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pe\Desktop\2024 MONITORING\"/>
    </mc:Choice>
  </mc:AlternateContent>
  <xr:revisionPtr revIDLastSave="0" documentId="8_{8D1E64C9-15EE-4A98-8891-2DF70C2D9184}" xr6:coauthVersionLast="36" xr6:coauthVersionMax="36" xr10:uidLastSave="{00000000-0000-0000-0000-000000000000}"/>
  <workbookProtection workbookAlgorithmName="SHA-512" workbookHashValue="Pr6EfVPj6vR371DBFMwUiPvfjwLtDOq2aHGGBQyavkdG54s02BUZ8rghSHlQCc/ECOifdmeW0mUgoTXWVv8U9w==" workbookSaltValue="+5ElnIWYeRRCjCvJPpPKFw==" workbookSpinCount="100000" lockStructure="1"/>
  <bookViews>
    <workbookView xWindow="0" yWindow="0" windowWidth="23040" windowHeight="5772" xr2:uid="{00000000-000D-0000-FFFF-FFFF00000000}"/>
  </bookViews>
  <sheets>
    <sheet name="EvalSheet" sheetId="1" r:id="rId1"/>
    <sheet name="Reference" sheetId="2" state="hidden" r:id="rId2"/>
    <sheet name="GAA Reference " sheetId="5" state="hidden" r:id="rId3"/>
    <sheet name="Prin GAA Reference" sheetId="6" state="hidden" r:id="rId4"/>
    <sheet name="Cob1 GAA Reference" sheetId="7" state="hidden" r:id="rId5"/>
    <sheet name="Cob2 GAA Reference" sheetId="8" state="hidden" r:id="rId6"/>
    <sheet name="Ledger" sheetId="4" state="hidden" r:id="rId7"/>
  </sheets>
  <definedNames>
    <definedName name="_xlnm._FilterDatabase" localSheetId="0" hidden="1">EvalSheet!$C$3</definedName>
    <definedName name="DD">#REF!</definedName>
    <definedName name="_xlnm.Print_Area" localSheetId="0">EvalSheet!$A$1:$K$188</definedName>
  </definedNames>
  <calcPr calcId="191029" iterate="1"/>
</workbook>
</file>

<file path=xl/calcChain.xml><?xml version="1.0" encoding="utf-8"?>
<calcChain xmlns="http://schemas.openxmlformats.org/spreadsheetml/2006/main">
  <c r="F25" i="1" l="1"/>
  <c r="B24" i="2" l="1"/>
  <c r="L30" i="2"/>
  <c r="L29" i="2"/>
  <c r="L28" i="2"/>
  <c r="L27" i="2"/>
  <c r="L26" i="2"/>
  <c r="L25" i="2"/>
  <c r="L24" i="2"/>
  <c r="L32" i="2"/>
  <c r="L31" i="2"/>
  <c r="C88" i="2"/>
  <c r="I31" i="1"/>
  <c r="D31" i="2" s="1"/>
  <c r="D33" i="2"/>
  <c r="D34" i="2" s="1"/>
  <c r="D137" i="2"/>
  <c r="C47" i="1"/>
  <c r="C41" i="1"/>
  <c r="F80" i="1"/>
  <c r="N55" i="1"/>
  <c r="N54" i="1"/>
  <c r="N53" i="1"/>
  <c r="N52" i="1"/>
  <c r="N51" i="1"/>
  <c r="N50" i="1"/>
  <c r="N46" i="1"/>
  <c r="N45" i="1"/>
  <c r="N44" i="1"/>
  <c r="N43" i="1"/>
  <c r="N42" i="1"/>
  <c r="N41" i="1"/>
  <c r="N40" i="1"/>
  <c r="N39" i="1"/>
  <c r="N68" i="1"/>
  <c r="N67" i="1"/>
  <c r="N66" i="1"/>
  <c r="N65" i="1"/>
  <c r="N64" i="1"/>
  <c r="O64" i="1" s="1"/>
  <c r="M63" i="1"/>
  <c r="M62" i="1"/>
  <c r="M59" i="1"/>
  <c r="M58" i="1"/>
  <c r="M55" i="1"/>
  <c r="M54" i="1"/>
  <c r="M51" i="1"/>
  <c r="M50" i="1"/>
  <c r="M47" i="1"/>
  <c r="M46" i="1"/>
  <c r="L33" i="2" l="1"/>
  <c r="M40" i="1"/>
  <c r="M39" i="1"/>
  <c r="A132" i="2"/>
  <c r="A136" i="2" s="1"/>
  <c r="K82" i="1"/>
  <c r="G82" i="1"/>
  <c r="N26" i="1"/>
  <c r="F79" i="1" s="1"/>
  <c r="I79" i="1" s="1"/>
  <c r="C74" i="2"/>
  <c r="I21" i="1"/>
  <c r="D235" i="2" s="1"/>
  <c r="N25" i="1"/>
  <c r="N21" i="1"/>
  <c r="N20" i="1"/>
  <c r="L99" i="1"/>
  <c r="B78" i="2"/>
  <c r="B81" i="2" s="1"/>
  <c r="C78" i="2"/>
  <c r="G8" i="1" s="1"/>
  <c r="A104" i="2" s="1"/>
  <c r="B77" i="2"/>
  <c r="B80" i="2" s="1"/>
  <c r="B76" i="2"/>
  <c r="B79" i="2" s="1"/>
  <c r="C76" i="2"/>
  <c r="O13" i="1" s="1"/>
  <c r="B74" i="2"/>
  <c r="A133" i="2"/>
  <c r="A137" i="2" s="1"/>
  <c r="B239" i="2"/>
  <c r="F118" i="2"/>
  <c r="C54" i="2"/>
  <c r="F56" i="2"/>
  <c r="F55" i="2"/>
  <c r="F54" i="2"/>
  <c r="E119" i="2"/>
  <c r="C56" i="2"/>
  <c r="B56" i="2"/>
  <c r="C55" i="2"/>
  <c r="F27" i="1"/>
  <c r="D112" i="2" s="1"/>
  <c r="E34" i="2"/>
  <c r="L87" i="1"/>
  <c r="B88" i="2"/>
  <c r="C29" i="2" s="1"/>
  <c r="B21" i="2"/>
  <c r="C77" i="2"/>
  <c r="G7" i="1" s="1"/>
  <c r="A103" i="2" s="1"/>
  <c r="C18" i="2"/>
  <c r="C16" i="2"/>
  <c r="B86" i="2"/>
  <c r="N11" i="1" s="1"/>
  <c r="C14" i="2"/>
  <c r="B85" i="2" s="1"/>
  <c r="N10" i="1" s="1"/>
  <c r="C13" i="2"/>
  <c r="A272" i="2"/>
  <c r="C269" i="2" s="1"/>
  <c r="A266" i="2"/>
  <c r="C262" i="2" s="1"/>
  <c r="B235" i="2"/>
  <c r="L2" i="8"/>
  <c r="P1" i="8"/>
  <c r="P3" i="8" s="1"/>
  <c r="O1" i="8"/>
  <c r="O3" i="8" s="1"/>
  <c r="N1" i="8"/>
  <c r="N3" i="8" s="1"/>
  <c r="M1" i="8"/>
  <c r="M3" i="8" s="1"/>
  <c r="K1" i="8"/>
  <c r="K3" i="8" s="1"/>
  <c r="L2" i="7"/>
  <c r="P1" i="7"/>
  <c r="P3" i="7" s="1"/>
  <c r="O1" i="7"/>
  <c r="O3" i="7" s="1"/>
  <c r="N1" i="7"/>
  <c r="N3" i="7" s="1"/>
  <c r="M1" i="7"/>
  <c r="M3" i="7" s="1"/>
  <c r="K1" i="7"/>
  <c r="K3" i="7" s="1"/>
  <c r="L2" i="6"/>
  <c r="P1" i="6"/>
  <c r="O1" i="6"/>
  <c r="N1" i="6"/>
  <c r="M1" i="6"/>
  <c r="K1" i="6"/>
  <c r="K1" i="5"/>
  <c r="J1" i="5"/>
  <c r="I1" i="5"/>
  <c r="H1" i="5"/>
  <c r="F1" i="5"/>
  <c r="A131" i="2"/>
  <c r="A135" i="2" s="1"/>
  <c r="A109" i="2"/>
  <c r="A107" i="2"/>
  <c r="A108" i="2" s="1"/>
  <c r="B109" i="1"/>
  <c r="B148" i="1"/>
  <c r="B99" i="1"/>
  <c r="B130" i="1"/>
  <c r="D89" i="1"/>
  <c r="D87" i="1"/>
  <c r="F117" i="2"/>
  <c r="B240" i="2"/>
  <c r="B237" i="2"/>
  <c r="B236" i="2"/>
  <c r="A253" i="2"/>
  <c r="A236" i="2"/>
  <c r="A235" i="2"/>
  <c r="A232" i="2"/>
  <c r="C224" i="2" s="1"/>
  <c r="E121" i="2"/>
  <c r="E120" i="2"/>
  <c r="F168" i="1"/>
  <c r="F8" i="4"/>
  <c r="H13" i="4" s="1"/>
  <c r="G8" i="4"/>
  <c r="G10" i="4" s="1"/>
  <c r="H8" i="4"/>
  <c r="O13" i="4" s="1"/>
  <c r="D9" i="4"/>
  <c r="E9" i="4" s="1"/>
  <c r="E12" i="4"/>
  <c r="N18" i="4"/>
  <c r="N19" i="4" s="1"/>
  <c r="N20" i="4" s="1"/>
  <c r="N21" i="4" s="1"/>
  <c r="N22" i="4" s="1"/>
  <c r="N23" i="4" s="1"/>
  <c r="N24" i="4" s="1"/>
  <c r="N25" i="4" s="1"/>
  <c r="N26" i="4" s="1"/>
  <c r="N27" i="4" s="1"/>
  <c r="N28" i="4" s="1"/>
  <c r="N29" i="4" s="1"/>
  <c r="N30" i="4" s="1"/>
  <c r="N31" i="4" s="1"/>
  <c r="N32" i="4" s="1"/>
  <c r="N33" i="4" s="1"/>
  <c r="N34" i="4" s="1"/>
  <c r="N35" i="4" s="1"/>
  <c r="N36" i="4" s="1"/>
  <c r="N37" i="4" s="1"/>
  <c r="N38" i="4" s="1"/>
  <c r="N39" i="4" s="1"/>
  <c r="N40" i="4" s="1"/>
  <c r="N41" i="4" s="1"/>
  <c r="N42" i="4" s="1"/>
  <c r="N43" i="4" s="1"/>
  <c r="N44" i="4" s="1"/>
  <c r="N45" i="4" s="1"/>
  <c r="N46" i="4" s="1"/>
  <c r="N47" i="4" s="1"/>
  <c r="N48" i="4" s="1"/>
  <c r="N49" i="4" s="1"/>
  <c r="N50" i="4" s="1"/>
  <c r="N51" i="4" s="1"/>
  <c r="N52" i="4" s="1"/>
  <c r="N53" i="4" s="1"/>
  <c r="N54" i="4" s="1"/>
  <c r="N55" i="4" s="1"/>
  <c r="N56" i="4" s="1"/>
  <c r="N57" i="4" s="1"/>
  <c r="N58" i="4" s="1"/>
  <c r="N59" i="4" s="1"/>
  <c r="N60" i="4" s="1"/>
  <c r="N61" i="4" s="1"/>
  <c r="N62" i="4" s="1"/>
  <c r="N63" i="4" s="1"/>
  <c r="N64" i="4" s="1"/>
  <c r="N65" i="4" s="1"/>
  <c r="N66" i="4" s="1"/>
  <c r="N67" i="4" s="1"/>
  <c r="N68" i="4" s="1"/>
  <c r="N69" i="4" s="1"/>
  <c r="N70" i="4" s="1"/>
  <c r="N71" i="4" s="1"/>
  <c r="N72" i="4" s="1"/>
  <c r="N73" i="4" s="1"/>
  <c r="N74" i="4" s="1"/>
  <c r="N75" i="4" s="1"/>
  <c r="N76" i="4" s="1"/>
  <c r="N77" i="4" s="1"/>
  <c r="N78" i="4" s="1"/>
  <c r="N79" i="4" s="1"/>
  <c r="N80" i="4" s="1"/>
  <c r="N81" i="4" s="1"/>
  <c r="N82" i="4" s="1"/>
  <c r="N83" i="4" s="1"/>
  <c r="N84" i="4" s="1"/>
  <c r="N85" i="4" s="1"/>
  <c r="N86" i="4" s="1"/>
  <c r="N87" i="4" s="1"/>
  <c r="N88" i="4" s="1"/>
  <c r="N89" i="4" s="1"/>
  <c r="N90" i="4" s="1"/>
  <c r="N91" i="4" s="1"/>
  <c r="N92" i="4" s="1"/>
  <c r="N93" i="4" s="1"/>
  <c r="N94" i="4" s="1"/>
  <c r="N95" i="4" s="1"/>
  <c r="N96" i="4" s="1"/>
  <c r="N97" i="4" s="1"/>
  <c r="N98" i="4" s="1"/>
  <c r="N99" i="4" s="1"/>
  <c r="N100" i="4" s="1"/>
  <c r="N101" i="4" s="1"/>
  <c r="N102" i="4" s="1"/>
  <c r="N103" i="4" s="1"/>
  <c r="N104" i="4" s="1"/>
  <c r="N105" i="4" s="1"/>
  <c r="N106" i="4" s="1"/>
  <c r="N107" i="4" s="1"/>
  <c r="N108" i="4" s="1"/>
  <c r="N109" i="4" s="1"/>
  <c r="N110" i="4" s="1"/>
  <c r="N111" i="4" s="1"/>
  <c r="N112" i="4" s="1"/>
  <c r="N113" i="4" s="1"/>
  <c r="N114" i="4" s="1"/>
  <c r="N115" i="4" s="1"/>
  <c r="N116" i="4" s="1"/>
  <c r="N117" i="4" s="1"/>
  <c r="N118" i="4" s="1"/>
  <c r="N119" i="4" s="1"/>
  <c r="N120" i="4" s="1"/>
  <c r="N121" i="4" s="1"/>
  <c r="N122" i="4" s="1"/>
  <c r="N123" i="4" s="1"/>
  <c r="N124" i="4" s="1"/>
  <c r="N125" i="4" s="1"/>
  <c r="N126" i="4" s="1"/>
  <c r="N127" i="4" s="1"/>
  <c r="N128" i="4" s="1"/>
  <c r="N129" i="4" s="1"/>
  <c r="N130" i="4" s="1"/>
  <c r="N131" i="4" s="1"/>
  <c r="N132" i="4" s="1"/>
  <c r="N133" i="4" s="1"/>
  <c r="N134" i="4" s="1"/>
  <c r="N135" i="4" s="1"/>
  <c r="N136" i="4" s="1"/>
  <c r="N137" i="4" s="1"/>
  <c r="N138" i="4" s="1"/>
  <c r="N139" i="4" s="1"/>
  <c r="N140" i="4" s="1"/>
  <c r="N141" i="4" s="1"/>
  <c r="N142" i="4" s="1"/>
  <c r="N143" i="4" s="1"/>
  <c r="N144" i="4" s="1"/>
  <c r="N145" i="4" s="1"/>
  <c r="N146" i="4" s="1"/>
  <c r="N147" i="4" s="1"/>
  <c r="N148" i="4" s="1"/>
  <c r="N149" i="4" s="1"/>
  <c r="N150" i="4" s="1"/>
  <c r="N151" i="4" s="1"/>
  <c r="N152" i="4" s="1"/>
  <c r="N153" i="4" s="1"/>
  <c r="N154" i="4" s="1"/>
  <c r="N155" i="4" s="1"/>
  <c r="N156" i="4" s="1"/>
  <c r="N157" i="4" s="1"/>
  <c r="N158" i="4" s="1"/>
  <c r="N159" i="4" s="1"/>
  <c r="N160" i="4" s="1"/>
  <c r="N161" i="4" s="1"/>
  <c r="N162" i="4" s="1"/>
  <c r="N163" i="4" s="1"/>
  <c r="N164" i="4" s="1"/>
  <c r="N165" i="4" s="1"/>
  <c r="N166" i="4" s="1"/>
  <c r="N167" i="4" s="1"/>
  <c r="N168" i="4" s="1"/>
  <c r="N169" i="4" s="1"/>
  <c r="N170" i="4" s="1"/>
  <c r="N171" i="4" s="1"/>
  <c r="N172" i="4" s="1"/>
  <c r="N173" i="4" s="1"/>
  <c r="N174" i="4" s="1"/>
  <c r="N175" i="4" s="1"/>
  <c r="N176" i="4" s="1"/>
  <c r="N177" i="4" s="1"/>
  <c r="N178" i="4" s="1"/>
  <c r="N179" i="4" s="1"/>
  <c r="N180" i="4" s="1"/>
  <c r="N181" i="4" s="1"/>
  <c r="N182" i="4" s="1"/>
  <c r="N183" i="4" s="1"/>
  <c r="N184" i="4" s="1"/>
  <c r="N185" i="4" s="1"/>
  <c r="N186" i="4" s="1"/>
  <c r="N187" i="4" s="1"/>
  <c r="N188" i="4" s="1"/>
  <c r="N189" i="4" s="1"/>
  <c r="N190" i="4" s="1"/>
  <c r="N191" i="4" s="1"/>
  <c r="N192" i="4" s="1"/>
  <c r="N193" i="4" s="1"/>
  <c r="N194" i="4" s="1"/>
  <c r="N195" i="4" s="1"/>
  <c r="N196" i="4" s="1"/>
  <c r="N197" i="4" s="1"/>
  <c r="N198" i="4" s="1"/>
  <c r="N199" i="4" s="1"/>
  <c r="N200" i="4" s="1"/>
  <c r="N201" i="4" s="1"/>
  <c r="N202" i="4" s="1"/>
  <c r="N203" i="4" s="1"/>
  <c r="N204" i="4" s="1"/>
  <c r="N205" i="4" s="1"/>
  <c r="N206" i="4" s="1"/>
  <c r="N207" i="4" s="1"/>
  <c r="N208" i="4" s="1"/>
  <c r="N209" i="4" s="1"/>
  <c r="N210" i="4" s="1"/>
  <c r="N211" i="4" s="1"/>
  <c r="N212" i="4" s="1"/>
  <c r="N213" i="4" s="1"/>
  <c r="N214" i="4" s="1"/>
  <c r="N215" i="4" s="1"/>
  <c r="N216" i="4" s="1"/>
  <c r="N217" i="4" s="1"/>
  <c r="N218" i="4" s="1"/>
  <c r="N219" i="4" s="1"/>
  <c r="N220" i="4" s="1"/>
  <c r="N221" i="4" s="1"/>
  <c r="N222" i="4" s="1"/>
  <c r="N223" i="4" s="1"/>
  <c r="N224" i="4" s="1"/>
  <c r="N225" i="4" s="1"/>
  <c r="N226" i="4" s="1"/>
  <c r="N227" i="4" s="1"/>
  <c r="N228" i="4" s="1"/>
  <c r="N229" i="4" s="1"/>
  <c r="N230" i="4" s="1"/>
  <c r="N231" i="4" s="1"/>
  <c r="N232" i="4" s="1"/>
  <c r="N233" i="4" s="1"/>
  <c r="N234" i="4" s="1"/>
  <c r="N235" i="4" s="1"/>
  <c r="N236" i="4" s="1"/>
  <c r="N237" i="4" s="1"/>
  <c r="N238" i="4" s="1"/>
  <c r="N239" i="4" s="1"/>
  <c r="N240" i="4" s="1"/>
  <c r="N241" i="4" s="1"/>
  <c r="N242" i="4" s="1"/>
  <c r="N243" i="4" s="1"/>
  <c r="N244" i="4" s="1"/>
  <c r="N245" i="4" s="1"/>
  <c r="N246" i="4" s="1"/>
  <c r="N247" i="4" s="1"/>
  <c r="N248" i="4" s="1"/>
  <c r="N249" i="4" s="1"/>
  <c r="N250" i="4" s="1"/>
  <c r="N251" i="4" s="1"/>
  <c r="N252" i="4" s="1"/>
  <c r="N253" i="4" s="1"/>
  <c r="N254" i="4" s="1"/>
  <c r="N255" i="4" s="1"/>
  <c r="N256" i="4" s="1"/>
  <c r="N257" i="4" s="1"/>
  <c r="N258" i="4" s="1"/>
  <c r="N259" i="4" s="1"/>
  <c r="N260" i="4" s="1"/>
  <c r="N261" i="4" s="1"/>
  <c r="N262" i="4" s="1"/>
  <c r="N263" i="4" s="1"/>
  <c r="N264" i="4" s="1"/>
  <c r="N265" i="4" s="1"/>
  <c r="N266" i="4" s="1"/>
  <c r="N267" i="4" s="1"/>
  <c r="N268" i="4" s="1"/>
  <c r="N269" i="4" s="1"/>
  <c r="N270" i="4" s="1"/>
  <c r="N271" i="4" s="1"/>
  <c r="N272" i="4" s="1"/>
  <c r="N273" i="4" s="1"/>
  <c r="N274" i="4" s="1"/>
  <c r="N275" i="4" s="1"/>
  <c r="N276" i="4" s="1"/>
  <c r="N277" i="4" s="1"/>
  <c r="N278" i="4" s="1"/>
  <c r="N279" i="4" s="1"/>
  <c r="N280" i="4" s="1"/>
  <c r="N281" i="4" s="1"/>
  <c r="N282" i="4" s="1"/>
  <c r="N283" i="4" s="1"/>
  <c r="N284" i="4" s="1"/>
  <c r="N285" i="4" s="1"/>
  <c r="N286" i="4" s="1"/>
  <c r="N287" i="4" s="1"/>
  <c r="N288" i="4" s="1"/>
  <c r="N289" i="4" s="1"/>
  <c r="N290" i="4" s="1"/>
  <c r="N291" i="4" s="1"/>
  <c r="N292" i="4" s="1"/>
  <c r="N293" i="4" s="1"/>
  <c r="N294" i="4" s="1"/>
  <c r="N295" i="4" s="1"/>
  <c r="N296" i="4" s="1"/>
  <c r="N297" i="4" s="1"/>
  <c r="N298" i="4" s="1"/>
  <c r="N299" i="4" s="1"/>
  <c r="N300" i="4" s="1"/>
  <c r="N301" i="4" s="1"/>
  <c r="N302" i="4" s="1"/>
  <c r="N303" i="4" s="1"/>
  <c r="N304" i="4" s="1"/>
  <c r="N305" i="4" s="1"/>
  <c r="N306" i="4" s="1"/>
  <c r="N307" i="4" s="1"/>
  <c r="N308" i="4" s="1"/>
  <c r="N309" i="4" s="1"/>
  <c r="N310" i="4" s="1"/>
  <c r="N311" i="4" s="1"/>
  <c r="N312" i="4" s="1"/>
  <c r="N313" i="4" s="1"/>
  <c r="N314" i="4" s="1"/>
  <c r="N315" i="4" s="1"/>
  <c r="N316" i="4" s="1"/>
  <c r="N317" i="4" s="1"/>
  <c r="N318" i="4" s="1"/>
  <c r="N319" i="4" s="1"/>
  <c r="N320" i="4" s="1"/>
  <c r="N321" i="4" s="1"/>
  <c r="N322" i="4" s="1"/>
  <c r="N323" i="4" s="1"/>
  <c r="N324" i="4" s="1"/>
  <c r="N325" i="4" s="1"/>
  <c r="N326" i="4" s="1"/>
  <c r="N327" i="4" s="1"/>
  <c r="N328" i="4" s="1"/>
  <c r="N329" i="4" s="1"/>
  <c r="N330" i="4" s="1"/>
  <c r="N331" i="4" s="1"/>
  <c r="N332" i="4" s="1"/>
  <c r="N333" i="4" s="1"/>
  <c r="N334" i="4" s="1"/>
  <c r="N335" i="4" s="1"/>
  <c r="N336" i="4" s="1"/>
  <c r="N337" i="4" s="1"/>
  <c r="N338" i="4" s="1"/>
  <c r="N339" i="4" s="1"/>
  <c r="N340" i="4" s="1"/>
  <c r="N341" i="4" s="1"/>
  <c r="N342" i="4" s="1"/>
  <c r="N343" i="4" s="1"/>
  <c r="N344" i="4" s="1"/>
  <c r="N345" i="4" s="1"/>
  <c r="N346" i="4" s="1"/>
  <c r="N347" i="4" s="1"/>
  <c r="N348" i="4" s="1"/>
  <c r="N349" i="4" s="1"/>
  <c r="N350" i="4" s="1"/>
  <c r="N351" i="4" s="1"/>
  <c r="N352" i="4" s="1"/>
  <c r="N353" i="4" s="1"/>
  <c r="N354" i="4" s="1"/>
  <c r="N355" i="4" s="1"/>
  <c r="N356" i="4" s="1"/>
  <c r="N357" i="4" s="1"/>
  <c r="N358" i="4" s="1"/>
  <c r="N359" i="4" s="1"/>
  <c r="N360" i="4" s="1"/>
  <c r="N361" i="4" s="1"/>
  <c r="N362" i="4" s="1"/>
  <c r="N363" i="4" s="1"/>
  <c r="N364" i="4" s="1"/>
  <c r="N365" i="4" s="1"/>
  <c r="N366" i="4" s="1"/>
  <c r="N367" i="4" s="1"/>
  <c r="N368" i="4" s="1"/>
  <c r="N369" i="4" s="1"/>
  <c r="N370" i="4" s="1"/>
  <c r="N371" i="4" s="1"/>
  <c r="N372" i="4" s="1"/>
  <c r="N373" i="4" s="1"/>
  <c r="N374" i="4" s="1"/>
  <c r="N375" i="4" s="1"/>
  <c r="N376" i="4" s="1"/>
  <c r="N377" i="4" s="1"/>
  <c r="C198" i="4"/>
  <c r="C199" i="4" s="1"/>
  <c r="C200" i="4" s="1"/>
  <c r="C201" i="4" s="1"/>
  <c r="C202" i="4" s="1"/>
  <c r="C203" i="4" s="1"/>
  <c r="C204" i="4" s="1"/>
  <c r="C205" i="4" s="1"/>
  <c r="C206" i="4" s="1"/>
  <c r="C207" i="4" s="1"/>
  <c r="C208" i="4" s="1"/>
  <c r="C209" i="4" s="1"/>
  <c r="C210" i="4" s="1"/>
  <c r="C211" i="4" s="1"/>
  <c r="C212" i="4" s="1"/>
  <c r="C213" i="4" s="1"/>
  <c r="C214" i="4" s="1"/>
  <c r="C215" i="4" s="1"/>
  <c r="C216" i="4" s="1"/>
  <c r="C217" i="4" s="1"/>
  <c r="C218" i="4" s="1"/>
  <c r="C219" i="4" s="1"/>
  <c r="C220" i="4" s="1"/>
  <c r="C221" i="4" s="1"/>
  <c r="C222" i="4" s="1"/>
  <c r="C223" i="4" s="1"/>
  <c r="C224" i="4" s="1"/>
  <c r="C225" i="4" s="1"/>
  <c r="C226" i="4" s="1"/>
  <c r="C227" i="4" s="1"/>
  <c r="C228" i="4" s="1"/>
  <c r="C229" i="4" s="1"/>
  <c r="C230" i="4" s="1"/>
  <c r="C231" i="4" s="1"/>
  <c r="C232" i="4" s="1"/>
  <c r="C233" i="4" s="1"/>
  <c r="C234" i="4" s="1"/>
  <c r="C235" i="4" s="1"/>
  <c r="C236" i="4" s="1"/>
  <c r="C237" i="4" s="1"/>
  <c r="C238" i="4" s="1"/>
  <c r="C239" i="4" s="1"/>
  <c r="C240" i="4" s="1"/>
  <c r="C241" i="4" s="1"/>
  <c r="C242" i="4" s="1"/>
  <c r="C243" i="4" s="1"/>
  <c r="C244" i="4" s="1"/>
  <c r="C245" i="4" s="1"/>
  <c r="C246" i="4" s="1"/>
  <c r="C247" i="4" s="1"/>
  <c r="C248" i="4" s="1"/>
  <c r="C249" i="4" s="1"/>
  <c r="C250" i="4" s="1"/>
  <c r="C251" i="4" s="1"/>
  <c r="C252" i="4" s="1"/>
  <c r="C253" i="4" s="1"/>
  <c r="C254" i="4" s="1"/>
  <c r="C255" i="4" s="1"/>
  <c r="C256" i="4" s="1"/>
  <c r="C257" i="4" s="1"/>
  <c r="C258" i="4" s="1"/>
  <c r="C259" i="4" s="1"/>
  <c r="C260" i="4" s="1"/>
  <c r="C261" i="4" s="1"/>
  <c r="C262" i="4" s="1"/>
  <c r="C263" i="4" s="1"/>
  <c r="C264" i="4" s="1"/>
  <c r="C265" i="4" s="1"/>
  <c r="C266" i="4" s="1"/>
  <c r="C267" i="4" s="1"/>
  <c r="C268" i="4" s="1"/>
  <c r="C269" i="4" s="1"/>
  <c r="C270" i="4" s="1"/>
  <c r="C271" i="4" s="1"/>
  <c r="C272" i="4" s="1"/>
  <c r="C273" i="4" s="1"/>
  <c r="C274" i="4" s="1"/>
  <c r="C275" i="4" s="1"/>
  <c r="C276" i="4" s="1"/>
  <c r="C277" i="4" s="1"/>
  <c r="C278" i="4" s="1"/>
  <c r="C279" i="4" s="1"/>
  <c r="C280" i="4" s="1"/>
  <c r="C281" i="4" s="1"/>
  <c r="C282" i="4" s="1"/>
  <c r="C283" i="4" s="1"/>
  <c r="C284" i="4" s="1"/>
  <c r="C285" i="4" s="1"/>
  <c r="C286" i="4" s="1"/>
  <c r="C287" i="4" s="1"/>
  <c r="C288" i="4" s="1"/>
  <c r="C289" i="4" s="1"/>
  <c r="C290" i="4" s="1"/>
  <c r="C291" i="4" s="1"/>
  <c r="C292" i="4" s="1"/>
  <c r="C293" i="4" s="1"/>
  <c r="C294" i="4" s="1"/>
  <c r="C295" i="4" s="1"/>
  <c r="C296" i="4" s="1"/>
  <c r="C297" i="4" s="1"/>
  <c r="C298" i="4" s="1"/>
  <c r="C299" i="4" s="1"/>
  <c r="C300" i="4" s="1"/>
  <c r="C301" i="4" s="1"/>
  <c r="C302" i="4" s="1"/>
  <c r="C303" i="4" s="1"/>
  <c r="C304" i="4" s="1"/>
  <c r="C305" i="4" s="1"/>
  <c r="C306" i="4" s="1"/>
  <c r="C307" i="4" s="1"/>
  <c r="C308" i="4" s="1"/>
  <c r="C309" i="4" s="1"/>
  <c r="C310" i="4" s="1"/>
  <c r="C311" i="4" s="1"/>
  <c r="C312" i="4" s="1"/>
  <c r="C313" i="4" s="1"/>
  <c r="C314" i="4" s="1"/>
  <c r="C315" i="4" s="1"/>
  <c r="C316" i="4" s="1"/>
  <c r="C317" i="4" s="1"/>
  <c r="C318" i="4" s="1"/>
  <c r="C319" i="4" s="1"/>
  <c r="C320" i="4" s="1"/>
  <c r="C321" i="4" s="1"/>
  <c r="C322" i="4" s="1"/>
  <c r="C323" i="4" s="1"/>
  <c r="C324" i="4" s="1"/>
  <c r="C325" i="4" s="1"/>
  <c r="C326" i="4" s="1"/>
  <c r="C327" i="4" s="1"/>
  <c r="C328" i="4" s="1"/>
  <c r="C329" i="4" s="1"/>
  <c r="C330" i="4" s="1"/>
  <c r="C331" i="4" s="1"/>
  <c r="C332" i="4" s="1"/>
  <c r="C333" i="4" s="1"/>
  <c r="C334" i="4" s="1"/>
  <c r="C335" i="4" s="1"/>
  <c r="C336" i="4" s="1"/>
  <c r="C337" i="4" s="1"/>
  <c r="C338" i="4" s="1"/>
  <c r="C339" i="4" s="1"/>
  <c r="C340" i="4" s="1"/>
  <c r="C341" i="4" s="1"/>
  <c r="C342" i="4" s="1"/>
  <c r="C343" i="4" s="1"/>
  <c r="C344" i="4" s="1"/>
  <c r="C345" i="4" s="1"/>
  <c r="C346" i="4" s="1"/>
  <c r="C347" i="4" s="1"/>
  <c r="C348" i="4" s="1"/>
  <c r="C349" i="4" s="1"/>
  <c r="C350" i="4" s="1"/>
  <c r="C351" i="4" s="1"/>
  <c r="C352" i="4" s="1"/>
  <c r="C353" i="4" s="1"/>
  <c r="C354" i="4" s="1"/>
  <c r="C355" i="4" s="1"/>
  <c r="C356" i="4" s="1"/>
  <c r="C357" i="4" s="1"/>
  <c r="C358" i="4" s="1"/>
  <c r="C359" i="4" s="1"/>
  <c r="C360" i="4" s="1"/>
  <c r="C361" i="4" s="1"/>
  <c r="C362" i="4" s="1"/>
  <c r="C363" i="4" s="1"/>
  <c r="C364" i="4" s="1"/>
  <c r="C365" i="4" s="1"/>
  <c r="C366" i="4" s="1"/>
  <c r="C367" i="4" s="1"/>
  <c r="C368" i="4" s="1"/>
  <c r="C369" i="4" s="1"/>
  <c r="C370" i="4" s="1"/>
  <c r="C371" i="4" s="1"/>
  <c r="C372" i="4" s="1"/>
  <c r="C373" i="4" s="1"/>
  <c r="C374" i="4" s="1"/>
  <c r="C375" i="4" s="1"/>
  <c r="C376" i="4" s="1"/>
  <c r="C377" i="4" s="1"/>
  <c r="B274" i="2"/>
  <c r="A175" i="2"/>
  <c r="A176" i="2" s="1"/>
  <c r="G2" i="5"/>
  <c r="B102" i="2"/>
  <c r="C102" i="2" s="1"/>
  <c r="B104" i="2"/>
  <c r="C104" i="2" s="1"/>
  <c r="B103" i="2"/>
  <c r="C103" i="2" s="1"/>
  <c r="D88" i="1"/>
  <c r="B104" i="1"/>
  <c r="B139" i="1"/>
  <c r="N31" i="1"/>
  <c r="I80" i="1"/>
  <c r="D111" i="2" l="1"/>
  <c r="C24" i="2"/>
  <c r="N12" i="1"/>
  <c r="E13" i="4"/>
  <c r="C28" i="2"/>
  <c r="K13" i="4"/>
  <c r="M13" i="4"/>
  <c r="B242" i="2"/>
  <c r="C56" i="1" s="1"/>
  <c r="C260" i="2"/>
  <c r="C27" i="2"/>
  <c r="C26" i="2"/>
  <c r="C25" i="2"/>
  <c r="C230" i="2"/>
  <c r="C226" i="2"/>
  <c r="C235" i="2"/>
  <c r="C80" i="2"/>
  <c r="O15" i="1"/>
  <c r="O14" i="1"/>
  <c r="B82" i="2"/>
  <c r="A102" i="2"/>
  <c r="C83" i="2"/>
  <c r="I7" i="1" s="1"/>
  <c r="G6" i="1"/>
  <c r="C79" i="2"/>
  <c r="N17" i="1" s="1"/>
  <c r="C82" i="2"/>
  <c r="N13" i="1" s="1"/>
  <c r="C225" i="2"/>
  <c r="C236" i="2"/>
  <c r="A123" i="2"/>
  <c r="B125" i="2" s="1"/>
  <c r="B84" i="2"/>
  <c r="C228" i="2"/>
  <c r="B119" i="2"/>
  <c r="E6" i="4"/>
  <c r="C75" i="2"/>
  <c r="N29" i="1"/>
  <c r="N30" i="1" s="1"/>
  <c r="N32" i="1" s="1"/>
  <c r="C227" i="2"/>
  <c r="C254" i="2"/>
  <c r="C255" i="2"/>
  <c r="C256" i="2"/>
  <c r="D113" i="2"/>
  <c r="C237" i="2"/>
  <c r="A233" i="2"/>
  <c r="C223" i="2"/>
  <c r="B83" i="2"/>
  <c r="O22" i="1"/>
  <c r="Q3" i="7"/>
  <c r="R3" i="7" s="1"/>
  <c r="S3" i="7" s="1"/>
  <c r="T3" i="7" s="1"/>
  <c r="N14" i="1"/>
  <c r="D237" i="2"/>
  <c r="B124" i="2"/>
  <c r="B75" i="2"/>
  <c r="C84" i="2"/>
  <c r="C81" i="2"/>
  <c r="D102" i="2"/>
  <c r="E102" i="2"/>
  <c r="F102" i="2" s="1"/>
  <c r="C72" i="1"/>
  <c r="B241" i="2" s="1"/>
  <c r="B107" i="2"/>
  <c r="B108" i="2" s="1"/>
  <c r="G99" i="1" s="1"/>
  <c r="G295" i="4"/>
  <c r="H90" i="4"/>
  <c r="H229" i="4"/>
  <c r="G178" i="4"/>
  <c r="G97" i="4"/>
  <c r="G122" i="4"/>
  <c r="H254" i="4"/>
  <c r="H141" i="4"/>
  <c r="G318" i="4"/>
  <c r="H124" i="4"/>
  <c r="H274" i="4"/>
  <c r="H285" i="4"/>
  <c r="G118" i="4"/>
  <c r="G338" i="4"/>
  <c r="G87" i="4"/>
  <c r="H372" i="4"/>
  <c r="G336" i="4"/>
  <c r="G101" i="4"/>
  <c r="H169" i="4"/>
  <c r="H289" i="4"/>
  <c r="H293" i="4"/>
  <c r="H105" i="4"/>
  <c r="G94" i="4"/>
  <c r="H350" i="4"/>
  <c r="G322" i="4"/>
  <c r="G268" i="4"/>
  <c r="G281" i="4"/>
  <c r="G127" i="4"/>
  <c r="H138" i="4"/>
  <c r="H97" i="4"/>
  <c r="G187" i="4"/>
  <c r="H323" i="4"/>
  <c r="G191" i="4"/>
  <c r="H337" i="4"/>
  <c r="G296" i="4"/>
  <c r="H111" i="4"/>
  <c r="G184" i="4"/>
  <c r="H136" i="4"/>
  <c r="H275" i="4"/>
  <c r="H154" i="4"/>
  <c r="G324" i="4"/>
  <c r="H210" i="4"/>
  <c r="H117" i="4"/>
  <c r="G157" i="4"/>
  <c r="G299" i="4"/>
  <c r="H166" i="4"/>
  <c r="G343" i="4"/>
  <c r="H103" i="4"/>
  <c r="H199" i="4"/>
  <c r="H226" i="4"/>
  <c r="G283" i="4"/>
  <c r="G272" i="4"/>
  <c r="H218" i="4"/>
  <c r="G241" i="4"/>
  <c r="H163" i="4"/>
  <c r="H305" i="4"/>
  <c r="G258" i="4"/>
  <c r="H151" i="4"/>
  <c r="G354" i="4"/>
  <c r="H195" i="4"/>
  <c r="G217" i="4"/>
  <c r="H187" i="4"/>
  <c r="G330" i="4"/>
  <c r="H364" i="4"/>
  <c r="G248" i="4"/>
  <c r="G153" i="4"/>
  <c r="H270" i="4"/>
  <c r="G89" i="4"/>
  <c r="G278" i="4"/>
  <c r="H358" i="4"/>
  <c r="H335" i="4"/>
  <c r="H276" i="4"/>
  <c r="G91" i="4"/>
  <c r="G323" i="4"/>
  <c r="G372" i="4"/>
  <c r="G129" i="4"/>
  <c r="G279" i="4"/>
  <c r="H235" i="4"/>
  <c r="H152" i="4"/>
  <c r="H296" i="4"/>
  <c r="H186" i="4"/>
  <c r="H342" i="4"/>
  <c r="G106" i="4"/>
  <c r="H349" i="4"/>
  <c r="H89" i="4"/>
  <c r="H345" i="4"/>
  <c r="G297" i="4"/>
  <c r="H269" i="4"/>
  <c r="H171" i="4"/>
  <c r="H371" i="4"/>
  <c r="G340" i="4"/>
  <c r="H377" i="4"/>
  <c r="G198" i="4"/>
  <c r="G286" i="4"/>
  <c r="G276" i="4"/>
  <c r="H79" i="4"/>
  <c r="H373" i="4"/>
  <c r="G213" i="4"/>
  <c r="G242" i="4"/>
  <c r="H302" i="4"/>
  <c r="H362" i="4"/>
  <c r="H129" i="4"/>
  <c r="H78" i="4"/>
  <c r="H258" i="4"/>
  <c r="H231" i="4"/>
  <c r="H344" i="4"/>
  <c r="G154" i="4"/>
  <c r="H326" i="4"/>
  <c r="G309" i="4"/>
  <c r="G216" i="4"/>
  <c r="H140" i="4"/>
  <c r="H243" i="4"/>
  <c r="G249" i="4"/>
  <c r="H203" i="4"/>
  <c r="G111" i="4"/>
  <c r="H246" i="4"/>
  <c r="H139" i="4"/>
  <c r="G263" i="4"/>
  <c r="G303" i="4"/>
  <c r="G260" i="4"/>
  <c r="H215" i="4"/>
  <c r="G305" i="4"/>
  <c r="G206" i="4"/>
  <c r="G159" i="4"/>
  <c r="G371" i="4"/>
  <c r="H317" i="4"/>
  <c r="G367" i="4"/>
  <c r="H149" i="4"/>
  <c r="H175" i="4"/>
  <c r="G361" i="4"/>
  <c r="G327" i="4"/>
  <c r="H189" i="4"/>
  <c r="H374" i="4"/>
  <c r="G294" i="4"/>
  <c r="H106" i="4"/>
  <c r="H155" i="4"/>
  <c r="H260" i="4"/>
  <c r="G267" i="4"/>
  <c r="H188" i="4"/>
  <c r="G116" i="4"/>
  <c r="H232" i="4"/>
  <c r="H360" i="4"/>
  <c r="H110" i="4"/>
  <c r="H338" i="4"/>
  <c r="H341" i="4"/>
  <c r="G360" i="4"/>
  <c r="I360" i="4" s="1"/>
  <c r="G120" i="4"/>
  <c r="G201" i="4"/>
  <c r="H352" i="4"/>
  <c r="H252" i="4"/>
  <c r="G78" i="4"/>
  <c r="G308" i="4"/>
  <c r="H330" i="4"/>
  <c r="G348" i="4"/>
  <c r="G112" i="4"/>
  <c r="G288" i="4"/>
  <c r="H180" i="4"/>
  <c r="G337" i="4"/>
  <c r="H236" i="4"/>
  <c r="H86" i="4"/>
  <c r="G148" i="4"/>
  <c r="H179" i="4"/>
  <c r="H207" i="4"/>
  <c r="G262" i="4"/>
  <c r="G358" i="4"/>
  <c r="H250" i="4"/>
  <c r="H102" i="4"/>
  <c r="H241" i="4"/>
  <c r="G79" i="4"/>
  <c r="H294" i="4"/>
  <c r="H115" i="4"/>
  <c r="G150" i="4"/>
  <c r="G334" i="4"/>
  <c r="H261" i="4"/>
  <c r="H104" i="4"/>
  <c r="H237" i="4"/>
  <c r="G202" i="4"/>
  <c r="H153" i="4"/>
  <c r="G166" i="4"/>
  <c r="H348" i="4"/>
  <c r="G335" i="4"/>
  <c r="H213" i="4"/>
  <c r="G146" i="4"/>
  <c r="H240" i="4"/>
  <c r="H208" i="4"/>
  <c r="H288" i="4"/>
  <c r="G293" i="4"/>
  <c r="G84" i="4"/>
  <c r="H126" i="4"/>
  <c r="H283" i="4"/>
  <c r="G144" i="4"/>
  <c r="H205" i="4"/>
  <c r="H259" i="4"/>
  <c r="G102" i="4"/>
  <c r="H368" i="4"/>
  <c r="G220" i="4"/>
  <c r="G377" i="4"/>
  <c r="G259" i="4"/>
  <c r="H85" i="4"/>
  <c r="G140" i="4"/>
  <c r="G313" i="4"/>
  <c r="G90" i="4"/>
  <c r="I90" i="4" s="1"/>
  <c r="H247" i="4"/>
  <c r="H159" i="4"/>
  <c r="G109" i="4"/>
  <c r="H184" i="4"/>
  <c r="G250" i="4"/>
  <c r="H123" i="4"/>
  <c r="H131" i="4"/>
  <c r="G240" i="4"/>
  <c r="G229" i="4"/>
  <c r="G200" i="4"/>
  <c r="H315" i="4"/>
  <c r="G92" i="4"/>
  <c r="G209" i="4"/>
  <c r="H291" i="4"/>
  <c r="H333" i="4"/>
  <c r="H290" i="4"/>
  <c r="H280" i="4"/>
  <c r="H200" i="4"/>
  <c r="G141" i="4"/>
  <c r="H211" i="4"/>
  <c r="G123" i="4"/>
  <c r="G312" i="4"/>
  <c r="H272" i="4"/>
  <c r="G266" i="4"/>
  <c r="H249" i="4"/>
  <c r="H295" i="4"/>
  <c r="G302" i="4"/>
  <c r="G311" i="4"/>
  <c r="G219" i="4"/>
  <c r="G163" i="4"/>
  <c r="H209" i="4"/>
  <c r="H266" i="4"/>
  <c r="G231" i="4"/>
  <c r="G131" i="4"/>
  <c r="H310" i="4"/>
  <c r="H262" i="4"/>
  <c r="H121" i="4"/>
  <c r="H361" i="4"/>
  <c r="G193" i="4"/>
  <c r="H370" i="4"/>
  <c r="G339" i="4"/>
  <c r="H92" i="4"/>
  <c r="H354" i="4"/>
  <c r="H87" i="4"/>
  <c r="G352" i="4"/>
  <c r="H94" i="4"/>
  <c r="G121" i="4"/>
  <c r="G331" i="4"/>
  <c r="H322" i="4"/>
  <c r="H356" i="4"/>
  <c r="H244" i="4"/>
  <c r="G132" i="4"/>
  <c r="G265" i="4"/>
  <c r="G88" i="4"/>
  <c r="H223" i="4"/>
  <c r="G175" i="4"/>
  <c r="H132" i="4"/>
  <c r="G301" i="4"/>
  <c r="H267" i="4"/>
  <c r="G255" i="4"/>
  <c r="G108" i="4"/>
  <c r="H148" i="4"/>
  <c r="H128" i="4"/>
  <c r="H145" i="4"/>
  <c r="G125" i="4"/>
  <c r="G353" i="4"/>
  <c r="G165" i="4"/>
  <c r="G214" i="4"/>
  <c r="G243" i="4"/>
  <c r="H264" i="4"/>
  <c r="G346" i="4"/>
  <c r="G86" i="4"/>
  <c r="H303" i="4"/>
  <c r="H119" i="4"/>
  <c r="H194" i="4"/>
  <c r="H327" i="4"/>
  <c r="H375" i="4"/>
  <c r="G95" i="4"/>
  <c r="G176" i="4"/>
  <c r="G325" i="4"/>
  <c r="H172" i="4"/>
  <c r="G234" i="4"/>
  <c r="G349" i="4"/>
  <c r="G174" i="4"/>
  <c r="G190" i="4"/>
  <c r="G100" i="4"/>
  <c r="H355" i="4"/>
  <c r="H343" i="4"/>
  <c r="G208" i="4"/>
  <c r="H228" i="4"/>
  <c r="H301" i="4"/>
  <c r="H253" i="4"/>
  <c r="H331" i="4"/>
  <c r="G366" i="4"/>
  <c r="H242" i="4"/>
  <c r="G126" i="4"/>
  <c r="G169" i="4"/>
  <c r="H178" i="4"/>
  <c r="G81" i="4"/>
  <c r="H182" i="4"/>
  <c r="G199" i="4"/>
  <c r="G236" i="4"/>
  <c r="H144" i="4"/>
  <c r="G113" i="4"/>
  <c r="H96" i="4"/>
  <c r="G228" i="4"/>
  <c r="I228" i="4" s="1"/>
  <c r="H277" i="4"/>
  <c r="G195" i="4"/>
  <c r="G237" i="4"/>
  <c r="G341" i="4"/>
  <c r="G227" i="4"/>
  <c r="G289" i="4"/>
  <c r="E104" i="2"/>
  <c r="D104" i="2"/>
  <c r="D103" i="2"/>
  <c r="E103" i="2"/>
  <c r="Q3" i="8"/>
  <c r="R3" i="8" s="1"/>
  <c r="I6" i="1"/>
  <c r="G374" i="4"/>
  <c r="G161" i="4"/>
  <c r="H230" i="4"/>
  <c r="G264" i="4"/>
  <c r="H216" i="4"/>
  <c r="G221" i="4"/>
  <c r="G172" i="4"/>
  <c r="G356" i="4"/>
  <c r="G375" i="4"/>
  <c r="G252" i="4"/>
  <c r="G239" i="4"/>
  <c r="H95" i="4"/>
  <c r="G207" i="4"/>
  <c r="G128" i="4"/>
  <c r="G134" i="4"/>
  <c r="H130" i="4"/>
  <c r="H347" i="4"/>
  <c r="G287" i="4"/>
  <c r="G142" i="4"/>
  <c r="H202" i="4"/>
  <c r="H311" i="4"/>
  <c r="G233" i="4"/>
  <c r="H142" i="4"/>
  <c r="G306" i="4"/>
  <c r="G177" i="4"/>
  <c r="H245" i="4"/>
  <c r="G155" i="4"/>
  <c r="H221" i="4"/>
  <c r="G210" i="4"/>
  <c r="G261" i="4"/>
  <c r="G274" i="4"/>
  <c r="H99" i="4"/>
  <c r="G139" i="4"/>
  <c r="C261" i="2"/>
  <c r="G196" i="4"/>
  <c r="C263" i="2"/>
  <c r="G285" i="4"/>
  <c r="G98" i="4"/>
  <c r="H363" i="4"/>
  <c r="H198" i="4"/>
  <c r="G164" i="4"/>
  <c r="H161" i="4"/>
  <c r="H107" i="4"/>
  <c r="G115" i="4"/>
  <c r="H137" i="4"/>
  <c r="H332" i="4"/>
  <c r="G107" i="4"/>
  <c r="G211" i="4"/>
  <c r="H225" i="4"/>
  <c r="G181" i="4"/>
  <c r="G333" i="4"/>
  <c r="G332" i="4"/>
  <c r="G320" i="4"/>
  <c r="H255" i="4"/>
  <c r="G359" i="4"/>
  <c r="G96" i="4"/>
  <c r="G83" i="4"/>
  <c r="H268" i="4"/>
  <c r="G99" i="4"/>
  <c r="H233" i="4"/>
  <c r="G104" i="4"/>
  <c r="G347" i="4"/>
  <c r="F81" i="1"/>
  <c r="G314" i="4"/>
  <c r="H173" i="4"/>
  <c r="G182" i="4"/>
  <c r="G282" i="4"/>
  <c r="H146" i="4"/>
  <c r="G168" i="4"/>
  <c r="G345" i="4"/>
  <c r="H183" i="4"/>
  <c r="G173" i="4"/>
  <c r="G370" i="4"/>
  <c r="G357" i="4"/>
  <c r="H263" i="4"/>
  <c r="G151" i="4"/>
  <c r="H143" i="4"/>
  <c r="G355" i="4"/>
  <c r="G245" i="4"/>
  <c r="G85" i="4"/>
  <c r="G232" i="4"/>
  <c r="H319" i="4"/>
  <c r="H369" i="4"/>
  <c r="H93" i="4"/>
  <c r="G369" i="4"/>
  <c r="H279" i="4"/>
  <c r="G222" i="4"/>
  <c r="H300" i="4"/>
  <c r="G275" i="4"/>
  <c r="G373" i="4"/>
  <c r="G162" i="4"/>
  <c r="C264" i="2"/>
  <c r="H222" i="4"/>
  <c r="H83" i="4"/>
  <c r="H312" i="4"/>
  <c r="G137" i="4"/>
  <c r="H164" i="4"/>
  <c r="G291" i="4"/>
  <c r="G117" i="4"/>
  <c r="H167" i="4"/>
  <c r="G235" i="4"/>
  <c r="G152" i="4"/>
  <c r="H278" i="4"/>
  <c r="H81" i="4"/>
  <c r="G205" i="4"/>
  <c r="H304" i="4"/>
  <c r="H84" i="4"/>
  <c r="G270" i="4"/>
  <c r="H286" i="4"/>
  <c r="H227" i="4"/>
  <c r="G365" i="4"/>
  <c r="H273" i="4"/>
  <c r="H306" i="4"/>
  <c r="H113" i="4"/>
  <c r="G82" i="4"/>
  <c r="H196" i="4"/>
  <c r="H91" i="4"/>
  <c r="G350" i="4"/>
  <c r="H340" i="4"/>
  <c r="G292" i="4"/>
  <c r="G167" i="4"/>
  <c r="H324" i="4"/>
  <c r="H219" i="4"/>
  <c r="H212" i="4"/>
  <c r="H320" i="4"/>
  <c r="G212" i="4"/>
  <c r="H170" i="4"/>
  <c r="G158" i="4"/>
  <c r="H217" i="4"/>
  <c r="H109" i="4"/>
  <c r="H150" i="4"/>
  <c r="G188" i="4"/>
  <c r="H256" i="4"/>
  <c r="G156" i="4"/>
  <c r="H192" i="4"/>
  <c r="H214" i="4"/>
  <c r="G342" i="4"/>
  <c r="H238" i="4"/>
  <c r="G136" i="4"/>
  <c r="G203" i="4"/>
  <c r="G185" i="4"/>
  <c r="H376" i="4"/>
  <c r="G133" i="4"/>
  <c r="H165" i="4"/>
  <c r="H299" i="4"/>
  <c r="H316" i="4"/>
  <c r="G244" i="4"/>
  <c r="G186" i="4"/>
  <c r="H133" i="4"/>
  <c r="G149" i="4"/>
  <c r="G143" i="4"/>
  <c r="H284" i="4"/>
  <c r="G138" i="4"/>
  <c r="H201" i="4"/>
  <c r="H308" i="4"/>
  <c r="H108" i="4"/>
  <c r="G326" i="4"/>
  <c r="G230" i="4"/>
  <c r="H346" i="4"/>
  <c r="G223" i="4"/>
  <c r="H313" i="4"/>
  <c r="G179" i="4"/>
  <c r="H297" i="4"/>
  <c r="G114" i="4"/>
  <c r="H359" i="4"/>
  <c r="G145" i="4"/>
  <c r="H162" i="4"/>
  <c r="G119" i="4"/>
  <c r="H339" i="4"/>
  <c r="G93" i="4"/>
  <c r="G269" i="4"/>
  <c r="H234" i="4"/>
  <c r="H80" i="4"/>
  <c r="G180" i="4"/>
  <c r="H282" i="4"/>
  <c r="G247" i="4"/>
  <c r="G147" i="4"/>
  <c r="G251" i="4"/>
  <c r="H135" i="4"/>
  <c r="H220" i="4"/>
  <c r="G329" i="4"/>
  <c r="H114" i="4"/>
  <c r="G284" i="4"/>
  <c r="H147" i="4"/>
  <c r="G344" i="4"/>
  <c r="H357" i="4"/>
  <c r="G362" i="4"/>
  <c r="G103" i="4"/>
  <c r="H351" i="4"/>
  <c r="H134" i="4"/>
  <c r="H100" i="4"/>
  <c r="G307" i="4"/>
  <c r="H125" i="4"/>
  <c r="G298" i="4"/>
  <c r="H239" i="4"/>
  <c r="H158" i="4"/>
  <c r="G304" i="4"/>
  <c r="H257" i="4"/>
  <c r="G135" i="4"/>
  <c r="G215" i="4"/>
  <c r="G170" i="4"/>
  <c r="G246" i="4"/>
  <c r="G277" i="4"/>
  <c r="H206" i="4"/>
  <c r="G225" i="4"/>
  <c r="G80" i="4"/>
  <c r="H157" i="4"/>
  <c r="G319" i="4"/>
  <c r="G368" i="4"/>
  <c r="H204" i="4"/>
  <c r="H127" i="4"/>
  <c r="G192" i="4"/>
  <c r="G224" i="4"/>
  <c r="G321" i="4"/>
  <c r="H120" i="4"/>
  <c r="G315" i="4"/>
  <c r="H197" i="4"/>
  <c r="G351" i="4"/>
  <c r="G183" i="4"/>
  <c r="G253" i="4"/>
  <c r="D78" i="4"/>
  <c r="G280" i="4"/>
  <c r="H251" i="4"/>
  <c r="G226" i="4"/>
  <c r="G105" i="4"/>
  <c r="H281" i="4"/>
  <c r="G273" i="4"/>
  <c r="G124" i="4"/>
  <c r="H160" i="4"/>
  <c r="G218" i="4"/>
  <c r="G256" i="4"/>
  <c r="G300" i="4"/>
  <c r="H190" i="4"/>
  <c r="H353" i="4"/>
  <c r="H329" i="4"/>
  <c r="G254" i="4"/>
  <c r="H118" i="4"/>
  <c r="H116" i="4"/>
  <c r="H88" i="4"/>
  <c r="G257" i="4"/>
  <c r="H321" i="4"/>
  <c r="G310" i="4"/>
  <c r="H366" i="4"/>
  <c r="H82" i="4"/>
  <c r="G328" i="4"/>
  <c r="C229" i="2"/>
  <c r="H10" i="4"/>
  <c r="E78" i="4" s="1"/>
  <c r="G363" i="4"/>
  <c r="G364" i="4"/>
  <c r="H325" i="4"/>
  <c r="G189" i="4"/>
  <c r="H309" i="4"/>
  <c r="G171" i="4"/>
  <c r="H112" i="4"/>
  <c r="G376" i="4"/>
  <c r="H181" i="4"/>
  <c r="H271" i="4"/>
  <c r="H224" i="4"/>
  <c r="G271" i="4"/>
  <c r="H334" i="4"/>
  <c r="H101" i="4"/>
  <c r="H193" i="4"/>
  <c r="G316" i="4"/>
  <c r="H318" i="4"/>
  <c r="G238" i="4"/>
  <c r="H191" i="4"/>
  <c r="H248" i="4"/>
  <c r="H336" i="4"/>
  <c r="G204" i="4"/>
  <c r="H176" i="4"/>
  <c r="H168" i="4"/>
  <c r="G194" i="4"/>
  <c r="H328" i="4"/>
  <c r="H177" i="4"/>
  <c r="G290" i="4"/>
  <c r="H185" i="4"/>
  <c r="H98" i="4"/>
  <c r="G160" i="4"/>
  <c r="H292" i="4"/>
  <c r="H367" i="4"/>
  <c r="G110" i="4"/>
  <c r="G197" i="4"/>
  <c r="H307" i="4"/>
  <c r="H314" i="4"/>
  <c r="G130" i="4"/>
  <c r="H156" i="4"/>
  <c r="H122" i="4"/>
  <c r="H287" i="4"/>
  <c r="H365" i="4"/>
  <c r="H174" i="4"/>
  <c r="G317" i="4"/>
  <c r="H298" i="4"/>
  <c r="H265" i="4"/>
  <c r="C70" i="1"/>
  <c r="F63" i="1"/>
  <c r="AA2" i="7" s="1"/>
  <c r="AA3" i="7" s="1"/>
  <c r="F58" i="1"/>
  <c r="AA2" i="6" s="1"/>
  <c r="AA3" i="6" s="1"/>
  <c r="F71" i="1"/>
  <c r="V2" i="5" s="1"/>
  <c r="V3" i="5" s="1"/>
  <c r="B37" i="2" l="1"/>
  <c r="I124" i="4"/>
  <c r="C60" i="1"/>
  <c r="I226" i="4"/>
  <c r="C257" i="2"/>
  <c r="B253" i="2" s="1"/>
  <c r="I350" i="4"/>
  <c r="I291" i="4"/>
  <c r="I203" i="4"/>
  <c r="F68" i="1"/>
  <c r="AA2" i="8" s="1"/>
  <c r="AA3" i="8" s="1"/>
  <c r="I246" i="4"/>
  <c r="I169" i="4"/>
  <c r="I253" i="4"/>
  <c r="A220" i="2"/>
  <c r="B31" i="2"/>
  <c r="B33" i="2"/>
  <c r="C61" i="1"/>
  <c r="C65" i="1" s="1"/>
  <c r="I189" i="4"/>
  <c r="C66" i="1"/>
  <c r="I178" i="4"/>
  <c r="I230" i="4"/>
  <c r="I326" i="4"/>
  <c r="I205" i="4"/>
  <c r="I155" i="4"/>
  <c r="I370" i="4"/>
  <c r="I210" i="4"/>
  <c r="I244" i="4"/>
  <c r="I277" i="4"/>
  <c r="I362" i="4"/>
  <c r="C108" i="2"/>
  <c r="I99" i="1" s="1"/>
  <c r="I106" i="1" s="1"/>
  <c r="I248" i="4"/>
  <c r="I333" i="4"/>
  <c r="I341" i="4"/>
  <c r="I272" i="4"/>
  <c r="I310" i="4"/>
  <c r="I180" i="4"/>
  <c r="I138" i="4"/>
  <c r="I299" i="4"/>
  <c r="I217" i="4"/>
  <c r="I373" i="4"/>
  <c r="I355" i="4"/>
  <c r="I128" i="4"/>
  <c r="I199" i="4"/>
  <c r="I352" i="4"/>
  <c r="I218" i="4"/>
  <c r="I171" i="4"/>
  <c r="I194" i="4"/>
  <c r="I318" i="4"/>
  <c r="I240" i="4"/>
  <c r="I241" i="4"/>
  <c r="I317" i="4"/>
  <c r="I290" i="4"/>
  <c r="I136" i="4"/>
  <c r="I151" i="4"/>
  <c r="I211" i="4"/>
  <c r="I184" i="4"/>
  <c r="I97" i="4"/>
  <c r="I213" i="4"/>
  <c r="I179" i="4"/>
  <c r="I288" i="4"/>
  <c r="I105" i="4"/>
  <c r="I225" i="4"/>
  <c r="I344" i="4"/>
  <c r="I342" i="4"/>
  <c r="I235" i="4"/>
  <c r="I345" i="4"/>
  <c r="I182" i="4"/>
  <c r="I261" i="4"/>
  <c r="I252" i="4"/>
  <c r="I237" i="4"/>
  <c r="I243" i="4"/>
  <c r="I123" i="4"/>
  <c r="I250" i="4"/>
  <c r="I166" i="4"/>
  <c r="I111" i="4"/>
  <c r="I372" i="4"/>
  <c r="I353" i="4"/>
  <c r="I201" i="4"/>
  <c r="B126" i="2"/>
  <c r="C125" i="2" s="1"/>
  <c r="I200" i="4"/>
  <c r="I91" i="4"/>
  <c r="I336" i="4"/>
  <c r="I301" i="4"/>
  <c r="I174" i="4"/>
  <c r="I325" i="4"/>
  <c r="I214" i="4"/>
  <c r="I334" i="4"/>
  <c r="I309" i="4"/>
  <c r="I303" i="4"/>
  <c r="I116" i="4"/>
  <c r="I142" i="4"/>
  <c r="I118" i="4"/>
  <c r="I286" i="4"/>
  <c r="I279" i="4"/>
  <c r="L96" i="1"/>
  <c r="I311" i="4"/>
  <c r="I216" i="4"/>
  <c r="I268" i="4"/>
  <c r="I122" i="4"/>
  <c r="I255" i="4"/>
  <c r="I137" i="4"/>
  <c r="I331" i="4"/>
  <c r="I106" i="4"/>
  <c r="I343" i="4"/>
  <c r="I87" i="4"/>
  <c r="I371" i="4"/>
  <c r="I274" i="4"/>
  <c r="I368" i="4"/>
  <c r="I339" i="4"/>
  <c r="I190" i="4"/>
  <c r="I125" i="4"/>
  <c r="I254" i="4"/>
  <c r="I89" i="4"/>
  <c r="I110" i="4"/>
  <c r="I364" i="4"/>
  <c r="I366" i="4"/>
  <c r="I88" i="4"/>
  <c r="I127" i="4"/>
  <c r="I157" i="4"/>
  <c r="I100" i="4"/>
  <c r="I269" i="4"/>
  <c r="I308" i="4"/>
  <c r="I150" i="4"/>
  <c r="I84" i="4"/>
  <c r="I117" i="4"/>
  <c r="I312" i="4"/>
  <c r="I85" i="4"/>
  <c r="I115" i="4"/>
  <c r="I95" i="4"/>
  <c r="I356" i="4"/>
  <c r="I264" i="4"/>
  <c r="I148" i="4"/>
  <c r="I367" i="4"/>
  <c r="I281" i="4"/>
  <c r="I280" i="4"/>
  <c r="I152" i="4"/>
  <c r="I172" i="4"/>
  <c r="I144" i="4"/>
  <c r="I349" i="4"/>
  <c r="I302" i="4"/>
  <c r="I141" i="4"/>
  <c r="I377" i="4"/>
  <c r="I79" i="4"/>
  <c r="I191" i="4"/>
  <c r="I112" i="4"/>
  <c r="I315" i="4"/>
  <c r="I206" i="4"/>
  <c r="I215" i="4"/>
  <c r="I103" i="4"/>
  <c r="I220" i="4"/>
  <c r="I247" i="4"/>
  <c r="I234" i="4"/>
  <c r="I119" i="4"/>
  <c r="I223" i="4"/>
  <c r="I108" i="4"/>
  <c r="I186" i="4"/>
  <c r="I188" i="4"/>
  <c r="I270" i="4"/>
  <c r="I275" i="4"/>
  <c r="I232" i="4"/>
  <c r="I285" i="4"/>
  <c r="I139" i="4"/>
  <c r="I374" i="4"/>
  <c r="I289" i="4"/>
  <c r="I195" i="4"/>
  <c r="I86" i="4"/>
  <c r="I92" i="4"/>
  <c r="I259" i="4"/>
  <c r="I305" i="4"/>
  <c r="I323" i="4"/>
  <c r="G102" i="2"/>
  <c r="I265" i="4"/>
  <c r="I101" i="4"/>
  <c r="I120" i="4"/>
  <c r="I297" i="4"/>
  <c r="I219" i="4"/>
  <c r="I340" i="4"/>
  <c r="I146" i="4"/>
  <c r="I346" i="4"/>
  <c r="I278" i="4"/>
  <c r="I198" i="4"/>
  <c r="I202" i="4"/>
  <c r="I324" i="4"/>
  <c r="I113" i="4"/>
  <c r="I263" i="4"/>
  <c r="I8" i="1"/>
  <c r="N15" i="1"/>
  <c r="I165" i="4"/>
  <c r="I81" i="4"/>
  <c r="I176" i="4"/>
  <c r="I313" i="4"/>
  <c r="I132" i="4"/>
  <c r="I193" i="4"/>
  <c r="I109" i="4"/>
  <c r="I227" i="4"/>
  <c r="I338" i="4"/>
  <c r="I260" i="4"/>
  <c r="I126" i="4"/>
  <c r="I208" i="4"/>
  <c r="I322" i="4"/>
  <c r="I231" i="4"/>
  <c r="I209" i="4"/>
  <c r="I102" i="4"/>
  <c r="I276" i="4"/>
  <c r="I143" i="4"/>
  <c r="I173" i="4"/>
  <c r="I131" i="4"/>
  <c r="I295" i="4"/>
  <c r="I271" i="4"/>
  <c r="I93" i="4"/>
  <c r="I212" i="4"/>
  <c r="I239" i="4"/>
  <c r="I300" i="4"/>
  <c r="I327" i="4"/>
  <c r="I140" i="4"/>
  <c r="I242" i="4"/>
  <c r="I330" i="4"/>
  <c r="I354" i="4"/>
  <c r="I283" i="4"/>
  <c r="I187" i="4"/>
  <c r="I94" i="4"/>
  <c r="I363" i="4"/>
  <c r="I104" i="4"/>
  <c r="I207" i="4"/>
  <c r="I375" i="4"/>
  <c r="I121" i="4"/>
  <c r="I335" i="4"/>
  <c r="I175" i="4"/>
  <c r="I249" i="4"/>
  <c r="I258" i="4"/>
  <c r="I293" i="4"/>
  <c r="I156" i="4"/>
  <c r="I329" i="4"/>
  <c r="I147" i="4"/>
  <c r="I185" i="4"/>
  <c r="I98" i="4"/>
  <c r="C266" i="2"/>
  <c r="B270" i="2" s="1"/>
  <c r="C270" i="2" s="1"/>
  <c r="C272" i="2" s="1"/>
  <c r="I233" i="4"/>
  <c r="I221" i="4"/>
  <c r="I266" i="4"/>
  <c r="I348" i="4"/>
  <c r="I267" i="4"/>
  <c r="I294" i="4"/>
  <c r="I361" i="4"/>
  <c r="I358" i="4"/>
  <c r="I153" i="4"/>
  <c r="I337" i="4"/>
  <c r="I78" i="4"/>
  <c r="I229" i="4"/>
  <c r="I96" i="4"/>
  <c r="I236" i="4"/>
  <c r="I163" i="4"/>
  <c r="I262" i="4"/>
  <c r="I159" i="4"/>
  <c r="I296" i="4"/>
  <c r="I129" i="4"/>
  <c r="I154" i="4"/>
  <c r="I287" i="4"/>
  <c r="I359" i="4"/>
  <c r="I80" i="4"/>
  <c r="I222" i="4"/>
  <c r="I245" i="4"/>
  <c r="I82" i="4"/>
  <c r="I256" i="4"/>
  <c r="I320" i="4"/>
  <c r="I164" i="4"/>
  <c r="I319" i="4"/>
  <c r="I332" i="4"/>
  <c r="I257" i="4"/>
  <c r="I238" i="4"/>
  <c r="I83" i="4"/>
  <c r="I369" i="4"/>
  <c r="I183" i="4"/>
  <c r="I168" i="4"/>
  <c r="I192" i="4"/>
  <c r="E79" i="4"/>
  <c r="K78" i="4"/>
  <c r="F78" i="4"/>
  <c r="I181" i="4"/>
  <c r="I321" i="4"/>
  <c r="I316" i="4"/>
  <c r="I304" i="4"/>
  <c r="I328" i="4"/>
  <c r="I204" i="4"/>
  <c r="I251" i="4"/>
  <c r="I135" i="4"/>
  <c r="I282" i="4"/>
  <c r="I162" i="4"/>
  <c r="I133" i="4"/>
  <c r="I170" i="4"/>
  <c r="I365" i="4"/>
  <c r="I314" i="4"/>
  <c r="I99" i="4"/>
  <c r="I306" i="4"/>
  <c r="I130" i="4"/>
  <c r="S3" i="8"/>
  <c r="T3" i="8" s="1"/>
  <c r="U3" i="8" s="1"/>
  <c r="V3" i="8" s="1"/>
  <c r="F104" i="2"/>
  <c r="G104" i="2"/>
  <c r="I351" i="4"/>
  <c r="I357" i="4"/>
  <c r="I197" i="4"/>
  <c r="I160" i="4"/>
  <c r="I224" i="4"/>
  <c r="I307" i="4"/>
  <c r="I114" i="4"/>
  <c r="I284" i="4"/>
  <c r="I158" i="4"/>
  <c r="I292" i="4"/>
  <c r="I196" i="4"/>
  <c r="I273" i="4"/>
  <c r="I167" i="4"/>
  <c r="I177" i="4"/>
  <c r="I347" i="4"/>
  <c r="U3" i="7"/>
  <c r="V3" i="7" s="1"/>
  <c r="W3" i="7" s="1"/>
  <c r="I161" i="4"/>
  <c r="D79" i="4"/>
  <c r="J78" i="4"/>
  <c r="I145" i="4"/>
  <c r="I81" i="1"/>
  <c r="I82" i="1" s="1"/>
  <c r="I75" i="1"/>
  <c r="F103" i="2"/>
  <c r="G103" i="2"/>
  <c r="I298" i="4"/>
  <c r="I376" i="4"/>
  <c r="I107" i="4"/>
  <c r="I134" i="4"/>
  <c r="I149" i="4"/>
  <c r="I107" i="1" l="1"/>
  <c r="E33" i="2"/>
  <c r="E31" i="2"/>
  <c r="I117" i="1"/>
  <c r="D32" i="2"/>
  <c r="I101" i="1"/>
  <c r="I102" i="1"/>
  <c r="I112" i="1"/>
  <c r="I116" i="1"/>
  <c r="I111" i="1"/>
  <c r="E80" i="4"/>
  <c r="K79" i="4"/>
  <c r="F79" i="4"/>
  <c r="D238" i="2"/>
  <c r="C238" i="2"/>
  <c r="D80" i="4"/>
  <c r="J79" i="4"/>
  <c r="W3" i="8"/>
  <c r="E32" i="2" l="1"/>
  <c r="L18" i="1" s="1"/>
  <c r="C231" i="2" s="1"/>
  <c r="F92" i="1" s="1"/>
  <c r="D8" i="4" s="1"/>
  <c r="J13" i="4" s="1"/>
  <c r="L16" i="1"/>
  <c r="F22" i="1" s="1"/>
  <c r="K80" i="4"/>
  <c r="F80" i="4"/>
  <c r="E81" i="4"/>
  <c r="J80" i="4"/>
  <c r="D81" i="4"/>
  <c r="I22" i="1" l="1"/>
  <c r="C143" i="2"/>
  <c r="C151" i="2" s="1"/>
  <c r="A151" i="2" s="1"/>
  <c r="B151" i="2" s="1"/>
  <c r="D151" i="2" s="1"/>
  <c r="D152" i="2" s="1"/>
  <c r="F64" i="1" s="1"/>
  <c r="G13" i="4"/>
  <c r="D13" i="4"/>
  <c r="C145" i="2"/>
  <c r="C153" i="2" s="1"/>
  <c r="A153" i="2" s="1"/>
  <c r="B153" i="2" s="1"/>
  <c r="B154" i="2" s="1"/>
  <c r="G69" i="1" s="1"/>
  <c r="C3" i="8" s="1"/>
  <c r="E3" i="8" s="1"/>
  <c r="F3" i="8" s="1"/>
  <c r="L13" i="4"/>
  <c r="C141" i="2"/>
  <c r="C149" i="2" s="1"/>
  <c r="A149" i="2" s="1"/>
  <c r="B149" i="2" s="1"/>
  <c r="F81" i="4"/>
  <c r="K81" i="4"/>
  <c r="E82" i="4"/>
  <c r="D82" i="4"/>
  <c r="J81" i="4"/>
  <c r="C234" i="2" l="1"/>
  <c r="D234" i="2"/>
  <c r="G3" i="8"/>
  <c r="H3" i="8" s="1"/>
  <c r="I3" i="8" s="1"/>
  <c r="D3" i="8"/>
  <c r="B152" i="2"/>
  <c r="G64" i="1" s="1"/>
  <c r="C3" i="7" s="1"/>
  <c r="D153" i="2"/>
  <c r="D154" i="2" s="1"/>
  <c r="F69" i="1" s="1"/>
  <c r="B150" i="2"/>
  <c r="G59" i="1" s="1"/>
  <c r="D149" i="2"/>
  <c r="D150" i="2" s="1"/>
  <c r="F59" i="1" s="1"/>
  <c r="K82" i="4"/>
  <c r="F82" i="4"/>
  <c r="E83" i="4"/>
  <c r="D83" i="4"/>
  <c r="J82" i="4"/>
  <c r="J3" i="8" l="1"/>
  <c r="Y3" i="8" s="1"/>
  <c r="AB3" i="8" s="1"/>
  <c r="E3" i="7"/>
  <c r="D3" i="7"/>
  <c r="C3" i="6"/>
  <c r="I69" i="1"/>
  <c r="D84" i="4"/>
  <c r="J83" i="4"/>
  <c r="K83" i="4"/>
  <c r="E84" i="4"/>
  <c r="F83" i="4"/>
  <c r="AA4" i="8" l="1"/>
  <c r="K4" i="8"/>
  <c r="O4" i="8"/>
  <c r="X4" i="8"/>
  <c r="C4" i="8"/>
  <c r="E4" i="8" s="1"/>
  <c r="M4" i="8"/>
  <c r="N4" i="8"/>
  <c r="Q4" i="8"/>
  <c r="R4" i="8" s="1"/>
  <c r="P4" i="8"/>
  <c r="F3" i="7"/>
  <c r="G3" i="7" s="1"/>
  <c r="C240" i="2"/>
  <c r="C3" i="5"/>
  <c r="D240" i="2"/>
  <c r="E3" i="6"/>
  <c r="F3" i="6" s="1"/>
  <c r="D3" i="6"/>
  <c r="D85" i="4"/>
  <c r="J84" i="4"/>
  <c r="F84" i="4"/>
  <c r="E85" i="4"/>
  <c r="K84" i="4"/>
  <c r="H3" i="7" l="1"/>
  <c r="I3" i="7" s="1"/>
  <c r="J3" i="7" s="1"/>
  <c r="Y3" i="7" s="1"/>
  <c r="AB3" i="7" s="1"/>
  <c r="M4" i="7" s="1"/>
  <c r="F4" i="8"/>
  <c r="G4" i="8" s="1"/>
  <c r="S4" i="8"/>
  <c r="T4" i="8" s="1"/>
  <c r="D4" i="8"/>
  <c r="J3" i="5"/>
  <c r="I3" i="5"/>
  <c r="H3" i="5"/>
  <c r="K3" i="5"/>
  <c r="F3" i="5"/>
  <c r="E3" i="5"/>
  <c r="D3" i="5"/>
  <c r="G3" i="6"/>
  <c r="H3" i="6" s="1"/>
  <c r="I3" i="6" s="1"/>
  <c r="E86" i="4"/>
  <c r="K85" i="4"/>
  <c r="F85" i="4"/>
  <c r="J85" i="4"/>
  <c r="D86" i="4"/>
  <c r="X4" i="7" l="1"/>
  <c r="P4" i="7"/>
  <c r="N4" i="7"/>
  <c r="E4" i="7"/>
  <c r="F4" i="7" s="1"/>
  <c r="D4" i="7"/>
  <c r="K4" i="7"/>
  <c r="Q4" i="7" s="1"/>
  <c r="R4" i="7" s="1"/>
  <c r="S4" i="7" s="1"/>
  <c r="T4" i="7" s="1"/>
  <c r="AA4" i="7"/>
  <c r="O4" i="7"/>
  <c r="C4" i="7"/>
  <c r="H4" i="8"/>
  <c r="I4" i="8" s="1"/>
  <c r="J4" i="8" s="1"/>
  <c r="U4" i="8"/>
  <c r="V4" i="8" s="1"/>
  <c r="W4" i="8" s="1"/>
  <c r="J3" i="6"/>
  <c r="L3" i="5"/>
  <c r="M3" i="5" s="1"/>
  <c r="J86" i="4"/>
  <c r="D87" i="4"/>
  <c r="F86" i="4"/>
  <c r="E87" i="4"/>
  <c r="K86" i="4"/>
  <c r="U4" i="7" l="1"/>
  <c r="V4" i="7" s="1"/>
  <c r="W4" i="7" s="1"/>
  <c r="Y4" i="8"/>
  <c r="AB4" i="8" s="1"/>
  <c r="G4" i="7"/>
  <c r="H4" i="7" s="1"/>
  <c r="I4" i="7" s="1"/>
  <c r="N3" i="5"/>
  <c r="O3" i="5" s="1"/>
  <c r="P3" i="5" s="1"/>
  <c r="Q3" i="5" s="1"/>
  <c r="K87" i="4"/>
  <c r="E88" i="4"/>
  <c r="F87" i="4"/>
  <c r="J87" i="4"/>
  <c r="D88" i="4"/>
  <c r="Z3" i="8" l="1"/>
  <c r="K5" i="8"/>
  <c r="C5" i="8"/>
  <c r="E5" i="8" s="1"/>
  <c r="P5" i="8"/>
  <c r="N5" i="8"/>
  <c r="M5" i="8"/>
  <c r="Q5" i="8" s="1"/>
  <c r="R5" i="8" s="1"/>
  <c r="O5" i="8"/>
  <c r="AA5" i="8"/>
  <c r="X5" i="8"/>
  <c r="J4" i="7"/>
  <c r="Y4" i="7" s="1"/>
  <c r="R3" i="5"/>
  <c r="T3" i="5" s="1"/>
  <c r="J88" i="4"/>
  <c r="D89" i="4"/>
  <c r="E89" i="4"/>
  <c r="F88" i="4"/>
  <c r="K88" i="4"/>
  <c r="S5" i="8" l="1"/>
  <c r="T5" i="8" s="1"/>
  <c r="U5" i="8" s="1"/>
  <c r="V5" i="8" s="1"/>
  <c r="F5" i="8"/>
  <c r="D5" i="8"/>
  <c r="AB4" i="7"/>
  <c r="Z3" i="7"/>
  <c r="W3" i="5"/>
  <c r="E90" i="4"/>
  <c r="K89" i="4"/>
  <c r="F89" i="4"/>
  <c r="D90" i="4"/>
  <c r="J89" i="4"/>
  <c r="W5" i="8" l="1"/>
  <c r="G5" i="8"/>
  <c r="H5" i="8" s="1"/>
  <c r="I5" i="8" s="1"/>
  <c r="AA5" i="7"/>
  <c r="C5" i="7"/>
  <c r="D5" i="7" s="1"/>
  <c r="P5" i="7"/>
  <c r="K5" i="7"/>
  <c r="N5" i="7"/>
  <c r="O5" i="7"/>
  <c r="Q5" i="7" s="1"/>
  <c r="R5" i="7" s="1"/>
  <c r="M5" i="7"/>
  <c r="X5" i="7"/>
  <c r="V4" i="5"/>
  <c r="C4" i="5"/>
  <c r="D4" i="5" s="1"/>
  <c r="S4" i="5"/>
  <c r="D91" i="4"/>
  <c r="J90" i="4"/>
  <c r="F90" i="4"/>
  <c r="K90" i="4"/>
  <c r="E91" i="4"/>
  <c r="F4" i="5" l="1"/>
  <c r="K4" i="5"/>
  <c r="J4" i="5"/>
  <c r="J5" i="8"/>
  <c r="Y5" i="8" s="1"/>
  <c r="AB5" i="8" s="1"/>
  <c r="S5" i="7"/>
  <c r="T5" i="7" s="1"/>
  <c r="H4" i="5"/>
  <c r="E5" i="7"/>
  <c r="F5" i="7" s="1"/>
  <c r="G5" i="7" s="1"/>
  <c r="H5" i="7" s="1"/>
  <c r="I5" i="7" s="1"/>
  <c r="J5" i="7" s="1"/>
  <c r="E4" i="5"/>
  <c r="I4" i="5"/>
  <c r="F91" i="4"/>
  <c r="K91" i="4"/>
  <c r="E92" i="4"/>
  <c r="D92" i="4"/>
  <c r="J91" i="4"/>
  <c r="Z4" i="8" l="1"/>
  <c r="U5" i="7"/>
  <c r="V5" i="7" s="1"/>
  <c r="W5" i="7" s="1"/>
  <c r="Y5" i="7" s="1"/>
  <c r="Z4" i="7" s="1"/>
  <c r="P6" i="8"/>
  <c r="K6" i="8"/>
  <c r="Q6" i="8" s="1"/>
  <c r="R6" i="8" s="1"/>
  <c r="O6" i="8"/>
  <c r="AA6" i="8"/>
  <c r="X6" i="8"/>
  <c r="N6" i="8"/>
  <c r="C6" i="8"/>
  <c r="E6" i="8" s="1"/>
  <c r="M6" i="8"/>
  <c r="L4" i="5"/>
  <c r="M4" i="5" s="1"/>
  <c r="E93" i="4"/>
  <c r="F92" i="4"/>
  <c r="K92" i="4"/>
  <c r="J92" i="4"/>
  <c r="D93" i="4"/>
  <c r="AB5" i="7" l="1"/>
  <c r="X6" i="7" s="1"/>
  <c r="F6" i="8"/>
  <c r="G6" i="8" s="1"/>
  <c r="H6" i="8" s="1"/>
  <c r="I6" i="8" s="1"/>
  <c r="J6" i="8" s="1"/>
  <c r="S6" i="8"/>
  <c r="T6" i="8" s="1"/>
  <c r="D6" i="8"/>
  <c r="N4" i="5"/>
  <c r="O4" i="5" s="1"/>
  <c r="P4" i="5" s="1"/>
  <c r="Q4" i="5" s="1"/>
  <c r="J93" i="4"/>
  <c r="D94" i="4"/>
  <c r="F93" i="4"/>
  <c r="E94" i="4"/>
  <c r="K93" i="4"/>
  <c r="K6" i="7" l="1"/>
  <c r="O6" i="7"/>
  <c r="Q6" i="7"/>
  <c r="R6" i="7" s="1"/>
  <c r="S6" i="7" s="1"/>
  <c r="T6" i="7" s="1"/>
  <c r="U6" i="7" s="1"/>
  <c r="V6" i="7" s="1"/>
  <c r="M6" i="7"/>
  <c r="N6" i="7"/>
  <c r="C6" i="7"/>
  <c r="D6" i="7" s="1"/>
  <c r="P6" i="7"/>
  <c r="AA6" i="7"/>
  <c r="U6" i="8"/>
  <c r="V6" i="8" s="1"/>
  <c r="W6" i="8" s="1"/>
  <c r="Y6" i="8" s="1"/>
  <c r="E6" i="7"/>
  <c r="F6" i="7" s="1"/>
  <c r="G6" i="7" s="1"/>
  <c r="H6" i="7" s="1"/>
  <c r="I6" i="7" s="1"/>
  <c r="J6" i="7" s="1"/>
  <c r="R4" i="5"/>
  <c r="T4" i="5" s="1"/>
  <c r="F94" i="4"/>
  <c r="E95" i="4"/>
  <c r="K94" i="4"/>
  <c r="D95" i="4"/>
  <c r="J94" i="4"/>
  <c r="AB6" i="8" l="1"/>
  <c r="Z5" i="8"/>
  <c r="W6" i="7"/>
  <c r="Y6" i="7" s="1"/>
  <c r="U3" i="5"/>
  <c r="W4" i="5"/>
  <c r="J95" i="4"/>
  <c r="D96" i="4"/>
  <c r="K95" i="4"/>
  <c r="E96" i="4"/>
  <c r="F95" i="4"/>
  <c r="AA7" i="8" l="1"/>
  <c r="X7" i="8"/>
  <c r="N7" i="8"/>
  <c r="D7" i="8"/>
  <c r="M7" i="8"/>
  <c r="Q7" i="8" s="1"/>
  <c r="R7" i="8" s="1"/>
  <c r="C7" i="8"/>
  <c r="O7" i="8"/>
  <c r="P7" i="8"/>
  <c r="K7" i="8"/>
  <c r="E7" i="8"/>
  <c r="F7" i="8" s="1"/>
  <c r="G7" i="8" s="1"/>
  <c r="H7" i="8" s="1"/>
  <c r="I7" i="8" s="1"/>
  <c r="Z5" i="7"/>
  <c r="AB6" i="7"/>
  <c r="S5" i="5"/>
  <c r="V5" i="5"/>
  <c r="C5" i="5"/>
  <c r="E5" i="5" s="1"/>
  <c r="K96" i="4"/>
  <c r="F96" i="4"/>
  <c r="E97" i="4"/>
  <c r="J96" i="4"/>
  <c r="D97" i="4"/>
  <c r="S7" i="8" l="1"/>
  <c r="T7" i="8" s="1"/>
  <c r="U7" i="8" s="1"/>
  <c r="V7" i="8" s="1"/>
  <c r="W7" i="8" s="1"/>
  <c r="J7" i="8"/>
  <c r="X7" i="7"/>
  <c r="C7" i="7"/>
  <c r="D7" i="7" s="1"/>
  <c r="P7" i="7"/>
  <c r="O7" i="7"/>
  <c r="Q7" i="7"/>
  <c r="R7" i="7" s="1"/>
  <c r="AA7" i="7"/>
  <c r="N7" i="7"/>
  <c r="M7" i="7"/>
  <c r="K7" i="7"/>
  <c r="I5" i="5"/>
  <c r="H5" i="5"/>
  <c r="K5" i="5"/>
  <c r="D5" i="5"/>
  <c r="F5" i="5"/>
  <c r="J5" i="5"/>
  <c r="J97" i="4"/>
  <c r="D98" i="4"/>
  <c r="K97" i="4"/>
  <c r="E98" i="4"/>
  <c r="F97" i="4"/>
  <c r="Y7" i="8" l="1"/>
  <c r="Z6" i="8" s="1"/>
  <c r="S7" i="7"/>
  <c r="T7" i="7" s="1"/>
  <c r="U7" i="7" s="1"/>
  <c r="V7" i="7" s="1"/>
  <c r="E7" i="7"/>
  <c r="L5" i="5"/>
  <c r="M5" i="5" s="1"/>
  <c r="J98" i="4"/>
  <c r="D99" i="4"/>
  <c r="E99" i="4"/>
  <c r="F98" i="4"/>
  <c r="K98" i="4"/>
  <c r="AB7" i="8" l="1"/>
  <c r="AA8" i="8" s="1"/>
  <c r="W7" i="7"/>
  <c r="F7" i="7"/>
  <c r="G7" i="7" s="1"/>
  <c r="N5" i="5"/>
  <c r="O5" i="5" s="1"/>
  <c r="P5" i="5" s="1"/>
  <c r="Q5" i="5" s="1"/>
  <c r="D100" i="4"/>
  <c r="J99" i="4"/>
  <c r="K99" i="4"/>
  <c r="E100" i="4"/>
  <c r="F99" i="4"/>
  <c r="M8" i="8" l="1"/>
  <c r="D8" i="8"/>
  <c r="C8" i="8"/>
  <c r="E8" i="8" s="1"/>
  <c r="F8" i="8" s="1"/>
  <c r="G8" i="8" s="1"/>
  <c r="O8" i="8"/>
  <c r="K8" i="8"/>
  <c r="Q8" i="8" s="1"/>
  <c r="R8" i="8" s="1"/>
  <c r="S8" i="8" s="1"/>
  <c r="T8" i="8" s="1"/>
  <c r="U8" i="8" s="1"/>
  <c r="V8" i="8" s="1"/>
  <c r="P8" i="8"/>
  <c r="N8" i="8"/>
  <c r="X8" i="8"/>
  <c r="H7" i="7"/>
  <c r="I7" i="7" s="1"/>
  <c r="J7" i="7" s="1"/>
  <c r="Y7" i="7" s="1"/>
  <c r="R5" i="5"/>
  <c r="T5" i="5" s="1"/>
  <c r="K100" i="4"/>
  <c r="F100" i="4"/>
  <c r="E101" i="4"/>
  <c r="J100" i="4"/>
  <c r="D101" i="4"/>
  <c r="Z6" i="7" l="1"/>
  <c r="AB7" i="7"/>
  <c r="U4" i="5"/>
  <c r="W5" i="5"/>
  <c r="D102" i="4"/>
  <c r="J101" i="4"/>
  <c r="K101" i="4"/>
  <c r="F101" i="4"/>
  <c r="E102" i="4"/>
  <c r="W8" i="8"/>
  <c r="H8" i="8"/>
  <c r="I8" i="8" s="1"/>
  <c r="J8" i="8" s="1"/>
  <c r="Q8" i="7" l="1"/>
  <c r="R8" i="7" s="1"/>
  <c r="N8" i="7"/>
  <c r="X8" i="7"/>
  <c r="P8" i="7"/>
  <c r="C8" i="7"/>
  <c r="E8" i="7" s="1"/>
  <c r="O8" i="7"/>
  <c r="AA8" i="7"/>
  <c r="K8" i="7"/>
  <c r="M8" i="7"/>
  <c r="S6" i="5"/>
  <c r="V6" i="5"/>
  <c r="C6" i="5"/>
  <c r="D6" i="5" s="1"/>
  <c r="K102" i="4"/>
  <c r="F102" i="4"/>
  <c r="E103" i="4"/>
  <c r="J102" i="4"/>
  <c r="D103" i="4"/>
  <c r="Y8" i="8"/>
  <c r="Z7" i="8" s="1"/>
  <c r="S8" i="7" l="1"/>
  <c r="T8" i="7" s="1"/>
  <c r="F8" i="7"/>
  <c r="G8" i="7" s="1"/>
  <c r="D8" i="7"/>
  <c r="E6" i="5"/>
  <c r="H6" i="5"/>
  <c r="F6" i="5"/>
  <c r="K6" i="5"/>
  <c r="I6" i="5"/>
  <c r="J6" i="5"/>
  <c r="J103" i="4"/>
  <c r="D104" i="4"/>
  <c r="E104" i="4"/>
  <c r="F103" i="4"/>
  <c r="K103" i="4"/>
  <c r="AB8" i="8"/>
  <c r="N9" i="8" s="1"/>
  <c r="U8" i="7" l="1"/>
  <c r="V8" i="7" s="1"/>
  <c r="W8" i="7" s="1"/>
  <c r="H8" i="7"/>
  <c r="I8" i="7" s="1"/>
  <c r="J8" i="7" s="1"/>
  <c r="L6" i="5"/>
  <c r="M6" i="5" s="1"/>
  <c r="K104" i="4"/>
  <c r="E105" i="4"/>
  <c r="F104" i="4"/>
  <c r="D105" i="4"/>
  <c r="J104" i="4"/>
  <c r="O9" i="8"/>
  <c r="M9" i="8"/>
  <c r="AA9" i="8"/>
  <c r="X9" i="8"/>
  <c r="P9" i="8"/>
  <c r="C9" i="8"/>
  <c r="D9" i="8" s="1"/>
  <c r="K9" i="8"/>
  <c r="Q9" i="8" s="1"/>
  <c r="R9" i="8" s="1"/>
  <c r="S9" i="8" s="1"/>
  <c r="T9" i="8" s="1"/>
  <c r="U9" i="8" s="1"/>
  <c r="V9" i="8" s="1"/>
  <c r="Y8" i="7" l="1"/>
  <c r="Z7" i="7" s="1"/>
  <c r="E9" i="8"/>
  <c r="F9" i="8" s="1"/>
  <c r="N6" i="5"/>
  <c r="O6" i="5" s="1"/>
  <c r="P6" i="5" s="1"/>
  <c r="Q6" i="5" s="1"/>
  <c r="R6" i="5" s="1"/>
  <c r="T6" i="5" s="1"/>
  <c r="K105" i="4"/>
  <c r="F105" i="4"/>
  <c r="E106" i="4"/>
  <c r="J105" i="4"/>
  <c r="D106" i="4"/>
  <c r="W9" i="8"/>
  <c r="AB8" i="7" l="1"/>
  <c r="P9" i="7" s="1"/>
  <c r="G9" i="8"/>
  <c r="H9" i="8" s="1"/>
  <c r="I9" i="8" s="1"/>
  <c r="J9" i="8" s="1"/>
  <c r="Y9" i="8" s="1"/>
  <c r="Z8" i="8" s="1"/>
  <c r="U5" i="5"/>
  <c r="W6" i="5"/>
  <c r="J106" i="4"/>
  <c r="D107" i="4"/>
  <c r="E107" i="4"/>
  <c r="K106" i="4"/>
  <c r="F106" i="4"/>
  <c r="O9" i="7" l="1"/>
  <c r="E9" i="7"/>
  <c r="F9" i="7" s="1"/>
  <c r="G9" i="7" s="1"/>
  <c r="H9" i="7" s="1"/>
  <c r="I9" i="7" s="1"/>
  <c r="M9" i="7"/>
  <c r="N9" i="7"/>
  <c r="D9" i="7"/>
  <c r="K9" i="7"/>
  <c r="C9" i="7"/>
  <c r="Q9" i="7"/>
  <c r="R9" i="7" s="1"/>
  <c r="S9" i="7" s="1"/>
  <c r="T9" i="7" s="1"/>
  <c r="U9" i="7" s="1"/>
  <c r="V9" i="7" s="1"/>
  <c r="AA9" i="7"/>
  <c r="X9" i="7"/>
  <c r="V7" i="5"/>
  <c r="S7" i="5"/>
  <c r="C7" i="5"/>
  <c r="J7" i="5" s="1"/>
  <c r="E108" i="4"/>
  <c r="F107" i="4"/>
  <c r="K107" i="4"/>
  <c r="J107" i="4"/>
  <c r="D108" i="4"/>
  <c r="AB9" i="8"/>
  <c r="P10" i="8" s="1"/>
  <c r="J9" i="7" l="1"/>
  <c r="H7" i="5"/>
  <c r="E7" i="5"/>
  <c r="K7" i="5"/>
  <c r="I7" i="5"/>
  <c r="W9" i="7"/>
  <c r="D7" i="5"/>
  <c r="F7" i="5"/>
  <c r="J108" i="4"/>
  <c r="D109" i="4"/>
  <c r="K108" i="4"/>
  <c r="E109" i="4"/>
  <c r="F108" i="4"/>
  <c r="X10" i="8"/>
  <c r="C10" i="8"/>
  <c r="D10" i="8" s="1"/>
  <c r="K10" i="8"/>
  <c r="N10" i="8"/>
  <c r="Q10" i="8" s="1"/>
  <c r="R10" i="8" s="1"/>
  <c r="S10" i="8" s="1"/>
  <c r="T10" i="8" s="1"/>
  <c r="U10" i="8" s="1"/>
  <c r="V10" i="8" s="1"/>
  <c r="O10" i="8"/>
  <c r="M10" i="8"/>
  <c r="AA10" i="8"/>
  <c r="Y9" i="7" l="1"/>
  <c r="AB9" i="7" s="1"/>
  <c r="AA10" i="7" s="1"/>
  <c r="L7" i="5"/>
  <c r="M7" i="5" s="1"/>
  <c r="N7" i="5" s="1"/>
  <c r="O7" i="5" s="1"/>
  <c r="E10" i="8"/>
  <c r="F10" i="8" s="1"/>
  <c r="J109" i="4"/>
  <c r="D110" i="4"/>
  <c r="K109" i="4"/>
  <c r="E110" i="4"/>
  <c r="F109" i="4"/>
  <c r="W10" i="8"/>
  <c r="X10" i="7" l="1"/>
  <c r="K10" i="7"/>
  <c r="Q10" i="7" s="1"/>
  <c r="R10" i="7" s="1"/>
  <c r="S10" i="7" s="1"/>
  <c r="O10" i="7"/>
  <c r="C10" i="7"/>
  <c r="E10" i="7" s="1"/>
  <c r="F10" i="7" s="1"/>
  <c r="P10" i="7"/>
  <c r="M10" i="7"/>
  <c r="N10" i="7"/>
  <c r="Z8" i="7"/>
  <c r="D10" i="7"/>
  <c r="G10" i="8"/>
  <c r="H10" i="8" s="1"/>
  <c r="I10" i="8" s="1"/>
  <c r="J10" i="8" s="1"/>
  <c r="Y10" i="8" s="1"/>
  <c r="P7" i="5"/>
  <c r="Q7" i="5" s="1"/>
  <c r="R7" i="5" s="1"/>
  <c r="T7" i="5" s="1"/>
  <c r="D111" i="4"/>
  <c r="J110" i="4"/>
  <c r="F110" i="4"/>
  <c r="E111" i="4"/>
  <c r="K110" i="4"/>
  <c r="U6" i="5" l="1"/>
  <c r="W7" i="5"/>
  <c r="J111" i="4"/>
  <c r="D112" i="4"/>
  <c r="E112" i="4"/>
  <c r="K111" i="4"/>
  <c r="F111" i="4"/>
  <c r="AB10" i="8"/>
  <c r="Z9" i="8"/>
  <c r="T10" i="7"/>
  <c r="G10" i="7"/>
  <c r="V8" i="5" l="1"/>
  <c r="D8" i="5"/>
  <c r="C8" i="5"/>
  <c r="I8" i="5" s="1"/>
  <c r="S8" i="5"/>
  <c r="J112" i="4"/>
  <c r="D113" i="4"/>
  <c r="K112" i="4"/>
  <c r="F112" i="4"/>
  <c r="E113" i="4"/>
  <c r="H10" i="7"/>
  <c r="I10" i="7" s="1"/>
  <c r="J10" i="7" s="1"/>
  <c r="M11" i="8"/>
  <c r="P11" i="8"/>
  <c r="O11" i="8"/>
  <c r="N11" i="8"/>
  <c r="Q11" i="8" s="1"/>
  <c r="R11" i="8" s="1"/>
  <c r="AA11" i="8"/>
  <c r="C11" i="8"/>
  <c r="E11" i="8" s="1"/>
  <c r="K11" i="8"/>
  <c r="X11" i="8"/>
  <c r="D11" i="8"/>
  <c r="U10" i="7"/>
  <c r="V10" i="7" s="1"/>
  <c r="W10" i="7" s="1"/>
  <c r="J8" i="5" l="1"/>
  <c r="F8" i="5"/>
  <c r="H8" i="5"/>
  <c r="E8" i="5"/>
  <c r="K8" i="5"/>
  <c r="D114" i="4"/>
  <c r="J113" i="4"/>
  <c r="K113" i="4"/>
  <c r="F113" i="4"/>
  <c r="E114" i="4"/>
  <c r="S11" i="8"/>
  <c r="F11" i="8"/>
  <c r="G11" i="8" s="1"/>
  <c r="H11" i="8" s="1"/>
  <c r="I11" i="8" s="1"/>
  <c r="Y10" i="7"/>
  <c r="L8" i="5" l="1"/>
  <c r="M8" i="5" s="1"/>
  <c r="E115" i="4"/>
  <c r="F114" i="4"/>
  <c r="K114" i="4"/>
  <c r="J114" i="4"/>
  <c r="D115" i="4"/>
  <c r="J11" i="8"/>
  <c r="AB10" i="7"/>
  <c r="Z9" i="7"/>
  <c r="T11" i="8"/>
  <c r="U11" i="8" s="1"/>
  <c r="V11" i="8" s="1"/>
  <c r="N8" i="5" l="1"/>
  <c r="O8" i="5" s="1"/>
  <c r="P8" i="5" s="1"/>
  <c r="Q8" i="5" s="1"/>
  <c r="R8" i="5" s="1"/>
  <c r="T8" i="5" s="1"/>
  <c r="J115" i="4"/>
  <c r="D116" i="4"/>
  <c r="F115" i="4"/>
  <c r="E116" i="4"/>
  <c r="K115" i="4"/>
  <c r="P11" i="7"/>
  <c r="M11" i="7"/>
  <c r="C11" i="7"/>
  <c r="O11" i="7"/>
  <c r="N11" i="7"/>
  <c r="K11" i="7"/>
  <c r="Q11" i="7" s="1"/>
  <c r="R11" i="7" s="1"/>
  <c r="AA11" i="7"/>
  <c r="X11" i="7"/>
  <c r="E11" i="7"/>
  <c r="D11" i="7"/>
  <c r="W11" i="8"/>
  <c r="Y11" i="8" s="1"/>
  <c r="W8" i="5" l="1"/>
  <c r="U7" i="5"/>
  <c r="D117" i="4"/>
  <c r="J116" i="4"/>
  <c r="K116" i="4"/>
  <c r="F116" i="4"/>
  <c r="E117" i="4"/>
  <c r="F11" i="7"/>
  <c r="G11" i="7" s="1"/>
  <c r="H11" i="7" s="1"/>
  <c r="I11" i="7" s="1"/>
  <c r="AB11" i="8"/>
  <c r="Z10" i="8"/>
  <c r="S11" i="7"/>
  <c r="T11" i="7" s="1"/>
  <c r="C9" i="5" l="1"/>
  <c r="E9" i="5" s="1"/>
  <c r="D9" i="5"/>
  <c r="S9" i="5"/>
  <c r="V9" i="5"/>
  <c r="F117" i="4"/>
  <c r="K117" i="4"/>
  <c r="E118" i="4"/>
  <c r="D118" i="4"/>
  <c r="J117" i="4"/>
  <c r="O12" i="8"/>
  <c r="C12" i="8"/>
  <c r="N12" i="8"/>
  <c r="E12" i="8"/>
  <c r="K12" i="8"/>
  <c r="Q12" i="8" s="1"/>
  <c r="R12" i="8" s="1"/>
  <c r="P12" i="8"/>
  <c r="AA12" i="8"/>
  <c r="D12" i="8"/>
  <c r="M12" i="8"/>
  <c r="X12" i="8"/>
  <c r="J11" i="7"/>
  <c r="U11" i="7"/>
  <c r="V11" i="7" s="1"/>
  <c r="W11" i="7" s="1"/>
  <c r="J9" i="5" l="1"/>
  <c r="K9" i="5"/>
  <c r="I9" i="5"/>
  <c r="F9" i="5"/>
  <c r="H9" i="5"/>
  <c r="K118" i="4"/>
  <c r="E119" i="4"/>
  <c r="F118" i="4"/>
  <c r="J118" i="4"/>
  <c r="D119" i="4"/>
  <c r="F12" i="8"/>
  <c r="G12" i="8" s="1"/>
  <c r="Y11" i="7"/>
  <c r="S12" i="8"/>
  <c r="L9" i="5" l="1"/>
  <c r="M9" i="5" s="1"/>
  <c r="N9" i="5" s="1"/>
  <c r="O9" i="5" s="1"/>
  <c r="P9" i="5" s="1"/>
  <c r="Q9" i="5" s="1"/>
  <c r="R9" i="5" s="1"/>
  <c r="T9" i="5" s="1"/>
  <c r="F119" i="4"/>
  <c r="K119" i="4"/>
  <c r="E120" i="4"/>
  <c r="J119" i="4"/>
  <c r="D120" i="4"/>
  <c r="H12" i="8"/>
  <c r="I12" i="8" s="1"/>
  <c r="J12" i="8" s="1"/>
  <c r="AB11" i="7"/>
  <c r="Z10" i="7"/>
  <c r="T12" i="8"/>
  <c r="U12" i="8" s="1"/>
  <c r="V12" i="8" s="1"/>
  <c r="W9" i="5" l="1"/>
  <c r="U8" i="5"/>
  <c r="J120" i="4"/>
  <c r="D121" i="4"/>
  <c r="K120" i="4"/>
  <c r="F120" i="4"/>
  <c r="E121" i="4"/>
  <c r="AA12" i="7"/>
  <c r="X12" i="7"/>
  <c r="D12" i="7"/>
  <c r="N12" i="7"/>
  <c r="P12" i="7"/>
  <c r="E12" i="7"/>
  <c r="O12" i="7"/>
  <c r="C12" i="7"/>
  <c r="K12" i="7"/>
  <c r="Q12" i="7" s="1"/>
  <c r="R12" i="7" s="1"/>
  <c r="M12" i="7"/>
  <c r="W12" i="8"/>
  <c r="Y12" i="8" s="1"/>
  <c r="D10" i="5" l="1"/>
  <c r="K10" i="5"/>
  <c r="V10" i="5"/>
  <c r="C10" i="5"/>
  <c r="J10" i="5"/>
  <c r="I10" i="5"/>
  <c r="E10" i="5"/>
  <c r="F10" i="5"/>
  <c r="H10" i="5"/>
  <c r="S10" i="5"/>
  <c r="K121" i="4"/>
  <c r="F121" i="4"/>
  <c r="E122" i="4"/>
  <c r="J121" i="4"/>
  <c r="D122" i="4"/>
  <c r="AB12" i="8"/>
  <c r="Z11" i="8"/>
  <c r="S12" i="7"/>
  <c r="T12" i="7" s="1"/>
  <c r="F12" i="7"/>
  <c r="G12" i="7" s="1"/>
  <c r="H12" i="7" s="1"/>
  <c r="I12" i="7" s="1"/>
  <c r="L10" i="5" l="1"/>
  <c r="M10" i="5" s="1"/>
  <c r="J122" i="4"/>
  <c r="D123" i="4"/>
  <c r="K122" i="4"/>
  <c r="F122" i="4"/>
  <c r="E123" i="4"/>
  <c r="X13" i="8"/>
  <c r="P13" i="8"/>
  <c r="C13" i="8"/>
  <c r="D13" i="8" s="1"/>
  <c r="N13" i="8"/>
  <c r="K13" i="8"/>
  <c r="M13" i="8"/>
  <c r="Q13" i="8" s="1"/>
  <c r="R13" i="8" s="1"/>
  <c r="O13" i="8"/>
  <c r="E13" i="8"/>
  <c r="AA13" i="8"/>
  <c r="J12" i="7"/>
  <c r="U12" i="7"/>
  <c r="V12" i="7" s="1"/>
  <c r="W12" i="7" s="1"/>
  <c r="N10" i="5" l="1"/>
  <c r="O10" i="5" s="1"/>
  <c r="P10" i="5" s="1"/>
  <c r="Q10" i="5" s="1"/>
  <c r="R10" i="5" s="1"/>
  <c r="T10" i="5" s="1"/>
  <c r="E124" i="4"/>
  <c r="F123" i="4"/>
  <c r="K123" i="4"/>
  <c r="J123" i="4"/>
  <c r="D124" i="4"/>
  <c r="F13" i="8"/>
  <c r="S13" i="8"/>
  <c r="T13" i="8" s="1"/>
  <c r="U13" i="8" s="1"/>
  <c r="V13" i="8" s="1"/>
  <c r="Y12" i="7"/>
  <c r="W10" i="5" l="1"/>
  <c r="U9" i="5"/>
  <c r="D125" i="4"/>
  <c r="J124" i="4"/>
  <c r="F124" i="4"/>
  <c r="K124" i="4"/>
  <c r="E125" i="4"/>
  <c r="G13" i="8"/>
  <c r="H13" i="8" s="1"/>
  <c r="I13" i="8" s="1"/>
  <c r="AB12" i="7"/>
  <c r="Z11" i="7"/>
  <c r="W13" i="8"/>
  <c r="V11" i="5" l="1"/>
  <c r="C11" i="5"/>
  <c r="H11" i="5" s="1"/>
  <c r="S11" i="5"/>
  <c r="E126" i="4"/>
  <c r="K125" i="4"/>
  <c r="F125" i="4"/>
  <c r="D126" i="4"/>
  <c r="J125" i="4"/>
  <c r="J13" i="8"/>
  <c r="Y13" i="8" s="1"/>
  <c r="C13" i="7"/>
  <c r="AA13" i="7"/>
  <c r="N13" i="7"/>
  <c r="E13" i="7"/>
  <c r="O13" i="7"/>
  <c r="K13" i="7"/>
  <c r="X13" i="7"/>
  <c r="M13" i="7"/>
  <c r="Q13" i="7" s="1"/>
  <c r="R13" i="7" s="1"/>
  <c r="P13" i="7"/>
  <c r="D13" i="7"/>
  <c r="I11" i="5" l="1"/>
  <c r="E11" i="5"/>
  <c r="F11" i="5"/>
  <c r="D11" i="5"/>
  <c r="J11" i="5"/>
  <c r="K11" i="5"/>
  <c r="F126" i="4"/>
  <c r="E127" i="4"/>
  <c r="K126" i="4"/>
  <c r="D127" i="4"/>
  <c r="J126" i="4"/>
  <c r="AB13" i="8"/>
  <c r="Z12" i="8"/>
  <c r="F13" i="7"/>
  <c r="S13" i="7"/>
  <c r="T13" i="7" s="1"/>
  <c r="L11" i="5" l="1"/>
  <c r="M11" i="5" s="1"/>
  <c r="N11" i="5" s="1"/>
  <c r="O11" i="5" s="1"/>
  <c r="P11" i="5" s="1"/>
  <c r="Q11" i="5" s="1"/>
  <c r="R11" i="5" s="1"/>
  <c r="T11" i="5" s="1"/>
  <c r="E128" i="4"/>
  <c r="F127" i="4"/>
  <c r="K127" i="4"/>
  <c r="J127" i="4"/>
  <c r="D128" i="4"/>
  <c r="G13" i="7"/>
  <c r="AA14" i="8"/>
  <c r="N14" i="8"/>
  <c r="E14" i="8"/>
  <c r="P14" i="8"/>
  <c r="X14" i="8"/>
  <c r="C14" i="8"/>
  <c r="D14" i="8"/>
  <c r="K14" i="8"/>
  <c r="Q14" i="8" s="1"/>
  <c r="R14" i="8" s="1"/>
  <c r="M14" i="8"/>
  <c r="O14" i="8"/>
  <c r="U13" i="7"/>
  <c r="V13" i="7" s="1"/>
  <c r="W13" i="7" s="1"/>
  <c r="W11" i="5" l="1"/>
  <c r="U10" i="5"/>
  <c r="J128" i="4"/>
  <c r="D129" i="4"/>
  <c r="F128" i="4"/>
  <c r="E129" i="4"/>
  <c r="K128" i="4"/>
  <c r="H13" i="7"/>
  <c r="I13" i="7" s="1"/>
  <c r="J13" i="7" s="1"/>
  <c r="Y13" i="7" s="1"/>
  <c r="Z12" i="7" s="1"/>
  <c r="F14" i="8"/>
  <c r="G14" i="8" s="1"/>
  <c r="H14" i="8" s="1"/>
  <c r="I14" i="8" s="1"/>
  <c r="S14" i="8"/>
  <c r="V12" i="5" l="1"/>
  <c r="S12" i="5"/>
  <c r="C12" i="5"/>
  <c r="D12" i="5" s="1"/>
  <c r="D130" i="4"/>
  <c r="J129" i="4"/>
  <c r="K129" i="4"/>
  <c r="F129" i="4"/>
  <c r="E130" i="4"/>
  <c r="AB13" i="7"/>
  <c r="X14" i="7" s="1"/>
  <c r="T14" i="8"/>
  <c r="U14" i="8" s="1"/>
  <c r="V14" i="8" s="1"/>
  <c r="J14" i="8"/>
  <c r="J12" i="5" l="1"/>
  <c r="E12" i="5"/>
  <c r="K12" i="5"/>
  <c r="H12" i="5"/>
  <c r="F12" i="5"/>
  <c r="I12" i="5"/>
  <c r="E131" i="4"/>
  <c r="K130" i="4"/>
  <c r="F130" i="4"/>
  <c r="J130" i="4"/>
  <c r="D131" i="4"/>
  <c r="P14" i="7"/>
  <c r="N14" i="7"/>
  <c r="C14" i="7"/>
  <c r="E14" i="7" s="1"/>
  <c r="F14" i="7" s="1"/>
  <c r="G14" i="7" s="1"/>
  <c r="H14" i="7" s="1"/>
  <c r="I14" i="7" s="1"/>
  <c r="D14" i="7"/>
  <c r="AA14" i="7"/>
  <c r="K14" i="7"/>
  <c r="M14" i="7"/>
  <c r="Q14" i="7" s="1"/>
  <c r="R14" i="7" s="1"/>
  <c r="S14" i="7" s="1"/>
  <c r="O14" i="7"/>
  <c r="W14" i="8"/>
  <c r="Y14" i="8" s="1"/>
  <c r="L12" i="5" l="1"/>
  <c r="M12" i="5" s="1"/>
  <c r="D132" i="4"/>
  <c r="J131" i="4"/>
  <c r="E132" i="4"/>
  <c r="F131" i="4"/>
  <c r="K131" i="4"/>
  <c r="J14" i="7"/>
  <c r="AB14" i="8"/>
  <c r="Z13" i="8"/>
  <c r="T14" i="7"/>
  <c r="U14" i="7" s="1"/>
  <c r="V14" i="7" s="1"/>
  <c r="N12" i="5" l="1"/>
  <c r="O12" i="5" s="1"/>
  <c r="P12" i="5" s="1"/>
  <c r="Q12" i="5" s="1"/>
  <c r="R12" i="5" s="1"/>
  <c r="T12" i="5" s="1"/>
  <c r="J132" i="4"/>
  <c r="D133" i="4"/>
  <c r="F132" i="4"/>
  <c r="K132" i="4"/>
  <c r="E133" i="4"/>
  <c r="W14" i="7"/>
  <c r="Y14" i="7" s="1"/>
  <c r="C15" i="8"/>
  <c r="D15" i="8" s="1"/>
  <c r="X15" i="8"/>
  <c r="P15" i="8"/>
  <c r="M15" i="8"/>
  <c r="O15" i="8"/>
  <c r="E15" i="8"/>
  <c r="K15" i="8"/>
  <c r="Q15" i="8" s="1"/>
  <c r="R15" i="8" s="1"/>
  <c r="AA15" i="8"/>
  <c r="N15" i="8"/>
  <c r="W12" i="5" l="1"/>
  <c r="U11" i="5"/>
  <c r="D134" i="4"/>
  <c r="J133" i="4"/>
  <c r="E134" i="4"/>
  <c r="F133" i="4"/>
  <c r="K133" i="4"/>
  <c r="S15" i="8"/>
  <c r="AB14" i="7"/>
  <c r="Z13" i="7"/>
  <c r="F15" i="8"/>
  <c r="G15" i="8" s="1"/>
  <c r="V13" i="5" l="1"/>
  <c r="S13" i="5"/>
  <c r="C13" i="5"/>
  <c r="J13" i="5" s="1"/>
  <c r="J134" i="4"/>
  <c r="D135" i="4"/>
  <c r="F134" i="4"/>
  <c r="E135" i="4"/>
  <c r="K134" i="4"/>
  <c r="K15" i="7"/>
  <c r="N15" i="7"/>
  <c r="X15" i="7"/>
  <c r="O15" i="7"/>
  <c r="C15" i="7"/>
  <c r="D15" i="7" s="1"/>
  <c r="M15" i="7"/>
  <c r="AA15" i="7"/>
  <c r="P15" i="7"/>
  <c r="E15" i="7"/>
  <c r="Q15" i="7"/>
  <c r="R15" i="7" s="1"/>
  <c r="T15" i="8"/>
  <c r="U15" i="8" s="1"/>
  <c r="V15" i="8" s="1"/>
  <c r="H15" i="8"/>
  <c r="I15" i="8" s="1"/>
  <c r="J15" i="8" s="1"/>
  <c r="H13" i="5" l="1"/>
  <c r="E13" i="5"/>
  <c r="F13" i="5"/>
  <c r="K13" i="5"/>
  <c r="I13" i="5"/>
  <c r="D13" i="5"/>
  <c r="J135" i="4"/>
  <c r="D136" i="4"/>
  <c r="K135" i="4"/>
  <c r="F135" i="4"/>
  <c r="E136" i="4"/>
  <c r="F15" i="7"/>
  <c r="G15" i="7" s="1"/>
  <c r="H15" i="7" s="1"/>
  <c r="I15" i="7" s="1"/>
  <c r="W15" i="8"/>
  <c r="Y15" i="8" s="1"/>
  <c r="S15" i="7"/>
  <c r="T15" i="7" s="1"/>
  <c r="L13" i="5" l="1"/>
  <c r="M13" i="5" s="1"/>
  <c r="N13" i="5" s="1"/>
  <c r="O13" i="5" s="1"/>
  <c r="K136" i="4"/>
  <c r="E137" i="4"/>
  <c r="F136" i="4"/>
  <c r="J136" i="4"/>
  <c r="D137" i="4"/>
  <c r="U15" i="7"/>
  <c r="V15" i="7" s="1"/>
  <c r="W15" i="7" s="1"/>
  <c r="J15" i="7"/>
  <c r="AB15" i="8"/>
  <c r="Z14" i="8"/>
  <c r="P13" i="5" l="1"/>
  <c r="Q13" i="5" s="1"/>
  <c r="R13" i="5" s="1"/>
  <c r="T13" i="5" s="1"/>
  <c r="E138" i="4"/>
  <c r="K137" i="4"/>
  <c r="F137" i="4"/>
  <c r="J137" i="4"/>
  <c r="D138" i="4"/>
  <c r="D16" i="8"/>
  <c r="N16" i="8"/>
  <c r="K16" i="8"/>
  <c r="Q16" i="8" s="1"/>
  <c r="R16" i="8" s="1"/>
  <c r="O16" i="8"/>
  <c r="C16" i="8"/>
  <c r="E16" i="8" s="1"/>
  <c r="X16" i="8"/>
  <c r="AA16" i="8"/>
  <c r="P16" i="8"/>
  <c r="M16" i="8"/>
  <c r="Y15" i="7"/>
  <c r="W13" i="5" l="1"/>
  <c r="U12" i="5"/>
  <c r="J138" i="4"/>
  <c r="D139" i="4"/>
  <c r="F138" i="4"/>
  <c r="E139" i="4"/>
  <c r="K138" i="4"/>
  <c r="AB15" i="7"/>
  <c r="Z14" i="7"/>
  <c r="F16" i="8"/>
  <c r="G16" i="8" s="1"/>
  <c r="H16" i="8" s="1"/>
  <c r="I16" i="8" s="1"/>
  <c r="S16" i="8"/>
  <c r="T16" i="8" s="1"/>
  <c r="U16" i="8" s="1"/>
  <c r="V16" i="8" s="1"/>
  <c r="S14" i="5" l="1"/>
  <c r="F14" i="5"/>
  <c r="H14" i="5"/>
  <c r="C14" i="5"/>
  <c r="I14" i="5" s="1"/>
  <c r="D14" i="5"/>
  <c r="V14" i="5"/>
  <c r="K14" i="5"/>
  <c r="J139" i="4"/>
  <c r="D140" i="4"/>
  <c r="E140" i="4"/>
  <c r="F139" i="4"/>
  <c r="K139" i="4"/>
  <c r="D16" i="7"/>
  <c r="X16" i="7"/>
  <c r="K16" i="7"/>
  <c r="C16" i="7"/>
  <c r="E16" i="7" s="1"/>
  <c r="AA16" i="7"/>
  <c r="O16" i="7"/>
  <c r="M16" i="7"/>
  <c r="N16" i="7"/>
  <c r="Q16" i="7" s="1"/>
  <c r="R16" i="7" s="1"/>
  <c r="P16" i="7"/>
  <c r="J16" i="8"/>
  <c r="W16" i="8"/>
  <c r="J14" i="5" l="1"/>
  <c r="L14" i="5" s="1"/>
  <c r="M14" i="5" s="1"/>
  <c r="E14" i="5"/>
  <c r="D141" i="4"/>
  <c r="J140" i="4"/>
  <c r="K140" i="4"/>
  <c r="E141" i="4"/>
  <c r="F140" i="4"/>
  <c r="Y16" i="8"/>
  <c r="F16" i="7"/>
  <c r="S16" i="7"/>
  <c r="T16" i="7" s="1"/>
  <c r="N14" i="5" l="1"/>
  <c r="O14" i="5" s="1"/>
  <c r="P14" i="5" s="1"/>
  <c r="Q14" i="5" s="1"/>
  <c r="D142" i="4"/>
  <c r="J141" i="4"/>
  <c r="E142" i="4"/>
  <c r="K141" i="4"/>
  <c r="F141" i="4"/>
  <c r="U16" i="7"/>
  <c r="V16" i="7" s="1"/>
  <c r="W16" i="7" s="1"/>
  <c r="AB16" i="8"/>
  <c r="Z15" i="8"/>
  <c r="G16" i="7"/>
  <c r="R14" i="5" l="1"/>
  <c r="T14" i="5" s="1"/>
  <c r="D143" i="4"/>
  <c r="J142" i="4"/>
  <c r="E143" i="4"/>
  <c r="K142" i="4"/>
  <c r="F142" i="4"/>
  <c r="H16" i="7"/>
  <c r="I16" i="7" s="1"/>
  <c r="J16" i="7" s="1"/>
  <c r="Y16" i="7" s="1"/>
  <c r="X17" i="8"/>
  <c r="P17" i="8"/>
  <c r="N17" i="8"/>
  <c r="D17" i="8"/>
  <c r="K17" i="8"/>
  <c r="AA17" i="8"/>
  <c r="O17" i="8"/>
  <c r="C17" i="8"/>
  <c r="E17" i="8" s="1"/>
  <c r="M17" i="8"/>
  <c r="Q17" i="8" s="1"/>
  <c r="R17" i="8" s="1"/>
  <c r="W14" i="5" l="1"/>
  <c r="U13" i="5"/>
  <c r="D144" i="4"/>
  <c r="J143" i="4"/>
  <c r="F143" i="4"/>
  <c r="E144" i="4"/>
  <c r="K143" i="4"/>
  <c r="Z15" i="7"/>
  <c r="AB16" i="7"/>
  <c r="C17" i="7" s="1"/>
  <c r="S17" i="8"/>
  <c r="F17" i="8"/>
  <c r="C15" i="5" l="1"/>
  <c r="J15" i="5" s="1"/>
  <c r="S15" i="5"/>
  <c r="V15" i="5"/>
  <c r="K15" i="5"/>
  <c r="F15" i="5"/>
  <c r="J144" i="4"/>
  <c r="D145" i="4"/>
  <c r="F144" i="4"/>
  <c r="E145" i="4"/>
  <c r="K144" i="4"/>
  <c r="O17" i="7"/>
  <c r="K17" i="7"/>
  <c r="Q17" i="7" s="1"/>
  <c r="R17" i="7" s="1"/>
  <c r="S17" i="7" s="1"/>
  <c r="X17" i="7"/>
  <c r="N17" i="7"/>
  <c r="M17" i="7"/>
  <c r="P17" i="7"/>
  <c r="E17" i="7"/>
  <c r="F17" i="7" s="1"/>
  <c r="G17" i="7" s="1"/>
  <c r="D17" i="7"/>
  <c r="AA17" i="7"/>
  <c r="G17" i="8"/>
  <c r="H17" i="8" s="1"/>
  <c r="I17" i="8" s="1"/>
  <c r="T17" i="8"/>
  <c r="U17" i="8" s="1"/>
  <c r="V17" i="8" s="1"/>
  <c r="E15" i="5" l="1"/>
  <c r="H15" i="5"/>
  <c r="D15" i="5"/>
  <c r="I15" i="5"/>
  <c r="L15" i="5"/>
  <c r="M15" i="5" s="1"/>
  <c r="D146" i="4"/>
  <c r="J145" i="4"/>
  <c r="K145" i="4"/>
  <c r="F145" i="4"/>
  <c r="E146" i="4"/>
  <c r="W17" i="8"/>
  <c r="J17" i="8"/>
  <c r="H17" i="7"/>
  <c r="I17" i="7" s="1"/>
  <c r="J17" i="7" s="1"/>
  <c r="T17" i="7"/>
  <c r="U17" i="7" s="1"/>
  <c r="V17" i="7" s="1"/>
  <c r="N15" i="5" l="1"/>
  <c r="E147" i="4"/>
  <c r="F146" i="4"/>
  <c r="K146" i="4"/>
  <c r="J146" i="4"/>
  <c r="D147" i="4"/>
  <c r="Y17" i="8"/>
  <c r="AB17" i="8" s="1"/>
  <c r="W17" i="7"/>
  <c r="Y17" i="7" s="1"/>
  <c r="O15" i="5" l="1"/>
  <c r="P15" i="5" s="1"/>
  <c r="Q15" i="5" s="1"/>
  <c r="D148" i="4"/>
  <c r="J147" i="4"/>
  <c r="E148" i="4"/>
  <c r="F147" i="4"/>
  <c r="K147" i="4"/>
  <c r="Z16" i="8"/>
  <c r="AB17" i="7"/>
  <c r="Z16" i="7"/>
  <c r="P18" i="8"/>
  <c r="X18" i="8"/>
  <c r="AA18" i="8"/>
  <c r="K18" i="8"/>
  <c r="Q18" i="8" s="1"/>
  <c r="R18" i="8" s="1"/>
  <c r="O18" i="8"/>
  <c r="N18" i="8"/>
  <c r="E18" i="8"/>
  <c r="C18" i="8"/>
  <c r="D18" i="8" s="1"/>
  <c r="M18" i="8"/>
  <c r="R15" i="5" l="1"/>
  <c r="T15" i="5" s="1"/>
  <c r="J148" i="4"/>
  <c r="D149" i="4"/>
  <c r="E149" i="4"/>
  <c r="K148" i="4"/>
  <c r="F148" i="4"/>
  <c r="S18" i="8"/>
  <c r="AA18" i="7"/>
  <c r="N18" i="7"/>
  <c r="C18" i="7"/>
  <c r="E18" i="7" s="1"/>
  <c r="X18" i="7"/>
  <c r="P18" i="7"/>
  <c r="M18" i="7"/>
  <c r="K18" i="7"/>
  <c r="Q18" i="7" s="1"/>
  <c r="R18" i="7" s="1"/>
  <c r="D18" i="7"/>
  <c r="O18" i="7"/>
  <c r="F18" i="8"/>
  <c r="G18" i="8" s="1"/>
  <c r="W15" i="5" l="1"/>
  <c r="U14" i="5"/>
  <c r="D150" i="4"/>
  <c r="J149" i="4"/>
  <c r="F149" i="4"/>
  <c r="K149" i="4"/>
  <c r="E150" i="4"/>
  <c r="H18" i="8"/>
  <c r="I18" i="8" s="1"/>
  <c r="J18" i="8" s="1"/>
  <c r="S18" i="7"/>
  <c r="F18" i="7"/>
  <c r="G18" i="7" s="1"/>
  <c r="H18" i="7" s="1"/>
  <c r="I18" i="7" s="1"/>
  <c r="T18" i="8"/>
  <c r="U18" i="8" s="1"/>
  <c r="V18" i="8" s="1"/>
  <c r="S16" i="5" l="1"/>
  <c r="V16" i="5"/>
  <c r="F16" i="5"/>
  <c r="C16" i="5"/>
  <c r="D16" i="5" s="1"/>
  <c r="I16" i="5"/>
  <c r="K16" i="5"/>
  <c r="H16" i="5"/>
  <c r="E16" i="5"/>
  <c r="J16" i="5"/>
  <c r="F150" i="4"/>
  <c r="K150" i="4"/>
  <c r="E151" i="4"/>
  <c r="J150" i="4"/>
  <c r="D151" i="4"/>
  <c r="W18" i="8"/>
  <c r="Y18" i="8" s="1"/>
  <c r="T18" i="7"/>
  <c r="J18" i="7"/>
  <c r="L16" i="5" l="1"/>
  <c r="M16" i="5" s="1"/>
  <c r="N16" i="5" s="1"/>
  <c r="O16" i="5" s="1"/>
  <c r="J151" i="4"/>
  <c r="D152" i="4"/>
  <c r="K151" i="4"/>
  <c r="E152" i="4"/>
  <c r="F151" i="4"/>
  <c r="AB18" i="8"/>
  <c r="Z17" i="8"/>
  <c r="U18" i="7"/>
  <c r="V18" i="7" s="1"/>
  <c r="W18" i="7" s="1"/>
  <c r="Y18" i="7" s="1"/>
  <c r="P16" i="5" l="1"/>
  <c r="Q16" i="5" s="1"/>
  <c r="R16" i="5" s="1"/>
  <c r="T16" i="5" s="1"/>
  <c r="W16" i="5" s="1"/>
  <c r="J152" i="4"/>
  <c r="D153" i="4"/>
  <c r="E153" i="4"/>
  <c r="F152" i="4"/>
  <c r="K152" i="4"/>
  <c r="AB18" i="7"/>
  <c r="Z17" i="7"/>
  <c r="N19" i="8"/>
  <c r="Q19" i="8" s="1"/>
  <c r="R19" i="8" s="1"/>
  <c r="M19" i="8"/>
  <c r="X19" i="8"/>
  <c r="AA19" i="8"/>
  <c r="O19" i="8"/>
  <c r="K19" i="8"/>
  <c r="C19" i="8"/>
  <c r="D19" i="8" s="1"/>
  <c r="P19" i="8"/>
  <c r="U15" i="5" l="1"/>
  <c r="E19" i="8"/>
  <c r="F19" i="8" s="1"/>
  <c r="G19" i="8" s="1"/>
  <c r="H19" i="8" s="1"/>
  <c r="I19" i="8" s="1"/>
  <c r="S17" i="5"/>
  <c r="V17" i="5"/>
  <c r="C17" i="5"/>
  <c r="D17" i="5" s="1"/>
  <c r="D154" i="4"/>
  <c r="J153" i="4"/>
  <c r="E154" i="4"/>
  <c r="F153" i="4"/>
  <c r="K153" i="4"/>
  <c r="N19" i="7"/>
  <c r="Q19" i="7" s="1"/>
  <c r="R19" i="7" s="1"/>
  <c r="K19" i="7"/>
  <c r="M19" i="7"/>
  <c r="E19" i="7"/>
  <c r="AA19" i="7"/>
  <c r="P19" i="7"/>
  <c r="X19" i="7"/>
  <c r="D19" i="7"/>
  <c r="C19" i="7"/>
  <c r="O19" i="7"/>
  <c r="S19" i="8"/>
  <c r="T19" i="8" s="1"/>
  <c r="J17" i="5" l="1"/>
  <c r="H17" i="5"/>
  <c r="F17" i="5"/>
  <c r="I17" i="5"/>
  <c r="E17" i="5"/>
  <c r="K17" i="5"/>
  <c r="D155" i="4"/>
  <c r="J154" i="4"/>
  <c r="F154" i="4"/>
  <c r="K154" i="4"/>
  <c r="E155" i="4"/>
  <c r="S19" i="7"/>
  <c r="T19" i="7" s="1"/>
  <c r="U19" i="7" s="1"/>
  <c r="V19" i="7" s="1"/>
  <c r="J19" i="8"/>
  <c r="F19" i="7"/>
  <c r="G19" i="7" s="1"/>
  <c r="U19" i="8"/>
  <c r="V19" i="8" s="1"/>
  <c r="W19" i="8" s="1"/>
  <c r="L17" i="5" l="1"/>
  <c r="M17" i="5" s="1"/>
  <c r="N17" i="5" s="1"/>
  <c r="O17" i="5" s="1"/>
  <c r="P17" i="5" s="1"/>
  <c r="Q17" i="5" s="1"/>
  <c r="R17" i="5" s="1"/>
  <c r="T17" i="5" s="1"/>
  <c r="K155" i="4"/>
  <c r="F155" i="4"/>
  <c r="E156" i="4"/>
  <c r="J155" i="4"/>
  <c r="D156" i="4"/>
  <c r="H19" i="7"/>
  <c r="I19" i="7" s="1"/>
  <c r="J19" i="7" s="1"/>
  <c r="Y19" i="8"/>
  <c r="W19" i="7"/>
  <c r="W17" i="5" l="1"/>
  <c r="U16" i="5"/>
  <c r="J156" i="4"/>
  <c r="D157" i="4"/>
  <c r="F156" i="4"/>
  <c r="E157" i="4"/>
  <c r="K156" i="4"/>
  <c r="Y19" i="7"/>
  <c r="Z18" i="7" s="1"/>
  <c r="AB19" i="8"/>
  <c r="Z18" i="8"/>
  <c r="C18" i="5" l="1"/>
  <c r="K18" i="5" s="1"/>
  <c r="V18" i="5"/>
  <c r="S18" i="5"/>
  <c r="J18" i="5"/>
  <c r="D158" i="4"/>
  <c r="J157" i="4"/>
  <c r="K157" i="4"/>
  <c r="E158" i="4"/>
  <c r="F157" i="4"/>
  <c r="AB19" i="7"/>
  <c r="C20" i="7" s="1"/>
  <c r="O20" i="8"/>
  <c r="X20" i="8"/>
  <c r="AA20" i="8"/>
  <c r="K20" i="8"/>
  <c r="Q20" i="8" s="1"/>
  <c r="R20" i="8" s="1"/>
  <c r="C20" i="8"/>
  <c r="D20" i="8"/>
  <c r="M20" i="8"/>
  <c r="N20" i="8"/>
  <c r="P20" i="8"/>
  <c r="E20" i="8"/>
  <c r="H18" i="5" l="1"/>
  <c r="E18" i="5"/>
  <c r="F18" i="5"/>
  <c r="I18" i="5"/>
  <c r="D18" i="5"/>
  <c r="D159" i="4"/>
  <c r="J158" i="4"/>
  <c r="M20" i="7"/>
  <c r="F158" i="4"/>
  <c r="K158" i="4"/>
  <c r="E159" i="4"/>
  <c r="K20" i="7"/>
  <c r="O20" i="7"/>
  <c r="N20" i="7"/>
  <c r="R20" i="7"/>
  <c r="S20" i="7" s="1"/>
  <c r="AA20" i="7"/>
  <c r="X20" i="7"/>
  <c r="P20" i="7"/>
  <c r="Q20" i="7"/>
  <c r="D20" i="7"/>
  <c r="E20" i="7"/>
  <c r="F20" i="7" s="1"/>
  <c r="F20" i="8"/>
  <c r="S20" i="8"/>
  <c r="T20" i="8" s="1"/>
  <c r="U20" i="8" s="1"/>
  <c r="V20" i="8" s="1"/>
  <c r="L18" i="5" l="1"/>
  <c r="M18" i="5" s="1"/>
  <c r="N18" i="5" s="1"/>
  <c r="O18" i="5" s="1"/>
  <c r="F159" i="4"/>
  <c r="K159" i="4"/>
  <c r="E160" i="4"/>
  <c r="J159" i="4"/>
  <c r="D160" i="4"/>
  <c r="T20" i="7"/>
  <c r="W20" i="8"/>
  <c r="G20" i="7"/>
  <c r="H20" i="7" s="1"/>
  <c r="I20" i="7" s="1"/>
  <c r="G20" i="8"/>
  <c r="H20" i="8" s="1"/>
  <c r="I20" i="8" s="1"/>
  <c r="P18" i="5" l="1"/>
  <c r="Q18" i="5" s="1"/>
  <c r="R18" i="5" s="1"/>
  <c r="T18" i="5" s="1"/>
  <c r="U17" i="5" s="1"/>
  <c r="D161" i="4"/>
  <c r="J160" i="4"/>
  <c r="F160" i="4"/>
  <c r="K160" i="4"/>
  <c r="E161" i="4"/>
  <c r="U20" i="7"/>
  <c r="V20" i="7" s="1"/>
  <c r="W20" i="7" s="1"/>
  <c r="J20" i="8"/>
  <c r="Y20" i="8" s="1"/>
  <c r="J20" i="7"/>
  <c r="W18" i="5" l="1"/>
  <c r="S19" i="5" s="1"/>
  <c r="F161" i="4"/>
  <c r="K161" i="4"/>
  <c r="E162" i="4"/>
  <c r="D162" i="4"/>
  <c r="J161" i="4"/>
  <c r="Y20" i="7"/>
  <c r="Z19" i="7" s="1"/>
  <c r="AB20" i="8"/>
  <c r="Z19" i="8"/>
  <c r="C19" i="5" l="1"/>
  <c r="H19" i="5" s="1"/>
  <c r="V19" i="5"/>
  <c r="F19" i="5"/>
  <c r="E163" i="4"/>
  <c r="F162" i="4"/>
  <c r="K162" i="4"/>
  <c r="J162" i="4"/>
  <c r="D163" i="4"/>
  <c r="AB20" i="7"/>
  <c r="X21" i="7" s="1"/>
  <c r="P21" i="8"/>
  <c r="E21" i="8"/>
  <c r="AA21" i="8"/>
  <c r="X21" i="8"/>
  <c r="K21" i="8"/>
  <c r="Q21" i="8" s="1"/>
  <c r="R21" i="8" s="1"/>
  <c r="C21" i="8"/>
  <c r="D21" i="8" s="1"/>
  <c r="M21" i="8"/>
  <c r="O21" i="8"/>
  <c r="N21" i="8"/>
  <c r="D19" i="5" l="1"/>
  <c r="K19" i="5"/>
  <c r="E19" i="5"/>
  <c r="I19" i="5"/>
  <c r="J19" i="5"/>
  <c r="F163" i="4"/>
  <c r="K163" i="4"/>
  <c r="E164" i="4"/>
  <c r="J163" i="4"/>
  <c r="D164" i="4"/>
  <c r="M21" i="7"/>
  <c r="C21" i="7"/>
  <c r="E21" i="7" s="1"/>
  <c r="F21" i="7" s="1"/>
  <c r="G21" i="7" s="1"/>
  <c r="K21" i="7"/>
  <c r="N21" i="7"/>
  <c r="AA21" i="7"/>
  <c r="P21" i="7"/>
  <c r="Q21" i="7"/>
  <c r="R21" i="7" s="1"/>
  <c r="S21" i="7" s="1"/>
  <c r="D21" i="7"/>
  <c r="O21" i="7"/>
  <c r="F21" i="8"/>
  <c r="S21" i="8"/>
  <c r="T21" i="8" s="1"/>
  <c r="U21" i="8" s="1"/>
  <c r="V21" i="8" s="1"/>
  <c r="L19" i="5" l="1"/>
  <c r="M19" i="5" s="1"/>
  <c r="N19" i="5" s="1"/>
  <c r="O19" i="5" s="1"/>
  <c r="P19" i="5" s="1"/>
  <c r="Q19" i="5" s="1"/>
  <c r="J164" i="4"/>
  <c r="D165" i="4"/>
  <c r="K164" i="4"/>
  <c r="E165" i="4"/>
  <c r="F164" i="4"/>
  <c r="H21" i="7"/>
  <c r="I21" i="7" s="1"/>
  <c r="J21" i="7" s="1"/>
  <c r="T21" i="7"/>
  <c r="U21" i="7" s="1"/>
  <c r="V21" i="7" s="1"/>
  <c r="W21" i="7" s="1"/>
  <c r="W21" i="8"/>
  <c r="G21" i="8"/>
  <c r="H21" i="8" s="1"/>
  <c r="I21" i="8" s="1"/>
  <c r="R19" i="5" l="1"/>
  <c r="T19" i="5" s="1"/>
  <c r="U18" i="5" s="1"/>
  <c r="J165" i="4"/>
  <c r="D166" i="4"/>
  <c r="F165" i="4"/>
  <c r="K165" i="4"/>
  <c r="E166" i="4"/>
  <c r="Y21" i="7"/>
  <c r="J21" i="8"/>
  <c r="Y21" i="8" s="1"/>
  <c r="W19" i="5" l="1"/>
  <c r="K166" i="4"/>
  <c r="F166" i="4"/>
  <c r="E167" i="4"/>
  <c r="D167" i="4"/>
  <c r="J166" i="4"/>
  <c r="AB21" i="8"/>
  <c r="Z20" i="8"/>
  <c r="AB21" i="7"/>
  <c r="Z20" i="7"/>
  <c r="C20" i="5" l="1"/>
  <c r="D20" i="5" s="1"/>
  <c r="V20" i="5"/>
  <c r="E20" i="5"/>
  <c r="S20" i="5"/>
  <c r="E168" i="4"/>
  <c r="K167" i="4"/>
  <c r="F167" i="4"/>
  <c r="J167" i="4"/>
  <c r="D168" i="4"/>
  <c r="C22" i="7"/>
  <c r="E22" i="7" s="1"/>
  <c r="X22" i="7"/>
  <c r="AA22" i="7"/>
  <c r="K22" i="7"/>
  <c r="M22" i="7"/>
  <c r="Q22" i="7" s="1"/>
  <c r="R22" i="7" s="1"/>
  <c r="P22" i="7"/>
  <c r="N22" i="7"/>
  <c r="O22" i="7"/>
  <c r="C22" i="8"/>
  <c r="D22" i="8" s="1"/>
  <c r="P22" i="8"/>
  <c r="AA22" i="8"/>
  <c r="N22" i="8"/>
  <c r="O22" i="8"/>
  <c r="X22" i="8"/>
  <c r="K22" i="8"/>
  <c r="Q22" i="8" s="1"/>
  <c r="R22" i="8" s="1"/>
  <c r="M22" i="8"/>
  <c r="K20" i="5" l="1"/>
  <c r="J20" i="5"/>
  <c r="H20" i="5"/>
  <c r="F20" i="5"/>
  <c r="I20" i="5"/>
  <c r="L20" i="5"/>
  <c r="M20" i="5" s="1"/>
  <c r="N20" i="5" s="1"/>
  <c r="O20" i="5" s="1"/>
  <c r="P20" i="5" s="1"/>
  <c r="Q20" i="5" s="1"/>
  <c r="E22" i="8"/>
  <c r="F22" i="8" s="1"/>
  <c r="D22" i="7"/>
  <c r="J168" i="4"/>
  <c r="D169" i="4"/>
  <c r="E169" i="4"/>
  <c r="K168" i="4"/>
  <c r="F168" i="4"/>
  <c r="F22" i="7"/>
  <c r="S22" i="8"/>
  <c r="T22" i="8" s="1"/>
  <c r="U22" i="8" s="1"/>
  <c r="V22" i="8" s="1"/>
  <c r="S22" i="7"/>
  <c r="T22" i="7" s="1"/>
  <c r="R20" i="5" l="1"/>
  <c r="T20" i="5" s="1"/>
  <c r="U19" i="5" s="1"/>
  <c r="F169" i="4"/>
  <c r="K169" i="4"/>
  <c r="E170" i="4"/>
  <c r="D170" i="4"/>
  <c r="J169" i="4"/>
  <c r="U22" i="7"/>
  <c r="V22" i="7" s="1"/>
  <c r="W22" i="7" s="1"/>
  <c r="G22" i="7"/>
  <c r="H22" i="7" s="1"/>
  <c r="I22" i="7" s="1"/>
  <c r="G22" i="8"/>
  <c r="H22" i="8" s="1"/>
  <c r="I22" i="8" s="1"/>
  <c r="J22" i="8" s="1"/>
  <c r="W22" i="8"/>
  <c r="W20" i="5" l="1"/>
  <c r="S21" i="5" s="1"/>
  <c r="K170" i="4"/>
  <c r="F170" i="4"/>
  <c r="E171" i="4"/>
  <c r="D171" i="4"/>
  <c r="J170" i="4"/>
  <c r="Y22" i="8"/>
  <c r="Z21" i="8" s="1"/>
  <c r="J22" i="7"/>
  <c r="Y22" i="7" s="1"/>
  <c r="C21" i="5" l="1"/>
  <c r="J21" i="5" s="1"/>
  <c r="V21" i="5"/>
  <c r="E21" i="5"/>
  <c r="K21" i="5"/>
  <c r="I21" i="5"/>
  <c r="F21" i="5"/>
  <c r="H21" i="5"/>
  <c r="D21" i="5"/>
  <c r="E172" i="4"/>
  <c r="F171" i="4"/>
  <c r="K171" i="4"/>
  <c r="J171" i="4"/>
  <c r="D172" i="4"/>
  <c r="AB22" i="8"/>
  <c r="X23" i="8" s="1"/>
  <c r="AB22" i="7"/>
  <c r="Z21" i="7"/>
  <c r="L21" i="5" l="1"/>
  <c r="M21" i="5" s="1"/>
  <c r="AA23" i="8"/>
  <c r="J172" i="4"/>
  <c r="D173" i="4"/>
  <c r="K172" i="4"/>
  <c r="E173" i="4"/>
  <c r="F172" i="4"/>
  <c r="O23" i="8"/>
  <c r="M23" i="8"/>
  <c r="Q23" i="8" s="1"/>
  <c r="R23" i="8" s="1"/>
  <c r="S23" i="8" s="1"/>
  <c r="T23" i="8" s="1"/>
  <c r="N23" i="8"/>
  <c r="C23" i="8"/>
  <c r="E23" i="8" s="1"/>
  <c r="F23" i="8" s="1"/>
  <c r="G23" i="8" s="1"/>
  <c r="H23" i="8" s="1"/>
  <c r="I23" i="8" s="1"/>
  <c r="K23" i="8"/>
  <c r="P23" i="8"/>
  <c r="N23" i="7"/>
  <c r="D23" i="7"/>
  <c r="M23" i="7"/>
  <c r="P23" i="7"/>
  <c r="O23" i="7"/>
  <c r="C23" i="7"/>
  <c r="E23" i="7" s="1"/>
  <c r="AA23" i="7"/>
  <c r="K23" i="7"/>
  <c r="Q23" i="7" s="1"/>
  <c r="R23" i="7" s="1"/>
  <c r="X23" i="7"/>
  <c r="D23" i="8" l="1"/>
  <c r="N21" i="5"/>
  <c r="J173" i="4"/>
  <c r="D174" i="4"/>
  <c r="K173" i="4"/>
  <c r="E174" i="4"/>
  <c r="F173" i="4"/>
  <c r="U23" i="8"/>
  <c r="V23" i="8" s="1"/>
  <c r="W23" i="8" s="1"/>
  <c r="S23" i="7"/>
  <c r="F23" i="7"/>
  <c r="G23" i="7" s="1"/>
  <c r="J23" i="8"/>
  <c r="O21" i="5" l="1"/>
  <c r="P21" i="5" s="1"/>
  <c r="Q21" i="5" s="1"/>
  <c r="D175" i="4"/>
  <c r="J174" i="4"/>
  <c r="E175" i="4"/>
  <c r="F174" i="4"/>
  <c r="K174" i="4"/>
  <c r="H23" i="7"/>
  <c r="I23" i="7" s="1"/>
  <c r="J23" i="7" s="1"/>
  <c r="Y23" i="8"/>
  <c r="Z22" i="8" s="1"/>
  <c r="T23" i="7"/>
  <c r="U23" i="7" s="1"/>
  <c r="V23" i="7" s="1"/>
  <c r="R21" i="5" l="1"/>
  <c r="T21" i="5" s="1"/>
  <c r="D176" i="4"/>
  <c r="J175" i="4"/>
  <c r="E176" i="4"/>
  <c r="F175" i="4"/>
  <c r="K175" i="4"/>
  <c r="AB23" i="8"/>
  <c r="W23" i="7"/>
  <c r="Y23" i="7" s="1"/>
  <c r="W21" i="5" l="1"/>
  <c r="U20" i="5"/>
  <c r="J176" i="4"/>
  <c r="D177" i="4"/>
  <c r="E24" i="8"/>
  <c r="F24" i="8" s="1"/>
  <c r="G24" i="8" s="1"/>
  <c r="H24" i="8" s="1"/>
  <c r="I24" i="8" s="1"/>
  <c r="E177" i="4"/>
  <c r="F176" i="4"/>
  <c r="K176" i="4"/>
  <c r="O24" i="8"/>
  <c r="N24" i="8"/>
  <c r="M24" i="8"/>
  <c r="K24" i="8"/>
  <c r="Q24" i="8" s="1"/>
  <c r="R24" i="8" s="1"/>
  <c r="S24" i="8" s="1"/>
  <c r="X24" i="8"/>
  <c r="AA24" i="8"/>
  <c r="D24" i="8"/>
  <c r="P24" i="8"/>
  <c r="C24" i="8"/>
  <c r="AB23" i="7"/>
  <c r="Z22" i="7"/>
  <c r="C22" i="5" l="1"/>
  <c r="I22" i="5" s="1"/>
  <c r="S22" i="5"/>
  <c r="V22" i="5"/>
  <c r="J177" i="4"/>
  <c r="D178" i="4"/>
  <c r="E178" i="4"/>
  <c r="F177" i="4"/>
  <c r="K177" i="4"/>
  <c r="T24" i="8"/>
  <c r="K24" i="7"/>
  <c r="C24" i="7"/>
  <c r="D24" i="7" s="1"/>
  <c r="M24" i="7"/>
  <c r="AA24" i="7"/>
  <c r="N24" i="7"/>
  <c r="Q24" i="7" s="1"/>
  <c r="R24" i="7" s="1"/>
  <c r="P24" i="7"/>
  <c r="E24" i="7"/>
  <c r="O24" i="7"/>
  <c r="X24" i="7"/>
  <c r="J24" i="8"/>
  <c r="H22" i="5" l="1"/>
  <c r="E22" i="5"/>
  <c r="F22" i="5"/>
  <c r="D22" i="5"/>
  <c r="K22" i="5"/>
  <c r="J22" i="5"/>
  <c r="D179" i="4"/>
  <c r="J178" i="4"/>
  <c r="F178" i="4"/>
  <c r="E179" i="4"/>
  <c r="K178" i="4"/>
  <c r="U24" i="8"/>
  <c r="V24" i="8" s="1"/>
  <c r="W24" i="8" s="1"/>
  <c r="Y24" i="8" s="1"/>
  <c r="F24" i="7"/>
  <c r="S24" i="7"/>
  <c r="L22" i="5" l="1"/>
  <c r="M22" i="5" s="1"/>
  <c r="N22" i="5" s="1"/>
  <c r="O22" i="5" s="1"/>
  <c r="J179" i="4"/>
  <c r="D180" i="4"/>
  <c r="K179" i="4"/>
  <c r="E180" i="4"/>
  <c r="F179" i="4"/>
  <c r="Z23" i="8"/>
  <c r="AB24" i="8"/>
  <c r="M25" i="8" s="1"/>
  <c r="T24" i="7"/>
  <c r="U24" i="7" s="1"/>
  <c r="V24" i="7" s="1"/>
  <c r="W24" i="7" s="1"/>
  <c r="G24" i="7"/>
  <c r="H24" i="7" s="1"/>
  <c r="I24" i="7" s="1"/>
  <c r="P22" i="5" l="1"/>
  <c r="Q22" i="5" s="1"/>
  <c r="R22" i="5" s="1"/>
  <c r="T22" i="5" s="1"/>
  <c r="W22" i="5" s="1"/>
  <c r="J180" i="4"/>
  <c r="D181" i="4"/>
  <c r="K180" i="4"/>
  <c r="E181" i="4"/>
  <c r="F180" i="4"/>
  <c r="N25" i="8"/>
  <c r="K25" i="8"/>
  <c r="Q25" i="8" s="1"/>
  <c r="R25" i="8" s="1"/>
  <c r="S25" i="8" s="1"/>
  <c r="X25" i="8"/>
  <c r="O25" i="8"/>
  <c r="J24" i="7"/>
  <c r="Y24" i="7" s="1"/>
  <c r="P25" i="8"/>
  <c r="E25" i="8"/>
  <c r="F25" i="8" s="1"/>
  <c r="C25" i="8"/>
  <c r="D25" i="8" s="1"/>
  <c r="AA25" i="8"/>
  <c r="U21" i="5" l="1"/>
  <c r="S23" i="5"/>
  <c r="C23" i="5"/>
  <c r="F23" i="5" s="1"/>
  <c r="V23" i="5"/>
  <c r="J181" i="4"/>
  <c r="D182" i="4"/>
  <c r="F181" i="4"/>
  <c r="E182" i="4"/>
  <c r="K181" i="4"/>
  <c r="G25" i="8"/>
  <c r="H25" i="8" s="1"/>
  <c r="I25" i="8" s="1"/>
  <c r="J25" i="8" s="1"/>
  <c r="AB24" i="7"/>
  <c r="Z23" i="7"/>
  <c r="T25" i="8"/>
  <c r="U25" i="8" s="1"/>
  <c r="V25" i="8" s="1"/>
  <c r="W25" i="8" s="1"/>
  <c r="J23" i="5" l="1"/>
  <c r="H23" i="5"/>
  <c r="D23" i="5"/>
  <c r="K23" i="5"/>
  <c r="E23" i="5"/>
  <c r="I23" i="5"/>
  <c r="D183" i="4"/>
  <c r="J182" i="4"/>
  <c r="E183" i="4"/>
  <c r="F182" i="4"/>
  <c r="K182" i="4"/>
  <c r="N25" i="7"/>
  <c r="K25" i="7"/>
  <c r="E25" i="7"/>
  <c r="D25" i="7"/>
  <c r="X25" i="7"/>
  <c r="M25" i="7"/>
  <c r="Q25" i="7" s="1"/>
  <c r="R25" i="7" s="1"/>
  <c r="C25" i="7"/>
  <c r="P25" i="7"/>
  <c r="AA25" i="7"/>
  <c r="O25" i="7"/>
  <c r="Y25" i="8"/>
  <c r="L23" i="5" l="1"/>
  <c r="M23" i="5" s="1"/>
  <c r="J183" i="4"/>
  <c r="D184" i="4"/>
  <c r="E184" i="4"/>
  <c r="K183" i="4"/>
  <c r="F183" i="4"/>
  <c r="S25" i="7"/>
  <c r="T25" i="7" s="1"/>
  <c r="U25" i="7" s="1"/>
  <c r="V25" i="7" s="1"/>
  <c r="AB25" i="8"/>
  <c r="Z24" i="8"/>
  <c r="F25" i="7"/>
  <c r="G25" i="7" s="1"/>
  <c r="N23" i="5" l="1"/>
  <c r="J184" i="4"/>
  <c r="D185" i="4"/>
  <c r="E185" i="4"/>
  <c r="K184" i="4"/>
  <c r="F184" i="4"/>
  <c r="W25" i="7"/>
  <c r="M26" i="8"/>
  <c r="K26" i="8"/>
  <c r="Q26" i="8" s="1"/>
  <c r="R26" i="8" s="1"/>
  <c r="N26" i="8"/>
  <c r="P26" i="8"/>
  <c r="X26" i="8"/>
  <c r="AA26" i="8"/>
  <c r="O26" i="8"/>
  <c r="C26" i="8"/>
  <c r="D26" i="8" s="1"/>
  <c r="H25" i="7"/>
  <c r="I25" i="7" s="1"/>
  <c r="J25" i="7" s="1"/>
  <c r="E26" i="8" l="1"/>
  <c r="F26" i="8" s="1"/>
  <c r="G26" i="8" s="1"/>
  <c r="H26" i="8" s="1"/>
  <c r="I26" i="8" s="1"/>
  <c r="O23" i="5"/>
  <c r="P23" i="5" s="1"/>
  <c r="Q23" i="5" s="1"/>
  <c r="R23" i="5" s="1"/>
  <c r="T23" i="5" s="1"/>
  <c r="Y25" i="7"/>
  <c r="AB25" i="7" s="1"/>
  <c r="K185" i="4"/>
  <c r="E186" i="4"/>
  <c r="F185" i="4"/>
  <c r="D186" i="4"/>
  <c r="J185" i="4"/>
  <c r="S26" i="8"/>
  <c r="W23" i="5" l="1"/>
  <c r="U22" i="5"/>
  <c r="Z24" i="7"/>
  <c r="J186" i="4"/>
  <c r="D187" i="4"/>
  <c r="K186" i="4"/>
  <c r="E187" i="4"/>
  <c r="F186" i="4"/>
  <c r="AA26" i="7"/>
  <c r="C26" i="7"/>
  <c r="E26" i="7" s="1"/>
  <c r="X26" i="7"/>
  <c r="M26" i="7"/>
  <c r="Q26" i="7" s="1"/>
  <c r="R26" i="7" s="1"/>
  <c r="N26" i="7"/>
  <c r="O26" i="7"/>
  <c r="P26" i="7"/>
  <c r="K26" i="7"/>
  <c r="T26" i="8"/>
  <c r="U26" i="8" s="1"/>
  <c r="V26" i="8" s="1"/>
  <c r="W26" i="8" s="1"/>
  <c r="J26" i="8"/>
  <c r="V24" i="5" l="1"/>
  <c r="C24" i="5"/>
  <c r="K24" i="5" s="1"/>
  <c r="S24" i="5"/>
  <c r="D26" i="7"/>
  <c r="J187" i="4"/>
  <c r="D188" i="4"/>
  <c r="F187" i="4"/>
  <c r="K187" i="4"/>
  <c r="E188" i="4"/>
  <c r="F26" i="7"/>
  <c r="Y26" i="8"/>
  <c r="S26" i="7"/>
  <c r="F24" i="5" l="1"/>
  <c r="H24" i="5"/>
  <c r="E24" i="5"/>
  <c r="J24" i="5"/>
  <c r="D24" i="5"/>
  <c r="I24" i="5"/>
  <c r="F188" i="4"/>
  <c r="K188" i="4"/>
  <c r="E189" i="4"/>
  <c r="D189" i="4"/>
  <c r="J188" i="4"/>
  <c r="AB26" i="8"/>
  <c r="Z25" i="8"/>
  <c r="T26" i="7"/>
  <c r="U26" i="7" s="1"/>
  <c r="V26" i="7" s="1"/>
  <c r="G26" i="7"/>
  <c r="H26" i="7" s="1"/>
  <c r="I26" i="7" s="1"/>
  <c r="J26" i="7" s="1"/>
  <c r="L24" i="5" l="1"/>
  <c r="M24" i="5" s="1"/>
  <c r="N24" i="5" s="1"/>
  <c r="O24" i="5" s="1"/>
  <c r="P24" i="5" s="1"/>
  <c r="Q24" i="5" s="1"/>
  <c r="R24" i="5" s="1"/>
  <c r="T24" i="5" s="1"/>
  <c r="E190" i="4"/>
  <c r="F189" i="4"/>
  <c r="K189" i="4"/>
  <c r="D190" i="4"/>
  <c r="J189" i="4"/>
  <c r="W26" i="7"/>
  <c r="Y26" i="7" s="1"/>
  <c r="Z25" i="7" s="1"/>
  <c r="M27" i="8"/>
  <c r="AA27" i="8"/>
  <c r="C27" i="8"/>
  <c r="D27" i="8" s="1"/>
  <c r="O27" i="8"/>
  <c r="P27" i="8"/>
  <c r="K27" i="8"/>
  <c r="N27" i="8"/>
  <c r="Q27" i="8" s="1"/>
  <c r="R27" i="8" s="1"/>
  <c r="X27" i="8"/>
  <c r="E27" i="8" l="1"/>
  <c r="F27" i="8" s="1"/>
  <c r="G27" i="8" s="1"/>
  <c r="H27" i="8" s="1"/>
  <c r="I27" i="8" s="1"/>
  <c r="W24" i="5"/>
  <c r="U23" i="5"/>
  <c r="F190" i="4"/>
  <c r="K190" i="4"/>
  <c r="E191" i="4"/>
  <c r="D191" i="4"/>
  <c r="J190" i="4"/>
  <c r="AB26" i="7"/>
  <c r="K27" i="7" s="1"/>
  <c r="S27" i="8"/>
  <c r="T27" i="8" s="1"/>
  <c r="C25" i="5" l="1"/>
  <c r="E25" i="5" s="1"/>
  <c r="S25" i="5"/>
  <c r="V25" i="5"/>
  <c r="E192" i="4"/>
  <c r="K191" i="4"/>
  <c r="F191" i="4"/>
  <c r="D192" i="4"/>
  <c r="J191" i="4"/>
  <c r="D27" i="7"/>
  <c r="AA27" i="7"/>
  <c r="P27" i="7"/>
  <c r="X27" i="7"/>
  <c r="N27" i="7"/>
  <c r="U27" i="8"/>
  <c r="V27" i="8" s="1"/>
  <c r="W27" i="8" s="1"/>
  <c r="M27" i="7"/>
  <c r="Q27" i="7" s="1"/>
  <c r="R27" i="7" s="1"/>
  <c r="S27" i="7" s="1"/>
  <c r="T27" i="7" s="1"/>
  <c r="U27" i="7" s="1"/>
  <c r="V27" i="7" s="1"/>
  <c r="O27" i="7"/>
  <c r="C27" i="7"/>
  <c r="E27" i="7" s="1"/>
  <c r="F27" i="7" s="1"/>
  <c r="J27" i="8"/>
  <c r="D25" i="5" l="1"/>
  <c r="I25" i="5"/>
  <c r="K25" i="5"/>
  <c r="H25" i="5"/>
  <c r="J25" i="5"/>
  <c r="F25" i="5"/>
  <c r="K192" i="4"/>
  <c r="F192" i="4"/>
  <c r="E193" i="4"/>
  <c r="J192" i="4"/>
  <c r="D193" i="4"/>
  <c r="Y27" i="8"/>
  <c r="Z26" i="8" s="1"/>
  <c r="G27" i="7"/>
  <c r="H27" i="7" s="1"/>
  <c r="I27" i="7" s="1"/>
  <c r="W27" i="7"/>
  <c r="L25" i="5" l="1"/>
  <c r="M25" i="5" s="1"/>
  <c r="J193" i="4"/>
  <c r="D194" i="4"/>
  <c r="K193" i="4"/>
  <c r="E194" i="4"/>
  <c r="F193" i="4"/>
  <c r="AB27" i="8"/>
  <c r="J27" i="7"/>
  <c r="Y27" i="7" s="1"/>
  <c r="Z26" i="7" s="1"/>
  <c r="D28" i="8" l="1"/>
  <c r="N25" i="5"/>
  <c r="O25" i="5" s="1"/>
  <c r="P25" i="5" s="1"/>
  <c r="Q25" i="5" s="1"/>
  <c r="R25" i="5" s="1"/>
  <c r="T25" i="5" s="1"/>
  <c r="M28" i="8"/>
  <c r="E28" i="8"/>
  <c r="F28" i="8" s="1"/>
  <c r="G28" i="8" s="1"/>
  <c r="C28" i="8"/>
  <c r="P28" i="8"/>
  <c r="AA28" i="8"/>
  <c r="K28" i="8"/>
  <c r="Q28" i="8" s="1"/>
  <c r="R28" i="8" s="1"/>
  <c r="S28" i="8" s="1"/>
  <c r="J194" i="4"/>
  <c r="D195" i="4"/>
  <c r="F194" i="4"/>
  <c r="K194" i="4"/>
  <c r="E195" i="4"/>
  <c r="X28" i="8"/>
  <c r="O28" i="8"/>
  <c r="N28" i="8"/>
  <c r="AB27" i="7"/>
  <c r="N28" i="7" s="1"/>
  <c r="W25" i="5" l="1"/>
  <c r="U24" i="5"/>
  <c r="Q28" i="7"/>
  <c r="R28" i="7" s="1"/>
  <c r="S28" i="7" s="1"/>
  <c r="AA28" i="7"/>
  <c r="D196" i="4"/>
  <c r="J195" i="4"/>
  <c r="F195" i="4"/>
  <c r="K195" i="4"/>
  <c r="E196" i="4"/>
  <c r="O28" i="7"/>
  <c r="X28" i="7"/>
  <c r="K28" i="7"/>
  <c r="D28" i="7"/>
  <c r="M28" i="7"/>
  <c r="P28" i="7"/>
  <c r="C28" i="7"/>
  <c r="E28" i="7" s="1"/>
  <c r="F28" i="7" s="1"/>
  <c r="H28" i="8"/>
  <c r="I28" i="8" s="1"/>
  <c r="J28" i="8" s="1"/>
  <c r="T28" i="8"/>
  <c r="S26" i="5" l="1"/>
  <c r="V26" i="5"/>
  <c r="C26" i="5"/>
  <c r="H26" i="5" s="1"/>
  <c r="E197" i="4"/>
  <c r="K196" i="4"/>
  <c r="F196" i="4"/>
  <c r="J196" i="4"/>
  <c r="D197" i="4"/>
  <c r="G28" i="7"/>
  <c r="H28" i="7" s="1"/>
  <c r="I28" i="7" s="1"/>
  <c r="U28" i="8"/>
  <c r="V28" i="8" s="1"/>
  <c r="W28" i="8" s="1"/>
  <c r="Y28" i="8" s="1"/>
  <c r="T28" i="7"/>
  <c r="U28" i="7" s="1"/>
  <c r="V28" i="7" s="1"/>
  <c r="I26" i="5" l="1"/>
  <c r="K26" i="5"/>
  <c r="F26" i="5"/>
  <c r="J26" i="5"/>
  <c r="E26" i="5"/>
  <c r="D26" i="5"/>
  <c r="J28" i="7"/>
  <c r="D198" i="4"/>
  <c r="J197" i="4"/>
  <c r="F197" i="4"/>
  <c r="K197" i="4"/>
  <c r="E198" i="4"/>
  <c r="AB28" i="8"/>
  <c r="M29" i="8" s="1"/>
  <c r="Z27" i="8"/>
  <c r="W28" i="7"/>
  <c r="Y28" i="7" l="1"/>
  <c r="L26" i="5"/>
  <c r="M26" i="5" s="1"/>
  <c r="N26" i="5" s="1"/>
  <c r="O26" i="5" s="1"/>
  <c r="P26" i="5" s="1"/>
  <c r="Q26" i="5" s="1"/>
  <c r="R26" i="5" s="1"/>
  <c r="T26" i="5" s="1"/>
  <c r="AA29" i="8"/>
  <c r="N29" i="8"/>
  <c r="F198" i="4"/>
  <c r="E199" i="4"/>
  <c r="K198" i="4"/>
  <c r="J198" i="4"/>
  <c r="D199" i="4"/>
  <c r="P29" i="8"/>
  <c r="K29" i="8"/>
  <c r="X29" i="8"/>
  <c r="O29" i="8"/>
  <c r="E29" i="8"/>
  <c r="F29" i="8" s="1"/>
  <c r="G29" i="8" s="1"/>
  <c r="H29" i="8" s="1"/>
  <c r="I29" i="8" s="1"/>
  <c r="C29" i="8"/>
  <c r="D29" i="8" s="1"/>
  <c r="Q29" i="8"/>
  <c r="R29" i="8" s="1"/>
  <c r="S29" i="8" s="1"/>
  <c r="AB28" i="7"/>
  <c r="Z27" i="7"/>
  <c r="W26" i="5" l="1"/>
  <c r="U25" i="5"/>
  <c r="J199" i="4"/>
  <c r="D200" i="4"/>
  <c r="K199" i="4"/>
  <c r="F199" i="4"/>
  <c r="E200" i="4"/>
  <c r="M29" i="7"/>
  <c r="C29" i="7"/>
  <c r="D29" i="7"/>
  <c r="AA29" i="7"/>
  <c r="O29" i="7"/>
  <c r="X29" i="7"/>
  <c r="K29" i="7"/>
  <c r="Q29" i="7" s="1"/>
  <c r="R29" i="7" s="1"/>
  <c r="P29" i="7"/>
  <c r="E29" i="7"/>
  <c r="N29" i="7"/>
  <c r="J29" i="8"/>
  <c r="T29" i="8"/>
  <c r="U29" i="8" s="1"/>
  <c r="V29" i="8" s="1"/>
  <c r="W29" i="8" s="1"/>
  <c r="S27" i="5" l="1"/>
  <c r="V27" i="5"/>
  <c r="C27" i="5"/>
  <c r="E27" i="5" s="1"/>
  <c r="F200" i="4"/>
  <c r="K200" i="4"/>
  <c r="E201" i="4"/>
  <c r="J200" i="4"/>
  <c r="D201" i="4"/>
  <c r="S29" i="7"/>
  <c r="F29" i="7"/>
  <c r="G29" i="7" s="1"/>
  <c r="Y29" i="8"/>
  <c r="I27" i="5" l="1"/>
  <c r="K27" i="5"/>
  <c r="F27" i="5"/>
  <c r="H27" i="5"/>
  <c r="J27" i="5"/>
  <c r="D27" i="5"/>
  <c r="J201" i="4"/>
  <c r="D202" i="4"/>
  <c r="E202" i="4"/>
  <c r="F201" i="4"/>
  <c r="K201" i="4"/>
  <c r="H29" i="7"/>
  <c r="I29" i="7" s="1"/>
  <c r="J29" i="7" s="1"/>
  <c r="T29" i="7"/>
  <c r="U29" i="7" s="1"/>
  <c r="V29" i="7" s="1"/>
  <c r="AB29" i="8"/>
  <c r="Z28" i="8"/>
  <c r="L27" i="5" l="1"/>
  <c r="M27" i="5" s="1"/>
  <c r="J202" i="4"/>
  <c r="D203" i="4"/>
  <c r="K202" i="4"/>
  <c r="F202" i="4"/>
  <c r="E203" i="4"/>
  <c r="W29" i="7"/>
  <c r="Y29" i="7" s="1"/>
  <c r="N30" i="8"/>
  <c r="X30" i="8"/>
  <c r="P30" i="8"/>
  <c r="D30" i="8"/>
  <c r="K30" i="8"/>
  <c r="C30" i="8"/>
  <c r="E30" i="8" s="1"/>
  <c r="O30" i="8"/>
  <c r="M30" i="8"/>
  <c r="Q30" i="8" s="1"/>
  <c r="R30" i="8" s="1"/>
  <c r="AA30" i="8"/>
  <c r="N27" i="5" l="1"/>
  <c r="O27" i="5" s="1"/>
  <c r="P27" i="5" s="1"/>
  <c r="Q27" i="5" s="1"/>
  <c r="F203" i="4"/>
  <c r="E204" i="4"/>
  <c r="K203" i="4"/>
  <c r="D204" i="4"/>
  <c r="J203" i="4"/>
  <c r="AB29" i="7"/>
  <c r="Z28" i="7"/>
  <c r="S30" i="8"/>
  <c r="F30" i="8"/>
  <c r="G30" i="8" s="1"/>
  <c r="R27" i="5" l="1"/>
  <c r="T27" i="5" s="1"/>
  <c r="E205" i="4"/>
  <c r="K204" i="4"/>
  <c r="F204" i="4"/>
  <c r="D205" i="4"/>
  <c r="J204" i="4"/>
  <c r="N30" i="7"/>
  <c r="O30" i="7"/>
  <c r="Q30" i="7" s="1"/>
  <c r="R30" i="7" s="1"/>
  <c r="P30" i="7"/>
  <c r="C30" i="7"/>
  <c r="E30" i="7" s="1"/>
  <c r="AA30" i="7"/>
  <c r="K30" i="7"/>
  <c r="X30" i="7"/>
  <c r="D30" i="7"/>
  <c r="M30" i="7"/>
  <c r="T30" i="8"/>
  <c r="U30" i="8" s="1"/>
  <c r="V30" i="8" s="1"/>
  <c r="H30" i="8"/>
  <c r="I30" i="8" s="1"/>
  <c r="J30" i="8" s="1"/>
  <c r="W27" i="5" l="1"/>
  <c r="U26" i="5"/>
  <c r="F205" i="4"/>
  <c r="E206" i="4"/>
  <c r="K205" i="4"/>
  <c r="D206" i="4"/>
  <c r="J205" i="4"/>
  <c r="W30" i="8"/>
  <c r="Y30" i="8" s="1"/>
  <c r="S30" i="7"/>
  <c r="F30" i="7"/>
  <c r="G30" i="7" s="1"/>
  <c r="H30" i="7" s="1"/>
  <c r="I30" i="7" s="1"/>
  <c r="C28" i="5" l="1"/>
  <c r="K28" i="5" s="1"/>
  <c r="S28" i="5"/>
  <c r="V28" i="5"/>
  <c r="F206" i="4"/>
  <c r="E207" i="4"/>
  <c r="K206" i="4"/>
  <c r="J206" i="4"/>
  <c r="D207" i="4"/>
  <c r="J30" i="7"/>
  <c r="AB30" i="8"/>
  <c r="Z29" i="8"/>
  <c r="T30" i="7"/>
  <c r="I28" i="5" l="1"/>
  <c r="D28" i="5"/>
  <c r="J28" i="5"/>
  <c r="H28" i="5"/>
  <c r="F28" i="5"/>
  <c r="E28" i="5"/>
  <c r="E208" i="4"/>
  <c r="F207" i="4"/>
  <c r="K207" i="4"/>
  <c r="D208" i="4"/>
  <c r="J207" i="4"/>
  <c r="N31" i="8"/>
  <c r="O31" i="8"/>
  <c r="X31" i="8"/>
  <c r="M31" i="8"/>
  <c r="K31" i="8"/>
  <c r="P31" i="8"/>
  <c r="C31" i="8"/>
  <c r="E31" i="8" s="1"/>
  <c r="Q31" i="8"/>
  <c r="R31" i="8" s="1"/>
  <c r="AA31" i="8"/>
  <c r="U30" i="7"/>
  <c r="V30" i="7" s="1"/>
  <c r="W30" i="7" s="1"/>
  <c r="Y30" i="7" s="1"/>
  <c r="D31" i="8" l="1"/>
  <c r="L28" i="5"/>
  <c r="M28" i="5" s="1"/>
  <c r="E209" i="4"/>
  <c r="F208" i="4"/>
  <c r="K208" i="4"/>
  <c r="J208" i="4"/>
  <c r="D209" i="4"/>
  <c r="AB30" i="7"/>
  <c r="Z29" i="7"/>
  <c r="S31" i="8"/>
  <c r="F31" i="8"/>
  <c r="G31" i="8" s="1"/>
  <c r="H31" i="8" s="1"/>
  <c r="I31" i="8" s="1"/>
  <c r="N28" i="5" l="1"/>
  <c r="D210" i="4"/>
  <c r="J209" i="4"/>
  <c r="K209" i="4"/>
  <c r="E210" i="4"/>
  <c r="F209" i="4"/>
  <c r="P31" i="7"/>
  <c r="AA31" i="7"/>
  <c r="K31" i="7"/>
  <c r="O31" i="7"/>
  <c r="X31" i="7"/>
  <c r="M31" i="7"/>
  <c r="Q31" i="7" s="1"/>
  <c r="R31" i="7" s="1"/>
  <c r="N31" i="7"/>
  <c r="C31" i="7"/>
  <c r="E31" i="7" s="1"/>
  <c r="J31" i="8"/>
  <c r="T31" i="8"/>
  <c r="U31" i="8" s="1"/>
  <c r="V31" i="8" s="1"/>
  <c r="W31" i="8" s="1"/>
  <c r="O28" i="5" l="1"/>
  <c r="P28" i="5" s="1"/>
  <c r="Q28" i="5" s="1"/>
  <c r="D31" i="7"/>
  <c r="D211" i="4"/>
  <c r="J210" i="4"/>
  <c r="K210" i="4"/>
  <c r="E211" i="4"/>
  <c r="F210" i="4"/>
  <c r="S31" i="7"/>
  <c r="T31" i="7" s="1"/>
  <c r="Y31" i="8"/>
  <c r="F31" i="7"/>
  <c r="G31" i="7" s="1"/>
  <c r="H31" i="7" s="1"/>
  <c r="I31" i="7" s="1"/>
  <c r="R28" i="5" l="1"/>
  <c r="T28" i="5" s="1"/>
  <c r="J211" i="4"/>
  <c r="D212" i="4"/>
  <c r="F211" i="4"/>
  <c r="K211" i="4"/>
  <c r="E212" i="4"/>
  <c r="AB31" i="8"/>
  <c r="Z30" i="8"/>
  <c r="J31" i="7"/>
  <c r="U31" i="7"/>
  <c r="V31" i="7" s="1"/>
  <c r="W31" i="7" s="1"/>
  <c r="W28" i="5" l="1"/>
  <c r="U27" i="5"/>
  <c r="F212" i="4"/>
  <c r="E213" i="4"/>
  <c r="K212" i="4"/>
  <c r="D213" i="4"/>
  <c r="J212" i="4"/>
  <c r="AA32" i="8"/>
  <c r="M32" i="8"/>
  <c r="X32" i="8"/>
  <c r="O32" i="8"/>
  <c r="N32" i="8"/>
  <c r="C32" i="8"/>
  <c r="D32" i="8" s="1"/>
  <c r="P32" i="8"/>
  <c r="K32" i="8"/>
  <c r="Q32" i="8" s="1"/>
  <c r="R32" i="8" s="1"/>
  <c r="Y31" i="7"/>
  <c r="E32" i="8" l="1"/>
  <c r="F32" i="8" s="1"/>
  <c r="G32" i="8" s="1"/>
  <c r="H32" i="8" s="1"/>
  <c r="I32" i="8" s="1"/>
  <c r="S29" i="5"/>
  <c r="C29" i="5"/>
  <c r="I29" i="5" s="1"/>
  <c r="V29" i="5"/>
  <c r="K213" i="4"/>
  <c r="F213" i="4"/>
  <c r="E214" i="4"/>
  <c r="D214" i="4"/>
  <c r="J213" i="4"/>
  <c r="S32" i="8"/>
  <c r="AB31" i="7"/>
  <c r="Z30" i="7"/>
  <c r="J29" i="5" l="1"/>
  <c r="H29" i="5"/>
  <c r="K29" i="5"/>
  <c r="D29" i="5"/>
  <c r="E29" i="5"/>
  <c r="F29" i="5"/>
  <c r="K214" i="4"/>
  <c r="F214" i="4"/>
  <c r="E215" i="4"/>
  <c r="J214" i="4"/>
  <c r="D215" i="4"/>
  <c r="T32" i="8"/>
  <c r="U32" i="8" s="1"/>
  <c r="V32" i="8" s="1"/>
  <c r="K32" i="7"/>
  <c r="AA32" i="7"/>
  <c r="M32" i="7"/>
  <c r="Q32" i="7" s="1"/>
  <c r="R32" i="7" s="1"/>
  <c r="N32" i="7"/>
  <c r="O32" i="7"/>
  <c r="P32" i="7"/>
  <c r="C32" i="7"/>
  <c r="E32" i="7" s="1"/>
  <c r="X32" i="7"/>
  <c r="J32" i="8"/>
  <c r="L29" i="5" l="1"/>
  <c r="M29" i="5" s="1"/>
  <c r="N29" i="5" s="1"/>
  <c r="O29" i="5" s="1"/>
  <c r="P29" i="5" s="1"/>
  <c r="Q29" i="5" s="1"/>
  <c r="D32" i="7"/>
  <c r="J215" i="4"/>
  <c r="D216" i="4"/>
  <c r="F215" i="4"/>
  <c r="K215" i="4"/>
  <c r="E216" i="4"/>
  <c r="S32" i="7"/>
  <c r="W32" i="8"/>
  <c r="Y32" i="8" s="1"/>
  <c r="F32" i="7"/>
  <c r="G32" i="7" s="1"/>
  <c r="R29" i="5" l="1"/>
  <c r="T29" i="5" s="1"/>
  <c r="E217" i="4"/>
  <c r="F216" i="4"/>
  <c r="K216" i="4"/>
  <c r="D217" i="4"/>
  <c r="J216" i="4"/>
  <c r="AB32" i="8"/>
  <c r="Z31" i="8"/>
  <c r="T32" i="7"/>
  <c r="H32" i="7"/>
  <c r="I32" i="7" s="1"/>
  <c r="J32" i="7" s="1"/>
  <c r="W29" i="5" l="1"/>
  <c r="U28" i="5"/>
  <c r="E218" i="4"/>
  <c r="K217" i="4"/>
  <c r="F217" i="4"/>
  <c r="D218" i="4"/>
  <c r="J217" i="4"/>
  <c r="U32" i="7"/>
  <c r="V32" i="7" s="1"/>
  <c r="W32" i="7" s="1"/>
  <c r="Y32" i="7" s="1"/>
  <c r="N33" i="8"/>
  <c r="E33" i="8"/>
  <c r="P33" i="8"/>
  <c r="AA33" i="8"/>
  <c r="C33" i="8"/>
  <c r="X33" i="8"/>
  <c r="M33" i="8"/>
  <c r="Q33" i="8" s="1"/>
  <c r="R33" i="8" s="1"/>
  <c r="D33" i="8"/>
  <c r="O33" i="8"/>
  <c r="K33" i="8"/>
  <c r="I30" i="5" l="1"/>
  <c r="E30" i="5"/>
  <c r="S30" i="5"/>
  <c r="C30" i="5"/>
  <c r="K30" i="5" s="1"/>
  <c r="V30" i="5"/>
  <c r="H30" i="5"/>
  <c r="D30" i="5"/>
  <c r="J30" i="5"/>
  <c r="F30" i="5"/>
  <c r="K218" i="4"/>
  <c r="E219" i="4"/>
  <c r="F218" i="4"/>
  <c r="D219" i="4"/>
  <c r="J218" i="4"/>
  <c r="AB32" i="7"/>
  <c r="Z31" i="7"/>
  <c r="S33" i="8"/>
  <c r="F33" i="8"/>
  <c r="G33" i="8" s="1"/>
  <c r="L30" i="5" l="1"/>
  <c r="M30" i="5" s="1"/>
  <c r="E220" i="4"/>
  <c r="F219" i="4"/>
  <c r="K219" i="4"/>
  <c r="J219" i="4"/>
  <c r="D220" i="4"/>
  <c r="O33" i="7"/>
  <c r="N33" i="7"/>
  <c r="X33" i="7"/>
  <c r="M33" i="7"/>
  <c r="AA33" i="7"/>
  <c r="D33" i="7"/>
  <c r="C33" i="7"/>
  <c r="E33" i="7" s="1"/>
  <c r="Q33" i="7"/>
  <c r="R33" i="7" s="1"/>
  <c r="P33" i="7"/>
  <c r="K33" i="7"/>
  <c r="H33" i="8"/>
  <c r="I33" i="8" s="1"/>
  <c r="J33" i="8" s="1"/>
  <c r="T33" i="8"/>
  <c r="U33" i="8" s="1"/>
  <c r="V33" i="8" s="1"/>
  <c r="W33" i="8" s="1"/>
  <c r="N30" i="5" l="1"/>
  <c r="O30" i="5" s="1"/>
  <c r="J220" i="4"/>
  <c r="D221" i="4"/>
  <c r="E221" i="4"/>
  <c r="F220" i="4"/>
  <c r="K220" i="4"/>
  <c r="Y33" i="8"/>
  <c r="S33" i="7"/>
  <c r="T33" i="7" s="1"/>
  <c r="U33" i="7" s="1"/>
  <c r="V33" i="7" s="1"/>
  <c r="F33" i="7"/>
  <c r="G33" i="7" s="1"/>
  <c r="P30" i="5" l="1"/>
  <c r="Q30" i="5" s="1"/>
  <c r="R30" i="5" s="1"/>
  <c r="T30" i="5" s="1"/>
  <c r="J221" i="4"/>
  <c r="D222" i="4"/>
  <c r="E222" i="4"/>
  <c r="K221" i="4"/>
  <c r="F221" i="4"/>
  <c r="AB33" i="8"/>
  <c r="Z32" i="8"/>
  <c r="H33" i="7"/>
  <c r="I33" i="7" s="1"/>
  <c r="J33" i="7" s="1"/>
  <c r="W33" i="7"/>
  <c r="W30" i="5" l="1"/>
  <c r="U29" i="5"/>
  <c r="D223" i="4"/>
  <c r="J222" i="4"/>
  <c r="Y33" i="7"/>
  <c r="Z32" i="7" s="1"/>
  <c r="F222" i="4"/>
  <c r="K222" i="4"/>
  <c r="E223" i="4"/>
  <c r="AA34" i="8"/>
  <c r="X34" i="8"/>
  <c r="K34" i="8"/>
  <c r="M34" i="8"/>
  <c r="O34" i="8"/>
  <c r="E34" i="8"/>
  <c r="C34" i="8"/>
  <c r="D34" i="8"/>
  <c r="N34" i="8"/>
  <c r="Q34" i="8" s="1"/>
  <c r="R34" i="8" s="1"/>
  <c r="P34" i="8"/>
  <c r="V31" i="5" l="1"/>
  <c r="S31" i="5"/>
  <c r="C31" i="5"/>
  <c r="I31" i="5" s="1"/>
  <c r="AB33" i="7"/>
  <c r="C34" i="7" s="1"/>
  <c r="J223" i="4"/>
  <c r="D224" i="4"/>
  <c r="F223" i="4"/>
  <c r="E224" i="4"/>
  <c r="K223" i="4"/>
  <c r="S34" i="8"/>
  <c r="T34" i="8" s="1"/>
  <c r="U34" i="8" s="1"/>
  <c r="V34" i="8" s="1"/>
  <c r="F34" i="8"/>
  <c r="F31" i="5" l="1"/>
  <c r="E31" i="5"/>
  <c r="H31" i="5"/>
  <c r="J31" i="5"/>
  <c r="K31" i="5"/>
  <c r="D31" i="5"/>
  <c r="P34" i="7"/>
  <c r="E34" i="7"/>
  <c r="F34" i="7" s="1"/>
  <c r="O34" i="7"/>
  <c r="Q34" i="7" s="1"/>
  <c r="R34" i="7" s="1"/>
  <c r="S34" i="7" s="1"/>
  <c r="T34" i="7" s="1"/>
  <c r="U34" i="7" s="1"/>
  <c r="V34" i="7" s="1"/>
  <c r="X34" i="7"/>
  <c r="M34" i="7"/>
  <c r="D34" i="7"/>
  <c r="K34" i="7"/>
  <c r="N34" i="7"/>
  <c r="AA34" i="7"/>
  <c r="J224" i="4"/>
  <c r="D225" i="4"/>
  <c r="E225" i="4"/>
  <c r="K224" i="4"/>
  <c r="F224" i="4"/>
  <c r="W34" i="8"/>
  <c r="G34" i="8"/>
  <c r="H34" i="8" s="1"/>
  <c r="I34" i="8" s="1"/>
  <c r="L31" i="5" l="1"/>
  <c r="M31" i="5" s="1"/>
  <c r="D226" i="4"/>
  <c r="J225" i="4"/>
  <c r="K225" i="4"/>
  <c r="E226" i="4"/>
  <c r="F225" i="4"/>
  <c r="G34" i="7"/>
  <c r="H34" i="7" s="1"/>
  <c r="I34" i="7" s="1"/>
  <c r="J34" i="7" s="1"/>
  <c r="J34" i="8"/>
  <c r="Y34" i="8" s="1"/>
  <c r="W34" i="7"/>
  <c r="N31" i="5" l="1"/>
  <c r="J226" i="4"/>
  <c r="D227" i="4"/>
  <c r="Y34" i="7"/>
  <c r="Z33" i="7" s="1"/>
  <c r="K226" i="4"/>
  <c r="F226" i="4"/>
  <c r="E227" i="4"/>
  <c r="AB34" i="8"/>
  <c r="Z33" i="8"/>
  <c r="O31" i="5" l="1"/>
  <c r="P31" i="5" s="1"/>
  <c r="Q31" i="5" s="1"/>
  <c r="AB34" i="7"/>
  <c r="M35" i="7" s="1"/>
  <c r="K227" i="4"/>
  <c r="E228" i="4"/>
  <c r="F227" i="4"/>
  <c r="J227" i="4"/>
  <c r="D228" i="4"/>
  <c r="X35" i="8"/>
  <c r="M35" i="8"/>
  <c r="N35" i="8"/>
  <c r="O35" i="8"/>
  <c r="AA35" i="8"/>
  <c r="K35" i="8"/>
  <c r="P35" i="8"/>
  <c r="Q35" i="8"/>
  <c r="R35" i="8" s="1"/>
  <c r="E35" i="8"/>
  <c r="C35" i="8"/>
  <c r="D35" i="8" s="1"/>
  <c r="R31" i="5" l="1"/>
  <c r="T31" i="5" s="1"/>
  <c r="O35" i="7"/>
  <c r="P35" i="7"/>
  <c r="AA35" i="7"/>
  <c r="N35" i="7"/>
  <c r="D35" i="7"/>
  <c r="C35" i="7"/>
  <c r="E35" i="7" s="1"/>
  <c r="F35" i="7" s="1"/>
  <c r="G35" i="7" s="1"/>
  <c r="X35" i="7"/>
  <c r="K35" i="7"/>
  <c r="Q35" i="7" s="1"/>
  <c r="R35" i="7" s="1"/>
  <c r="S35" i="7" s="1"/>
  <c r="T35" i="7" s="1"/>
  <c r="J228" i="4"/>
  <c r="D229" i="4"/>
  <c r="F228" i="4"/>
  <c r="K228" i="4"/>
  <c r="E229" i="4"/>
  <c r="S35" i="8"/>
  <c r="T35" i="8" s="1"/>
  <c r="U35" i="8" s="1"/>
  <c r="V35" i="8" s="1"/>
  <c r="F35" i="8"/>
  <c r="W31" i="5" l="1"/>
  <c r="U30" i="5"/>
  <c r="K229" i="4"/>
  <c r="F229" i="4"/>
  <c r="E230" i="4"/>
  <c r="D230" i="4"/>
  <c r="J229" i="4"/>
  <c r="H35" i="7"/>
  <c r="I35" i="7" s="1"/>
  <c r="J35" i="7" s="1"/>
  <c r="U35" i="7"/>
  <c r="V35" i="7" s="1"/>
  <c r="W35" i="7" s="1"/>
  <c r="G35" i="8"/>
  <c r="H35" i="8" s="1"/>
  <c r="I35" i="8" s="1"/>
  <c r="J35" i="8" s="1"/>
  <c r="W35" i="8"/>
  <c r="S32" i="5" l="1"/>
  <c r="C32" i="5"/>
  <c r="I32" i="5" s="1"/>
  <c r="V32" i="5"/>
  <c r="F230" i="4"/>
  <c r="E231" i="4"/>
  <c r="K230" i="4"/>
  <c r="J230" i="4"/>
  <c r="D231" i="4"/>
  <c r="Y35" i="7"/>
  <c r="AB35" i="7" s="1"/>
  <c r="Y35" i="8"/>
  <c r="AB35" i="8" s="1"/>
  <c r="E32" i="5" l="1"/>
  <c r="H32" i="5"/>
  <c r="J32" i="5"/>
  <c r="F32" i="5"/>
  <c r="D32" i="5"/>
  <c r="K32" i="5"/>
  <c r="Z34" i="7"/>
  <c r="J231" i="4"/>
  <c r="D232" i="4"/>
  <c r="E232" i="4"/>
  <c r="K231" i="4"/>
  <c r="F231" i="4"/>
  <c r="Z34" i="8"/>
  <c r="Q36" i="7"/>
  <c r="P36" i="7"/>
  <c r="N36" i="7"/>
  <c r="X36" i="7"/>
  <c r="R36" i="7"/>
  <c r="AA36" i="7"/>
  <c r="O36" i="7"/>
  <c r="M36" i="7"/>
  <c r="K36" i="7"/>
  <c r="C36" i="7"/>
  <c r="D36" i="7" s="1"/>
  <c r="X36" i="8"/>
  <c r="O36" i="8"/>
  <c r="M36" i="8"/>
  <c r="N36" i="8"/>
  <c r="K36" i="8"/>
  <c r="Q36" i="8" s="1"/>
  <c r="R36" i="8" s="1"/>
  <c r="D36" i="8"/>
  <c r="AA36" i="8"/>
  <c r="P36" i="8"/>
  <c r="C36" i="8"/>
  <c r="E36" i="8" s="1"/>
  <c r="E36" i="7" l="1"/>
  <c r="F36" i="7" s="1"/>
  <c r="G36" i="7" s="1"/>
  <c r="L32" i="5"/>
  <c r="M32" i="5" s="1"/>
  <c r="J232" i="4"/>
  <c r="D233" i="4"/>
  <c r="K232" i="4"/>
  <c r="F232" i="4"/>
  <c r="E233" i="4"/>
  <c r="S36" i="8"/>
  <c r="F36" i="8"/>
  <c r="S36" i="7"/>
  <c r="T36" i="7" s="1"/>
  <c r="N32" i="5" l="1"/>
  <c r="O32" i="5" s="1"/>
  <c r="P32" i="5" s="1"/>
  <c r="Q32" i="5" s="1"/>
  <c r="R32" i="5" s="1"/>
  <c r="T32" i="5" s="1"/>
  <c r="J233" i="4"/>
  <c r="D234" i="4"/>
  <c r="F233" i="4"/>
  <c r="E234" i="4"/>
  <c r="K233" i="4"/>
  <c r="T36" i="8"/>
  <c r="H36" i="7"/>
  <c r="I36" i="7" s="1"/>
  <c r="J36" i="7" s="1"/>
  <c r="U36" i="7"/>
  <c r="V36" i="7" s="1"/>
  <c r="W36" i="7" s="1"/>
  <c r="G36" i="8"/>
  <c r="H36" i="8" s="1"/>
  <c r="I36" i="8" s="1"/>
  <c r="J36" i="8" s="1"/>
  <c r="W32" i="5" l="1"/>
  <c r="U31" i="5"/>
  <c r="J234" i="4"/>
  <c r="D235" i="4"/>
  <c r="K234" i="4"/>
  <c r="E235" i="4"/>
  <c r="F234" i="4"/>
  <c r="Y36" i="7"/>
  <c r="AB36" i="7" s="1"/>
  <c r="U36" i="8"/>
  <c r="V36" i="8" s="1"/>
  <c r="W36" i="8" s="1"/>
  <c r="Y36" i="8" s="1"/>
  <c r="C33" i="5" l="1"/>
  <c r="J33" i="5" s="1"/>
  <c r="V33" i="5"/>
  <c r="F33" i="5"/>
  <c r="S33" i="5"/>
  <c r="K33" i="5"/>
  <c r="D33" i="5"/>
  <c r="I33" i="5"/>
  <c r="D236" i="4"/>
  <c r="J235" i="4"/>
  <c r="F235" i="4"/>
  <c r="K235" i="4"/>
  <c r="E236" i="4"/>
  <c r="Z35" i="7"/>
  <c r="Z35" i="8"/>
  <c r="AB36" i="8"/>
  <c r="O37" i="7"/>
  <c r="P37" i="7"/>
  <c r="E37" i="7"/>
  <c r="X37" i="7"/>
  <c r="C37" i="7"/>
  <c r="N37" i="7"/>
  <c r="Q37" i="7" s="1"/>
  <c r="R37" i="7" s="1"/>
  <c r="M37" i="7"/>
  <c r="AA37" i="7"/>
  <c r="D37" i="7"/>
  <c r="K37" i="7"/>
  <c r="E33" i="5" l="1"/>
  <c r="H33" i="5"/>
  <c r="L33" i="5" s="1"/>
  <c r="M33" i="5" s="1"/>
  <c r="E237" i="4"/>
  <c r="K236" i="4"/>
  <c r="F236" i="4"/>
  <c r="D237" i="4"/>
  <c r="J236" i="4"/>
  <c r="P37" i="8"/>
  <c r="N37" i="8"/>
  <c r="AA37" i="8"/>
  <c r="D37" i="8"/>
  <c r="X37" i="8"/>
  <c r="M37" i="8"/>
  <c r="K37" i="8"/>
  <c r="Q37" i="8" s="1"/>
  <c r="R37" i="8" s="1"/>
  <c r="S37" i="8" s="1"/>
  <c r="C37" i="8"/>
  <c r="E37" i="8" s="1"/>
  <c r="F37" i="8" s="1"/>
  <c r="O37" i="8"/>
  <c r="F37" i="7"/>
  <c r="S37" i="7"/>
  <c r="T37" i="7" s="1"/>
  <c r="N33" i="5" l="1"/>
  <c r="O33" i="5" s="1"/>
  <c r="P33" i="5" s="1"/>
  <c r="Q33" i="5" s="1"/>
  <c r="E238" i="4"/>
  <c r="K237" i="4"/>
  <c r="F237" i="4"/>
  <c r="D238" i="4"/>
  <c r="J237" i="4"/>
  <c r="U37" i="7"/>
  <c r="V37" i="7" s="1"/>
  <c r="W37" i="7" s="1"/>
  <c r="G37" i="7"/>
  <c r="H37" i="7" s="1"/>
  <c r="I37" i="7" s="1"/>
  <c r="J37" i="7" s="1"/>
  <c r="G37" i="8"/>
  <c r="H37" i="8" s="1"/>
  <c r="I37" i="8" s="1"/>
  <c r="T37" i="8"/>
  <c r="R33" i="5" l="1"/>
  <c r="T33" i="5" s="1"/>
  <c r="K238" i="4"/>
  <c r="F238" i="4"/>
  <c r="E239" i="4"/>
  <c r="J238" i="4"/>
  <c r="D239" i="4"/>
  <c r="Y37" i="7"/>
  <c r="AB37" i="7" s="1"/>
  <c r="J37" i="8"/>
  <c r="U37" i="8"/>
  <c r="V37" i="8" s="1"/>
  <c r="W37" i="8" s="1"/>
  <c r="W33" i="5" l="1"/>
  <c r="U32" i="5"/>
  <c r="D240" i="4"/>
  <c r="J239" i="4"/>
  <c r="K239" i="4"/>
  <c r="E240" i="4"/>
  <c r="F239" i="4"/>
  <c r="Z36" i="7"/>
  <c r="Y37" i="8"/>
  <c r="Z36" i="8" s="1"/>
  <c r="X38" i="7"/>
  <c r="K38" i="7"/>
  <c r="Q38" i="7" s="1"/>
  <c r="R38" i="7" s="1"/>
  <c r="M38" i="7"/>
  <c r="C38" i="7"/>
  <c r="D38" i="7" s="1"/>
  <c r="AA38" i="7"/>
  <c r="N38" i="7"/>
  <c r="O38" i="7"/>
  <c r="P38" i="7"/>
  <c r="S34" i="5" l="1"/>
  <c r="C34" i="5"/>
  <c r="K34" i="5" s="1"/>
  <c r="V34" i="5"/>
  <c r="E38" i="7"/>
  <c r="J240" i="4"/>
  <c r="D241" i="4"/>
  <c r="F240" i="4"/>
  <c r="E241" i="4"/>
  <c r="K240" i="4"/>
  <c r="AB37" i="8"/>
  <c r="AA38" i="8" s="1"/>
  <c r="S38" i="7"/>
  <c r="T38" i="7" s="1"/>
  <c r="F38" i="7"/>
  <c r="G38" i="7" s="1"/>
  <c r="J34" i="5" l="1"/>
  <c r="F34" i="5"/>
  <c r="L34" i="5" s="1"/>
  <c r="M34" i="5" s="1"/>
  <c r="E34" i="5"/>
  <c r="I34" i="5"/>
  <c r="H34" i="5"/>
  <c r="D34" i="5"/>
  <c r="J241" i="4"/>
  <c r="D242" i="4"/>
  <c r="K241" i="4"/>
  <c r="E242" i="4"/>
  <c r="F241" i="4"/>
  <c r="N38" i="8"/>
  <c r="C38" i="8"/>
  <c r="D38" i="8" s="1"/>
  <c r="K38" i="8"/>
  <c r="Q38" i="8" s="1"/>
  <c r="R38" i="8" s="1"/>
  <c r="S38" i="8" s="1"/>
  <c r="M38" i="8"/>
  <c r="X38" i="8"/>
  <c r="P38" i="8"/>
  <c r="O38" i="8"/>
  <c r="U38" i="7"/>
  <c r="V38" i="7" s="1"/>
  <c r="W38" i="7" s="1"/>
  <c r="H38" i="7"/>
  <c r="I38" i="7" s="1"/>
  <c r="J38" i="7" s="1"/>
  <c r="E38" i="8" l="1"/>
  <c r="F38" i="8" s="1"/>
  <c r="G38" i="8" s="1"/>
  <c r="N34" i="5"/>
  <c r="O34" i="5" s="1"/>
  <c r="D243" i="4"/>
  <c r="J242" i="4"/>
  <c r="F242" i="4"/>
  <c r="E243" i="4"/>
  <c r="K242" i="4"/>
  <c r="Y38" i="7"/>
  <c r="T38" i="8"/>
  <c r="U38" i="8" s="1"/>
  <c r="V38" i="8" s="1"/>
  <c r="W38" i="8" s="1"/>
  <c r="H38" i="8" l="1"/>
  <c r="I38" i="8" s="1"/>
  <c r="J38" i="8" s="1"/>
  <c r="Y38" i="8" s="1"/>
  <c r="P34" i="5"/>
  <c r="Q34" i="5" s="1"/>
  <c r="R34" i="5" s="1"/>
  <c r="T34" i="5" s="1"/>
  <c r="D244" i="4"/>
  <c r="J243" i="4"/>
  <c r="F243" i="4"/>
  <c r="K243" i="4"/>
  <c r="E244" i="4"/>
  <c r="AB38" i="7"/>
  <c r="Z37" i="7"/>
  <c r="W34" i="5" l="1"/>
  <c r="U33" i="5"/>
  <c r="F244" i="4"/>
  <c r="K244" i="4"/>
  <c r="E245" i="4"/>
  <c r="D245" i="4"/>
  <c r="J244" i="4"/>
  <c r="AB38" i="8"/>
  <c r="Z37" i="8"/>
  <c r="C39" i="7"/>
  <c r="D39" i="7" s="1"/>
  <c r="M39" i="7"/>
  <c r="P39" i="7"/>
  <c r="AA39" i="7"/>
  <c r="N39" i="7"/>
  <c r="K39" i="7"/>
  <c r="O39" i="7"/>
  <c r="Q39" i="7"/>
  <c r="R39" i="7" s="1"/>
  <c r="X39" i="7"/>
  <c r="S35" i="5" l="1"/>
  <c r="V35" i="5"/>
  <c r="C35" i="5"/>
  <c r="K35" i="5" s="1"/>
  <c r="E39" i="7"/>
  <c r="F39" i="7" s="1"/>
  <c r="G39" i="7" s="1"/>
  <c r="F245" i="4"/>
  <c r="E246" i="4"/>
  <c r="K245" i="4"/>
  <c r="J245" i="4"/>
  <c r="D246" i="4"/>
  <c r="S39" i="7"/>
  <c r="T39" i="7" s="1"/>
  <c r="U39" i="7" s="1"/>
  <c r="V39" i="7" s="1"/>
  <c r="E39" i="8"/>
  <c r="K39" i="8"/>
  <c r="Q39" i="8" s="1"/>
  <c r="R39" i="8" s="1"/>
  <c r="N39" i="8"/>
  <c r="C39" i="8"/>
  <c r="X39" i="8"/>
  <c r="AA39" i="8"/>
  <c r="M39" i="8"/>
  <c r="P39" i="8"/>
  <c r="O39" i="8"/>
  <c r="D39" i="8"/>
  <c r="J35" i="5" l="1"/>
  <c r="F35" i="5"/>
  <c r="H35" i="5"/>
  <c r="I35" i="5"/>
  <c r="D35" i="5"/>
  <c r="E35" i="5"/>
  <c r="J246" i="4"/>
  <c r="D247" i="4"/>
  <c r="F246" i="4"/>
  <c r="K246" i="4"/>
  <c r="E247" i="4"/>
  <c r="H39" i="7"/>
  <c r="I39" i="7" s="1"/>
  <c r="J39" i="7" s="1"/>
  <c r="F39" i="8"/>
  <c r="S39" i="8"/>
  <c r="T39" i="8" s="1"/>
  <c r="W39" i="7"/>
  <c r="L35" i="5" l="1"/>
  <c r="M35" i="5" s="1"/>
  <c r="N35" i="5" s="1"/>
  <c r="O35" i="5" s="1"/>
  <c r="P35" i="5" s="1"/>
  <c r="Q35" i="5" s="1"/>
  <c r="R35" i="5" s="1"/>
  <c r="T35" i="5" s="1"/>
  <c r="J247" i="4"/>
  <c r="D248" i="4"/>
  <c r="F247" i="4"/>
  <c r="E248" i="4"/>
  <c r="K247" i="4"/>
  <c r="U39" i="8"/>
  <c r="V39" i="8" s="1"/>
  <c r="W39" i="8" s="1"/>
  <c r="G39" i="8"/>
  <c r="H39" i="8" s="1"/>
  <c r="I39" i="8" s="1"/>
  <c r="J39" i="8" s="1"/>
  <c r="Y39" i="7"/>
  <c r="W35" i="5" l="1"/>
  <c r="U34" i="5"/>
  <c r="J248" i="4"/>
  <c r="D249" i="4"/>
  <c r="K248" i="4"/>
  <c r="F248" i="4"/>
  <c r="E249" i="4"/>
  <c r="Y39" i="8"/>
  <c r="Z38" i="8" s="1"/>
  <c r="AB39" i="7"/>
  <c r="Z38" i="7"/>
  <c r="C36" i="5" l="1"/>
  <c r="I36" i="5" s="1"/>
  <c r="S36" i="5"/>
  <c r="V36" i="5"/>
  <c r="H36" i="5"/>
  <c r="E250" i="4"/>
  <c r="F249" i="4"/>
  <c r="K249" i="4"/>
  <c r="AB39" i="8"/>
  <c r="X40" i="8" s="1"/>
  <c r="D250" i="4"/>
  <c r="J249" i="4"/>
  <c r="N40" i="7"/>
  <c r="M40" i="7"/>
  <c r="C40" i="7"/>
  <c r="E40" i="7" s="1"/>
  <c r="AA40" i="7"/>
  <c r="P40" i="7"/>
  <c r="O40" i="7"/>
  <c r="X40" i="7"/>
  <c r="D40" i="7"/>
  <c r="K40" i="7"/>
  <c r="Q40" i="7" s="1"/>
  <c r="R40" i="7" s="1"/>
  <c r="D36" i="5" l="1"/>
  <c r="E36" i="5"/>
  <c r="J36" i="5"/>
  <c r="K36" i="5"/>
  <c r="F36" i="5"/>
  <c r="AA40" i="8"/>
  <c r="P40" i="8"/>
  <c r="O40" i="8"/>
  <c r="K40" i="8"/>
  <c r="N40" i="8"/>
  <c r="M40" i="8"/>
  <c r="Q40" i="8" s="1"/>
  <c r="R40" i="8" s="1"/>
  <c r="S40" i="8" s="1"/>
  <c r="T40" i="8" s="1"/>
  <c r="U40" i="8" s="1"/>
  <c r="V40" i="8" s="1"/>
  <c r="C40" i="8"/>
  <c r="E40" i="8" s="1"/>
  <c r="F40" i="8" s="1"/>
  <c r="G40" i="8" s="1"/>
  <c r="H40" i="8" s="1"/>
  <c r="I40" i="8" s="1"/>
  <c r="D251" i="4"/>
  <c r="J250" i="4"/>
  <c r="F250" i="4"/>
  <c r="E251" i="4"/>
  <c r="K250" i="4"/>
  <c r="S40" i="7"/>
  <c r="F40" i="7"/>
  <c r="L36" i="5" l="1"/>
  <c r="M36" i="5" s="1"/>
  <c r="N36" i="5" s="1"/>
  <c r="D40" i="8"/>
  <c r="D252" i="4"/>
  <c r="J251" i="4"/>
  <c r="F251" i="4"/>
  <c r="K251" i="4"/>
  <c r="E252" i="4"/>
  <c r="J40" i="8"/>
  <c r="G40" i="7"/>
  <c r="T40" i="7"/>
  <c r="U40" i="7" s="1"/>
  <c r="V40" i="7" s="1"/>
  <c r="W40" i="8"/>
  <c r="O36" i="5" l="1"/>
  <c r="P36" i="5" s="1"/>
  <c r="Q36" i="5" s="1"/>
  <c r="E253" i="4"/>
  <c r="K252" i="4"/>
  <c r="F252" i="4"/>
  <c r="J252" i="4"/>
  <c r="D253" i="4"/>
  <c r="H40" i="7"/>
  <c r="I40" i="7" s="1"/>
  <c r="J40" i="7" s="1"/>
  <c r="Y40" i="8"/>
  <c r="W40" i="7"/>
  <c r="R36" i="5" l="1"/>
  <c r="T36" i="5" s="1"/>
  <c r="J253" i="4"/>
  <c r="D254" i="4"/>
  <c r="E254" i="4"/>
  <c r="K253" i="4"/>
  <c r="F253" i="4"/>
  <c r="Y40" i="7"/>
  <c r="Z39" i="7" s="1"/>
  <c r="AB40" i="8"/>
  <c r="Z39" i="8"/>
  <c r="W36" i="5" l="1"/>
  <c r="U35" i="5"/>
  <c r="J254" i="4"/>
  <c r="D255" i="4"/>
  <c r="F254" i="4"/>
  <c r="K254" i="4"/>
  <c r="E255" i="4"/>
  <c r="AB40" i="7"/>
  <c r="AA41" i="8"/>
  <c r="M41" i="8"/>
  <c r="Q41" i="8" s="1"/>
  <c r="R41" i="8" s="1"/>
  <c r="K41" i="8"/>
  <c r="O41" i="8"/>
  <c r="N41" i="8"/>
  <c r="C41" i="8"/>
  <c r="E41" i="8" s="1"/>
  <c r="P41" i="8"/>
  <c r="X41" i="8"/>
  <c r="D41" i="8" l="1"/>
  <c r="J37" i="5"/>
  <c r="C37" i="5"/>
  <c r="F37" i="5" s="1"/>
  <c r="V37" i="5"/>
  <c r="S37" i="5"/>
  <c r="H37" i="5"/>
  <c r="K37" i="5"/>
  <c r="K255" i="4"/>
  <c r="E256" i="4"/>
  <c r="F255" i="4"/>
  <c r="O41" i="7"/>
  <c r="P41" i="7"/>
  <c r="J255" i="4"/>
  <c r="D256" i="4"/>
  <c r="AA41" i="7"/>
  <c r="C41" i="7"/>
  <c r="D41" i="7" s="1"/>
  <c r="M41" i="7"/>
  <c r="X41" i="7"/>
  <c r="E41" i="7"/>
  <c r="F41" i="7" s="1"/>
  <c r="G41" i="7" s="1"/>
  <c r="H41" i="7" s="1"/>
  <c r="I41" i="7" s="1"/>
  <c r="K41" i="7"/>
  <c r="Q41" i="7" s="1"/>
  <c r="R41" i="7" s="1"/>
  <c r="S41" i="7" s="1"/>
  <c r="T41" i="7" s="1"/>
  <c r="U41" i="7" s="1"/>
  <c r="V41" i="7" s="1"/>
  <c r="N41" i="7"/>
  <c r="F41" i="8"/>
  <c r="G41" i="8" s="1"/>
  <c r="S41" i="8"/>
  <c r="E37" i="5" l="1"/>
  <c r="D37" i="5"/>
  <c r="I37" i="5"/>
  <c r="L37" i="5" s="1"/>
  <c r="M37" i="5" s="1"/>
  <c r="E257" i="4"/>
  <c r="K256" i="4"/>
  <c r="F256" i="4"/>
  <c r="D257" i="4"/>
  <c r="J256" i="4"/>
  <c r="J41" i="7"/>
  <c r="T41" i="8"/>
  <c r="U41" i="8" s="1"/>
  <c r="V41" i="8" s="1"/>
  <c r="H41" i="8"/>
  <c r="I41" i="8" s="1"/>
  <c r="J41" i="8" s="1"/>
  <c r="W41" i="7"/>
  <c r="N37" i="5" l="1"/>
  <c r="O37" i="5" s="1"/>
  <c r="F257" i="4"/>
  <c r="K257" i="4"/>
  <c r="E258" i="4"/>
  <c r="D258" i="4"/>
  <c r="J257" i="4"/>
  <c r="Y41" i="7"/>
  <c r="W41" i="8"/>
  <c r="Y41" i="8" s="1"/>
  <c r="P37" i="5" l="1"/>
  <c r="Q37" i="5" s="1"/>
  <c r="R37" i="5" s="1"/>
  <c r="T37" i="5" s="1"/>
  <c r="E259" i="4"/>
  <c r="F258" i="4"/>
  <c r="K258" i="4"/>
  <c r="D259" i="4"/>
  <c r="J258" i="4"/>
  <c r="AB41" i="8"/>
  <c r="Z40" i="8"/>
  <c r="AB41" i="7"/>
  <c r="Z40" i="7"/>
  <c r="W37" i="5" l="1"/>
  <c r="U36" i="5"/>
  <c r="F259" i="4"/>
  <c r="E260" i="4"/>
  <c r="K259" i="4"/>
  <c r="D260" i="4"/>
  <c r="J259" i="4"/>
  <c r="M42" i="7"/>
  <c r="K42" i="7"/>
  <c r="N42" i="7"/>
  <c r="O42" i="7"/>
  <c r="AA42" i="7"/>
  <c r="Q42" i="7"/>
  <c r="C42" i="7"/>
  <c r="D42" i="7" s="1"/>
  <c r="P42" i="7"/>
  <c r="R42" i="7"/>
  <c r="X42" i="7"/>
  <c r="X42" i="8"/>
  <c r="AA42" i="8"/>
  <c r="M42" i="8"/>
  <c r="O42" i="8"/>
  <c r="P42" i="8"/>
  <c r="N42" i="8"/>
  <c r="E42" i="8"/>
  <c r="K42" i="8"/>
  <c r="Q42" i="8" s="1"/>
  <c r="R42" i="8" s="1"/>
  <c r="C42" i="8"/>
  <c r="D42" i="8" s="1"/>
  <c r="S38" i="5" l="1"/>
  <c r="V38" i="5"/>
  <c r="C38" i="5"/>
  <c r="D38" i="5" s="1"/>
  <c r="E42" i="7"/>
  <c r="F42" i="7" s="1"/>
  <c r="K260" i="4"/>
  <c r="F260" i="4"/>
  <c r="E261" i="4"/>
  <c r="D261" i="4"/>
  <c r="J260" i="4"/>
  <c r="S42" i="8"/>
  <c r="F42" i="8"/>
  <c r="S42" i="7"/>
  <c r="H38" i="5" l="1"/>
  <c r="J38" i="5"/>
  <c r="E38" i="5"/>
  <c r="I38" i="5"/>
  <c r="F38" i="5"/>
  <c r="K38" i="5"/>
  <c r="F261" i="4"/>
  <c r="K261" i="4"/>
  <c r="E262" i="4"/>
  <c r="J261" i="4"/>
  <c r="D262" i="4"/>
  <c r="T42" i="7"/>
  <c r="U42" i="7" s="1"/>
  <c r="V42" i="7" s="1"/>
  <c r="W42" i="7" s="1"/>
  <c r="G42" i="8"/>
  <c r="H42" i="8" s="1"/>
  <c r="I42" i="8" s="1"/>
  <c r="J42" i="8" s="1"/>
  <c r="T42" i="8"/>
  <c r="G42" i="7"/>
  <c r="L38" i="5" l="1"/>
  <c r="M38" i="5" s="1"/>
  <c r="N38" i="5" s="1"/>
  <c r="O38" i="5" s="1"/>
  <c r="P38" i="5" s="1"/>
  <c r="Q38" i="5" s="1"/>
  <c r="R38" i="5" s="1"/>
  <c r="T38" i="5" s="1"/>
  <c r="D263" i="4"/>
  <c r="J262" i="4"/>
  <c r="E263" i="4"/>
  <c r="K262" i="4"/>
  <c r="F262" i="4"/>
  <c r="U42" i="8"/>
  <c r="V42" i="8" s="1"/>
  <c r="W42" i="8" s="1"/>
  <c r="Y42" i="8" s="1"/>
  <c r="H42" i="7"/>
  <c r="I42" i="7" s="1"/>
  <c r="J42" i="7" s="1"/>
  <c r="Y42" i="7" s="1"/>
  <c r="W38" i="5" l="1"/>
  <c r="U37" i="5"/>
  <c r="J263" i="4"/>
  <c r="D264" i="4"/>
  <c r="F263" i="4"/>
  <c r="K263" i="4"/>
  <c r="E264" i="4"/>
  <c r="AB42" i="8"/>
  <c r="O43" i="8" s="1"/>
  <c r="Z41" i="8"/>
  <c r="AB42" i="7"/>
  <c r="Z41" i="7"/>
  <c r="S39" i="5" l="1"/>
  <c r="C39" i="5"/>
  <c r="J39" i="5" s="1"/>
  <c r="V39" i="5"/>
  <c r="D39" i="5"/>
  <c r="I39" i="5"/>
  <c r="F264" i="4"/>
  <c r="E265" i="4"/>
  <c r="K264" i="4"/>
  <c r="D265" i="4"/>
  <c r="J264" i="4"/>
  <c r="AA43" i="8"/>
  <c r="N43" i="8"/>
  <c r="M43" i="8"/>
  <c r="Q43" i="8"/>
  <c r="R43" i="8" s="1"/>
  <c r="S43" i="8" s="1"/>
  <c r="T43" i="8" s="1"/>
  <c r="C43" i="8"/>
  <c r="E43" i="8"/>
  <c r="F43" i="8" s="1"/>
  <c r="P43" i="8"/>
  <c r="X43" i="8"/>
  <c r="K43" i="8"/>
  <c r="D43" i="8"/>
  <c r="AA43" i="7"/>
  <c r="O43" i="7"/>
  <c r="C43" i="7"/>
  <c r="E43" i="7" s="1"/>
  <c r="X43" i="7"/>
  <c r="N43" i="7"/>
  <c r="K43" i="7"/>
  <c r="Q43" i="7" s="1"/>
  <c r="R43" i="7" s="1"/>
  <c r="P43" i="7"/>
  <c r="M43" i="7"/>
  <c r="H39" i="5" l="1"/>
  <c r="E39" i="5"/>
  <c r="F39" i="5"/>
  <c r="L39" i="5" s="1"/>
  <c r="M39" i="5" s="1"/>
  <c r="K39" i="5"/>
  <c r="D43" i="7"/>
  <c r="E266" i="4"/>
  <c r="F265" i="4"/>
  <c r="K265" i="4"/>
  <c r="D266" i="4"/>
  <c r="J265" i="4"/>
  <c r="G43" i="8"/>
  <c r="F43" i="7"/>
  <c r="G43" i="7" s="1"/>
  <c r="S43" i="7"/>
  <c r="U43" i="8"/>
  <c r="V43" i="8" s="1"/>
  <c r="W43" i="8" s="1"/>
  <c r="N39" i="5" l="1"/>
  <c r="O39" i="5" s="1"/>
  <c r="F266" i="4"/>
  <c r="E267" i="4"/>
  <c r="K266" i="4"/>
  <c r="D267" i="4"/>
  <c r="J266" i="4"/>
  <c r="H43" i="8"/>
  <c r="I43" i="8" s="1"/>
  <c r="J43" i="8" s="1"/>
  <c r="Y43" i="8" s="1"/>
  <c r="H43" i="7"/>
  <c r="I43" i="7" s="1"/>
  <c r="J43" i="7" s="1"/>
  <c r="T43" i="7"/>
  <c r="U43" i="7" s="1"/>
  <c r="V43" i="7" s="1"/>
  <c r="P39" i="5" l="1"/>
  <c r="Q39" i="5" s="1"/>
  <c r="R39" i="5" s="1"/>
  <c r="T39" i="5" s="1"/>
  <c r="U38" i="5" s="1"/>
  <c r="E268" i="4"/>
  <c r="F267" i="4"/>
  <c r="K267" i="4"/>
  <c r="D268" i="4"/>
  <c r="J267" i="4"/>
  <c r="W43" i="7"/>
  <c r="Y43" i="7" s="1"/>
  <c r="AB43" i="8"/>
  <c r="Z42" i="8"/>
  <c r="W39" i="5" l="1"/>
  <c r="D40" i="5" s="1"/>
  <c r="F268" i="4"/>
  <c r="K268" i="4"/>
  <c r="E269" i="4"/>
  <c r="J268" i="4"/>
  <c r="D269" i="4"/>
  <c r="AB43" i="7"/>
  <c r="Z42" i="7"/>
  <c r="X44" i="8"/>
  <c r="O44" i="8"/>
  <c r="E44" i="8"/>
  <c r="C44" i="8"/>
  <c r="P44" i="8"/>
  <c r="D44" i="8"/>
  <c r="N44" i="8"/>
  <c r="K44" i="8"/>
  <c r="M44" i="8"/>
  <c r="Q44" i="8"/>
  <c r="R44" i="8" s="1"/>
  <c r="AA44" i="8"/>
  <c r="V40" i="5" l="1"/>
  <c r="C40" i="5"/>
  <c r="H40" i="5" s="1"/>
  <c r="S40" i="5"/>
  <c r="I40" i="5"/>
  <c r="K40" i="5"/>
  <c r="J40" i="5"/>
  <c r="E40" i="5"/>
  <c r="F40" i="5"/>
  <c r="J269" i="4"/>
  <c r="D270" i="4"/>
  <c r="F269" i="4"/>
  <c r="K269" i="4"/>
  <c r="E270" i="4"/>
  <c r="F44" i="8"/>
  <c r="S44" i="8"/>
  <c r="T44" i="8" s="1"/>
  <c r="U44" i="8" s="1"/>
  <c r="V44" i="8" s="1"/>
  <c r="O44" i="7"/>
  <c r="K44" i="7"/>
  <c r="Q44" i="7" s="1"/>
  <c r="R44" i="7" s="1"/>
  <c r="P44" i="7"/>
  <c r="N44" i="7"/>
  <c r="M44" i="7"/>
  <c r="AA44" i="7"/>
  <c r="X44" i="7"/>
  <c r="C44" i="7"/>
  <c r="D44" i="7" s="1"/>
  <c r="L40" i="5" l="1"/>
  <c r="M40" i="5" s="1"/>
  <c r="E44" i="7"/>
  <c r="F44" i="7" s="1"/>
  <c r="G44" i="7" s="1"/>
  <c r="J270" i="4"/>
  <c r="D271" i="4"/>
  <c r="F270" i="4"/>
  <c r="K270" i="4"/>
  <c r="E271" i="4"/>
  <c r="S44" i="7"/>
  <c r="G44" i="8"/>
  <c r="H44" i="8" s="1"/>
  <c r="I44" i="8" s="1"/>
  <c r="W44" i="8"/>
  <c r="N40" i="5" l="1"/>
  <c r="O40" i="5" s="1"/>
  <c r="P40" i="5" s="1"/>
  <c r="Q40" i="5" s="1"/>
  <c r="R40" i="5" s="1"/>
  <c r="T40" i="5" s="1"/>
  <c r="K271" i="4"/>
  <c r="E272" i="4"/>
  <c r="F271" i="4"/>
  <c r="D272" i="4"/>
  <c r="J271" i="4"/>
  <c r="J44" i="8"/>
  <c r="Y44" i="8" s="1"/>
  <c r="T44" i="7"/>
  <c r="U44" i="7" s="1"/>
  <c r="V44" i="7" s="1"/>
  <c r="W44" i="7" s="1"/>
  <c r="H44" i="7"/>
  <c r="I44" i="7" s="1"/>
  <c r="J44" i="7" s="1"/>
  <c r="W40" i="5" l="1"/>
  <c r="U39" i="5"/>
  <c r="E273" i="4"/>
  <c r="F272" i="4"/>
  <c r="K272" i="4"/>
  <c r="J272" i="4"/>
  <c r="D273" i="4"/>
  <c r="Y44" i="7"/>
  <c r="AB44" i="8"/>
  <c r="Z43" i="8"/>
  <c r="V41" i="5" l="1"/>
  <c r="K41" i="5"/>
  <c r="F41" i="5"/>
  <c r="C41" i="5"/>
  <c r="D41" i="5"/>
  <c r="S41" i="5"/>
  <c r="H41" i="5"/>
  <c r="I41" i="5"/>
  <c r="J41" i="5"/>
  <c r="E41" i="5"/>
  <c r="J273" i="4"/>
  <c r="D274" i="4"/>
  <c r="E274" i="4"/>
  <c r="F273" i="4"/>
  <c r="K273" i="4"/>
  <c r="AB44" i="7"/>
  <c r="Z43" i="7"/>
  <c r="C45" i="8"/>
  <c r="E45" i="8" s="1"/>
  <c r="M45" i="8"/>
  <c r="Q45" i="8" s="1"/>
  <c r="R45" i="8" s="1"/>
  <c r="X45" i="8"/>
  <c r="P45" i="8"/>
  <c r="K45" i="8"/>
  <c r="O45" i="8"/>
  <c r="AA45" i="8"/>
  <c r="N45" i="8"/>
  <c r="D45" i="8" l="1"/>
  <c r="L41" i="5"/>
  <c r="M41" i="5" s="1"/>
  <c r="J274" i="4"/>
  <c r="D275" i="4"/>
  <c r="F274" i="4"/>
  <c r="K274" i="4"/>
  <c r="E275" i="4"/>
  <c r="AA45" i="7"/>
  <c r="C45" i="7"/>
  <c r="K45" i="7"/>
  <c r="E45" i="7"/>
  <c r="X45" i="7"/>
  <c r="P45" i="7"/>
  <c r="N45" i="7"/>
  <c r="D45" i="7"/>
  <c r="M45" i="7"/>
  <c r="Q45" i="7" s="1"/>
  <c r="R45" i="7" s="1"/>
  <c r="O45" i="7"/>
  <c r="S45" i="8"/>
  <c r="T45" i="8" s="1"/>
  <c r="U45" i="8" s="1"/>
  <c r="V45" i="8" s="1"/>
  <c r="F45" i="8"/>
  <c r="G45" i="8" s="1"/>
  <c r="H45" i="8" s="1"/>
  <c r="I45" i="8" s="1"/>
  <c r="N41" i="5" l="1"/>
  <c r="K275" i="4"/>
  <c r="E276" i="4"/>
  <c r="F275" i="4"/>
  <c r="J275" i="4"/>
  <c r="D276" i="4"/>
  <c r="S45" i="7"/>
  <c r="T45" i="7" s="1"/>
  <c r="F45" i="7"/>
  <c r="G45" i="7" s="1"/>
  <c r="H45" i="7" s="1"/>
  <c r="I45" i="7" s="1"/>
  <c r="J45" i="8"/>
  <c r="W45" i="8"/>
  <c r="O41" i="5" l="1"/>
  <c r="P41" i="5" s="1"/>
  <c r="Q41" i="5" s="1"/>
  <c r="F276" i="4"/>
  <c r="K276" i="4"/>
  <c r="E277" i="4"/>
  <c r="D277" i="4"/>
  <c r="J276" i="4"/>
  <c r="U45" i="7"/>
  <c r="V45" i="7" s="1"/>
  <c r="W45" i="7" s="1"/>
  <c r="Y45" i="8"/>
  <c r="AB45" i="8" s="1"/>
  <c r="J45" i="7"/>
  <c r="R41" i="5" l="1"/>
  <c r="T41" i="5" s="1"/>
  <c r="K277" i="4"/>
  <c r="F277" i="4"/>
  <c r="E278" i="4"/>
  <c r="J277" i="4"/>
  <c r="D278" i="4"/>
  <c r="Z44" i="8"/>
  <c r="Y45" i="7"/>
  <c r="Z44" i="7" s="1"/>
  <c r="X46" i="8"/>
  <c r="P46" i="8"/>
  <c r="O46" i="8"/>
  <c r="K46" i="8"/>
  <c r="Q46" i="8" s="1"/>
  <c r="R46" i="8" s="1"/>
  <c r="C46" i="8"/>
  <c r="E46" i="8" s="1"/>
  <c r="N46" i="8"/>
  <c r="AA46" i="8"/>
  <c r="M46" i="8"/>
  <c r="D46" i="8" l="1"/>
  <c r="W41" i="5"/>
  <c r="U40" i="5"/>
  <c r="D279" i="4"/>
  <c r="J278" i="4"/>
  <c r="F278" i="4"/>
  <c r="E279" i="4"/>
  <c r="K278" i="4"/>
  <c r="AB45" i="7"/>
  <c r="O46" i="7" s="1"/>
  <c r="S46" i="8"/>
  <c r="F46" i="8"/>
  <c r="G46" i="8" s="1"/>
  <c r="V42" i="5" l="1"/>
  <c r="H42" i="5"/>
  <c r="C42" i="5"/>
  <c r="J42" i="5" s="1"/>
  <c r="S42" i="5"/>
  <c r="I42" i="5"/>
  <c r="J279" i="4"/>
  <c r="D280" i="4"/>
  <c r="F279" i="4"/>
  <c r="K279" i="4"/>
  <c r="E280" i="4"/>
  <c r="C46" i="7"/>
  <c r="N46" i="7"/>
  <c r="AA46" i="7"/>
  <c r="P46" i="7"/>
  <c r="K46" i="7"/>
  <c r="Q46" i="7" s="1"/>
  <c r="R46" i="7" s="1"/>
  <c r="S46" i="7" s="1"/>
  <c r="T46" i="7" s="1"/>
  <c r="U46" i="7" s="1"/>
  <c r="V46" i="7" s="1"/>
  <c r="D46" i="7"/>
  <c r="X46" i="7"/>
  <c r="M46" i="7"/>
  <c r="E46" i="7"/>
  <c r="F46" i="7" s="1"/>
  <c r="G46" i="7" s="1"/>
  <c r="T46" i="8"/>
  <c r="U46" i="8" s="1"/>
  <c r="V46" i="8" s="1"/>
  <c r="H46" i="8"/>
  <c r="I46" i="8" s="1"/>
  <c r="J46" i="8" s="1"/>
  <c r="K42" i="5" l="1"/>
  <c r="E42" i="5"/>
  <c r="D42" i="5"/>
  <c r="F42" i="5"/>
  <c r="L42" i="5" s="1"/>
  <c r="M42" i="5" s="1"/>
  <c r="N42" i="5" s="1"/>
  <c r="O42" i="5" s="1"/>
  <c r="P42" i="5" s="1"/>
  <c r="Q42" i="5" s="1"/>
  <c r="R42" i="5" s="1"/>
  <c r="D281" i="4"/>
  <c r="J280" i="4"/>
  <c r="E281" i="4"/>
  <c r="K280" i="4"/>
  <c r="F280" i="4"/>
  <c r="W46" i="8"/>
  <c r="Y46" i="8" s="1"/>
  <c r="H46" i="7"/>
  <c r="I46" i="7" s="1"/>
  <c r="J46" i="7" s="1"/>
  <c r="W46" i="7"/>
  <c r="T42" i="5" l="1"/>
  <c r="U41" i="5" s="1"/>
  <c r="J281" i="4"/>
  <c r="D282" i="4"/>
  <c r="K281" i="4"/>
  <c r="F281" i="4"/>
  <c r="E282" i="4"/>
  <c r="Y46" i="7"/>
  <c r="AB46" i="7" s="1"/>
  <c r="AB46" i="8"/>
  <c r="Z45" i="8"/>
  <c r="W42" i="5" l="1"/>
  <c r="S43" i="5" s="1"/>
  <c r="D283" i="4"/>
  <c r="J282" i="4"/>
  <c r="E283" i="4"/>
  <c r="K282" i="4"/>
  <c r="F282" i="4"/>
  <c r="Z45" i="7"/>
  <c r="P47" i="8"/>
  <c r="K47" i="8"/>
  <c r="O47" i="8"/>
  <c r="Q47" i="8" s="1"/>
  <c r="R47" i="8" s="1"/>
  <c r="M47" i="8"/>
  <c r="C47" i="8"/>
  <c r="D47" i="8" s="1"/>
  <c r="N47" i="8"/>
  <c r="AA47" i="8"/>
  <c r="X47" i="8"/>
  <c r="K47" i="7"/>
  <c r="C47" i="7"/>
  <c r="E47" i="7" s="1"/>
  <c r="M47" i="7"/>
  <c r="Q47" i="7" s="1"/>
  <c r="R47" i="7" s="1"/>
  <c r="X47" i="7"/>
  <c r="D47" i="7"/>
  <c r="N47" i="7"/>
  <c r="AA47" i="7"/>
  <c r="O47" i="7"/>
  <c r="P47" i="7"/>
  <c r="V43" i="5" l="1"/>
  <c r="C43" i="5"/>
  <c r="E43" i="5" s="1"/>
  <c r="E47" i="8"/>
  <c r="F47" i="8" s="1"/>
  <c r="G47" i="8" s="1"/>
  <c r="D43" i="5"/>
  <c r="I43" i="5"/>
  <c r="H43" i="5"/>
  <c r="K43" i="5"/>
  <c r="J43" i="5"/>
  <c r="F43" i="5"/>
  <c r="D284" i="4"/>
  <c r="J283" i="4"/>
  <c r="E284" i="4"/>
  <c r="K283" i="4"/>
  <c r="F283" i="4"/>
  <c r="F47" i="7"/>
  <c r="S47" i="7"/>
  <c r="T47" i="7" s="1"/>
  <c r="U47" i="7" s="1"/>
  <c r="V47" i="7" s="1"/>
  <c r="S47" i="8"/>
  <c r="L43" i="5" l="1"/>
  <c r="M43" i="5" s="1"/>
  <c r="N43" i="5" s="1"/>
  <c r="O43" i="5" s="1"/>
  <c r="P43" i="5" s="1"/>
  <c r="Q43" i="5" s="1"/>
  <c r="R43" i="5" s="1"/>
  <c r="T43" i="5" s="1"/>
  <c r="J284" i="4"/>
  <c r="D285" i="4"/>
  <c r="F284" i="4"/>
  <c r="E285" i="4"/>
  <c r="K284" i="4"/>
  <c r="T47" i="8"/>
  <c r="H47" i="8"/>
  <c r="I47" i="8" s="1"/>
  <c r="J47" i="8" s="1"/>
  <c r="G47" i="7"/>
  <c r="H47" i="7" s="1"/>
  <c r="I47" i="7" s="1"/>
  <c r="J47" i="7" s="1"/>
  <c r="W47" i="7"/>
  <c r="W43" i="5" l="1"/>
  <c r="U42" i="5"/>
  <c r="Y47" i="7"/>
  <c r="AB47" i="7" s="1"/>
  <c r="J285" i="4"/>
  <c r="D286" i="4"/>
  <c r="E286" i="4"/>
  <c r="F285" i="4"/>
  <c r="K285" i="4"/>
  <c r="U47" i="8"/>
  <c r="V47" i="8" s="1"/>
  <c r="W47" i="8" s="1"/>
  <c r="Y47" i="8" s="1"/>
  <c r="C44" i="5" l="1"/>
  <c r="J44" i="5" s="1"/>
  <c r="S44" i="5"/>
  <c r="V44" i="5"/>
  <c r="Z46" i="7"/>
  <c r="D287" i="4"/>
  <c r="J286" i="4"/>
  <c r="F286" i="4"/>
  <c r="E287" i="4"/>
  <c r="K286" i="4"/>
  <c r="AB47" i="8"/>
  <c r="AA48" i="8" s="1"/>
  <c r="Z46" i="8"/>
  <c r="K48" i="7"/>
  <c r="Q48" i="7" s="1"/>
  <c r="R48" i="7" s="1"/>
  <c r="X48" i="7"/>
  <c r="C48" i="7"/>
  <c r="D48" i="7" s="1"/>
  <c r="M48" i="7"/>
  <c r="O48" i="7"/>
  <c r="E48" i="7"/>
  <c r="N48" i="7"/>
  <c r="P48" i="7"/>
  <c r="AA48" i="7"/>
  <c r="I44" i="5" l="1"/>
  <c r="E44" i="5"/>
  <c r="D44" i="5"/>
  <c r="K44" i="5"/>
  <c r="H44" i="5"/>
  <c r="F44" i="5"/>
  <c r="J287" i="4"/>
  <c r="D288" i="4"/>
  <c r="N48" i="8"/>
  <c r="K287" i="4"/>
  <c r="F287" i="4"/>
  <c r="E288" i="4"/>
  <c r="P48" i="8"/>
  <c r="X48" i="8"/>
  <c r="K48" i="8"/>
  <c r="Q48" i="8" s="1"/>
  <c r="R48" i="8" s="1"/>
  <c r="S48" i="8" s="1"/>
  <c r="M48" i="8"/>
  <c r="O48" i="8"/>
  <c r="C48" i="8"/>
  <c r="E48" i="8" s="1"/>
  <c r="F48" i="8" s="1"/>
  <c r="G48" i="8" s="1"/>
  <c r="S48" i="7"/>
  <c r="F48" i="7"/>
  <c r="G48" i="7" s="1"/>
  <c r="D48" i="8" l="1"/>
  <c r="L44" i="5"/>
  <c r="M44" i="5" s="1"/>
  <c r="E289" i="4"/>
  <c r="F288" i="4"/>
  <c r="K288" i="4"/>
  <c r="J288" i="4"/>
  <c r="D289" i="4"/>
  <c r="T48" i="8"/>
  <c r="U48" i="8" s="1"/>
  <c r="V48" i="8" s="1"/>
  <c r="W48" i="8" s="1"/>
  <c r="H48" i="8"/>
  <c r="I48" i="8" s="1"/>
  <c r="J48" i="8" s="1"/>
  <c r="H48" i="7"/>
  <c r="I48" i="7" s="1"/>
  <c r="J48" i="7" s="1"/>
  <c r="T48" i="7"/>
  <c r="U48" i="7" s="1"/>
  <c r="V48" i="7" s="1"/>
  <c r="N44" i="5" l="1"/>
  <c r="O44" i="5" s="1"/>
  <c r="P44" i="5" s="1"/>
  <c r="Q44" i="5" s="1"/>
  <c r="J289" i="4"/>
  <c r="D290" i="4"/>
  <c r="E290" i="4"/>
  <c r="F289" i="4"/>
  <c r="K289" i="4"/>
  <c r="Y48" i="8"/>
  <c r="W48" i="7"/>
  <c r="Y48" i="7" s="1"/>
  <c r="R44" i="5" l="1"/>
  <c r="T44" i="5" s="1"/>
  <c r="J290" i="4"/>
  <c r="D291" i="4"/>
  <c r="F290" i="4"/>
  <c r="E291" i="4"/>
  <c r="K290" i="4"/>
  <c r="AB48" i="7"/>
  <c r="Z47" i="7"/>
  <c r="AB48" i="8"/>
  <c r="Z47" i="8"/>
  <c r="U43" i="5" l="1"/>
  <c r="W44" i="5"/>
  <c r="D292" i="4"/>
  <c r="J291" i="4"/>
  <c r="F291" i="4"/>
  <c r="K291" i="4"/>
  <c r="E292" i="4"/>
  <c r="O49" i="7"/>
  <c r="P49" i="7"/>
  <c r="X49" i="7"/>
  <c r="N49" i="7"/>
  <c r="K49" i="7"/>
  <c r="Q49" i="7" s="1"/>
  <c r="R49" i="7" s="1"/>
  <c r="E49" i="7"/>
  <c r="C49" i="7"/>
  <c r="D49" i="7"/>
  <c r="AA49" i="7"/>
  <c r="M49" i="7"/>
  <c r="X49" i="8"/>
  <c r="O49" i="8"/>
  <c r="E49" i="8"/>
  <c r="N49" i="8"/>
  <c r="P49" i="8"/>
  <c r="K49" i="8"/>
  <c r="Q49" i="8"/>
  <c r="AA49" i="8"/>
  <c r="C49" i="8"/>
  <c r="D49" i="8" s="1"/>
  <c r="M49" i="8"/>
  <c r="R49" i="8"/>
  <c r="I45" i="5" l="1"/>
  <c r="V45" i="5"/>
  <c r="S45" i="5"/>
  <c r="C45" i="5"/>
  <c r="F45" i="5" s="1"/>
  <c r="D45" i="5"/>
  <c r="E293" i="4"/>
  <c r="K292" i="4"/>
  <c r="F292" i="4"/>
  <c r="D293" i="4"/>
  <c r="J292" i="4"/>
  <c r="S49" i="7"/>
  <c r="S49" i="8"/>
  <c r="F49" i="8"/>
  <c r="G49" i="8" s="1"/>
  <c r="H49" i="8" s="1"/>
  <c r="I49" i="8" s="1"/>
  <c r="F49" i="7"/>
  <c r="H45" i="5" l="1"/>
  <c r="K45" i="5"/>
  <c r="E45" i="5"/>
  <c r="J45" i="5"/>
  <c r="F293" i="4"/>
  <c r="K293" i="4"/>
  <c r="E294" i="4"/>
  <c r="J293" i="4"/>
  <c r="D294" i="4"/>
  <c r="G49" i="7"/>
  <c r="T49" i="8"/>
  <c r="U49" i="8" s="1"/>
  <c r="V49" i="8" s="1"/>
  <c r="W49" i="8" s="1"/>
  <c r="J49" i="8"/>
  <c r="T49" i="7"/>
  <c r="U49" i="7" s="1"/>
  <c r="V49" i="7" s="1"/>
  <c r="W49" i="7" s="1"/>
  <c r="L45" i="5" l="1"/>
  <c r="M45" i="5" s="1"/>
  <c r="D295" i="4"/>
  <c r="J294" i="4"/>
  <c r="E295" i="4"/>
  <c r="F294" i="4"/>
  <c r="K294" i="4"/>
  <c r="H49" i="7"/>
  <c r="I49" i="7" s="1"/>
  <c r="J49" i="7" s="1"/>
  <c r="Y49" i="7" s="1"/>
  <c r="Y49" i="8"/>
  <c r="N45" i="5" l="1"/>
  <c r="O45" i="5" s="1"/>
  <c r="P45" i="5" s="1"/>
  <c r="Q45" i="5" s="1"/>
  <c r="J295" i="4"/>
  <c r="D296" i="4"/>
  <c r="K295" i="4"/>
  <c r="E296" i="4"/>
  <c r="F295" i="4"/>
  <c r="AB49" i="8"/>
  <c r="Z48" i="8"/>
  <c r="AB49" i="7"/>
  <c r="Z48" i="7"/>
  <c r="R45" i="5" l="1"/>
  <c r="T45" i="5" s="1"/>
  <c r="J296" i="4"/>
  <c r="D297" i="4"/>
  <c r="F296" i="4"/>
  <c r="K296" i="4"/>
  <c r="E297" i="4"/>
  <c r="X50" i="8"/>
  <c r="D50" i="8"/>
  <c r="K50" i="8"/>
  <c r="Q50" i="8" s="1"/>
  <c r="R50" i="8" s="1"/>
  <c r="N50" i="8"/>
  <c r="M50" i="8"/>
  <c r="O50" i="8"/>
  <c r="P50" i="8"/>
  <c r="C50" i="8"/>
  <c r="E50" i="8" s="1"/>
  <c r="AA50" i="8"/>
  <c r="C50" i="7"/>
  <c r="D50" i="7" s="1"/>
  <c r="E50" i="7"/>
  <c r="P50" i="7"/>
  <c r="O50" i="7"/>
  <c r="K50" i="7"/>
  <c r="Q50" i="7" s="1"/>
  <c r="R50" i="7" s="1"/>
  <c r="N50" i="7"/>
  <c r="M50" i="7"/>
  <c r="X50" i="7"/>
  <c r="AA50" i="7"/>
  <c r="U44" i="5" l="1"/>
  <c r="W45" i="5"/>
  <c r="J297" i="4"/>
  <c r="D298" i="4"/>
  <c r="F297" i="4"/>
  <c r="K297" i="4"/>
  <c r="E298" i="4"/>
  <c r="S50" i="7"/>
  <c r="F50" i="7"/>
  <c r="S50" i="8"/>
  <c r="T50" i="8" s="1"/>
  <c r="U50" i="8" s="1"/>
  <c r="V50" i="8" s="1"/>
  <c r="F50" i="8"/>
  <c r="S46" i="5" l="1"/>
  <c r="D46" i="5"/>
  <c r="V46" i="5"/>
  <c r="C46" i="5"/>
  <c r="I46" i="5" s="1"/>
  <c r="H46" i="5"/>
  <c r="E299" i="4"/>
  <c r="K298" i="4"/>
  <c r="F298" i="4"/>
  <c r="J298" i="4"/>
  <c r="D299" i="4"/>
  <c r="G50" i="8"/>
  <c r="H50" i="8" s="1"/>
  <c r="I50" i="8" s="1"/>
  <c r="J50" i="8" s="1"/>
  <c r="W50" i="8"/>
  <c r="T50" i="7"/>
  <c r="U50" i="7" s="1"/>
  <c r="V50" i="7" s="1"/>
  <c r="G50" i="7"/>
  <c r="J46" i="5" l="1"/>
  <c r="F46" i="5"/>
  <c r="K46" i="5"/>
  <c r="E46" i="5"/>
  <c r="D300" i="4"/>
  <c r="J299" i="4"/>
  <c r="K299" i="4"/>
  <c r="F299" i="4"/>
  <c r="E300" i="4"/>
  <c r="H50" i="7"/>
  <c r="I50" i="7" s="1"/>
  <c r="J50" i="7" s="1"/>
  <c r="W50" i="7"/>
  <c r="Y50" i="8"/>
  <c r="L46" i="5" l="1"/>
  <c r="M46" i="5" s="1"/>
  <c r="N46" i="5" s="1"/>
  <c r="O46" i="5" s="1"/>
  <c r="P46" i="5" s="1"/>
  <c r="Q46" i="5" s="1"/>
  <c r="R46" i="5" s="1"/>
  <c r="T46" i="5" s="1"/>
  <c r="F300" i="4"/>
  <c r="K300" i="4"/>
  <c r="E301" i="4"/>
  <c r="D301" i="4"/>
  <c r="J300" i="4"/>
  <c r="Y50" i="7"/>
  <c r="AB50" i="7" s="1"/>
  <c r="AB50" i="8"/>
  <c r="Z49" i="8"/>
  <c r="U45" i="5" l="1"/>
  <c r="W46" i="5"/>
  <c r="F301" i="4"/>
  <c r="E302" i="4"/>
  <c r="K301" i="4"/>
  <c r="D302" i="4"/>
  <c r="J301" i="4"/>
  <c r="Z49" i="7"/>
  <c r="AA51" i="8"/>
  <c r="P51" i="8"/>
  <c r="O51" i="8"/>
  <c r="X51" i="8"/>
  <c r="N51" i="8"/>
  <c r="K51" i="8"/>
  <c r="Q51" i="8" s="1"/>
  <c r="R51" i="8" s="1"/>
  <c r="C51" i="8"/>
  <c r="D51" i="8" s="1"/>
  <c r="M51" i="8"/>
  <c r="E51" i="8"/>
  <c r="X51" i="7"/>
  <c r="C51" i="7"/>
  <c r="D51" i="7" s="1"/>
  <c r="M51" i="7"/>
  <c r="N51" i="7"/>
  <c r="O51" i="7"/>
  <c r="AA51" i="7"/>
  <c r="P51" i="7"/>
  <c r="K51" i="7"/>
  <c r="Q51" i="7" s="1"/>
  <c r="R51" i="7" s="1"/>
  <c r="S47" i="5" l="1"/>
  <c r="C47" i="5"/>
  <c r="F47" i="5" s="1"/>
  <c r="V47" i="5"/>
  <c r="E51" i="7"/>
  <c r="F51" i="7" s="1"/>
  <c r="G51" i="7" s="1"/>
  <c r="H51" i="7" s="1"/>
  <c r="I51" i="7" s="1"/>
  <c r="E303" i="4"/>
  <c r="F302" i="4"/>
  <c r="K302" i="4"/>
  <c r="D303" i="4"/>
  <c r="J302" i="4"/>
  <c r="S51" i="7"/>
  <c r="S51" i="8"/>
  <c r="F51" i="8"/>
  <c r="G51" i="8" s="1"/>
  <c r="K47" i="5" l="1"/>
  <c r="J47" i="5"/>
  <c r="D47" i="5"/>
  <c r="H47" i="5"/>
  <c r="I47" i="5"/>
  <c r="E47" i="5"/>
  <c r="K303" i="4"/>
  <c r="F303" i="4"/>
  <c r="E304" i="4"/>
  <c r="D304" i="4"/>
  <c r="J303" i="4"/>
  <c r="T51" i="7"/>
  <c r="J51" i="7"/>
  <c r="H51" i="8"/>
  <c r="I51" i="8" s="1"/>
  <c r="J51" i="8" s="1"/>
  <c r="T51" i="8"/>
  <c r="U51" i="8" s="1"/>
  <c r="V51" i="8" s="1"/>
  <c r="L47" i="5" l="1"/>
  <c r="M47" i="5" s="1"/>
  <c r="N47" i="5" s="1"/>
  <c r="O47" i="5" s="1"/>
  <c r="P47" i="5" s="1"/>
  <c r="Q47" i="5" s="1"/>
  <c r="F304" i="4"/>
  <c r="K304" i="4"/>
  <c r="E305" i="4"/>
  <c r="J304" i="4"/>
  <c r="D305" i="4"/>
  <c r="W51" i="8"/>
  <c r="Y51" i="8" s="1"/>
  <c r="U51" i="7"/>
  <c r="V51" i="7" s="1"/>
  <c r="W51" i="7" s="1"/>
  <c r="Y51" i="7" s="1"/>
  <c r="R47" i="5" l="1"/>
  <c r="T47" i="5" s="1"/>
  <c r="D306" i="4"/>
  <c r="J305" i="4"/>
  <c r="K305" i="4"/>
  <c r="F305" i="4"/>
  <c r="E306" i="4"/>
  <c r="Z50" i="8"/>
  <c r="AB51" i="8"/>
  <c r="N52" i="8" s="1"/>
  <c r="AB51" i="7"/>
  <c r="Z50" i="7"/>
  <c r="U46" i="5" l="1"/>
  <c r="W47" i="5"/>
  <c r="K306" i="4"/>
  <c r="F306" i="4"/>
  <c r="E307" i="4"/>
  <c r="J306" i="4"/>
  <c r="D307" i="4"/>
  <c r="M52" i="8"/>
  <c r="C52" i="8"/>
  <c r="E52" i="8" s="1"/>
  <c r="F52" i="8" s="1"/>
  <c r="G52" i="8" s="1"/>
  <c r="H52" i="8" s="1"/>
  <c r="I52" i="8" s="1"/>
  <c r="AA52" i="8"/>
  <c r="D52" i="8"/>
  <c r="X52" i="8"/>
  <c r="O52" i="8"/>
  <c r="P52" i="8"/>
  <c r="K52" i="8"/>
  <c r="Q52" i="8" s="1"/>
  <c r="R52" i="8" s="1"/>
  <c r="S52" i="8" s="1"/>
  <c r="C52" i="7"/>
  <c r="X52" i="7"/>
  <c r="N52" i="7"/>
  <c r="M52" i="7"/>
  <c r="D52" i="7"/>
  <c r="AA52" i="7"/>
  <c r="K52" i="7"/>
  <c r="Q52" i="7" s="1"/>
  <c r="R52" i="7" s="1"/>
  <c r="P52" i="7"/>
  <c r="O52" i="7"/>
  <c r="E52" i="7"/>
  <c r="D48" i="5" l="1"/>
  <c r="J48" i="5"/>
  <c r="S48" i="5"/>
  <c r="C48" i="5"/>
  <c r="I48" i="5" s="1"/>
  <c r="H48" i="5"/>
  <c r="V48" i="5"/>
  <c r="E48" i="5"/>
  <c r="D308" i="4"/>
  <c r="J307" i="4"/>
  <c r="E308" i="4"/>
  <c r="F307" i="4"/>
  <c r="K307" i="4"/>
  <c r="T52" i="8"/>
  <c r="F52" i="7"/>
  <c r="G52" i="7" s="1"/>
  <c r="H52" i="7" s="1"/>
  <c r="I52" i="7" s="1"/>
  <c r="S52" i="7"/>
  <c r="T52" i="7" s="1"/>
  <c r="U52" i="7" s="1"/>
  <c r="V52" i="7" s="1"/>
  <c r="J52" i="8"/>
  <c r="F48" i="5" l="1"/>
  <c r="K48" i="5"/>
  <c r="K308" i="4"/>
  <c r="E309" i="4"/>
  <c r="F308" i="4"/>
  <c r="D309" i="4"/>
  <c r="J308" i="4"/>
  <c r="U52" i="8"/>
  <c r="V52" i="8" s="1"/>
  <c r="W52" i="8" s="1"/>
  <c r="Y52" i="8" s="1"/>
  <c r="J52" i="7"/>
  <c r="W52" i="7"/>
  <c r="L48" i="5" l="1"/>
  <c r="M48" i="5" s="1"/>
  <c r="N48" i="5" s="1"/>
  <c r="O48" i="5" s="1"/>
  <c r="P48" i="5" s="1"/>
  <c r="Q48" i="5" s="1"/>
  <c r="R48" i="5" s="1"/>
  <c r="T48" i="5" s="1"/>
  <c r="F309" i="4"/>
  <c r="K309" i="4"/>
  <c r="E310" i="4"/>
  <c r="J309" i="4"/>
  <c r="D310" i="4"/>
  <c r="Y52" i="7"/>
  <c r="AB52" i="8"/>
  <c r="Z51" i="8"/>
  <c r="U47" i="5" l="1"/>
  <c r="W48" i="5"/>
  <c r="J310" i="4"/>
  <c r="D311" i="4"/>
  <c r="E311" i="4"/>
  <c r="K310" i="4"/>
  <c r="F310" i="4"/>
  <c r="C53" i="8"/>
  <c r="D53" i="8"/>
  <c r="K53" i="8"/>
  <c r="Q53" i="8" s="1"/>
  <c r="R53" i="8" s="1"/>
  <c r="E53" i="8"/>
  <c r="M53" i="8"/>
  <c r="N53" i="8"/>
  <c r="O53" i="8"/>
  <c r="P53" i="8"/>
  <c r="AA53" i="8"/>
  <c r="X53" i="8"/>
  <c r="AB52" i="7"/>
  <c r="Z51" i="7"/>
  <c r="S49" i="5" l="1"/>
  <c r="C49" i="5"/>
  <c r="H49" i="5" s="1"/>
  <c r="V49" i="5"/>
  <c r="D312" i="4"/>
  <c r="J311" i="4"/>
  <c r="E312" i="4"/>
  <c r="K311" i="4"/>
  <c r="F311" i="4"/>
  <c r="P53" i="7"/>
  <c r="N53" i="7"/>
  <c r="M53" i="7"/>
  <c r="X53" i="7"/>
  <c r="D53" i="7"/>
  <c r="C53" i="7"/>
  <c r="E53" i="7" s="1"/>
  <c r="O53" i="7"/>
  <c r="K53" i="7"/>
  <c r="Q53" i="7" s="1"/>
  <c r="R53" i="7" s="1"/>
  <c r="AA53" i="7"/>
  <c r="F53" i="8"/>
  <c r="G53" i="8" s="1"/>
  <c r="S53" i="8"/>
  <c r="E49" i="5" l="1"/>
  <c r="F49" i="5"/>
  <c r="K49" i="5"/>
  <c r="I49" i="5"/>
  <c r="J49" i="5"/>
  <c r="D49" i="5"/>
  <c r="J312" i="4"/>
  <c r="D313" i="4"/>
  <c r="F312" i="4"/>
  <c r="E313" i="4"/>
  <c r="K312" i="4"/>
  <c r="S53" i="7"/>
  <c r="F53" i="7"/>
  <c r="G53" i="7" s="1"/>
  <c r="H53" i="7" s="1"/>
  <c r="I53" i="7" s="1"/>
  <c r="H53" i="8"/>
  <c r="I53" i="8" s="1"/>
  <c r="J53" i="8" s="1"/>
  <c r="T53" i="8"/>
  <c r="L49" i="5" l="1"/>
  <c r="M49" i="5" s="1"/>
  <c r="N49" i="5" s="1"/>
  <c r="O49" i="5" s="1"/>
  <c r="J313" i="4"/>
  <c r="D314" i="4"/>
  <c r="F313" i="4"/>
  <c r="E314" i="4"/>
  <c r="K313" i="4"/>
  <c r="J53" i="7"/>
  <c r="U53" i="8"/>
  <c r="V53" i="8" s="1"/>
  <c r="W53" i="8" s="1"/>
  <c r="Y53" i="8" s="1"/>
  <c r="T53" i="7"/>
  <c r="U53" i="7" s="1"/>
  <c r="V53" i="7" s="1"/>
  <c r="P49" i="5" l="1"/>
  <c r="Q49" i="5" s="1"/>
  <c r="R49" i="5" s="1"/>
  <c r="T49" i="5" s="1"/>
  <c r="U48" i="5" s="1"/>
  <c r="J314" i="4"/>
  <c r="D315" i="4"/>
  <c r="K314" i="4"/>
  <c r="F314" i="4"/>
  <c r="E315" i="4"/>
  <c r="AB53" i="8"/>
  <c r="Z52" i="8"/>
  <c r="W53" i="7"/>
  <c r="Y53" i="7" s="1"/>
  <c r="W49" i="5" l="1"/>
  <c r="S50" i="5" s="1"/>
  <c r="D316" i="4"/>
  <c r="J315" i="4"/>
  <c r="F315" i="4"/>
  <c r="E316" i="4"/>
  <c r="K315" i="4"/>
  <c r="AB53" i="7"/>
  <c r="Z52" i="7"/>
  <c r="P54" i="8"/>
  <c r="AA54" i="8"/>
  <c r="X54" i="8"/>
  <c r="O54" i="8"/>
  <c r="N54" i="8"/>
  <c r="M54" i="8"/>
  <c r="C54" i="8"/>
  <c r="E54" i="8" s="1"/>
  <c r="Q54" i="8"/>
  <c r="R54" i="8" s="1"/>
  <c r="K54" i="8"/>
  <c r="V50" i="5" l="1"/>
  <c r="C50" i="5"/>
  <c r="E50" i="5"/>
  <c r="F50" i="5"/>
  <c r="K50" i="5"/>
  <c r="D54" i="8"/>
  <c r="H50" i="5"/>
  <c r="D317" i="4"/>
  <c r="J316" i="4"/>
  <c r="K316" i="4"/>
  <c r="F316" i="4"/>
  <c r="E317" i="4"/>
  <c r="S54" i="8"/>
  <c r="F54" i="8"/>
  <c r="D54" i="7"/>
  <c r="C54" i="7"/>
  <c r="AA54" i="7"/>
  <c r="N54" i="7"/>
  <c r="Q54" i="7" s="1"/>
  <c r="R54" i="7" s="1"/>
  <c r="K54" i="7"/>
  <c r="E54" i="7"/>
  <c r="M54" i="7"/>
  <c r="P54" i="7"/>
  <c r="O54" i="7"/>
  <c r="X54" i="7"/>
  <c r="I50" i="5" l="1"/>
  <c r="L50" i="5" s="1"/>
  <c r="M50" i="5" s="1"/>
  <c r="N50" i="5" s="1"/>
  <c r="O50" i="5" s="1"/>
  <c r="P50" i="5" s="1"/>
  <c r="Q50" i="5" s="1"/>
  <c r="R50" i="5" s="1"/>
  <c r="D50" i="5"/>
  <c r="J50" i="5"/>
  <c r="E318" i="4"/>
  <c r="F317" i="4"/>
  <c r="K317" i="4"/>
  <c r="D318" i="4"/>
  <c r="J317" i="4"/>
  <c r="S54" i="7"/>
  <c r="T54" i="7" s="1"/>
  <c r="U54" i="7" s="1"/>
  <c r="V54" i="7" s="1"/>
  <c r="F54" i="7"/>
  <c r="T54" i="8"/>
  <c r="U54" i="8" s="1"/>
  <c r="V54" i="8" s="1"/>
  <c r="W54" i="8" s="1"/>
  <c r="G54" i="8"/>
  <c r="H54" i="8" s="1"/>
  <c r="I54" i="8" s="1"/>
  <c r="T50" i="5" l="1"/>
  <c r="W50" i="5" s="1"/>
  <c r="G54" i="7"/>
  <c r="H54" i="7" s="1"/>
  <c r="I54" i="7" s="1"/>
  <c r="J54" i="7" s="1"/>
  <c r="F318" i="4"/>
  <c r="E319" i="4"/>
  <c r="K318" i="4"/>
  <c r="D319" i="4"/>
  <c r="J318" i="4"/>
  <c r="J54" i="8"/>
  <c r="Y54" i="8" s="1"/>
  <c r="W54" i="7"/>
  <c r="U49" i="5" l="1"/>
  <c r="C51" i="5"/>
  <c r="K51" i="5" s="1"/>
  <c r="V51" i="5"/>
  <c r="S51" i="5"/>
  <c r="K319" i="4"/>
  <c r="F319" i="4"/>
  <c r="E320" i="4"/>
  <c r="D320" i="4"/>
  <c r="J319" i="4"/>
  <c r="Y54" i="7"/>
  <c r="AB54" i="8"/>
  <c r="Z53" i="8"/>
  <c r="H51" i="5" l="1"/>
  <c r="E51" i="5"/>
  <c r="J51" i="5"/>
  <c r="I51" i="5"/>
  <c r="F51" i="5"/>
  <c r="D51" i="5"/>
  <c r="E321" i="4"/>
  <c r="F320" i="4"/>
  <c r="K320" i="4"/>
  <c r="J320" i="4"/>
  <c r="D321" i="4"/>
  <c r="AB54" i="7"/>
  <c r="Z53" i="7"/>
  <c r="X55" i="8"/>
  <c r="K55" i="8"/>
  <c r="Q55" i="8" s="1"/>
  <c r="R55" i="8" s="1"/>
  <c r="E55" i="8"/>
  <c r="C55" i="8"/>
  <c r="D55" i="8" s="1"/>
  <c r="AA55" i="8"/>
  <c r="O55" i="8"/>
  <c r="P55" i="8"/>
  <c r="N55" i="8"/>
  <c r="M55" i="8"/>
  <c r="L51" i="5" l="1"/>
  <c r="M51" i="5" s="1"/>
  <c r="N51" i="5" s="1"/>
  <c r="O51" i="5" s="1"/>
  <c r="D322" i="4"/>
  <c r="J321" i="4"/>
  <c r="F321" i="4"/>
  <c r="E322" i="4"/>
  <c r="K321" i="4"/>
  <c r="D55" i="7"/>
  <c r="N55" i="7"/>
  <c r="X55" i="7"/>
  <c r="AA55" i="7"/>
  <c r="K55" i="7"/>
  <c r="Q55" i="7" s="1"/>
  <c r="R55" i="7" s="1"/>
  <c r="O55" i="7"/>
  <c r="P55" i="7"/>
  <c r="M55" i="7"/>
  <c r="C55" i="7"/>
  <c r="E55" i="7" s="1"/>
  <c r="F55" i="8"/>
  <c r="G55" i="8" s="1"/>
  <c r="S55" i="8"/>
  <c r="P51" i="5" l="1"/>
  <c r="Q51" i="5" s="1"/>
  <c r="R51" i="5" s="1"/>
  <c r="T51" i="5" s="1"/>
  <c r="U50" i="5" s="1"/>
  <c r="D323" i="4"/>
  <c r="J322" i="4"/>
  <c r="E323" i="4"/>
  <c r="K322" i="4"/>
  <c r="F322" i="4"/>
  <c r="H55" i="8"/>
  <c r="I55" i="8" s="1"/>
  <c r="J55" i="8" s="1"/>
  <c r="F55" i="7"/>
  <c r="S55" i="7"/>
  <c r="T55" i="8"/>
  <c r="U55" i="8" s="1"/>
  <c r="V55" i="8" s="1"/>
  <c r="W51" i="5" l="1"/>
  <c r="S52" i="5" s="1"/>
  <c r="J323" i="4"/>
  <c r="D324" i="4"/>
  <c r="E324" i="4"/>
  <c r="K323" i="4"/>
  <c r="F323" i="4"/>
  <c r="W55" i="8"/>
  <c r="Y55" i="8" s="1"/>
  <c r="T55" i="7"/>
  <c r="U55" i="7" s="1"/>
  <c r="V55" i="7" s="1"/>
  <c r="G55" i="7"/>
  <c r="H55" i="7" s="1"/>
  <c r="I55" i="7" s="1"/>
  <c r="V52" i="5" l="1"/>
  <c r="H52" i="5"/>
  <c r="C52" i="5"/>
  <c r="E52" i="5" s="1"/>
  <c r="F52" i="5"/>
  <c r="J324" i="4"/>
  <c r="D325" i="4"/>
  <c r="K324" i="4"/>
  <c r="E325" i="4"/>
  <c r="F324" i="4"/>
  <c r="W55" i="7"/>
  <c r="AB55" i="8"/>
  <c r="Z54" i="8"/>
  <c r="J55" i="7"/>
  <c r="I52" i="5" l="1"/>
  <c r="L52" i="5" s="1"/>
  <c r="M52" i="5" s="1"/>
  <c r="D52" i="5"/>
  <c r="K52" i="5"/>
  <c r="J52" i="5"/>
  <c r="J325" i="4"/>
  <c r="D326" i="4"/>
  <c r="K325" i="4"/>
  <c r="E326" i="4"/>
  <c r="F325" i="4"/>
  <c r="Y55" i="7"/>
  <c r="Z54" i="7" s="1"/>
  <c r="N56" i="8"/>
  <c r="P56" i="8"/>
  <c r="K56" i="8"/>
  <c r="Q56" i="8" s="1"/>
  <c r="R56" i="8" s="1"/>
  <c r="AA56" i="8"/>
  <c r="X56" i="8"/>
  <c r="E56" i="8"/>
  <c r="O56" i="8"/>
  <c r="C56" i="8"/>
  <c r="D56" i="8" s="1"/>
  <c r="M56" i="8"/>
  <c r="N52" i="5" l="1"/>
  <c r="O52" i="5" s="1"/>
  <c r="P52" i="5" s="1"/>
  <c r="Q52" i="5" s="1"/>
  <c r="R52" i="5" s="1"/>
  <c r="T52" i="5" s="1"/>
  <c r="U51" i="5" s="1"/>
  <c r="J326" i="4"/>
  <c r="D327" i="4"/>
  <c r="K326" i="4"/>
  <c r="E327" i="4"/>
  <c r="F326" i="4"/>
  <c r="AB55" i="7"/>
  <c r="S56" i="8"/>
  <c r="T56" i="8" s="1"/>
  <c r="F56" i="8"/>
  <c r="G56" i="8" s="1"/>
  <c r="W52" i="5" l="1"/>
  <c r="N56" i="7"/>
  <c r="O56" i="7"/>
  <c r="H56" i="8"/>
  <c r="I56" i="8" s="1"/>
  <c r="J56" i="8" s="1"/>
  <c r="P56" i="7"/>
  <c r="M56" i="7"/>
  <c r="D328" i="4"/>
  <c r="J327" i="4"/>
  <c r="F327" i="4"/>
  <c r="K327" i="4"/>
  <c r="E328" i="4"/>
  <c r="C56" i="7"/>
  <c r="D56" i="7" s="1"/>
  <c r="X56" i="7"/>
  <c r="AA56" i="7"/>
  <c r="K56" i="7"/>
  <c r="Q56" i="7" s="1"/>
  <c r="R56" i="7" s="1"/>
  <c r="S56" i="7" s="1"/>
  <c r="T56" i="7" s="1"/>
  <c r="U56" i="7" s="1"/>
  <c r="V56" i="7" s="1"/>
  <c r="U56" i="8"/>
  <c r="V56" i="8" s="1"/>
  <c r="W56" i="8" s="1"/>
  <c r="C53" i="5" l="1"/>
  <c r="S53" i="5"/>
  <c r="V53" i="5"/>
  <c r="I53" i="5"/>
  <c r="F53" i="5"/>
  <c r="K53" i="5"/>
  <c r="E56" i="7"/>
  <c r="F56" i="7" s="1"/>
  <c r="G56" i="7" s="1"/>
  <c r="H56" i="7" s="1"/>
  <c r="I56" i="7" s="1"/>
  <c r="K328" i="4"/>
  <c r="F328" i="4"/>
  <c r="E329" i="4"/>
  <c r="J328" i="4"/>
  <c r="D329" i="4"/>
  <c r="Y56" i="8"/>
  <c r="W56" i="7"/>
  <c r="J53" i="5" l="1"/>
  <c r="E53" i="5"/>
  <c r="D53" i="5"/>
  <c r="H53" i="5"/>
  <c r="J56" i="7"/>
  <c r="Y56" i="7" s="1"/>
  <c r="Z55" i="7" s="1"/>
  <c r="J329" i="4"/>
  <c r="D330" i="4"/>
  <c r="E330" i="4"/>
  <c r="F329" i="4"/>
  <c r="K329" i="4"/>
  <c r="AB56" i="8"/>
  <c r="Z55" i="8"/>
  <c r="L53" i="5" l="1"/>
  <c r="M53" i="5" s="1"/>
  <c r="N53" i="5" s="1"/>
  <c r="O53" i="5" s="1"/>
  <c r="P53" i="5" s="1"/>
  <c r="Q53" i="5" s="1"/>
  <c r="R53" i="5" s="1"/>
  <c r="T53" i="5" s="1"/>
  <c r="J330" i="4"/>
  <c r="D331" i="4"/>
  <c r="F330" i="4"/>
  <c r="E331" i="4"/>
  <c r="K330" i="4"/>
  <c r="AB56" i="7"/>
  <c r="M57" i="7" s="1"/>
  <c r="K57" i="8"/>
  <c r="N57" i="8"/>
  <c r="M57" i="8"/>
  <c r="D57" i="8"/>
  <c r="AA57" i="8"/>
  <c r="P57" i="8"/>
  <c r="C57" i="8"/>
  <c r="E57" i="8" s="1"/>
  <c r="Q57" i="8"/>
  <c r="R57" i="8" s="1"/>
  <c r="O57" i="8"/>
  <c r="X57" i="8"/>
  <c r="W53" i="5" l="1"/>
  <c r="U52" i="5"/>
  <c r="C57" i="7"/>
  <c r="D332" i="4"/>
  <c r="J331" i="4"/>
  <c r="AA57" i="7"/>
  <c r="K331" i="4"/>
  <c r="F331" i="4"/>
  <c r="E332" i="4"/>
  <c r="P57" i="7"/>
  <c r="E57" i="7"/>
  <c r="F57" i="7" s="1"/>
  <c r="N57" i="7"/>
  <c r="K57" i="7"/>
  <c r="Q57" i="7" s="1"/>
  <c r="R57" i="7" s="1"/>
  <c r="S57" i="7" s="1"/>
  <c r="X57" i="7"/>
  <c r="O57" i="7"/>
  <c r="D57" i="7"/>
  <c r="S57" i="8"/>
  <c r="F57" i="8"/>
  <c r="G57" i="8" s="1"/>
  <c r="C54" i="5" l="1"/>
  <c r="J54" i="5" s="1"/>
  <c r="H54" i="5"/>
  <c r="V54" i="5"/>
  <c r="D54" i="5"/>
  <c r="E54" i="5"/>
  <c r="S54" i="5"/>
  <c r="I54" i="5"/>
  <c r="F54" i="5"/>
  <c r="D333" i="4"/>
  <c r="J332" i="4"/>
  <c r="K332" i="4"/>
  <c r="E333" i="4"/>
  <c r="F332" i="4"/>
  <c r="T57" i="7"/>
  <c r="U57" i="7" s="1"/>
  <c r="V57" i="7" s="1"/>
  <c r="H57" i="8"/>
  <c r="I57" i="8" s="1"/>
  <c r="J57" i="8" s="1"/>
  <c r="T57" i="8"/>
  <c r="U57" i="8" s="1"/>
  <c r="V57" i="8" s="1"/>
  <c r="W57" i="8" s="1"/>
  <c r="G57" i="7"/>
  <c r="H57" i="7" s="1"/>
  <c r="I57" i="7" s="1"/>
  <c r="J57" i="7" s="1"/>
  <c r="K54" i="5" l="1"/>
  <c r="L54" i="5" s="1"/>
  <c r="M54" i="5" s="1"/>
  <c r="J333" i="4"/>
  <c r="D334" i="4"/>
  <c r="E334" i="4"/>
  <c r="K333" i="4"/>
  <c r="F333" i="4"/>
  <c r="Y57" i="8"/>
  <c r="Z56" i="8" s="1"/>
  <c r="W57" i="7"/>
  <c r="Y57" i="7" s="1"/>
  <c r="N54" i="5" l="1"/>
  <c r="O54" i="5" s="1"/>
  <c r="J334" i="4"/>
  <c r="D335" i="4"/>
  <c r="E335" i="4"/>
  <c r="K334" i="4"/>
  <c r="F334" i="4"/>
  <c r="AB57" i="8"/>
  <c r="N58" i="8" s="1"/>
  <c r="AB57" i="7"/>
  <c r="Z56" i="7"/>
  <c r="P54" i="5" l="1"/>
  <c r="Q54" i="5" s="1"/>
  <c r="R54" i="5" s="1"/>
  <c r="T54" i="5" s="1"/>
  <c r="W54" i="5" s="1"/>
  <c r="D336" i="4"/>
  <c r="J335" i="4"/>
  <c r="K58" i="8"/>
  <c r="M58" i="8"/>
  <c r="K335" i="4"/>
  <c r="E336" i="4"/>
  <c r="F335" i="4"/>
  <c r="AA58" i="8"/>
  <c r="X58" i="8"/>
  <c r="O58" i="8"/>
  <c r="P58" i="8"/>
  <c r="Q58" i="8"/>
  <c r="R58" i="8" s="1"/>
  <c r="S58" i="8" s="1"/>
  <c r="T58" i="8" s="1"/>
  <c r="U58" i="8" s="1"/>
  <c r="V58" i="8" s="1"/>
  <c r="E58" i="8"/>
  <c r="F58" i="8" s="1"/>
  <c r="C58" i="8"/>
  <c r="D58" i="8"/>
  <c r="K58" i="7"/>
  <c r="Q58" i="7" s="1"/>
  <c r="R58" i="7" s="1"/>
  <c r="O58" i="7"/>
  <c r="AA58" i="7"/>
  <c r="X58" i="7"/>
  <c r="P58" i="7"/>
  <c r="C58" i="7"/>
  <c r="E58" i="7" s="1"/>
  <c r="N58" i="7"/>
  <c r="M58" i="7"/>
  <c r="U53" i="5" l="1"/>
  <c r="C55" i="5"/>
  <c r="D55" i="5" s="1"/>
  <c r="V55" i="5"/>
  <c r="S55" i="5"/>
  <c r="F55" i="5"/>
  <c r="K55" i="5"/>
  <c r="D58" i="7"/>
  <c r="D337" i="4"/>
  <c r="J336" i="4"/>
  <c r="K336" i="4"/>
  <c r="E337" i="4"/>
  <c r="F336" i="4"/>
  <c r="W58" i="8"/>
  <c r="F58" i="7"/>
  <c r="S58" i="7"/>
  <c r="G58" i="8"/>
  <c r="H58" i="8" s="1"/>
  <c r="I58" i="8" s="1"/>
  <c r="E55" i="5" l="1"/>
  <c r="I55" i="5"/>
  <c r="J55" i="5"/>
  <c r="H55" i="5"/>
  <c r="L55" i="5" s="1"/>
  <c r="M55" i="5" s="1"/>
  <c r="J337" i="4"/>
  <c r="D338" i="4"/>
  <c r="E338" i="4"/>
  <c r="K337" i="4"/>
  <c r="F337" i="4"/>
  <c r="T58" i="7"/>
  <c r="U58" i="7" s="1"/>
  <c r="V58" i="7" s="1"/>
  <c r="J58" i="8"/>
  <c r="Y58" i="8" s="1"/>
  <c r="G58" i="7"/>
  <c r="H58" i="7" s="1"/>
  <c r="I58" i="7" s="1"/>
  <c r="N55" i="5" l="1"/>
  <c r="O55" i="5" s="1"/>
  <c r="P55" i="5" s="1"/>
  <c r="Q55" i="5" s="1"/>
  <c r="R55" i="5" s="1"/>
  <c r="T55" i="5" s="1"/>
  <c r="D339" i="4"/>
  <c r="J338" i="4"/>
  <c r="K338" i="4"/>
  <c r="E339" i="4"/>
  <c r="F338" i="4"/>
  <c r="W58" i="7"/>
  <c r="AB58" i="8"/>
  <c r="Z57" i="8"/>
  <c r="J58" i="7"/>
  <c r="U54" i="5" l="1"/>
  <c r="W55" i="5"/>
  <c r="Y58" i="7"/>
  <c r="AB58" i="7" s="1"/>
  <c r="J339" i="4"/>
  <c r="D340" i="4"/>
  <c r="E340" i="4"/>
  <c r="F339" i="4"/>
  <c r="K339" i="4"/>
  <c r="M59" i="8"/>
  <c r="P59" i="8"/>
  <c r="AA59" i="8"/>
  <c r="X59" i="8"/>
  <c r="K59" i="8"/>
  <c r="O59" i="8"/>
  <c r="D59" i="8"/>
  <c r="N59" i="8"/>
  <c r="Q59" i="8" s="1"/>
  <c r="R59" i="8" s="1"/>
  <c r="C59" i="8"/>
  <c r="E59" i="8" s="1"/>
  <c r="V56" i="5" l="1"/>
  <c r="S56" i="5"/>
  <c r="C56" i="5"/>
  <c r="I56" i="5" s="1"/>
  <c r="Z57" i="7"/>
  <c r="J340" i="4"/>
  <c r="D341" i="4"/>
  <c r="K340" i="4"/>
  <c r="E341" i="4"/>
  <c r="F340" i="4"/>
  <c r="S59" i="8"/>
  <c r="M59" i="7"/>
  <c r="K59" i="7"/>
  <c r="Q59" i="7" s="1"/>
  <c r="R59" i="7" s="1"/>
  <c r="C59" i="7"/>
  <c r="N59" i="7"/>
  <c r="D59" i="7"/>
  <c r="O59" i="7"/>
  <c r="E59" i="7"/>
  <c r="P59" i="7"/>
  <c r="X59" i="7"/>
  <c r="AA59" i="7"/>
  <c r="F59" i="8"/>
  <c r="G59" i="8" s="1"/>
  <c r="F56" i="5" l="1"/>
  <c r="E56" i="5"/>
  <c r="J56" i="5"/>
  <c r="D56" i="5"/>
  <c r="K56" i="5"/>
  <c r="H56" i="5"/>
  <c r="J341" i="4"/>
  <c r="D342" i="4"/>
  <c r="E342" i="4"/>
  <c r="K341" i="4"/>
  <c r="F341" i="4"/>
  <c r="T59" i="8"/>
  <c r="S59" i="7"/>
  <c r="T59" i="7" s="1"/>
  <c r="U59" i="7" s="1"/>
  <c r="V59" i="7" s="1"/>
  <c r="F59" i="7"/>
  <c r="H59" i="8"/>
  <c r="I59" i="8" s="1"/>
  <c r="J59" i="8" s="1"/>
  <c r="L56" i="5" l="1"/>
  <c r="M56" i="5" s="1"/>
  <c r="N56" i="5" s="1"/>
  <c r="O56" i="5" s="1"/>
  <c r="J342" i="4"/>
  <c r="D343" i="4"/>
  <c r="K342" i="4"/>
  <c r="E343" i="4"/>
  <c r="F342" i="4"/>
  <c r="U59" i="8"/>
  <c r="V59" i="8" s="1"/>
  <c r="W59" i="8" s="1"/>
  <c r="Y59" i="8" s="1"/>
  <c r="W59" i="7"/>
  <c r="G59" i="7"/>
  <c r="H59" i="7" s="1"/>
  <c r="I59" i="7" s="1"/>
  <c r="P56" i="5" l="1"/>
  <c r="Q56" i="5" s="1"/>
  <c r="R56" i="5" s="1"/>
  <c r="T56" i="5" s="1"/>
  <c r="W56" i="5" s="1"/>
  <c r="D344" i="4"/>
  <c r="J343" i="4"/>
  <c r="K343" i="4"/>
  <c r="E344" i="4"/>
  <c r="F343" i="4"/>
  <c r="AB59" i="8"/>
  <c r="N60" i="8" s="1"/>
  <c r="Z58" i="8"/>
  <c r="J59" i="7"/>
  <c r="Y59" i="7" s="1"/>
  <c r="U55" i="5" l="1"/>
  <c r="V57" i="5"/>
  <c r="S57" i="5"/>
  <c r="C57" i="5"/>
  <c r="J57" i="5" s="1"/>
  <c r="I57" i="5"/>
  <c r="H57" i="5"/>
  <c r="E57" i="5"/>
  <c r="F57" i="5"/>
  <c r="J344" i="4"/>
  <c r="D345" i="4"/>
  <c r="F344" i="4"/>
  <c r="K344" i="4"/>
  <c r="E345" i="4"/>
  <c r="AA60" i="8"/>
  <c r="M60" i="8"/>
  <c r="O60" i="8"/>
  <c r="K60" i="8"/>
  <c r="Q60" i="8" s="1"/>
  <c r="R60" i="8" s="1"/>
  <c r="S60" i="8" s="1"/>
  <c r="E60" i="8"/>
  <c r="F60" i="8" s="1"/>
  <c r="G60" i="8" s="1"/>
  <c r="H60" i="8" s="1"/>
  <c r="I60" i="8" s="1"/>
  <c r="C60" i="8"/>
  <c r="X60" i="8"/>
  <c r="P60" i="8"/>
  <c r="D60" i="8"/>
  <c r="AB59" i="7"/>
  <c r="Z58" i="7"/>
  <c r="D57" i="5" l="1"/>
  <c r="K57" i="5"/>
  <c r="L57" i="5" s="1"/>
  <c r="M57" i="5" s="1"/>
  <c r="N57" i="5" s="1"/>
  <c r="O57" i="5" s="1"/>
  <c r="J345" i="4"/>
  <c r="D346" i="4"/>
  <c r="F345" i="4"/>
  <c r="K345" i="4"/>
  <c r="E346" i="4"/>
  <c r="M60" i="7"/>
  <c r="E60" i="7"/>
  <c r="C60" i="7"/>
  <c r="D60" i="7" s="1"/>
  <c r="O60" i="7"/>
  <c r="Q60" i="7"/>
  <c r="R60" i="7" s="1"/>
  <c r="X60" i="7"/>
  <c r="P60" i="7"/>
  <c r="AA60" i="7"/>
  <c r="K60" i="7"/>
  <c r="N60" i="7"/>
  <c r="J60" i="8"/>
  <c r="T60" i="8"/>
  <c r="P57" i="5" l="1"/>
  <c r="Q57" i="5" s="1"/>
  <c r="R57" i="5" s="1"/>
  <c r="T57" i="5" s="1"/>
  <c r="W57" i="5" s="1"/>
  <c r="D347" i="4"/>
  <c r="J346" i="4"/>
  <c r="F346" i="4"/>
  <c r="K346" i="4"/>
  <c r="E347" i="4"/>
  <c r="U60" i="8"/>
  <c r="V60" i="8" s="1"/>
  <c r="W60" i="8" s="1"/>
  <c r="Y60" i="8" s="1"/>
  <c r="F60" i="7"/>
  <c r="S60" i="7"/>
  <c r="U56" i="5" l="1"/>
  <c r="S58" i="5"/>
  <c r="V58" i="5"/>
  <c r="C58" i="5"/>
  <c r="D58" i="5" s="1"/>
  <c r="K347" i="4"/>
  <c r="E348" i="4"/>
  <c r="F347" i="4"/>
  <c r="D348" i="4"/>
  <c r="J347" i="4"/>
  <c r="T60" i="7"/>
  <c r="U60" i="7" s="1"/>
  <c r="V60" i="7" s="1"/>
  <c r="G60" i="7"/>
  <c r="AB60" i="8"/>
  <c r="Z59" i="8"/>
  <c r="J58" i="5" l="1"/>
  <c r="F58" i="5"/>
  <c r="H58" i="5"/>
  <c r="K58" i="5"/>
  <c r="I58" i="5"/>
  <c r="E58" i="5"/>
  <c r="F348" i="4"/>
  <c r="E349" i="4"/>
  <c r="K348" i="4"/>
  <c r="D349" i="4"/>
  <c r="J348" i="4"/>
  <c r="W60" i="7"/>
  <c r="H60" i="7"/>
  <c r="I60" i="7" s="1"/>
  <c r="J60" i="7" s="1"/>
  <c r="N61" i="8"/>
  <c r="P61" i="8"/>
  <c r="O61" i="8"/>
  <c r="M61" i="8"/>
  <c r="D61" i="8"/>
  <c r="K61" i="8"/>
  <c r="Q61" i="8" s="1"/>
  <c r="R61" i="8" s="1"/>
  <c r="C61" i="8"/>
  <c r="E61" i="8"/>
  <c r="AA61" i="8"/>
  <c r="X61" i="8"/>
  <c r="L58" i="5" l="1"/>
  <c r="M58" i="5" s="1"/>
  <c r="K349" i="4"/>
  <c r="E350" i="4"/>
  <c r="F349" i="4"/>
  <c r="D350" i="4"/>
  <c r="J349" i="4"/>
  <c r="Y60" i="7"/>
  <c r="AB60" i="7" s="1"/>
  <c r="S61" i="8"/>
  <c r="F61" i="8"/>
  <c r="N58" i="5" l="1"/>
  <c r="O58" i="5" s="1"/>
  <c r="K350" i="4"/>
  <c r="F350" i="4"/>
  <c r="E351" i="4"/>
  <c r="Z59" i="7"/>
  <c r="J350" i="4"/>
  <c r="D351" i="4"/>
  <c r="O61" i="7"/>
  <c r="P61" i="7"/>
  <c r="C61" i="7"/>
  <c r="E61" i="7" s="1"/>
  <c r="K61" i="7"/>
  <c r="Q61" i="7" s="1"/>
  <c r="R61" i="7" s="1"/>
  <c r="D61" i="7"/>
  <c r="N61" i="7"/>
  <c r="M61" i="7"/>
  <c r="X61" i="7"/>
  <c r="AA61" i="7"/>
  <c r="G61" i="8"/>
  <c r="H61" i="8" s="1"/>
  <c r="I61" i="8" s="1"/>
  <c r="J61" i="8" s="1"/>
  <c r="T61" i="8"/>
  <c r="U61" i="8" s="1"/>
  <c r="V61" i="8" s="1"/>
  <c r="P58" i="5" l="1"/>
  <c r="Q58" i="5" s="1"/>
  <c r="R58" i="5" s="1"/>
  <c r="T58" i="5" s="1"/>
  <c r="J351" i="4"/>
  <c r="D352" i="4"/>
  <c r="E352" i="4"/>
  <c r="F351" i="4"/>
  <c r="K351" i="4"/>
  <c r="W61" i="8"/>
  <c r="Y61" i="8" s="1"/>
  <c r="F61" i="7"/>
  <c r="S61" i="7"/>
  <c r="T61" i="7" s="1"/>
  <c r="U57" i="5" l="1"/>
  <c r="W58" i="5"/>
  <c r="J352" i="4"/>
  <c r="D353" i="4"/>
  <c r="K352" i="4"/>
  <c r="E353" i="4"/>
  <c r="F352" i="4"/>
  <c r="AB61" i="8"/>
  <c r="Z60" i="8"/>
  <c r="U61" i="7"/>
  <c r="V61" i="7" s="1"/>
  <c r="W61" i="7" s="1"/>
  <c r="G61" i="7"/>
  <c r="H61" i="7" s="1"/>
  <c r="I61" i="7" s="1"/>
  <c r="J61" i="7" s="1"/>
  <c r="S59" i="5" l="1"/>
  <c r="C59" i="5"/>
  <c r="I59" i="5" s="1"/>
  <c r="V59" i="5"/>
  <c r="F59" i="5"/>
  <c r="H59" i="5"/>
  <c r="D354" i="4"/>
  <c r="J353" i="4"/>
  <c r="F353" i="4"/>
  <c r="E354" i="4"/>
  <c r="K353" i="4"/>
  <c r="Y61" i="7"/>
  <c r="Z60" i="7" s="1"/>
  <c r="C62" i="8"/>
  <c r="O62" i="8"/>
  <c r="N62" i="8"/>
  <c r="Q62" i="8" s="1"/>
  <c r="R62" i="8" s="1"/>
  <c r="K62" i="8"/>
  <c r="X62" i="8"/>
  <c r="E62" i="8"/>
  <c r="P62" i="8"/>
  <c r="M62" i="8"/>
  <c r="D62" i="8"/>
  <c r="AA62" i="8"/>
  <c r="K59" i="5" l="1"/>
  <c r="J59" i="5"/>
  <c r="L59" i="5" s="1"/>
  <c r="M59" i="5" s="1"/>
  <c r="E59" i="5"/>
  <c r="D59" i="5"/>
  <c r="D355" i="4"/>
  <c r="J354" i="4"/>
  <c r="AB61" i="7"/>
  <c r="O62" i="7" s="1"/>
  <c r="F354" i="4"/>
  <c r="E355" i="4"/>
  <c r="K354" i="4"/>
  <c r="S62" i="8"/>
  <c r="T62" i="8" s="1"/>
  <c r="F62" i="8"/>
  <c r="G62" i="8" s="1"/>
  <c r="N59" i="5" l="1"/>
  <c r="O59" i="5" s="1"/>
  <c r="P59" i="5" s="1"/>
  <c r="Q59" i="5" s="1"/>
  <c r="R59" i="5" s="1"/>
  <c r="T59" i="5" s="1"/>
  <c r="W59" i="5" s="1"/>
  <c r="C60" i="5" s="1"/>
  <c r="K60" i="5" s="1"/>
  <c r="N62" i="7"/>
  <c r="K62" i="7"/>
  <c r="P62" i="7"/>
  <c r="D62" i="7"/>
  <c r="K355" i="4"/>
  <c r="E356" i="4"/>
  <c r="F355" i="4"/>
  <c r="D356" i="4"/>
  <c r="J355" i="4"/>
  <c r="AA62" i="7"/>
  <c r="C62" i="7"/>
  <c r="E62" i="7" s="1"/>
  <c r="F62" i="7" s="1"/>
  <c r="X62" i="7"/>
  <c r="M62" i="7"/>
  <c r="Q62" i="7" s="1"/>
  <c r="R62" i="7" s="1"/>
  <c r="S62" i="7" s="1"/>
  <c r="H62" i="8"/>
  <c r="I62" i="8" s="1"/>
  <c r="J62" i="8" s="1"/>
  <c r="U62" i="8"/>
  <c r="V62" i="8" s="1"/>
  <c r="W62" i="8" s="1"/>
  <c r="F60" i="5" l="1"/>
  <c r="H60" i="5"/>
  <c r="L60" i="5" s="1"/>
  <c r="M60" i="5" s="1"/>
  <c r="U58" i="5"/>
  <c r="J60" i="5"/>
  <c r="S60" i="5"/>
  <c r="I60" i="5"/>
  <c r="D60" i="5"/>
  <c r="E60" i="5"/>
  <c r="V60" i="5"/>
  <c r="J356" i="4"/>
  <c r="D357" i="4"/>
  <c r="E357" i="4"/>
  <c r="K356" i="4"/>
  <c r="F356" i="4"/>
  <c r="G62" i="7"/>
  <c r="Y62" i="8"/>
  <c r="T62" i="7"/>
  <c r="N60" i="5" l="1"/>
  <c r="D358" i="4"/>
  <c r="J357" i="4"/>
  <c r="E358" i="4"/>
  <c r="K357" i="4"/>
  <c r="F357" i="4"/>
  <c r="H62" i="7"/>
  <c r="I62" i="7" s="1"/>
  <c r="J62" i="7" s="1"/>
  <c r="U62" i="7"/>
  <c r="V62" i="7" s="1"/>
  <c r="W62" i="7" s="1"/>
  <c r="AB62" i="8"/>
  <c r="Z61" i="8"/>
  <c r="O60" i="5" l="1"/>
  <c r="P60" i="5" s="1"/>
  <c r="Q60" i="5" s="1"/>
  <c r="D359" i="4"/>
  <c r="J358" i="4"/>
  <c r="E359" i="4"/>
  <c r="K358" i="4"/>
  <c r="F358" i="4"/>
  <c r="Y62" i="7"/>
  <c r="Z61" i="7" s="1"/>
  <c r="X63" i="8"/>
  <c r="P63" i="8"/>
  <c r="C63" i="8"/>
  <c r="AA63" i="8"/>
  <c r="K63" i="8"/>
  <c r="Q63" i="8" s="1"/>
  <c r="R63" i="8" s="1"/>
  <c r="E63" i="8"/>
  <c r="N63" i="8"/>
  <c r="O63" i="8"/>
  <c r="M63" i="8"/>
  <c r="D63" i="8"/>
  <c r="R60" i="5" l="1"/>
  <c r="T60" i="5" s="1"/>
  <c r="J359" i="4"/>
  <c r="D360" i="4"/>
  <c r="K359" i="4"/>
  <c r="F359" i="4"/>
  <c r="E360" i="4"/>
  <c r="AB62" i="7"/>
  <c r="N63" i="7" s="1"/>
  <c r="F63" i="8"/>
  <c r="S63" i="8"/>
  <c r="T63" i="8" s="1"/>
  <c r="W60" i="5" l="1"/>
  <c r="U59" i="5"/>
  <c r="D63" i="7"/>
  <c r="M63" i="7"/>
  <c r="Q63" i="7" s="1"/>
  <c r="R63" i="7" s="1"/>
  <c r="S63" i="7" s="1"/>
  <c r="T63" i="7" s="1"/>
  <c r="J360" i="4"/>
  <c r="D361" i="4"/>
  <c r="F360" i="4"/>
  <c r="E361" i="4"/>
  <c r="K360" i="4"/>
  <c r="X63" i="7"/>
  <c r="P63" i="7"/>
  <c r="K63" i="7"/>
  <c r="O63" i="7"/>
  <c r="AA63" i="7"/>
  <c r="C63" i="7"/>
  <c r="E63" i="7" s="1"/>
  <c r="F63" i="7" s="1"/>
  <c r="G63" i="8"/>
  <c r="H63" i="8" s="1"/>
  <c r="I63" i="8" s="1"/>
  <c r="U63" i="8"/>
  <c r="V63" i="8" s="1"/>
  <c r="W63" i="8" s="1"/>
  <c r="S61" i="5" l="1"/>
  <c r="F61" i="5"/>
  <c r="V61" i="5"/>
  <c r="C61" i="5"/>
  <c r="D61" i="5" s="1"/>
  <c r="E61" i="5"/>
  <c r="H61" i="5"/>
  <c r="J61" i="5"/>
  <c r="I61" i="5"/>
  <c r="K61" i="5"/>
  <c r="D362" i="4"/>
  <c r="J361" i="4"/>
  <c r="F361" i="4"/>
  <c r="K361" i="4"/>
  <c r="E362" i="4"/>
  <c r="U63" i="7"/>
  <c r="V63" i="7" s="1"/>
  <c r="W63" i="7" s="1"/>
  <c r="J63" i="8"/>
  <c r="Y63" i="8" s="1"/>
  <c r="G63" i="7"/>
  <c r="H63" i="7" s="1"/>
  <c r="I63" i="7" s="1"/>
  <c r="L61" i="5" l="1"/>
  <c r="M61" i="5" s="1"/>
  <c r="K362" i="4"/>
  <c r="F362" i="4"/>
  <c r="E363" i="4"/>
  <c r="D363" i="4"/>
  <c r="J362" i="4"/>
  <c r="J63" i="7"/>
  <c r="Y63" i="7" s="1"/>
  <c r="AB63" i="8"/>
  <c r="Z62" i="8"/>
  <c r="N61" i="5" l="1"/>
  <c r="O61" i="5" s="1"/>
  <c r="P61" i="5" s="1"/>
  <c r="Q61" i="5" s="1"/>
  <c r="F363" i="4"/>
  <c r="K363" i="4"/>
  <c r="E364" i="4"/>
  <c r="J363" i="4"/>
  <c r="D364" i="4"/>
  <c r="C64" i="8"/>
  <c r="D64" i="8" s="1"/>
  <c r="X64" i="8"/>
  <c r="O64" i="8"/>
  <c r="AA64" i="8"/>
  <c r="P64" i="8"/>
  <c r="M64" i="8"/>
  <c r="E64" i="8"/>
  <c r="N64" i="8"/>
  <c r="K64" i="8"/>
  <c r="Q64" i="8" s="1"/>
  <c r="R64" i="8" s="1"/>
  <c r="AB63" i="7"/>
  <c r="Z62" i="7"/>
  <c r="R61" i="5" l="1"/>
  <c r="T61" i="5" s="1"/>
  <c r="D365" i="4"/>
  <c r="J364" i="4"/>
  <c r="K364" i="4"/>
  <c r="F364" i="4"/>
  <c r="E365" i="4"/>
  <c r="O64" i="7"/>
  <c r="X64" i="7"/>
  <c r="D64" i="7"/>
  <c r="M64" i="7"/>
  <c r="K64" i="7"/>
  <c r="AA64" i="7"/>
  <c r="C64" i="7"/>
  <c r="E64" i="7" s="1"/>
  <c r="P64" i="7"/>
  <c r="Q64" i="7" s="1"/>
  <c r="R64" i="7" s="1"/>
  <c r="N64" i="7"/>
  <c r="F64" i="8"/>
  <c r="G64" i="8" s="1"/>
  <c r="H64" i="8" s="1"/>
  <c r="I64" i="8" s="1"/>
  <c r="S64" i="8"/>
  <c r="W61" i="5" l="1"/>
  <c r="U60" i="5"/>
  <c r="K365" i="4"/>
  <c r="E366" i="4"/>
  <c r="F365" i="4"/>
  <c r="J365" i="4"/>
  <c r="D366" i="4"/>
  <c r="S64" i="7"/>
  <c r="T64" i="7" s="1"/>
  <c r="U64" i="7" s="1"/>
  <c r="V64" i="7" s="1"/>
  <c r="F64" i="7"/>
  <c r="G64" i="7" s="1"/>
  <c r="T64" i="8"/>
  <c r="U64" i="8" s="1"/>
  <c r="V64" i="8" s="1"/>
  <c r="J64" i="8"/>
  <c r="S62" i="5" l="1"/>
  <c r="V62" i="5"/>
  <c r="C62" i="5"/>
  <c r="K62" i="5" s="1"/>
  <c r="D367" i="4"/>
  <c r="J366" i="4"/>
  <c r="K366" i="4"/>
  <c r="F366" i="4"/>
  <c r="E367" i="4"/>
  <c r="H64" i="7"/>
  <c r="I64" i="7" s="1"/>
  <c r="J64" i="7" s="1"/>
  <c r="W64" i="7"/>
  <c r="W64" i="8"/>
  <c r="Y64" i="8" s="1"/>
  <c r="D62" i="5" l="1"/>
  <c r="I62" i="5"/>
  <c r="F62" i="5"/>
  <c r="E62" i="5"/>
  <c r="H62" i="5"/>
  <c r="J62" i="5"/>
  <c r="Y64" i="7"/>
  <c r="Z63" i="7" s="1"/>
  <c r="F367" i="4"/>
  <c r="E368" i="4"/>
  <c r="K367" i="4"/>
  <c r="J367" i="4"/>
  <c r="D368" i="4"/>
  <c r="AB64" i="8"/>
  <c r="Z63" i="8"/>
  <c r="L62" i="5" l="1"/>
  <c r="M62" i="5" s="1"/>
  <c r="AB64" i="7"/>
  <c r="K368" i="4"/>
  <c r="E369" i="4"/>
  <c r="F368" i="4"/>
  <c r="D369" i="4"/>
  <c r="J368" i="4"/>
  <c r="P65" i="8"/>
  <c r="M65" i="8"/>
  <c r="Q65" i="8" s="1"/>
  <c r="R65" i="8" s="1"/>
  <c r="N65" i="8"/>
  <c r="K65" i="8"/>
  <c r="C65" i="8"/>
  <c r="E65" i="8" s="1"/>
  <c r="AA65" i="8"/>
  <c r="X65" i="8"/>
  <c r="O65" i="8"/>
  <c r="D65" i="8"/>
  <c r="N62" i="5" l="1"/>
  <c r="O62" i="5" s="1"/>
  <c r="P62" i="5" s="1"/>
  <c r="Q62" i="5" s="1"/>
  <c r="K65" i="7"/>
  <c r="E65" i="7"/>
  <c r="F65" i="7" s="1"/>
  <c r="O65" i="7"/>
  <c r="AA65" i="7"/>
  <c r="X65" i="7"/>
  <c r="P65" i="7"/>
  <c r="M65" i="7"/>
  <c r="Q65" i="7" s="1"/>
  <c r="R65" i="7" s="1"/>
  <c r="S65" i="7" s="1"/>
  <c r="T65" i="7" s="1"/>
  <c r="U65" i="7" s="1"/>
  <c r="V65" i="7" s="1"/>
  <c r="N65" i="7"/>
  <c r="C65" i="7"/>
  <c r="D65" i="7"/>
  <c r="F369" i="4"/>
  <c r="E370" i="4"/>
  <c r="K369" i="4"/>
  <c r="D370" i="4"/>
  <c r="J369" i="4"/>
  <c r="S65" i="8"/>
  <c r="F65" i="8"/>
  <c r="G65" i="8" s="1"/>
  <c r="R62" i="5" l="1"/>
  <c r="T62" i="5" s="1"/>
  <c r="F370" i="4"/>
  <c r="E371" i="4"/>
  <c r="K370" i="4"/>
  <c r="J370" i="4"/>
  <c r="D371" i="4"/>
  <c r="T65" i="8"/>
  <c r="G65" i="7"/>
  <c r="W65" i="7"/>
  <c r="H65" i="8"/>
  <c r="I65" i="8" s="1"/>
  <c r="J65" i="8" s="1"/>
  <c r="W62" i="5" l="1"/>
  <c r="U61" i="5"/>
  <c r="J371" i="4"/>
  <c r="D372" i="4"/>
  <c r="K371" i="4"/>
  <c r="E372" i="4"/>
  <c r="F371" i="4"/>
  <c r="U65" i="8"/>
  <c r="V65" i="8" s="1"/>
  <c r="W65" i="8" s="1"/>
  <c r="Y65" i="8" s="1"/>
  <c r="H65" i="7"/>
  <c r="I65" i="7" s="1"/>
  <c r="J65" i="7" s="1"/>
  <c r="Y65" i="7" s="1"/>
  <c r="AB65" i="7" s="1"/>
  <c r="C63" i="5" l="1"/>
  <c r="H63" i="5" s="1"/>
  <c r="S63" i="5"/>
  <c r="V63" i="5"/>
  <c r="D373" i="4"/>
  <c r="J372" i="4"/>
  <c r="F372" i="4"/>
  <c r="K372" i="4"/>
  <c r="E373" i="4"/>
  <c r="Z64" i="8"/>
  <c r="AB65" i="8"/>
  <c r="O66" i="8" s="1"/>
  <c r="Z64" i="7"/>
  <c r="P66" i="7"/>
  <c r="X66" i="7"/>
  <c r="N66" i="7"/>
  <c r="AA66" i="7"/>
  <c r="M66" i="7"/>
  <c r="C66" i="7"/>
  <c r="D66" i="7" s="1"/>
  <c r="K66" i="7"/>
  <c r="Q66" i="7" s="1"/>
  <c r="R66" i="7" s="1"/>
  <c r="O66" i="7"/>
  <c r="F63" i="5" l="1"/>
  <c r="I63" i="5"/>
  <c r="K63" i="5"/>
  <c r="J63" i="5"/>
  <c r="E63" i="5"/>
  <c r="E66" i="7"/>
  <c r="F66" i="7" s="1"/>
  <c r="D63" i="5"/>
  <c r="F373" i="4"/>
  <c r="E374" i="4"/>
  <c r="K373" i="4"/>
  <c r="J373" i="4"/>
  <c r="D374" i="4"/>
  <c r="M66" i="8"/>
  <c r="X66" i="8"/>
  <c r="Q66" i="8"/>
  <c r="E66" i="8"/>
  <c r="F66" i="8" s="1"/>
  <c r="K66" i="8"/>
  <c r="N66" i="8"/>
  <c r="R66" i="8"/>
  <c r="D66" i="8"/>
  <c r="C66" i="8"/>
  <c r="AA66" i="8"/>
  <c r="P66" i="8"/>
  <c r="S66" i="7"/>
  <c r="L63" i="5" l="1"/>
  <c r="M63" i="5" s="1"/>
  <c r="N63" i="5" s="1"/>
  <c r="O63" i="5" s="1"/>
  <c r="K374" i="4"/>
  <c r="E375" i="4"/>
  <c r="F374" i="4"/>
  <c r="D375" i="4"/>
  <c r="J374" i="4"/>
  <c r="G66" i="8"/>
  <c r="H66" i="8" s="1"/>
  <c r="I66" i="8" s="1"/>
  <c r="T66" i="7"/>
  <c r="U66" i="7" s="1"/>
  <c r="V66" i="7" s="1"/>
  <c r="W66" i="7" s="1"/>
  <c r="S66" i="8"/>
  <c r="G66" i="7"/>
  <c r="P63" i="5" l="1"/>
  <c r="Q63" i="5" s="1"/>
  <c r="R63" i="5" s="1"/>
  <c r="T63" i="5" s="1"/>
  <c r="U62" i="5" s="1"/>
  <c r="K375" i="4"/>
  <c r="E376" i="4"/>
  <c r="F375" i="4"/>
  <c r="J375" i="4"/>
  <c r="D376" i="4"/>
  <c r="J66" i="8"/>
  <c r="H66" i="7"/>
  <c r="I66" i="7" s="1"/>
  <c r="J66" i="7" s="1"/>
  <c r="Y66" i="7" s="1"/>
  <c r="T66" i="8"/>
  <c r="U66" i="8" s="1"/>
  <c r="V66" i="8" s="1"/>
  <c r="W63" i="5" l="1"/>
  <c r="F376" i="4"/>
  <c r="K376" i="4"/>
  <c r="E377" i="4"/>
  <c r="J376" i="4"/>
  <c r="D377" i="4"/>
  <c r="J377" i="4" s="1"/>
  <c r="W66" i="8"/>
  <c r="Y66" i="8" s="1"/>
  <c r="AB66" i="7"/>
  <c r="Z65" i="7"/>
  <c r="V64" i="5" l="1"/>
  <c r="S64" i="5"/>
  <c r="C64" i="5"/>
  <c r="D64" i="5" s="1"/>
  <c r="F377" i="4"/>
  <c r="K377" i="4"/>
  <c r="AB66" i="8"/>
  <c r="Z65" i="8"/>
  <c r="X67" i="7"/>
  <c r="M67" i="7"/>
  <c r="Q67" i="7"/>
  <c r="R67" i="7" s="1"/>
  <c r="P67" i="7"/>
  <c r="K67" i="7"/>
  <c r="C67" i="7"/>
  <c r="D67" i="7" s="1"/>
  <c r="N67" i="7"/>
  <c r="O67" i="7"/>
  <c r="AA67" i="7"/>
  <c r="H64" i="5" l="1"/>
  <c r="J64" i="5"/>
  <c r="I64" i="5"/>
  <c r="E64" i="5"/>
  <c r="F64" i="5"/>
  <c r="K64" i="5"/>
  <c r="E67" i="7"/>
  <c r="F67" i="7" s="1"/>
  <c r="G67" i="7" s="1"/>
  <c r="H67" i="7" s="1"/>
  <c r="I67" i="7" s="1"/>
  <c r="D67" i="8"/>
  <c r="N67" i="8"/>
  <c r="P67" i="8"/>
  <c r="M67" i="8"/>
  <c r="C67" i="8"/>
  <c r="R67" i="8"/>
  <c r="S67" i="8" s="1"/>
  <c r="T67" i="8" s="1"/>
  <c r="X67" i="8"/>
  <c r="K67" i="8"/>
  <c r="E67" i="8"/>
  <c r="AA67" i="8"/>
  <c r="Q67" i="8"/>
  <c r="O67" i="8"/>
  <c r="S67" i="7"/>
  <c r="T67" i="7" s="1"/>
  <c r="L64" i="5" l="1"/>
  <c r="M64" i="5" s="1"/>
  <c r="N64" i="5" s="1"/>
  <c r="O64" i="5" s="1"/>
  <c r="F67" i="8"/>
  <c r="G67" i="8" s="1"/>
  <c r="U67" i="8"/>
  <c r="V67" i="8" s="1"/>
  <c r="W67" i="8" s="1"/>
  <c r="J67" i="7"/>
  <c r="U67" i="7"/>
  <c r="V67" i="7" s="1"/>
  <c r="W67" i="7" s="1"/>
  <c r="P64" i="5" l="1"/>
  <c r="Q64" i="5" s="1"/>
  <c r="R64" i="5" s="1"/>
  <c r="T64" i="5" s="1"/>
  <c r="U63" i="5" s="1"/>
  <c r="H67" i="8"/>
  <c r="I67" i="8" s="1"/>
  <c r="J67" i="8" s="1"/>
  <c r="Y67" i="8" s="1"/>
  <c r="Y67" i="7"/>
  <c r="W64" i="5" l="1"/>
  <c r="S65" i="5" s="1"/>
  <c r="Z66" i="8"/>
  <c r="AB67" i="8"/>
  <c r="AB67" i="7"/>
  <c r="Z66" i="7"/>
  <c r="V65" i="5" l="1"/>
  <c r="C65" i="5"/>
  <c r="K65" i="5" s="1"/>
  <c r="M68" i="8"/>
  <c r="C68" i="8"/>
  <c r="K68" i="8"/>
  <c r="D68" i="8"/>
  <c r="R68" i="8"/>
  <c r="S68" i="8" s="1"/>
  <c r="T68" i="8" s="1"/>
  <c r="U68" i="8" s="1"/>
  <c r="V68" i="8" s="1"/>
  <c r="E68" i="8"/>
  <c r="F68" i="8" s="1"/>
  <c r="AA68" i="8"/>
  <c r="O68" i="8"/>
  <c r="Q68" i="8"/>
  <c r="N68" i="8"/>
  <c r="X68" i="8"/>
  <c r="P68" i="8"/>
  <c r="N68" i="7"/>
  <c r="X68" i="7"/>
  <c r="M68" i="7"/>
  <c r="P68" i="7"/>
  <c r="AA68" i="7"/>
  <c r="C68" i="7"/>
  <c r="E68" i="7" s="1"/>
  <c r="K68" i="7"/>
  <c r="Q68" i="7" s="1"/>
  <c r="R68" i="7" s="1"/>
  <c r="O68" i="7"/>
  <c r="F65" i="5" l="1"/>
  <c r="H65" i="5"/>
  <c r="E65" i="5"/>
  <c r="I65" i="5"/>
  <c r="J65" i="5"/>
  <c r="D65" i="5"/>
  <c r="D68" i="7"/>
  <c r="W68" i="8"/>
  <c r="G68" i="8"/>
  <c r="S68" i="7"/>
  <c r="F68" i="7"/>
  <c r="G68" i="7" s="1"/>
  <c r="H68" i="7" s="1"/>
  <c r="I68" i="7" s="1"/>
  <c r="L65" i="5" l="1"/>
  <c r="M65" i="5" s="1"/>
  <c r="N65" i="5" s="1"/>
  <c r="O65" i="5" s="1"/>
  <c r="P65" i="5" s="1"/>
  <c r="Q65" i="5" s="1"/>
  <c r="R65" i="5" s="1"/>
  <c r="T65" i="5" s="1"/>
  <c r="H68" i="8"/>
  <c r="I68" i="8" s="1"/>
  <c r="J68" i="8" s="1"/>
  <c r="Y68" i="8" s="1"/>
  <c r="T68" i="7"/>
  <c r="U68" i="7" s="1"/>
  <c r="V68" i="7" s="1"/>
  <c r="J68" i="7"/>
  <c r="W65" i="5" l="1"/>
  <c r="U64" i="5"/>
  <c r="Z67" i="8"/>
  <c r="AB68" i="8"/>
  <c r="W68" i="7"/>
  <c r="Y68" i="7" s="1"/>
  <c r="V66" i="5" l="1"/>
  <c r="S66" i="5"/>
  <c r="C66" i="5"/>
  <c r="E66" i="5" s="1"/>
  <c r="D69" i="8"/>
  <c r="P69" i="8"/>
  <c r="K69" i="8"/>
  <c r="X69" i="8"/>
  <c r="M69" i="8"/>
  <c r="N69" i="8"/>
  <c r="O69" i="8"/>
  <c r="C69" i="8"/>
  <c r="AA69" i="8"/>
  <c r="R69" i="8"/>
  <c r="E69" i="8"/>
  <c r="F69" i="8" s="1"/>
  <c r="G69" i="8" s="1"/>
  <c r="Q69" i="8"/>
  <c r="AB68" i="7"/>
  <c r="Z67" i="7"/>
  <c r="I66" i="5" l="1"/>
  <c r="J66" i="5"/>
  <c r="F66" i="5"/>
  <c r="H66" i="5"/>
  <c r="D66" i="5"/>
  <c r="K66" i="5"/>
  <c r="S69" i="8"/>
  <c r="T69" i="8" s="1"/>
  <c r="U69" i="8" s="1"/>
  <c r="V69" i="8" s="1"/>
  <c r="H69" i="8"/>
  <c r="I69" i="8" s="1"/>
  <c r="J69" i="8" s="1"/>
  <c r="X69" i="7"/>
  <c r="O69" i="7"/>
  <c r="AA69" i="7"/>
  <c r="M69" i="7"/>
  <c r="K69" i="7"/>
  <c r="D69" i="7"/>
  <c r="E69" i="7"/>
  <c r="C69" i="7"/>
  <c r="N69" i="7"/>
  <c r="P69" i="7"/>
  <c r="Q69" i="7" s="1"/>
  <c r="R69" i="7" s="1"/>
  <c r="L66" i="5" l="1"/>
  <c r="M66" i="5" s="1"/>
  <c r="N66" i="5" s="1"/>
  <c r="W69" i="8"/>
  <c r="Y69" i="8" s="1"/>
  <c r="S69" i="7"/>
  <c r="F69" i="7"/>
  <c r="O66" i="5" l="1"/>
  <c r="P66" i="5" s="1"/>
  <c r="Q66" i="5" s="1"/>
  <c r="AB69" i="8"/>
  <c r="Z68" i="8"/>
  <c r="T69" i="7"/>
  <c r="U69" i="7" s="1"/>
  <c r="V69" i="7" s="1"/>
  <c r="W69" i="7" s="1"/>
  <c r="G69" i="7"/>
  <c r="H69" i="7" s="1"/>
  <c r="I69" i="7" s="1"/>
  <c r="R66" i="5" l="1"/>
  <c r="T66" i="5" s="1"/>
  <c r="C70" i="8"/>
  <c r="D70" i="8"/>
  <c r="X70" i="8"/>
  <c r="M70" i="8"/>
  <c r="E70" i="8"/>
  <c r="P70" i="8"/>
  <c r="R70" i="8"/>
  <c r="N70" i="8"/>
  <c r="K70" i="8"/>
  <c r="AA70" i="8"/>
  <c r="Q70" i="8"/>
  <c r="O70" i="8"/>
  <c r="J69" i="7"/>
  <c r="Y69" i="7" s="1"/>
  <c r="W66" i="5" l="1"/>
  <c r="U65" i="5"/>
  <c r="F70" i="8"/>
  <c r="G70" i="8" s="1"/>
  <c r="H70" i="8" s="1"/>
  <c r="I70" i="8" s="1"/>
  <c r="S70" i="8"/>
  <c r="AB69" i="7"/>
  <c r="Z68" i="7"/>
  <c r="V67" i="5" l="1"/>
  <c r="D67" i="5"/>
  <c r="S67" i="5"/>
  <c r="C67" i="5"/>
  <c r="E67" i="5" s="1"/>
  <c r="J67" i="5"/>
  <c r="H67" i="5"/>
  <c r="L67" i="5" s="1"/>
  <c r="M67" i="5" s="1"/>
  <c r="I67" i="5"/>
  <c r="K67" i="5"/>
  <c r="F67" i="5"/>
  <c r="J70" i="8"/>
  <c r="T70" i="8"/>
  <c r="U70" i="8" s="1"/>
  <c r="V70" i="8" s="1"/>
  <c r="N70" i="7"/>
  <c r="K70" i="7"/>
  <c r="X70" i="7"/>
  <c r="AA70" i="7"/>
  <c r="O70" i="7"/>
  <c r="P70" i="7"/>
  <c r="D70" i="7"/>
  <c r="C70" i="7"/>
  <c r="E70" i="7" s="1"/>
  <c r="M70" i="7"/>
  <c r="Q70" i="7" s="1"/>
  <c r="R70" i="7" s="1"/>
  <c r="N67" i="5" l="1"/>
  <c r="W70" i="8"/>
  <c r="Y70" i="8" s="1"/>
  <c r="S70" i="7"/>
  <c r="F70" i="7"/>
  <c r="G70" i="7" s="1"/>
  <c r="O67" i="5" l="1"/>
  <c r="P67" i="5" s="1"/>
  <c r="Q67" i="5" s="1"/>
  <c r="AB70" i="8"/>
  <c r="Z69" i="8"/>
  <c r="T70" i="7"/>
  <c r="U70" i="7" s="1"/>
  <c r="V70" i="7" s="1"/>
  <c r="W70" i="7" s="1"/>
  <c r="H70" i="7"/>
  <c r="I70" i="7" s="1"/>
  <c r="J70" i="7" s="1"/>
  <c r="R67" i="5" l="1"/>
  <c r="T67" i="5" s="1"/>
  <c r="O71" i="8"/>
  <c r="N71" i="8"/>
  <c r="K71" i="8"/>
  <c r="D71" i="8"/>
  <c r="X71" i="8"/>
  <c r="P71" i="8"/>
  <c r="E71" i="8"/>
  <c r="F71" i="8" s="1"/>
  <c r="G71" i="8" s="1"/>
  <c r="H71" i="8" s="1"/>
  <c r="I71" i="8" s="1"/>
  <c r="C71" i="8"/>
  <c r="R71" i="8"/>
  <c r="S71" i="8" s="1"/>
  <c r="M71" i="8"/>
  <c r="AA71" i="8"/>
  <c r="Q71" i="8"/>
  <c r="Y70" i="7"/>
  <c r="AB70" i="7" s="1"/>
  <c r="W67" i="5" l="1"/>
  <c r="U66" i="5"/>
  <c r="Z69" i="7"/>
  <c r="J71" i="8"/>
  <c r="T71" i="8"/>
  <c r="U71" i="8" s="1"/>
  <c r="V71" i="8" s="1"/>
  <c r="W71" i="8" s="1"/>
  <c r="D71" i="7"/>
  <c r="N71" i="7"/>
  <c r="X71" i="7"/>
  <c r="C71" i="7"/>
  <c r="E71" i="7" s="1"/>
  <c r="O71" i="7"/>
  <c r="P71" i="7"/>
  <c r="K71" i="7"/>
  <c r="Q71" i="7" s="1"/>
  <c r="R71" i="7" s="1"/>
  <c r="M71" i="7"/>
  <c r="AA71" i="7"/>
  <c r="V68" i="5" l="1"/>
  <c r="C68" i="5"/>
  <c r="J68" i="5" s="1"/>
  <c r="S68" i="5"/>
  <c r="Y71" i="8"/>
  <c r="Z70" i="8" s="1"/>
  <c r="F71" i="7"/>
  <c r="G71" i="7" s="1"/>
  <c r="H71" i="7" s="1"/>
  <c r="I71" i="7" s="1"/>
  <c r="S71" i="7"/>
  <c r="H68" i="5" l="1"/>
  <c r="E68" i="5"/>
  <c r="K68" i="5"/>
  <c r="F68" i="5"/>
  <c r="D68" i="5"/>
  <c r="I68" i="5"/>
  <c r="L68" i="5" s="1"/>
  <c r="M68" i="5" s="1"/>
  <c r="AB71" i="8"/>
  <c r="D72" i="8" s="1"/>
  <c r="T71" i="7"/>
  <c r="J71" i="7"/>
  <c r="N68" i="5" l="1"/>
  <c r="O68" i="5" s="1"/>
  <c r="X72" i="8"/>
  <c r="C72" i="8"/>
  <c r="K72" i="8"/>
  <c r="P72" i="8"/>
  <c r="O72" i="8"/>
  <c r="N72" i="8"/>
  <c r="AA72" i="8"/>
  <c r="E72" i="8"/>
  <c r="F72" i="8" s="1"/>
  <c r="Q72" i="8"/>
  <c r="M72" i="8"/>
  <c r="R72" i="8"/>
  <c r="S72" i="8" s="1"/>
  <c r="T72" i="8" s="1"/>
  <c r="U71" i="7"/>
  <c r="V71" i="7" s="1"/>
  <c r="W71" i="7" s="1"/>
  <c r="Y71" i="7" s="1"/>
  <c r="P68" i="5" l="1"/>
  <c r="Q68" i="5" s="1"/>
  <c r="R68" i="5" s="1"/>
  <c r="T68" i="5" s="1"/>
  <c r="AB71" i="7"/>
  <c r="Z70" i="7"/>
  <c r="U72" i="8"/>
  <c r="V72" i="8" s="1"/>
  <c r="W72" i="8" s="1"/>
  <c r="G72" i="8"/>
  <c r="H72" i="8" s="1"/>
  <c r="I72" i="8" s="1"/>
  <c r="W68" i="5" l="1"/>
  <c r="U67" i="5"/>
  <c r="E72" i="7"/>
  <c r="N72" i="7"/>
  <c r="AA72" i="7"/>
  <c r="M72" i="7"/>
  <c r="O72" i="7"/>
  <c r="K72" i="7"/>
  <c r="Q72" i="7" s="1"/>
  <c r="R72" i="7" s="1"/>
  <c r="P72" i="7"/>
  <c r="X72" i="7"/>
  <c r="C72" i="7"/>
  <c r="D72" i="7" s="1"/>
  <c r="J72" i="8"/>
  <c r="Y72" i="8" s="1"/>
  <c r="S69" i="5" l="1"/>
  <c r="V69" i="5"/>
  <c r="C69" i="5"/>
  <c r="J69" i="5" s="1"/>
  <c r="D69" i="5"/>
  <c r="I69" i="5"/>
  <c r="E69" i="5"/>
  <c r="K69" i="5"/>
  <c r="H69" i="5"/>
  <c r="AB72" i="8"/>
  <c r="Z71" i="8"/>
  <c r="F72" i="7"/>
  <c r="S72" i="7"/>
  <c r="T72" i="7" s="1"/>
  <c r="U72" i="7" s="1"/>
  <c r="V72" i="7" s="1"/>
  <c r="F69" i="5" l="1"/>
  <c r="L69" i="5" s="1"/>
  <c r="M69" i="5" s="1"/>
  <c r="N69" i="5" s="1"/>
  <c r="O69" i="5" s="1"/>
  <c r="D73" i="8"/>
  <c r="C73" i="8"/>
  <c r="O73" i="8"/>
  <c r="M73" i="8"/>
  <c r="N73" i="8"/>
  <c r="E73" i="8"/>
  <c r="P73" i="8"/>
  <c r="X73" i="8"/>
  <c r="Q73" i="8"/>
  <c r="AA73" i="8"/>
  <c r="K73" i="8"/>
  <c r="R73" i="8"/>
  <c r="W72" i="7"/>
  <c r="G72" i="7"/>
  <c r="H72" i="7" s="1"/>
  <c r="I72" i="7" s="1"/>
  <c r="P69" i="5" l="1"/>
  <c r="Q69" i="5" s="1"/>
  <c r="R69" i="5" s="1"/>
  <c r="T69" i="5" s="1"/>
  <c r="J72" i="7"/>
  <c r="Y72" i="7" s="1"/>
  <c r="F73" i="8"/>
  <c r="S73" i="8"/>
  <c r="T73" i="8" s="1"/>
  <c r="W69" i="5" l="1"/>
  <c r="U68" i="5"/>
  <c r="U73" i="8"/>
  <c r="V73" i="8" s="1"/>
  <c r="W73" i="8" s="1"/>
  <c r="AB72" i="7"/>
  <c r="Z71" i="7"/>
  <c r="G73" i="8"/>
  <c r="H73" i="8" s="1"/>
  <c r="I73" i="8" s="1"/>
  <c r="J73" i="8" s="1"/>
  <c r="K70" i="5" l="1"/>
  <c r="S70" i="5"/>
  <c r="V70" i="5"/>
  <c r="C70" i="5"/>
  <c r="D70" i="5" s="1"/>
  <c r="F70" i="5"/>
  <c r="J70" i="5"/>
  <c r="H70" i="5"/>
  <c r="I70" i="5"/>
  <c r="Y73" i="8"/>
  <c r="C73" i="7"/>
  <c r="D73" i="7" s="1"/>
  <c r="M73" i="7"/>
  <c r="O73" i="7"/>
  <c r="X73" i="7"/>
  <c r="AA73" i="7"/>
  <c r="K73" i="7"/>
  <c r="P73" i="7"/>
  <c r="N73" i="7"/>
  <c r="Q73" i="7" s="1"/>
  <c r="R73" i="7" s="1"/>
  <c r="E70" i="5" l="1"/>
  <c r="E73" i="7"/>
  <c r="F73" i="7" s="1"/>
  <c r="L70" i="5"/>
  <c r="M70" i="5" s="1"/>
  <c r="AB73" i="8"/>
  <c r="Z72" i="8"/>
  <c r="S73" i="7"/>
  <c r="N70" i="5" l="1"/>
  <c r="O70" i="5" s="1"/>
  <c r="P70" i="5" s="1"/>
  <c r="Q70" i="5" s="1"/>
  <c r="G73" i="7"/>
  <c r="H73" i="7" s="1"/>
  <c r="I73" i="7" s="1"/>
  <c r="N74" i="8"/>
  <c r="M74" i="8"/>
  <c r="O74" i="8"/>
  <c r="P74" i="8"/>
  <c r="Q74" i="8"/>
  <c r="R74" i="8"/>
  <c r="D74" i="8"/>
  <c r="K74" i="8"/>
  <c r="E74" i="8"/>
  <c r="AA74" i="8"/>
  <c r="C74" i="8"/>
  <c r="X74" i="8"/>
  <c r="T73" i="7"/>
  <c r="U73" i="7" s="1"/>
  <c r="V73" i="7" s="1"/>
  <c r="W73" i="7" s="1"/>
  <c r="R70" i="5" l="1"/>
  <c r="T70" i="5" s="1"/>
  <c r="J73" i="7"/>
  <c r="Y73" i="7" s="1"/>
  <c r="F74" i="8"/>
  <c r="G74" i="8" s="1"/>
  <c r="H74" i="8" s="1"/>
  <c r="I74" i="8" s="1"/>
  <c r="S74" i="8"/>
  <c r="T74" i="8" s="1"/>
  <c r="W70" i="5" l="1"/>
  <c r="U69" i="5"/>
  <c r="J74" i="8"/>
  <c r="AB73" i="7"/>
  <c r="Z72" i="7"/>
  <c r="U74" i="8"/>
  <c r="V74" i="8" s="1"/>
  <c r="W74" i="8" s="1"/>
  <c r="C71" i="5" l="1"/>
  <c r="I71" i="5" s="1"/>
  <c r="E71" i="5"/>
  <c r="S71" i="5"/>
  <c r="F71" i="5"/>
  <c r="J71" i="5"/>
  <c r="H71" i="5"/>
  <c r="V71" i="5"/>
  <c r="D71" i="5"/>
  <c r="O74" i="7"/>
  <c r="K74" i="7"/>
  <c r="Q74" i="7" s="1"/>
  <c r="R74" i="7" s="1"/>
  <c r="C74" i="7"/>
  <c r="E74" i="7" s="1"/>
  <c r="N74" i="7"/>
  <c r="M74" i="7"/>
  <c r="AA74" i="7"/>
  <c r="P74" i="7"/>
  <c r="X74" i="7"/>
  <c r="D74" i="7"/>
  <c r="Y74" i="8"/>
  <c r="K71" i="5" l="1"/>
  <c r="L71" i="5" s="1"/>
  <c r="M71" i="5" s="1"/>
  <c r="F74" i="7"/>
  <c r="G74" i="7" s="1"/>
  <c r="AB74" i="8"/>
  <c r="Z73" i="8"/>
  <c r="S74" i="7"/>
  <c r="T74" i="7" s="1"/>
  <c r="N71" i="5" l="1"/>
  <c r="O71" i="5" s="1"/>
  <c r="P71" i="5" s="1"/>
  <c r="Q71" i="5" s="1"/>
  <c r="K75" i="8"/>
  <c r="C75" i="8"/>
  <c r="Q75" i="8"/>
  <c r="R75" i="8"/>
  <c r="N75" i="8"/>
  <c r="D75" i="8"/>
  <c r="E75" i="8"/>
  <c r="AA75" i="8"/>
  <c r="P75" i="8"/>
  <c r="O75" i="8"/>
  <c r="M75" i="8"/>
  <c r="X75" i="8"/>
  <c r="U74" i="7"/>
  <c r="V74" i="7" s="1"/>
  <c r="W74" i="7" s="1"/>
  <c r="H74" i="7"/>
  <c r="I74" i="7" s="1"/>
  <c r="J74" i="7" s="1"/>
  <c r="R71" i="5" l="1"/>
  <c r="T71" i="5" s="1"/>
  <c r="Y74" i="7"/>
  <c r="F75" i="8"/>
  <c r="G75" i="8" s="1"/>
  <c r="H75" i="8" s="1"/>
  <c r="I75" i="8" s="1"/>
  <c r="S75" i="8"/>
  <c r="T75" i="8" s="1"/>
  <c r="U75" i="8" s="1"/>
  <c r="V75" i="8" s="1"/>
  <c r="W71" i="5" l="1"/>
  <c r="U70" i="5"/>
  <c r="AB74" i="7"/>
  <c r="Z73" i="7"/>
  <c r="W75" i="8"/>
  <c r="J75" i="8"/>
  <c r="S72" i="5" l="1"/>
  <c r="V72" i="5"/>
  <c r="C72" i="5"/>
  <c r="J72" i="5" s="1"/>
  <c r="H72" i="5"/>
  <c r="F72" i="5"/>
  <c r="AA75" i="7"/>
  <c r="C75" i="7"/>
  <c r="D75" i="7" s="1"/>
  <c r="X75" i="7"/>
  <c r="P75" i="7"/>
  <c r="E75" i="7"/>
  <c r="M75" i="7"/>
  <c r="O75" i="7"/>
  <c r="K75" i="7"/>
  <c r="Q75" i="7" s="1"/>
  <c r="R75" i="7" s="1"/>
  <c r="N75" i="7"/>
  <c r="Y75" i="8"/>
  <c r="I72" i="5" l="1"/>
  <c r="D72" i="5"/>
  <c r="K72" i="5"/>
  <c r="E72" i="5"/>
  <c r="AB75" i="8"/>
  <c r="Z74" i="8"/>
  <c r="S75" i="7"/>
  <c r="T75" i="7" s="1"/>
  <c r="F75" i="7"/>
  <c r="G75" i="7" s="1"/>
  <c r="L72" i="5" l="1"/>
  <c r="M72" i="5" s="1"/>
  <c r="N72" i="5" s="1"/>
  <c r="O72" i="5" s="1"/>
  <c r="M76" i="8"/>
  <c r="K76" i="8"/>
  <c r="Q76" i="8"/>
  <c r="D76" i="8"/>
  <c r="C76" i="8"/>
  <c r="P76" i="8"/>
  <c r="X76" i="8"/>
  <c r="E76" i="8"/>
  <c r="O76" i="8"/>
  <c r="R76" i="8"/>
  <c r="N76" i="8"/>
  <c r="AA76" i="8"/>
  <c r="H75" i="7"/>
  <c r="I75" i="7" s="1"/>
  <c r="J75" i="7" s="1"/>
  <c r="U75" i="7"/>
  <c r="V75" i="7" s="1"/>
  <c r="W75" i="7" s="1"/>
  <c r="P72" i="5" l="1"/>
  <c r="Q72" i="5" s="1"/>
  <c r="R72" i="5" s="1"/>
  <c r="T72" i="5" s="1"/>
  <c r="Y75" i="7"/>
  <c r="Z74" i="7" s="1"/>
  <c r="S76" i="8"/>
  <c r="F76" i="8"/>
  <c r="W72" i="5" l="1"/>
  <c r="U71" i="5"/>
  <c r="AB75" i="7"/>
  <c r="O76" i="7" s="1"/>
  <c r="G76" i="8"/>
  <c r="H76" i="8" s="1"/>
  <c r="I76" i="8" s="1"/>
  <c r="T76" i="8"/>
  <c r="U76" i="8" s="1"/>
  <c r="V76" i="8" s="1"/>
  <c r="S73" i="5" l="1"/>
  <c r="C73" i="5"/>
  <c r="F73" i="5" s="1"/>
  <c r="V73" i="5"/>
  <c r="N76" i="7"/>
  <c r="M76" i="7"/>
  <c r="C76" i="7"/>
  <c r="P76" i="7"/>
  <c r="K76" i="7"/>
  <c r="Q76" i="7" s="1"/>
  <c r="R76" i="7" s="1"/>
  <c r="S76" i="7" s="1"/>
  <c r="E76" i="7"/>
  <c r="F76" i="7" s="1"/>
  <c r="AA76" i="7"/>
  <c r="W76" i="8"/>
  <c r="X76" i="7"/>
  <c r="D76" i="7"/>
  <c r="J76" i="8"/>
  <c r="E73" i="5" l="1"/>
  <c r="I73" i="5"/>
  <c r="D73" i="5"/>
  <c r="H73" i="5"/>
  <c r="K73" i="5"/>
  <c r="J73" i="5"/>
  <c r="Y76" i="8"/>
  <c r="Z75" i="8" s="1"/>
  <c r="T76" i="7"/>
  <c r="U76" i="7" s="1"/>
  <c r="V76" i="7" s="1"/>
  <c r="G76" i="7"/>
  <c r="H76" i="7" s="1"/>
  <c r="I76" i="7" s="1"/>
  <c r="L73" i="5" l="1"/>
  <c r="M73" i="5" s="1"/>
  <c r="AB76" i="8"/>
  <c r="N77" i="8" s="1"/>
  <c r="W76" i="7"/>
  <c r="J76" i="7"/>
  <c r="N73" i="5" l="1"/>
  <c r="O73" i="5" s="1"/>
  <c r="P73" i="5" s="1"/>
  <c r="Q73" i="5" s="1"/>
  <c r="C77" i="8"/>
  <c r="AA77" i="8"/>
  <c r="O77" i="8"/>
  <c r="X77" i="8"/>
  <c r="K77" i="8"/>
  <c r="M77" i="8"/>
  <c r="D77" i="8"/>
  <c r="P77" i="8"/>
  <c r="Y76" i="7"/>
  <c r="Z75" i="7" s="1"/>
  <c r="Q77" i="8"/>
  <c r="R77" i="8"/>
  <c r="S77" i="8" s="1"/>
  <c r="T77" i="8" s="1"/>
  <c r="U77" i="8" s="1"/>
  <c r="V77" i="8" s="1"/>
  <c r="E77" i="8"/>
  <c r="F77" i="8" s="1"/>
  <c r="R73" i="5" l="1"/>
  <c r="T73" i="5" s="1"/>
  <c r="AB76" i="7"/>
  <c r="N77" i="7" s="1"/>
  <c r="G77" i="8"/>
  <c r="H77" i="8" s="1"/>
  <c r="I77" i="8" s="1"/>
  <c r="W77" i="8"/>
  <c r="W73" i="5" l="1"/>
  <c r="U72" i="5"/>
  <c r="K77" i="7"/>
  <c r="C77" i="7"/>
  <c r="D77" i="7" s="1"/>
  <c r="M77" i="7"/>
  <c r="X77" i="7"/>
  <c r="P77" i="7"/>
  <c r="O77" i="7"/>
  <c r="Q77" i="7"/>
  <c r="R77" i="7" s="1"/>
  <c r="S77" i="7" s="1"/>
  <c r="T77" i="7" s="1"/>
  <c r="AA77" i="7"/>
  <c r="J77" i="8"/>
  <c r="Y77" i="8" s="1"/>
  <c r="V74" i="5" l="1"/>
  <c r="S74" i="5"/>
  <c r="C74" i="5"/>
  <c r="E74" i="5" s="1"/>
  <c r="E77" i="7"/>
  <c r="F77" i="7" s="1"/>
  <c r="U77" i="7"/>
  <c r="V77" i="7" s="1"/>
  <c r="W77" i="7" s="1"/>
  <c r="AB77" i="8"/>
  <c r="Z76" i="8"/>
  <c r="G77" i="7" l="1"/>
  <c r="H77" i="7" s="1"/>
  <c r="I77" i="7" s="1"/>
  <c r="J77" i="7" s="1"/>
  <c r="Y77" i="7" s="1"/>
  <c r="J74" i="5"/>
  <c r="K74" i="5"/>
  <c r="F74" i="5"/>
  <c r="I74" i="5"/>
  <c r="H74" i="5"/>
  <c r="D74" i="5"/>
  <c r="E78" i="8"/>
  <c r="R78" i="8"/>
  <c r="D78" i="8"/>
  <c r="Q78" i="8"/>
  <c r="N78" i="8"/>
  <c r="M78" i="8"/>
  <c r="X78" i="8"/>
  <c r="P78" i="8"/>
  <c r="AA78" i="8"/>
  <c r="O78" i="8"/>
  <c r="C78" i="8"/>
  <c r="K78" i="8"/>
  <c r="L74" i="5" l="1"/>
  <c r="M74" i="5" s="1"/>
  <c r="AB77" i="7"/>
  <c r="Z76" i="7"/>
  <c r="F78" i="8"/>
  <c r="S78" i="8"/>
  <c r="N74" i="5" l="1"/>
  <c r="M78" i="7"/>
  <c r="D78" i="7"/>
  <c r="AA78" i="7"/>
  <c r="C78" i="7"/>
  <c r="K78" i="7"/>
  <c r="Q78" i="7" s="1"/>
  <c r="R78" i="7" s="1"/>
  <c r="E78" i="7"/>
  <c r="N78" i="7"/>
  <c r="P78" i="7"/>
  <c r="X78" i="7"/>
  <c r="O78" i="7"/>
  <c r="T78" i="8"/>
  <c r="U78" i="8" s="1"/>
  <c r="V78" i="8" s="1"/>
  <c r="G78" i="8"/>
  <c r="H78" i="8" s="1"/>
  <c r="I78" i="8" s="1"/>
  <c r="O74" i="5" l="1"/>
  <c r="P74" i="5" s="1"/>
  <c r="Q74" i="5" s="1"/>
  <c r="J78" i="8"/>
  <c r="W78" i="8"/>
  <c r="F78" i="7"/>
  <c r="S78" i="7"/>
  <c r="T78" i="7" s="1"/>
  <c r="U78" i="7" s="1"/>
  <c r="V78" i="7" s="1"/>
  <c r="R74" i="5" l="1"/>
  <c r="T74" i="5" s="1"/>
  <c r="Y78" i="8"/>
  <c r="Z77" i="8" s="1"/>
  <c r="G78" i="7"/>
  <c r="W78" i="7"/>
  <c r="U73" i="5" l="1"/>
  <c r="W74" i="5"/>
  <c r="AB78" i="8"/>
  <c r="AA79" i="8" s="1"/>
  <c r="H78" i="7"/>
  <c r="I78" i="7" s="1"/>
  <c r="J78" i="7" s="1"/>
  <c r="Y78" i="7" s="1"/>
  <c r="S75" i="5" l="1"/>
  <c r="V75" i="5"/>
  <c r="C75" i="5"/>
  <c r="E75" i="5" s="1"/>
  <c r="D79" i="8"/>
  <c r="M79" i="8"/>
  <c r="Q79" i="8"/>
  <c r="K79" i="8"/>
  <c r="P79" i="8"/>
  <c r="E79" i="8"/>
  <c r="F79" i="8" s="1"/>
  <c r="N79" i="8"/>
  <c r="O79" i="8"/>
  <c r="X79" i="8"/>
  <c r="R79" i="8"/>
  <c r="S79" i="8" s="1"/>
  <c r="T79" i="8" s="1"/>
  <c r="U79" i="8" s="1"/>
  <c r="V79" i="8" s="1"/>
  <c r="C79" i="8"/>
  <c r="AB78" i="7"/>
  <c r="Z77" i="7"/>
  <c r="K75" i="5" l="1"/>
  <c r="J75" i="5"/>
  <c r="I75" i="5"/>
  <c r="F75" i="5"/>
  <c r="H75" i="5"/>
  <c r="D75" i="5"/>
  <c r="D79" i="7"/>
  <c r="E79" i="7"/>
  <c r="C79" i="7"/>
  <c r="X79" i="7"/>
  <c r="M79" i="7"/>
  <c r="Q79" i="7" s="1"/>
  <c r="R79" i="7" s="1"/>
  <c r="P79" i="7"/>
  <c r="N79" i="7"/>
  <c r="O79" i="7"/>
  <c r="AA79" i="7"/>
  <c r="K79" i="7"/>
  <c r="W79" i="8"/>
  <c r="G79" i="8"/>
  <c r="H79" i="8" s="1"/>
  <c r="I79" i="8" s="1"/>
  <c r="L75" i="5" l="1"/>
  <c r="M75" i="5" s="1"/>
  <c r="N75" i="5" s="1"/>
  <c r="F79" i="7"/>
  <c r="J79" i="8"/>
  <c r="Y79" i="8" s="1"/>
  <c r="S79" i="7"/>
  <c r="T79" i="7" s="1"/>
  <c r="O75" i="5" l="1"/>
  <c r="P75" i="5" s="1"/>
  <c r="Q75" i="5" s="1"/>
  <c r="G79" i="7"/>
  <c r="AB79" i="8"/>
  <c r="Z78" i="8"/>
  <c r="U79" i="7"/>
  <c r="V79" i="7" s="1"/>
  <c r="W79" i="7" s="1"/>
  <c r="R75" i="5" l="1"/>
  <c r="T75" i="5" s="1"/>
  <c r="H79" i="7"/>
  <c r="I79" i="7" s="1"/>
  <c r="J79" i="7" s="1"/>
  <c r="Y79" i="7" s="1"/>
  <c r="C80" i="8"/>
  <c r="Q80" i="8"/>
  <c r="X80" i="8"/>
  <c r="R80" i="8"/>
  <c r="M80" i="8"/>
  <c r="AA80" i="8"/>
  <c r="K80" i="8"/>
  <c r="D80" i="8"/>
  <c r="N80" i="8"/>
  <c r="E80" i="8"/>
  <c r="O80" i="8"/>
  <c r="P80" i="8"/>
  <c r="U74" i="5" l="1"/>
  <c r="W75" i="5"/>
  <c r="AB79" i="7"/>
  <c r="Z78" i="7"/>
  <c r="F80" i="8"/>
  <c r="G80" i="8" s="1"/>
  <c r="S80" i="8"/>
  <c r="T80" i="8" s="1"/>
  <c r="S76" i="5" l="1"/>
  <c r="C76" i="5"/>
  <c r="I76" i="5" s="1"/>
  <c r="V76" i="5"/>
  <c r="M80" i="7"/>
  <c r="AA80" i="7"/>
  <c r="O80" i="7"/>
  <c r="C80" i="7"/>
  <c r="D80" i="7" s="1"/>
  <c r="N80" i="7"/>
  <c r="K80" i="7"/>
  <c r="Q80" i="7" s="1"/>
  <c r="R80" i="7" s="1"/>
  <c r="X80" i="7"/>
  <c r="P80" i="7"/>
  <c r="U80" i="8"/>
  <c r="V80" i="8" s="1"/>
  <c r="W80" i="8" s="1"/>
  <c r="H80" i="8"/>
  <c r="I80" i="8" s="1"/>
  <c r="J80" i="8" s="1"/>
  <c r="F76" i="5" l="1"/>
  <c r="H76" i="5"/>
  <c r="D76" i="5"/>
  <c r="J76" i="5"/>
  <c r="E76" i="5"/>
  <c r="K76" i="5"/>
  <c r="E80" i="7"/>
  <c r="F80" i="7" s="1"/>
  <c r="S80" i="7"/>
  <c r="Y80" i="8"/>
  <c r="L76" i="5" l="1"/>
  <c r="M76" i="5" s="1"/>
  <c r="N76" i="5" s="1"/>
  <c r="O76" i="5" s="1"/>
  <c r="P76" i="5" s="1"/>
  <c r="Q76" i="5" s="1"/>
  <c r="R76" i="5" s="1"/>
  <c r="T76" i="5" s="1"/>
  <c r="T80" i="7"/>
  <c r="U80" i="7" s="1"/>
  <c r="V80" i="7" s="1"/>
  <c r="AB80" i="8"/>
  <c r="Z79" i="8"/>
  <c r="G80" i="7"/>
  <c r="H80" i="7" s="1"/>
  <c r="I80" i="7" s="1"/>
  <c r="U75" i="5" l="1"/>
  <c r="W76" i="5"/>
  <c r="W80" i="7"/>
  <c r="J80" i="7"/>
  <c r="R81" i="8"/>
  <c r="C81" i="8"/>
  <c r="E81" i="8"/>
  <c r="X81" i="8"/>
  <c r="N81" i="8"/>
  <c r="O81" i="8"/>
  <c r="D81" i="8"/>
  <c r="Q81" i="8"/>
  <c r="K81" i="8"/>
  <c r="P81" i="8"/>
  <c r="AA81" i="8"/>
  <c r="M81" i="8"/>
  <c r="S77" i="5" l="1"/>
  <c r="J77" i="5"/>
  <c r="C77" i="5"/>
  <c r="K77" i="5" s="1"/>
  <c r="V77" i="5"/>
  <c r="Y80" i="7"/>
  <c r="AB80" i="7" s="1"/>
  <c r="S81" i="8"/>
  <c r="T81" i="8" s="1"/>
  <c r="U81" i="8" s="1"/>
  <c r="V81" i="8" s="1"/>
  <c r="F81" i="8"/>
  <c r="D77" i="5" l="1"/>
  <c r="I77" i="5"/>
  <c r="F77" i="5"/>
  <c r="L77" i="5" s="1"/>
  <c r="M77" i="5" s="1"/>
  <c r="H77" i="5"/>
  <c r="E77" i="5"/>
  <c r="Z79" i="7"/>
  <c r="G81" i="8"/>
  <c r="H81" i="8" s="1"/>
  <c r="I81" i="8" s="1"/>
  <c r="W81" i="8"/>
  <c r="C81" i="7"/>
  <c r="D81" i="7" s="1"/>
  <c r="X81" i="7"/>
  <c r="O81" i="7"/>
  <c r="K81" i="7"/>
  <c r="Q81" i="7" s="1"/>
  <c r="R81" i="7" s="1"/>
  <c r="AA81" i="7"/>
  <c r="M81" i="7"/>
  <c r="P81" i="7"/>
  <c r="N81" i="7"/>
  <c r="N77" i="5" l="1"/>
  <c r="O77" i="5" s="1"/>
  <c r="P77" i="5" s="1"/>
  <c r="Q77" i="5" s="1"/>
  <c r="R77" i="5" s="1"/>
  <c r="T77" i="5" s="1"/>
  <c r="E81" i="7"/>
  <c r="F81" i="7" s="1"/>
  <c r="G81" i="7" s="1"/>
  <c r="H81" i="7" s="1"/>
  <c r="I81" i="7" s="1"/>
  <c r="J81" i="8"/>
  <c r="Y81" i="8" s="1"/>
  <c r="Z80" i="8" s="1"/>
  <c r="S81" i="7"/>
  <c r="U76" i="5" l="1"/>
  <c r="W77" i="5"/>
  <c r="AB81" i="8"/>
  <c r="R82" i="8" s="1"/>
  <c r="T81" i="7"/>
  <c r="J81" i="7"/>
  <c r="S78" i="5" l="1"/>
  <c r="V78" i="5"/>
  <c r="C78" i="5"/>
  <c r="K78" i="5" s="1"/>
  <c r="Q82" i="8"/>
  <c r="X82" i="8"/>
  <c r="D82" i="8"/>
  <c r="E82" i="8"/>
  <c r="F82" i="8" s="1"/>
  <c r="P82" i="8"/>
  <c r="N82" i="8"/>
  <c r="O82" i="8"/>
  <c r="K82" i="8"/>
  <c r="M82" i="8"/>
  <c r="C82" i="8"/>
  <c r="AA82" i="8"/>
  <c r="S82" i="8"/>
  <c r="T82" i="8" s="1"/>
  <c r="U81" i="7"/>
  <c r="V81" i="7" s="1"/>
  <c r="W81" i="7" s="1"/>
  <c r="Y81" i="7" s="1"/>
  <c r="I78" i="5" l="1"/>
  <c r="J78" i="5"/>
  <c r="D78" i="5"/>
  <c r="E78" i="5"/>
  <c r="H78" i="5"/>
  <c r="F78" i="5"/>
  <c r="L78" i="5" s="1"/>
  <c r="M78" i="5" s="1"/>
  <c r="N78" i="5" s="1"/>
  <c r="O78" i="5" s="1"/>
  <c r="P78" i="5" s="1"/>
  <c r="Q78" i="5" s="1"/>
  <c r="R78" i="5" s="1"/>
  <c r="AB81" i="7"/>
  <c r="Z80" i="7"/>
  <c r="G82" i="8"/>
  <c r="H82" i="8" s="1"/>
  <c r="I82" i="8" s="1"/>
  <c r="U82" i="8"/>
  <c r="V82" i="8" s="1"/>
  <c r="W82" i="8" s="1"/>
  <c r="T78" i="5" l="1"/>
  <c r="W78" i="5" s="1"/>
  <c r="F79" i="5" s="1"/>
  <c r="J82" i="8"/>
  <c r="Y82" i="8" s="1"/>
  <c r="O82" i="7"/>
  <c r="P82" i="7"/>
  <c r="AA82" i="7"/>
  <c r="D82" i="7"/>
  <c r="X82" i="7"/>
  <c r="N82" i="7"/>
  <c r="K82" i="7"/>
  <c r="C82" i="7"/>
  <c r="E82" i="7" s="1"/>
  <c r="M82" i="7"/>
  <c r="Q82" i="7" s="1"/>
  <c r="R82" i="7" s="1"/>
  <c r="C79" i="5" l="1"/>
  <c r="K79" i="5" s="1"/>
  <c r="V79" i="5"/>
  <c r="S79" i="5"/>
  <c r="U77" i="5"/>
  <c r="H79" i="5"/>
  <c r="L79" i="5" s="1"/>
  <c r="M79" i="5" s="1"/>
  <c r="N79" i="5" s="1"/>
  <c r="O79" i="5" s="1"/>
  <c r="I79" i="5"/>
  <c r="E79" i="5"/>
  <c r="J79" i="5"/>
  <c r="D79" i="5"/>
  <c r="S82" i="7"/>
  <c r="T82" i="7" s="1"/>
  <c r="U82" i="7" s="1"/>
  <c r="V82" i="7" s="1"/>
  <c r="AB82" i="8"/>
  <c r="Z81" i="8"/>
  <c r="F82" i="7"/>
  <c r="G82" i="7" s="1"/>
  <c r="H82" i="7" s="1"/>
  <c r="I82" i="7" s="1"/>
  <c r="P79" i="5" l="1"/>
  <c r="Q79" i="5" s="1"/>
  <c r="R79" i="5" s="1"/>
  <c r="T79" i="5" s="1"/>
  <c r="U78" i="5" s="1"/>
  <c r="W82" i="7"/>
  <c r="K83" i="8"/>
  <c r="C83" i="8"/>
  <c r="N83" i="8"/>
  <c r="P83" i="8"/>
  <c r="E83" i="8"/>
  <c r="R83" i="8"/>
  <c r="O83" i="8"/>
  <c r="Q83" i="8"/>
  <c r="M83" i="8"/>
  <c r="D83" i="8"/>
  <c r="X83" i="8"/>
  <c r="AA83" i="8"/>
  <c r="J82" i="7"/>
  <c r="W79" i="5" l="1"/>
  <c r="F83" i="8"/>
  <c r="G83" i="8" s="1"/>
  <c r="S83" i="8"/>
  <c r="Y82" i="7"/>
  <c r="C80" i="5" l="1"/>
  <c r="F80" i="5" s="1"/>
  <c r="V80" i="5"/>
  <c r="D80" i="5"/>
  <c r="S80" i="5"/>
  <c r="T83" i="8"/>
  <c r="H83" i="8"/>
  <c r="I83" i="8" s="1"/>
  <c r="J83" i="8" s="1"/>
  <c r="AB82" i="7"/>
  <c r="Z81" i="7"/>
  <c r="K80" i="5" l="1"/>
  <c r="H80" i="5"/>
  <c r="L80" i="5" s="1"/>
  <c r="M80" i="5" s="1"/>
  <c r="N80" i="5" s="1"/>
  <c r="O80" i="5" s="1"/>
  <c r="P80" i="5" s="1"/>
  <c r="Q80" i="5" s="1"/>
  <c r="R80" i="5" s="1"/>
  <c r="J80" i="5"/>
  <c r="E80" i="5"/>
  <c r="I80" i="5"/>
  <c r="U83" i="8"/>
  <c r="V83" i="8" s="1"/>
  <c r="W83" i="8" s="1"/>
  <c r="Y83" i="8" s="1"/>
  <c r="K83" i="7"/>
  <c r="Q83" i="7" s="1"/>
  <c r="R83" i="7" s="1"/>
  <c r="N83" i="7"/>
  <c r="M83" i="7"/>
  <c r="AA83" i="7"/>
  <c r="C83" i="7"/>
  <c r="D83" i="7"/>
  <c r="O83" i="7"/>
  <c r="E83" i="7"/>
  <c r="P83" i="7"/>
  <c r="X83" i="7"/>
  <c r="T80" i="5" l="1"/>
  <c r="U79" i="5" s="1"/>
  <c r="AB83" i="8"/>
  <c r="R84" i="8" s="1"/>
  <c r="Z82" i="8"/>
  <c r="S83" i="7"/>
  <c r="T83" i="7" s="1"/>
  <c r="U83" i="7" s="1"/>
  <c r="V83" i="7" s="1"/>
  <c r="F83" i="7"/>
  <c r="W80" i="5" l="1"/>
  <c r="C81" i="5" s="1"/>
  <c r="I81" i="5" s="1"/>
  <c r="P84" i="8"/>
  <c r="N84" i="8"/>
  <c r="Q84" i="8"/>
  <c r="M84" i="8"/>
  <c r="X84" i="8"/>
  <c r="O84" i="8"/>
  <c r="K84" i="8"/>
  <c r="AA84" i="8"/>
  <c r="D84" i="8"/>
  <c r="C84" i="8"/>
  <c r="E84" i="8"/>
  <c r="F84" i="8" s="1"/>
  <c r="S84" i="8"/>
  <c r="T84" i="8" s="1"/>
  <c r="G83" i="7"/>
  <c r="H83" i="7" s="1"/>
  <c r="I83" i="7" s="1"/>
  <c r="W83" i="7"/>
  <c r="S81" i="5" l="1"/>
  <c r="V81" i="5"/>
  <c r="K81" i="5"/>
  <c r="F81" i="5"/>
  <c r="D81" i="5"/>
  <c r="J81" i="5"/>
  <c r="E81" i="5"/>
  <c r="H81" i="5"/>
  <c r="J83" i="7"/>
  <c r="Y83" i="7" s="1"/>
  <c r="G84" i="8"/>
  <c r="U84" i="8"/>
  <c r="V84" i="8" s="1"/>
  <c r="W84" i="8" s="1"/>
  <c r="L81" i="5" l="1"/>
  <c r="M81" i="5" s="1"/>
  <c r="N81" i="5" s="1"/>
  <c r="O81" i="5" s="1"/>
  <c r="AB83" i="7"/>
  <c r="Z82" i="7"/>
  <c r="H84" i="8"/>
  <c r="I84" i="8" s="1"/>
  <c r="J84" i="8" s="1"/>
  <c r="Y84" i="8" s="1"/>
  <c r="P81" i="5" l="1"/>
  <c r="Q81" i="5" s="1"/>
  <c r="R81" i="5" s="1"/>
  <c r="T81" i="5" s="1"/>
  <c r="W81" i="5" s="1"/>
  <c r="AB84" i="8"/>
  <c r="Z83" i="8"/>
  <c r="M84" i="7"/>
  <c r="AA84" i="7"/>
  <c r="C84" i="7"/>
  <c r="K84" i="7"/>
  <c r="Q84" i="7" s="1"/>
  <c r="R84" i="7" s="1"/>
  <c r="N84" i="7"/>
  <c r="P84" i="7"/>
  <c r="E84" i="7"/>
  <c r="X84" i="7"/>
  <c r="D84" i="7"/>
  <c r="O84" i="7"/>
  <c r="U80" i="5" l="1"/>
  <c r="V82" i="5"/>
  <c r="S82" i="5"/>
  <c r="C82" i="5"/>
  <c r="J82" i="5" s="1"/>
  <c r="D82" i="5"/>
  <c r="E85" i="8"/>
  <c r="C85" i="8"/>
  <c r="N85" i="8"/>
  <c r="K85" i="8"/>
  <c r="O85" i="8"/>
  <c r="Q85" i="8"/>
  <c r="D85" i="8"/>
  <c r="R85" i="8"/>
  <c r="P85" i="8"/>
  <c r="AA85" i="8"/>
  <c r="X85" i="8"/>
  <c r="M85" i="8"/>
  <c r="F84" i="7"/>
  <c r="S84" i="7"/>
  <c r="K82" i="5" l="1"/>
  <c r="H82" i="5"/>
  <c r="E82" i="5"/>
  <c r="F82" i="5"/>
  <c r="I82" i="5"/>
  <c r="F85" i="8"/>
  <c r="S85" i="8"/>
  <c r="T85" i="8" s="1"/>
  <c r="T84" i="7"/>
  <c r="U84" i="7" s="1"/>
  <c r="V84" i="7" s="1"/>
  <c r="G84" i="7"/>
  <c r="H84" i="7" s="1"/>
  <c r="I84" i="7" s="1"/>
  <c r="L82" i="5" l="1"/>
  <c r="M82" i="5" s="1"/>
  <c r="W84" i="7"/>
  <c r="J84" i="7"/>
  <c r="G85" i="8"/>
  <c r="H85" i="8" s="1"/>
  <c r="I85" i="8" s="1"/>
  <c r="J85" i="8" s="1"/>
  <c r="U85" i="8"/>
  <c r="V85" i="8" s="1"/>
  <c r="W85" i="8" s="1"/>
  <c r="N82" i="5" l="1"/>
  <c r="Y84" i="7"/>
  <c r="Z83" i="7" s="1"/>
  <c r="Y85" i="8"/>
  <c r="Z84" i="8" s="1"/>
  <c r="O82" i="5" l="1"/>
  <c r="P82" i="5" s="1"/>
  <c r="Q82" i="5" s="1"/>
  <c r="AB84" i="7"/>
  <c r="M85" i="7" s="1"/>
  <c r="AB85" i="8"/>
  <c r="O86" i="8" s="1"/>
  <c r="R82" i="5" l="1"/>
  <c r="T82" i="5" s="1"/>
  <c r="N85" i="7"/>
  <c r="C85" i="7"/>
  <c r="E85" i="7" s="1"/>
  <c r="F85" i="7" s="1"/>
  <c r="O85" i="7"/>
  <c r="K85" i="7"/>
  <c r="AA85" i="7"/>
  <c r="Q85" i="7"/>
  <c r="R85" i="7" s="1"/>
  <c r="S85" i="7" s="1"/>
  <c r="T85" i="7" s="1"/>
  <c r="U85" i="7" s="1"/>
  <c r="V85" i="7" s="1"/>
  <c r="P85" i="7"/>
  <c r="M86" i="8"/>
  <c r="E86" i="8"/>
  <c r="F86" i="8" s="1"/>
  <c r="G86" i="8" s="1"/>
  <c r="C86" i="8"/>
  <c r="X85" i="7"/>
  <c r="R86" i="8"/>
  <c r="S86" i="8" s="1"/>
  <c r="N86" i="8"/>
  <c r="AA86" i="8"/>
  <c r="Q86" i="8"/>
  <c r="K86" i="8"/>
  <c r="D86" i="8"/>
  <c r="P86" i="8"/>
  <c r="X86" i="8"/>
  <c r="W82" i="5" l="1"/>
  <c r="U81" i="5"/>
  <c r="D85" i="7"/>
  <c r="W85" i="7"/>
  <c r="G85" i="7"/>
  <c r="H85" i="7" s="1"/>
  <c r="I85" i="7" s="1"/>
  <c r="T86" i="8"/>
  <c r="U86" i="8" s="1"/>
  <c r="V86" i="8" s="1"/>
  <c r="H86" i="8"/>
  <c r="I86" i="8" s="1"/>
  <c r="J86" i="8" s="1"/>
  <c r="C83" i="5" l="1"/>
  <c r="J83" i="5" s="1"/>
  <c r="H83" i="5"/>
  <c r="V83" i="5"/>
  <c r="S83" i="5"/>
  <c r="J85" i="7"/>
  <c r="Y85" i="7" s="1"/>
  <c r="W86" i="8"/>
  <c r="Y86" i="8" s="1"/>
  <c r="F83" i="5" l="1"/>
  <c r="K83" i="5"/>
  <c r="I83" i="5"/>
  <c r="D83" i="5"/>
  <c r="E83" i="5"/>
  <c r="AB86" i="8"/>
  <c r="Z85" i="8"/>
  <c r="AB85" i="7"/>
  <c r="Z84" i="7"/>
  <c r="L83" i="5" l="1"/>
  <c r="M83" i="5" s="1"/>
  <c r="N83" i="5" s="1"/>
  <c r="O83" i="5" s="1"/>
  <c r="P83" i="5" s="1"/>
  <c r="Q83" i="5" s="1"/>
  <c r="R83" i="5" s="1"/>
  <c r="T83" i="5" s="1"/>
  <c r="U82" i="5" s="1"/>
  <c r="Q87" i="8"/>
  <c r="X87" i="8"/>
  <c r="E87" i="8"/>
  <c r="AA87" i="8"/>
  <c r="R87" i="8"/>
  <c r="K87" i="8"/>
  <c r="P87" i="8"/>
  <c r="O87" i="8"/>
  <c r="M87" i="8"/>
  <c r="C87" i="8"/>
  <c r="N87" i="8"/>
  <c r="D87" i="8"/>
  <c r="E86" i="7"/>
  <c r="P86" i="7"/>
  <c r="M86" i="7"/>
  <c r="D86" i="7"/>
  <c r="N86" i="7"/>
  <c r="X86" i="7"/>
  <c r="K86" i="7"/>
  <c r="Q86" i="7" s="1"/>
  <c r="R86" i="7" s="1"/>
  <c r="AA86" i="7"/>
  <c r="C86" i="7"/>
  <c r="O86" i="7"/>
  <c r="W83" i="5" l="1"/>
  <c r="C84" i="5" s="1"/>
  <c r="I84" i="5" s="1"/>
  <c r="S86" i="7"/>
  <c r="T86" i="7" s="1"/>
  <c r="U86" i="7" s="1"/>
  <c r="V86" i="7" s="1"/>
  <c r="F86" i="7"/>
  <c r="G86" i="7" s="1"/>
  <c r="H86" i="7" s="1"/>
  <c r="I86" i="7" s="1"/>
  <c r="S87" i="8"/>
  <c r="T87" i="8" s="1"/>
  <c r="F87" i="8"/>
  <c r="G87" i="8" s="1"/>
  <c r="S84" i="5" l="1"/>
  <c r="V84" i="5"/>
  <c r="E84" i="5"/>
  <c r="F84" i="5"/>
  <c r="D84" i="5"/>
  <c r="K84" i="5"/>
  <c r="J84" i="5"/>
  <c r="H84" i="5"/>
  <c r="H87" i="8"/>
  <c r="I87" i="8" s="1"/>
  <c r="J87" i="8" s="1"/>
  <c r="U87" i="8"/>
  <c r="V87" i="8" s="1"/>
  <c r="W87" i="8" s="1"/>
  <c r="J86" i="7"/>
  <c r="W86" i="7"/>
  <c r="L84" i="5" l="1"/>
  <c r="M84" i="5" s="1"/>
  <c r="N84" i="5" s="1"/>
  <c r="O84" i="5" s="1"/>
  <c r="P84" i="5" s="1"/>
  <c r="Q84" i="5" s="1"/>
  <c r="R84" i="5" s="1"/>
  <c r="T84" i="5" s="1"/>
  <c r="Y87" i="8"/>
  <c r="Z86" i="8" s="1"/>
  <c r="Y86" i="7"/>
  <c r="W84" i="5" l="1"/>
  <c r="U83" i="5"/>
  <c r="AB87" i="8"/>
  <c r="R88" i="8" s="1"/>
  <c r="AB86" i="7"/>
  <c r="Z85" i="7"/>
  <c r="V85" i="5" l="1"/>
  <c r="S85" i="5"/>
  <c r="C85" i="5"/>
  <c r="H85" i="5" s="1"/>
  <c r="D88" i="8"/>
  <c r="N88" i="8"/>
  <c r="O88" i="8"/>
  <c r="E88" i="8"/>
  <c r="F88" i="8" s="1"/>
  <c r="C88" i="8"/>
  <c r="K88" i="8"/>
  <c r="AA88" i="8"/>
  <c r="M88" i="8"/>
  <c r="X88" i="8"/>
  <c r="Q88" i="8"/>
  <c r="P88" i="8"/>
  <c r="M87" i="7"/>
  <c r="O87" i="7"/>
  <c r="K87" i="7"/>
  <c r="Q87" i="7" s="1"/>
  <c r="R87" i="7" s="1"/>
  <c r="P87" i="7"/>
  <c r="N87" i="7"/>
  <c r="AA87" i="7"/>
  <c r="X87" i="7"/>
  <c r="D87" i="7"/>
  <c r="C87" i="7"/>
  <c r="E87" i="7" s="1"/>
  <c r="S88" i="8"/>
  <c r="T88" i="8" s="1"/>
  <c r="K85" i="5" l="1"/>
  <c r="D85" i="5"/>
  <c r="J85" i="5"/>
  <c r="F85" i="5"/>
  <c r="E85" i="5"/>
  <c r="I85" i="5"/>
  <c r="L85" i="5" s="1"/>
  <c r="M85" i="5" s="1"/>
  <c r="U88" i="8"/>
  <c r="V88" i="8" s="1"/>
  <c r="W88" i="8" s="1"/>
  <c r="S87" i="7"/>
  <c r="T87" i="7" s="1"/>
  <c r="F87" i="7"/>
  <c r="G87" i="7" s="1"/>
  <c r="G88" i="8"/>
  <c r="H88" i="8" s="1"/>
  <c r="I88" i="8" s="1"/>
  <c r="N85" i="5" l="1"/>
  <c r="O85" i="5" s="1"/>
  <c r="H87" i="7"/>
  <c r="I87" i="7" s="1"/>
  <c r="J87" i="7" s="1"/>
  <c r="J88" i="8"/>
  <c r="Y88" i="8" s="1"/>
  <c r="U87" i="7"/>
  <c r="V87" i="7" s="1"/>
  <c r="W87" i="7" s="1"/>
  <c r="P85" i="5" l="1"/>
  <c r="Q85" i="5" s="1"/>
  <c r="R85" i="5" s="1"/>
  <c r="T85" i="5" s="1"/>
  <c r="U84" i="5" s="1"/>
  <c r="Y87" i="7"/>
  <c r="AB88" i="8"/>
  <c r="Z87" i="8"/>
  <c r="W85" i="5" l="1"/>
  <c r="AB87" i="7"/>
  <c r="Z86" i="7"/>
  <c r="K89" i="8"/>
  <c r="O89" i="8"/>
  <c r="X89" i="8"/>
  <c r="P89" i="8"/>
  <c r="D89" i="8"/>
  <c r="M89" i="8"/>
  <c r="Q89" i="8"/>
  <c r="R89" i="8"/>
  <c r="C89" i="8"/>
  <c r="AA89" i="8"/>
  <c r="N89" i="8"/>
  <c r="E89" i="8"/>
  <c r="V86" i="5" l="1"/>
  <c r="C86" i="5"/>
  <c r="D86" i="5" s="1"/>
  <c r="S86" i="5"/>
  <c r="S89" i="8"/>
  <c r="T89" i="8" s="1"/>
  <c r="U89" i="8" s="1"/>
  <c r="V89" i="8" s="1"/>
  <c r="C88" i="7"/>
  <c r="K88" i="7"/>
  <c r="Q88" i="7" s="1"/>
  <c r="R88" i="7" s="1"/>
  <c r="N88" i="7"/>
  <c r="X88" i="7"/>
  <c r="M88" i="7"/>
  <c r="E88" i="7"/>
  <c r="P88" i="7"/>
  <c r="O88" i="7"/>
  <c r="AA88" i="7"/>
  <c r="D88" i="7"/>
  <c r="F89" i="8"/>
  <c r="G89" i="8" s="1"/>
  <c r="H89" i="8" s="1"/>
  <c r="I89" i="8" s="1"/>
  <c r="E86" i="5" l="1"/>
  <c r="F86" i="5"/>
  <c r="I86" i="5"/>
  <c r="J86" i="5"/>
  <c r="H86" i="5"/>
  <c r="K86" i="5"/>
  <c r="F88" i="7"/>
  <c r="G88" i="7" s="1"/>
  <c r="H88" i="7" s="1"/>
  <c r="I88" i="7" s="1"/>
  <c r="W89" i="8"/>
  <c r="S88" i="7"/>
  <c r="J89" i="8"/>
  <c r="L86" i="5" l="1"/>
  <c r="M86" i="5" s="1"/>
  <c r="N86" i="5" s="1"/>
  <c r="O86" i="5" s="1"/>
  <c r="P86" i="5" s="1"/>
  <c r="Q86" i="5" s="1"/>
  <c r="R86" i="5" s="1"/>
  <c r="T86" i="5" s="1"/>
  <c r="U85" i="5" s="1"/>
  <c r="Y89" i="8"/>
  <c r="Z88" i="8" s="1"/>
  <c r="J88" i="7"/>
  <c r="T88" i="7"/>
  <c r="U88" i="7" s="1"/>
  <c r="V88" i="7" s="1"/>
  <c r="W86" i="5" l="1"/>
  <c r="C87" i="5" s="1"/>
  <c r="AB89" i="8"/>
  <c r="P90" i="8" s="1"/>
  <c r="W88" i="7"/>
  <c r="Y88" i="7" s="1"/>
  <c r="D87" i="5" l="1"/>
  <c r="K87" i="5"/>
  <c r="E87" i="5"/>
  <c r="V87" i="5"/>
  <c r="S87" i="5"/>
  <c r="F87" i="5"/>
  <c r="H87" i="5"/>
  <c r="J87" i="5"/>
  <c r="I87" i="5"/>
  <c r="X90" i="8"/>
  <c r="D90" i="8"/>
  <c r="C90" i="8"/>
  <c r="Q90" i="8"/>
  <c r="E90" i="8"/>
  <c r="F90" i="8" s="1"/>
  <c r="G90" i="8" s="1"/>
  <c r="O90" i="8"/>
  <c r="K90" i="8"/>
  <c r="AA90" i="8"/>
  <c r="M90" i="8"/>
  <c r="R90" i="8"/>
  <c r="S90" i="8" s="1"/>
  <c r="T90" i="8" s="1"/>
  <c r="N90" i="8"/>
  <c r="AB88" i="7"/>
  <c r="Z87" i="7"/>
  <c r="L87" i="5" l="1"/>
  <c r="M87" i="5" s="1"/>
  <c r="E89" i="7"/>
  <c r="C89" i="7"/>
  <c r="M89" i="7"/>
  <c r="X89" i="7"/>
  <c r="AA89" i="7"/>
  <c r="D89" i="7"/>
  <c r="O89" i="7"/>
  <c r="P89" i="7"/>
  <c r="R89" i="7"/>
  <c r="K89" i="7"/>
  <c r="N89" i="7"/>
  <c r="Q89" i="7"/>
  <c r="U90" i="8"/>
  <c r="V90" i="8" s="1"/>
  <c r="W90" i="8" s="1"/>
  <c r="H90" i="8"/>
  <c r="I90" i="8" s="1"/>
  <c r="J90" i="8" s="1"/>
  <c r="N87" i="5" l="1"/>
  <c r="O87" i="5" s="1"/>
  <c r="S89" i="7"/>
  <c r="T89" i="7" s="1"/>
  <c r="U89" i="7" s="1"/>
  <c r="V89" i="7" s="1"/>
  <c r="F89" i="7"/>
  <c r="Y90" i="8"/>
  <c r="P87" i="5" l="1"/>
  <c r="Q87" i="5" s="1"/>
  <c r="R87" i="5" s="1"/>
  <c r="T87" i="5" s="1"/>
  <c r="G89" i="7"/>
  <c r="W89" i="7"/>
  <c r="AB90" i="8"/>
  <c r="Z89" i="8"/>
  <c r="W87" i="5" l="1"/>
  <c r="U86" i="5"/>
  <c r="H89" i="7"/>
  <c r="I89" i="7" s="1"/>
  <c r="J89" i="7" s="1"/>
  <c r="Y89" i="7" s="1"/>
  <c r="C91" i="8"/>
  <c r="R91" i="8"/>
  <c r="D91" i="8"/>
  <c r="O91" i="8"/>
  <c r="AA91" i="8"/>
  <c r="Q91" i="8"/>
  <c r="K91" i="8"/>
  <c r="X91" i="8"/>
  <c r="N91" i="8"/>
  <c r="P91" i="8"/>
  <c r="M91" i="8"/>
  <c r="E91" i="8"/>
  <c r="J88" i="5" l="1"/>
  <c r="F88" i="5"/>
  <c r="D88" i="5"/>
  <c r="C88" i="5"/>
  <c r="S88" i="5"/>
  <c r="E88" i="5"/>
  <c r="I88" i="5"/>
  <c r="K88" i="5"/>
  <c r="H88" i="5"/>
  <c r="V88" i="5"/>
  <c r="F91" i="8"/>
  <c r="AB89" i="7"/>
  <c r="Z88" i="7"/>
  <c r="S91" i="8"/>
  <c r="T91" i="8" s="1"/>
  <c r="L88" i="5" l="1"/>
  <c r="M88" i="5" s="1"/>
  <c r="D90" i="7"/>
  <c r="M90" i="7"/>
  <c r="N90" i="7"/>
  <c r="P90" i="7"/>
  <c r="O90" i="7"/>
  <c r="Q90" i="7" s="1"/>
  <c r="R90" i="7" s="1"/>
  <c r="K90" i="7"/>
  <c r="X90" i="7"/>
  <c r="E90" i="7"/>
  <c r="AA90" i="7"/>
  <c r="C90" i="7"/>
  <c r="G91" i="8"/>
  <c r="H91" i="8" s="1"/>
  <c r="I91" i="8" s="1"/>
  <c r="U91" i="8"/>
  <c r="V91" i="8" s="1"/>
  <c r="W91" i="8" s="1"/>
  <c r="N88" i="5" l="1"/>
  <c r="O88" i="5" s="1"/>
  <c r="P88" i="5" s="1"/>
  <c r="Q88" i="5" s="1"/>
  <c r="F90" i="7"/>
  <c r="G90" i="7" s="1"/>
  <c r="J91" i="8"/>
  <c r="Y91" i="8" s="1"/>
  <c r="S90" i="7"/>
  <c r="R88" i="5" l="1"/>
  <c r="T88" i="5" s="1"/>
  <c r="AB91" i="8"/>
  <c r="Z90" i="8"/>
  <c r="T90" i="7"/>
  <c r="U90" i="7" s="1"/>
  <c r="V90" i="7" s="1"/>
  <c r="H90" i="7"/>
  <c r="I90" i="7" s="1"/>
  <c r="J90" i="7" s="1"/>
  <c r="W88" i="5" l="1"/>
  <c r="U87" i="5"/>
  <c r="W90" i="7"/>
  <c r="Y90" i="7" s="1"/>
  <c r="C92" i="8"/>
  <c r="X92" i="8"/>
  <c r="P92" i="8"/>
  <c r="K92" i="8"/>
  <c r="D92" i="8"/>
  <c r="M92" i="8"/>
  <c r="R92" i="8"/>
  <c r="AA92" i="8"/>
  <c r="N92" i="8"/>
  <c r="E92" i="8"/>
  <c r="O92" i="8"/>
  <c r="Q92" i="8"/>
  <c r="S89" i="5" l="1"/>
  <c r="V89" i="5"/>
  <c r="C89" i="5"/>
  <c r="D89" i="5" s="1"/>
  <c r="Z89" i="7"/>
  <c r="AB90" i="7"/>
  <c r="M91" i="7" s="1"/>
  <c r="S92" i="8"/>
  <c r="T92" i="8" s="1"/>
  <c r="F92" i="8"/>
  <c r="G92" i="8" s="1"/>
  <c r="H89" i="5" l="1"/>
  <c r="I89" i="5"/>
  <c r="F89" i="5"/>
  <c r="K89" i="5"/>
  <c r="E89" i="5"/>
  <c r="J89" i="5"/>
  <c r="AA91" i="7"/>
  <c r="O91" i="7"/>
  <c r="N91" i="7"/>
  <c r="X91" i="7"/>
  <c r="P91" i="7"/>
  <c r="Q91" i="7"/>
  <c r="K91" i="7"/>
  <c r="R91" i="7"/>
  <c r="S91" i="7" s="1"/>
  <c r="T91" i="7" s="1"/>
  <c r="C91" i="7"/>
  <c r="D91" i="7" s="1"/>
  <c r="E91" i="7"/>
  <c r="F91" i="7" s="1"/>
  <c r="G91" i="7" s="1"/>
  <c r="U92" i="8"/>
  <c r="V92" i="8" s="1"/>
  <c r="W92" i="8" s="1"/>
  <c r="H92" i="8"/>
  <c r="I92" i="8" s="1"/>
  <c r="J92" i="8" s="1"/>
  <c r="L89" i="5" l="1"/>
  <c r="M89" i="5" s="1"/>
  <c r="N89" i="5" s="1"/>
  <c r="O89" i="5" s="1"/>
  <c r="P89" i="5" s="1"/>
  <c r="Q89" i="5" s="1"/>
  <c r="R89" i="5" s="1"/>
  <c r="T89" i="5" s="1"/>
  <c r="Y92" i="8"/>
  <c r="Z91" i="8" s="1"/>
  <c r="U91" i="7"/>
  <c r="V91" i="7" s="1"/>
  <c r="W91" i="7" s="1"/>
  <c r="H91" i="7"/>
  <c r="I91" i="7" s="1"/>
  <c r="J91" i="7" s="1"/>
  <c r="W89" i="5" l="1"/>
  <c r="U88" i="5"/>
  <c r="AB92" i="8"/>
  <c r="E93" i="8" s="1"/>
  <c r="Y91" i="7"/>
  <c r="S90" i="5" l="1"/>
  <c r="C90" i="5"/>
  <c r="E90" i="5" s="1"/>
  <c r="V90" i="5"/>
  <c r="C93" i="8"/>
  <c r="Q93" i="8"/>
  <c r="D93" i="8"/>
  <c r="K93" i="8"/>
  <c r="N93" i="8"/>
  <c r="P93" i="8"/>
  <c r="AA93" i="8"/>
  <c r="X93" i="8"/>
  <c r="R93" i="8"/>
  <c r="S93" i="8" s="1"/>
  <c r="T93" i="8" s="1"/>
  <c r="U93" i="8" s="1"/>
  <c r="V93" i="8" s="1"/>
  <c r="M93" i="8"/>
  <c r="O93" i="8"/>
  <c r="AB91" i="7"/>
  <c r="Z90" i="7"/>
  <c r="F93" i="8"/>
  <c r="K90" i="5" l="1"/>
  <c r="F90" i="5"/>
  <c r="H90" i="5"/>
  <c r="D90" i="5"/>
  <c r="J90" i="5"/>
  <c r="I90" i="5"/>
  <c r="D92" i="7"/>
  <c r="X92" i="7"/>
  <c r="E92" i="7"/>
  <c r="K92" i="7"/>
  <c r="M92" i="7"/>
  <c r="Q92" i="7" s="1"/>
  <c r="R92" i="7" s="1"/>
  <c r="N92" i="7"/>
  <c r="O92" i="7"/>
  <c r="P92" i="7"/>
  <c r="C92" i="7"/>
  <c r="AA92" i="7"/>
  <c r="W93" i="8"/>
  <c r="G93" i="8"/>
  <c r="L90" i="5" l="1"/>
  <c r="M90" i="5" s="1"/>
  <c r="N90" i="5" s="1"/>
  <c r="O90" i="5" s="1"/>
  <c r="P90" i="5" s="1"/>
  <c r="Q90" i="5" s="1"/>
  <c r="S92" i="7"/>
  <c r="H93" i="8"/>
  <c r="I93" i="8" s="1"/>
  <c r="J93" i="8" s="1"/>
  <c r="Y93" i="8" s="1"/>
  <c r="F92" i="7"/>
  <c r="R90" i="5" l="1"/>
  <c r="T90" i="5" s="1"/>
  <c r="AB93" i="8"/>
  <c r="Z92" i="8"/>
  <c r="G92" i="7"/>
  <c r="H92" i="7" s="1"/>
  <c r="I92" i="7" s="1"/>
  <c r="J92" i="7" s="1"/>
  <c r="T92" i="7"/>
  <c r="W90" i="5" l="1"/>
  <c r="U89" i="5"/>
  <c r="R94" i="8"/>
  <c r="D94" i="8"/>
  <c r="Q94" i="8"/>
  <c r="O94" i="8"/>
  <c r="X94" i="8"/>
  <c r="AA94" i="8"/>
  <c r="M94" i="8"/>
  <c r="N94" i="8"/>
  <c r="C94" i="8"/>
  <c r="K94" i="8"/>
  <c r="E94" i="8"/>
  <c r="P94" i="8"/>
  <c r="U92" i="7"/>
  <c r="V92" i="7" s="1"/>
  <c r="W92" i="7" s="1"/>
  <c r="Y92" i="7" s="1"/>
  <c r="V91" i="5" l="1"/>
  <c r="C91" i="5"/>
  <c r="J91" i="5" s="1"/>
  <c r="S91" i="5"/>
  <c r="AB92" i="7"/>
  <c r="Z91" i="7"/>
  <c r="F94" i="8"/>
  <c r="G94" i="8" s="1"/>
  <c r="S94" i="8"/>
  <c r="T94" i="8" s="1"/>
  <c r="F91" i="5" l="1"/>
  <c r="D91" i="5"/>
  <c r="K91" i="5"/>
  <c r="I91" i="5"/>
  <c r="E91" i="5"/>
  <c r="H91" i="5"/>
  <c r="L91" i="5" s="1"/>
  <c r="M91" i="5" s="1"/>
  <c r="H94" i="8"/>
  <c r="I94" i="8" s="1"/>
  <c r="J94" i="8" s="1"/>
  <c r="X93" i="7"/>
  <c r="O93" i="7"/>
  <c r="Q93" i="7"/>
  <c r="R93" i="7" s="1"/>
  <c r="P93" i="7"/>
  <c r="AA93" i="7"/>
  <c r="K93" i="7"/>
  <c r="N93" i="7"/>
  <c r="M93" i="7"/>
  <c r="C93" i="7"/>
  <c r="D93" i="7" s="1"/>
  <c r="U94" i="8"/>
  <c r="V94" i="8" s="1"/>
  <c r="W94" i="8" s="1"/>
  <c r="N91" i="5" l="1"/>
  <c r="O91" i="5" s="1"/>
  <c r="E93" i="7"/>
  <c r="F93" i="7" s="1"/>
  <c r="G93" i="7" s="1"/>
  <c r="Y94" i="8"/>
  <c r="Z93" i="8" s="1"/>
  <c r="S93" i="7"/>
  <c r="P91" i="5" l="1"/>
  <c r="Q91" i="5" s="1"/>
  <c r="R91" i="5" s="1"/>
  <c r="T91" i="5" s="1"/>
  <c r="AB94" i="8"/>
  <c r="D95" i="8" s="1"/>
  <c r="T93" i="7"/>
  <c r="U93" i="7" s="1"/>
  <c r="V93" i="7" s="1"/>
  <c r="W93" i="7" s="1"/>
  <c r="H93" i="7"/>
  <c r="I93" i="7" s="1"/>
  <c r="J93" i="7" s="1"/>
  <c r="W91" i="5" l="1"/>
  <c r="U90" i="5"/>
  <c r="E95" i="8"/>
  <c r="F95" i="8" s="1"/>
  <c r="G95" i="8" s="1"/>
  <c r="K95" i="8"/>
  <c r="M95" i="8"/>
  <c r="P95" i="8"/>
  <c r="AA95" i="8"/>
  <c r="N95" i="8"/>
  <c r="C95" i="8"/>
  <c r="R95" i="8"/>
  <c r="S95" i="8" s="1"/>
  <c r="T95" i="8" s="1"/>
  <c r="O95" i="8"/>
  <c r="X95" i="8"/>
  <c r="Q95" i="8"/>
  <c r="Y93" i="7"/>
  <c r="C92" i="5" l="1"/>
  <c r="J92" i="5" s="1"/>
  <c r="S92" i="5"/>
  <c r="V92" i="5"/>
  <c r="F92" i="5"/>
  <c r="AB93" i="7"/>
  <c r="Z92" i="7"/>
  <c r="H95" i="8"/>
  <c r="I95" i="8" s="1"/>
  <c r="J95" i="8" s="1"/>
  <c r="U95" i="8"/>
  <c r="V95" i="8" s="1"/>
  <c r="W95" i="8" s="1"/>
  <c r="H92" i="5" l="1"/>
  <c r="D92" i="5"/>
  <c r="E92" i="5"/>
  <c r="I92" i="5"/>
  <c r="K92" i="5"/>
  <c r="Y95" i="8"/>
  <c r="Z94" i="8" s="1"/>
  <c r="P94" i="7"/>
  <c r="O94" i="7"/>
  <c r="AA94" i="7"/>
  <c r="D94" i="7"/>
  <c r="N94" i="7"/>
  <c r="M94" i="7"/>
  <c r="K94" i="7"/>
  <c r="Q94" i="7" s="1"/>
  <c r="R94" i="7" s="1"/>
  <c r="X94" i="7"/>
  <c r="C94" i="7"/>
  <c r="E94" i="7"/>
  <c r="L92" i="5" l="1"/>
  <c r="M92" i="5" s="1"/>
  <c r="AB95" i="8"/>
  <c r="D96" i="8" s="1"/>
  <c r="S94" i="7"/>
  <c r="T94" i="7" s="1"/>
  <c r="U94" i="7" s="1"/>
  <c r="V94" i="7" s="1"/>
  <c r="F94" i="7"/>
  <c r="G94" i="7" s="1"/>
  <c r="H94" i="7" s="1"/>
  <c r="I94" i="7" s="1"/>
  <c r="N92" i="5" l="1"/>
  <c r="O92" i="5" s="1"/>
  <c r="P92" i="5" s="1"/>
  <c r="Q92" i="5" s="1"/>
  <c r="Q96" i="8"/>
  <c r="P96" i="8"/>
  <c r="AA96" i="8"/>
  <c r="O96" i="8"/>
  <c r="K96" i="8"/>
  <c r="E96" i="8"/>
  <c r="F96" i="8" s="1"/>
  <c r="G96" i="8" s="1"/>
  <c r="M96" i="8"/>
  <c r="R96" i="8"/>
  <c r="S96" i="8" s="1"/>
  <c r="X96" i="8"/>
  <c r="N96" i="8"/>
  <c r="C96" i="8"/>
  <c r="W94" i="7"/>
  <c r="J94" i="7"/>
  <c r="R92" i="5" l="1"/>
  <c r="T92" i="5" s="1"/>
  <c r="Y94" i="7"/>
  <c r="AB94" i="7" s="1"/>
  <c r="T96" i="8"/>
  <c r="U96" i="8" s="1"/>
  <c r="V96" i="8" s="1"/>
  <c r="W96" i="8" s="1"/>
  <c r="H96" i="8"/>
  <c r="I96" i="8" s="1"/>
  <c r="J96" i="8" s="1"/>
  <c r="W92" i="5" l="1"/>
  <c r="U91" i="5"/>
  <c r="Z93" i="7"/>
  <c r="Y96" i="8"/>
  <c r="P95" i="7"/>
  <c r="X95" i="7"/>
  <c r="K95" i="7"/>
  <c r="Q95" i="7" s="1"/>
  <c r="R95" i="7" s="1"/>
  <c r="O95" i="7"/>
  <c r="AA95" i="7"/>
  <c r="M95" i="7"/>
  <c r="N95" i="7"/>
  <c r="C95" i="7"/>
  <c r="D95" i="7" s="1"/>
  <c r="S93" i="5" l="1"/>
  <c r="V93" i="5"/>
  <c r="C93" i="5"/>
  <c r="F93" i="5" s="1"/>
  <c r="E95" i="7"/>
  <c r="F95" i="7" s="1"/>
  <c r="G95" i="7" s="1"/>
  <c r="AB96" i="8"/>
  <c r="Z95" i="8"/>
  <c r="S95" i="7"/>
  <c r="T95" i="7" s="1"/>
  <c r="J93" i="5" l="1"/>
  <c r="D93" i="5"/>
  <c r="I93" i="5"/>
  <c r="E93" i="5"/>
  <c r="H93" i="5"/>
  <c r="K93" i="5"/>
  <c r="H95" i="7"/>
  <c r="I95" i="7" s="1"/>
  <c r="J95" i="7" s="1"/>
  <c r="X97" i="8"/>
  <c r="O97" i="8"/>
  <c r="Q97" i="8"/>
  <c r="N97" i="8"/>
  <c r="M97" i="8"/>
  <c r="P97" i="8"/>
  <c r="R97" i="8"/>
  <c r="AA97" i="8"/>
  <c r="D97" i="8"/>
  <c r="E97" i="8"/>
  <c r="K97" i="8"/>
  <c r="C97" i="8"/>
  <c r="U95" i="7"/>
  <c r="V95" i="7" s="1"/>
  <c r="W95" i="7" s="1"/>
  <c r="L93" i="5" l="1"/>
  <c r="M93" i="5" s="1"/>
  <c r="Y95" i="7"/>
  <c r="F97" i="8"/>
  <c r="G97" i="8" s="1"/>
  <c r="H97" i="8" s="1"/>
  <c r="I97" i="8" s="1"/>
  <c r="S97" i="8"/>
  <c r="T97" i="8" s="1"/>
  <c r="U97" i="8" s="1"/>
  <c r="V97" i="8" s="1"/>
  <c r="N93" i="5" l="1"/>
  <c r="O93" i="5" s="1"/>
  <c r="AB95" i="7"/>
  <c r="Z94" i="7"/>
  <c r="W97" i="8"/>
  <c r="J97" i="8"/>
  <c r="P93" i="5" l="1"/>
  <c r="Q93" i="5" s="1"/>
  <c r="R93" i="5" s="1"/>
  <c r="T93" i="5" s="1"/>
  <c r="Y97" i="8"/>
  <c r="AB97" i="8" s="1"/>
  <c r="M96" i="7"/>
  <c r="E96" i="7"/>
  <c r="O96" i="7"/>
  <c r="N96" i="7"/>
  <c r="K96" i="7"/>
  <c r="Q96" i="7" s="1"/>
  <c r="R96" i="7" s="1"/>
  <c r="AA96" i="7"/>
  <c r="X96" i="7"/>
  <c r="C96" i="7"/>
  <c r="P96" i="7"/>
  <c r="D96" i="7"/>
  <c r="W93" i="5" l="1"/>
  <c r="U92" i="5"/>
  <c r="Z96" i="8"/>
  <c r="S96" i="7"/>
  <c r="T96" i="7" s="1"/>
  <c r="F96" i="7"/>
  <c r="P98" i="8"/>
  <c r="N98" i="8"/>
  <c r="K98" i="8"/>
  <c r="O98" i="8"/>
  <c r="C98" i="8"/>
  <c r="Q98" i="8"/>
  <c r="R98" i="8"/>
  <c r="M98" i="8"/>
  <c r="D98" i="8"/>
  <c r="AA98" i="8"/>
  <c r="X98" i="8"/>
  <c r="E98" i="8"/>
  <c r="H94" i="5" l="1"/>
  <c r="I94" i="5"/>
  <c r="J94" i="5"/>
  <c r="C94" i="5"/>
  <c r="F94" i="5"/>
  <c r="K94" i="5"/>
  <c r="E94" i="5"/>
  <c r="S94" i="5"/>
  <c r="V94" i="5"/>
  <c r="D94" i="5"/>
  <c r="U96" i="7"/>
  <c r="V96" i="7" s="1"/>
  <c r="W96" i="7" s="1"/>
  <c r="S98" i="8"/>
  <c r="T98" i="8" s="1"/>
  <c r="U98" i="8" s="1"/>
  <c r="V98" i="8" s="1"/>
  <c r="F98" i="8"/>
  <c r="G98" i="8" s="1"/>
  <c r="H98" i="8" s="1"/>
  <c r="I98" i="8" s="1"/>
  <c r="G96" i="7"/>
  <c r="H96" i="7" s="1"/>
  <c r="I96" i="7" s="1"/>
  <c r="J96" i="7" s="1"/>
  <c r="L94" i="5" l="1"/>
  <c r="M94" i="5" s="1"/>
  <c r="Y96" i="7"/>
  <c r="Z95" i="7" s="1"/>
  <c r="W98" i="8"/>
  <c r="J98" i="8"/>
  <c r="N94" i="5" l="1"/>
  <c r="AB96" i="7"/>
  <c r="M97" i="7" s="1"/>
  <c r="Y98" i="8"/>
  <c r="Z97" i="8" s="1"/>
  <c r="O94" i="5" l="1"/>
  <c r="P94" i="5" s="1"/>
  <c r="Q94" i="5" s="1"/>
  <c r="K97" i="7"/>
  <c r="Q97" i="7" s="1"/>
  <c r="R97" i="7" s="1"/>
  <c r="S97" i="7" s="1"/>
  <c r="T97" i="7" s="1"/>
  <c r="U97" i="7" s="1"/>
  <c r="V97" i="7" s="1"/>
  <c r="AA97" i="7"/>
  <c r="C97" i="7"/>
  <c r="E97" i="7" s="1"/>
  <c r="F97" i="7" s="1"/>
  <c r="P97" i="7"/>
  <c r="N97" i="7"/>
  <c r="X97" i="7"/>
  <c r="O97" i="7"/>
  <c r="AB98" i="8"/>
  <c r="K99" i="8" s="1"/>
  <c r="D97" i="7" l="1"/>
  <c r="R94" i="5"/>
  <c r="T94" i="5" s="1"/>
  <c r="M99" i="8"/>
  <c r="R99" i="8"/>
  <c r="S99" i="8" s="1"/>
  <c r="T99" i="8" s="1"/>
  <c r="E99" i="8"/>
  <c r="F99" i="8" s="1"/>
  <c r="G99" i="8" s="1"/>
  <c r="H99" i="8" s="1"/>
  <c r="I99" i="8" s="1"/>
  <c r="N99" i="8"/>
  <c r="C99" i="8"/>
  <c r="D99" i="8"/>
  <c r="Q99" i="8"/>
  <c r="AA99" i="8"/>
  <c r="X99" i="8"/>
  <c r="O99" i="8"/>
  <c r="P99" i="8"/>
  <c r="W97" i="7"/>
  <c r="G97" i="7"/>
  <c r="W94" i="5" l="1"/>
  <c r="U93" i="5"/>
  <c r="J99" i="8"/>
  <c r="H97" i="7"/>
  <c r="I97" i="7" s="1"/>
  <c r="J97" i="7" s="1"/>
  <c r="Y97" i="7" s="1"/>
  <c r="U99" i="8"/>
  <c r="V99" i="8" s="1"/>
  <c r="W99" i="8" s="1"/>
  <c r="S95" i="5" l="1"/>
  <c r="H95" i="5"/>
  <c r="C95" i="5"/>
  <c r="J95" i="5" s="1"/>
  <c r="V95" i="5"/>
  <c r="D95" i="5"/>
  <c r="AB97" i="7"/>
  <c r="Z96" i="7"/>
  <c r="Y99" i="8"/>
  <c r="F95" i="5" l="1"/>
  <c r="I95" i="5"/>
  <c r="K95" i="5"/>
  <c r="E95" i="5"/>
  <c r="M98" i="7"/>
  <c r="AA98" i="7"/>
  <c r="O98" i="7"/>
  <c r="P98" i="7"/>
  <c r="D98" i="7"/>
  <c r="N98" i="7"/>
  <c r="C98" i="7"/>
  <c r="K98" i="7"/>
  <c r="Q98" i="7" s="1"/>
  <c r="R98" i="7" s="1"/>
  <c r="X98" i="7"/>
  <c r="E98" i="7"/>
  <c r="AB99" i="8"/>
  <c r="Z98" i="8"/>
  <c r="L95" i="5" l="1"/>
  <c r="M95" i="5" s="1"/>
  <c r="E100" i="8"/>
  <c r="P100" i="8"/>
  <c r="K100" i="8"/>
  <c r="M100" i="8"/>
  <c r="AA100" i="8"/>
  <c r="N100" i="8"/>
  <c r="C100" i="8"/>
  <c r="R100" i="8"/>
  <c r="X100" i="8"/>
  <c r="D100" i="8"/>
  <c r="O100" i="8"/>
  <c r="Q100" i="8"/>
  <c r="S98" i="7"/>
  <c r="F98" i="7"/>
  <c r="N95" i="5" l="1"/>
  <c r="O95" i="5" s="1"/>
  <c r="F100" i="8"/>
  <c r="G100" i="8" s="1"/>
  <c r="T98" i="7"/>
  <c r="U98" i="7" s="1"/>
  <c r="V98" i="7" s="1"/>
  <c r="S100" i="8"/>
  <c r="G98" i="7"/>
  <c r="P95" i="5" l="1"/>
  <c r="Q95" i="5" s="1"/>
  <c r="R95" i="5" s="1"/>
  <c r="T95" i="5" s="1"/>
  <c r="H100" i="8"/>
  <c r="I100" i="8" s="1"/>
  <c r="J100" i="8" s="1"/>
  <c r="H98" i="7"/>
  <c r="I98" i="7" s="1"/>
  <c r="J98" i="7" s="1"/>
  <c r="T100" i="8"/>
  <c r="U100" i="8" s="1"/>
  <c r="V100" i="8" s="1"/>
  <c r="W98" i="7"/>
  <c r="U94" i="5" l="1"/>
  <c r="W95" i="5"/>
  <c r="Y98" i="7"/>
  <c r="Z97" i="7" s="1"/>
  <c r="W100" i="8"/>
  <c r="Y100" i="8" s="1"/>
  <c r="C96" i="5" l="1"/>
  <c r="E96" i="5" s="1"/>
  <c r="S96" i="5"/>
  <c r="I96" i="5"/>
  <c r="V96" i="5"/>
  <c r="D96" i="5"/>
  <c r="J96" i="5"/>
  <c r="F96" i="5"/>
  <c r="H96" i="5"/>
  <c r="AB98" i="7"/>
  <c r="AB100" i="8"/>
  <c r="Z99" i="8"/>
  <c r="K96" i="5" l="1"/>
  <c r="L96" i="5" s="1"/>
  <c r="M96" i="5" s="1"/>
  <c r="AA99" i="7"/>
  <c r="C99" i="7"/>
  <c r="D99" i="7" s="1"/>
  <c r="X99" i="7"/>
  <c r="O99" i="7"/>
  <c r="K99" i="7"/>
  <c r="N99" i="7"/>
  <c r="P99" i="7"/>
  <c r="Q99" i="7"/>
  <c r="R99" i="7" s="1"/>
  <c r="S99" i="7" s="1"/>
  <c r="T99" i="7" s="1"/>
  <c r="M99" i="7"/>
  <c r="X101" i="8"/>
  <c r="C101" i="8"/>
  <c r="O101" i="8"/>
  <c r="Q101" i="8"/>
  <c r="P101" i="8"/>
  <c r="D101" i="8"/>
  <c r="R101" i="8"/>
  <c r="K101" i="8"/>
  <c r="AA101" i="8"/>
  <c r="E101" i="8"/>
  <c r="M101" i="8"/>
  <c r="N101" i="8"/>
  <c r="N96" i="5" l="1"/>
  <c r="O96" i="5" s="1"/>
  <c r="P96" i="5" s="1"/>
  <c r="Q96" i="5" s="1"/>
  <c r="E99" i="7"/>
  <c r="F99" i="7" s="1"/>
  <c r="G99" i="7" s="1"/>
  <c r="H99" i="7" s="1"/>
  <c r="I99" i="7" s="1"/>
  <c r="F101" i="8"/>
  <c r="G101" i="8" s="1"/>
  <c r="H101" i="8" s="1"/>
  <c r="I101" i="8" s="1"/>
  <c r="S101" i="8"/>
  <c r="U99" i="7"/>
  <c r="V99" i="7" s="1"/>
  <c r="W99" i="7" s="1"/>
  <c r="R96" i="5" l="1"/>
  <c r="T96" i="5" s="1"/>
  <c r="T101" i="8"/>
  <c r="J99" i="7"/>
  <c r="Y99" i="7" s="1"/>
  <c r="J101" i="8"/>
  <c r="U95" i="5" l="1"/>
  <c r="W96" i="5"/>
  <c r="U101" i="8"/>
  <c r="V101" i="8" s="1"/>
  <c r="W101" i="8" s="1"/>
  <c r="Y101" i="8" s="1"/>
  <c r="AB99" i="7"/>
  <c r="Z98" i="7"/>
  <c r="D97" i="5" l="1"/>
  <c r="I97" i="5"/>
  <c r="V97" i="5"/>
  <c r="C97" i="5"/>
  <c r="K97" i="5" s="1"/>
  <c r="S97" i="5"/>
  <c r="H97" i="5"/>
  <c r="N100" i="7"/>
  <c r="X100" i="7"/>
  <c r="K100" i="7"/>
  <c r="Q100" i="7" s="1"/>
  <c r="R100" i="7" s="1"/>
  <c r="P100" i="7"/>
  <c r="O100" i="7"/>
  <c r="M100" i="7"/>
  <c r="C100" i="7"/>
  <c r="D100" i="7" s="1"/>
  <c r="E100" i="7"/>
  <c r="AA100" i="7"/>
  <c r="AB101" i="8"/>
  <c r="Z100" i="8"/>
  <c r="J97" i="5" l="1"/>
  <c r="F97" i="5"/>
  <c r="L97" i="5" s="1"/>
  <c r="M97" i="5" s="1"/>
  <c r="E97" i="5"/>
  <c r="N102" i="8"/>
  <c r="X102" i="8"/>
  <c r="R102" i="8"/>
  <c r="K102" i="8"/>
  <c r="D102" i="8"/>
  <c r="M102" i="8"/>
  <c r="O102" i="8"/>
  <c r="Q102" i="8"/>
  <c r="C102" i="8"/>
  <c r="AA102" i="8"/>
  <c r="P102" i="8"/>
  <c r="E102" i="8"/>
  <c r="S100" i="7"/>
  <c r="T100" i="7" s="1"/>
  <c r="U100" i="7" s="1"/>
  <c r="V100" i="7" s="1"/>
  <c r="F100" i="7"/>
  <c r="N97" i="5" l="1"/>
  <c r="O97" i="5" s="1"/>
  <c r="W100" i="7"/>
  <c r="S102" i="8"/>
  <c r="T102" i="8" s="1"/>
  <c r="F102" i="8"/>
  <c r="G102" i="8" s="1"/>
  <c r="H102" i="8" s="1"/>
  <c r="I102" i="8" s="1"/>
  <c r="G100" i="7"/>
  <c r="H100" i="7" s="1"/>
  <c r="I100" i="7" s="1"/>
  <c r="P97" i="5" l="1"/>
  <c r="Q97" i="5" s="1"/>
  <c r="R97" i="5" s="1"/>
  <c r="T97" i="5" s="1"/>
  <c r="J100" i="7"/>
  <c r="Y100" i="7" s="1"/>
  <c r="J102" i="8"/>
  <c r="U102" i="8"/>
  <c r="V102" i="8" s="1"/>
  <c r="W102" i="8" s="1"/>
  <c r="U96" i="5" l="1"/>
  <c r="W97" i="5"/>
  <c r="AB100" i="7"/>
  <c r="Z99" i="7"/>
  <c r="Y102" i="8"/>
  <c r="C98" i="5" l="1"/>
  <c r="J98" i="5" s="1"/>
  <c r="V98" i="5"/>
  <c r="I98" i="5"/>
  <c r="S98" i="5"/>
  <c r="E98" i="5"/>
  <c r="K98" i="5"/>
  <c r="F98" i="5"/>
  <c r="D98" i="5"/>
  <c r="P101" i="7"/>
  <c r="C101" i="7"/>
  <c r="X101" i="7"/>
  <c r="N101" i="7"/>
  <c r="D101" i="7"/>
  <c r="K101" i="7"/>
  <c r="Q101" i="7" s="1"/>
  <c r="R101" i="7" s="1"/>
  <c r="AA101" i="7"/>
  <c r="O101" i="7"/>
  <c r="E101" i="7"/>
  <c r="M101" i="7"/>
  <c r="AB102" i="8"/>
  <c r="Z101" i="8"/>
  <c r="H98" i="5" l="1"/>
  <c r="L98" i="5" s="1"/>
  <c r="M98" i="5" s="1"/>
  <c r="N98" i="5" s="1"/>
  <c r="N103" i="8"/>
  <c r="C103" i="8"/>
  <c r="K103" i="8"/>
  <c r="O103" i="8"/>
  <c r="AA103" i="8"/>
  <c r="R103" i="8"/>
  <c r="P103" i="8"/>
  <c r="M103" i="8"/>
  <c r="D103" i="8"/>
  <c r="X103" i="8"/>
  <c r="E103" i="8"/>
  <c r="Q103" i="8"/>
  <c r="F101" i="7"/>
  <c r="S101" i="7"/>
  <c r="T101" i="7" s="1"/>
  <c r="O98" i="5" l="1"/>
  <c r="P98" i="5" s="1"/>
  <c r="Q98" i="5" s="1"/>
  <c r="U101" i="7"/>
  <c r="V101" i="7" s="1"/>
  <c r="W101" i="7" s="1"/>
  <c r="S103" i="8"/>
  <c r="T103" i="8" s="1"/>
  <c r="U103" i="8" s="1"/>
  <c r="V103" i="8" s="1"/>
  <c r="G101" i="7"/>
  <c r="H101" i="7" s="1"/>
  <c r="I101" i="7" s="1"/>
  <c r="F103" i="8"/>
  <c r="R98" i="5" l="1"/>
  <c r="T98" i="5" s="1"/>
  <c r="J101" i="7"/>
  <c r="Y101" i="7" s="1"/>
  <c r="Z100" i="7" s="1"/>
  <c r="W103" i="8"/>
  <c r="G103" i="8"/>
  <c r="H103" i="8" s="1"/>
  <c r="I103" i="8" s="1"/>
  <c r="W98" i="5" l="1"/>
  <c r="U97" i="5"/>
  <c r="AB101" i="7"/>
  <c r="J103" i="8"/>
  <c r="Y103" i="8" s="1"/>
  <c r="C99" i="5" l="1"/>
  <c r="F99" i="5" s="1"/>
  <c r="V99" i="5"/>
  <c r="S99" i="5"/>
  <c r="D102" i="7"/>
  <c r="O102" i="7"/>
  <c r="P102" i="7"/>
  <c r="N102" i="7"/>
  <c r="Q102" i="7"/>
  <c r="R102" i="7" s="1"/>
  <c r="S102" i="7" s="1"/>
  <c r="T102" i="7" s="1"/>
  <c r="X102" i="7"/>
  <c r="K102" i="7"/>
  <c r="C102" i="7"/>
  <c r="E102" i="7" s="1"/>
  <c r="F102" i="7" s="1"/>
  <c r="AA102" i="7"/>
  <c r="M102" i="7"/>
  <c r="AB103" i="8"/>
  <c r="Z102" i="8"/>
  <c r="D99" i="5" l="1"/>
  <c r="H99" i="5"/>
  <c r="K99" i="5"/>
  <c r="E99" i="5"/>
  <c r="I99" i="5"/>
  <c r="J99" i="5"/>
  <c r="G102" i="7"/>
  <c r="H102" i="7" s="1"/>
  <c r="I102" i="7" s="1"/>
  <c r="X104" i="8"/>
  <c r="P104" i="8"/>
  <c r="D104" i="8"/>
  <c r="C104" i="8"/>
  <c r="Q104" i="8"/>
  <c r="K104" i="8"/>
  <c r="O104" i="8"/>
  <c r="M104" i="8"/>
  <c r="E104" i="8"/>
  <c r="N104" i="8"/>
  <c r="AA104" i="8"/>
  <c r="R104" i="8"/>
  <c r="U102" i="7"/>
  <c r="V102" i="7" s="1"/>
  <c r="W102" i="7" s="1"/>
  <c r="L99" i="5" l="1"/>
  <c r="M99" i="5" s="1"/>
  <c r="J102" i="7"/>
  <c r="Y102" i="7" s="1"/>
  <c r="Z101" i="7" s="1"/>
  <c r="F104" i="8"/>
  <c r="G104" i="8" s="1"/>
  <c r="H104" i="8" s="1"/>
  <c r="I104" i="8" s="1"/>
  <c r="S104" i="8"/>
  <c r="T104" i="8" s="1"/>
  <c r="U104" i="8" s="1"/>
  <c r="V104" i="8" s="1"/>
  <c r="N99" i="5" l="1"/>
  <c r="O99" i="5" s="1"/>
  <c r="P99" i="5" s="1"/>
  <c r="Q99" i="5" s="1"/>
  <c r="AB102" i="7"/>
  <c r="M103" i="7" s="1"/>
  <c r="J104" i="8"/>
  <c r="W104" i="8"/>
  <c r="R99" i="5" l="1"/>
  <c r="T99" i="5" s="1"/>
  <c r="C103" i="7"/>
  <c r="E103" i="7" s="1"/>
  <c r="F103" i="7" s="1"/>
  <c r="K103" i="7"/>
  <c r="P103" i="7"/>
  <c r="AA103" i="7"/>
  <c r="O103" i="7"/>
  <c r="X103" i="7"/>
  <c r="Q103" i="7"/>
  <c r="R103" i="7" s="1"/>
  <c r="S103" i="7" s="1"/>
  <c r="T103" i="7" s="1"/>
  <c r="N103" i="7"/>
  <c r="Y104" i="8"/>
  <c r="U98" i="5" l="1"/>
  <c r="W99" i="5"/>
  <c r="D103" i="7"/>
  <c r="U103" i="7"/>
  <c r="V103" i="7" s="1"/>
  <c r="W103" i="7" s="1"/>
  <c r="AB104" i="8"/>
  <c r="Z103" i="8"/>
  <c r="G103" i="7"/>
  <c r="H103" i="7" s="1"/>
  <c r="I103" i="7" s="1"/>
  <c r="S100" i="5" l="1"/>
  <c r="F100" i="5"/>
  <c r="E100" i="5"/>
  <c r="V100" i="5"/>
  <c r="C100" i="5"/>
  <c r="J100" i="5" s="1"/>
  <c r="I100" i="5"/>
  <c r="D100" i="5"/>
  <c r="J103" i="7"/>
  <c r="Y103" i="7" s="1"/>
  <c r="E105" i="8"/>
  <c r="C105" i="8"/>
  <c r="P105" i="8"/>
  <c r="K105" i="8"/>
  <c r="M105" i="8"/>
  <c r="O105" i="8"/>
  <c r="R105" i="8"/>
  <c r="N105" i="8"/>
  <c r="Q105" i="8"/>
  <c r="X105" i="8"/>
  <c r="D105" i="8"/>
  <c r="AA105" i="8"/>
  <c r="K100" i="5" l="1"/>
  <c r="H100" i="5"/>
  <c r="L100" i="5" s="1"/>
  <c r="M100" i="5" s="1"/>
  <c r="N100" i="5" s="1"/>
  <c r="O100" i="5" s="1"/>
  <c r="P100" i="5" s="1"/>
  <c r="Q100" i="5" s="1"/>
  <c r="R100" i="5" s="1"/>
  <c r="T100" i="5" s="1"/>
  <c r="F105" i="8"/>
  <c r="G105" i="8" s="1"/>
  <c r="AB103" i="7"/>
  <c r="Z102" i="7"/>
  <c r="S105" i="8"/>
  <c r="U99" i="5" l="1"/>
  <c r="W100" i="5"/>
  <c r="H105" i="8"/>
  <c r="I105" i="8" s="1"/>
  <c r="J105" i="8" s="1"/>
  <c r="M104" i="7"/>
  <c r="O104" i="7"/>
  <c r="AA104" i="7"/>
  <c r="K104" i="7"/>
  <c r="C104" i="7"/>
  <c r="E104" i="7" s="1"/>
  <c r="Q104" i="7"/>
  <c r="R104" i="7" s="1"/>
  <c r="P104" i="7"/>
  <c r="X104" i="7"/>
  <c r="N104" i="7"/>
  <c r="T105" i="8"/>
  <c r="U105" i="8" s="1"/>
  <c r="V105" i="8" s="1"/>
  <c r="W105" i="8" s="1"/>
  <c r="H101" i="5" l="1"/>
  <c r="V101" i="5"/>
  <c r="S101" i="5"/>
  <c r="C101" i="5"/>
  <c r="K101" i="5" s="1"/>
  <c r="E101" i="5"/>
  <c r="D101" i="5"/>
  <c r="I101" i="5"/>
  <c r="D104" i="7"/>
  <c r="Y105" i="8"/>
  <c r="F104" i="7"/>
  <c r="G104" i="7" s="1"/>
  <c r="S104" i="7"/>
  <c r="J101" i="5" l="1"/>
  <c r="F101" i="5"/>
  <c r="L101" i="5" s="1"/>
  <c r="M101" i="5" s="1"/>
  <c r="N101" i="5" s="1"/>
  <c r="O101" i="5" s="1"/>
  <c r="H104" i="7"/>
  <c r="I104" i="7" s="1"/>
  <c r="J104" i="7" s="1"/>
  <c r="AB105" i="8"/>
  <c r="Z104" i="8"/>
  <c r="T104" i="7"/>
  <c r="U104" i="7" s="1"/>
  <c r="V104" i="7" s="1"/>
  <c r="P101" i="5" l="1"/>
  <c r="Q101" i="5" s="1"/>
  <c r="R101" i="5" s="1"/>
  <c r="T101" i="5" s="1"/>
  <c r="W104" i="7"/>
  <c r="Y104" i="7" s="1"/>
  <c r="M106" i="8"/>
  <c r="K106" i="8"/>
  <c r="O106" i="8"/>
  <c r="AA106" i="8"/>
  <c r="D106" i="8"/>
  <c r="C106" i="8"/>
  <c r="N106" i="8"/>
  <c r="X106" i="8"/>
  <c r="Q106" i="8"/>
  <c r="P106" i="8"/>
  <c r="E106" i="8"/>
  <c r="R106" i="8"/>
  <c r="W101" i="5" l="1"/>
  <c r="U100" i="5"/>
  <c r="AB104" i="7"/>
  <c r="Z103" i="7"/>
  <c r="F106" i="8"/>
  <c r="S106" i="8"/>
  <c r="T106" i="8" s="1"/>
  <c r="U106" i="8" s="1"/>
  <c r="V106" i="8" s="1"/>
  <c r="V102" i="5" l="1"/>
  <c r="S102" i="5"/>
  <c r="C102" i="5"/>
  <c r="E102" i="5" s="1"/>
  <c r="X105" i="7"/>
  <c r="O105" i="7"/>
  <c r="P105" i="7"/>
  <c r="K105" i="7"/>
  <c r="Q105" i="7" s="1"/>
  <c r="R105" i="7" s="1"/>
  <c r="D105" i="7"/>
  <c r="N105" i="7"/>
  <c r="E105" i="7"/>
  <c r="AA105" i="7"/>
  <c r="M105" i="7"/>
  <c r="C105" i="7"/>
  <c r="W106" i="8"/>
  <c r="G106" i="8"/>
  <c r="H106" i="8" s="1"/>
  <c r="I106" i="8" s="1"/>
  <c r="D102" i="5" l="1"/>
  <c r="H102" i="5"/>
  <c r="I102" i="5"/>
  <c r="J102" i="5"/>
  <c r="K102" i="5"/>
  <c r="F102" i="5"/>
  <c r="F105" i="7"/>
  <c r="S105" i="7"/>
  <c r="J106" i="8"/>
  <c r="Y106" i="8" s="1"/>
  <c r="L102" i="5" l="1"/>
  <c r="M102" i="5" s="1"/>
  <c r="N102" i="5" s="1"/>
  <c r="O102" i="5" s="1"/>
  <c r="AB106" i="8"/>
  <c r="Z105" i="8"/>
  <c r="T105" i="7"/>
  <c r="U105" i="7" s="1"/>
  <c r="V105" i="7" s="1"/>
  <c r="W105" i="7" s="1"/>
  <c r="G105" i="7"/>
  <c r="H105" i="7" s="1"/>
  <c r="I105" i="7" s="1"/>
  <c r="J105" i="7" s="1"/>
  <c r="P102" i="5" l="1"/>
  <c r="Q102" i="5" s="1"/>
  <c r="R102" i="5" s="1"/>
  <c r="T102" i="5" s="1"/>
  <c r="Y105" i="7"/>
  <c r="N107" i="8"/>
  <c r="K107" i="8"/>
  <c r="E107" i="8"/>
  <c r="R107" i="8"/>
  <c r="Q107" i="8"/>
  <c r="X107" i="8"/>
  <c r="P107" i="8"/>
  <c r="M107" i="8"/>
  <c r="AA107" i="8"/>
  <c r="C107" i="8"/>
  <c r="D107" i="8"/>
  <c r="O107" i="8"/>
  <c r="W102" i="5" l="1"/>
  <c r="U101" i="5"/>
  <c r="S107" i="8"/>
  <c r="T107" i="8" s="1"/>
  <c r="U107" i="8" s="1"/>
  <c r="V107" i="8" s="1"/>
  <c r="AB105" i="7"/>
  <c r="Z104" i="7"/>
  <c r="F107" i="8"/>
  <c r="G107" i="8" s="1"/>
  <c r="C103" i="5" l="1"/>
  <c r="K103" i="5" s="1"/>
  <c r="S103" i="5"/>
  <c r="I103" i="5"/>
  <c r="V103" i="5"/>
  <c r="E103" i="5"/>
  <c r="F103" i="5"/>
  <c r="D103" i="5"/>
  <c r="H107" i="8"/>
  <c r="I107" i="8" s="1"/>
  <c r="J107" i="8" s="1"/>
  <c r="AA106" i="7"/>
  <c r="M106" i="7"/>
  <c r="C106" i="7"/>
  <c r="E106" i="7" s="1"/>
  <c r="P106" i="7"/>
  <c r="O106" i="7"/>
  <c r="K106" i="7"/>
  <c r="Q106" i="7" s="1"/>
  <c r="R106" i="7" s="1"/>
  <c r="D106" i="7"/>
  <c r="X106" i="7"/>
  <c r="N106" i="7"/>
  <c r="W107" i="8"/>
  <c r="H103" i="5" l="1"/>
  <c r="J103" i="5"/>
  <c r="Y107" i="8"/>
  <c r="Z106" i="8" s="1"/>
  <c r="S106" i="7"/>
  <c r="F106" i="7"/>
  <c r="G106" i="7" s="1"/>
  <c r="L103" i="5" l="1"/>
  <c r="M103" i="5" s="1"/>
  <c r="N103" i="5" s="1"/>
  <c r="O103" i="5" s="1"/>
  <c r="P103" i="5" s="1"/>
  <c r="Q103" i="5" s="1"/>
  <c r="R103" i="5" s="1"/>
  <c r="T103" i="5" s="1"/>
  <c r="AB107" i="8"/>
  <c r="E108" i="8" s="1"/>
  <c r="H106" i="7"/>
  <c r="I106" i="7" s="1"/>
  <c r="J106" i="7" s="1"/>
  <c r="T106" i="7"/>
  <c r="U106" i="7" s="1"/>
  <c r="V106" i="7" s="1"/>
  <c r="W103" i="5" l="1"/>
  <c r="U102" i="5"/>
  <c r="P108" i="8"/>
  <c r="X108" i="8"/>
  <c r="N108" i="8"/>
  <c r="Q108" i="8"/>
  <c r="O108" i="8"/>
  <c r="D108" i="8"/>
  <c r="R108" i="8"/>
  <c r="S108" i="8" s="1"/>
  <c r="C108" i="8"/>
  <c r="K108" i="8"/>
  <c r="M108" i="8"/>
  <c r="AA108" i="8"/>
  <c r="W106" i="7"/>
  <c r="Y106" i="7" s="1"/>
  <c r="F108" i="8"/>
  <c r="C104" i="5" l="1"/>
  <c r="J104" i="5" s="1"/>
  <c r="V104" i="5"/>
  <c r="S104" i="5"/>
  <c r="AB106" i="7"/>
  <c r="Z105" i="7"/>
  <c r="G108" i="8"/>
  <c r="H108" i="8" s="1"/>
  <c r="I108" i="8" s="1"/>
  <c r="T108" i="8"/>
  <c r="F104" i="5" l="1"/>
  <c r="H104" i="5"/>
  <c r="I104" i="5"/>
  <c r="E104" i="5"/>
  <c r="K104" i="5"/>
  <c r="D104" i="5"/>
  <c r="U108" i="8"/>
  <c r="V108" i="8" s="1"/>
  <c r="W108" i="8" s="1"/>
  <c r="J108" i="8"/>
  <c r="K107" i="7"/>
  <c r="Q107" i="7" s="1"/>
  <c r="R107" i="7" s="1"/>
  <c r="AA107" i="7"/>
  <c r="N107" i="7"/>
  <c r="X107" i="7"/>
  <c r="O107" i="7"/>
  <c r="M107" i="7"/>
  <c r="D107" i="7"/>
  <c r="C107" i="7"/>
  <c r="E107" i="7" s="1"/>
  <c r="P107" i="7"/>
  <c r="L104" i="5" l="1"/>
  <c r="M104" i="5" s="1"/>
  <c r="Y108" i="8"/>
  <c r="Z107" i="8" s="1"/>
  <c r="S107" i="7"/>
  <c r="F107" i="7"/>
  <c r="G107" i="7" s="1"/>
  <c r="N104" i="5" l="1"/>
  <c r="O104" i="5" s="1"/>
  <c r="AB108" i="8"/>
  <c r="AA109" i="8" s="1"/>
  <c r="H107" i="7"/>
  <c r="I107" i="7" s="1"/>
  <c r="J107" i="7" s="1"/>
  <c r="T107" i="7"/>
  <c r="U107" i="7" s="1"/>
  <c r="V107" i="7" s="1"/>
  <c r="P104" i="5" l="1"/>
  <c r="Q104" i="5" s="1"/>
  <c r="R104" i="5" s="1"/>
  <c r="T104" i="5" s="1"/>
  <c r="P109" i="8"/>
  <c r="N109" i="8"/>
  <c r="R109" i="8"/>
  <c r="S109" i="8" s="1"/>
  <c r="T109" i="8" s="1"/>
  <c r="U109" i="8" s="1"/>
  <c r="V109" i="8" s="1"/>
  <c r="O109" i="8"/>
  <c r="C109" i="8"/>
  <c r="Q109" i="8"/>
  <c r="E109" i="8"/>
  <c r="F109" i="8" s="1"/>
  <c r="G109" i="8" s="1"/>
  <c r="H109" i="8" s="1"/>
  <c r="I109" i="8" s="1"/>
  <c r="X109" i="8"/>
  <c r="D109" i="8"/>
  <c r="K109" i="8"/>
  <c r="M109" i="8"/>
  <c r="W107" i="7"/>
  <c r="Y107" i="7" s="1"/>
  <c r="W104" i="5" l="1"/>
  <c r="U103" i="5"/>
  <c r="AB107" i="7"/>
  <c r="Z106" i="7"/>
  <c r="W109" i="8"/>
  <c r="J109" i="8"/>
  <c r="D105" i="5" l="1"/>
  <c r="V105" i="5"/>
  <c r="H105" i="5"/>
  <c r="C105" i="5"/>
  <c r="I105" i="5" s="1"/>
  <c r="J105" i="5"/>
  <c r="S105" i="5"/>
  <c r="K105" i="5"/>
  <c r="F105" i="5"/>
  <c r="E105" i="5"/>
  <c r="D108" i="7"/>
  <c r="X108" i="7"/>
  <c r="C108" i="7"/>
  <c r="AA108" i="7"/>
  <c r="M108" i="7"/>
  <c r="Q108" i="7" s="1"/>
  <c r="R108" i="7" s="1"/>
  <c r="O108" i="7"/>
  <c r="P108" i="7"/>
  <c r="E108" i="7"/>
  <c r="K108" i="7"/>
  <c r="N108" i="7"/>
  <c r="Y109" i="8"/>
  <c r="L105" i="5" l="1"/>
  <c r="M105" i="5" s="1"/>
  <c r="N105" i="5" s="1"/>
  <c r="O105" i="5" s="1"/>
  <c r="AB109" i="8"/>
  <c r="Z108" i="8"/>
  <c r="F108" i="7"/>
  <c r="S108" i="7"/>
  <c r="T108" i="7" s="1"/>
  <c r="U108" i="7" s="1"/>
  <c r="V108" i="7" s="1"/>
  <c r="P105" i="5" l="1"/>
  <c r="Q105" i="5" s="1"/>
  <c r="R105" i="5" s="1"/>
  <c r="T105" i="5" s="1"/>
  <c r="E110" i="8"/>
  <c r="N110" i="8"/>
  <c r="P110" i="8"/>
  <c r="D110" i="8"/>
  <c r="Q110" i="8"/>
  <c r="R110" i="8"/>
  <c r="AA110" i="8"/>
  <c r="O110" i="8"/>
  <c r="C110" i="8"/>
  <c r="M110" i="8"/>
  <c r="X110" i="8"/>
  <c r="K110" i="8"/>
  <c r="G108" i="7"/>
  <c r="H108" i="7" s="1"/>
  <c r="I108" i="7" s="1"/>
  <c r="W108" i="7"/>
  <c r="W105" i="5" l="1"/>
  <c r="U104" i="5"/>
  <c r="J108" i="7"/>
  <c r="Y108" i="7" s="1"/>
  <c r="Z107" i="7" s="1"/>
  <c r="F110" i="8"/>
  <c r="G110" i="8" s="1"/>
  <c r="S110" i="8"/>
  <c r="V106" i="5" l="1"/>
  <c r="D106" i="5"/>
  <c r="E106" i="5"/>
  <c r="C106" i="5"/>
  <c r="H106" i="5" s="1"/>
  <c r="S106" i="5"/>
  <c r="F106" i="5"/>
  <c r="AB108" i="7"/>
  <c r="M109" i="7" s="1"/>
  <c r="T110" i="8"/>
  <c r="U110" i="8" s="1"/>
  <c r="V110" i="8" s="1"/>
  <c r="H110" i="8"/>
  <c r="I110" i="8" s="1"/>
  <c r="J110" i="8" s="1"/>
  <c r="J106" i="5" l="1"/>
  <c r="I106" i="5"/>
  <c r="L106" i="5" s="1"/>
  <c r="M106" i="5" s="1"/>
  <c r="K106" i="5"/>
  <c r="X109" i="7"/>
  <c r="C109" i="7"/>
  <c r="P109" i="7"/>
  <c r="AA109" i="7"/>
  <c r="E109" i="7"/>
  <c r="F109" i="7" s="1"/>
  <c r="G109" i="7" s="1"/>
  <c r="H109" i="7" s="1"/>
  <c r="I109" i="7" s="1"/>
  <c r="D109" i="7"/>
  <c r="O109" i="7"/>
  <c r="N109" i="7"/>
  <c r="K109" i="7"/>
  <c r="Q109" i="7" s="1"/>
  <c r="R109" i="7" s="1"/>
  <c r="S109" i="7" s="1"/>
  <c r="T109" i="7" s="1"/>
  <c r="U109" i="7" s="1"/>
  <c r="V109" i="7" s="1"/>
  <c r="W110" i="8"/>
  <c r="Y110" i="8" s="1"/>
  <c r="N106" i="5" l="1"/>
  <c r="O106" i="5" s="1"/>
  <c r="P106" i="5" s="1"/>
  <c r="Q106" i="5" s="1"/>
  <c r="R106" i="5" s="1"/>
  <c r="T106" i="5" s="1"/>
  <c r="AB110" i="8"/>
  <c r="Z109" i="8"/>
  <c r="J109" i="7"/>
  <c r="W109" i="7"/>
  <c r="W106" i="5" l="1"/>
  <c r="U105" i="5"/>
  <c r="Y109" i="7"/>
  <c r="Z108" i="7" s="1"/>
  <c r="P111" i="8"/>
  <c r="D111" i="8"/>
  <c r="E111" i="8"/>
  <c r="X111" i="8"/>
  <c r="C111" i="8"/>
  <c r="R111" i="8"/>
  <c r="N111" i="8"/>
  <c r="AA111" i="8"/>
  <c r="Q111" i="8"/>
  <c r="M111" i="8"/>
  <c r="O111" i="8"/>
  <c r="K111" i="8"/>
  <c r="I107" i="5" l="1"/>
  <c r="H107" i="5"/>
  <c r="S107" i="5"/>
  <c r="C107" i="5"/>
  <c r="D107" i="5" s="1"/>
  <c r="F107" i="5"/>
  <c r="K107" i="5"/>
  <c r="J107" i="5"/>
  <c r="V107" i="5"/>
  <c r="E107" i="5"/>
  <c r="AB109" i="7"/>
  <c r="AA110" i="7" s="1"/>
  <c r="F111" i="8"/>
  <c r="S111" i="8"/>
  <c r="T111" i="8" s="1"/>
  <c r="L107" i="5" l="1"/>
  <c r="M107" i="5" s="1"/>
  <c r="X110" i="7"/>
  <c r="N110" i="7"/>
  <c r="M110" i="7"/>
  <c r="Q110" i="7" s="1"/>
  <c r="R110" i="7" s="1"/>
  <c r="S110" i="7" s="1"/>
  <c r="O110" i="7"/>
  <c r="P110" i="7"/>
  <c r="C110" i="7"/>
  <c r="E110" i="7" s="1"/>
  <c r="F110" i="7" s="1"/>
  <c r="G110" i="7" s="1"/>
  <c r="K110" i="7"/>
  <c r="G111" i="8"/>
  <c r="U111" i="8"/>
  <c r="V111" i="8" s="1"/>
  <c r="W111" i="8" s="1"/>
  <c r="N107" i="5" l="1"/>
  <c r="O107" i="5" s="1"/>
  <c r="P107" i="5" s="1"/>
  <c r="Q107" i="5" s="1"/>
  <c r="D110" i="7"/>
  <c r="H111" i="8"/>
  <c r="I111" i="8" s="1"/>
  <c r="J111" i="8" s="1"/>
  <c r="Y111" i="8" s="1"/>
  <c r="T110" i="7"/>
  <c r="U110" i="7" s="1"/>
  <c r="V110" i="7" s="1"/>
  <c r="W110" i="7" s="1"/>
  <c r="H110" i="7"/>
  <c r="I110" i="7" s="1"/>
  <c r="J110" i="7" s="1"/>
  <c r="R107" i="5" l="1"/>
  <c r="T107" i="5" s="1"/>
  <c r="Y110" i="7"/>
  <c r="Z109" i="7" s="1"/>
  <c r="AB111" i="8"/>
  <c r="Z110" i="8"/>
  <c r="W107" i="5" l="1"/>
  <c r="U106" i="5"/>
  <c r="AB110" i="7"/>
  <c r="K111" i="7" s="1"/>
  <c r="Q112" i="8"/>
  <c r="R112" i="8"/>
  <c r="K112" i="8"/>
  <c r="AA112" i="8"/>
  <c r="N112" i="8"/>
  <c r="D112" i="8"/>
  <c r="O112" i="8"/>
  <c r="X112" i="8"/>
  <c r="M112" i="8"/>
  <c r="E112" i="8"/>
  <c r="C112" i="8"/>
  <c r="P112" i="8"/>
  <c r="V108" i="5" l="1"/>
  <c r="C108" i="5"/>
  <c r="J108" i="5" s="1"/>
  <c r="S108" i="5"/>
  <c r="N111" i="7"/>
  <c r="O111" i="7"/>
  <c r="E111" i="7"/>
  <c r="F111" i="7" s="1"/>
  <c r="C111" i="7"/>
  <c r="X111" i="7"/>
  <c r="AA111" i="7"/>
  <c r="D111" i="7"/>
  <c r="P111" i="7"/>
  <c r="M111" i="7"/>
  <c r="Q111" i="7" s="1"/>
  <c r="R111" i="7" s="1"/>
  <c r="S111" i="7" s="1"/>
  <c r="F112" i="8"/>
  <c r="G112" i="8" s="1"/>
  <c r="S112" i="8"/>
  <c r="T112" i="8" s="1"/>
  <c r="U112" i="8" s="1"/>
  <c r="V112" i="8" s="1"/>
  <c r="E108" i="5" l="1"/>
  <c r="F108" i="5"/>
  <c r="D108" i="5"/>
  <c r="H108" i="5"/>
  <c r="I108" i="5"/>
  <c r="K108" i="5"/>
  <c r="H112" i="8"/>
  <c r="I112" i="8" s="1"/>
  <c r="J112" i="8" s="1"/>
  <c r="G111" i="7"/>
  <c r="H111" i="7" s="1"/>
  <c r="I111" i="7" s="1"/>
  <c r="W112" i="8"/>
  <c r="T111" i="7"/>
  <c r="L108" i="5" l="1"/>
  <c r="M108" i="5" s="1"/>
  <c r="J111" i="7"/>
  <c r="Y112" i="8"/>
  <c r="Z111" i="8" s="1"/>
  <c r="U111" i="7"/>
  <c r="V111" i="7" s="1"/>
  <c r="W111" i="7" s="1"/>
  <c r="Y111" i="7" l="1"/>
  <c r="AB111" i="7" s="1"/>
  <c r="N108" i="5"/>
  <c r="O108" i="5" s="1"/>
  <c r="P108" i="5" s="1"/>
  <c r="Q108" i="5" s="1"/>
  <c r="AB112" i="8"/>
  <c r="R113" i="8" s="1"/>
  <c r="Z110" i="7" l="1"/>
  <c r="R108" i="5"/>
  <c r="T108" i="5" s="1"/>
  <c r="E113" i="8"/>
  <c r="F113" i="8" s="1"/>
  <c r="Q113" i="8"/>
  <c r="O113" i="8"/>
  <c r="AA113" i="8"/>
  <c r="X113" i="8"/>
  <c r="M113" i="8"/>
  <c r="D113" i="8"/>
  <c r="N113" i="8"/>
  <c r="P113" i="8"/>
  <c r="C113" i="8"/>
  <c r="K113" i="8"/>
  <c r="C112" i="7"/>
  <c r="E112" i="7" s="1"/>
  <c r="N112" i="7"/>
  <c r="K112" i="7"/>
  <c r="X112" i="7"/>
  <c r="O112" i="7"/>
  <c r="AA112" i="7"/>
  <c r="D112" i="7"/>
  <c r="M112" i="7"/>
  <c r="P112" i="7"/>
  <c r="Q112" i="7"/>
  <c r="R112" i="7" s="1"/>
  <c r="S113" i="8"/>
  <c r="T113" i="8" s="1"/>
  <c r="U113" i="8" s="1"/>
  <c r="V113" i="8" s="1"/>
  <c r="W108" i="5" l="1"/>
  <c r="U107" i="5"/>
  <c r="S112" i="7"/>
  <c r="F112" i="7"/>
  <c r="G113" i="8"/>
  <c r="H113" i="8" s="1"/>
  <c r="I113" i="8" s="1"/>
  <c r="W113" i="8"/>
  <c r="C109" i="5" l="1"/>
  <c r="E109" i="5" s="1"/>
  <c r="S109" i="5"/>
  <c r="V109" i="5"/>
  <c r="F109" i="5"/>
  <c r="J113" i="8"/>
  <c r="Y113" i="8" s="1"/>
  <c r="G112" i="7"/>
  <c r="H112" i="7" s="1"/>
  <c r="I112" i="7" s="1"/>
  <c r="J112" i="7" s="1"/>
  <c r="T112" i="7"/>
  <c r="U112" i="7" s="1"/>
  <c r="V112" i="7" s="1"/>
  <c r="J109" i="5" l="1"/>
  <c r="D109" i="5"/>
  <c r="K109" i="5"/>
  <c r="H109" i="5"/>
  <c r="I109" i="5"/>
  <c r="W112" i="7"/>
  <c r="Y112" i="7" s="1"/>
  <c r="AB113" i="8"/>
  <c r="Z112" i="8"/>
  <c r="L109" i="5" l="1"/>
  <c r="M109" i="5" s="1"/>
  <c r="N109" i="5" s="1"/>
  <c r="O109" i="5" s="1"/>
  <c r="P109" i="5" s="1"/>
  <c r="Q109" i="5" s="1"/>
  <c r="R109" i="5" s="1"/>
  <c r="T109" i="5" s="1"/>
  <c r="AB112" i="7"/>
  <c r="Z111" i="7"/>
  <c r="M114" i="8"/>
  <c r="O114" i="8"/>
  <c r="R114" i="8"/>
  <c r="N114" i="8"/>
  <c r="Q114" i="8"/>
  <c r="E114" i="8"/>
  <c r="P114" i="8"/>
  <c r="AA114" i="8"/>
  <c r="K114" i="8"/>
  <c r="C114" i="8"/>
  <c r="X114" i="8"/>
  <c r="D114" i="8"/>
  <c r="W109" i="5" l="1"/>
  <c r="U108" i="5"/>
  <c r="S114" i="8"/>
  <c r="T114" i="8" s="1"/>
  <c r="K113" i="7"/>
  <c r="Q113" i="7" s="1"/>
  <c r="R113" i="7" s="1"/>
  <c r="O113" i="7"/>
  <c r="P113" i="7"/>
  <c r="X113" i="7"/>
  <c r="M113" i="7"/>
  <c r="E113" i="7"/>
  <c r="C113" i="7"/>
  <c r="N113" i="7"/>
  <c r="AA113" i="7"/>
  <c r="D113" i="7"/>
  <c r="F114" i="8"/>
  <c r="G114" i="8" s="1"/>
  <c r="H114" i="8" s="1"/>
  <c r="I114" i="8" s="1"/>
  <c r="V110" i="5" l="1"/>
  <c r="C110" i="5"/>
  <c r="D110" i="5" s="1"/>
  <c r="S110" i="5"/>
  <c r="F113" i="7"/>
  <c r="G113" i="7" s="1"/>
  <c r="H113" i="7" s="1"/>
  <c r="I113" i="7" s="1"/>
  <c r="J114" i="8"/>
  <c r="U114" i="8"/>
  <c r="V114" i="8" s="1"/>
  <c r="W114" i="8" s="1"/>
  <c r="S113" i="7"/>
  <c r="J110" i="5" l="1"/>
  <c r="E110" i="5"/>
  <c r="K110" i="5"/>
  <c r="I110" i="5"/>
  <c r="H110" i="5"/>
  <c r="F110" i="5"/>
  <c r="Y114" i="8"/>
  <c r="J113" i="7"/>
  <c r="T113" i="7"/>
  <c r="U113" i="7" s="1"/>
  <c r="V113" i="7" s="1"/>
  <c r="L110" i="5" l="1"/>
  <c r="M110" i="5" s="1"/>
  <c r="W113" i="7"/>
  <c r="Y113" i="7" s="1"/>
  <c r="AB114" i="8"/>
  <c r="Z113" i="8"/>
  <c r="N110" i="5" l="1"/>
  <c r="O110" i="5" s="1"/>
  <c r="P110" i="5" s="1"/>
  <c r="Q110" i="5" s="1"/>
  <c r="R110" i="5" s="1"/>
  <c r="T110" i="5" s="1"/>
  <c r="AB113" i="7"/>
  <c r="Z112" i="7"/>
  <c r="C115" i="8"/>
  <c r="P115" i="8"/>
  <c r="Q115" i="8"/>
  <c r="E115" i="8"/>
  <c r="D115" i="8"/>
  <c r="R115" i="8"/>
  <c r="K115" i="8"/>
  <c r="AA115" i="8"/>
  <c r="X115" i="8"/>
  <c r="O115" i="8"/>
  <c r="M115" i="8"/>
  <c r="N115" i="8"/>
  <c r="W110" i="5" l="1"/>
  <c r="U109" i="5"/>
  <c r="S115" i="8"/>
  <c r="T115" i="8" s="1"/>
  <c r="C114" i="7"/>
  <c r="D114" i="7" s="1"/>
  <c r="N114" i="7"/>
  <c r="AA114" i="7"/>
  <c r="P114" i="7"/>
  <c r="O114" i="7"/>
  <c r="X114" i="7"/>
  <c r="K114" i="7"/>
  <c r="Q114" i="7" s="1"/>
  <c r="R114" i="7" s="1"/>
  <c r="M114" i="7"/>
  <c r="E114" i="7"/>
  <c r="F115" i="8"/>
  <c r="C111" i="5" l="1"/>
  <c r="D111" i="5" s="1"/>
  <c r="V111" i="5"/>
  <c r="S111" i="5"/>
  <c r="U115" i="8"/>
  <c r="V115" i="8" s="1"/>
  <c r="W115" i="8" s="1"/>
  <c r="S114" i="7"/>
  <c r="G115" i="8"/>
  <c r="H115" i="8" s="1"/>
  <c r="I115" i="8" s="1"/>
  <c r="J115" i="8" s="1"/>
  <c r="F114" i="7"/>
  <c r="G114" i="7" s="1"/>
  <c r="H114" i="7" s="1"/>
  <c r="I114" i="7" s="1"/>
  <c r="I111" i="5" l="1"/>
  <c r="H111" i="5"/>
  <c r="F111" i="5"/>
  <c r="E111" i="5"/>
  <c r="K111" i="5"/>
  <c r="J111" i="5"/>
  <c r="Y115" i="8"/>
  <c r="AB115" i="8" s="1"/>
  <c r="J114" i="7"/>
  <c r="T114" i="7"/>
  <c r="L111" i="5" l="1"/>
  <c r="M111" i="5" s="1"/>
  <c r="Z114" i="8"/>
  <c r="D116" i="8"/>
  <c r="O116" i="8"/>
  <c r="K116" i="8"/>
  <c r="Q116" i="8"/>
  <c r="E116" i="8"/>
  <c r="R116" i="8"/>
  <c r="M116" i="8"/>
  <c r="N116" i="8"/>
  <c r="X116" i="8"/>
  <c r="AA116" i="8"/>
  <c r="C116" i="8"/>
  <c r="P116" i="8"/>
  <c r="U114" i="7"/>
  <c r="V114" i="7" s="1"/>
  <c r="W114" i="7" s="1"/>
  <c r="Y114" i="7" s="1"/>
  <c r="N111" i="5" l="1"/>
  <c r="AB114" i="7"/>
  <c r="Z113" i="7"/>
  <c r="S116" i="8"/>
  <c r="F116" i="8"/>
  <c r="G116" i="8" s="1"/>
  <c r="H116" i="8" s="1"/>
  <c r="I116" i="8" s="1"/>
  <c r="O111" i="5" l="1"/>
  <c r="P111" i="5" s="1"/>
  <c r="Q111" i="5" s="1"/>
  <c r="T116" i="8"/>
  <c r="U116" i="8" s="1"/>
  <c r="V116" i="8" s="1"/>
  <c r="W116" i="8" s="1"/>
  <c r="M115" i="7"/>
  <c r="N115" i="7"/>
  <c r="P115" i="7"/>
  <c r="X115" i="7"/>
  <c r="K115" i="7"/>
  <c r="Q115" i="7" s="1"/>
  <c r="R115" i="7" s="1"/>
  <c r="O115" i="7"/>
  <c r="C115" i="7"/>
  <c r="D115" i="7" s="1"/>
  <c r="E115" i="7"/>
  <c r="AA115" i="7"/>
  <c r="J116" i="8"/>
  <c r="R111" i="5" l="1"/>
  <c r="T111" i="5" s="1"/>
  <c r="F115" i="7"/>
  <c r="Y116" i="8"/>
  <c r="S115" i="7"/>
  <c r="T115" i="7" s="1"/>
  <c r="U115" i="7" s="1"/>
  <c r="V115" i="7" s="1"/>
  <c r="W111" i="5" l="1"/>
  <c r="U110" i="5"/>
  <c r="G115" i="7"/>
  <c r="W115" i="7"/>
  <c r="AB116" i="8"/>
  <c r="Z115" i="8"/>
  <c r="E112" i="5" l="1"/>
  <c r="S112" i="5"/>
  <c r="H112" i="5"/>
  <c r="C112" i="5"/>
  <c r="D112" i="5" s="1"/>
  <c r="V112" i="5"/>
  <c r="X117" i="8"/>
  <c r="D117" i="8"/>
  <c r="N117" i="8"/>
  <c r="P117" i="8"/>
  <c r="M117" i="8"/>
  <c r="O117" i="8"/>
  <c r="E117" i="8"/>
  <c r="K117" i="8"/>
  <c r="R117" i="8"/>
  <c r="C117" i="8"/>
  <c r="AA117" i="8"/>
  <c r="Q117" i="8"/>
  <c r="H115" i="7"/>
  <c r="I115" i="7" s="1"/>
  <c r="J115" i="7" s="1"/>
  <c r="Y115" i="7" s="1"/>
  <c r="I112" i="5" l="1"/>
  <c r="K112" i="5"/>
  <c r="F112" i="5"/>
  <c r="J112" i="5"/>
  <c r="AB115" i="7"/>
  <c r="Z114" i="7"/>
  <c r="S117" i="8"/>
  <c r="T117" i="8" s="1"/>
  <c r="U117" i="8" s="1"/>
  <c r="V117" i="8" s="1"/>
  <c r="F117" i="8"/>
  <c r="G117" i="8" s="1"/>
  <c r="L112" i="5" l="1"/>
  <c r="M112" i="5" s="1"/>
  <c r="N112" i="5" s="1"/>
  <c r="O112" i="5" s="1"/>
  <c r="O116" i="7"/>
  <c r="E116" i="7"/>
  <c r="C116" i="7"/>
  <c r="D116" i="7" s="1"/>
  <c r="N116" i="7"/>
  <c r="M116" i="7"/>
  <c r="X116" i="7"/>
  <c r="AA116" i="7"/>
  <c r="P116" i="7"/>
  <c r="K116" i="7"/>
  <c r="Q116" i="7" s="1"/>
  <c r="R116" i="7" s="1"/>
  <c r="W117" i="8"/>
  <c r="H117" i="8"/>
  <c r="I117" i="8" s="1"/>
  <c r="J117" i="8" s="1"/>
  <c r="P112" i="5" l="1"/>
  <c r="Q112" i="5" s="1"/>
  <c r="R112" i="5" s="1"/>
  <c r="T112" i="5" s="1"/>
  <c r="Y117" i="8"/>
  <c r="AB117" i="8" s="1"/>
  <c r="F116" i="7"/>
  <c r="G116" i="7" s="1"/>
  <c r="S116" i="7"/>
  <c r="W112" i="5" l="1"/>
  <c r="U111" i="5"/>
  <c r="Z116" i="8"/>
  <c r="D118" i="8"/>
  <c r="E118" i="8"/>
  <c r="AA118" i="8"/>
  <c r="R118" i="8"/>
  <c r="O118" i="8"/>
  <c r="X118" i="8"/>
  <c r="Q118" i="8"/>
  <c r="C118" i="8"/>
  <c r="P118" i="8"/>
  <c r="N118" i="8"/>
  <c r="K118" i="8"/>
  <c r="M118" i="8"/>
  <c r="T116" i="7"/>
  <c r="U116" i="7" s="1"/>
  <c r="V116" i="7" s="1"/>
  <c r="W116" i="7" s="1"/>
  <c r="H116" i="7"/>
  <c r="I116" i="7" s="1"/>
  <c r="J116" i="7" s="1"/>
  <c r="V113" i="5" l="1"/>
  <c r="C113" i="5"/>
  <c r="F113" i="5" s="1"/>
  <c r="S113" i="5"/>
  <c r="Y116" i="7"/>
  <c r="F118" i="8"/>
  <c r="G118" i="8" s="1"/>
  <c r="S118" i="8"/>
  <c r="K113" i="5" l="1"/>
  <c r="D113" i="5"/>
  <c r="J113" i="5"/>
  <c r="I113" i="5"/>
  <c r="E113" i="5"/>
  <c r="H113" i="5"/>
  <c r="L113" i="5" s="1"/>
  <c r="M113" i="5" s="1"/>
  <c r="AB116" i="7"/>
  <c r="Z115" i="7"/>
  <c r="H118" i="8"/>
  <c r="I118" i="8" s="1"/>
  <c r="J118" i="8" s="1"/>
  <c r="T118" i="8"/>
  <c r="U118" i="8" s="1"/>
  <c r="V118" i="8" s="1"/>
  <c r="N113" i="5" l="1"/>
  <c r="O113" i="5" s="1"/>
  <c r="P113" i="5" s="1"/>
  <c r="Q113" i="5" s="1"/>
  <c r="AA117" i="7"/>
  <c r="C117" i="7"/>
  <c r="E117" i="7" s="1"/>
  <c r="O117" i="7"/>
  <c r="K117" i="7"/>
  <c r="Q117" i="7" s="1"/>
  <c r="R117" i="7" s="1"/>
  <c r="P117" i="7"/>
  <c r="M117" i="7"/>
  <c r="N117" i="7"/>
  <c r="X117" i="7"/>
  <c r="W118" i="8"/>
  <c r="Y118" i="8" s="1"/>
  <c r="D117" i="7" l="1"/>
  <c r="R113" i="5"/>
  <c r="T113" i="5" s="1"/>
  <c r="AB118" i="8"/>
  <c r="Z117" i="8"/>
  <c r="F117" i="7"/>
  <c r="G117" i="7" s="1"/>
  <c r="S117" i="7"/>
  <c r="T117" i="7" s="1"/>
  <c r="W113" i="5" l="1"/>
  <c r="U112" i="5"/>
  <c r="N119" i="8"/>
  <c r="D119" i="8"/>
  <c r="M119" i="8"/>
  <c r="K119" i="8"/>
  <c r="E119" i="8"/>
  <c r="O119" i="8"/>
  <c r="R119" i="8"/>
  <c r="X119" i="8"/>
  <c r="AA119" i="8"/>
  <c r="C119" i="8"/>
  <c r="Q119" i="8"/>
  <c r="P119" i="8"/>
  <c r="U117" i="7"/>
  <c r="V117" i="7" s="1"/>
  <c r="W117" i="7" s="1"/>
  <c r="H117" i="7"/>
  <c r="I117" i="7" s="1"/>
  <c r="J117" i="7" s="1"/>
  <c r="D114" i="5" l="1"/>
  <c r="V114" i="5"/>
  <c r="K114" i="5"/>
  <c r="C114" i="5"/>
  <c r="I114" i="5" s="1"/>
  <c r="S114" i="5"/>
  <c r="E114" i="5"/>
  <c r="F119" i="8"/>
  <c r="S119" i="8"/>
  <c r="Y117" i="7"/>
  <c r="F114" i="5" l="1"/>
  <c r="H114" i="5"/>
  <c r="J114" i="5"/>
  <c r="T119" i="8"/>
  <c r="G119" i="8"/>
  <c r="H119" i="8" s="1"/>
  <c r="I119" i="8" s="1"/>
  <c r="J119" i="8" s="1"/>
  <c r="AB117" i="7"/>
  <c r="Z116" i="7"/>
  <c r="L114" i="5" l="1"/>
  <c r="M114" i="5" s="1"/>
  <c r="U119" i="8"/>
  <c r="V119" i="8" s="1"/>
  <c r="W119" i="8" s="1"/>
  <c r="Y119" i="8" s="1"/>
  <c r="M118" i="7"/>
  <c r="N118" i="7"/>
  <c r="D118" i="7"/>
  <c r="O118" i="7"/>
  <c r="P118" i="7"/>
  <c r="C118" i="7"/>
  <c r="E118" i="7" s="1"/>
  <c r="AA118" i="7"/>
  <c r="X118" i="7"/>
  <c r="K118" i="7"/>
  <c r="Q118" i="7" s="1"/>
  <c r="R118" i="7" s="1"/>
  <c r="N114" i="5" l="1"/>
  <c r="O114" i="5" s="1"/>
  <c r="P114" i="5" s="1"/>
  <c r="Q114" i="5" s="1"/>
  <c r="AB119" i="8"/>
  <c r="Z118" i="8"/>
  <c r="S118" i="7"/>
  <c r="F118" i="7"/>
  <c r="R114" i="5" l="1"/>
  <c r="T114" i="5" s="1"/>
  <c r="T118" i="7"/>
  <c r="U118" i="7" s="1"/>
  <c r="V118" i="7" s="1"/>
  <c r="W118" i="7" s="1"/>
  <c r="R120" i="8"/>
  <c r="N120" i="8"/>
  <c r="AA120" i="8"/>
  <c r="X120" i="8"/>
  <c r="Q120" i="8"/>
  <c r="C120" i="8"/>
  <c r="O120" i="8"/>
  <c r="D120" i="8"/>
  <c r="K120" i="8"/>
  <c r="M120" i="8"/>
  <c r="E120" i="8"/>
  <c r="P120" i="8"/>
  <c r="G118" i="7"/>
  <c r="H118" i="7" s="1"/>
  <c r="I118" i="7" s="1"/>
  <c r="W114" i="5" l="1"/>
  <c r="U113" i="5"/>
  <c r="F120" i="8"/>
  <c r="S120" i="8"/>
  <c r="T120" i="8" s="1"/>
  <c r="U120" i="8" s="1"/>
  <c r="V120" i="8" s="1"/>
  <c r="J118" i="7"/>
  <c r="Y118" i="7" s="1"/>
  <c r="V115" i="5" l="1"/>
  <c r="K115" i="5"/>
  <c r="S115" i="5"/>
  <c r="C115" i="5"/>
  <c r="E115" i="5" s="1"/>
  <c r="H115" i="5"/>
  <c r="F115" i="5"/>
  <c r="L115" i="5" s="1"/>
  <c r="M115" i="5" s="1"/>
  <c r="J115" i="5"/>
  <c r="I115" i="5"/>
  <c r="D115" i="5"/>
  <c r="W120" i="8"/>
  <c r="AB118" i="7"/>
  <c r="Z117" i="7"/>
  <c r="G120" i="8"/>
  <c r="H120" i="8" s="1"/>
  <c r="I120" i="8" s="1"/>
  <c r="N115" i="5" l="1"/>
  <c r="O115" i="5" s="1"/>
  <c r="P115" i="5" s="1"/>
  <c r="Q115" i="5" s="1"/>
  <c r="J120" i="8"/>
  <c r="Y120" i="8" s="1"/>
  <c r="C119" i="7"/>
  <c r="E119" i="7" s="1"/>
  <c r="D119" i="7"/>
  <c r="N119" i="7"/>
  <c r="P119" i="7"/>
  <c r="AA119" i="7"/>
  <c r="K119" i="7"/>
  <c r="M119" i="7"/>
  <c r="O119" i="7"/>
  <c r="Q119" i="7" s="1"/>
  <c r="R119" i="7" s="1"/>
  <c r="X119" i="7"/>
  <c r="R115" i="5" l="1"/>
  <c r="T115" i="5" s="1"/>
  <c r="AB120" i="8"/>
  <c r="Z119" i="8"/>
  <c r="F119" i="7"/>
  <c r="S119" i="7"/>
  <c r="T119" i="7" s="1"/>
  <c r="W115" i="5" l="1"/>
  <c r="U114" i="5"/>
  <c r="K121" i="8"/>
  <c r="P121" i="8"/>
  <c r="M121" i="8"/>
  <c r="N121" i="8"/>
  <c r="AA121" i="8"/>
  <c r="X121" i="8"/>
  <c r="D121" i="8"/>
  <c r="E121" i="8"/>
  <c r="Q121" i="8"/>
  <c r="O121" i="8"/>
  <c r="C121" i="8"/>
  <c r="R121" i="8"/>
  <c r="U119" i="7"/>
  <c r="V119" i="7" s="1"/>
  <c r="W119" i="7" s="1"/>
  <c r="G119" i="7"/>
  <c r="H119" i="7" s="1"/>
  <c r="I119" i="7" s="1"/>
  <c r="F116" i="5" l="1"/>
  <c r="C116" i="5"/>
  <c r="H116" i="5" s="1"/>
  <c r="S116" i="5"/>
  <c r="V116" i="5"/>
  <c r="J116" i="5"/>
  <c r="E116" i="5"/>
  <c r="S121" i="8"/>
  <c r="T121" i="8" s="1"/>
  <c r="U121" i="8" s="1"/>
  <c r="V121" i="8" s="1"/>
  <c r="F121" i="8"/>
  <c r="J119" i="7"/>
  <c r="Y119" i="7" s="1"/>
  <c r="I116" i="5" l="1"/>
  <c r="K116" i="5"/>
  <c r="D116" i="5"/>
  <c r="G121" i="8"/>
  <c r="H121" i="8" s="1"/>
  <c r="I121" i="8" s="1"/>
  <c r="AB119" i="7"/>
  <c r="Z118" i="7"/>
  <c r="W121" i="8"/>
  <c r="L116" i="5" l="1"/>
  <c r="M116" i="5" s="1"/>
  <c r="N116" i="5" s="1"/>
  <c r="J121" i="8"/>
  <c r="Y121" i="8" s="1"/>
  <c r="X120" i="7"/>
  <c r="O120" i="7"/>
  <c r="P120" i="7"/>
  <c r="K120" i="7"/>
  <c r="M120" i="7"/>
  <c r="Q120" i="7" s="1"/>
  <c r="R120" i="7" s="1"/>
  <c r="AA120" i="7"/>
  <c r="N120" i="7"/>
  <c r="C120" i="7"/>
  <c r="E120" i="7" s="1"/>
  <c r="O116" i="5" l="1"/>
  <c r="P116" i="5" s="1"/>
  <c r="Q116" i="5" s="1"/>
  <c r="R116" i="5" s="1"/>
  <c r="T116" i="5" s="1"/>
  <c r="D120" i="7"/>
  <c r="S120" i="7"/>
  <c r="T120" i="7" s="1"/>
  <c r="U120" i="7" s="1"/>
  <c r="V120" i="7" s="1"/>
  <c r="AB121" i="8"/>
  <c r="Z120" i="8"/>
  <c r="F120" i="7"/>
  <c r="W116" i="5" l="1"/>
  <c r="U115" i="5"/>
  <c r="R122" i="8"/>
  <c r="K122" i="8"/>
  <c r="N122" i="8"/>
  <c r="D122" i="8"/>
  <c r="AA122" i="8"/>
  <c r="O122" i="8"/>
  <c r="X122" i="8"/>
  <c r="P122" i="8"/>
  <c r="Q122" i="8"/>
  <c r="C122" i="8"/>
  <c r="M122" i="8"/>
  <c r="E122" i="8"/>
  <c r="W120" i="7"/>
  <c r="G120" i="7"/>
  <c r="H120" i="7" s="1"/>
  <c r="I120" i="7" s="1"/>
  <c r="V117" i="5" l="1"/>
  <c r="C117" i="5"/>
  <c r="E117" i="5" s="1"/>
  <c r="S117" i="5"/>
  <c r="F122" i="8"/>
  <c r="G122" i="8" s="1"/>
  <c r="H122" i="8" s="1"/>
  <c r="I122" i="8" s="1"/>
  <c r="J120" i="7"/>
  <c r="Y120" i="7" s="1"/>
  <c r="S122" i="8"/>
  <c r="F117" i="5" l="1"/>
  <c r="D117" i="5"/>
  <c r="K117" i="5"/>
  <c r="I117" i="5"/>
  <c r="J117" i="5"/>
  <c r="H117" i="5"/>
  <c r="L117" i="5" s="1"/>
  <c r="M117" i="5" s="1"/>
  <c r="J122" i="8"/>
  <c r="AB120" i="7"/>
  <c r="Z119" i="7"/>
  <c r="T122" i="8"/>
  <c r="U122" i="8" s="1"/>
  <c r="V122" i="8" s="1"/>
  <c r="N117" i="5" l="1"/>
  <c r="O117" i="5" s="1"/>
  <c r="P117" i="5" s="1"/>
  <c r="Q117" i="5" s="1"/>
  <c r="X121" i="7"/>
  <c r="M121" i="7"/>
  <c r="N121" i="7"/>
  <c r="O121" i="7"/>
  <c r="K121" i="7"/>
  <c r="Q121" i="7" s="1"/>
  <c r="R121" i="7" s="1"/>
  <c r="AA121" i="7"/>
  <c r="C121" i="7"/>
  <c r="D121" i="7" s="1"/>
  <c r="P121" i="7"/>
  <c r="W122" i="8"/>
  <c r="Y122" i="8" s="1"/>
  <c r="R117" i="5" l="1"/>
  <c r="T117" i="5" s="1"/>
  <c r="E121" i="7"/>
  <c r="F121" i="7" s="1"/>
  <c r="G121" i="7" s="1"/>
  <c r="H121" i="7" s="1"/>
  <c r="I121" i="7" s="1"/>
  <c r="AB122" i="8"/>
  <c r="Z121" i="8"/>
  <c r="S121" i="7"/>
  <c r="T121" i="7" s="1"/>
  <c r="U121" i="7" s="1"/>
  <c r="V121" i="7" s="1"/>
  <c r="W117" i="5" l="1"/>
  <c r="U116" i="5"/>
  <c r="X123" i="8"/>
  <c r="Q123" i="8"/>
  <c r="AA123" i="8"/>
  <c r="C123" i="8"/>
  <c r="R123" i="8"/>
  <c r="P123" i="8"/>
  <c r="E123" i="8"/>
  <c r="D123" i="8"/>
  <c r="M123" i="8"/>
  <c r="N123" i="8"/>
  <c r="O123" i="8"/>
  <c r="K123" i="8"/>
  <c r="J121" i="7"/>
  <c r="W121" i="7"/>
  <c r="J118" i="5" l="1"/>
  <c r="V118" i="5"/>
  <c r="I118" i="5"/>
  <c r="C118" i="5"/>
  <c r="K118" i="5" s="1"/>
  <c r="S118" i="5"/>
  <c r="D118" i="5"/>
  <c r="E118" i="5"/>
  <c r="F118" i="5"/>
  <c r="H118" i="5"/>
  <c r="Y121" i="7"/>
  <c r="Z120" i="7" s="1"/>
  <c r="S123" i="8"/>
  <c r="T123" i="8" s="1"/>
  <c r="U123" i="8" s="1"/>
  <c r="V123" i="8" s="1"/>
  <c r="F123" i="8"/>
  <c r="G123" i="8" s="1"/>
  <c r="H123" i="8" s="1"/>
  <c r="I123" i="8" s="1"/>
  <c r="L118" i="5" l="1"/>
  <c r="M118" i="5" s="1"/>
  <c r="AB121" i="7"/>
  <c r="AA122" i="7" s="1"/>
  <c r="J123" i="8"/>
  <c r="W123" i="8"/>
  <c r="N118" i="5" l="1"/>
  <c r="O118" i="5" s="1"/>
  <c r="X122" i="7"/>
  <c r="C122" i="7"/>
  <c r="D122" i="7" s="1"/>
  <c r="P122" i="7"/>
  <c r="O122" i="7"/>
  <c r="K122" i="7"/>
  <c r="Q122" i="7" s="1"/>
  <c r="R122" i="7" s="1"/>
  <c r="S122" i="7" s="1"/>
  <c r="T122" i="7" s="1"/>
  <c r="M122" i="7"/>
  <c r="E122" i="7"/>
  <c r="F122" i="7" s="1"/>
  <c r="G122" i="7" s="1"/>
  <c r="H122" i="7" s="1"/>
  <c r="I122" i="7" s="1"/>
  <c r="N122" i="7"/>
  <c r="Y123" i="8"/>
  <c r="P118" i="5" l="1"/>
  <c r="Q118" i="5" s="1"/>
  <c r="R118" i="5" s="1"/>
  <c r="T118" i="5" s="1"/>
  <c r="AB123" i="8"/>
  <c r="Z122" i="8"/>
  <c r="J122" i="7"/>
  <c r="U122" i="7"/>
  <c r="V122" i="7" s="1"/>
  <c r="W122" i="7" s="1"/>
  <c r="W118" i="5" l="1"/>
  <c r="U117" i="5"/>
  <c r="Q124" i="8"/>
  <c r="P124" i="8"/>
  <c r="D124" i="8"/>
  <c r="N124" i="8"/>
  <c r="R124" i="8"/>
  <c r="O124" i="8"/>
  <c r="X124" i="8"/>
  <c r="AA124" i="8"/>
  <c r="M124" i="8"/>
  <c r="K124" i="8"/>
  <c r="C124" i="8"/>
  <c r="E124" i="8"/>
  <c r="Y122" i="7"/>
  <c r="E119" i="5" l="1"/>
  <c r="K119" i="5"/>
  <c r="S119" i="5"/>
  <c r="C119" i="5"/>
  <c r="D119" i="5" s="1"/>
  <c r="V119" i="5"/>
  <c r="J119" i="5"/>
  <c r="F124" i="8"/>
  <c r="AB122" i="7"/>
  <c r="Z121" i="7"/>
  <c r="S124" i="8"/>
  <c r="T124" i="8" s="1"/>
  <c r="H119" i="5" l="1"/>
  <c r="I119" i="5"/>
  <c r="F119" i="5"/>
  <c r="M123" i="7"/>
  <c r="X123" i="7"/>
  <c r="N123" i="7"/>
  <c r="AA123" i="7"/>
  <c r="K123" i="7"/>
  <c r="Q123" i="7" s="1"/>
  <c r="R123" i="7" s="1"/>
  <c r="P123" i="7"/>
  <c r="O123" i="7"/>
  <c r="C123" i="7"/>
  <c r="D123" i="7" s="1"/>
  <c r="U124" i="8"/>
  <c r="V124" i="8" s="1"/>
  <c r="W124" i="8" s="1"/>
  <c r="G124" i="8"/>
  <c r="H124" i="8" s="1"/>
  <c r="I124" i="8" s="1"/>
  <c r="J124" i="8" s="1"/>
  <c r="L119" i="5" l="1"/>
  <c r="M119" i="5" s="1"/>
  <c r="N119" i="5" s="1"/>
  <c r="O119" i="5" s="1"/>
  <c r="E123" i="7"/>
  <c r="F123" i="7" s="1"/>
  <c r="Y124" i="8"/>
  <c r="Z123" i="8" s="1"/>
  <c r="S123" i="7"/>
  <c r="T123" i="7" s="1"/>
  <c r="U123" i="7" s="1"/>
  <c r="V123" i="7" s="1"/>
  <c r="P119" i="5" l="1"/>
  <c r="Q119" i="5" s="1"/>
  <c r="R119" i="5" s="1"/>
  <c r="T119" i="5" s="1"/>
  <c r="AB124" i="8"/>
  <c r="AA125" i="8" s="1"/>
  <c r="G123" i="7"/>
  <c r="W123" i="7"/>
  <c r="W119" i="5" l="1"/>
  <c r="U118" i="5"/>
  <c r="E125" i="8"/>
  <c r="K125" i="8"/>
  <c r="O125" i="8"/>
  <c r="D125" i="8"/>
  <c r="C125" i="8"/>
  <c r="N125" i="8"/>
  <c r="Q125" i="8"/>
  <c r="M125" i="8"/>
  <c r="X125" i="8"/>
  <c r="P125" i="8"/>
  <c r="R125" i="8"/>
  <c r="S125" i="8" s="1"/>
  <c r="H123" i="7"/>
  <c r="I123" i="7" s="1"/>
  <c r="J123" i="7" s="1"/>
  <c r="Y123" i="7" s="1"/>
  <c r="F125" i="8"/>
  <c r="V120" i="5" l="1"/>
  <c r="C120" i="5"/>
  <c r="H120" i="5" s="1"/>
  <c r="S120" i="5"/>
  <c r="AB123" i="7"/>
  <c r="Z122" i="7"/>
  <c r="G125" i="8"/>
  <c r="T125" i="8"/>
  <c r="U125" i="8" s="1"/>
  <c r="V125" i="8" s="1"/>
  <c r="W125" i="8" s="1"/>
  <c r="K120" i="5" l="1"/>
  <c r="F120" i="5"/>
  <c r="J120" i="5"/>
  <c r="D120" i="5"/>
  <c r="E120" i="5"/>
  <c r="I120" i="5"/>
  <c r="N124" i="7"/>
  <c r="X124" i="7"/>
  <c r="C124" i="7"/>
  <c r="E124" i="7" s="1"/>
  <c r="K124" i="7"/>
  <c r="M124" i="7"/>
  <c r="Q124" i="7" s="1"/>
  <c r="R124" i="7" s="1"/>
  <c r="P124" i="7"/>
  <c r="AA124" i="7"/>
  <c r="O124" i="7"/>
  <c r="H125" i="8"/>
  <c r="I125" i="8" s="1"/>
  <c r="J125" i="8" s="1"/>
  <c r="Y125" i="8" s="1"/>
  <c r="L120" i="5" l="1"/>
  <c r="M120" i="5" s="1"/>
  <c r="N120" i="5" s="1"/>
  <c r="O120" i="5" s="1"/>
  <c r="P120" i="5" s="1"/>
  <c r="Q120" i="5" s="1"/>
  <c r="R120" i="5" s="1"/>
  <c r="T120" i="5" s="1"/>
  <c r="D124" i="7"/>
  <c r="AB125" i="8"/>
  <c r="Z124" i="8"/>
  <c r="F124" i="7"/>
  <c r="G124" i="7" s="1"/>
  <c r="S124" i="7"/>
  <c r="T124" i="7" s="1"/>
  <c r="U124" i="7" s="1"/>
  <c r="V124" i="7" s="1"/>
  <c r="W120" i="5" l="1"/>
  <c r="U119" i="5"/>
  <c r="R126" i="8"/>
  <c r="Q126" i="8"/>
  <c r="K126" i="8"/>
  <c r="AA126" i="8"/>
  <c r="E126" i="8"/>
  <c r="N126" i="8"/>
  <c r="C126" i="8"/>
  <c r="M126" i="8"/>
  <c r="O126" i="8"/>
  <c r="D126" i="8"/>
  <c r="X126" i="8"/>
  <c r="P126" i="8"/>
  <c r="W124" i="7"/>
  <c r="H124" i="7"/>
  <c r="I124" i="7" s="1"/>
  <c r="J124" i="7" s="1"/>
  <c r="V121" i="5" l="1"/>
  <c r="S121" i="5"/>
  <c r="C121" i="5"/>
  <c r="D121" i="5" s="1"/>
  <c r="Y124" i="7"/>
  <c r="Z123" i="7" s="1"/>
  <c r="F126" i="8"/>
  <c r="G126" i="8" s="1"/>
  <c r="H126" i="8" s="1"/>
  <c r="I126" i="8" s="1"/>
  <c r="S126" i="8"/>
  <c r="T126" i="8" s="1"/>
  <c r="U126" i="8" s="1"/>
  <c r="V126" i="8" s="1"/>
  <c r="F121" i="5" l="1"/>
  <c r="K121" i="5"/>
  <c r="J121" i="5"/>
  <c r="H121" i="5"/>
  <c r="E121" i="5"/>
  <c r="I121" i="5"/>
  <c r="AB124" i="7"/>
  <c r="W126" i="8"/>
  <c r="J126" i="8"/>
  <c r="L121" i="5" l="1"/>
  <c r="M121" i="5" s="1"/>
  <c r="N121" i="5" s="1"/>
  <c r="C125" i="7"/>
  <c r="E125" i="7" s="1"/>
  <c r="F125" i="7" s="1"/>
  <c r="G125" i="7" s="1"/>
  <c r="K125" i="7"/>
  <c r="Q125" i="7" s="1"/>
  <c r="R125" i="7" s="1"/>
  <c r="S125" i="7" s="1"/>
  <c r="T125" i="7" s="1"/>
  <c r="U125" i="7" s="1"/>
  <c r="V125" i="7" s="1"/>
  <c r="AA125" i="7"/>
  <c r="P125" i="7"/>
  <c r="N125" i="7"/>
  <c r="O125" i="7"/>
  <c r="X125" i="7"/>
  <c r="M125" i="7"/>
  <c r="Y126" i="8"/>
  <c r="O121" i="5" l="1"/>
  <c r="P121" i="5" s="1"/>
  <c r="Q121" i="5" s="1"/>
  <c r="R121" i="5" s="1"/>
  <c r="T121" i="5" s="1"/>
  <c r="U120" i="5" s="1"/>
  <c r="D125" i="7"/>
  <c r="AB126" i="8"/>
  <c r="Z125" i="8"/>
  <c r="H125" i="7"/>
  <c r="I125" i="7" s="1"/>
  <c r="J125" i="7" s="1"/>
  <c r="W125" i="7"/>
  <c r="W121" i="5" l="1"/>
  <c r="S122" i="5" s="1"/>
  <c r="Y125" i="7"/>
  <c r="Z124" i="7" s="1"/>
  <c r="K127" i="8"/>
  <c r="D127" i="8"/>
  <c r="N127" i="8"/>
  <c r="Q127" i="8"/>
  <c r="R127" i="8"/>
  <c r="X127" i="8"/>
  <c r="E127" i="8"/>
  <c r="AA127" i="8"/>
  <c r="O127" i="8"/>
  <c r="P127" i="8"/>
  <c r="M127" i="8"/>
  <c r="C127" i="8"/>
  <c r="C122" i="5" l="1"/>
  <c r="F122" i="5" s="1"/>
  <c r="V122" i="5"/>
  <c r="K122" i="5"/>
  <c r="J122" i="5"/>
  <c r="AB125" i="7"/>
  <c r="F127" i="8"/>
  <c r="G127" i="8" s="1"/>
  <c r="H127" i="8" s="1"/>
  <c r="I127" i="8" s="1"/>
  <c r="S127" i="8"/>
  <c r="T127" i="8" s="1"/>
  <c r="E122" i="5" l="1"/>
  <c r="I122" i="5"/>
  <c r="H122" i="5"/>
  <c r="D122" i="5"/>
  <c r="K126" i="7"/>
  <c r="Q126" i="7" s="1"/>
  <c r="R126" i="7" s="1"/>
  <c r="S126" i="7" s="1"/>
  <c r="T126" i="7" s="1"/>
  <c r="P126" i="7"/>
  <c r="M126" i="7"/>
  <c r="N126" i="7"/>
  <c r="X126" i="7"/>
  <c r="O126" i="7"/>
  <c r="AA126" i="7"/>
  <c r="D126" i="7"/>
  <c r="C126" i="7"/>
  <c r="E126" i="7" s="1"/>
  <c r="F126" i="7" s="1"/>
  <c r="U127" i="8"/>
  <c r="V127" i="8" s="1"/>
  <c r="W127" i="8" s="1"/>
  <c r="J127" i="8"/>
  <c r="L122" i="5" l="1"/>
  <c r="M122" i="5" s="1"/>
  <c r="N122" i="5" s="1"/>
  <c r="O122" i="5" s="1"/>
  <c r="P122" i="5" s="1"/>
  <c r="Q122" i="5" s="1"/>
  <c r="R122" i="5" s="1"/>
  <c r="T122" i="5" s="1"/>
  <c r="Y127" i="8"/>
  <c r="Z126" i="8" s="1"/>
  <c r="U126" i="7"/>
  <c r="V126" i="7" s="1"/>
  <c r="W126" i="7" s="1"/>
  <c r="G126" i="7"/>
  <c r="H126" i="7" s="1"/>
  <c r="I126" i="7" s="1"/>
  <c r="W122" i="5" l="1"/>
  <c r="U121" i="5"/>
  <c r="AB127" i="8"/>
  <c r="M128" i="8" s="1"/>
  <c r="J126" i="7"/>
  <c r="Y126" i="7" s="1"/>
  <c r="C123" i="5" l="1"/>
  <c r="E123" i="5" s="1"/>
  <c r="S123" i="5"/>
  <c r="V123" i="5"/>
  <c r="K123" i="5"/>
  <c r="D128" i="8"/>
  <c r="N128" i="8"/>
  <c r="P128" i="8"/>
  <c r="E128" i="8"/>
  <c r="F128" i="8" s="1"/>
  <c r="G128" i="8" s="1"/>
  <c r="K128" i="8"/>
  <c r="AA128" i="8"/>
  <c r="R128" i="8"/>
  <c r="S128" i="8" s="1"/>
  <c r="X128" i="8"/>
  <c r="O128" i="8"/>
  <c r="C128" i="8"/>
  <c r="Q128" i="8"/>
  <c r="AB126" i="7"/>
  <c r="Z125" i="7"/>
  <c r="D123" i="5" l="1"/>
  <c r="F123" i="5"/>
  <c r="J123" i="5"/>
  <c r="I123" i="5"/>
  <c r="H123" i="5"/>
  <c r="M127" i="7"/>
  <c r="N127" i="7"/>
  <c r="O127" i="7"/>
  <c r="D127" i="7"/>
  <c r="C127" i="7"/>
  <c r="E127" i="7" s="1"/>
  <c r="X127" i="7"/>
  <c r="AA127" i="7"/>
  <c r="K127" i="7"/>
  <c r="Q127" i="7" s="1"/>
  <c r="R127" i="7" s="1"/>
  <c r="P127" i="7"/>
  <c r="T128" i="8"/>
  <c r="U128" i="8" s="1"/>
  <c r="V128" i="8" s="1"/>
  <c r="H128" i="8"/>
  <c r="I128" i="8" s="1"/>
  <c r="J128" i="8" s="1"/>
  <c r="L123" i="5" l="1"/>
  <c r="M123" i="5" s="1"/>
  <c r="N123" i="5" s="1"/>
  <c r="O123" i="5" s="1"/>
  <c r="P123" i="5" s="1"/>
  <c r="Q123" i="5" s="1"/>
  <c r="W128" i="8"/>
  <c r="Y128" i="8" s="1"/>
  <c r="S127" i="7"/>
  <c r="F127" i="7"/>
  <c r="R123" i="5" l="1"/>
  <c r="T123" i="5" s="1"/>
  <c r="W123" i="5" s="1"/>
  <c r="Z127" i="8"/>
  <c r="AB128" i="8"/>
  <c r="K129" i="8" s="1"/>
  <c r="G127" i="7"/>
  <c r="H127" i="7" s="1"/>
  <c r="I127" i="7" s="1"/>
  <c r="T127" i="7"/>
  <c r="U122" i="5" l="1"/>
  <c r="C124" i="5"/>
  <c r="E124" i="5" s="1"/>
  <c r="S124" i="5"/>
  <c r="V124" i="5"/>
  <c r="Q129" i="8"/>
  <c r="R129" i="8"/>
  <c r="S129" i="8" s="1"/>
  <c r="E129" i="8"/>
  <c r="F129" i="8" s="1"/>
  <c r="G129" i="8" s="1"/>
  <c r="O129" i="8"/>
  <c r="M129" i="8"/>
  <c r="X129" i="8"/>
  <c r="P129" i="8"/>
  <c r="C129" i="8"/>
  <c r="AA129" i="8"/>
  <c r="J127" i="7"/>
  <c r="N129" i="8"/>
  <c r="D129" i="8"/>
  <c r="U127" i="7"/>
  <c r="V127" i="7" s="1"/>
  <c r="W127" i="7" s="1"/>
  <c r="Y127" i="7" l="1"/>
  <c r="AB127" i="7" s="1"/>
  <c r="H124" i="5"/>
  <c r="F124" i="5"/>
  <c r="K124" i="5"/>
  <c r="I124" i="5"/>
  <c r="D124" i="5"/>
  <c r="J124" i="5"/>
  <c r="H129" i="8"/>
  <c r="I129" i="8" s="1"/>
  <c r="J129" i="8" s="1"/>
  <c r="T129" i="8"/>
  <c r="U129" i="8" s="1"/>
  <c r="V129" i="8" s="1"/>
  <c r="W129" i="8" s="1"/>
  <c r="Z126" i="7" l="1"/>
  <c r="L124" i="5"/>
  <c r="M124" i="5" s="1"/>
  <c r="O128" i="7"/>
  <c r="K128" i="7"/>
  <c r="C128" i="7"/>
  <c r="D128" i="7" s="1"/>
  <c r="P128" i="7"/>
  <c r="N128" i="7"/>
  <c r="X128" i="7"/>
  <c r="AA128" i="7"/>
  <c r="M128" i="7"/>
  <c r="Q128" i="7" s="1"/>
  <c r="R128" i="7" s="1"/>
  <c r="Y129" i="8"/>
  <c r="N124" i="5" l="1"/>
  <c r="O124" i="5" s="1"/>
  <c r="P124" i="5" s="1"/>
  <c r="Q124" i="5" s="1"/>
  <c r="R124" i="5" s="1"/>
  <c r="T124" i="5" s="1"/>
  <c r="E128" i="7"/>
  <c r="F128" i="7" s="1"/>
  <c r="AB129" i="8"/>
  <c r="Z128" i="8"/>
  <c r="S128" i="7"/>
  <c r="W124" i="5" l="1"/>
  <c r="U123" i="5"/>
  <c r="N130" i="8"/>
  <c r="C130" i="8"/>
  <c r="P130" i="8"/>
  <c r="AA130" i="8"/>
  <c r="E130" i="8"/>
  <c r="D130" i="8"/>
  <c r="X130" i="8"/>
  <c r="K130" i="8"/>
  <c r="R130" i="8"/>
  <c r="Q130" i="8"/>
  <c r="M130" i="8"/>
  <c r="O130" i="8"/>
  <c r="T128" i="7"/>
  <c r="U128" i="7" s="1"/>
  <c r="V128" i="7" s="1"/>
  <c r="W128" i="7" s="1"/>
  <c r="G128" i="7"/>
  <c r="H128" i="7" s="1"/>
  <c r="I128" i="7" s="1"/>
  <c r="S125" i="5" l="1"/>
  <c r="V125" i="5"/>
  <c r="I125" i="5"/>
  <c r="C125" i="5"/>
  <c r="D125" i="5" s="1"/>
  <c r="J125" i="5"/>
  <c r="E125" i="5"/>
  <c r="F125" i="5"/>
  <c r="J128" i="7"/>
  <c r="Y128" i="7" s="1"/>
  <c r="S130" i="8"/>
  <c r="T130" i="8" s="1"/>
  <c r="F130" i="8"/>
  <c r="H125" i="5" l="1"/>
  <c r="K125" i="5"/>
  <c r="AB128" i="7"/>
  <c r="Z127" i="7"/>
  <c r="G130" i="8"/>
  <c r="H130" i="8" s="1"/>
  <c r="I130" i="8" s="1"/>
  <c r="U130" i="8"/>
  <c r="V130" i="8" s="1"/>
  <c r="W130" i="8" s="1"/>
  <c r="L125" i="5" l="1"/>
  <c r="M125" i="5" s="1"/>
  <c r="N125" i="5" s="1"/>
  <c r="O125" i="5" s="1"/>
  <c r="P125" i="5" s="1"/>
  <c r="Q125" i="5" s="1"/>
  <c r="J130" i="8"/>
  <c r="Y130" i="8" s="1"/>
  <c r="X129" i="7"/>
  <c r="K129" i="7"/>
  <c r="P129" i="7"/>
  <c r="N129" i="7"/>
  <c r="Q129" i="7" s="1"/>
  <c r="R129" i="7" s="1"/>
  <c r="O129" i="7"/>
  <c r="C129" i="7"/>
  <c r="E129" i="7" s="1"/>
  <c r="AA129" i="7"/>
  <c r="M129" i="7"/>
  <c r="D129" i="7"/>
  <c r="R125" i="5" l="1"/>
  <c r="T125" i="5" s="1"/>
  <c r="S129" i="7"/>
  <c r="T129" i="7" s="1"/>
  <c r="U129" i="7" s="1"/>
  <c r="V129" i="7" s="1"/>
  <c r="F129" i="7"/>
  <c r="AB130" i="8"/>
  <c r="Z129" i="8"/>
  <c r="W125" i="5" l="1"/>
  <c r="U124" i="5"/>
  <c r="W129" i="7"/>
  <c r="X131" i="8"/>
  <c r="Q131" i="8"/>
  <c r="K131" i="8"/>
  <c r="E131" i="8"/>
  <c r="R131" i="8"/>
  <c r="N131" i="8"/>
  <c r="D131" i="8"/>
  <c r="AA131" i="8"/>
  <c r="C131" i="8"/>
  <c r="O131" i="8"/>
  <c r="P131" i="8"/>
  <c r="M131" i="8"/>
  <c r="G129" i="7"/>
  <c r="H129" i="7" s="1"/>
  <c r="I129" i="7" s="1"/>
  <c r="S126" i="5" l="1"/>
  <c r="C126" i="5"/>
  <c r="J126" i="5" s="1"/>
  <c r="V126" i="5"/>
  <c r="F131" i="8"/>
  <c r="G131" i="8" s="1"/>
  <c r="S131" i="8"/>
  <c r="J129" i="7"/>
  <c r="Y129" i="7" s="1"/>
  <c r="D126" i="5" l="1"/>
  <c r="E126" i="5"/>
  <c r="F126" i="5"/>
  <c r="K126" i="5"/>
  <c r="H126" i="5"/>
  <c r="I126" i="5"/>
  <c r="H131" i="8"/>
  <c r="I131" i="8" s="1"/>
  <c r="J131" i="8" s="1"/>
  <c r="AB129" i="7"/>
  <c r="Z128" i="7"/>
  <c r="T131" i="8"/>
  <c r="L126" i="5" l="1"/>
  <c r="M126" i="5" s="1"/>
  <c r="U131" i="8"/>
  <c r="V131" i="8" s="1"/>
  <c r="W131" i="8" s="1"/>
  <c r="Y131" i="8" s="1"/>
  <c r="O130" i="7"/>
  <c r="R130" i="7"/>
  <c r="N130" i="7"/>
  <c r="C130" i="7"/>
  <c r="E130" i="7" s="1"/>
  <c r="D130" i="7"/>
  <c r="X130" i="7"/>
  <c r="M130" i="7"/>
  <c r="P130" i="7"/>
  <c r="AA130" i="7"/>
  <c r="Q130" i="7"/>
  <c r="K130" i="7"/>
  <c r="N126" i="5" l="1"/>
  <c r="O126" i="5" s="1"/>
  <c r="P126" i="5" s="1"/>
  <c r="Q126" i="5" s="1"/>
  <c r="AB131" i="8"/>
  <c r="Z130" i="8"/>
  <c r="S130" i="7"/>
  <c r="F130" i="7"/>
  <c r="R126" i="5" l="1"/>
  <c r="T126" i="5" s="1"/>
  <c r="P132" i="8"/>
  <c r="C132" i="8"/>
  <c r="D132" i="8"/>
  <c r="K132" i="8"/>
  <c r="E132" i="8"/>
  <c r="X132" i="8"/>
  <c r="AA132" i="8"/>
  <c r="Q132" i="8"/>
  <c r="M132" i="8"/>
  <c r="O132" i="8"/>
  <c r="N132" i="8"/>
  <c r="R132" i="8"/>
  <c r="G130" i="7"/>
  <c r="T130" i="7"/>
  <c r="U130" i="7" s="1"/>
  <c r="V130" i="7" s="1"/>
  <c r="W126" i="5" l="1"/>
  <c r="U125" i="5"/>
  <c r="W130" i="7"/>
  <c r="H130" i="7"/>
  <c r="I130" i="7" s="1"/>
  <c r="J130" i="7" s="1"/>
  <c r="F132" i="8"/>
  <c r="G132" i="8" s="1"/>
  <c r="H132" i="8" s="1"/>
  <c r="I132" i="8" s="1"/>
  <c r="S132" i="8"/>
  <c r="V127" i="5" l="1"/>
  <c r="S127" i="5"/>
  <c r="C127" i="5"/>
  <c r="H127" i="5" s="1"/>
  <c r="Y130" i="7"/>
  <c r="Z129" i="7" s="1"/>
  <c r="T132" i="8"/>
  <c r="U132" i="8" s="1"/>
  <c r="V132" i="8" s="1"/>
  <c r="J132" i="8"/>
  <c r="F127" i="5" l="1"/>
  <c r="D127" i="5"/>
  <c r="I127" i="5"/>
  <c r="E127" i="5"/>
  <c r="J127" i="5"/>
  <c r="K127" i="5"/>
  <c r="AB130" i="7"/>
  <c r="AA131" i="7" s="1"/>
  <c r="W132" i="8"/>
  <c r="Y132" i="8" s="1"/>
  <c r="L127" i="5" l="1"/>
  <c r="M127" i="5" s="1"/>
  <c r="D131" i="7"/>
  <c r="C131" i="7"/>
  <c r="E131" i="7" s="1"/>
  <c r="F131" i="7" s="1"/>
  <c r="G131" i="7" s="1"/>
  <c r="O131" i="7"/>
  <c r="K131" i="7"/>
  <c r="Q131" i="7"/>
  <c r="R131" i="7" s="1"/>
  <c r="S131" i="7" s="1"/>
  <c r="N131" i="7"/>
  <c r="X131" i="7"/>
  <c r="M131" i="7"/>
  <c r="P131" i="7"/>
  <c r="AB132" i="8"/>
  <c r="Z131" i="8"/>
  <c r="N127" i="5" l="1"/>
  <c r="O127" i="5" s="1"/>
  <c r="P127" i="5" s="1"/>
  <c r="Q127" i="5" s="1"/>
  <c r="R127" i="5" s="1"/>
  <c r="T127" i="5" s="1"/>
  <c r="T131" i="7"/>
  <c r="U131" i="7" s="1"/>
  <c r="V131" i="7" s="1"/>
  <c r="H131" i="7"/>
  <c r="I131" i="7" s="1"/>
  <c r="J131" i="7" s="1"/>
  <c r="K133" i="8"/>
  <c r="X133" i="8"/>
  <c r="P133" i="8"/>
  <c r="O133" i="8"/>
  <c r="R133" i="8"/>
  <c r="M133" i="8"/>
  <c r="D133" i="8"/>
  <c r="C133" i="8"/>
  <c r="AA133" i="8"/>
  <c r="E133" i="8"/>
  <c r="Q133" i="8"/>
  <c r="N133" i="8"/>
  <c r="W127" i="5" l="1"/>
  <c r="U126" i="5"/>
  <c r="W131" i="7"/>
  <c r="Y131" i="7" s="1"/>
  <c r="Z130" i="7" s="1"/>
  <c r="S133" i="8"/>
  <c r="F133" i="8"/>
  <c r="V128" i="5" l="1"/>
  <c r="C128" i="5"/>
  <c r="F128" i="5" s="1"/>
  <c r="S128" i="5"/>
  <c r="AB131" i="7"/>
  <c r="G133" i="8"/>
  <c r="H133" i="8" s="1"/>
  <c r="I133" i="8" s="1"/>
  <c r="T133" i="8"/>
  <c r="U133" i="8" s="1"/>
  <c r="V133" i="8" s="1"/>
  <c r="E128" i="5" l="1"/>
  <c r="J128" i="5"/>
  <c r="I128" i="5"/>
  <c r="K128" i="5"/>
  <c r="H128" i="5"/>
  <c r="D128" i="5"/>
  <c r="O132" i="7"/>
  <c r="K132" i="7"/>
  <c r="AA132" i="7"/>
  <c r="N132" i="7"/>
  <c r="P132" i="7"/>
  <c r="Q132" i="7"/>
  <c r="R132" i="7" s="1"/>
  <c r="S132" i="7" s="1"/>
  <c r="X132" i="7"/>
  <c r="M132" i="7"/>
  <c r="C132" i="7"/>
  <c r="E132" i="7" s="1"/>
  <c r="F132" i="7" s="1"/>
  <c r="G132" i="7" s="1"/>
  <c r="H132" i="7" s="1"/>
  <c r="I132" i="7" s="1"/>
  <c r="J133" i="8"/>
  <c r="W133" i="8"/>
  <c r="D132" i="7" l="1"/>
  <c r="L128" i="5"/>
  <c r="M128" i="5" s="1"/>
  <c r="Y133" i="8"/>
  <c r="AB133" i="8" s="1"/>
  <c r="J132" i="7"/>
  <c r="T132" i="7"/>
  <c r="U132" i="7" s="1"/>
  <c r="V132" i="7" s="1"/>
  <c r="N128" i="5" l="1"/>
  <c r="Z132" i="8"/>
  <c r="W132" i="7"/>
  <c r="Y132" i="7" s="1"/>
  <c r="E134" i="8"/>
  <c r="AA134" i="8"/>
  <c r="D134" i="8"/>
  <c r="R134" i="8"/>
  <c r="Q134" i="8"/>
  <c r="N134" i="8"/>
  <c r="O134" i="8"/>
  <c r="M134" i="8"/>
  <c r="P134" i="8"/>
  <c r="X134" i="8"/>
  <c r="K134" i="8"/>
  <c r="C134" i="8"/>
  <c r="O128" i="5" l="1"/>
  <c r="P128" i="5" s="1"/>
  <c r="Q128" i="5" s="1"/>
  <c r="AB132" i="7"/>
  <c r="Z131" i="7"/>
  <c r="S134" i="8"/>
  <c r="F134" i="8"/>
  <c r="G134" i="8" s="1"/>
  <c r="R128" i="5" l="1"/>
  <c r="T128" i="5" s="1"/>
  <c r="C133" i="7"/>
  <c r="X133" i="7"/>
  <c r="N133" i="7"/>
  <c r="E133" i="7"/>
  <c r="D133" i="7"/>
  <c r="P133" i="7"/>
  <c r="O133" i="7"/>
  <c r="AA133" i="7"/>
  <c r="K133" i="7"/>
  <c r="Q133" i="7" s="1"/>
  <c r="R133" i="7" s="1"/>
  <c r="M133" i="7"/>
  <c r="H134" i="8"/>
  <c r="I134" i="8" s="1"/>
  <c r="J134" i="8" s="1"/>
  <c r="T134" i="8"/>
  <c r="U134" i="8" s="1"/>
  <c r="V134" i="8" s="1"/>
  <c r="W128" i="5" l="1"/>
  <c r="U127" i="5"/>
  <c r="S133" i="7"/>
  <c r="W134" i="8"/>
  <c r="Y134" i="8" s="1"/>
  <c r="F133" i="7"/>
  <c r="C129" i="5" l="1"/>
  <c r="D129" i="5" s="1"/>
  <c r="S129" i="5"/>
  <c r="V129" i="5"/>
  <c r="AB134" i="8"/>
  <c r="Z133" i="8"/>
  <c r="G133" i="7"/>
  <c r="H133" i="7" s="1"/>
  <c r="I133" i="7" s="1"/>
  <c r="T133" i="7"/>
  <c r="U133" i="7" s="1"/>
  <c r="V133" i="7" s="1"/>
  <c r="F129" i="5" l="1"/>
  <c r="E129" i="5"/>
  <c r="J129" i="5"/>
  <c r="I129" i="5"/>
  <c r="H129" i="5"/>
  <c r="K129" i="5"/>
  <c r="W133" i="7"/>
  <c r="E135" i="8"/>
  <c r="Q135" i="8"/>
  <c r="D135" i="8"/>
  <c r="AA135" i="8"/>
  <c r="N135" i="8"/>
  <c r="K135" i="8"/>
  <c r="C135" i="8"/>
  <c r="M135" i="8"/>
  <c r="P135" i="8"/>
  <c r="O135" i="8"/>
  <c r="X135" i="8"/>
  <c r="R135" i="8"/>
  <c r="J133" i="7"/>
  <c r="L129" i="5" l="1"/>
  <c r="M129" i="5" s="1"/>
  <c r="Y133" i="7"/>
  <c r="Z132" i="7" s="1"/>
  <c r="F135" i="8"/>
  <c r="G135" i="8" s="1"/>
  <c r="S135" i="8"/>
  <c r="T135" i="8" s="1"/>
  <c r="U135" i="8" s="1"/>
  <c r="V135" i="8" s="1"/>
  <c r="N129" i="5" l="1"/>
  <c r="O129" i="5" s="1"/>
  <c r="AB133" i="7"/>
  <c r="K134" i="7" s="1"/>
  <c r="W135" i="8"/>
  <c r="H135" i="8"/>
  <c r="I135" i="8" s="1"/>
  <c r="J135" i="8" s="1"/>
  <c r="P129" i="5" l="1"/>
  <c r="Q129" i="5" s="1"/>
  <c r="R129" i="5" s="1"/>
  <c r="T129" i="5" s="1"/>
  <c r="O134" i="7"/>
  <c r="N134" i="7"/>
  <c r="Q134" i="7"/>
  <c r="R134" i="7" s="1"/>
  <c r="S134" i="7" s="1"/>
  <c r="M134" i="7"/>
  <c r="AA134" i="7"/>
  <c r="C134" i="7"/>
  <c r="D134" i="7"/>
  <c r="E134" i="7"/>
  <c r="F134" i="7" s="1"/>
  <c r="P134" i="7"/>
  <c r="X134" i="7"/>
  <c r="Y135" i="8"/>
  <c r="Z134" i="8" s="1"/>
  <c r="U128" i="5" l="1"/>
  <c r="W129" i="5"/>
  <c r="AB135" i="8"/>
  <c r="O136" i="8" s="1"/>
  <c r="T134" i="7"/>
  <c r="U134" i="7" s="1"/>
  <c r="V134" i="7" s="1"/>
  <c r="G134" i="7"/>
  <c r="H134" i="7" s="1"/>
  <c r="I134" i="7" s="1"/>
  <c r="I130" i="5" l="1"/>
  <c r="S130" i="5"/>
  <c r="V130" i="5"/>
  <c r="C130" i="5"/>
  <c r="F130" i="5" s="1"/>
  <c r="D130" i="5"/>
  <c r="E130" i="5"/>
  <c r="J130" i="5"/>
  <c r="K130" i="5"/>
  <c r="H130" i="5"/>
  <c r="L130" i="5"/>
  <c r="M130" i="5" s="1"/>
  <c r="N136" i="8"/>
  <c r="C136" i="8"/>
  <c r="X136" i="8"/>
  <c r="P136" i="8"/>
  <c r="K136" i="8"/>
  <c r="D136" i="8"/>
  <c r="E136" i="8"/>
  <c r="F136" i="8" s="1"/>
  <c r="G136" i="8" s="1"/>
  <c r="H136" i="8" s="1"/>
  <c r="I136" i="8" s="1"/>
  <c r="Q136" i="8"/>
  <c r="R136" i="8"/>
  <c r="S136" i="8" s="1"/>
  <c r="T136" i="8" s="1"/>
  <c r="U136" i="8" s="1"/>
  <c r="V136" i="8" s="1"/>
  <c r="AA136" i="8"/>
  <c r="M136" i="8"/>
  <c r="W134" i="7"/>
  <c r="J134" i="7"/>
  <c r="N130" i="5" l="1"/>
  <c r="O130" i="5" s="1"/>
  <c r="P130" i="5" s="1"/>
  <c r="Q130" i="5" s="1"/>
  <c r="R130" i="5" s="1"/>
  <c r="T130" i="5" s="1"/>
  <c r="Y134" i="7"/>
  <c r="AB134" i="7" s="1"/>
  <c r="W136" i="8"/>
  <c r="J136" i="8"/>
  <c r="W130" i="5" l="1"/>
  <c r="U129" i="5"/>
  <c r="Y136" i="8"/>
  <c r="Z135" i="8" s="1"/>
  <c r="Z133" i="7"/>
  <c r="N135" i="7"/>
  <c r="C135" i="7"/>
  <c r="O135" i="7"/>
  <c r="M135" i="7"/>
  <c r="P135" i="7"/>
  <c r="X135" i="7"/>
  <c r="AA135" i="7"/>
  <c r="D135" i="7"/>
  <c r="K135" i="7"/>
  <c r="Q135" i="7" s="1"/>
  <c r="R135" i="7" s="1"/>
  <c r="E135" i="7"/>
  <c r="V131" i="5" l="1"/>
  <c r="I131" i="5"/>
  <c r="L131" i="5" s="1"/>
  <c r="M131" i="5" s="1"/>
  <c r="H131" i="5"/>
  <c r="C131" i="5"/>
  <c r="J131" i="5" s="1"/>
  <c r="K131" i="5"/>
  <c r="S131" i="5"/>
  <c r="D131" i="5"/>
  <c r="E131" i="5"/>
  <c r="F131" i="5"/>
  <c r="AB136" i="8"/>
  <c r="K137" i="8" s="1"/>
  <c r="S135" i="7"/>
  <c r="F135" i="7"/>
  <c r="N131" i="5" l="1"/>
  <c r="O131" i="5" s="1"/>
  <c r="P131" i="5" s="1"/>
  <c r="Q131" i="5" s="1"/>
  <c r="R131" i="5" s="1"/>
  <c r="T131" i="5" s="1"/>
  <c r="M137" i="8"/>
  <c r="AA137" i="8"/>
  <c r="Q137" i="8"/>
  <c r="X137" i="8"/>
  <c r="O137" i="8"/>
  <c r="P137" i="8"/>
  <c r="D137" i="8"/>
  <c r="C137" i="8"/>
  <c r="N137" i="8"/>
  <c r="R137" i="8"/>
  <c r="S137" i="8" s="1"/>
  <c r="T137" i="8" s="1"/>
  <c r="U137" i="8" s="1"/>
  <c r="V137" i="8" s="1"/>
  <c r="E137" i="8"/>
  <c r="F137" i="8" s="1"/>
  <c r="G135" i="7"/>
  <c r="H135" i="7" s="1"/>
  <c r="I135" i="7" s="1"/>
  <c r="J135" i="7" s="1"/>
  <c r="T135" i="7"/>
  <c r="U135" i="7" s="1"/>
  <c r="V135" i="7" s="1"/>
  <c r="W135" i="7" s="1"/>
  <c r="W131" i="5" l="1"/>
  <c r="U130" i="5"/>
  <c r="Y135" i="7"/>
  <c r="G137" i="8"/>
  <c r="H137" i="8" s="1"/>
  <c r="I137" i="8" s="1"/>
  <c r="W137" i="8"/>
  <c r="S132" i="5" l="1"/>
  <c r="V132" i="5"/>
  <c r="C132" i="5"/>
  <c r="I132" i="5" s="1"/>
  <c r="AB135" i="7"/>
  <c r="Z134" i="7"/>
  <c r="J137" i="8"/>
  <c r="Y137" i="8" s="1"/>
  <c r="J132" i="5" l="1"/>
  <c r="D132" i="5"/>
  <c r="F132" i="5"/>
  <c r="K132" i="5"/>
  <c r="H132" i="5"/>
  <c r="E132" i="5"/>
  <c r="D136" i="7"/>
  <c r="P136" i="7"/>
  <c r="C136" i="7"/>
  <c r="AA136" i="7"/>
  <c r="N136" i="7"/>
  <c r="M136" i="7"/>
  <c r="E136" i="7"/>
  <c r="O136" i="7"/>
  <c r="X136" i="7"/>
  <c r="K136" i="7"/>
  <c r="Q136" i="7" s="1"/>
  <c r="R136" i="7" s="1"/>
  <c r="AB137" i="8"/>
  <c r="Z136" i="8"/>
  <c r="L132" i="5" l="1"/>
  <c r="M132" i="5" s="1"/>
  <c r="N132" i="5" s="1"/>
  <c r="F136" i="7"/>
  <c r="S136" i="7"/>
  <c r="AA138" i="8"/>
  <c r="O138" i="8"/>
  <c r="P138" i="8"/>
  <c r="K138" i="8"/>
  <c r="E138" i="8"/>
  <c r="Q138" i="8"/>
  <c r="X138" i="8"/>
  <c r="M138" i="8"/>
  <c r="C138" i="8"/>
  <c r="N138" i="8"/>
  <c r="R138" i="8"/>
  <c r="D138" i="8"/>
  <c r="O132" i="5" l="1"/>
  <c r="P132" i="5" s="1"/>
  <c r="Q132" i="5" s="1"/>
  <c r="R132" i="5" s="1"/>
  <c r="T132" i="5" s="1"/>
  <c r="F138" i="8"/>
  <c r="G138" i="8" s="1"/>
  <c r="S138" i="8"/>
  <c r="T136" i="7"/>
  <c r="U136" i="7" s="1"/>
  <c r="V136" i="7" s="1"/>
  <c r="G136" i="7"/>
  <c r="H136" i="7" s="1"/>
  <c r="I136" i="7" s="1"/>
  <c r="J136" i="7" s="1"/>
  <c r="W132" i="5" l="1"/>
  <c r="U131" i="5"/>
  <c r="W136" i="7"/>
  <c r="Y136" i="7" s="1"/>
  <c r="T138" i="8"/>
  <c r="U138" i="8" s="1"/>
  <c r="V138" i="8" s="1"/>
  <c r="H138" i="8"/>
  <c r="I138" i="8" s="1"/>
  <c r="J138" i="8" s="1"/>
  <c r="C133" i="5" l="1"/>
  <c r="J133" i="5" s="1"/>
  <c r="S133" i="5"/>
  <c r="H133" i="5"/>
  <c r="V133" i="5"/>
  <c r="D133" i="5"/>
  <c r="F133" i="5"/>
  <c r="K133" i="5"/>
  <c r="Z135" i="7"/>
  <c r="AB136" i="7"/>
  <c r="W138" i="8"/>
  <c r="Y138" i="8" s="1"/>
  <c r="E133" i="5" l="1"/>
  <c r="I133" i="5"/>
  <c r="L133" i="5" s="1"/>
  <c r="M133" i="5" s="1"/>
  <c r="N137" i="7"/>
  <c r="M137" i="7"/>
  <c r="D137" i="7"/>
  <c r="X137" i="7"/>
  <c r="O137" i="7"/>
  <c r="C137" i="7"/>
  <c r="E137" i="7" s="1"/>
  <c r="F137" i="7" s="1"/>
  <c r="P137" i="7"/>
  <c r="AA137" i="7"/>
  <c r="K137" i="7"/>
  <c r="Q137" i="7" s="1"/>
  <c r="R137" i="7" s="1"/>
  <c r="S137" i="7" s="1"/>
  <c r="AB138" i="8"/>
  <c r="Z137" i="8"/>
  <c r="N133" i="5" l="1"/>
  <c r="O133" i="5" s="1"/>
  <c r="T137" i="7"/>
  <c r="U137" i="7" s="1"/>
  <c r="V137" i="7" s="1"/>
  <c r="G137" i="7"/>
  <c r="Q139" i="8"/>
  <c r="K139" i="8"/>
  <c r="D139" i="8"/>
  <c r="X139" i="8"/>
  <c r="E139" i="8"/>
  <c r="AA139" i="8"/>
  <c r="M139" i="8"/>
  <c r="C139" i="8"/>
  <c r="R139" i="8"/>
  <c r="N139" i="8"/>
  <c r="P139" i="8"/>
  <c r="O139" i="8"/>
  <c r="P133" i="5" l="1"/>
  <c r="Q133" i="5" s="1"/>
  <c r="R133" i="5" s="1"/>
  <c r="T133" i="5" s="1"/>
  <c r="W137" i="7"/>
  <c r="H137" i="7"/>
  <c r="I137" i="7" s="1"/>
  <c r="J137" i="7" s="1"/>
  <c r="F139" i="8"/>
  <c r="G139" i="8" s="1"/>
  <c r="S139" i="8"/>
  <c r="T139" i="8" s="1"/>
  <c r="W133" i="5" l="1"/>
  <c r="U132" i="5"/>
  <c r="Y137" i="7"/>
  <c r="Z136" i="7" s="1"/>
  <c r="U139" i="8"/>
  <c r="V139" i="8" s="1"/>
  <c r="W139" i="8" s="1"/>
  <c r="H139" i="8"/>
  <c r="I139" i="8" s="1"/>
  <c r="J139" i="8" s="1"/>
  <c r="K134" i="5" l="1"/>
  <c r="V134" i="5"/>
  <c r="H134" i="5"/>
  <c r="C134" i="5"/>
  <c r="E134" i="5" s="1"/>
  <c r="D134" i="5"/>
  <c r="F134" i="5"/>
  <c r="S134" i="5"/>
  <c r="J134" i="5"/>
  <c r="I134" i="5"/>
  <c r="AB137" i="7"/>
  <c r="O138" i="7" s="1"/>
  <c r="Y139" i="8"/>
  <c r="Z138" i="8" s="1"/>
  <c r="L134" i="5" l="1"/>
  <c r="M134" i="5" s="1"/>
  <c r="N134" i="5" s="1"/>
  <c r="N138" i="7"/>
  <c r="K138" i="7"/>
  <c r="D138" i="7"/>
  <c r="AA138" i="7"/>
  <c r="M138" i="7"/>
  <c r="P138" i="7"/>
  <c r="Q138" i="7" s="1"/>
  <c r="R138" i="7" s="1"/>
  <c r="S138" i="7" s="1"/>
  <c r="T138" i="7" s="1"/>
  <c r="E138" i="7"/>
  <c r="F138" i="7" s="1"/>
  <c r="C138" i="7"/>
  <c r="X138" i="7"/>
  <c r="AB139" i="8"/>
  <c r="D140" i="8" s="1"/>
  <c r="O134" i="5" l="1"/>
  <c r="P134" i="5" s="1"/>
  <c r="Q134" i="5" s="1"/>
  <c r="K140" i="8"/>
  <c r="C140" i="8"/>
  <c r="X140" i="8"/>
  <c r="Q140" i="8"/>
  <c r="P140" i="8"/>
  <c r="E140" i="8"/>
  <c r="F140" i="8" s="1"/>
  <c r="G140" i="8" s="1"/>
  <c r="AA140" i="8"/>
  <c r="R140" i="8"/>
  <c r="S140" i="8" s="1"/>
  <c r="T140" i="8" s="1"/>
  <c r="N140" i="8"/>
  <c r="M140" i="8"/>
  <c r="O140" i="8"/>
  <c r="U138" i="7"/>
  <c r="V138" i="7" s="1"/>
  <c r="W138" i="7" s="1"/>
  <c r="G138" i="7"/>
  <c r="R134" i="5" l="1"/>
  <c r="T134" i="5" s="1"/>
  <c r="U133" i="5" s="1"/>
  <c r="U140" i="8"/>
  <c r="V140" i="8" s="1"/>
  <c r="W140" i="8" s="1"/>
  <c r="H140" i="8"/>
  <c r="I140" i="8" s="1"/>
  <c r="J140" i="8" s="1"/>
  <c r="H138" i="7"/>
  <c r="I138" i="7" s="1"/>
  <c r="J138" i="7" s="1"/>
  <c r="Y138" i="7" s="1"/>
  <c r="W134" i="5" l="1"/>
  <c r="J135" i="5" s="1"/>
  <c r="Y140" i="8"/>
  <c r="Z139" i="8" s="1"/>
  <c r="AB138" i="7"/>
  <c r="Z137" i="7"/>
  <c r="C135" i="5" l="1"/>
  <c r="F135" i="5" s="1"/>
  <c r="K135" i="5"/>
  <c r="V135" i="5"/>
  <c r="I135" i="5"/>
  <c r="S135" i="5"/>
  <c r="D135" i="5"/>
  <c r="H135" i="5"/>
  <c r="L135" i="5" s="1"/>
  <c r="M135" i="5" s="1"/>
  <c r="N135" i="5" s="1"/>
  <c r="E135" i="5"/>
  <c r="AB140" i="8"/>
  <c r="D141" i="8" s="1"/>
  <c r="C139" i="7"/>
  <c r="M139" i="7"/>
  <c r="N139" i="7"/>
  <c r="X139" i="7"/>
  <c r="O139" i="7"/>
  <c r="E139" i="7"/>
  <c r="K139" i="7"/>
  <c r="Q139" i="7"/>
  <c r="R139" i="7" s="1"/>
  <c r="AA139" i="7"/>
  <c r="P139" i="7"/>
  <c r="D139" i="7"/>
  <c r="O135" i="5" l="1"/>
  <c r="P135" i="5" s="1"/>
  <c r="Q135" i="5" s="1"/>
  <c r="X141" i="8"/>
  <c r="AA141" i="8"/>
  <c r="K141" i="8"/>
  <c r="E141" i="8"/>
  <c r="F141" i="8" s="1"/>
  <c r="G141" i="8" s="1"/>
  <c r="P141" i="8"/>
  <c r="C141" i="8"/>
  <c r="R141" i="8"/>
  <c r="S141" i="8" s="1"/>
  <c r="T141" i="8" s="1"/>
  <c r="O141" i="8"/>
  <c r="Q141" i="8"/>
  <c r="M141" i="8"/>
  <c r="N141" i="8"/>
  <c r="S139" i="7"/>
  <c r="T139" i="7" s="1"/>
  <c r="U139" i="7" s="1"/>
  <c r="V139" i="7" s="1"/>
  <c r="F139" i="7"/>
  <c r="R135" i="5" l="1"/>
  <c r="T135" i="5" s="1"/>
  <c r="U141" i="8"/>
  <c r="V141" i="8" s="1"/>
  <c r="W141" i="8" s="1"/>
  <c r="H141" i="8"/>
  <c r="I141" i="8" s="1"/>
  <c r="J141" i="8" s="1"/>
  <c r="G139" i="7"/>
  <c r="H139" i="7" s="1"/>
  <c r="I139" i="7" s="1"/>
  <c r="W139" i="7"/>
  <c r="W135" i="5" l="1"/>
  <c r="U134" i="5"/>
  <c r="Y141" i="8"/>
  <c r="Z140" i="8" s="1"/>
  <c r="J139" i="7"/>
  <c r="Y139" i="7" s="1"/>
  <c r="V136" i="5" l="1"/>
  <c r="S136" i="5"/>
  <c r="C136" i="5"/>
  <c r="D136" i="5" s="1"/>
  <c r="AB141" i="8"/>
  <c r="C142" i="8" s="1"/>
  <c r="AB139" i="7"/>
  <c r="Z138" i="7"/>
  <c r="K136" i="5" l="1"/>
  <c r="H136" i="5"/>
  <c r="L136" i="5" s="1"/>
  <c r="M136" i="5" s="1"/>
  <c r="I136" i="5"/>
  <c r="F136" i="5"/>
  <c r="J136" i="5"/>
  <c r="E136" i="5"/>
  <c r="M142" i="8"/>
  <c r="AA142" i="8"/>
  <c r="O142" i="8"/>
  <c r="R142" i="8"/>
  <c r="S142" i="8" s="1"/>
  <c r="T142" i="8" s="1"/>
  <c r="U142" i="8" s="1"/>
  <c r="V142" i="8" s="1"/>
  <c r="D142" i="8"/>
  <c r="K142" i="8"/>
  <c r="E142" i="8"/>
  <c r="Q142" i="8"/>
  <c r="N142" i="8"/>
  <c r="X142" i="8"/>
  <c r="P142" i="8"/>
  <c r="X140" i="7"/>
  <c r="C140" i="7"/>
  <c r="D140" i="7" s="1"/>
  <c r="E140" i="7"/>
  <c r="K140" i="7"/>
  <c r="Q140" i="7" s="1"/>
  <c r="R140" i="7" s="1"/>
  <c r="N140" i="7"/>
  <c r="AA140" i="7"/>
  <c r="M140" i="7"/>
  <c r="O140" i="7"/>
  <c r="P140" i="7"/>
  <c r="N136" i="5" l="1"/>
  <c r="O136" i="5" s="1"/>
  <c r="P136" i="5" s="1"/>
  <c r="Q136" i="5" s="1"/>
  <c r="R136" i="5" s="1"/>
  <c r="T136" i="5" s="1"/>
  <c r="F142" i="8"/>
  <c r="S140" i="7"/>
  <c r="T140" i="7" s="1"/>
  <c r="U140" i="7" s="1"/>
  <c r="V140" i="7" s="1"/>
  <c r="F140" i="7"/>
  <c r="W142" i="8"/>
  <c r="W136" i="5" l="1"/>
  <c r="U135" i="5"/>
  <c r="G142" i="8"/>
  <c r="H142" i="8" s="1"/>
  <c r="I142" i="8" s="1"/>
  <c r="J142" i="8" s="1"/>
  <c r="Y142" i="8" s="1"/>
  <c r="G140" i="7"/>
  <c r="W140" i="7"/>
  <c r="V137" i="5" l="1"/>
  <c r="S137" i="5"/>
  <c r="C137" i="5"/>
  <c r="H137" i="5" s="1"/>
  <c r="H140" i="7"/>
  <c r="I140" i="7" s="1"/>
  <c r="J140" i="7" s="1"/>
  <c r="Y140" i="7" s="1"/>
  <c r="AB142" i="8"/>
  <c r="Z141" i="8"/>
  <c r="J137" i="5" l="1"/>
  <c r="D137" i="5"/>
  <c r="E137" i="5"/>
  <c r="I137" i="5"/>
  <c r="K137" i="5"/>
  <c r="F137" i="5"/>
  <c r="Z139" i="7"/>
  <c r="AB140" i="7"/>
  <c r="AA141" i="7" s="1"/>
  <c r="K143" i="8"/>
  <c r="O143" i="8"/>
  <c r="Q143" i="8"/>
  <c r="AA143" i="8"/>
  <c r="C143" i="8"/>
  <c r="P143" i="8"/>
  <c r="N143" i="8"/>
  <c r="X143" i="8"/>
  <c r="D143" i="8"/>
  <c r="E143" i="8"/>
  <c r="M143" i="8"/>
  <c r="R143" i="8"/>
  <c r="L137" i="5" l="1"/>
  <c r="M137" i="5" s="1"/>
  <c r="N137" i="5" s="1"/>
  <c r="O137" i="5" s="1"/>
  <c r="P137" i="5" s="1"/>
  <c r="Q137" i="5" s="1"/>
  <c r="N141" i="7"/>
  <c r="C141" i="7"/>
  <c r="O141" i="7"/>
  <c r="M141" i="7"/>
  <c r="X141" i="7"/>
  <c r="K141" i="7"/>
  <c r="D141" i="7"/>
  <c r="P141" i="7"/>
  <c r="Q141" i="7"/>
  <c r="R141" i="7" s="1"/>
  <c r="S141" i="7" s="1"/>
  <c r="T141" i="7" s="1"/>
  <c r="U141" i="7" s="1"/>
  <c r="V141" i="7" s="1"/>
  <c r="E141" i="7"/>
  <c r="F143" i="8"/>
  <c r="G143" i="8" s="1"/>
  <c r="H143" i="8" s="1"/>
  <c r="I143" i="8" s="1"/>
  <c r="S143" i="8"/>
  <c r="T143" i="8" s="1"/>
  <c r="U143" i="8" s="1"/>
  <c r="V143" i="8" s="1"/>
  <c r="R137" i="5" l="1"/>
  <c r="T137" i="5" s="1"/>
  <c r="F141" i="7"/>
  <c r="G141" i="7" s="1"/>
  <c r="J143" i="8"/>
  <c r="W143" i="8"/>
  <c r="W141" i="7"/>
  <c r="W137" i="5" l="1"/>
  <c r="U136" i="5"/>
  <c r="H141" i="7"/>
  <c r="I141" i="7" s="1"/>
  <c r="J141" i="7" s="1"/>
  <c r="Y141" i="7" s="1"/>
  <c r="AB141" i="7" s="1"/>
  <c r="Y143" i="8"/>
  <c r="S138" i="5" l="1"/>
  <c r="C138" i="5"/>
  <c r="I138" i="5" s="1"/>
  <c r="V138" i="5"/>
  <c r="Z140" i="7"/>
  <c r="P142" i="7"/>
  <c r="M142" i="7"/>
  <c r="Q142" i="7" s="1"/>
  <c r="R142" i="7" s="1"/>
  <c r="C142" i="7"/>
  <c r="K142" i="7"/>
  <c r="O142" i="7"/>
  <c r="N142" i="7"/>
  <c r="X142" i="7"/>
  <c r="D142" i="7"/>
  <c r="AA142" i="7"/>
  <c r="E142" i="7"/>
  <c r="AB143" i="8"/>
  <c r="Z142" i="8"/>
  <c r="F138" i="5" l="1"/>
  <c r="J138" i="5"/>
  <c r="D138" i="5"/>
  <c r="E138" i="5"/>
  <c r="H138" i="5"/>
  <c r="K138" i="5"/>
  <c r="O144" i="8"/>
  <c r="M144" i="8"/>
  <c r="Q144" i="8"/>
  <c r="P144" i="8"/>
  <c r="N144" i="8"/>
  <c r="AA144" i="8"/>
  <c r="D144" i="8"/>
  <c r="K144" i="8"/>
  <c r="X144" i="8"/>
  <c r="E144" i="8"/>
  <c r="C144" i="8"/>
  <c r="R144" i="8"/>
  <c r="S142" i="7"/>
  <c r="T142" i="7" s="1"/>
  <c r="F142" i="7"/>
  <c r="L138" i="5" l="1"/>
  <c r="M138" i="5" s="1"/>
  <c r="U142" i="7"/>
  <c r="V142" i="7" s="1"/>
  <c r="W142" i="7" s="1"/>
  <c r="F144" i="8"/>
  <c r="G144" i="8" s="1"/>
  <c r="S144" i="8"/>
  <c r="G142" i="7"/>
  <c r="N138" i="5" l="1"/>
  <c r="H142" i="7"/>
  <c r="I142" i="7" s="1"/>
  <c r="J142" i="7" s="1"/>
  <c r="Y142" i="7" s="1"/>
  <c r="H144" i="8"/>
  <c r="I144" i="8" s="1"/>
  <c r="J144" i="8" s="1"/>
  <c r="T144" i="8"/>
  <c r="U144" i="8" s="1"/>
  <c r="V144" i="8" s="1"/>
  <c r="O138" i="5" l="1"/>
  <c r="P138" i="5" s="1"/>
  <c r="Q138" i="5" s="1"/>
  <c r="AB142" i="7"/>
  <c r="X143" i="7" s="1"/>
  <c r="Z141" i="7"/>
  <c r="W144" i="8"/>
  <c r="Y144" i="8" s="1"/>
  <c r="R138" i="5" l="1"/>
  <c r="T138" i="5" s="1"/>
  <c r="N143" i="7"/>
  <c r="K143" i="7"/>
  <c r="C143" i="7"/>
  <c r="AA143" i="7"/>
  <c r="M143" i="7"/>
  <c r="Q143" i="7" s="1"/>
  <c r="R143" i="7" s="1"/>
  <c r="S143" i="7" s="1"/>
  <c r="E143" i="7"/>
  <c r="F143" i="7" s="1"/>
  <c r="O143" i="7"/>
  <c r="P143" i="7"/>
  <c r="D143" i="7"/>
  <c r="AB144" i="8"/>
  <c r="Z143" i="8"/>
  <c r="U137" i="5" l="1"/>
  <c r="W138" i="5"/>
  <c r="G143" i="7"/>
  <c r="O145" i="8"/>
  <c r="X145" i="8"/>
  <c r="E145" i="8"/>
  <c r="Q145" i="8"/>
  <c r="K145" i="8"/>
  <c r="R145" i="8"/>
  <c r="D145" i="8"/>
  <c r="AA145" i="8"/>
  <c r="C145" i="8"/>
  <c r="M145" i="8"/>
  <c r="P145" i="8"/>
  <c r="N145" i="8"/>
  <c r="T143" i="7"/>
  <c r="U143" i="7" s="1"/>
  <c r="V143" i="7" s="1"/>
  <c r="E139" i="5" l="1"/>
  <c r="F139" i="5"/>
  <c r="L139" i="5" s="1"/>
  <c r="M139" i="5" s="1"/>
  <c r="I139" i="5"/>
  <c r="C139" i="5"/>
  <c r="J139" i="5" s="1"/>
  <c r="S139" i="5"/>
  <c r="V139" i="5"/>
  <c r="D139" i="5"/>
  <c r="K139" i="5"/>
  <c r="H139" i="5"/>
  <c r="H143" i="7"/>
  <c r="I143" i="7" s="1"/>
  <c r="J143" i="7" s="1"/>
  <c r="W143" i="7"/>
  <c r="S145" i="8"/>
  <c r="F145" i="8"/>
  <c r="N139" i="5" l="1"/>
  <c r="O139" i="5" s="1"/>
  <c r="Y143" i="7"/>
  <c r="Z142" i="7" s="1"/>
  <c r="G145" i="8"/>
  <c r="H145" i="8" s="1"/>
  <c r="I145" i="8" s="1"/>
  <c r="T145" i="8"/>
  <c r="U145" i="8" s="1"/>
  <c r="V145" i="8" s="1"/>
  <c r="W145" i="8" s="1"/>
  <c r="P139" i="5" l="1"/>
  <c r="Q139" i="5" s="1"/>
  <c r="R139" i="5" s="1"/>
  <c r="T139" i="5" s="1"/>
  <c r="AB143" i="7"/>
  <c r="J145" i="8"/>
  <c r="Y145" i="8" s="1"/>
  <c r="W139" i="5" l="1"/>
  <c r="U138" i="5"/>
  <c r="C144" i="7"/>
  <c r="E144" i="7" s="1"/>
  <c r="F144" i="7" s="1"/>
  <c r="K144" i="7"/>
  <c r="Q144" i="7" s="1"/>
  <c r="R144" i="7" s="1"/>
  <c r="S144" i="7" s="1"/>
  <c r="X144" i="7"/>
  <c r="M144" i="7"/>
  <c r="O144" i="7"/>
  <c r="N144" i="7"/>
  <c r="P144" i="7"/>
  <c r="AA144" i="7"/>
  <c r="AB145" i="8"/>
  <c r="Z144" i="8"/>
  <c r="S140" i="5" l="1"/>
  <c r="V140" i="5"/>
  <c r="C140" i="5"/>
  <c r="I140" i="5" s="1"/>
  <c r="D144" i="7"/>
  <c r="P146" i="8"/>
  <c r="Q146" i="8"/>
  <c r="X146" i="8"/>
  <c r="K146" i="8"/>
  <c r="AA146" i="8"/>
  <c r="D146" i="8"/>
  <c r="N146" i="8"/>
  <c r="R146" i="8"/>
  <c r="M146" i="8"/>
  <c r="C146" i="8"/>
  <c r="O146" i="8"/>
  <c r="E146" i="8"/>
  <c r="T144" i="7"/>
  <c r="U144" i="7" s="1"/>
  <c r="V144" i="7" s="1"/>
  <c r="W144" i="7" s="1"/>
  <c r="G144" i="7"/>
  <c r="H144" i="7" s="1"/>
  <c r="I144" i="7" s="1"/>
  <c r="D140" i="5" l="1"/>
  <c r="E140" i="5"/>
  <c r="J140" i="5"/>
  <c r="H140" i="5"/>
  <c r="F140" i="5"/>
  <c r="K140" i="5"/>
  <c r="J144" i="7"/>
  <c r="Y144" i="7" s="1"/>
  <c r="F146" i="8"/>
  <c r="G146" i="8" s="1"/>
  <c r="S146" i="8"/>
  <c r="L140" i="5" l="1"/>
  <c r="M140" i="5" s="1"/>
  <c r="H146" i="8"/>
  <c r="I146" i="8" s="1"/>
  <c r="J146" i="8" s="1"/>
  <c r="AB144" i="7"/>
  <c r="Z143" i="7"/>
  <c r="T146" i="8"/>
  <c r="U146" i="8" s="1"/>
  <c r="V146" i="8" s="1"/>
  <c r="N140" i="5" l="1"/>
  <c r="W146" i="8"/>
  <c r="Y146" i="8" s="1"/>
  <c r="N145" i="7"/>
  <c r="X145" i="7"/>
  <c r="C145" i="7"/>
  <c r="D145" i="7" s="1"/>
  <c r="P145" i="7"/>
  <c r="K145" i="7"/>
  <c r="Q145" i="7" s="1"/>
  <c r="R145" i="7" s="1"/>
  <c r="M145" i="7"/>
  <c r="O145" i="7"/>
  <c r="AA145" i="7"/>
  <c r="O140" i="5" l="1"/>
  <c r="P140" i="5" s="1"/>
  <c r="Q140" i="5" s="1"/>
  <c r="E145" i="7"/>
  <c r="F145" i="7" s="1"/>
  <c r="G145" i="7" s="1"/>
  <c r="S145" i="7"/>
  <c r="T145" i="7" s="1"/>
  <c r="U145" i="7" s="1"/>
  <c r="V145" i="7" s="1"/>
  <c r="AB146" i="8"/>
  <c r="Z145" i="8"/>
  <c r="R140" i="5" l="1"/>
  <c r="T140" i="5" s="1"/>
  <c r="O147" i="8"/>
  <c r="R147" i="8"/>
  <c r="E147" i="8"/>
  <c r="D147" i="8"/>
  <c r="X147" i="8"/>
  <c r="C147" i="8"/>
  <c r="M147" i="8"/>
  <c r="N147" i="8"/>
  <c r="Q147" i="8"/>
  <c r="K147" i="8"/>
  <c r="P147" i="8"/>
  <c r="AA147" i="8"/>
  <c r="W145" i="7"/>
  <c r="H145" i="7"/>
  <c r="I145" i="7" s="1"/>
  <c r="J145" i="7" s="1"/>
  <c r="U139" i="5" l="1"/>
  <c r="W140" i="5"/>
  <c r="Y145" i="7"/>
  <c r="Z144" i="7" s="1"/>
  <c r="S147" i="8"/>
  <c r="T147" i="8" s="1"/>
  <c r="U147" i="8" s="1"/>
  <c r="V147" i="8" s="1"/>
  <c r="F147" i="8"/>
  <c r="G147" i="8" s="1"/>
  <c r="S141" i="5" l="1"/>
  <c r="C141" i="5"/>
  <c r="V141" i="5"/>
  <c r="E141" i="5"/>
  <c r="K141" i="5"/>
  <c r="D141" i="5"/>
  <c r="H141" i="5"/>
  <c r="AB145" i="7"/>
  <c r="C146" i="7" s="1"/>
  <c r="H147" i="8"/>
  <c r="I147" i="8" s="1"/>
  <c r="J147" i="8" s="1"/>
  <c r="W147" i="8"/>
  <c r="J141" i="5" l="1"/>
  <c r="I141" i="5"/>
  <c r="F141" i="5"/>
  <c r="M146" i="7"/>
  <c r="N146" i="7"/>
  <c r="K146" i="7"/>
  <c r="Q146" i="7" s="1"/>
  <c r="R146" i="7" s="1"/>
  <c r="S146" i="7" s="1"/>
  <c r="AA146" i="7"/>
  <c r="E146" i="7"/>
  <c r="F146" i="7" s="1"/>
  <c r="G146" i="7" s="1"/>
  <c r="H146" i="7" s="1"/>
  <c r="I146" i="7" s="1"/>
  <c r="D146" i="7"/>
  <c r="O146" i="7"/>
  <c r="X146" i="7"/>
  <c r="P146" i="7"/>
  <c r="Y147" i="8"/>
  <c r="L141" i="5" l="1"/>
  <c r="M141" i="5" s="1"/>
  <c r="N141" i="5" s="1"/>
  <c r="AB147" i="8"/>
  <c r="Z146" i="8"/>
  <c r="J146" i="7"/>
  <c r="T146" i="7"/>
  <c r="U146" i="7" s="1"/>
  <c r="V146" i="7" s="1"/>
  <c r="O141" i="5" l="1"/>
  <c r="P141" i="5" s="1"/>
  <c r="Q141" i="5" s="1"/>
  <c r="W146" i="7"/>
  <c r="Y146" i="7" s="1"/>
  <c r="P148" i="8"/>
  <c r="K148" i="8"/>
  <c r="AA148" i="8"/>
  <c r="R148" i="8"/>
  <c r="E148" i="8"/>
  <c r="C148" i="8"/>
  <c r="Q148" i="8"/>
  <c r="D148" i="8"/>
  <c r="O148" i="8"/>
  <c r="X148" i="8"/>
  <c r="N148" i="8"/>
  <c r="M148" i="8"/>
  <c r="R141" i="5" l="1"/>
  <c r="T141" i="5" s="1"/>
  <c r="AB146" i="7"/>
  <c r="Z145" i="7"/>
  <c r="S148" i="8"/>
  <c r="T148" i="8" s="1"/>
  <c r="U148" i="8" s="1"/>
  <c r="V148" i="8" s="1"/>
  <c r="F148" i="8"/>
  <c r="G148" i="8" s="1"/>
  <c r="U140" i="5" l="1"/>
  <c r="W141" i="5"/>
  <c r="M147" i="7"/>
  <c r="K147" i="7"/>
  <c r="Q147" i="7" s="1"/>
  <c r="R147" i="7" s="1"/>
  <c r="C147" i="7"/>
  <c r="O147" i="7"/>
  <c r="D147" i="7"/>
  <c r="P147" i="7"/>
  <c r="N147" i="7"/>
  <c r="E147" i="7"/>
  <c r="AA147" i="7"/>
  <c r="X147" i="7"/>
  <c r="H148" i="8"/>
  <c r="I148" i="8" s="1"/>
  <c r="J148" i="8" s="1"/>
  <c r="W148" i="8"/>
  <c r="K142" i="5" l="1"/>
  <c r="V142" i="5"/>
  <c r="C142" i="5"/>
  <c r="D142" i="5" s="1"/>
  <c r="E142" i="5"/>
  <c r="S142" i="5"/>
  <c r="J142" i="5"/>
  <c r="I142" i="5"/>
  <c r="Y148" i="8"/>
  <c r="Z147" i="8" s="1"/>
  <c r="F147" i="7"/>
  <c r="G147" i="7" s="1"/>
  <c r="H147" i="7" s="1"/>
  <c r="I147" i="7" s="1"/>
  <c r="S147" i="7"/>
  <c r="T147" i="7" s="1"/>
  <c r="U147" i="7" s="1"/>
  <c r="V147" i="7" s="1"/>
  <c r="F142" i="5" l="1"/>
  <c r="L142" i="5" s="1"/>
  <c r="M142" i="5" s="1"/>
  <c r="H142" i="5"/>
  <c r="AB148" i="8"/>
  <c r="Q149" i="8" s="1"/>
  <c r="W147" i="7"/>
  <c r="J147" i="7"/>
  <c r="N142" i="5" l="1"/>
  <c r="O142" i="5" s="1"/>
  <c r="C149" i="8"/>
  <c r="N149" i="8"/>
  <c r="P149" i="8"/>
  <c r="M149" i="8"/>
  <c r="D149" i="8"/>
  <c r="AA149" i="8"/>
  <c r="E149" i="8"/>
  <c r="F149" i="8" s="1"/>
  <c r="G149" i="8" s="1"/>
  <c r="H149" i="8" s="1"/>
  <c r="I149" i="8" s="1"/>
  <c r="O149" i="8"/>
  <c r="X149" i="8"/>
  <c r="R149" i="8"/>
  <c r="S149" i="8" s="1"/>
  <c r="T149" i="8" s="1"/>
  <c r="K149" i="8"/>
  <c r="Y147" i="7"/>
  <c r="Z146" i="7" s="1"/>
  <c r="P142" i="5" l="1"/>
  <c r="Q142" i="5" s="1"/>
  <c r="R142" i="5" s="1"/>
  <c r="T142" i="5" s="1"/>
  <c r="AB147" i="7"/>
  <c r="U149" i="8"/>
  <c r="V149" i="8" s="1"/>
  <c r="W149" i="8" s="1"/>
  <c r="J149" i="8"/>
  <c r="U141" i="5" l="1"/>
  <c r="W142" i="5"/>
  <c r="X148" i="7"/>
  <c r="M148" i="7"/>
  <c r="Q148" i="7" s="1"/>
  <c r="R148" i="7" s="1"/>
  <c r="S148" i="7" s="1"/>
  <c r="O148" i="7"/>
  <c r="K148" i="7"/>
  <c r="AA148" i="7"/>
  <c r="N148" i="7"/>
  <c r="P148" i="7"/>
  <c r="E148" i="7"/>
  <c r="F148" i="7" s="1"/>
  <c r="G148" i="7" s="1"/>
  <c r="H148" i="7" s="1"/>
  <c r="I148" i="7" s="1"/>
  <c r="C148" i="7"/>
  <c r="D148" i="7" s="1"/>
  <c r="Y149" i="8"/>
  <c r="V143" i="5" l="1"/>
  <c r="S143" i="5"/>
  <c r="C143" i="5"/>
  <c r="J143" i="5" s="1"/>
  <c r="H143" i="5"/>
  <c r="F143" i="5"/>
  <c r="T148" i="7"/>
  <c r="AB149" i="8"/>
  <c r="Z148" i="8"/>
  <c r="J148" i="7"/>
  <c r="D143" i="5" l="1"/>
  <c r="K143" i="5"/>
  <c r="I143" i="5"/>
  <c r="E143" i="5"/>
  <c r="U148" i="7"/>
  <c r="V148" i="7" s="1"/>
  <c r="W148" i="7" s="1"/>
  <c r="Y148" i="7" s="1"/>
  <c r="E150" i="8"/>
  <c r="N150" i="8"/>
  <c r="M150" i="8"/>
  <c r="K150" i="8"/>
  <c r="R150" i="8"/>
  <c r="O150" i="8"/>
  <c r="AA150" i="8"/>
  <c r="C150" i="8"/>
  <c r="Q150" i="8"/>
  <c r="D150" i="8"/>
  <c r="X150" i="8"/>
  <c r="P150" i="8"/>
  <c r="L143" i="5" l="1"/>
  <c r="M143" i="5" s="1"/>
  <c r="N143" i="5" s="1"/>
  <c r="O143" i="5" s="1"/>
  <c r="P143" i="5" s="1"/>
  <c r="Q143" i="5" s="1"/>
  <c r="R143" i="5" s="1"/>
  <c r="T143" i="5" s="1"/>
  <c r="Z147" i="7"/>
  <c r="AB148" i="7"/>
  <c r="N149" i="7" s="1"/>
  <c r="S150" i="8"/>
  <c r="T150" i="8" s="1"/>
  <c r="F150" i="8"/>
  <c r="G150" i="8" s="1"/>
  <c r="H150" i="8" s="1"/>
  <c r="I150" i="8" s="1"/>
  <c r="U142" i="5" l="1"/>
  <c r="W143" i="5"/>
  <c r="M149" i="7"/>
  <c r="C149" i="7"/>
  <c r="D149" i="7" s="1"/>
  <c r="K149" i="7"/>
  <c r="AA149" i="7"/>
  <c r="O149" i="7"/>
  <c r="P149" i="7"/>
  <c r="X149" i="7"/>
  <c r="Q149" i="7"/>
  <c r="R149" i="7" s="1"/>
  <c r="S149" i="7" s="1"/>
  <c r="T149" i="7" s="1"/>
  <c r="U149" i="7" s="1"/>
  <c r="V149" i="7" s="1"/>
  <c r="J150" i="8"/>
  <c r="U150" i="8"/>
  <c r="V150" i="8" s="1"/>
  <c r="W150" i="8" s="1"/>
  <c r="S144" i="5" l="1"/>
  <c r="V144" i="5"/>
  <c r="C144" i="5"/>
  <c r="J144" i="5" s="1"/>
  <c r="E144" i="5"/>
  <c r="H144" i="5"/>
  <c r="F144" i="5"/>
  <c r="E149" i="7"/>
  <c r="F149" i="7" s="1"/>
  <c r="G149" i="7" s="1"/>
  <c r="H149" i="7" s="1"/>
  <c r="I149" i="7" s="1"/>
  <c r="J149" i="7" s="1"/>
  <c r="Y150" i="8"/>
  <c r="W149" i="7"/>
  <c r="K144" i="5" l="1"/>
  <c r="D144" i="5"/>
  <c r="I144" i="5"/>
  <c r="Y149" i="7"/>
  <c r="AB150" i="8"/>
  <c r="Z149" i="8"/>
  <c r="L144" i="5" l="1"/>
  <c r="M144" i="5" s="1"/>
  <c r="AB149" i="7"/>
  <c r="Z148" i="7"/>
  <c r="X151" i="8"/>
  <c r="O151" i="8"/>
  <c r="P151" i="8"/>
  <c r="D151" i="8"/>
  <c r="Q151" i="8"/>
  <c r="M151" i="8"/>
  <c r="K151" i="8"/>
  <c r="C151" i="8"/>
  <c r="N151" i="8"/>
  <c r="AA151" i="8"/>
  <c r="R151" i="8"/>
  <c r="E151" i="8"/>
  <c r="N144" i="5" l="1"/>
  <c r="O144" i="5" s="1"/>
  <c r="P144" i="5" s="1"/>
  <c r="Q144" i="5" s="1"/>
  <c r="R144" i="5" s="1"/>
  <c r="T144" i="5" s="1"/>
  <c r="F151" i="8"/>
  <c r="G151" i="8" s="1"/>
  <c r="S151" i="8"/>
  <c r="M150" i="7"/>
  <c r="Q150" i="7" s="1"/>
  <c r="R150" i="7" s="1"/>
  <c r="K150" i="7"/>
  <c r="C150" i="7"/>
  <c r="D150" i="7"/>
  <c r="P150" i="7"/>
  <c r="AA150" i="7"/>
  <c r="N150" i="7"/>
  <c r="E150" i="7"/>
  <c r="X150" i="7"/>
  <c r="O150" i="7"/>
  <c r="U143" i="5" l="1"/>
  <c r="W144" i="5"/>
  <c r="H151" i="8"/>
  <c r="I151" i="8" s="1"/>
  <c r="J151" i="8" s="1"/>
  <c r="T151" i="8"/>
  <c r="F150" i="7"/>
  <c r="G150" i="7" s="1"/>
  <c r="H150" i="7" s="1"/>
  <c r="I150" i="7" s="1"/>
  <c r="S150" i="7"/>
  <c r="T150" i="7" s="1"/>
  <c r="C145" i="5" l="1"/>
  <c r="J145" i="5" s="1"/>
  <c r="E145" i="5"/>
  <c r="V145" i="5"/>
  <c r="S145" i="5"/>
  <c r="K145" i="5"/>
  <c r="H145" i="5"/>
  <c r="D145" i="5"/>
  <c r="U151" i="8"/>
  <c r="V151" i="8" s="1"/>
  <c r="W151" i="8" s="1"/>
  <c r="Y151" i="8" s="1"/>
  <c r="U150" i="7"/>
  <c r="V150" i="7" s="1"/>
  <c r="W150" i="7" s="1"/>
  <c r="J150" i="7"/>
  <c r="F145" i="5" l="1"/>
  <c r="I145" i="5"/>
  <c r="Y150" i="7"/>
  <c r="AB151" i="8"/>
  <c r="Z150" i="8"/>
  <c r="L145" i="5" l="1"/>
  <c r="M145" i="5" s="1"/>
  <c r="N145" i="5" s="1"/>
  <c r="O145" i="5" s="1"/>
  <c r="P145" i="5" s="1"/>
  <c r="Q145" i="5" s="1"/>
  <c r="R145" i="5" s="1"/>
  <c r="T145" i="5" s="1"/>
  <c r="AB150" i="7"/>
  <c r="Z149" i="7"/>
  <c r="O152" i="8"/>
  <c r="AA152" i="8"/>
  <c r="X152" i="8"/>
  <c r="M152" i="8"/>
  <c r="K152" i="8"/>
  <c r="E152" i="8"/>
  <c r="D152" i="8"/>
  <c r="C152" i="8"/>
  <c r="P152" i="8"/>
  <c r="R152" i="8"/>
  <c r="N152" i="8"/>
  <c r="Q152" i="8"/>
  <c r="U144" i="5" l="1"/>
  <c r="W145" i="5"/>
  <c r="N151" i="7"/>
  <c r="AA151" i="7"/>
  <c r="P151" i="7"/>
  <c r="C151" i="7"/>
  <c r="K151" i="7"/>
  <c r="O151" i="7"/>
  <c r="M151" i="7"/>
  <c r="Q151" i="7" s="1"/>
  <c r="R151" i="7" s="1"/>
  <c r="E151" i="7"/>
  <c r="X151" i="7"/>
  <c r="D151" i="7"/>
  <c r="S152" i="8"/>
  <c r="F152" i="8"/>
  <c r="G152" i="8" s="1"/>
  <c r="V146" i="5" l="1"/>
  <c r="F146" i="5"/>
  <c r="H146" i="5"/>
  <c r="C146" i="5"/>
  <c r="I146" i="5" s="1"/>
  <c r="D146" i="5"/>
  <c r="E146" i="5"/>
  <c r="S146" i="5"/>
  <c r="K146" i="5"/>
  <c r="J146" i="5"/>
  <c r="H152" i="8"/>
  <c r="I152" i="8" s="1"/>
  <c r="J152" i="8" s="1"/>
  <c r="S151" i="7"/>
  <c r="F151" i="7"/>
  <c r="T152" i="8"/>
  <c r="U152" i="8" s="1"/>
  <c r="V152" i="8" s="1"/>
  <c r="L146" i="5" l="1"/>
  <c r="M146" i="5" s="1"/>
  <c r="G151" i="7"/>
  <c r="W152" i="8"/>
  <c r="Y152" i="8" s="1"/>
  <c r="T151" i="7"/>
  <c r="N146" i="5" l="1"/>
  <c r="O146" i="5" s="1"/>
  <c r="P146" i="5" s="1"/>
  <c r="Q146" i="5" s="1"/>
  <c r="H151" i="7"/>
  <c r="I151" i="7" s="1"/>
  <c r="J151" i="7" s="1"/>
  <c r="AB152" i="8"/>
  <c r="Z151" i="8"/>
  <c r="U151" i="7"/>
  <c r="V151" i="7" s="1"/>
  <c r="W151" i="7" s="1"/>
  <c r="R146" i="5" l="1"/>
  <c r="T146" i="5" s="1"/>
  <c r="Y151" i="7"/>
  <c r="N153" i="8"/>
  <c r="E153" i="8"/>
  <c r="O153" i="8"/>
  <c r="R153" i="8"/>
  <c r="D153" i="8"/>
  <c r="P153" i="8"/>
  <c r="K153" i="8"/>
  <c r="Q153" i="8"/>
  <c r="AA153" i="8"/>
  <c r="M153" i="8"/>
  <c r="C153" i="8"/>
  <c r="X153" i="8"/>
  <c r="U145" i="5" l="1"/>
  <c r="W146" i="5"/>
  <c r="S153" i="8"/>
  <c r="AB151" i="7"/>
  <c r="Z150" i="7"/>
  <c r="F153" i="8"/>
  <c r="G153" i="8" s="1"/>
  <c r="H153" i="8" s="1"/>
  <c r="I153" i="8" s="1"/>
  <c r="C147" i="5" l="1"/>
  <c r="H147" i="5" s="1"/>
  <c r="S147" i="5"/>
  <c r="V147" i="5"/>
  <c r="I147" i="5"/>
  <c r="E147" i="5"/>
  <c r="K147" i="5"/>
  <c r="F147" i="5"/>
  <c r="D147" i="5"/>
  <c r="K152" i="7"/>
  <c r="N152" i="7"/>
  <c r="X152" i="7"/>
  <c r="AA152" i="7"/>
  <c r="C152" i="7"/>
  <c r="E152" i="7" s="1"/>
  <c r="M152" i="7"/>
  <c r="D152" i="7"/>
  <c r="P152" i="7"/>
  <c r="O152" i="7"/>
  <c r="Q152" i="7"/>
  <c r="R152" i="7" s="1"/>
  <c r="T153" i="8"/>
  <c r="U153" i="8" s="1"/>
  <c r="V153" i="8" s="1"/>
  <c r="W153" i="8" s="1"/>
  <c r="J153" i="8"/>
  <c r="J147" i="5" l="1"/>
  <c r="L147" i="5" s="1"/>
  <c r="M147" i="5" s="1"/>
  <c r="F152" i="7"/>
  <c r="S152" i="7"/>
  <c r="Y153" i="8"/>
  <c r="N147" i="5" l="1"/>
  <c r="O147" i="5" s="1"/>
  <c r="AB153" i="8"/>
  <c r="Z152" i="8"/>
  <c r="T152" i="7"/>
  <c r="U152" i="7" s="1"/>
  <c r="V152" i="7" s="1"/>
  <c r="G152" i="7"/>
  <c r="H152" i="7" s="1"/>
  <c r="I152" i="7" s="1"/>
  <c r="J152" i="7" s="1"/>
  <c r="P147" i="5" l="1"/>
  <c r="Q147" i="5" s="1"/>
  <c r="R147" i="5" s="1"/>
  <c r="T147" i="5" s="1"/>
  <c r="W147" i="5" s="1"/>
  <c r="AA154" i="8"/>
  <c r="D154" i="8"/>
  <c r="M154" i="8"/>
  <c r="R154" i="8"/>
  <c r="P154" i="8"/>
  <c r="C154" i="8"/>
  <c r="N154" i="8"/>
  <c r="E154" i="8"/>
  <c r="X154" i="8"/>
  <c r="Q154" i="8"/>
  <c r="O154" i="8"/>
  <c r="K154" i="8"/>
  <c r="W152" i="7"/>
  <c r="Y152" i="7" s="1"/>
  <c r="U146" i="5" l="1"/>
  <c r="V148" i="5"/>
  <c r="S148" i="5"/>
  <c r="I148" i="5"/>
  <c r="F148" i="5"/>
  <c r="D148" i="5"/>
  <c r="H148" i="5"/>
  <c r="C148" i="5"/>
  <c r="E148" i="5" s="1"/>
  <c r="J148" i="5"/>
  <c r="AB152" i="7"/>
  <c r="Z151" i="7"/>
  <c r="F154" i="8"/>
  <c r="G154" i="8" s="1"/>
  <c r="H154" i="8" s="1"/>
  <c r="I154" i="8" s="1"/>
  <c r="S154" i="8"/>
  <c r="T154" i="8" s="1"/>
  <c r="U154" i="8" s="1"/>
  <c r="V154" i="8" s="1"/>
  <c r="K148" i="5" l="1"/>
  <c r="L148" i="5" s="1"/>
  <c r="M148" i="5" s="1"/>
  <c r="N148" i="5" s="1"/>
  <c r="O148" i="5" s="1"/>
  <c r="P148" i="5" s="1"/>
  <c r="Q148" i="5" s="1"/>
  <c r="R148" i="5" s="1"/>
  <c r="T148" i="5" s="1"/>
  <c r="U147" i="5" s="1"/>
  <c r="P153" i="7"/>
  <c r="N153" i="7"/>
  <c r="C153" i="7"/>
  <c r="D153" i="7" s="1"/>
  <c r="X153" i="7"/>
  <c r="M153" i="7"/>
  <c r="O153" i="7"/>
  <c r="AA153" i="7"/>
  <c r="K153" i="7"/>
  <c r="Q153" i="7"/>
  <c r="R153" i="7" s="1"/>
  <c r="W154" i="8"/>
  <c r="J154" i="8"/>
  <c r="W148" i="5" l="1"/>
  <c r="V149" i="5" s="1"/>
  <c r="E153" i="7"/>
  <c r="F153" i="7" s="1"/>
  <c r="G153" i="7" s="1"/>
  <c r="H153" i="7" s="1"/>
  <c r="I153" i="7" s="1"/>
  <c r="Y154" i="8"/>
  <c r="S153" i="7"/>
  <c r="I149" i="5" l="1"/>
  <c r="S149" i="5"/>
  <c r="F149" i="5"/>
  <c r="C149" i="5"/>
  <c r="K149" i="5" s="1"/>
  <c r="D149" i="5"/>
  <c r="E149" i="5"/>
  <c r="H149" i="5"/>
  <c r="J149" i="5"/>
  <c r="T153" i="7"/>
  <c r="U153" i="7" s="1"/>
  <c r="V153" i="7" s="1"/>
  <c r="AB154" i="8"/>
  <c r="Z153" i="8"/>
  <c r="J153" i="7"/>
  <c r="L149" i="5" l="1"/>
  <c r="M149" i="5" s="1"/>
  <c r="N149" i="5" s="1"/>
  <c r="W153" i="7"/>
  <c r="Y153" i="7" s="1"/>
  <c r="P155" i="8"/>
  <c r="Q155" i="8"/>
  <c r="C155" i="8"/>
  <c r="D155" i="8"/>
  <c r="M155" i="8"/>
  <c r="AA155" i="8"/>
  <c r="R155" i="8"/>
  <c r="K155" i="8"/>
  <c r="N155" i="8"/>
  <c r="X155" i="8"/>
  <c r="E155" i="8"/>
  <c r="O155" i="8"/>
  <c r="O149" i="5" l="1"/>
  <c r="P149" i="5" s="1"/>
  <c r="Q149" i="5" s="1"/>
  <c r="Z152" i="7"/>
  <c r="AB153" i="7"/>
  <c r="P154" i="7" s="1"/>
  <c r="S155" i="8"/>
  <c r="T155" i="8" s="1"/>
  <c r="F155" i="8"/>
  <c r="R149" i="5" l="1"/>
  <c r="T149" i="5" s="1"/>
  <c r="U148" i="5" s="1"/>
  <c r="K154" i="7"/>
  <c r="Q154" i="7" s="1"/>
  <c r="R154" i="7" s="1"/>
  <c r="S154" i="7" s="1"/>
  <c r="D154" i="7"/>
  <c r="O154" i="7"/>
  <c r="C154" i="7"/>
  <c r="E154" i="7" s="1"/>
  <c r="F154" i="7" s="1"/>
  <c r="X154" i="7"/>
  <c r="M154" i="7"/>
  <c r="U155" i="8"/>
  <c r="V155" i="8" s="1"/>
  <c r="W155" i="8" s="1"/>
  <c r="AA154" i="7"/>
  <c r="N154" i="7"/>
  <c r="G155" i="8"/>
  <c r="H155" i="8" s="1"/>
  <c r="I155" i="8" s="1"/>
  <c r="J155" i="8" s="1"/>
  <c r="W149" i="5" l="1"/>
  <c r="V150" i="5" s="1"/>
  <c r="G154" i="7"/>
  <c r="H154" i="7" s="1"/>
  <c r="I154" i="7" s="1"/>
  <c r="J154" i="7" s="1"/>
  <c r="T154" i="7"/>
  <c r="U154" i="7" s="1"/>
  <c r="V154" i="7" s="1"/>
  <c r="W154" i="7" s="1"/>
  <c r="Y155" i="8"/>
  <c r="AB155" i="8" s="1"/>
  <c r="S150" i="5" l="1"/>
  <c r="C150" i="5"/>
  <c r="I150" i="5" s="1"/>
  <c r="E150" i="5"/>
  <c r="F150" i="5"/>
  <c r="K150" i="5"/>
  <c r="H150" i="5"/>
  <c r="D150" i="5"/>
  <c r="J150" i="5"/>
  <c r="Y154" i="7"/>
  <c r="Z153" i="7" s="1"/>
  <c r="Z154" i="8"/>
  <c r="N156" i="8"/>
  <c r="C156" i="8"/>
  <c r="P156" i="8"/>
  <c r="D156" i="8"/>
  <c r="AA156" i="8"/>
  <c r="E156" i="8"/>
  <c r="Q156" i="8"/>
  <c r="R156" i="8"/>
  <c r="X156" i="8"/>
  <c r="M156" i="8"/>
  <c r="K156" i="8"/>
  <c r="O156" i="8"/>
  <c r="L150" i="5" l="1"/>
  <c r="M150" i="5" s="1"/>
  <c r="AB154" i="7"/>
  <c r="N155" i="7" s="1"/>
  <c r="F156" i="8"/>
  <c r="G156" i="8" s="1"/>
  <c r="S156" i="8"/>
  <c r="T156" i="8" s="1"/>
  <c r="N150" i="5" l="1"/>
  <c r="O150" i="5" s="1"/>
  <c r="P150" i="5" s="1"/>
  <c r="Q150" i="5" s="1"/>
  <c r="M155" i="7"/>
  <c r="AA155" i="7"/>
  <c r="C155" i="7"/>
  <c r="E155" i="7" s="1"/>
  <c r="F155" i="7" s="1"/>
  <c r="K155" i="7"/>
  <c r="O155" i="7"/>
  <c r="Q155" i="7"/>
  <c r="R155" i="7" s="1"/>
  <c r="S155" i="7" s="1"/>
  <c r="T155" i="7" s="1"/>
  <c r="U155" i="7" s="1"/>
  <c r="V155" i="7" s="1"/>
  <c r="P155" i="7"/>
  <c r="D155" i="7"/>
  <c r="X155" i="7"/>
  <c r="U156" i="8"/>
  <c r="V156" i="8" s="1"/>
  <c r="W156" i="8" s="1"/>
  <c r="H156" i="8"/>
  <c r="I156" i="8" s="1"/>
  <c r="J156" i="8" s="1"/>
  <c r="R150" i="5" l="1"/>
  <c r="T150" i="5" s="1"/>
  <c r="Y156" i="8"/>
  <c r="Z155" i="8" s="1"/>
  <c r="G155" i="7"/>
  <c r="H155" i="7" s="1"/>
  <c r="I155" i="7" s="1"/>
  <c r="W155" i="7"/>
  <c r="W150" i="5" l="1"/>
  <c r="U149" i="5"/>
  <c r="AB156" i="8"/>
  <c r="D157" i="8" s="1"/>
  <c r="J155" i="7"/>
  <c r="Y155" i="7" s="1"/>
  <c r="V151" i="5" l="1"/>
  <c r="S151" i="5"/>
  <c r="E151" i="5"/>
  <c r="C151" i="5"/>
  <c r="H151" i="5" s="1"/>
  <c r="D151" i="5"/>
  <c r="X157" i="8"/>
  <c r="R157" i="8"/>
  <c r="S157" i="8" s="1"/>
  <c r="E157" i="8"/>
  <c r="F157" i="8" s="1"/>
  <c r="G157" i="8" s="1"/>
  <c r="N157" i="8"/>
  <c r="O157" i="8"/>
  <c r="C157" i="8"/>
  <c r="AA157" i="8"/>
  <c r="P157" i="8"/>
  <c r="K157" i="8"/>
  <c r="Q157" i="8"/>
  <c r="M157" i="8"/>
  <c r="AB155" i="7"/>
  <c r="Z154" i="7"/>
  <c r="I151" i="5" l="1"/>
  <c r="K151" i="5"/>
  <c r="J151" i="5"/>
  <c r="F151" i="5"/>
  <c r="AA156" i="7"/>
  <c r="N156" i="7"/>
  <c r="O156" i="7"/>
  <c r="P156" i="7"/>
  <c r="X156" i="7"/>
  <c r="K156" i="7"/>
  <c r="Q156" i="7" s="1"/>
  <c r="R156" i="7" s="1"/>
  <c r="M156" i="7"/>
  <c r="C156" i="7"/>
  <c r="D156" i="7" s="1"/>
  <c r="H157" i="8"/>
  <c r="I157" i="8" s="1"/>
  <c r="J157" i="8" s="1"/>
  <c r="T157" i="8"/>
  <c r="U157" i="8" s="1"/>
  <c r="V157" i="8" s="1"/>
  <c r="W157" i="8" s="1"/>
  <c r="E156" i="7" l="1"/>
  <c r="F156" i="7" s="1"/>
  <c r="L151" i="5"/>
  <c r="M151" i="5" s="1"/>
  <c r="Y157" i="8"/>
  <c r="Z156" i="8" s="1"/>
  <c r="S156" i="7"/>
  <c r="T156" i="7" s="1"/>
  <c r="U156" i="7" s="1"/>
  <c r="V156" i="7" s="1"/>
  <c r="N151" i="5" l="1"/>
  <c r="O151" i="5" s="1"/>
  <c r="P151" i="5" s="1"/>
  <c r="Q151" i="5" s="1"/>
  <c r="R151" i="5" s="1"/>
  <c r="T151" i="5" s="1"/>
  <c r="AB157" i="8"/>
  <c r="O158" i="8" s="1"/>
  <c r="G156" i="7"/>
  <c r="H156" i="7" s="1"/>
  <c r="I156" i="7" s="1"/>
  <c r="W156" i="7"/>
  <c r="W151" i="5" l="1"/>
  <c r="U150" i="5"/>
  <c r="R158" i="8"/>
  <c r="S158" i="8" s="1"/>
  <c r="T158" i="8" s="1"/>
  <c r="U158" i="8" s="1"/>
  <c r="V158" i="8" s="1"/>
  <c r="K158" i="8"/>
  <c r="N158" i="8"/>
  <c r="C158" i="8"/>
  <c r="AA158" i="8"/>
  <c r="Q158" i="8"/>
  <c r="P158" i="8"/>
  <c r="E158" i="8"/>
  <c r="F158" i="8" s="1"/>
  <c r="M158" i="8"/>
  <c r="X158" i="8"/>
  <c r="D158" i="8"/>
  <c r="J156" i="7"/>
  <c r="Y156" i="7" s="1"/>
  <c r="V152" i="5" l="1"/>
  <c r="C152" i="5"/>
  <c r="D152" i="5" s="1"/>
  <c r="S152" i="5"/>
  <c r="G158" i="8"/>
  <c r="AB156" i="7"/>
  <c r="Z155" i="7"/>
  <c r="W158" i="8"/>
  <c r="E152" i="5" l="1"/>
  <c r="J152" i="5"/>
  <c r="F152" i="5"/>
  <c r="I152" i="5"/>
  <c r="H152" i="5"/>
  <c r="K152" i="5"/>
  <c r="H158" i="8"/>
  <c r="I158" i="8" s="1"/>
  <c r="J158" i="8" s="1"/>
  <c r="Y158" i="8" s="1"/>
  <c r="M157" i="7"/>
  <c r="E157" i="7"/>
  <c r="O157" i="7"/>
  <c r="P157" i="7"/>
  <c r="C157" i="7"/>
  <c r="D157" i="7" s="1"/>
  <c r="X157" i="7"/>
  <c r="K157" i="7"/>
  <c r="Q157" i="7" s="1"/>
  <c r="R157" i="7" s="1"/>
  <c r="AA157" i="7"/>
  <c r="N157" i="7"/>
  <c r="L152" i="5" l="1"/>
  <c r="M152" i="5" s="1"/>
  <c r="Z157" i="8"/>
  <c r="AB158" i="8"/>
  <c r="R159" i="8" s="1"/>
  <c r="F157" i="7"/>
  <c r="S157" i="7"/>
  <c r="T157" i="7" s="1"/>
  <c r="N152" i="5" l="1"/>
  <c r="O152" i="5" s="1"/>
  <c r="P152" i="5" s="1"/>
  <c r="Q152" i="5" s="1"/>
  <c r="X159" i="8"/>
  <c r="AA159" i="8"/>
  <c r="C159" i="8"/>
  <c r="K159" i="8"/>
  <c r="D159" i="8"/>
  <c r="M159" i="8"/>
  <c r="E159" i="8"/>
  <c r="F159" i="8" s="1"/>
  <c r="G159" i="8" s="1"/>
  <c r="O159" i="8"/>
  <c r="Q159" i="8"/>
  <c r="N159" i="8"/>
  <c r="P159" i="8"/>
  <c r="S159" i="8"/>
  <c r="T159" i="8" s="1"/>
  <c r="U157" i="7"/>
  <c r="V157" i="7" s="1"/>
  <c r="W157" i="7" s="1"/>
  <c r="G157" i="7"/>
  <c r="H157" i="7" s="1"/>
  <c r="I157" i="7" s="1"/>
  <c r="R152" i="5" l="1"/>
  <c r="T152" i="5" s="1"/>
  <c r="H159" i="8"/>
  <c r="I159" i="8" s="1"/>
  <c r="J159" i="8" s="1"/>
  <c r="J157" i="7"/>
  <c r="Y157" i="7" s="1"/>
  <c r="U159" i="8"/>
  <c r="V159" i="8" s="1"/>
  <c r="W159" i="8" s="1"/>
  <c r="W152" i="5" l="1"/>
  <c r="U151" i="5"/>
  <c r="AB157" i="7"/>
  <c r="Z156" i="7"/>
  <c r="Y159" i="8"/>
  <c r="V153" i="5" l="1"/>
  <c r="C153" i="5"/>
  <c r="D153" i="5" s="1"/>
  <c r="S153" i="5"/>
  <c r="M158" i="7"/>
  <c r="E158" i="7"/>
  <c r="D158" i="7"/>
  <c r="C158" i="7"/>
  <c r="X158" i="7"/>
  <c r="AA158" i="7"/>
  <c r="N158" i="7"/>
  <c r="O158" i="7"/>
  <c r="P158" i="7"/>
  <c r="K158" i="7"/>
  <c r="Q158" i="7" s="1"/>
  <c r="R158" i="7" s="1"/>
  <c r="AB159" i="8"/>
  <c r="Z158" i="8"/>
  <c r="F153" i="5" l="1"/>
  <c r="E153" i="5"/>
  <c r="H153" i="5"/>
  <c r="I153" i="5"/>
  <c r="J153" i="5"/>
  <c r="K153" i="5"/>
  <c r="D160" i="8"/>
  <c r="M160" i="8"/>
  <c r="AA160" i="8"/>
  <c r="K160" i="8"/>
  <c r="O160" i="8"/>
  <c r="E160" i="8"/>
  <c r="N160" i="8"/>
  <c r="Q160" i="8"/>
  <c r="P160" i="8"/>
  <c r="X160" i="8"/>
  <c r="C160" i="8"/>
  <c r="R160" i="8"/>
  <c r="F158" i="7"/>
  <c r="G158" i="7" s="1"/>
  <c r="S158" i="7"/>
  <c r="T158" i="7" s="1"/>
  <c r="U158" i="7" s="1"/>
  <c r="V158" i="7" s="1"/>
  <c r="L153" i="5" l="1"/>
  <c r="M153" i="5" s="1"/>
  <c r="H158" i="7"/>
  <c r="I158" i="7" s="1"/>
  <c r="J158" i="7" s="1"/>
  <c r="F160" i="8"/>
  <c r="W158" i="7"/>
  <c r="S160" i="8"/>
  <c r="N153" i="5" l="1"/>
  <c r="T160" i="8"/>
  <c r="U160" i="8" s="1"/>
  <c r="V160" i="8" s="1"/>
  <c r="Y158" i="7"/>
  <c r="G160" i="8"/>
  <c r="H160" i="8" s="1"/>
  <c r="I160" i="8" s="1"/>
  <c r="O153" i="5" l="1"/>
  <c r="P153" i="5" s="1"/>
  <c r="Q153" i="5" s="1"/>
  <c r="AB158" i="7"/>
  <c r="Z157" i="7"/>
  <c r="W160" i="8"/>
  <c r="J160" i="8"/>
  <c r="R153" i="5" l="1"/>
  <c r="T153" i="5" s="1"/>
  <c r="Y160" i="8"/>
  <c r="Z159" i="8" s="1"/>
  <c r="C159" i="7"/>
  <c r="M159" i="7"/>
  <c r="D159" i="7"/>
  <c r="X159" i="7"/>
  <c r="O159" i="7"/>
  <c r="P159" i="7"/>
  <c r="AA159" i="7"/>
  <c r="K159" i="7"/>
  <c r="Q159" i="7" s="1"/>
  <c r="R159" i="7" s="1"/>
  <c r="N159" i="7"/>
  <c r="E159" i="7"/>
  <c r="W153" i="5" l="1"/>
  <c r="U152" i="5"/>
  <c r="AB160" i="8"/>
  <c r="D161" i="8" s="1"/>
  <c r="F159" i="7"/>
  <c r="S159" i="7"/>
  <c r="T159" i="7" s="1"/>
  <c r="U159" i="7" s="1"/>
  <c r="V159" i="7" s="1"/>
  <c r="I154" i="5" l="1"/>
  <c r="S154" i="5"/>
  <c r="V154" i="5"/>
  <c r="C154" i="5"/>
  <c r="J154" i="5" s="1"/>
  <c r="E161" i="8"/>
  <c r="F161" i="8" s="1"/>
  <c r="G161" i="8" s="1"/>
  <c r="P161" i="8"/>
  <c r="C161" i="8"/>
  <c r="O161" i="8"/>
  <c r="AA161" i="8"/>
  <c r="R161" i="8"/>
  <c r="S161" i="8" s="1"/>
  <c r="Q161" i="8"/>
  <c r="N161" i="8"/>
  <c r="M161" i="8"/>
  <c r="X161" i="8"/>
  <c r="K161" i="8"/>
  <c r="W159" i="7"/>
  <c r="G159" i="7"/>
  <c r="H159" i="7" s="1"/>
  <c r="I159" i="7" s="1"/>
  <c r="E154" i="5" l="1"/>
  <c r="K154" i="5"/>
  <c r="F154" i="5"/>
  <c r="D154" i="5"/>
  <c r="H154" i="5"/>
  <c r="J159" i="7"/>
  <c r="Y159" i="7" s="1"/>
  <c r="H161" i="8"/>
  <c r="I161" i="8" s="1"/>
  <c r="J161" i="8" s="1"/>
  <c r="T161" i="8"/>
  <c r="U161" i="8" s="1"/>
  <c r="V161" i="8" s="1"/>
  <c r="W161" i="8" s="1"/>
  <c r="L154" i="5" l="1"/>
  <c r="M154" i="5" s="1"/>
  <c r="Y161" i="8"/>
  <c r="AB161" i="8" s="1"/>
  <c r="AB159" i="7"/>
  <c r="Z158" i="7"/>
  <c r="N154" i="5" l="1"/>
  <c r="O154" i="5" s="1"/>
  <c r="P154" i="5" s="1"/>
  <c r="Q154" i="5" s="1"/>
  <c r="R154" i="5" s="1"/>
  <c r="T154" i="5" s="1"/>
  <c r="Z160" i="8"/>
  <c r="M162" i="8"/>
  <c r="AA162" i="8"/>
  <c r="P162" i="8"/>
  <c r="D162" i="8"/>
  <c r="R162" i="8"/>
  <c r="N162" i="8"/>
  <c r="K162" i="8"/>
  <c r="Q162" i="8"/>
  <c r="E162" i="8"/>
  <c r="C162" i="8"/>
  <c r="X162" i="8"/>
  <c r="O162" i="8"/>
  <c r="E160" i="7"/>
  <c r="M160" i="7"/>
  <c r="P160" i="7"/>
  <c r="C160" i="7"/>
  <c r="D160" i="7" s="1"/>
  <c r="N160" i="7"/>
  <c r="AA160" i="7"/>
  <c r="K160" i="7"/>
  <c r="X160" i="7"/>
  <c r="O160" i="7"/>
  <c r="Q160" i="7" s="1"/>
  <c r="R160" i="7" s="1"/>
  <c r="U153" i="5" l="1"/>
  <c r="W154" i="5"/>
  <c r="V155" i="5" s="1"/>
  <c r="F162" i="8"/>
  <c r="S162" i="8"/>
  <c r="T162" i="8" s="1"/>
  <c r="S160" i="7"/>
  <c r="F160" i="7"/>
  <c r="G160" i="7" s="1"/>
  <c r="S155" i="5" l="1"/>
  <c r="C155" i="5"/>
  <c r="D155" i="5" s="1"/>
  <c r="G162" i="8"/>
  <c r="H160" i="7"/>
  <c r="I160" i="7" s="1"/>
  <c r="J160" i="7" s="1"/>
  <c r="T160" i="7"/>
  <c r="U162" i="8"/>
  <c r="V162" i="8" s="1"/>
  <c r="W162" i="8" s="1"/>
  <c r="K155" i="5" l="1"/>
  <c r="J155" i="5"/>
  <c r="F155" i="5"/>
  <c r="I155" i="5"/>
  <c r="H155" i="5"/>
  <c r="E155" i="5"/>
  <c r="U160" i="7"/>
  <c r="V160" i="7" s="1"/>
  <c r="W160" i="7" s="1"/>
  <c r="Y160" i="7" s="1"/>
  <c r="H162" i="8"/>
  <c r="I162" i="8" s="1"/>
  <c r="J162" i="8" s="1"/>
  <c r="Y162" i="8" s="1"/>
  <c r="L155" i="5" l="1"/>
  <c r="M155" i="5" s="1"/>
  <c r="AB160" i="7"/>
  <c r="M161" i="7" s="1"/>
  <c r="Z159" i="7"/>
  <c r="AB162" i="8"/>
  <c r="Z161" i="8"/>
  <c r="N155" i="5" l="1"/>
  <c r="O155" i="5" s="1"/>
  <c r="P161" i="7"/>
  <c r="C161" i="7"/>
  <c r="E161" i="7" s="1"/>
  <c r="F161" i="7" s="1"/>
  <c r="G161" i="7" s="1"/>
  <c r="AA161" i="7"/>
  <c r="D161" i="7"/>
  <c r="X161" i="7"/>
  <c r="O161" i="7"/>
  <c r="K161" i="7"/>
  <c r="N161" i="7"/>
  <c r="Q161" i="7" s="1"/>
  <c r="R161" i="7" s="1"/>
  <c r="S161" i="7" s="1"/>
  <c r="T161" i="7" s="1"/>
  <c r="U161" i="7" s="1"/>
  <c r="V161" i="7" s="1"/>
  <c r="R163" i="8"/>
  <c r="X163" i="8"/>
  <c r="K163" i="8"/>
  <c r="Q163" i="8"/>
  <c r="D163" i="8"/>
  <c r="C163" i="8"/>
  <c r="E163" i="8"/>
  <c r="N163" i="8"/>
  <c r="AA163" i="8"/>
  <c r="P163" i="8"/>
  <c r="O163" i="8"/>
  <c r="M163" i="8"/>
  <c r="P155" i="5" l="1"/>
  <c r="Q155" i="5" s="1"/>
  <c r="R155" i="5" s="1"/>
  <c r="T155" i="5" s="1"/>
  <c r="H161" i="7"/>
  <c r="I161" i="7" s="1"/>
  <c r="J161" i="7" s="1"/>
  <c r="S163" i="8"/>
  <c r="T163" i="8" s="1"/>
  <c r="U163" i="8" s="1"/>
  <c r="V163" i="8" s="1"/>
  <c r="F163" i="8"/>
  <c r="G163" i="8" s="1"/>
  <c r="W161" i="7"/>
  <c r="U154" i="5" l="1"/>
  <c r="W155" i="5"/>
  <c r="Y161" i="7"/>
  <c r="Z160" i="7" s="1"/>
  <c r="H163" i="8"/>
  <c r="I163" i="8" s="1"/>
  <c r="J163" i="8" s="1"/>
  <c r="W163" i="8"/>
  <c r="S156" i="5" l="1"/>
  <c r="V156" i="5"/>
  <c r="C156" i="5"/>
  <c r="D156" i="5" s="1"/>
  <c r="Y163" i="8"/>
  <c r="Z162" i="8" s="1"/>
  <c r="AB161" i="7"/>
  <c r="K162" i="7" s="1"/>
  <c r="E156" i="5" l="1"/>
  <c r="H156" i="5"/>
  <c r="J156" i="5"/>
  <c r="F156" i="5"/>
  <c r="I156" i="5"/>
  <c r="K156" i="5"/>
  <c r="AB163" i="8"/>
  <c r="R164" i="8" s="1"/>
  <c r="AA162" i="7"/>
  <c r="D162" i="7"/>
  <c r="O162" i="7"/>
  <c r="M162" i="7"/>
  <c r="Q162" i="7" s="1"/>
  <c r="R162" i="7" s="1"/>
  <c r="S162" i="7" s="1"/>
  <c r="C162" i="7"/>
  <c r="E162" i="7" s="1"/>
  <c r="F162" i="7" s="1"/>
  <c r="G162" i="7" s="1"/>
  <c r="P162" i="7"/>
  <c r="N162" i="7"/>
  <c r="X162" i="7"/>
  <c r="L156" i="5" l="1"/>
  <c r="M156" i="5" s="1"/>
  <c r="N156" i="5" s="1"/>
  <c r="O156" i="5" s="1"/>
  <c r="P156" i="5" s="1"/>
  <c r="Q156" i="5" s="1"/>
  <c r="R156" i="5" s="1"/>
  <c r="T156" i="5" s="1"/>
  <c r="Q164" i="8"/>
  <c r="P164" i="8"/>
  <c r="N164" i="8"/>
  <c r="O164" i="8"/>
  <c r="M164" i="8"/>
  <c r="AA164" i="8"/>
  <c r="C164" i="8"/>
  <c r="D164" i="8"/>
  <c r="E164" i="8"/>
  <c r="F164" i="8" s="1"/>
  <c r="G164" i="8" s="1"/>
  <c r="X164" i="8"/>
  <c r="K164" i="8"/>
  <c r="H162" i="7"/>
  <c r="I162" i="7" s="1"/>
  <c r="J162" i="7" s="1"/>
  <c r="T162" i="7"/>
  <c r="U162" i="7" s="1"/>
  <c r="V162" i="7" s="1"/>
  <c r="W162" i="7" s="1"/>
  <c r="S164" i="8"/>
  <c r="U155" i="5" l="1"/>
  <c r="W156" i="5"/>
  <c r="H164" i="8"/>
  <c r="I164" i="8" s="1"/>
  <c r="J164" i="8" s="1"/>
  <c r="Y162" i="7"/>
  <c r="T164" i="8"/>
  <c r="U164" i="8" s="1"/>
  <c r="V164" i="8" s="1"/>
  <c r="S157" i="5" l="1"/>
  <c r="H157" i="5"/>
  <c r="C157" i="5"/>
  <c r="F157" i="5" s="1"/>
  <c r="V157" i="5"/>
  <c r="I157" i="5"/>
  <c r="AB162" i="7"/>
  <c r="Z161" i="7"/>
  <c r="W164" i="8"/>
  <c r="Y164" i="8" s="1"/>
  <c r="E157" i="5" l="1"/>
  <c r="K157" i="5"/>
  <c r="J157" i="5"/>
  <c r="D157" i="5"/>
  <c r="AB164" i="8"/>
  <c r="Z163" i="8"/>
  <c r="P163" i="7"/>
  <c r="N163" i="7"/>
  <c r="X163" i="7"/>
  <c r="M163" i="7"/>
  <c r="C163" i="7"/>
  <c r="D163" i="7" s="1"/>
  <c r="K163" i="7"/>
  <c r="O163" i="7"/>
  <c r="AA163" i="7"/>
  <c r="Q163" i="7"/>
  <c r="R163" i="7" s="1"/>
  <c r="L157" i="5" l="1"/>
  <c r="M157" i="5" s="1"/>
  <c r="N157" i="5" s="1"/>
  <c r="E163" i="7"/>
  <c r="F163" i="7" s="1"/>
  <c r="S163" i="7"/>
  <c r="AA165" i="8"/>
  <c r="Q165" i="8"/>
  <c r="M165" i="8"/>
  <c r="R165" i="8"/>
  <c r="E165" i="8"/>
  <c r="X165" i="8"/>
  <c r="N165" i="8"/>
  <c r="D165" i="8"/>
  <c r="K165" i="8"/>
  <c r="C165" i="8"/>
  <c r="O165" i="8"/>
  <c r="P165" i="8"/>
  <c r="O157" i="5" l="1"/>
  <c r="P157" i="5" s="1"/>
  <c r="Q157" i="5" s="1"/>
  <c r="R157" i="5" s="1"/>
  <c r="T157" i="5" s="1"/>
  <c r="U156" i="5" s="1"/>
  <c r="S165" i="8"/>
  <c r="T165" i="8" s="1"/>
  <c r="F165" i="8"/>
  <c r="G163" i="7"/>
  <c r="H163" i="7" s="1"/>
  <c r="I163" i="7" s="1"/>
  <c r="T163" i="7"/>
  <c r="U163" i="7" s="1"/>
  <c r="V163" i="7" s="1"/>
  <c r="W157" i="5" l="1"/>
  <c r="C158" i="5" s="1"/>
  <c r="D158" i="5" s="1"/>
  <c r="J163" i="7"/>
  <c r="W163" i="7"/>
  <c r="G165" i="8"/>
  <c r="H165" i="8" s="1"/>
  <c r="I165" i="8" s="1"/>
  <c r="U165" i="8"/>
  <c r="V165" i="8" s="1"/>
  <c r="W165" i="8" s="1"/>
  <c r="S158" i="5" l="1"/>
  <c r="V158" i="5"/>
  <c r="H158" i="5"/>
  <c r="K158" i="5"/>
  <c r="E158" i="5"/>
  <c r="J158" i="5"/>
  <c r="I158" i="5"/>
  <c r="F158" i="5"/>
  <c r="Y163" i="7"/>
  <c r="Z162" i="7" s="1"/>
  <c r="J165" i="8"/>
  <c r="Y165" i="8" s="1"/>
  <c r="L158" i="5" l="1"/>
  <c r="M158" i="5" s="1"/>
  <c r="N158" i="5" s="1"/>
  <c r="O158" i="5" s="1"/>
  <c r="P158" i="5" s="1"/>
  <c r="Q158" i="5" s="1"/>
  <c r="R158" i="5" s="1"/>
  <c r="T158" i="5" s="1"/>
  <c r="U157" i="5" s="1"/>
  <c r="AB163" i="7"/>
  <c r="O164" i="7" s="1"/>
  <c r="AB165" i="8"/>
  <c r="Z164" i="8"/>
  <c r="W158" i="5" l="1"/>
  <c r="D159" i="5" s="1"/>
  <c r="AA164" i="7"/>
  <c r="X164" i="7"/>
  <c r="P164" i="7"/>
  <c r="E164" i="7"/>
  <c r="F164" i="7" s="1"/>
  <c r="M164" i="7"/>
  <c r="C164" i="7"/>
  <c r="K164" i="7"/>
  <c r="Q164" i="7" s="1"/>
  <c r="R164" i="7" s="1"/>
  <c r="S164" i="7" s="1"/>
  <c r="T164" i="7" s="1"/>
  <c r="N164" i="7"/>
  <c r="D164" i="7"/>
  <c r="C166" i="8"/>
  <c r="M166" i="8"/>
  <c r="X166" i="8"/>
  <c r="P166" i="8"/>
  <c r="O166" i="8"/>
  <c r="AA166" i="8"/>
  <c r="Q166" i="8"/>
  <c r="R166" i="8"/>
  <c r="K166" i="8"/>
  <c r="D166" i="8"/>
  <c r="N166" i="8"/>
  <c r="E166" i="8"/>
  <c r="C159" i="5" l="1"/>
  <c r="K159" i="5" s="1"/>
  <c r="V159" i="5"/>
  <c r="I159" i="5"/>
  <c r="S159" i="5"/>
  <c r="E159" i="5"/>
  <c r="J159" i="5"/>
  <c r="H159" i="5"/>
  <c r="F159" i="5"/>
  <c r="L159" i="5" s="1"/>
  <c r="M159" i="5" s="1"/>
  <c r="G164" i="7"/>
  <c r="F166" i="8"/>
  <c r="S166" i="8"/>
  <c r="T166" i="8" s="1"/>
  <c r="U166" i="8" s="1"/>
  <c r="V166" i="8" s="1"/>
  <c r="U164" i="7"/>
  <c r="V164" i="7" s="1"/>
  <c r="W164" i="7" s="1"/>
  <c r="N159" i="5" l="1"/>
  <c r="O159" i="5" s="1"/>
  <c r="P159" i="5" s="1"/>
  <c r="Q159" i="5" s="1"/>
  <c r="H164" i="7"/>
  <c r="I164" i="7" s="1"/>
  <c r="J164" i="7" s="1"/>
  <c r="Y164" i="7" s="1"/>
  <c r="G166" i="8"/>
  <c r="H166" i="8" s="1"/>
  <c r="I166" i="8" s="1"/>
  <c r="W166" i="8"/>
  <c r="R159" i="5" l="1"/>
  <c r="T159" i="5" s="1"/>
  <c r="AB164" i="7"/>
  <c r="Z163" i="7"/>
  <c r="J166" i="8"/>
  <c r="Y166" i="8" s="1"/>
  <c r="W159" i="5" l="1"/>
  <c r="U158" i="5"/>
  <c r="K165" i="7"/>
  <c r="C165" i="7"/>
  <c r="AA165" i="7"/>
  <c r="M165" i="7"/>
  <c r="E165" i="7"/>
  <c r="N165" i="7"/>
  <c r="O165" i="7"/>
  <c r="D165" i="7"/>
  <c r="P165" i="7"/>
  <c r="X165" i="7"/>
  <c r="Q165" i="7"/>
  <c r="R165" i="7" s="1"/>
  <c r="AB166" i="8"/>
  <c r="Z165" i="8"/>
  <c r="V160" i="5" l="1"/>
  <c r="K160" i="5"/>
  <c r="S160" i="5"/>
  <c r="C160" i="5"/>
  <c r="D160" i="5" s="1"/>
  <c r="F160" i="5"/>
  <c r="I160" i="5"/>
  <c r="F165" i="7"/>
  <c r="G165" i="7" s="1"/>
  <c r="Q167" i="8"/>
  <c r="C167" i="8"/>
  <c r="N167" i="8"/>
  <c r="AA167" i="8"/>
  <c r="D167" i="8"/>
  <c r="K167" i="8"/>
  <c r="R167" i="8"/>
  <c r="M167" i="8"/>
  <c r="P167" i="8"/>
  <c r="X167" i="8"/>
  <c r="O167" i="8"/>
  <c r="E167" i="8"/>
  <c r="S165" i="7"/>
  <c r="T165" i="7" s="1"/>
  <c r="J160" i="5" l="1"/>
  <c r="E160" i="5"/>
  <c r="H160" i="5"/>
  <c r="U165" i="7"/>
  <c r="V165" i="7" s="1"/>
  <c r="W165" i="7" s="1"/>
  <c r="H165" i="7"/>
  <c r="I165" i="7" s="1"/>
  <c r="J165" i="7" s="1"/>
  <c r="S167" i="8"/>
  <c r="T167" i="8" s="1"/>
  <c r="F167" i="8"/>
  <c r="G167" i="8" s="1"/>
  <c r="L160" i="5" l="1"/>
  <c r="M160" i="5" s="1"/>
  <c r="N160" i="5" s="1"/>
  <c r="O160" i="5" s="1"/>
  <c r="U167" i="8"/>
  <c r="V167" i="8" s="1"/>
  <c r="W167" i="8" s="1"/>
  <c r="H167" i="8"/>
  <c r="I167" i="8" s="1"/>
  <c r="J167" i="8" s="1"/>
  <c r="Y165" i="7"/>
  <c r="P160" i="5" l="1"/>
  <c r="Q160" i="5" s="1"/>
  <c r="R160" i="5" s="1"/>
  <c r="T160" i="5" s="1"/>
  <c r="Y167" i="8"/>
  <c r="Z166" i="8" s="1"/>
  <c r="AB165" i="7"/>
  <c r="Z164" i="7"/>
  <c r="W160" i="5" l="1"/>
  <c r="U159" i="5"/>
  <c r="AB167" i="8"/>
  <c r="AA168" i="8" s="1"/>
  <c r="C166" i="7"/>
  <c r="E166" i="7" s="1"/>
  <c r="AA166" i="7"/>
  <c r="X166" i="7"/>
  <c r="K166" i="7"/>
  <c r="Q166" i="7" s="1"/>
  <c r="R166" i="7" s="1"/>
  <c r="P166" i="7"/>
  <c r="M166" i="7"/>
  <c r="N166" i="7"/>
  <c r="O166" i="7"/>
  <c r="C161" i="5" l="1"/>
  <c r="H161" i="5" s="1"/>
  <c r="F161" i="5"/>
  <c r="E161" i="5"/>
  <c r="S161" i="5"/>
  <c r="K161" i="5"/>
  <c r="D161" i="5"/>
  <c r="V161" i="5"/>
  <c r="I161" i="5"/>
  <c r="J161" i="5"/>
  <c r="D166" i="7"/>
  <c r="C168" i="8"/>
  <c r="Q168" i="8"/>
  <c r="R168" i="8"/>
  <c r="S168" i="8" s="1"/>
  <c r="T168" i="8" s="1"/>
  <c r="U168" i="8" s="1"/>
  <c r="V168" i="8" s="1"/>
  <c r="D168" i="8"/>
  <c r="K168" i="8"/>
  <c r="X168" i="8"/>
  <c r="P168" i="8"/>
  <c r="E168" i="8"/>
  <c r="F168" i="8" s="1"/>
  <c r="G168" i="8" s="1"/>
  <c r="H168" i="8" s="1"/>
  <c r="I168" i="8" s="1"/>
  <c r="N168" i="8"/>
  <c r="M168" i="8"/>
  <c r="O168" i="8"/>
  <c r="F166" i="7"/>
  <c r="G166" i="7" s="1"/>
  <c r="S166" i="7"/>
  <c r="T166" i="7" s="1"/>
  <c r="L161" i="5" l="1"/>
  <c r="M161" i="5" s="1"/>
  <c r="N161" i="5" s="1"/>
  <c r="O161" i="5" s="1"/>
  <c r="P161" i="5" s="1"/>
  <c r="Q161" i="5" s="1"/>
  <c r="R161" i="5" s="1"/>
  <c r="T161" i="5" s="1"/>
  <c r="U166" i="7"/>
  <c r="V166" i="7" s="1"/>
  <c r="W166" i="7" s="1"/>
  <c r="H166" i="7"/>
  <c r="I166" i="7" s="1"/>
  <c r="J166" i="7" s="1"/>
  <c r="W168" i="8"/>
  <c r="J168" i="8"/>
  <c r="W161" i="5" l="1"/>
  <c r="U160" i="5"/>
  <c r="Y166" i="7"/>
  <c r="Z165" i="7" s="1"/>
  <c r="Y168" i="8"/>
  <c r="V162" i="5" l="1"/>
  <c r="S162" i="5"/>
  <c r="C162" i="5"/>
  <c r="H162" i="5" s="1"/>
  <c r="AB166" i="7"/>
  <c r="P167" i="7" s="1"/>
  <c r="AB168" i="8"/>
  <c r="Z167" i="8"/>
  <c r="K162" i="5" l="1"/>
  <c r="I162" i="5"/>
  <c r="J162" i="5"/>
  <c r="F162" i="5"/>
  <c r="E162" i="5"/>
  <c r="D162" i="5"/>
  <c r="N167" i="7"/>
  <c r="AA167" i="7"/>
  <c r="D167" i="7"/>
  <c r="M167" i="7"/>
  <c r="O167" i="7"/>
  <c r="C167" i="7"/>
  <c r="E167" i="7" s="1"/>
  <c r="F167" i="7" s="1"/>
  <c r="G167" i="7" s="1"/>
  <c r="H167" i="7" s="1"/>
  <c r="I167" i="7" s="1"/>
  <c r="K167" i="7"/>
  <c r="Q167" i="7" s="1"/>
  <c r="R167" i="7" s="1"/>
  <c r="S167" i="7" s="1"/>
  <c r="X167" i="7"/>
  <c r="E169" i="8"/>
  <c r="AA169" i="8"/>
  <c r="P169" i="8"/>
  <c r="R169" i="8"/>
  <c r="C169" i="8"/>
  <c r="N169" i="8"/>
  <c r="D169" i="8"/>
  <c r="K169" i="8"/>
  <c r="M169" i="8"/>
  <c r="Q169" i="8"/>
  <c r="O169" i="8"/>
  <c r="X169" i="8"/>
  <c r="L162" i="5" l="1"/>
  <c r="M162" i="5" s="1"/>
  <c r="F169" i="8"/>
  <c r="G169" i="8" s="1"/>
  <c r="S169" i="8"/>
  <c r="T169" i="8" s="1"/>
  <c r="T167" i="7"/>
  <c r="J167" i="7"/>
  <c r="N162" i="5" l="1"/>
  <c r="O162" i="5" s="1"/>
  <c r="H169" i="8"/>
  <c r="I169" i="8" s="1"/>
  <c r="J169" i="8" s="1"/>
  <c r="U169" i="8"/>
  <c r="V169" i="8" s="1"/>
  <c r="W169" i="8" s="1"/>
  <c r="U167" i="7"/>
  <c r="V167" i="7" s="1"/>
  <c r="W167" i="7" s="1"/>
  <c r="Y167" i="7" s="1"/>
  <c r="P162" i="5" l="1"/>
  <c r="Q162" i="5" s="1"/>
  <c r="R162" i="5" s="1"/>
  <c r="T162" i="5" s="1"/>
  <c r="Y169" i="8"/>
  <c r="Z168" i="8" s="1"/>
  <c r="AB167" i="7"/>
  <c r="Z166" i="7"/>
  <c r="W162" i="5" l="1"/>
  <c r="U161" i="5"/>
  <c r="AB169" i="8"/>
  <c r="C170" i="8" s="1"/>
  <c r="K168" i="7"/>
  <c r="D168" i="7"/>
  <c r="X168" i="7"/>
  <c r="C168" i="7"/>
  <c r="N168" i="7"/>
  <c r="O168" i="7"/>
  <c r="P168" i="7"/>
  <c r="E168" i="7"/>
  <c r="M168" i="7"/>
  <c r="Q168" i="7" s="1"/>
  <c r="R168" i="7" s="1"/>
  <c r="AA168" i="7"/>
  <c r="V163" i="5" l="1"/>
  <c r="E163" i="5"/>
  <c r="C163" i="5"/>
  <c r="D163" i="5" s="1"/>
  <c r="S163" i="5"/>
  <c r="H163" i="5"/>
  <c r="J163" i="5"/>
  <c r="K163" i="5"/>
  <c r="R170" i="8"/>
  <c r="S170" i="8" s="1"/>
  <c r="O170" i="8"/>
  <c r="N170" i="8"/>
  <c r="AA170" i="8"/>
  <c r="Q170" i="8"/>
  <c r="M170" i="8"/>
  <c r="E170" i="8"/>
  <c r="F170" i="8" s="1"/>
  <c r="P170" i="8"/>
  <c r="D170" i="8"/>
  <c r="X170" i="8"/>
  <c r="K170" i="8"/>
  <c r="F168" i="7"/>
  <c r="G168" i="7" s="1"/>
  <c r="H168" i="7" s="1"/>
  <c r="I168" i="7" s="1"/>
  <c r="S168" i="7"/>
  <c r="T168" i="7" s="1"/>
  <c r="F163" i="5" l="1"/>
  <c r="I163" i="5"/>
  <c r="J168" i="7"/>
  <c r="U168" i="7"/>
  <c r="V168" i="7" s="1"/>
  <c r="W168" i="7" s="1"/>
  <c r="G170" i="8"/>
  <c r="T170" i="8"/>
  <c r="U170" i="8" s="1"/>
  <c r="V170" i="8" s="1"/>
  <c r="L163" i="5" l="1"/>
  <c r="M163" i="5" s="1"/>
  <c r="N163" i="5" s="1"/>
  <c r="O163" i="5" s="1"/>
  <c r="W170" i="8"/>
  <c r="H170" i="8"/>
  <c r="I170" i="8" s="1"/>
  <c r="J170" i="8" s="1"/>
  <c r="Y168" i="7"/>
  <c r="P163" i="5" l="1"/>
  <c r="Q163" i="5" s="1"/>
  <c r="R163" i="5" s="1"/>
  <c r="T163" i="5" s="1"/>
  <c r="U162" i="5" s="1"/>
  <c r="Y170" i="8"/>
  <c r="Z169" i="8" s="1"/>
  <c r="AB168" i="7"/>
  <c r="Z167" i="7"/>
  <c r="W163" i="5" l="1"/>
  <c r="C164" i="5" s="1"/>
  <c r="E164" i="5" s="1"/>
  <c r="AB170" i="8"/>
  <c r="N171" i="8" s="1"/>
  <c r="O169" i="7"/>
  <c r="M169" i="7"/>
  <c r="C169" i="7"/>
  <c r="D169" i="7" s="1"/>
  <c r="K169" i="7"/>
  <c r="Q169" i="7" s="1"/>
  <c r="R169" i="7" s="1"/>
  <c r="X169" i="7"/>
  <c r="N169" i="7"/>
  <c r="AA169" i="7"/>
  <c r="P169" i="7"/>
  <c r="S164" i="5" l="1"/>
  <c r="V164" i="5"/>
  <c r="J164" i="5"/>
  <c r="F164" i="5"/>
  <c r="I164" i="5"/>
  <c r="D164" i="5"/>
  <c r="E169" i="7"/>
  <c r="F169" i="7" s="1"/>
  <c r="G169" i="7" s="1"/>
  <c r="H169" i="7" s="1"/>
  <c r="I169" i="7" s="1"/>
  <c r="H164" i="5"/>
  <c r="K164" i="5"/>
  <c r="R171" i="8"/>
  <c r="S171" i="8" s="1"/>
  <c r="T171" i="8" s="1"/>
  <c r="M171" i="8"/>
  <c r="D171" i="8"/>
  <c r="C171" i="8"/>
  <c r="P171" i="8"/>
  <c r="O171" i="8"/>
  <c r="K171" i="8"/>
  <c r="AA171" i="8"/>
  <c r="E171" i="8"/>
  <c r="F171" i="8" s="1"/>
  <c r="G171" i="8" s="1"/>
  <c r="Q171" i="8"/>
  <c r="X171" i="8"/>
  <c r="S169" i="7"/>
  <c r="T169" i="7" s="1"/>
  <c r="L164" i="5" l="1"/>
  <c r="M164" i="5" s="1"/>
  <c r="H171" i="8"/>
  <c r="I171" i="8" s="1"/>
  <c r="J171" i="8" s="1"/>
  <c r="U171" i="8"/>
  <c r="V171" i="8" s="1"/>
  <c r="W171" i="8" s="1"/>
  <c r="U169" i="7"/>
  <c r="V169" i="7" s="1"/>
  <c r="W169" i="7" s="1"/>
  <c r="J169" i="7"/>
  <c r="N164" i="5" l="1"/>
  <c r="Y171" i="8"/>
  <c r="Y169" i="7"/>
  <c r="O164" i="5" l="1"/>
  <c r="P164" i="5" s="1"/>
  <c r="Q164" i="5" s="1"/>
  <c r="AB169" i="7"/>
  <c r="Z168" i="7"/>
  <c r="AB171" i="8"/>
  <c r="Z170" i="8"/>
  <c r="R164" i="5" l="1"/>
  <c r="T164" i="5" s="1"/>
  <c r="O170" i="7"/>
  <c r="AA170" i="7"/>
  <c r="X170" i="7"/>
  <c r="P170" i="7"/>
  <c r="C170" i="7"/>
  <c r="E170" i="7" s="1"/>
  <c r="K170" i="7"/>
  <c r="Q170" i="7" s="1"/>
  <c r="R170" i="7" s="1"/>
  <c r="N170" i="7"/>
  <c r="M170" i="7"/>
  <c r="D170" i="7"/>
  <c r="M172" i="8"/>
  <c r="K172" i="8"/>
  <c r="AA172" i="8"/>
  <c r="E172" i="8"/>
  <c r="N172" i="8"/>
  <c r="Q172" i="8"/>
  <c r="O172" i="8"/>
  <c r="C172" i="8"/>
  <c r="P172" i="8"/>
  <c r="D172" i="8"/>
  <c r="X172" i="8"/>
  <c r="R172" i="8"/>
  <c r="U163" i="5" l="1"/>
  <c r="W164" i="5"/>
  <c r="F170" i="7"/>
  <c r="G170" i="7" s="1"/>
  <c r="H170" i="7" s="1"/>
  <c r="I170" i="7" s="1"/>
  <c r="S170" i="7"/>
  <c r="T170" i="7" s="1"/>
  <c r="S172" i="8"/>
  <c r="T172" i="8" s="1"/>
  <c r="F172" i="8"/>
  <c r="G172" i="8" s="1"/>
  <c r="C165" i="5" l="1"/>
  <c r="E165" i="5" s="1"/>
  <c r="H165" i="5"/>
  <c r="S165" i="5"/>
  <c r="V165" i="5"/>
  <c r="K165" i="5"/>
  <c r="D165" i="5"/>
  <c r="U172" i="8"/>
  <c r="V172" i="8" s="1"/>
  <c r="W172" i="8" s="1"/>
  <c r="J170" i="7"/>
  <c r="H172" i="8"/>
  <c r="I172" i="8" s="1"/>
  <c r="J172" i="8" s="1"/>
  <c r="U170" i="7"/>
  <c r="V170" i="7" s="1"/>
  <c r="W170" i="7" s="1"/>
  <c r="J165" i="5" l="1"/>
  <c r="I165" i="5"/>
  <c r="F165" i="5"/>
  <c r="Y172" i="8"/>
  <c r="Z171" i="8" s="1"/>
  <c r="Y170" i="7"/>
  <c r="L165" i="5" l="1"/>
  <c r="M165" i="5" s="1"/>
  <c r="N165" i="5" s="1"/>
  <c r="AB172" i="8"/>
  <c r="P173" i="8" s="1"/>
  <c r="AB170" i="7"/>
  <c r="Z169" i="7"/>
  <c r="O165" i="5" l="1"/>
  <c r="P165" i="5" s="1"/>
  <c r="Q165" i="5" s="1"/>
  <c r="R165" i="5" s="1"/>
  <c r="T165" i="5" s="1"/>
  <c r="W165" i="5" s="1"/>
  <c r="C173" i="8"/>
  <c r="E173" i="8"/>
  <c r="F173" i="8" s="1"/>
  <c r="R173" i="8"/>
  <c r="S173" i="8" s="1"/>
  <c r="T173" i="8" s="1"/>
  <c r="U173" i="8" s="1"/>
  <c r="V173" i="8" s="1"/>
  <c r="M173" i="8"/>
  <c r="N173" i="8"/>
  <c r="Q173" i="8"/>
  <c r="X173" i="8"/>
  <c r="O173" i="8"/>
  <c r="K173" i="8"/>
  <c r="AA173" i="8"/>
  <c r="D173" i="8"/>
  <c r="P171" i="7"/>
  <c r="AA171" i="7"/>
  <c r="K171" i="7"/>
  <c r="N171" i="7"/>
  <c r="Q171" i="7" s="1"/>
  <c r="R171" i="7" s="1"/>
  <c r="D171" i="7"/>
  <c r="X171" i="7"/>
  <c r="O171" i="7"/>
  <c r="C171" i="7"/>
  <c r="E171" i="7" s="1"/>
  <c r="M171" i="7"/>
  <c r="U164" i="5" l="1"/>
  <c r="V166" i="5"/>
  <c r="D166" i="5"/>
  <c r="C166" i="5"/>
  <c r="E166" i="5" s="1"/>
  <c r="S166" i="5"/>
  <c r="F166" i="5"/>
  <c r="W173" i="8"/>
  <c r="S171" i="7"/>
  <c r="T171" i="7" s="1"/>
  <c r="U171" i="7" s="1"/>
  <c r="V171" i="7" s="1"/>
  <c r="F171" i="7"/>
  <c r="G171" i="7" s="1"/>
  <c r="G173" i="8"/>
  <c r="K166" i="5" l="1"/>
  <c r="H166" i="5"/>
  <c r="J166" i="5"/>
  <c r="I166" i="5"/>
  <c r="H173" i="8"/>
  <c r="I173" i="8" s="1"/>
  <c r="J173" i="8" s="1"/>
  <c r="Y173" i="8" s="1"/>
  <c r="H171" i="7"/>
  <c r="I171" i="7" s="1"/>
  <c r="J171" i="7" s="1"/>
  <c r="W171" i="7"/>
  <c r="L166" i="5" l="1"/>
  <c r="M166" i="5" s="1"/>
  <c r="Y171" i="7"/>
  <c r="Z170" i="7" s="1"/>
  <c r="AB173" i="8"/>
  <c r="Z172" i="8"/>
  <c r="N166" i="5" l="1"/>
  <c r="O166" i="5" s="1"/>
  <c r="AB171" i="7"/>
  <c r="Q174" i="8"/>
  <c r="N174" i="8"/>
  <c r="R174" i="8"/>
  <c r="C174" i="8"/>
  <c r="X174" i="8"/>
  <c r="K174" i="8"/>
  <c r="P174" i="8"/>
  <c r="O174" i="8"/>
  <c r="D174" i="8"/>
  <c r="M174" i="8"/>
  <c r="AA174" i="8"/>
  <c r="E174" i="8"/>
  <c r="P166" i="5" l="1"/>
  <c r="Q166" i="5" s="1"/>
  <c r="R166" i="5" s="1"/>
  <c r="T166" i="5" s="1"/>
  <c r="P172" i="7"/>
  <c r="K172" i="7"/>
  <c r="Q172" i="7" s="1"/>
  <c r="R172" i="7" s="1"/>
  <c r="S172" i="7" s="1"/>
  <c r="E172" i="7"/>
  <c r="F172" i="7" s="1"/>
  <c r="X172" i="7"/>
  <c r="M172" i="7"/>
  <c r="AA172" i="7"/>
  <c r="C172" i="7"/>
  <c r="O172" i="7"/>
  <c r="N172" i="7"/>
  <c r="D172" i="7"/>
  <c r="S174" i="8"/>
  <c r="F174" i="8"/>
  <c r="G174" i="8" s="1"/>
  <c r="H174" i="8" s="1"/>
  <c r="I174" i="8" s="1"/>
  <c r="U165" i="5" l="1"/>
  <c r="W166" i="5"/>
  <c r="T172" i="7"/>
  <c r="T174" i="8"/>
  <c r="J174" i="8"/>
  <c r="G172" i="7"/>
  <c r="H172" i="7" s="1"/>
  <c r="I172" i="7" s="1"/>
  <c r="V167" i="5" l="1"/>
  <c r="D167" i="5"/>
  <c r="F167" i="5"/>
  <c r="C167" i="5"/>
  <c r="I167" i="5" s="1"/>
  <c r="J167" i="5"/>
  <c r="K167" i="5"/>
  <c r="S167" i="5"/>
  <c r="H167" i="5"/>
  <c r="E167" i="5"/>
  <c r="U172" i="7"/>
  <c r="V172" i="7" s="1"/>
  <c r="W172" i="7" s="1"/>
  <c r="U174" i="8"/>
  <c r="V174" i="8" s="1"/>
  <c r="W174" i="8" s="1"/>
  <c r="Y174" i="8" s="1"/>
  <c r="J172" i="7"/>
  <c r="L167" i="5" l="1"/>
  <c r="M167" i="5" s="1"/>
  <c r="N167" i="5" s="1"/>
  <c r="O167" i="5" s="1"/>
  <c r="P167" i="5" s="1"/>
  <c r="Q167" i="5" s="1"/>
  <c r="R167" i="5" s="1"/>
  <c r="T167" i="5" s="1"/>
  <c r="Y172" i="7"/>
  <c r="AB172" i="7" s="1"/>
  <c r="Z173" i="8"/>
  <c r="AB174" i="8"/>
  <c r="R175" i="8" s="1"/>
  <c r="U166" i="5" l="1"/>
  <c r="W167" i="5"/>
  <c r="C168" i="5" s="1"/>
  <c r="E168" i="5" s="1"/>
  <c r="Z171" i="7"/>
  <c r="AA175" i="8"/>
  <c r="K175" i="8"/>
  <c r="N175" i="8"/>
  <c r="O175" i="8"/>
  <c r="Q175" i="8"/>
  <c r="M175" i="8"/>
  <c r="E175" i="8"/>
  <c r="F175" i="8" s="1"/>
  <c r="G175" i="8" s="1"/>
  <c r="X175" i="8"/>
  <c r="C175" i="8"/>
  <c r="P175" i="8"/>
  <c r="D175" i="8"/>
  <c r="X173" i="7"/>
  <c r="N173" i="7"/>
  <c r="E173" i="7"/>
  <c r="C173" i="7"/>
  <c r="P173" i="7"/>
  <c r="M173" i="7"/>
  <c r="O173" i="7"/>
  <c r="K173" i="7"/>
  <c r="Q173" i="7" s="1"/>
  <c r="R173" i="7" s="1"/>
  <c r="AA173" i="7"/>
  <c r="D173" i="7"/>
  <c r="S175" i="8"/>
  <c r="T175" i="8" s="1"/>
  <c r="V168" i="5" l="1"/>
  <c r="D168" i="5"/>
  <c r="F168" i="5"/>
  <c r="S168" i="5"/>
  <c r="I168" i="5"/>
  <c r="H168" i="5"/>
  <c r="K168" i="5"/>
  <c r="J168" i="5"/>
  <c r="U175" i="8"/>
  <c r="V175" i="8" s="1"/>
  <c r="W175" i="8" s="1"/>
  <c r="F173" i="7"/>
  <c r="G173" i="7" s="1"/>
  <c r="H173" i="7" s="1"/>
  <c r="I173" i="7" s="1"/>
  <c r="S173" i="7"/>
  <c r="H175" i="8"/>
  <c r="I175" i="8" s="1"/>
  <c r="J175" i="8" s="1"/>
  <c r="L168" i="5" l="1"/>
  <c r="M168" i="5" s="1"/>
  <c r="N168" i="5" s="1"/>
  <c r="O168" i="5" s="1"/>
  <c r="P168" i="5" s="1"/>
  <c r="Q168" i="5" s="1"/>
  <c r="Y175" i="8"/>
  <c r="AB175" i="8" s="1"/>
  <c r="T173" i="7"/>
  <c r="U173" i="7" s="1"/>
  <c r="V173" i="7" s="1"/>
  <c r="W173" i="7" s="1"/>
  <c r="J173" i="7"/>
  <c r="R168" i="5" l="1"/>
  <c r="T168" i="5" s="1"/>
  <c r="Z174" i="8"/>
  <c r="D176" i="8"/>
  <c r="P176" i="8"/>
  <c r="AA176" i="8"/>
  <c r="M176" i="8"/>
  <c r="R176" i="8"/>
  <c r="C176" i="8"/>
  <c r="O176" i="8"/>
  <c r="Q176" i="8"/>
  <c r="N176" i="8"/>
  <c r="K176" i="8"/>
  <c r="E176" i="8"/>
  <c r="X176" i="8"/>
  <c r="Y173" i="7"/>
  <c r="W168" i="5" l="1"/>
  <c r="U167" i="5"/>
  <c r="S176" i="8"/>
  <c r="AB173" i="7"/>
  <c r="Z172" i="7"/>
  <c r="F176" i="8"/>
  <c r="V169" i="5" l="1"/>
  <c r="C169" i="5"/>
  <c r="E169" i="5" s="1"/>
  <c r="S169" i="5"/>
  <c r="M174" i="7"/>
  <c r="C174" i="7"/>
  <c r="E174" i="7" s="1"/>
  <c r="N174" i="7"/>
  <c r="D174" i="7"/>
  <c r="O174" i="7"/>
  <c r="Q174" i="7" s="1"/>
  <c r="R174" i="7" s="1"/>
  <c r="AA174" i="7"/>
  <c r="X174" i="7"/>
  <c r="P174" i="7"/>
  <c r="K174" i="7"/>
  <c r="G176" i="8"/>
  <c r="H176" i="8" s="1"/>
  <c r="I176" i="8" s="1"/>
  <c r="J176" i="8" s="1"/>
  <c r="T176" i="8"/>
  <c r="F169" i="5" l="1"/>
  <c r="D169" i="5"/>
  <c r="K169" i="5"/>
  <c r="H169" i="5"/>
  <c r="J169" i="5"/>
  <c r="I169" i="5"/>
  <c r="F174" i="7"/>
  <c r="U176" i="8"/>
  <c r="V176" i="8" s="1"/>
  <c r="W176" i="8" s="1"/>
  <c r="Y176" i="8" s="1"/>
  <c r="S174" i="7"/>
  <c r="T174" i="7" s="1"/>
  <c r="L169" i="5" l="1"/>
  <c r="M169" i="5" s="1"/>
  <c r="U174" i="7"/>
  <c r="V174" i="7" s="1"/>
  <c r="W174" i="7" s="1"/>
  <c r="AB176" i="8"/>
  <c r="Z175" i="8"/>
  <c r="G174" i="7"/>
  <c r="H174" i="7" s="1"/>
  <c r="I174" i="7" s="1"/>
  <c r="N169" i="5" l="1"/>
  <c r="O169" i="5" s="1"/>
  <c r="P169" i="5" s="1"/>
  <c r="Q169" i="5" s="1"/>
  <c r="K177" i="8"/>
  <c r="D177" i="8"/>
  <c r="M177" i="8"/>
  <c r="R177" i="8"/>
  <c r="C177" i="8"/>
  <c r="Q177" i="8"/>
  <c r="N177" i="8"/>
  <c r="X177" i="8"/>
  <c r="P177" i="8"/>
  <c r="AA177" i="8"/>
  <c r="O177" i="8"/>
  <c r="E177" i="8"/>
  <c r="J174" i="7"/>
  <c r="Y174" i="7" s="1"/>
  <c r="R169" i="5" l="1"/>
  <c r="T169" i="5" s="1"/>
  <c r="S177" i="8"/>
  <c r="T177" i="8" s="1"/>
  <c r="U177" i="8" s="1"/>
  <c r="V177" i="8" s="1"/>
  <c r="F177" i="8"/>
  <c r="G177" i="8" s="1"/>
  <c r="AB174" i="7"/>
  <c r="Z173" i="7"/>
  <c r="W169" i="5" l="1"/>
  <c r="U168" i="5"/>
  <c r="H177" i="8"/>
  <c r="I177" i="8" s="1"/>
  <c r="J177" i="8" s="1"/>
  <c r="W177" i="8"/>
  <c r="C175" i="7"/>
  <c r="D175" i="7" s="1"/>
  <c r="O175" i="7"/>
  <c r="N175" i="7"/>
  <c r="X175" i="7"/>
  <c r="M175" i="7"/>
  <c r="P175" i="7"/>
  <c r="AA175" i="7"/>
  <c r="K175" i="7"/>
  <c r="Q175" i="7" s="1"/>
  <c r="R175" i="7" s="1"/>
  <c r="S170" i="5" l="1"/>
  <c r="V170" i="5"/>
  <c r="H170" i="5"/>
  <c r="C170" i="5"/>
  <c r="K170" i="5" s="1"/>
  <c r="F170" i="5"/>
  <c r="E170" i="5"/>
  <c r="E175" i="7"/>
  <c r="F175" i="7" s="1"/>
  <c r="Y177" i="8"/>
  <c r="Z176" i="8" s="1"/>
  <c r="S175" i="7"/>
  <c r="J170" i="5" l="1"/>
  <c r="D170" i="5"/>
  <c r="I170" i="5"/>
  <c r="AB177" i="8"/>
  <c r="R178" i="8" s="1"/>
  <c r="G175" i="7"/>
  <c r="H175" i="7" s="1"/>
  <c r="I175" i="7" s="1"/>
  <c r="J175" i="7" s="1"/>
  <c r="T175" i="7"/>
  <c r="L170" i="5" l="1"/>
  <c r="M170" i="5" s="1"/>
  <c r="M178" i="8"/>
  <c r="O178" i="8"/>
  <c r="AA178" i="8"/>
  <c r="N178" i="8"/>
  <c r="D178" i="8"/>
  <c r="P178" i="8"/>
  <c r="X178" i="8"/>
  <c r="E178" i="8"/>
  <c r="F178" i="8" s="1"/>
  <c r="K178" i="8"/>
  <c r="C178" i="8"/>
  <c r="Q178" i="8"/>
  <c r="U175" i="7"/>
  <c r="V175" i="7" s="1"/>
  <c r="W175" i="7" s="1"/>
  <c r="Y175" i="7" s="1"/>
  <c r="S178" i="8"/>
  <c r="T178" i="8" s="1"/>
  <c r="U178" i="8" s="1"/>
  <c r="V178" i="8" s="1"/>
  <c r="N170" i="5" l="1"/>
  <c r="G178" i="8"/>
  <c r="H178" i="8" s="1"/>
  <c r="I178" i="8" s="1"/>
  <c r="J178" i="8" s="1"/>
  <c r="AB175" i="7"/>
  <c r="Z174" i="7"/>
  <c r="W178" i="8"/>
  <c r="O170" i="5" l="1"/>
  <c r="P170" i="5" s="1"/>
  <c r="Q170" i="5" s="1"/>
  <c r="Y178" i="8"/>
  <c r="AB178" i="8" s="1"/>
  <c r="K176" i="7"/>
  <c r="X176" i="7"/>
  <c r="O176" i="7"/>
  <c r="N176" i="7"/>
  <c r="C176" i="7"/>
  <c r="E176" i="7" s="1"/>
  <c r="M176" i="7"/>
  <c r="Q176" i="7" s="1"/>
  <c r="R176" i="7" s="1"/>
  <c r="P176" i="7"/>
  <c r="D176" i="7"/>
  <c r="AA176" i="7"/>
  <c r="R170" i="5" l="1"/>
  <c r="T170" i="5" s="1"/>
  <c r="Z177" i="8"/>
  <c r="S176" i="7"/>
  <c r="K179" i="8"/>
  <c r="C179" i="8"/>
  <c r="X179" i="8"/>
  <c r="D179" i="8"/>
  <c r="AA179" i="8"/>
  <c r="E179" i="8"/>
  <c r="P179" i="8"/>
  <c r="O179" i="8"/>
  <c r="N179" i="8"/>
  <c r="M179" i="8"/>
  <c r="Q179" i="8"/>
  <c r="R179" i="8"/>
  <c r="F176" i="7"/>
  <c r="G176" i="7" s="1"/>
  <c r="H176" i="7" s="1"/>
  <c r="I176" i="7" s="1"/>
  <c r="U169" i="5" l="1"/>
  <c r="W170" i="5"/>
  <c r="T176" i="7"/>
  <c r="S179" i="8"/>
  <c r="F179" i="8"/>
  <c r="G179" i="8" s="1"/>
  <c r="J176" i="7"/>
  <c r="V171" i="5" l="1"/>
  <c r="S171" i="5"/>
  <c r="C171" i="5"/>
  <c r="D171" i="5" s="1"/>
  <c r="U176" i="7"/>
  <c r="V176" i="7" s="1"/>
  <c r="W176" i="7" s="1"/>
  <c r="Y176" i="7" s="1"/>
  <c r="H179" i="8"/>
  <c r="I179" i="8" s="1"/>
  <c r="J179" i="8" s="1"/>
  <c r="T179" i="8"/>
  <c r="E171" i="5" l="1"/>
  <c r="J171" i="5"/>
  <c r="F171" i="5"/>
  <c r="I171" i="5"/>
  <c r="K171" i="5"/>
  <c r="H171" i="5"/>
  <c r="AB176" i="7"/>
  <c r="K177" i="7" s="1"/>
  <c r="Z175" i="7"/>
  <c r="U179" i="8"/>
  <c r="V179" i="8" s="1"/>
  <c r="W179" i="8" s="1"/>
  <c r="Y179" i="8" s="1"/>
  <c r="L171" i="5" l="1"/>
  <c r="M171" i="5" s="1"/>
  <c r="N177" i="7"/>
  <c r="X177" i="7"/>
  <c r="O177" i="7"/>
  <c r="AA177" i="7"/>
  <c r="M177" i="7"/>
  <c r="Q177" i="7" s="1"/>
  <c r="R177" i="7" s="1"/>
  <c r="S177" i="7" s="1"/>
  <c r="T177" i="7" s="1"/>
  <c r="P177" i="7"/>
  <c r="C177" i="7"/>
  <c r="D177" i="7" s="1"/>
  <c r="AB179" i="8"/>
  <c r="Z178" i="8"/>
  <c r="N171" i="5" l="1"/>
  <c r="O171" i="5" s="1"/>
  <c r="P171" i="5" s="1"/>
  <c r="Q171" i="5" s="1"/>
  <c r="E177" i="7"/>
  <c r="F177" i="7" s="1"/>
  <c r="G177" i="7" s="1"/>
  <c r="N180" i="8"/>
  <c r="E180" i="8"/>
  <c r="X180" i="8"/>
  <c r="D180" i="8"/>
  <c r="Q180" i="8"/>
  <c r="O180" i="8"/>
  <c r="K180" i="8"/>
  <c r="P180" i="8"/>
  <c r="R180" i="8"/>
  <c r="C180" i="8"/>
  <c r="M180" i="8"/>
  <c r="AA180" i="8"/>
  <c r="U177" i="7"/>
  <c r="V177" i="7" s="1"/>
  <c r="W177" i="7" s="1"/>
  <c r="R171" i="5" l="1"/>
  <c r="T171" i="5" s="1"/>
  <c r="H177" i="7"/>
  <c r="I177" i="7" s="1"/>
  <c r="J177" i="7" s="1"/>
  <c r="Y177" i="7" s="1"/>
  <c r="S180" i="8"/>
  <c r="F180" i="8"/>
  <c r="G180" i="8" s="1"/>
  <c r="U170" i="5" l="1"/>
  <c r="W171" i="5"/>
  <c r="Z176" i="7"/>
  <c r="AB177" i="7"/>
  <c r="O178" i="7" s="1"/>
  <c r="H180" i="8"/>
  <c r="I180" i="8" s="1"/>
  <c r="J180" i="8" s="1"/>
  <c r="T180" i="8"/>
  <c r="U180" i="8" s="1"/>
  <c r="V180" i="8" s="1"/>
  <c r="S172" i="5" l="1"/>
  <c r="C172" i="5"/>
  <c r="J172" i="5" s="1"/>
  <c r="I172" i="5"/>
  <c r="V172" i="5"/>
  <c r="K172" i="5"/>
  <c r="P178" i="7"/>
  <c r="AA178" i="7"/>
  <c r="X178" i="7"/>
  <c r="N178" i="7"/>
  <c r="C178" i="7"/>
  <c r="E178" i="7" s="1"/>
  <c r="F178" i="7" s="1"/>
  <c r="K178" i="7"/>
  <c r="Q178" i="7" s="1"/>
  <c r="R178" i="7" s="1"/>
  <c r="S178" i="7" s="1"/>
  <c r="T178" i="7" s="1"/>
  <c r="M178" i="7"/>
  <c r="W180" i="8"/>
  <c r="Y180" i="8" s="1"/>
  <c r="F172" i="5" l="1"/>
  <c r="L172" i="5" s="1"/>
  <c r="M172" i="5" s="1"/>
  <c r="N172" i="5" s="1"/>
  <c r="E172" i="5"/>
  <c r="H172" i="5"/>
  <c r="D172" i="5"/>
  <c r="D178" i="7"/>
  <c r="U178" i="7"/>
  <c r="V178" i="7" s="1"/>
  <c r="W178" i="7" s="1"/>
  <c r="AB180" i="8"/>
  <c r="Z179" i="8"/>
  <c r="G178" i="7"/>
  <c r="O172" i="5" l="1"/>
  <c r="P172" i="5" s="1"/>
  <c r="Q172" i="5" s="1"/>
  <c r="H178" i="7"/>
  <c r="I178" i="7" s="1"/>
  <c r="J178" i="7" s="1"/>
  <c r="Y178" i="7" s="1"/>
  <c r="Z177" i="7" s="1"/>
  <c r="Q181" i="8"/>
  <c r="N181" i="8"/>
  <c r="M181" i="8"/>
  <c r="C181" i="8"/>
  <c r="X181" i="8"/>
  <c r="K181" i="8"/>
  <c r="R181" i="8"/>
  <c r="D181" i="8"/>
  <c r="O181" i="8"/>
  <c r="AA181" i="8"/>
  <c r="P181" i="8"/>
  <c r="E181" i="8"/>
  <c r="R172" i="5" l="1"/>
  <c r="T172" i="5" s="1"/>
  <c r="AB178" i="7"/>
  <c r="S181" i="8"/>
  <c r="T181" i="8" s="1"/>
  <c r="U181" i="8" s="1"/>
  <c r="V181" i="8" s="1"/>
  <c r="F181" i="8"/>
  <c r="G181" i="8" s="1"/>
  <c r="U171" i="5" l="1"/>
  <c r="W172" i="5"/>
  <c r="K179" i="7"/>
  <c r="Q179" i="7" s="1"/>
  <c r="R179" i="7" s="1"/>
  <c r="S179" i="7" s="1"/>
  <c r="T179" i="7" s="1"/>
  <c r="U179" i="7" s="1"/>
  <c r="V179" i="7" s="1"/>
  <c r="P179" i="7"/>
  <c r="N179" i="7"/>
  <c r="AA179" i="7"/>
  <c r="H181" i="8"/>
  <c r="I181" i="8" s="1"/>
  <c r="J181" i="8" s="1"/>
  <c r="M179" i="7"/>
  <c r="E179" i="7"/>
  <c r="F179" i="7" s="1"/>
  <c r="X179" i="7"/>
  <c r="C179" i="7"/>
  <c r="D179" i="7" s="1"/>
  <c r="O179" i="7"/>
  <c r="W181" i="8"/>
  <c r="H173" i="5" l="1"/>
  <c r="S173" i="5"/>
  <c r="V173" i="5"/>
  <c r="C173" i="5"/>
  <c r="F173" i="5" s="1"/>
  <c r="D173" i="5"/>
  <c r="J173" i="5"/>
  <c r="I173" i="5"/>
  <c r="E173" i="5"/>
  <c r="Y181" i="8"/>
  <c r="W179" i="7"/>
  <c r="G179" i="7"/>
  <c r="K173" i="5" l="1"/>
  <c r="L173" i="5" s="1"/>
  <c r="M173" i="5" s="1"/>
  <c r="N173" i="5" s="1"/>
  <c r="O173" i="5" s="1"/>
  <c r="P173" i="5" s="1"/>
  <c r="Q173" i="5" s="1"/>
  <c r="R173" i="5" s="1"/>
  <c r="T173" i="5" s="1"/>
  <c r="H179" i="7"/>
  <c r="I179" i="7" s="1"/>
  <c r="J179" i="7" s="1"/>
  <c r="Y179" i="7" s="1"/>
  <c r="AB181" i="8"/>
  <c r="Z180" i="8"/>
  <c r="U172" i="5" l="1"/>
  <c r="W173" i="5"/>
  <c r="Z178" i="7"/>
  <c r="AB179" i="7"/>
  <c r="P182" i="8"/>
  <c r="E182" i="8"/>
  <c r="M182" i="8"/>
  <c r="Q182" i="8"/>
  <c r="K182" i="8"/>
  <c r="AA182" i="8"/>
  <c r="D182" i="8"/>
  <c r="O182" i="8"/>
  <c r="X182" i="8"/>
  <c r="C182" i="8"/>
  <c r="R182" i="8"/>
  <c r="N182" i="8"/>
  <c r="K174" i="5" l="1"/>
  <c r="S174" i="5"/>
  <c r="C174" i="5"/>
  <c r="F174" i="5" s="1"/>
  <c r="V174" i="5"/>
  <c r="H174" i="5"/>
  <c r="E174" i="5"/>
  <c r="D180" i="7"/>
  <c r="D174" i="5"/>
  <c r="J174" i="5"/>
  <c r="X180" i="7"/>
  <c r="P180" i="7"/>
  <c r="M180" i="7"/>
  <c r="Q180" i="7" s="1"/>
  <c r="R180" i="7" s="1"/>
  <c r="S180" i="7" s="1"/>
  <c r="K180" i="7"/>
  <c r="N180" i="7"/>
  <c r="AA180" i="7"/>
  <c r="C180" i="7"/>
  <c r="E180" i="7"/>
  <c r="F180" i="7" s="1"/>
  <c r="O180" i="7"/>
  <c r="S182" i="8"/>
  <c r="F182" i="8"/>
  <c r="I174" i="5" l="1"/>
  <c r="L174" i="5" s="1"/>
  <c r="M174" i="5" s="1"/>
  <c r="N174" i="5" s="1"/>
  <c r="O174" i="5" s="1"/>
  <c r="P174" i="5" s="1"/>
  <c r="Q174" i="5" s="1"/>
  <c r="R174" i="5" s="1"/>
  <c r="T174" i="5" s="1"/>
  <c r="G180" i="7"/>
  <c r="H180" i="7" s="1"/>
  <c r="I180" i="7" s="1"/>
  <c r="J180" i="7" s="1"/>
  <c r="G182" i="8"/>
  <c r="H182" i="8" s="1"/>
  <c r="I182" i="8" s="1"/>
  <c r="T180" i="7"/>
  <c r="U180" i="7" s="1"/>
  <c r="V180" i="7" s="1"/>
  <c r="W180" i="7" s="1"/>
  <c r="T182" i="8"/>
  <c r="W174" i="5" l="1"/>
  <c r="U173" i="5"/>
  <c r="J182" i="8"/>
  <c r="Y180" i="7"/>
  <c r="U182" i="8"/>
  <c r="V182" i="8" s="1"/>
  <c r="W182" i="8" s="1"/>
  <c r="C175" i="5" l="1"/>
  <c r="D175" i="5" s="1"/>
  <c r="H175" i="5"/>
  <c r="J175" i="5"/>
  <c r="V175" i="5"/>
  <c r="S175" i="5"/>
  <c r="I175" i="5"/>
  <c r="Y182" i="8"/>
  <c r="Z181" i="8" s="1"/>
  <c r="AB180" i="7"/>
  <c r="Z179" i="7"/>
  <c r="K175" i="5" l="1"/>
  <c r="E175" i="5"/>
  <c r="F175" i="5"/>
  <c r="L175" i="5" s="1"/>
  <c r="M175" i="5" s="1"/>
  <c r="AB182" i="8"/>
  <c r="C183" i="8" s="1"/>
  <c r="E181" i="7"/>
  <c r="C181" i="7"/>
  <c r="O181" i="7"/>
  <c r="M181" i="7"/>
  <c r="X181" i="7"/>
  <c r="D181" i="7"/>
  <c r="K181" i="7"/>
  <c r="Q181" i="7" s="1"/>
  <c r="R181" i="7" s="1"/>
  <c r="P181" i="7"/>
  <c r="N181" i="7"/>
  <c r="AA181" i="7"/>
  <c r="N175" i="5" l="1"/>
  <c r="O175" i="5" s="1"/>
  <c r="P175" i="5" s="1"/>
  <c r="Q175" i="5" s="1"/>
  <c r="D183" i="8"/>
  <c r="K183" i="8"/>
  <c r="M183" i="8"/>
  <c r="P183" i="8"/>
  <c r="E183" i="8"/>
  <c r="F183" i="8" s="1"/>
  <c r="G183" i="8" s="1"/>
  <c r="H183" i="8" s="1"/>
  <c r="I183" i="8" s="1"/>
  <c r="Q183" i="8"/>
  <c r="AA183" i="8"/>
  <c r="R183" i="8"/>
  <c r="S183" i="8" s="1"/>
  <c r="N183" i="8"/>
  <c r="O183" i="8"/>
  <c r="X183" i="8"/>
  <c r="F181" i="7"/>
  <c r="G181" i="7" s="1"/>
  <c r="S181" i="7"/>
  <c r="T181" i="7" s="1"/>
  <c r="U181" i="7" s="1"/>
  <c r="V181" i="7" s="1"/>
  <c r="R175" i="5" l="1"/>
  <c r="T175" i="5" s="1"/>
  <c r="T183" i="8"/>
  <c r="U183" i="8" s="1"/>
  <c r="V183" i="8" s="1"/>
  <c r="H181" i="7"/>
  <c r="I181" i="7" s="1"/>
  <c r="J181" i="7" s="1"/>
  <c r="J183" i="8"/>
  <c r="W181" i="7"/>
  <c r="W175" i="5" l="1"/>
  <c r="U174" i="5"/>
  <c r="W183" i="8"/>
  <c r="Y183" i="8" s="1"/>
  <c r="Y181" i="7"/>
  <c r="V176" i="5" l="1"/>
  <c r="C176" i="5"/>
  <c r="J176" i="5" s="1"/>
  <c r="S176" i="5"/>
  <c r="AB181" i="7"/>
  <c r="Z180" i="7"/>
  <c r="AB183" i="8"/>
  <c r="Z182" i="8"/>
  <c r="F176" i="5" l="1"/>
  <c r="D176" i="5"/>
  <c r="I176" i="5"/>
  <c r="K176" i="5"/>
  <c r="H176" i="5"/>
  <c r="E176" i="5"/>
  <c r="D182" i="7"/>
  <c r="C182" i="7"/>
  <c r="E182" i="7"/>
  <c r="M182" i="7"/>
  <c r="X182" i="7"/>
  <c r="AA182" i="7"/>
  <c r="K182" i="7"/>
  <c r="N182" i="7"/>
  <c r="P182" i="7"/>
  <c r="O182" i="7"/>
  <c r="Q182" i="7"/>
  <c r="R182" i="7" s="1"/>
  <c r="Q184" i="8"/>
  <c r="C184" i="8"/>
  <c r="R184" i="8"/>
  <c r="O184" i="8"/>
  <c r="D184" i="8"/>
  <c r="AA184" i="8"/>
  <c r="M184" i="8"/>
  <c r="P184" i="8"/>
  <c r="X184" i="8"/>
  <c r="K184" i="8"/>
  <c r="N184" i="8"/>
  <c r="E184" i="8"/>
  <c r="L176" i="5" l="1"/>
  <c r="M176" i="5" s="1"/>
  <c r="S182" i="7"/>
  <c r="S184" i="8"/>
  <c r="T184" i="8" s="1"/>
  <c r="F184" i="8"/>
  <c r="G184" i="8" s="1"/>
  <c r="F182" i="7"/>
  <c r="G182" i="7" s="1"/>
  <c r="N176" i="5" l="1"/>
  <c r="O176" i="5" s="1"/>
  <c r="H182" i="7"/>
  <c r="I182" i="7" s="1"/>
  <c r="J182" i="7" s="1"/>
  <c r="H184" i="8"/>
  <c r="I184" i="8" s="1"/>
  <c r="J184" i="8" s="1"/>
  <c r="U184" i="8"/>
  <c r="V184" i="8" s="1"/>
  <c r="W184" i="8" s="1"/>
  <c r="T182" i="7"/>
  <c r="U182" i="7" s="1"/>
  <c r="V182" i="7" s="1"/>
  <c r="P176" i="5" l="1"/>
  <c r="Q176" i="5" s="1"/>
  <c r="R176" i="5" s="1"/>
  <c r="T176" i="5" s="1"/>
  <c r="W182" i="7"/>
  <c r="Y182" i="7" s="1"/>
  <c r="Y184" i="8"/>
  <c r="U175" i="5" l="1"/>
  <c r="W176" i="5"/>
  <c r="AB182" i="7"/>
  <c r="Z181" i="7"/>
  <c r="AB184" i="8"/>
  <c r="Z183" i="8"/>
  <c r="E177" i="5" l="1"/>
  <c r="I177" i="5"/>
  <c r="V177" i="5"/>
  <c r="C177" i="5"/>
  <c r="H177" i="5" s="1"/>
  <c r="S177" i="5"/>
  <c r="F177" i="5"/>
  <c r="K177" i="5"/>
  <c r="J177" i="5"/>
  <c r="D177" i="5"/>
  <c r="N183" i="7"/>
  <c r="K183" i="7"/>
  <c r="Q183" i="7"/>
  <c r="R183" i="7" s="1"/>
  <c r="X183" i="7"/>
  <c r="M183" i="7"/>
  <c r="O183" i="7"/>
  <c r="E183" i="7"/>
  <c r="C183" i="7"/>
  <c r="D183" i="7" s="1"/>
  <c r="P183" i="7"/>
  <c r="AA183" i="7"/>
  <c r="K185" i="8"/>
  <c r="R185" i="8"/>
  <c r="M185" i="8"/>
  <c r="C185" i="8"/>
  <c r="D185" i="8"/>
  <c r="Q185" i="8"/>
  <c r="P185" i="8"/>
  <c r="X185" i="8"/>
  <c r="N185" i="8"/>
  <c r="AA185" i="8"/>
  <c r="O185" i="8"/>
  <c r="E185" i="8"/>
  <c r="L177" i="5" l="1"/>
  <c r="M177" i="5" s="1"/>
  <c r="N177" i="5" s="1"/>
  <c r="O177" i="5" s="1"/>
  <c r="F185" i="8"/>
  <c r="F183" i="7"/>
  <c r="S185" i="8"/>
  <c r="S183" i="7"/>
  <c r="T183" i="7" s="1"/>
  <c r="P177" i="5" l="1"/>
  <c r="Q177" i="5" s="1"/>
  <c r="R177" i="5" s="1"/>
  <c r="T177" i="5" s="1"/>
  <c r="U176" i="5" s="1"/>
  <c r="U183" i="7"/>
  <c r="V183" i="7" s="1"/>
  <c r="W183" i="7" s="1"/>
  <c r="T185" i="8"/>
  <c r="G183" i="7"/>
  <c r="H183" i="7" s="1"/>
  <c r="I183" i="7" s="1"/>
  <c r="J183" i="7" s="1"/>
  <c r="G185" i="8"/>
  <c r="H185" i="8" s="1"/>
  <c r="I185" i="8" s="1"/>
  <c r="W177" i="5" l="1"/>
  <c r="S178" i="5" s="1"/>
  <c r="Y183" i="7"/>
  <c r="Z182" i="7" s="1"/>
  <c r="U185" i="8"/>
  <c r="V185" i="8" s="1"/>
  <c r="W185" i="8" s="1"/>
  <c r="J185" i="8"/>
  <c r="V178" i="5" l="1"/>
  <c r="C178" i="5"/>
  <c r="F178" i="5" s="1"/>
  <c r="AB183" i="7"/>
  <c r="M184" i="7" s="1"/>
  <c r="Y185" i="8"/>
  <c r="D178" i="5" l="1"/>
  <c r="E178" i="5"/>
  <c r="J178" i="5"/>
  <c r="H178" i="5"/>
  <c r="K178" i="5"/>
  <c r="I178" i="5"/>
  <c r="C184" i="7"/>
  <c r="N184" i="7"/>
  <c r="X184" i="7"/>
  <c r="O184" i="7"/>
  <c r="K184" i="7"/>
  <c r="Q184" i="7" s="1"/>
  <c r="R184" i="7" s="1"/>
  <c r="S184" i="7" s="1"/>
  <c r="D184" i="7"/>
  <c r="AA184" i="7"/>
  <c r="E184" i="7"/>
  <c r="F184" i="7" s="1"/>
  <c r="G184" i="7" s="1"/>
  <c r="H184" i="7" s="1"/>
  <c r="I184" i="7" s="1"/>
  <c r="P184" i="7"/>
  <c r="AB185" i="8"/>
  <c r="Z184" i="8"/>
  <c r="L178" i="5" l="1"/>
  <c r="M178" i="5" s="1"/>
  <c r="AA186" i="8"/>
  <c r="P186" i="8"/>
  <c r="D186" i="8"/>
  <c r="O186" i="8"/>
  <c r="M186" i="8"/>
  <c r="Q186" i="8"/>
  <c r="X186" i="8"/>
  <c r="E186" i="8"/>
  <c r="R186" i="8"/>
  <c r="C186" i="8"/>
  <c r="K186" i="8"/>
  <c r="N186" i="8"/>
  <c r="T184" i="7"/>
  <c r="U184" i="7" s="1"/>
  <c r="V184" i="7" s="1"/>
  <c r="J184" i="7"/>
  <c r="N178" i="5" l="1"/>
  <c r="O178" i="5" s="1"/>
  <c r="W184" i="7"/>
  <c r="Y184" i="7" s="1"/>
  <c r="F186" i="8"/>
  <c r="G186" i="8" s="1"/>
  <c r="S186" i="8"/>
  <c r="P178" i="5" l="1"/>
  <c r="Q178" i="5" s="1"/>
  <c r="R178" i="5" s="1"/>
  <c r="T178" i="5" s="1"/>
  <c r="W178" i="5" s="1"/>
  <c r="AB184" i="7"/>
  <c r="Z183" i="7"/>
  <c r="T186" i="8"/>
  <c r="H186" i="8"/>
  <c r="I186" i="8" s="1"/>
  <c r="J186" i="8" s="1"/>
  <c r="U177" i="5" l="1"/>
  <c r="S179" i="5"/>
  <c r="V179" i="5"/>
  <c r="C179" i="5"/>
  <c r="E179" i="5" s="1"/>
  <c r="U186" i="8"/>
  <c r="V186" i="8" s="1"/>
  <c r="W186" i="8" s="1"/>
  <c r="Y186" i="8" s="1"/>
  <c r="C185" i="7"/>
  <c r="K185" i="7"/>
  <c r="Q185" i="7" s="1"/>
  <c r="R185" i="7" s="1"/>
  <c r="AA185" i="7"/>
  <c r="P185" i="7"/>
  <c r="D185" i="7"/>
  <c r="E185" i="7"/>
  <c r="N185" i="7"/>
  <c r="M185" i="7"/>
  <c r="O185" i="7"/>
  <c r="X185" i="7"/>
  <c r="J179" i="5" l="1"/>
  <c r="I179" i="5"/>
  <c r="H179" i="5"/>
  <c r="K179" i="5"/>
  <c r="F179" i="5"/>
  <c r="D179" i="5"/>
  <c r="F185" i="7"/>
  <c r="G185" i="7" s="1"/>
  <c r="H185" i="7" s="1"/>
  <c r="I185" i="7" s="1"/>
  <c r="S185" i="7"/>
  <c r="T185" i="7" s="1"/>
  <c r="AB186" i="8"/>
  <c r="Z185" i="8"/>
  <c r="L179" i="5" l="1"/>
  <c r="M179" i="5" s="1"/>
  <c r="N179" i="5" s="1"/>
  <c r="O179" i="5" s="1"/>
  <c r="P179" i="5" s="1"/>
  <c r="Q179" i="5" s="1"/>
  <c r="R179" i="5" s="1"/>
  <c r="T179" i="5" s="1"/>
  <c r="U185" i="7"/>
  <c r="V185" i="7" s="1"/>
  <c r="W185" i="7" s="1"/>
  <c r="X187" i="8"/>
  <c r="K187" i="8"/>
  <c r="Q187" i="8"/>
  <c r="AA187" i="8"/>
  <c r="N187" i="8"/>
  <c r="C187" i="8"/>
  <c r="P187" i="8"/>
  <c r="E187" i="8"/>
  <c r="R187" i="8"/>
  <c r="D187" i="8"/>
  <c r="O187" i="8"/>
  <c r="M187" i="8"/>
  <c r="J185" i="7"/>
  <c r="U178" i="5" l="1"/>
  <c r="W179" i="5"/>
  <c r="S187" i="8"/>
  <c r="Y185" i="7"/>
  <c r="F187" i="8"/>
  <c r="G187" i="8" s="1"/>
  <c r="S180" i="5" l="1"/>
  <c r="C180" i="5"/>
  <c r="J180" i="5" s="1"/>
  <c r="V180" i="5"/>
  <c r="I180" i="5"/>
  <c r="H180" i="5"/>
  <c r="K180" i="5"/>
  <c r="H187" i="8"/>
  <c r="I187" i="8" s="1"/>
  <c r="J187" i="8" s="1"/>
  <c r="T187" i="8"/>
  <c r="U187" i="8" s="1"/>
  <c r="V187" i="8" s="1"/>
  <c r="AB185" i="7"/>
  <c r="Z184" i="7"/>
  <c r="D180" i="5" l="1"/>
  <c r="F180" i="5"/>
  <c r="E180" i="5"/>
  <c r="L180" i="5"/>
  <c r="M180" i="5" s="1"/>
  <c r="O186" i="7"/>
  <c r="C186" i="7"/>
  <c r="E186" i="7"/>
  <c r="M186" i="7"/>
  <c r="P186" i="7"/>
  <c r="AA186" i="7"/>
  <c r="D186" i="7"/>
  <c r="N186" i="7"/>
  <c r="X186" i="7"/>
  <c r="K186" i="7"/>
  <c r="Q186" i="7" s="1"/>
  <c r="R186" i="7" s="1"/>
  <c r="W187" i="8"/>
  <c r="Y187" i="8" s="1"/>
  <c r="N180" i="5" l="1"/>
  <c r="O180" i="5" s="1"/>
  <c r="AB187" i="8"/>
  <c r="Z186" i="8"/>
  <c r="S186" i="7"/>
  <c r="T186" i="7" s="1"/>
  <c r="U186" i="7" s="1"/>
  <c r="V186" i="7" s="1"/>
  <c r="F186" i="7"/>
  <c r="G186" i="7" s="1"/>
  <c r="H186" i="7" s="1"/>
  <c r="I186" i="7" s="1"/>
  <c r="P180" i="5" l="1"/>
  <c r="Q180" i="5" s="1"/>
  <c r="R180" i="5" s="1"/>
  <c r="T180" i="5" s="1"/>
  <c r="M188" i="8"/>
  <c r="N188" i="8"/>
  <c r="O188" i="8"/>
  <c r="D188" i="8"/>
  <c r="K188" i="8"/>
  <c r="Q188" i="8"/>
  <c r="AA188" i="8"/>
  <c r="C188" i="8"/>
  <c r="R188" i="8"/>
  <c r="P188" i="8"/>
  <c r="X188" i="8"/>
  <c r="E188" i="8"/>
  <c r="J186" i="7"/>
  <c r="W186" i="7"/>
  <c r="U179" i="5" l="1"/>
  <c r="W180" i="5"/>
  <c r="Y186" i="7"/>
  <c r="AB186" i="7" s="1"/>
  <c r="S188" i="8"/>
  <c r="T188" i="8" s="1"/>
  <c r="U188" i="8" s="1"/>
  <c r="V188" i="8" s="1"/>
  <c r="F188" i="8"/>
  <c r="G188" i="8" s="1"/>
  <c r="H188" i="8" s="1"/>
  <c r="I188" i="8" s="1"/>
  <c r="S181" i="5" l="1"/>
  <c r="C181" i="5"/>
  <c r="D181" i="5" s="1"/>
  <c r="V181" i="5"/>
  <c r="H181" i="5"/>
  <c r="F181" i="5"/>
  <c r="Z185" i="7"/>
  <c r="K187" i="7"/>
  <c r="P187" i="7"/>
  <c r="C187" i="7"/>
  <c r="E187" i="7" s="1"/>
  <c r="X187" i="7"/>
  <c r="M187" i="7"/>
  <c r="O187" i="7"/>
  <c r="Q187" i="7" s="1"/>
  <c r="R187" i="7" s="1"/>
  <c r="N187" i="7"/>
  <c r="AA187" i="7"/>
  <c r="J188" i="8"/>
  <c r="W188" i="8"/>
  <c r="E181" i="5" l="1"/>
  <c r="I181" i="5"/>
  <c r="L181" i="5" s="1"/>
  <c r="M181" i="5" s="1"/>
  <c r="N181" i="5" s="1"/>
  <c r="K181" i="5"/>
  <c r="J181" i="5"/>
  <c r="D187" i="7"/>
  <c r="Y188" i="8"/>
  <c r="F187" i="7"/>
  <c r="S187" i="7"/>
  <c r="T187" i="7" s="1"/>
  <c r="O181" i="5" l="1"/>
  <c r="P181" i="5" s="1"/>
  <c r="Q181" i="5" s="1"/>
  <c r="AB188" i="8"/>
  <c r="Z187" i="8"/>
  <c r="U187" i="7"/>
  <c r="V187" i="7" s="1"/>
  <c r="W187" i="7" s="1"/>
  <c r="G187" i="7"/>
  <c r="R181" i="5" l="1"/>
  <c r="T181" i="5" s="1"/>
  <c r="E189" i="8"/>
  <c r="AA189" i="8"/>
  <c r="X189" i="8"/>
  <c r="K189" i="8"/>
  <c r="P189" i="8"/>
  <c r="C189" i="8"/>
  <c r="R189" i="8"/>
  <c r="D189" i="8"/>
  <c r="Q189" i="8"/>
  <c r="M189" i="8"/>
  <c r="O189" i="8"/>
  <c r="N189" i="8"/>
  <c r="H187" i="7"/>
  <c r="I187" i="7" s="1"/>
  <c r="J187" i="7" s="1"/>
  <c r="Y187" i="7" s="1"/>
  <c r="U180" i="5" l="1"/>
  <c r="W181" i="5"/>
  <c r="AB187" i="7"/>
  <c r="Z186" i="7"/>
  <c r="F189" i="8"/>
  <c r="S189" i="8"/>
  <c r="T189" i="8" s="1"/>
  <c r="U189" i="8" s="1"/>
  <c r="V189" i="8" s="1"/>
  <c r="S182" i="5" l="1"/>
  <c r="V182" i="5"/>
  <c r="C182" i="5"/>
  <c r="H182" i="5" s="1"/>
  <c r="J182" i="5"/>
  <c r="K182" i="5"/>
  <c r="F182" i="5"/>
  <c r="E182" i="5"/>
  <c r="D182" i="5"/>
  <c r="I182" i="5"/>
  <c r="L182" i="5" s="1"/>
  <c r="M182" i="5" s="1"/>
  <c r="D188" i="7"/>
  <c r="C188" i="7"/>
  <c r="O188" i="7"/>
  <c r="N188" i="7"/>
  <c r="Q188" i="7" s="1"/>
  <c r="R188" i="7" s="1"/>
  <c r="E188" i="7"/>
  <c r="AA188" i="7"/>
  <c r="X188" i="7"/>
  <c r="P188" i="7"/>
  <c r="K188" i="7"/>
  <c r="M188" i="7"/>
  <c r="W189" i="8"/>
  <c r="G189" i="8"/>
  <c r="H189" i="8" s="1"/>
  <c r="I189" i="8" s="1"/>
  <c r="N182" i="5" l="1"/>
  <c r="O182" i="5" s="1"/>
  <c r="P182" i="5" s="1"/>
  <c r="Q182" i="5" s="1"/>
  <c r="R182" i="5" s="1"/>
  <c r="T182" i="5" s="1"/>
  <c r="J189" i="8"/>
  <c r="Y189" i="8" s="1"/>
  <c r="S188" i="7"/>
  <c r="F188" i="7"/>
  <c r="W182" i="5" l="1"/>
  <c r="U181" i="5"/>
  <c r="AB189" i="8"/>
  <c r="Z188" i="8"/>
  <c r="G188" i="7"/>
  <c r="H188" i="7" s="1"/>
  <c r="I188" i="7" s="1"/>
  <c r="T188" i="7"/>
  <c r="U188" i="7" s="1"/>
  <c r="V188" i="7" s="1"/>
  <c r="C183" i="5" l="1"/>
  <c r="J183" i="5" s="1"/>
  <c r="S183" i="5"/>
  <c r="V183" i="5"/>
  <c r="J188" i="7"/>
  <c r="K190" i="8"/>
  <c r="X190" i="8"/>
  <c r="N190" i="8"/>
  <c r="D190" i="8"/>
  <c r="AA190" i="8"/>
  <c r="M190" i="8"/>
  <c r="P190" i="8"/>
  <c r="O190" i="8"/>
  <c r="Q190" i="8"/>
  <c r="E190" i="8"/>
  <c r="C190" i="8"/>
  <c r="R190" i="8"/>
  <c r="W188" i="7"/>
  <c r="E183" i="5" l="1"/>
  <c r="F183" i="5"/>
  <c r="H183" i="5"/>
  <c r="I183" i="5"/>
  <c r="D183" i="5"/>
  <c r="K183" i="5"/>
  <c r="Y188" i="7"/>
  <c r="Z187" i="7" s="1"/>
  <c r="S190" i="8"/>
  <c r="F190" i="8"/>
  <c r="G190" i="8" s="1"/>
  <c r="H190" i="8" s="1"/>
  <c r="I190" i="8" s="1"/>
  <c r="L183" i="5" l="1"/>
  <c r="M183" i="5" s="1"/>
  <c r="N183" i="5" s="1"/>
  <c r="O183" i="5" s="1"/>
  <c r="AB188" i="7"/>
  <c r="J190" i="8"/>
  <c r="T190" i="8"/>
  <c r="U190" i="8" s="1"/>
  <c r="V190" i="8" s="1"/>
  <c r="P183" i="5" l="1"/>
  <c r="Q183" i="5" s="1"/>
  <c r="R183" i="5" s="1"/>
  <c r="T183" i="5" s="1"/>
  <c r="P189" i="7"/>
  <c r="C189" i="7"/>
  <c r="E189" i="7" s="1"/>
  <c r="F189" i="7" s="1"/>
  <c r="G189" i="7" s="1"/>
  <c r="D189" i="7"/>
  <c r="K189" i="7"/>
  <c r="Q189" i="7" s="1"/>
  <c r="R189" i="7" s="1"/>
  <c r="AA189" i="7"/>
  <c r="M189" i="7"/>
  <c r="X189" i="7"/>
  <c r="O189" i="7"/>
  <c r="N189" i="7"/>
  <c r="W190" i="8"/>
  <c r="Y190" i="8" s="1"/>
  <c r="W183" i="5" l="1"/>
  <c r="U182" i="5"/>
  <c r="S189" i="7"/>
  <c r="T189" i="7" s="1"/>
  <c r="AB190" i="8"/>
  <c r="Z189" i="8"/>
  <c r="H189" i="7"/>
  <c r="I189" i="7" s="1"/>
  <c r="J189" i="7" s="1"/>
  <c r="F184" i="5" l="1"/>
  <c r="D184" i="5"/>
  <c r="V184" i="5"/>
  <c r="J184" i="5"/>
  <c r="S184" i="5"/>
  <c r="I184" i="5"/>
  <c r="C184" i="5"/>
  <c r="K184" i="5" s="1"/>
  <c r="H184" i="5"/>
  <c r="E184" i="5"/>
  <c r="U189" i="7"/>
  <c r="V189" i="7" s="1"/>
  <c r="W189" i="7" s="1"/>
  <c r="Y189" i="7" s="1"/>
  <c r="M191" i="8"/>
  <c r="K191" i="8"/>
  <c r="X191" i="8"/>
  <c r="AA191" i="8"/>
  <c r="N191" i="8"/>
  <c r="O191" i="8"/>
  <c r="R191" i="8"/>
  <c r="E191" i="8"/>
  <c r="P191" i="8"/>
  <c r="Q191" i="8"/>
  <c r="D191" i="8"/>
  <c r="C191" i="8"/>
  <c r="L184" i="5" l="1"/>
  <c r="M184" i="5" s="1"/>
  <c r="AB189" i="7"/>
  <c r="Z188" i="7"/>
  <c r="S191" i="8"/>
  <c r="F191" i="8"/>
  <c r="G191" i="8" s="1"/>
  <c r="H191" i="8" s="1"/>
  <c r="I191" i="8" s="1"/>
  <c r="N184" i="5" l="1"/>
  <c r="O184" i="5" s="1"/>
  <c r="P184" i="5" s="1"/>
  <c r="Q184" i="5" s="1"/>
  <c r="R184" i="5" s="1"/>
  <c r="T184" i="5" s="1"/>
  <c r="T191" i="8"/>
  <c r="U191" i="8" s="1"/>
  <c r="V191" i="8" s="1"/>
  <c r="AA190" i="7"/>
  <c r="P190" i="7"/>
  <c r="O190" i="7"/>
  <c r="M190" i="7"/>
  <c r="E190" i="7"/>
  <c r="N190" i="7"/>
  <c r="D190" i="7"/>
  <c r="K190" i="7"/>
  <c r="Q190" i="7" s="1"/>
  <c r="R190" i="7" s="1"/>
  <c r="X190" i="7"/>
  <c r="C190" i="7"/>
  <c r="J191" i="8"/>
  <c r="W184" i="5" l="1"/>
  <c r="U183" i="5"/>
  <c r="W191" i="8"/>
  <c r="Y191" i="8" s="1"/>
  <c r="F190" i="7"/>
  <c r="S190" i="7"/>
  <c r="T190" i="7" s="1"/>
  <c r="J185" i="5" l="1"/>
  <c r="V185" i="5"/>
  <c r="C185" i="5"/>
  <c r="D185" i="5" s="1"/>
  <c r="S185" i="5"/>
  <c r="G190" i="7"/>
  <c r="AB191" i="8"/>
  <c r="Z190" i="8"/>
  <c r="U190" i="7"/>
  <c r="V190" i="7" s="1"/>
  <c r="W190" i="7" s="1"/>
  <c r="K185" i="5" l="1"/>
  <c r="I185" i="5"/>
  <c r="E185" i="5"/>
  <c r="H185" i="5"/>
  <c r="F185" i="5"/>
  <c r="H190" i="7"/>
  <c r="I190" i="7" s="1"/>
  <c r="J190" i="7" s="1"/>
  <c r="Y190" i="7" s="1"/>
  <c r="AA192" i="8"/>
  <c r="X192" i="8"/>
  <c r="N192" i="8"/>
  <c r="O192" i="8"/>
  <c r="K192" i="8"/>
  <c r="E192" i="8"/>
  <c r="M192" i="8"/>
  <c r="D192" i="8"/>
  <c r="Q192" i="8"/>
  <c r="C192" i="8"/>
  <c r="R192" i="8"/>
  <c r="P192" i="8"/>
  <c r="L185" i="5" l="1"/>
  <c r="M185" i="5" s="1"/>
  <c r="N185" i="5" s="1"/>
  <c r="O185" i="5" s="1"/>
  <c r="P185" i="5" s="1"/>
  <c r="Q185" i="5" s="1"/>
  <c r="AB190" i="7"/>
  <c r="Z189" i="7"/>
  <c r="F192" i="8"/>
  <c r="S192" i="8"/>
  <c r="R185" i="5" l="1"/>
  <c r="T185" i="5" s="1"/>
  <c r="X191" i="7"/>
  <c r="AA191" i="7"/>
  <c r="P191" i="7"/>
  <c r="N191" i="7"/>
  <c r="E191" i="7"/>
  <c r="O191" i="7"/>
  <c r="M191" i="7"/>
  <c r="K191" i="7"/>
  <c r="Q191" i="7" s="1"/>
  <c r="R191" i="7" s="1"/>
  <c r="C191" i="7"/>
  <c r="D191" i="7" s="1"/>
  <c r="G192" i="8"/>
  <c r="H192" i="8" s="1"/>
  <c r="I192" i="8" s="1"/>
  <c r="J192" i="8" s="1"/>
  <c r="T192" i="8"/>
  <c r="U192" i="8" s="1"/>
  <c r="V192" i="8" s="1"/>
  <c r="W192" i="8" s="1"/>
  <c r="W185" i="5" l="1"/>
  <c r="U184" i="5"/>
  <c r="Y192" i="8"/>
  <c r="Z191" i="8" s="1"/>
  <c r="S191" i="7"/>
  <c r="F191" i="7"/>
  <c r="V186" i="5" l="1"/>
  <c r="S186" i="5"/>
  <c r="C186" i="5"/>
  <c r="F186" i="5" s="1"/>
  <c r="AB192" i="8"/>
  <c r="D193" i="8" s="1"/>
  <c r="G191" i="7"/>
  <c r="H191" i="7" s="1"/>
  <c r="I191" i="7" s="1"/>
  <c r="J191" i="7" s="1"/>
  <c r="T191" i="7"/>
  <c r="U191" i="7" s="1"/>
  <c r="V191" i="7" s="1"/>
  <c r="W191" i="7" s="1"/>
  <c r="E186" i="5" l="1"/>
  <c r="H186" i="5"/>
  <c r="D186" i="5"/>
  <c r="J186" i="5"/>
  <c r="K186" i="5"/>
  <c r="I186" i="5"/>
  <c r="L186" i="5" s="1"/>
  <c r="M186" i="5" s="1"/>
  <c r="P193" i="8"/>
  <c r="M193" i="8"/>
  <c r="R193" i="8"/>
  <c r="S193" i="8" s="1"/>
  <c r="T193" i="8" s="1"/>
  <c r="E193" i="8"/>
  <c r="F193" i="8" s="1"/>
  <c r="G193" i="8" s="1"/>
  <c r="C193" i="8"/>
  <c r="Q193" i="8"/>
  <c r="N193" i="8"/>
  <c r="K193" i="8"/>
  <c r="AA193" i="8"/>
  <c r="X193" i="8"/>
  <c r="O193" i="8"/>
  <c r="Y191" i="7"/>
  <c r="N186" i="5" l="1"/>
  <c r="O186" i="5" s="1"/>
  <c r="U193" i="8"/>
  <c r="V193" i="8" s="1"/>
  <c r="W193" i="8" s="1"/>
  <c r="AB191" i="7"/>
  <c r="Z190" i="7"/>
  <c r="H193" i="8"/>
  <c r="I193" i="8" s="1"/>
  <c r="J193" i="8" s="1"/>
  <c r="P186" i="5" l="1"/>
  <c r="Q186" i="5" s="1"/>
  <c r="R186" i="5" s="1"/>
  <c r="T186" i="5" s="1"/>
  <c r="Y193" i="8"/>
  <c r="AB193" i="8" s="1"/>
  <c r="P192" i="7"/>
  <c r="N192" i="7"/>
  <c r="Q192" i="7" s="1"/>
  <c r="R192" i="7" s="1"/>
  <c r="O192" i="7"/>
  <c r="AA192" i="7"/>
  <c r="X192" i="7"/>
  <c r="M192" i="7"/>
  <c r="C192" i="7"/>
  <c r="E192" i="7" s="1"/>
  <c r="K192" i="7"/>
  <c r="W186" i="5" l="1"/>
  <c r="U185" i="5"/>
  <c r="D192" i="7"/>
  <c r="Z192" i="8"/>
  <c r="C194" i="8"/>
  <c r="AA194" i="8"/>
  <c r="X194" i="8"/>
  <c r="D194" i="8"/>
  <c r="M194" i="8"/>
  <c r="Q194" i="8"/>
  <c r="P194" i="8"/>
  <c r="O194" i="8"/>
  <c r="E194" i="8"/>
  <c r="K194" i="8"/>
  <c r="N194" i="8"/>
  <c r="R194" i="8"/>
  <c r="S192" i="7"/>
  <c r="F192" i="7"/>
  <c r="G192" i="7" s="1"/>
  <c r="V187" i="5" l="1"/>
  <c r="S187" i="5"/>
  <c r="C187" i="5"/>
  <c r="J187" i="5" s="1"/>
  <c r="F194" i="8"/>
  <c r="T192" i="7"/>
  <c r="S194" i="8"/>
  <c r="H192" i="7"/>
  <c r="I192" i="7" s="1"/>
  <c r="J192" i="7" s="1"/>
  <c r="K187" i="5" l="1"/>
  <c r="E187" i="5"/>
  <c r="I187" i="5"/>
  <c r="F187" i="5"/>
  <c r="D187" i="5"/>
  <c r="H187" i="5"/>
  <c r="T194" i="8"/>
  <c r="U194" i="8" s="1"/>
  <c r="V194" i="8" s="1"/>
  <c r="W194" i="8" s="1"/>
  <c r="G194" i="8"/>
  <c r="H194" i="8" s="1"/>
  <c r="I194" i="8" s="1"/>
  <c r="U192" i="7"/>
  <c r="V192" i="7" s="1"/>
  <c r="W192" i="7" s="1"/>
  <c r="Y192" i="7" s="1"/>
  <c r="L187" i="5" l="1"/>
  <c r="M187" i="5" s="1"/>
  <c r="N187" i="5" s="1"/>
  <c r="AB192" i="7"/>
  <c r="Z191" i="7"/>
  <c r="J194" i="8"/>
  <c r="Y194" i="8" s="1"/>
  <c r="O187" i="5" l="1"/>
  <c r="P187" i="5" s="1"/>
  <c r="Q187" i="5" s="1"/>
  <c r="O193" i="7"/>
  <c r="AA193" i="7"/>
  <c r="P193" i="7"/>
  <c r="N193" i="7"/>
  <c r="C193" i="7"/>
  <c r="K193" i="7"/>
  <c r="Q193" i="7" s="1"/>
  <c r="R193" i="7" s="1"/>
  <c r="M193" i="7"/>
  <c r="E193" i="7"/>
  <c r="X193" i="7"/>
  <c r="D193" i="7"/>
  <c r="AB194" i="8"/>
  <c r="Z193" i="8"/>
  <c r="R187" i="5" l="1"/>
  <c r="T187" i="5" s="1"/>
  <c r="U186" i="5" s="1"/>
  <c r="F193" i="7"/>
  <c r="G193" i="7" s="1"/>
  <c r="O195" i="8"/>
  <c r="Q195" i="8"/>
  <c r="M195" i="8"/>
  <c r="P195" i="8"/>
  <c r="C195" i="8"/>
  <c r="E195" i="8"/>
  <c r="D195" i="8"/>
  <c r="AA195" i="8"/>
  <c r="X195" i="8"/>
  <c r="N195" i="8"/>
  <c r="R195" i="8"/>
  <c r="K195" i="8"/>
  <c r="S193" i="7"/>
  <c r="W187" i="5" l="1"/>
  <c r="C188" i="5" s="1"/>
  <c r="H188" i="5" s="1"/>
  <c r="F195" i="8"/>
  <c r="G195" i="8" s="1"/>
  <c r="H195" i="8" s="1"/>
  <c r="I195" i="8" s="1"/>
  <c r="H193" i="7"/>
  <c r="I193" i="7" s="1"/>
  <c r="J193" i="7" s="1"/>
  <c r="S195" i="8"/>
  <c r="T195" i="8" s="1"/>
  <c r="U195" i="8" s="1"/>
  <c r="V195" i="8" s="1"/>
  <c r="T193" i="7"/>
  <c r="U193" i="7" s="1"/>
  <c r="V193" i="7" s="1"/>
  <c r="V188" i="5" l="1"/>
  <c r="S188" i="5"/>
  <c r="E188" i="5"/>
  <c r="J188" i="5"/>
  <c r="I188" i="5"/>
  <c r="F188" i="5"/>
  <c r="D188" i="5"/>
  <c r="K188" i="5"/>
  <c r="W193" i="7"/>
  <c r="Y193" i="7" s="1"/>
  <c r="W195" i="8"/>
  <c r="J195" i="8"/>
  <c r="L188" i="5" l="1"/>
  <c r="M188" i="5" s="1"/>
  <c r="AB193" i="7"/>
  <c r="Z192" i="7"/>
  <c r="Y195" i="8"/>
  <c r="N188" i="5" l="1"/>
  <c r="O188" i="5" s="1"/>
  <c r="P188" i="5" s="1"/>
  <c r="Q188" i="5" s="1"/>
  <c r="R188" i="5" s="1"/>
  <c r="T188" i="5" s="1"/>
  <c r="O194" i="7"/>
  <c r="C194" i="7"/>
  <c r="D194" i="7" s="1"/>
  <c r="P194" i="7"/>
  <c r="N194" i="7"/>
  <c r="X194" i="7"/>
  <c r="M194" i="7"/>
  <c r="AA194" i="7"/>
  <c r="K194" i="7"/>
  <c r="Q194" i="7" s="1"/>
  <c r="R194" i="7" s="1"/>
  <c r="AB195" i="8"/>
  <c r="Z194" i="8"/>
  <c r="U187" i="5" l="1"/>
  <c r="W188" i="5"/>
  <c r="C189" i="5" s="1"/>
  <c r="E189" i="5" s="1"/>
  <c r="E194" i="7"/>
  <c r="F194" i="7" s="1"/>
  <c r="S194" i="7"/>
  <c r="T194" i="7" s="1"/>
  <c r="K196" i="8"/>
  <c r="M196" i="8"/>
  <c r="O196" i="8"/>
  <c r="N196" i="8"/>
  <c r="AA196" i="8"/>
  <c r="Q196" i="8"/>
  <c r="P196" i="8"/>
  <c r="R196" i="8"/>
  <c r="C196" i="8"/>
  <c r="E196" i="8"/>
  <c r="D196" i="8"/>
  <c r="X196" i="8"/>
  <c r="V189" i="5" l="1"/>
  <c r="K189" i="5"/>
  <c r="D189" i="5"/>
  <c r="S189" i="5"/>
  <c r="J189" i="5"/>
  <c r="I189" i="5"/>
  <c r="F189" i="5"/>
  <c r="H189" i="5"/>
  <c r="F196" i="8"/>
  <c r="G196" i="8" s="1"/>
  <c r="S196" i="8"/>
  <c r="T196" i="8" s="1"/>
  <c r="U196" i="8" s="1"/>
  <c r="V196" i="8" s="1"/>
  <c r="G194" i="7"/>
  <c r="H194" i="7" s="1"/>
  <c r="I194" i="7" s="1"/>
  <c r="U194" i="7"/>
  <c r="V194" i="7" s="1"/>
  <c r="W194" i="7" s="1"/>
  <c r="L189" i="5" l="1"/>
  <c r="M189" i="5" s="1"/>
  <c r="N189" i="5" s="1"/>
  <c r="O189" i="5" s="1"/>
  <c r="H196" i="8"/>
  <c r="I196" i="8" s="1"/>
  <c r="J196" i="8" s="1"/>
  <c r="W196" i="8"/>
  <c r="J194" i="7"/>
  <c r="Y194" i="7" s="1"/>
  <c r="P189" i="5" l="1"/>
  <c r="Q189" i="5" s="1"/>
  <c r="R189" i="5" s="1"/>
  <c r="T189" i="5" s="1"/>
  <c r="Y196" i="8"/>
  <c r="Z195" i="8" s="1"/>
  <c r="AB194" i="7"/>
  <c r="Z193" i="7"/>
  <c r="W189" i="5" l="1"/>
  <c r="U188" i="5"/>
  <c r="AB196" i="8"/>
  <c r="D197" i="8" s="1"/>
  <c r="P195" i="7"/>
  <c r="O195" i="7"/>
  <c r="K195" i="7"/>
  <c r="Q195" i="7" s="1"/>
  <c r="R195" i="7" s="1"/>
  <c r="M195" i="7"/>
  <c r="N195" i="7"/>
  <c r="C195" i="7"/>
  <c r="E195" i="7"/>
  <c r="AA195" i="7"/>
  <c r="D195" i="7"/>
  <c r="X195" i="7"/>
  <c r="S190" i="5" l="1"/>
  <c r="V190" i="5"/>
  <c r="C190" i="5"/>
  <c r="I190" i="5" s="1"/>
  <c r="N197" i="8"/>
  <c r="X197" i="8"/>
  <c r="AA197" i="8"/>
  <c r="Q197" i="8"/>
  <c r="O197" i="8"/>
  <c r="E197" i="8"/>
  <c r="F197" i="8" s="1"/>
  <c r="R197" i="8"/>
  <c r="S197" i="8" s="1"/>
  <c r="M197" i="8"/>
  <c r="P197" i="8"/>
  <c r="K197" i="8"/>
  <c r="C197" i="8"/>
  <c r="F195" i="7"/>
  <c r="S195" i="7"/>
  <c r="D190" i="5" l="1"/>
  <c r="H190" i="5"/>
  <c r="E190" i="5"/>
  <c r="J190" i="5"/>
  <c r="F190" i="5"/>
  <c r="K190" i="5"/>
  <c r="G197" i="8"/>
  <c r="T195" i="7"/>
  <c r="U195" i="7" s="1"/>
  <c r="V195" i="7" s="1"/>
  <c r="W195" i="7" s="1"/>
  <c r="G195" i="7"/>
  <c r="H195" i="7" s="1"/>
  <c r="I195" i="7" s="1"/>
  <c r="T197" i="8"/>
  <c r="U197" i="8" s="1"/>
  <c r="V197" i="8" s="1"/>
  <c r="W197" i="8" s="1"/>
  <c r="L190" i="5" l="1"/>
  <c r="M190" i="5" s="1"/>
  <c r="N190" i="5" s="1"/>
  <c r="O190" i="5" s="1"/>
  <c r="P190" i="5" s="1"/>
  <c r="Q190" i="5" s="1"/>
  <c r="R190" i="5" s="1"/>
  <c r="T190" i="5" s="1"/>
  <c r="U189" i="5" s="1"/>
  <c r="H197" i="8"/>
  <c r="I197" i="8" s="1"/>
  <c r="J197" i="8" s="1"/>
  <c r="Y197" i="8" s="1"/>
  <c r="J195" i="7"/>
  <c r="Y195" i="7" s="1"/>
  <c r="W190" i="5" l="1"/>
  <c r="C191" i="5" s="1"/>
  <c r="J191" i="5" s="1"/>
  <c r="AB197" i="8"/>
  <c r="Z196" i="8"/>
  <c r="AB195" i="7"/>
  <c r="Z194" i="7"/>
  <c r="S191" i="5" l="1"/>
  <c r="E191" i="5"/>
  <c r="V191" i="5"/>
  <c r="K191" i="5"/>
  <c r="I191" i="5"/>
  <c r="D191" i="5"/>
  <c r="H191" i="5"/>
  <c r="F191" i="5"/>
  <c r="AA196" i="7"/>
  <c r="D196" i="7"/>
  <c r="C196" i="7"/>
  <c r="E196" i="7" s="1"/>
  <c r="O196" i="7"/>
  <c r="N196" i="7"/>
  <c r="M196" i="7"/>
  <c r="X196" i="7"/>
  <c r="P196" i="7"/>
  <c r="K196" i="7"/>
  <c r="Q196" i="7" s="1"/>
  <c r="R196" i="7" s="1"/>
  <c r="X198" i="8"/>
  <c r="K198" i="8"/>
  <c r="N198" i="8"/>
  <c r="R198" i="8"/>
  <c r="M198" i="8"/>
  <c r="O198" i="8"/>
  <c r="E198" i="8"/>
  <c r="D198" i="8"/>
  <c r="P198" i="8"/>
  <c r="AA198" i="8"/>
  <c r="Q198" i="8"/>
  <c r="C198" i="8"/>
  <c r="L191" i="5" l="1"/>
  <c r="M191" i="5" s="1"/>
  <c r="N191" i="5" s="1"/>
  <c r="O191" i="5" s="1"/>
  <c r="P191" i="5" s="1"/>
  <c r="Q191" i="5" s="1"/>
  <c r="R191" i="5" s="1"/>
  <c r="T191" i="5" s="1"/>
  <c r="S198" i="8"/>
  <c r="S196" i="7"/>
  <c r="F196" i="7"/>
  <c r="F198" i="8"/>
  <c r="W191" i="5" l="1"/>
  <c r="U190" i="5"/>
  <c r="G196" i="7"/>
  <c r="H196" i="7" s="1"/>
  <c r="I196" i="7" s="1"/>
  <c r="G198" i="8"/>
  <c r="H198" i="8" s="1"/>
  <c r="I198" i="8" s="1"/>
  <c r="J198" i="8" s="1"/>
  <c r="T196" i="7"/>
  <c r="U196" i="7" s="1"/>
  <c r="V196" i="7" s="1"/>
  <c r="T198" i="8"/>
  <c r="U198" i="8" s="1"/>
  <c r="V198" i="8" s="1"/>
  <c r="V192" i="5" l="1"/>
  <c r="I192" i="5"/>
  <c r="S192" i="5"/>
  <c r="C192" i="5"/>
  <c r="E192" i="5" s="1"/>
  <c r="D192" i="5"/>
  <c r="K192" i="5"/>
  <c r="J192" i="5"/>
  <c r="F192" i="5"/>
  <c r="H192" i="5"/>
  <c r="J196" i="7"/>
  <c r="W198" i="8"/>
  <c r="Y198" i="8" s="1"/>
  <c r="W196" i="7"/>
  <c r="L192" i="5" l="1"/>
  <c r="M192" i="5" s="1"/>
  <c r="Y196" i="7"/>
  <c r="Z195" i="7" s="1"/>
  <c r="AB198" i="8"/>
  <c r="P199" i="8" s="1"/>
  <c r="Z197" i="8"/>
  <c r="N192" i="5" l="1"/>
  <c r="N199" i="8"/>
  <c r="AB196" i="7"/>
  <c r="K197" i="7" s="1"/>
  <c r="M199" i="8"/>
  <c r="D199" i="8"/>
  <c r="AA199" i="8"/>
  <c r="Q199" i="8"/>
  <c r="R199" i="8"/>
  <c r="S199" i="8" s="1"/>
  <c r="T199" i="8" s="1"/>
  <c r="U199" i="8" s="1"/>
  <c r="V199" i="8" s="1"/>
  <c r="X199" i="8"/>
  <c r="K199" i="8"/>
  <c r="C199" i="8"/>
  <c r="O199" i="8"/>
  <c r="E199" i="8"/>
  <c r="F199" i="8" s="1"/>
  <c r="O192" i="5" l="1"/>
  <c r="P192" i="5" s="1"/>
  <c r="Q192" i="5" s="1"/>
  <c r="P197" i="7"/>
  <c r="C197" i="7"/>
  <c r="D197" i="7" s="1"/>
  <c r="M197" i="7"/>
  <c r="O197" i="7"/>
  <c r="AA197" i="7"/>
  <c r="X197" i="7"/>
  <c r="N197" i="7"/>
  <c r="Q197" i="7"/>
  <c r="R197" i="7" s="1"/>
  <c r="S197" i="7" s="1"/>
  <c r="T197" i="7" s="1"/>
  <c r="U197" i="7" s="1"/>
  <c r="V197" i="7" s="1"/>
  <c r="E197" i="7"/>
  <c r="F197" i="7" s="1"/>
  <c r="G197" i="7" s="1"/>
  <c r="H197" i="7" s="1"/>
  <c r="I197" i="7" s="1"/>
  <c r="G199" i="8"/>
  <c r="W199" i="8"/>
  <c r="R192" i="5" l="1"/>
  <c r="T192" i="5" s="1"/>
  <c r="H199" i="8"/>
  <c r="I199" i="8" s="1"/>
  <c r="J199" i="8" s="1"/>
  <c r="Y199" i="8" s="1"/>
  <c r="W197" i="7"/>
  <c r="J197" i="7"/>
  <c r="W192" i="5" l="1"/>
  <c r="U191" i="5"/>
  <c r="AB199" i="8"/>
  <c r="Z198" i="8"/>
  <c r="Y197" i="7"/>
  <c r="S193" i="5" l="1"/>
  <c r="K193" i="5"/>
  <c r="V193" i="5"/>
  <c r="C193" i="5"/>
  <c r="J193" i="5" s="1"/>
  <c r="E193" i="5"/>
  <c r="F193" i="5"/>
  <c r="I193" i="5"/>
  <c r="D193" i="5"/>
  <c r="H193" i="5"/>
  <c r="E200" i="8"/>
  <c r="K200" i="8"/>
  <c r="P200" i="8"/>
  <c r="X200" i="8"/>
  <c r="AA200" i="8"/>
  <c r="N200" i="8"/>
  <c r="D200" i="8"/>
  <c r="M200" i="8"/>
  <c r="R200" i="8"/>
  <c r="C200" i="8"/>
  <c r="Q200" i="8"/>
  <c r="O200" i="8"/>
  <c r="AB197" i="7"/>
  <c r="Z196" i="7"/>
  <c r="L193" i="5" l="1"/>
  <c r="M193" i="5" s="1"/>
  <c r="N193" i="5" s="1"/>
  <c r="O193" i="5" s="1"/>
  <c r="P193" i="5" s="1"/>
  <c r="Q193" i="5" s="1"/>
  <c r="R193" i="5" s="1"/>
  <c r="T193" i="5" s="1"/>
  <c r="D198" i="7"/>
  <c r="N198" i="7"/>
  <c r="AA198" i="7"/>
  <c r="C198" i="7"/>
  <c r="E198" i="7" s="1"/>
  <c r="M198" i="7"/>
  <c r="K198" i="7"/>
  <c r="P198" i="7"/>
  <c r="X198" i="7"/>
  <c r="Q198" i="7"/>
  <c r="R198" i="7" s="1"/>
  <c r="O198" i="7"/>
  <c r="S200" i="8"/>
  <c r="F200" i="8"/>
  <c r="G200" i="8" s="1"/>
  <c r="W193" i="5" l="1"/>
  <c r="U192" i="5"/>
  <c r="H200" i="8"/>
  <c r="I200" i="8" s="1"/>
  <c r="J200" i="8" s="1"/>
  <c r="S198" i="7"/>
  <c r="F198" i="7"/>
  <c r="G198" i="7" s="1"/>
  <c r="H198" i="7" s="1"/>
  <c r="I198" i="7" s="1"/>
  <c r="T200" i="8"/>
  <c r="D194" i="5" l="1"/>
  <c r="V194" i="5"/>
  <c r="S194" i="5"/>
  <c r="C194" i="5"/>
  <c r="J194" i="5" s="1"/>
  <c r="K194" i="5"/>
  <c r="T198" i="7"/>
  <c r="J198" i="7"/>
  <c r="U200" i="8"/>
  <c r="V200" i="8" s="1"/>
  <c r="W200" i="8" s="1"/>
  <c r="Y200" i="8" s="1"/>
  <c r="H194" i="5" l="1"/>
  <c r="E194" i="5"/>
  <c r="I194" i="5"/>
  <c r="F194" i="5"/>
  <c r="U198" i="7"/>
  <c r="V198" i="7" s="1"/>
  <c r="W198" i="7" s="1"/>
  <c r="Y198" i="7" s="1"/>
  <c r="AB200" i="8"/>
  <c r="Z199" i="8"/>
  <c r="L194" i="5" l="1"/>
  <c r="M194" i="5" s="1"/>
  <c r="N194" i="5" s="1"/>
  <c r="O194" i="5" s="1"/>
  <c r="Z197" i="7"/>
  <c r="AB198" i="7"/>
  <c r="O201" i="8"/>
  <c r="P201" i="8"/>
  <c r="K201" i="8"/>
  <c r="AA201" i="8"/>
  <c r="X201" i="8"/>
  <c r="E201" i="8"/>
  <c r="D201" i="8"/>
  <c r="N201" i="8"/>
  <c r="R201" i="8"/>
  <c r="Q201" i="8"/>
  <c r="C201" i="8"/>
  <c r="M201" i="8"/>
  <c r="P194" i="5" l="1"/>
  <c r="Q194" i="5" s="1"/>
  <c r="R194" i="5" s="1"/>
  <c r="T194" i="5" s="1"/>
  <c r="AA199" i="7"/>
  <c r="N199" i="7"/>
  <c r="E199" i="7"/>
  <c r="F199" i="7" s="1"/>
  <c r="C199" i="7"/>
  <c r="X199" i="7"/>
  <c r="K199" i="7"/>
  <c r="M199" i="7"/>
  <c r="P199" i="7"/>
  <c r="Q199" i="7" s="1"/>
  <c r="R199" i="7" s="1"/>
  <c r="S199" i="7" s="1"/>
  <c r="D199" i="7"/>
  <c r="O199" i="7"/>
  <c r="F201" i="8"/>
  <c r="G201" i="8" s="1"/>
  <c r="H201" i="8" s="1"/>
  <c r="I201" i="8" s="1"/>
  <c r="S201" i="8"/>
  <c r="W194" i="5" l="1"/>
  <c r="U193" i="5"/>
  <c r="J201" i="8"/>
  <c r="T201" i="8"/>
  <c r="U201" i="8" s="1"/>
  <c r="V201" i="8" s="1"/>
  <c r="T199" i="7"/>
  <c r="G199" i="7"/>
  <c r="H199" i="7" s="1"/>
  <c r="I199" i="7" s="1"/>
  <c r="J199" i="7" s="1"/>
  <c r="S195" i="5" l="1"/>
  <c r="C195" i="5"/>
  <c r="J195" i="5" s="1"/>
  <c r="V195" i="5"/>
  <c r="U199" i="7"/>
  <c r="V199" i="7" s="1"/>
  <c r="W199" i="7" s="1"/>
  <c r="Y199" i="7" s="1"/>
  <c r="W201" i="8"/>
  <c r="Y201" i="8" s="1"/>
  <c r="F195" i="5" l="1"/>
  <c r="E195" i="5"/>
  <c r="D195" i="5"/>
  <c r="I195" i="5"/>
  <c r="K195" i="5"/>
  <c r="H195" i="5"/>
  <c r="AB199" i="7"/>
  <c r="Z198" i="7"/>
  <c r="AB201" i="8"/>
  <c r="Z200" i="8"/>
  <c r="L195" i="5" l="1"/>
  <c r="M195" i="5" s="1"/>
  <c r="C202" i="8"/>
  <c r="N202" i="8"/>
  <c r="R202" i="8"/>
  <c r="X202" i="8"/>
  <c r="O202" i="8"/>
  <c r="K202" i="8"/>
  <c r="Q202" i="8"/>
  <c r="D202" i="8"/>
  <c r="AA202" i="8"/>
  <c r="E202" i="8"/>
  <c r="M202" i="8"/>
  <c r="P202" i="8"/>
  <c r="N200" i="7"/>
  <c r="AA200" i="7"/>
  <c r="O200" i="7"/>
  <c r="C200" i="7"/>
  <c r="E200" i="7" s="1"/>
  <c r="K200" i="7"/>
  <c r="Q200" i="7" s="1"/>
  <c r="R200" i="7" s="1"/>
  <c r="M200" i="7"/>
  <c r="P200" i="7"/>
  <c r="D200" i="7"/>
  <c r="X200" i="7"/>
  <c r="N195" i="5" l="1"/>
  <c r="O195" i="5" s="1"/>
  <c r="P195" i="5" s="1"/>
  <c r="Q195" i="5" s="1"/>
  <c r="R195" i="5" s="1"/>
  <c r="T195" i="5" s="1"/>
  <c r="S200" i="7"/>
  <c r="T200" i="7" s="1"/>
  <c r="F202" i="8"/>
  <c r="G202" i="8" s="1"/>
  <c r="H202" i="8" s="1"/>
  <c r="I202" i="8" s="1"/>
  <c r="F200" i="7"/>
  <c r="G200" i="7" s="1"/>
  <c r="S202" i="8"/>
  <c r="W195" i="5" l="1"/>
  <c r="U194" i="5"/>
  <c r="U200" i="7"/>
  <c r="V200" i="7" s="1"/>
  <c r="W200" i="7" s="1"/>
  <c r="T202" i="8"/>
  <c r="H200" i="7"/>
  <c r="I200" i="7" s="1"/>
  <c r="J200" i="7" s="1"/>
  <c r="J202" i="8"/>
  <c r="S196" i="5" l="1"/>
  <c r="V196" i="5"/>
  <c r="C196" i="5"/>
  <c r="J196" i="5" s="1"/>
  <c r="Y200" i="7"/>
  <c r="Z199" i="7" s="1"/>
  <c r="U202" i="8"/>
  <c r="V202" i="8" s="1"/>
  <c r="W202" i="8" s="1"/>
  <c r="Y202" i="8" s="1"/>
  <c r="E196" i="5" l="1"/>
  <c r="F196" i="5"/>
  <c r="I196" i="5"/>
  <c r="H196" i="5"/>
  <c r="D196" i="5"/>
  <c r="K196" i="5"/>
  <c r="AB200" i="7"/>
  <c r="AB202" i="8"/>
  <c r="Z201" i="8"/>
  <c r="L196" i="5" l="1"/>
  <c r="M196" i="5" s="1"/>
  <c r="N196" i="5" s="1"/>
  <c r="O196" i="5" s="1"/>
  <c r="P196" i="5" s="1"/>
  <c r="Q196" i="5" s="1"/>
  <c r="R196" i="5" s="1"/>
  <c r="T196" i="5" s="1"/>
  <c r="AA201" i="7"/>
  <c r="P201" i="7"/>
  <c r="N201" i="7"/>
  <c r="X201" i="7"/>
  <c r="O201" i="7"/>
  <c r="M201" i="7"/>
  <c r="C201" i="7"/>
  <c r="D201" i="7" s="1"/>
  <c r="K201" i="7"/>
  <c r="Q201" i="7" s="1"/>
  <c r="R201" i="7" s="1"/>
  <c r="S201" i="7" s="1"/>
  <c r="T201" i="7" s="1"/>
  <c r="AA203" i="8"/>
  <c r="Q203" i="8"/>
  <c r="N203" i="8"/>
  <c r="O203" i="8"/>
  <c r="D203" i="8"/>
  <c r="M203" i="8"/>
  <c r="P203" i="8"/>
  <c r="R203" i="8"/>
  <c r="X203" i="8"/>
  <c r="C203" i="8"/>
  <c r="E203" i="8"/>
  <c r="K203" i="8"/>
  <c r="W196" i="5" l="1"/>
  <c r="U195" i="5"/>
  <c r="E201" i="7"/>
  <c r="F201" i="7" s="1"/>
  <c r="G201" i="7" s="1"/>
  <c r="H201" i="7" s="1"/>
  <c r="I201" i="7" s="1"/>
  <c r="F203" i="8"/>
  <c r="G203" i="8" s="1"/>
  <c r="H203" i="8" s="1"/>
  <c r="I203" i="8" s="1"/>
  <c r="S203" i="8"/>
  <c r="U201" i="7"/>
  <c r="V201" i="7" s="1"/>
  <c r="W201" i="7" s="1"/>
  <c r="J201" i="7" l="1"/>
  <c r="Y201" i="7" s="1"/>
  <c r="S197" i="5"/>
  <c r="C197" i="5"/>
  <c r="K197" i="5" s="1"/>
  <c r="V197" i="5"/>
  <c r="J203" i="8"/>
  <c r="T203" i="8"/>
  <c r="U203" i="8" s="1"/>
  <c r="V203" i="8" s="1"/>
  <c r="W203" i="8" s="1"/>
  <c r="I197" i="5" l="1"/>
  <c r="E197" i="5"/>
  <c r="D197" i="5"/>
  <c r="J197" i="5"/>
  <c r="F197" i="5"/>
  <c r="H197" i="5"/>
  <c r="Y203" i="8"/>
  <c r="AB201" i="7"/>
  <c r="Z200" i="7"/>
  <c r="L197" i="5" l="1"/>
  <c r="M197" i="5" s="1"/>
  <c r="N197" i="5" s="1"/>
  <c r="O197" i="5" s="1"/>
  <c r="K202" i="7"/>
  <c r="M202" i="7"/>
  <c r="Q202" i="7" s="1"/>
  <c r="R202" i="7" s="1"/>
  <c r="O202" i="7"/>
  <c r="X202" i="7"/>
  <c r="AA202" i="7"/>
  <c r="C202" i="7"/>
  <c r="E202" i="7" s="1"/>
  <c r="N202" i="7"/>
  <c r="P202" i="7"/>
  <c r="AB203" i="8"/>
  <c r="Z202" i="8"/>
  <c r="P197" i="5" l="1"/>
  <c r="Q197" i="5" s="1"/>
  <c r="R197" i="5" s="1"/>
  <c r="T197" i="5" s="1"/>
  <c r="D202" i="7"/>
  <c r="X204" i="8"/>
  <c r="O204" i="8"/>
  <c r="N204" i="8"/>
  <c r="E204" i="8"/>
  <c r="C204" i="8"/>
  <c r="R204" i="8"/>
  <c r="Q204" i="8"/>
  <c r="P204" i="8"/>
  <c r="D204" i="8"/>
  <c r="M204" i="8"/>
  <c r="K204" i="8"/>
  <c r="AA204" i="8"/>
  <c r="S202" i="7"/>
  <c r="F202" i="7"/>
  <c r="G202" i="7" s="1"/>
  <c r="H202" i="7" s="1"/>
  <c r="I202" i="7" s="1"/>
  <c r="W197" i="5" l="1"/>
  <c r="U196" i="5"/>
  <c r="S204" i="8"/>
  <c r="T204" i="8" s="1"/>
  <c r="U204" i="8" s="1"/>
  <c r="V204" i="8" s="1"/>
  <c r="T202" i="7"/>
  <c r="U202" i="7" s="1"/>
  <c r="V202" i="7" s="1"/>
  <c r="W202" i="7" s="1"/>
  <c r="F204" i="8"/>
  <c r="G204" i="8" s="1"/>
  <c r="H204" i="8" s="1"/>
  <c r="I204" i="8" s="1"/>
  <c r="J202" i="7"/>
  <c r="S198" i="5" l="1"/>
  <c r="V198" i="5"/>
  <c r="C198" i="5"/>
  <c r="I198" i="5" s="1"/>
  <c r="Y202" i="7"/>
  <c r="J204" i="8"/>
  <c r="W204" i="8"/>
  <c r="K198" i="5" l="1"/>
  <c r="D198" i="5"/>
  <c r="H198" i="5"/>
  <c r="J198" i="5"/>
  <c r="E198" i="5"/>
  <c r="F198" i="5"/>
  <c r="Y204" i="8"/>
  <c r="AB202" i="7"/>
  <c r="Z201" i="7"/>
  <c r="L198" i="5" l="1"/>
  <c r="M198" i="5" s="1"/>
  <c r="N198" i="5" s="1"/>
  <c r="AB204" i="8"/>
  <c r="Z203" i="8"/>
  <c r="M203" i="7"/>
  <c r="C203" i="7"/>
  <c r="E203" i="7" s="1"/>
  <c r="O203" i="7"/>
  <c r="D203" i="7"/>
  <c r="N203" i="7"/>
  <c r="P203" i="7"/>
  <c r="K203" i="7"/>
  <c r="Q203" i="7" s="1"/>
  <c r="R203" i="7" s="1"/>
  <c r="X203" i="7"/>
  <c r="AA203" i="7"/>
  <c r="O198" i="5" l="1"/>
  <c r="P198" i="5" s="1"/>
  <c r="Q198" i="5" s="1"/>
  <c r="R198" i="5" s="1"/>
  <c r="T198" i="5" s="1"/>
  <c r="F203" i="7"/>
  <c r="G203" i="7" s="1"/>
  <c r="P205" i="8"/>
  <c r="O205" i="8"/>
  <c r="E205" i="8"/>
  <c r="D205" i="8"/>
  <c r="Q205" i="8"/>
  <c r="X205" i="8"/>
  <c r="AA205" i="8"/>
  <c r="R205" i="8"/>
  <c r="C205" i="8"/>
  <c r="M205" i="8"/>
  <c r="N205" i="8"/>
  <c r="K205" i="8"/>
  <c r="S203" i="7"/>
  <c r="W198" i="5" l="1"/>
  <c r="U197" i="5"/>
  <c r="F205" i="8"/>
  <c r="S205" i="8"/>
  <c r="T205" i="8" s="1"/>
  <c r="U205" i="8" s="1"/>
  <c r="V205" i="8" s="1"/>
  <c r="T203" i="7"/>
  <c r="U203" i="7" s="1"/>
  <c r="V203" i="7" s="1"/>
  <c r="H203" i="7"/>
  <c r="I203" i="7" s="1"/>
  <c r="J203" i="7" s="1"/>
  <c r="S199" i="5" l="1"/>
  <c r="C199" i="5"/>
  <c r="J199" i="5" s="1"/>
  <c r="V199" i="5"/>
  <c r="W203" i="7"/>
  <c r="Y203" i="7" s="1"/>
  <c r="G205" i="8"/>
  <c r="H205" i="8" s="1"/>
  <c r="I205" i="8" s="1"/>
  <c r="W205" i="8"/>
  <c r="F199" i="5" l="1"/>
  <c r="K199" i="5"/>
  <c r="D199" i="5"/>
  <c r="E199" i="5"/>
  <c r="H199" i="5"/>
  <c r="I199" i="5"/>
  <c r="Z202" i="7"/>
  <c r="AB203" i="7"/>
  <c r="C204" i="7" s="1"/>
  <c r="J205" i="8"/>
  <c r="Y205" i="8" s="1"/>
  <c r="L199" i="5" l="1"/>
  <c r="M199" i="5" s="1"/>
  <c r="N199" i="5" s="1"/>
  <c r="AA204" i="7"/>
  <c r="P204" i="7"/>
  <c r="E204" i="7"/>
  <c r="F204" i="7" s="1"/>
  <c r="N204" i="7"/>
  <c r="K204" i="7"/>
  <c r="Q204" i="7" s="1"/>
  <c r="R204" i="7" s="1"/>
  <c r="S204" i="7" s="1"/>
  <c r="O204" i="7"/>
  <c r="M204" i="7"/>
  <c r="D204" i="7"/>
  <c r="X204" i="7"/>
  <c r="AB205" i="8"/>
  <c r="Z204" i="8"/>
  <c r="O199" i="5" l="1"/>
  <c r="P199" i="5" s="1"/>
  <c r="Q199" i="5" s="1"/>
  <c r="R199" i="5" s="1"/>
  <c r="T199" i="5" s="1"/>
  <c r="U198" i="5" s="1"/>
  <c r="G204" i="7"/>
  <c r="H204" i="7" s="1"/>
  <c r="I204" i="7" s="1"/>
  <c r="J204" i="7" s="1"/>
  <c r="E206" i="8"/>
  <c r="O206" i="8"/>
  <c r="Q206" i="8"/>
  <c r="R206" i="8"/>
  <c r="C206" i="8"/>
  <c r="N206" i="8"/>
  <c r="K206" i="8"/>
  <c r="X206" i="8"/>
  <c r="AA206" i="8"/>
  <c r="D206" i="8"/>
  <c r="M206" i="8"/>
  <c r="P206" i="8"/>
  <c r="T204" i="7"/>
  <c r="U204" i="7" s="1"/>
  <c r="V204" i="7" s="1"/>
  <c r="W204" i="7" s="1"/>
  <c r="W199" i="5" l="1"/>
  <c r="C200" i="5" s="1"/>
  <c r="D200" i="5" s="1"/>
  <c r="S206" i="8"/>
  <c r="T206" i="8" s="1"/>
  <c r="F206" i="8"/>
  <c r="Y204" i="7"/>
  <c r="V200" i="5" l="1"/>
  <c r="J200" i="5"/>
  <c r="K200" i="5"/>
  <c r="E200" i="5"/>
  <c r="S200" i="5"/>
  <c r="F200" i="5"/>
  <c r="H200" i="5"/>
  <c r="I200" i="5"/>
  <c r="AB204" i="7"/>
  <c r="Z203" i="7"/>
  <c r="G206" i="8"/>
  <c r="H206" i="8" s="1"/>
  <c r="I206" i="8" s="1"/>
  <c r="U206" i="8"/>
  <c r="V206" i="8" s="1"/>
  <c r="W206" i="8" s="1"/>
  <c r="L200" i="5" l="1"/>
  <c r="M200" i="5" s="1"/>
  <c r="N200" i="5" s="1"/>
  <c r="O200" i="5" s="1"/>
  <c r="K205" i="7"/>
  <c r="X205" i="7"/>
  <c r="N205" i="7"/>
  <c r="E205" i="7"/>
  <c r="P205" i="7"/>
  <c r="AA205" i="7"/>
  <c r="C205" i="7"/>
  <c r="D205" i="7" s="1"/>
  <c r="M205" i="7"/>
  <c r="Q205" i="7"/>
  <c r="R205" i="7" s="1"/>
  <c r="O205" i="7"/>
  <c r="J206" i="8"/>
  <c r="Y206" i="8" s="1"/>
  <c r="P200" i="5" l="1"/>
  <c r="Q200" i="5" s="1"/>
  <c r="R200" i="5" s="1"/>
  <c r="T200" i="5" s="1"/>
  <c r="F205" i="7"/>
  <c r="G205" i="7" s="1"/>
  <c r="AB206" i="8"/>
  <c r="Z205" i="8"/>
  <c r="S205" i="7"/>
  <c r="W200" i="5" l="1"/>
  <c r="U199" i="5"/>
  <c r="E207" i="8"/>
  <c r="O207" i="8"/>
  <c r="K207" i="8"/>
  <c r="C207" i="8"/>
  <c r="P207" i="8"/>
  <c r="M207" i="8"/>
  <c r="N207" i="8"/>
  <c r="AA207" i="8"/>
  <c r="X207" i="8"/>
  <c r="D207" i="8"/>
  <c r="Q207" i="8"/>
  <c r="R207" i="8"/>
  <c r="T205" i="7"/>
  <c r="U205" i="7" s="1"/>
  <c r="V205" i="7" s="1"/>
  <c r="H205" i="7"/>
  <c r="I205" i="7" s="1"/>
  <c r="J205" i="7" s="1"/>
  <c r="C201" i="5" l="1"/>
  <c r="E201" i="5" s="1"/>
  <c r="V201" i="5"/>
  <c r="S201" i="5"/>
  <c r="F207" i="8"/>
  <c r="G207" i="8" s="1"/>
  <c r="H207" i="8" s="1"/>
  <c r="I207" i="8" s="1"/>
  <c r="W205" i="7"/>
  <c r="Y205" i="7" s="1"/>
  <c r="S207" i="8"/>
  <c r="F201" i="5" l="1"/>
  <c r="I201" i="5"/>
  <c r="J201" i="5"/>
  <c r="H201" i="5"/>
  <c r="K201" i="5"/>
  <c r="D201" i="5"/>
  <c r="AB205" i="7"/>
  <c r="Z204" i="7"/>
  <c r="T207" i="8"/>
  <c r="U207" i="8" s="1"/>
  <c r="V207" i="8" s="1"/>
  <c r="J207" i="8"/>
  <c r="L201" i="5" l="1"/>
  <c r="M201" i="5" s="1"/>
  <c r="N201" i="5" s="1"/>
  <c r="O201" i="5" s="1"/>
  <c r="K206" i="7"/>
  <c r="Q206" i="7" s="1"/>
  <c r="R206" i="7" s="1"/>
  <c r="X206" i="7"/>
  <c r="E206" i="7"/>
  <c r="P206" i="7"/>
  <c r="C206" i="7"/>
  <c r="D206" i="7" s="1"/>
  <c r="N206" i="7"/>
  <c r="AA206" i="7"/>
  <c r="M206" i="7"/>
  <c r="O206" i="7"/>
  <c r="W207" i="8"/>
  <c r="Y207" i="8" s="1"/>
  <c r="P201" i="5" l="1"/>
  <c r="Q201" i="5" s="1"/>
  <c r="R201" i="5" s="1"/>
  <c r="T201" i="5" s="1"/>
  <c r="AB207" i="8"/>
  <c r="Z206" i="8"/>
  <c r="F206" i="7"/>
  <c r="G206" i="7" s="1"/>
  <c r="S206" i="7"/>
  <c r="T206" i="7" s="1"/>
  <c r="U206" i="7" s="1"/>
  <c r="V206" i="7" s="1"/>
  <c r="W201" i="5" l="1"/>
  <c r="U200" i="5"/>
  <c r="E208" i="8"/>
  <c r="AA208" i="8"/>
  <c r="X208" i="8"/>
  <c r="C208" i="8"/>
  <c r="D208" i="8"/>
  <c r="O208" i="8"/>
  <c r="Q208" i="8"/>
  <c r="P208" i="8"/>
  <c r="N208" i="8"/>
  <c r="K208" i="8"/>
  <c r="M208" i="8"/>
  <c r="R208" i="8"/>
  <c r="W206" i="7"/>
  <c r="H206" i="7"/>
  <c r="I206" i="7" s="1"/>
  <c r="J206" i="7" s="1"/>
  <c r="V202" i="5" l="1"/>
  <c r="S202" i="5"/>
  <c r="D202" i="5"/>
  <c r="C202" i="5"/>
  <c r="J202" i="5" s="1"/>
  <c r="K202" i="5"/>
  <c r="F202" i="5"/>
  <c r="H202" i="5"/>
  <c r="Y206" i="7"/>
  <c r="Z205" i="7" s="1"/>
  <c r="S208" i="8"/>
  <c r="T208" i="8" s="1"/>
  <c r="U208" i="8" s="1"/>
  <c r="V208" i="8" s="1"/>
  <c r="F208" i="8"/>
  <c r="I202" i="5" l="1"/>
  <c r="L202" i="5" s="1"/>
  <c r="M202" i="5" s="1"/>
  <c r="E202" i="5"/>
  <c r="AB206" i="7"/>
  <c r="M207" i="7" s="1"/>
  <c r="G208" i="8"/>
  <c r="H208" i="8" s="1"/>
  <c r="I208" i="8" s="1"/>
  <c r="W208" i="8"/>
  <c r="N202" i="5" l="1"/>
  <c r="O202" i="5" s="1"/>
  <c r="P202" i="5" s="1"/>
  <c r="Q202" i="5" s="1"/>
  <c r="P207" i="7"/>
  <c r="AA207" i="7"/>
  <c r="C207" i="7"/>
  <c r="E207" i="7" s="1"/>
  <c r="F207" i="7" s="1"/>
  <c r="N207" i="7"/>
  <c r="Q207" i="7" s="1"/>
  <c r="R207" i="7" s="1"/>
  <c r="S207" i="7" s="1"/>
  <c r="T207" i="7" s="1"/>
  <c r="U207" i="7" s="1"/>
  <c r="V207" i="7" s="1"/>
  <c r="D207" i="7"/>
  <c r="K207" i="7"/>
  <c r="X207" i="7"/>
  <c r="O207" i="7"/>
  <c r="J208" i="8"/>
  <c r="Y208" i="8" s="1"/>
  <c r="R202" i="5" l="1"/>
  <c r="T202" i="5" s="1"/>
  <c r="AB208" i="8"/>
  <c r="Z207" i="8"/>
  <c r="G207" i="7"/>
  <c r="H207" i="7" s="1"/>
  <c r="I207" i="7" s="1"/>
  <c r="W207" i="7"/>
  <c r="W202" i="5" l="1"/>
  <c r="U201" i="5"/>
  <c r="J207" i="7"/>
  <c r="Y207" i="7" s="1"/>
  <c r="Z206" i="7" s="1"/>
  <c r="R209" i="8"/>
  <c r="C209" i="8"/>
  <c r="D209" i="8"/>
  <c r="P209" i="8"/>
  <c r="N209" i="8"/>
  <c r="E209" i="8"/>
  <c r="AA209" i="8"/>
  <c r="X209" i="8"/>
  <c r="K209" i="8"/>
  <c r="Q209" i="8"/>
  <c r="O209" i="8"/>
  <c r="M209" i="8"/>
  <c r="S203" i="5" l="1"/>
  <c r="C203" i="5"/>
  <c r="H203" i="5" s="1"/>
  <c r="V203" i="5"/>
  <c r="AB207" i="7"/>
  <c r="N208" i="7" s="1"/>
  <c r="S209" i="8"/>
  <c r="T209" i="8" s="1"/>
  <c r="U209" i="8" s="1"/>
  <c r="V209" i="8" s="1"/>
  <c r="F209" i="8"/>
  <c r="E203" i="5" l="1"/>
  <c r="F203" i="5"/>
  <c r="I203" i="5"/>
  <c r="J203" i="5"/>
  <c r="D203" i="5"/>
  <c r="K203" i="5"/>
  <c r="E208" i="7"/>
  <c r="F208" i="7" s="1"/>
  <c r="G208" i="7" s="1"/>
  <c r="AA208" i="7"/>
  <c r="C208" i="7"/>
  <c r="P208" i="7"/>
  <c r="X208" i="7"/>
  <c r="O208" i="7"/>
  <c r="K208" i="7"/>
  <c r="M208" i="7"/>
  <c r="Q208" i="7" s="1"/>
  <c r="R208" i="7" s="1"/>
  <c r="S208" i="7" s="1"/>
  <c r="T208" i="7" s="1"/>
  <c r="U208" i="7" s="1"/>
  <c r="V208" i="7" s="1"/>
  <c r="D208" i="7"/>
  <c r="G209" i="8"/>
  <c r="W209" i="8"/>
  <c r="L203" i="5" l="1"/>
  <c r="M203" i="5" s="1"/>
  <c r="N203" i="5" s="1"/>
  <c r="O203" i="5" s="1"/>
  <c r="P203" i="5" s="1"/>
  <c r="Q203" i="5" s="1"/>
  <c r="H209" i="8"/>
  <c r="I209" i="8" s="1"/>
  <c r="J209" i="8" s="1"/>
  <c r="Y209" i="8" s="1"/>
  <c r="H208" i="7"/>
  <c r="I208" i="7" s="1"/>
  <c r="J208" i="7" s="1"/>
  <c r="W208" i="7"/>
  <c r="R203" i="5" l="1"/>
  <c r="T203" i="5" s="1"/>
  <c r="Y208" i="7"/>
  <c r="Z207" i="7" s="1"/>
  <c r="AB209" i="8"/>
  <c r="Z208" i="8"/>
  <c r="W203" i="5" l="1"/>
  <c r="U202" i="5"/>
  <c r="AB208" i="7"/>
  <c r="K209" i="7" s="1"/>
  <c r="E210" i="8"/>
  <c r="P210" i="8"/>
  <c r="D210" i="8"/>
  <c r="O210" i="8"/>
  <c r="N210" i="8"/>
  <c r="Q210" i="8"/>
  <c r="M210" i="8"/>
  <c r="AA210" i="8"/>
  <c r="R210" i="8"/>
  <c r="X210" i="8"/>
  <c r="K210" i="8"/>
  <c r="C210" i="8"/>
  <c r="C204" i="5" l="1"/>
  <c r="K204" i="5" s="1"/>
  <c r="S204" i="5"/>
  <c r="E204" i="5"/>
  <c r="V204" i="5"/>
  <c r="I204" i="5"/>
  <c r="F204" i="5"/>
  <c r="D204" i="5"/>
  <c r="J204" i="5"/>
  <c r="H204" i="5"/>
  <c r="N209" i="7"/>
  <c r="P209" i="7"/>
  <c r="X209" i="7"/>
  <c r="M209" i="7"/>
  <c r="Q209" i="7" s="1"/>
  <c r="R209" i="7" s="1"/>
  <c r="S209" i="7" s="1"/>
  <c r="T209" i="7" s="1"/>
  <c r="O209" i="7"/>
  <c r="AA209" i="7"/>
  <c r="C209" i="7"/>
  <c r="E209" i="7"/>
  <c r="F209" i="7" s="1"/>
  <c r="G209" i="7" s="1"/>
  <c r="D209" i="7"/>
  <c r="S210" i="8"/>
  <c r="T210" i="8" s="1"/>
  <c r="F210" i="8"/>
  <c r="G210" i="8" s="1"/>
  <c r="H210" i="8" s="1"/>
  <c r="I210" i="8" s="1"/>
  <c r="L204" i="5" l="1"/>
  <c r="M204" i="5" s="1"/>
  <c r="N204" i="5" s="1"/>
  <c r="O204" i="5" s="1"/>
  <c r="U210" i="8"/>
  <c r="V210" i="8" s="1"/>
  <c r="W210" i="8" s="1"/>
  <c r="U209" i="7"/>
  <c r="V209" i="7" s="1"/>
  <c r="W209" i="7" s="1"/>
  <c r="H209" i="7"/>
  <c r="I209" i="7" s="1"/>
  <c r="J209" i="7" s="1"/>
  <c r="J210" i="8"/>
  <c r="P204" i="5" l="1"/>
  <c r="Q204" i="5" s="1"/>
  <c r="R204" i="5" s="1"/>
  <c r="T204" i="5" s="1"/>
  <c r="Y209" i="7"/>
  <c r="Z208" i="7" s="1"/>
  <c r="Y210" i="8"/>
  <c r="W204" i="5" l="1"/>
  <c r="U203" i="5"/>
  <c r="AB209" i="7"/>
  <c r="K210" i="7" s="1"/>
  <c r="AB210" i="8"/>
  <c r="Z209" i="8"/>
  <c r="V205" i="5" l="1"/>
  <c r="S205" i="5"/>
  <c r="C205" i="5"/>
  <c r="D205" i="5" s="1"/>
  <c r="O210" i="7"/>
  <c r="P210" i="7"/>
  <c r="AA210" i="7"/>
  <c r="M210" i="7"/>
  <c r="X210" i="7"/>
  <c r="N210" i="7"/>
  <c r="Q210" i="7" s="1"/>
  <c r="R210" i="7" s="1"/>
  <c r="S210" i="7" s="1"/>
  <c r="T210" i="7" s="1"/>
  <c r="C210" i="7"/>
  <c r="D210" i="7" s="1"/>
  <c r="X211" i="8"/>
  <c r="R211" i="8"/>
  <c r="AA211" i="8"/>
  <c r="K211" i="8"/>
  <c r="E211" i="8"/>
  <c r="M211" i="8"/>
  <c r="Q211" i="8"/>
  <c r="P211" i="8"/>
  <c r="C211" i="8"/>
  <c r="O211" i="8"/>
  <c r="D211" i="8"/>
  <c r="N211" i="8"/>
  <c r="E210" i="7" l="1"/>
  <c r="F210" i="7" s="1"/>
  <c r="G210" i="7" s="1"/>
  <c r="H210" i="7" s="1"/>
  <c r="I210" i="7" s="1"/>
  <c r="J205" i="5"/>
  <c r="E205" i="5"/>
  <c r="H205" i="5"/>
  <c r="F205" i="5"/>
  <c r="I205" i="5"/>
  <c r="K205" i="5"/>
  <c r="F211" i="8"/>
  <c r="G211" i="8" s="1"/>
  <c r="S211" i="8"/>
  <c r="U210" i="7"/>
  <c r="V210" i="7" s="1"/>
  <c r="W210" i="7" s="1"/>
  <c r="J210" i="7" l="1"/>
  <c r="Y210" i="7" s="1"/>
  <c r="L205" i="5"/>
  <c r="M205" i="5" s="1"/>
  <c r="H211" i="8"/>
  <c r="I211" i="8" s="1"/>
  <c r="J211" i="8" s="1"/>
  <c r="T211" i="8"/>
  <c r="U211" i="8" s="1"/>
  <c r="V211" i="8" s="1"/>
  <c r="N205" i="5" l="1"/>
  <c r="AB210" i="7"/>
  <c r="Z209" i="7"/>
  <c r="W211" i="8"/>
  <c r="Y211" i="8" s="1"/>
  <c r="O205" i="5" l="1"/>
  <c r="P205" i="5" s="1"/>
  <c r="Q205" i="5" s="1"/>
  <c r="M211" i="7"/>
  <c r="O211" i="7"/>
  <c r="C211" i="7"/>
  <c r="E211" i="7" s="1"/>
  <c r="AA211" i="7"/>
  <c r="P211" i="7"/>
  <c r="Q211" i="7" s="1"/>
  <c r="R211" i="7" s="1"/>
  <c r="X211" i="7"/>
  <c r="N211" i="7"/>
  <c r="K211" i="7"/>
  <c r="AB211" i="8"/>
  <c r="Z210" i="8"/>
  <c r="R205" i="5" l="1"/>
  <c r="T205" i="5" s="1"/>
  <c r="D211" i="7"/>
  <c r="X212" i="8"/>
  <c r="R212" i="8"/>
  <c r="O212" i="8"/>
  <c r="Q212" i="8"/>
  <c r="AA212" i="8"/>
  <c r="E212" i="8"/>
  <c r="M212" i="8"/>
  <c r="D212" i="8"/>
  <c r="K212" i="8"/>
  <c r="N212" i="8"/>
  <c r="C212" i="8"/>
  <c r="P212" i="8"/>
  <c r="S211" i="7"/>
  <c r="T211" i="7" s="1"/>
  <c r="U211" i="7" s="1"/>
  <c r="V211" i="7" s="1"/>
  <c r="F211" i="7"/>
  <c r="G211" i="7" s="1"/>
  <c r="W205" i="5" l="1"/>
  <c r="U204" i="5"/>
  <c r="F212" i="8"/>
  <c r="S212" i="8"/>
  <c r="T212" i="8" s="1"/>
  <c r="U212" i="8" s="1"/>
  <c r="V212" i="8" s="1"/>
  <c r="H211" i="7"/>
  <c r="I211" i="7" s="1"/>
  <c r="J211" i="7" s="1"/>
  <c r="W211" i="7"/>
  <c r="C206" i="5" l="1"/>
  <c r="H206" i="5" s="1"/>
  <c r="S206" i="5"/>
  <c r="V206" i="5"/>
  <c r="G212" i="8"/>
  <c r="H212" i="8" s="1"/>
  <c r="I212" i="8" s="1"/>
  <c r="Y211" i="7"/>
  <c r="W212" i="8"/>
  <c r="K206" i="5" l="1"/>
  <c r="E206" i="5"/>
  <c r="J206" i="5"/>
  <c r="F206" i="5"/>
  <c r="I206" i="5"/>
  <c r="D206" i="5"/>
  <c r="J212" i="8"/>
  <c r="Y212" i="8" s="1"/>
  <c r="AB211" i="7"/>
  <c r="Z210" i="7"/>
  <c r="L206" i="5" l="1"/>
  <c r="M206" i="5" s="1"/>
  <c r="AB212" i="8"/>
  <c r="Z211" i="8"/>
  <c r="K212" i="7"/>
  <c r="N212" i="7"/>
  <c r="X212" i="7"/>
  <c r="O212" i="7"/>
  <c r="C212" i="7"/>
  <c r="E212" i="7" s="1"/>
  <c r="P212" i="7"/>
  <c r="M212" i="7"/>
  <c r="Q212" i="7" s="1"/>
  <c r="R212" i="7" s="1"/>
  <c r="AA212" i="7"/>
  <c r="N206" i="5" l="1"/>
  <c r="O206" i="5" s="1"/>
  <c r="P206" i="5" s="1"/>
  <c r="Q206" i="5" s="1"/>
  <c r="R206" i="5" s="1"/>
  <c r="T206" i="5" s="1"/>
  <c r="D212" i="7"/>
  <c r="F212" i="7"/>
  <c r="G212" i="7" s="1"/>
  <c r="H212" i="7" s="1"/>
  <c r="I212" i="7" s="1"/>
  <c r="O213" i="8"/>
  <c r="E213" i="8"/>
  <c r="N213" i="8"/>
  <c r="C213" i="8"/>
  <c r="R213" i="8"/>
  <c r="X213" i="8"/>
  <c r="Q213" i="8"/>
  <c r="K213" i="8"/>
  <c r="P213" i="8"/>
  <c r="M213" i="8"/>
  <c r="D213" i="8"/>
  <c r="AA213" i="8"/>
  <c r="S212" i="7"/>
  <c r="T212" i="7" s="1"/>
  <c r="U212" i="7" s="1"/>
  <c r="V212" i="7" s="1"/>
  <c r="W206" i="5" l="1"/>
  <c r="U205" i="5"/>
  <c r="F213" i="8"/>
  <c r="G213" i="8" s="1"/>
  <c r="W212" i="7"/>
  <c r="J212" i="7"/>
  <c r="S213" i="8"/>
  <c r="T213" i="8" s="1"/>
  <c r="U213" i="8" s="1"/>
  <c r="V213" i="8" s="1"/>
  <c r="C207" i="5" l="1"/>
  <c r="K207" i="5" s="1"/>
  <c r="V207" i="5"/>
  <c r="S207" i="5"/>
  <c r="F207" i="5"/>
  <c r="W213" i="8"/>
  <c r="Y212" i="7"/>
  <c r="H213" i="8"/>
  <c r="I213" i="8" s="1"/>
  <c r="J213" i="8" s="1"/>
  <c r="D207" i="5" l="1"/>
  <c r="I207" i="5"/>
  <c r="E207" i="5"/>
  <c r="H207" i="5"/>
  <c r="J207" i="5"/>
  <c r="Y213" i="8"/>
  <c r="AB213" i="8" s="1"/>
  <c r="AB212" i="7"/>
  <c r="Z211" i="7"/>
  <c r="L207" i="5" l="1"/>
  <c r="M207" i="5" s="1"/>
  <c r="N207" i="5" s="1"/>
  <c r="O207" i="5" s="1"/>
  <c r="Z212" i="8"/>
  <c r="X213" i="7"/>
  <c r="K213" i="7"/>
  <c r="Q213" i="7" s="1"/>
  <c r="R213" i="7" s="1"/>
  <c r="D213" i="7"/>
  <c r="P213" i="7"/>
  <c r="N213" i="7"/>
  <c r="O213" i="7"/>
  <c r="C213" i="7"/>
  <c r="E213" i="7" s="1"/>
  <c r="AA213" i="7"/>
  <c r="M213" i="7"/>
  <c r="E214" i="8"/>
  <c r="C214" i="8"/>
  <c r="D214" i="8"/>
  <c r="X214" i="8"/>
  <c r="R214" i="8"/>
  <c r="K214" i="8"/>
  <c r="M214" i="8"/>
  <c r="AA214" i="8"/>
  <c r="N214" i="8"/>
  <c r="Q214" i="8"/>
  <c r="P214" i="8"/>
  <c r="O214" i="8"/>
  <c r="P207" i="5" l="1"/>
  <c r="Q207" i="5" s="1"/>
  <c r="R207" i="5" s="1"/>
  <c r="T207" i="5" s="1"/>
  <c r="S214" i="8"/>
  <c r="T214" i="8" s="1"/>
  <c r="F214" i="8"/>
  <c r="G214" i="8" s="1"/>
  <c r="F213" i="7"/>
  <c r="S213" i="7"/>
  <c r="T213" i="7" s="1"/>
  <c r="W207" i="5" l="1"/>
  <c r="U206" i="5"/>
  <c r="G213" i="7"/>
  <c r="U214" i="8"/>
  <c r="V214" i="8" s="1"/>
  <c r="W214" i="8" s="1"/>
  <c r="U213" i="7"/>
  <c r="V213" i="7" s="1"/>
  <c r="W213" i="7" s="1"/>
  <c r="H214" i="8"/>
  <c r="I214" i="8" s="1"/>
  <c r="J214" i="8" s="1"/>
  <c r="V208" i="5" l="1"/>
  <c r="C208" i="5"/>
  <c r="I208" i="5" s="1"/>
  <c r="S208" i="5"/>
  <c r="H213" i="7"/>
  <c r="I213" i="7" s="1"/>
  <c r="J213" i="7" s="1"/>
  <c r="Y213" i="7" s="1"/>
  <c r="Y214" i="8"/>
  <c r="E208" i="5" l="1"/>
  <c r="K208" i="5"/>
  <c r="F208" i="5"/>
  <c r="D208" i="5"/>
  <c r="J208" i="5"/>
  <c r="H208" i="5"/>
  <c r="AB213" i="7"/>
  <c r="Z212" i="7"/>
  <c r="AB214" i="8"/>
  <c r="Z213" i="8"/>
  <c r="L208" i="5" l="1"/>
  <c r="M208" i="5" s="1"/>
  <c r="N208" i="5" s="1"/>
  <c r="O208" i="5" s="1"/>
  <c r="AA214" i="7"/>
  <c r="X214" i="7"/>
  <c r="M214" i="7"/>
  <c r="N214" i="7"/>
  <c r="D214" i="7"/>
  <c r="O214" i="7"/>
  <c r="C214" i="7"/>
  <c r="E214" i="7" s="1"/>
  <c r="P214" i="7"/>
  <c r="Q214" i="7" s="1"/>
  <c r="R214" i="7" s="1"/>
  <c r="K214" i="7"/>
  <c r="AA215" i="8"/>
  <c r="R215" i="8"/>
  <c r="E215" i="8"/>
  <c r="Q215" i="8"/>
  <c r="C215" i="8"/>
  <c r="K215" i="8"/>
  <c r="O215" i="8"/>
  <c r="D215" i="8"/>
  <c r="P215" i="8"/>
  <c r="X215" i="8"/>
  <c r="M215" i="8"/>
  <c r="N215" i="8"/>
  <c r="P208" i="5" l="1"/>
  <c r="Q208" i="5" s="1"/>
  <c r="R208" i="5" s="1"/>
  <c r="T208" i="5" s="1"/>
  <c r="S215" i="8"/>
  <c r="F215" i="8"/>
  <c r="S214" i="7"/>
  <c r="F214" i="7"/>
  <c r="G214" i="7" s="1"/>
  <c r="H214" i="7" s="1"/>
  <c r="I214" i="7" s="1"/>
  <c r="W208" i="5" l="1"/>
  <c r="U207" i="5"/>
  <c r="T215" i="8"/>
  <c r="U215" i="8" s="1"/>
  <c r="V215" i="8" s="1"/>
  <c r="W215" i="8" s="1"/>
  <c r="T214" i="7"/>
  <c r="J214" i="7"/>
  <c r="G215" i="8"/>
  <c r="H215" i="8" s="1"/>
  <c r="I215" i="8" s="1"/>
  <c r="V209" i="5" l="1"/>
  <c r="C209" i="5"/>
  <c r="H209" i="5" s="1"/>
  <c r="S209" i="5"/>
  <c r="J215" i="8"/>
  <c r="Y215" i="8" s="1"/>
  <c r="U214" i="7"/>
  <c r="V214" i="7" s="1"/>
  <c r="W214" i="7" s="1"/>
  <c r="Y214" i="7" s="1"/>
  <c r="F209" i="5" l="1"/>
  <c r="I209" i="5"/>
  <c r="D209" i="5"/>
  <c r="K209" i="5"/>
  <c r="E209" i="5"/>
  <c r="J209" i="5"/>
  <c r="AB214" i="7"/>
  <c r="Z213" i="7"/>
  <c r="AB215" i="8"/>
  <c r="Z214" i="8"/>
  <c r="L209" i="5" l="1"/>
  <c r="M209" i="5" s="1"/>
  <c r="N209" i="5" s="1"/>
  <c r="O209" i="5" s="1"/>
  <c r="N215" i="7"/>
  <c r="O215" i="7"/>
  <c r="K215" i="7"/>
  <c r="D215" i="7"/>
  <c r="X215" i="7"/>
  <c r="P215" i="7"/>
  <c r="C215" i="7"/>
  <c r="E215" i="7" s="1"/>
  <c r="M215" i="7"/>
  <c r="Q215" i="7" s="1"/>
  <c r="R215" i="7" s="1"/>
  <c r="AA215" i="7"/>
  <c r="M216" i="8"/>
  <c r="Q216" i="8"/>
  <c r="N216" i="8"/>
  <c r="E216" i="8"/>
  <c r="C216" i="8"/>
  <c r="X216" i="8"/>
  <c r="K216" i="8"/>
  <c r="AA216" i="8"/>
  <c r="D216" i="8"/>
  <c r="R216" i="8"/>
  <c r="P216" i="8"/>
  <c r="O216" i="8"/>
  <c r="P209" i="5" l="1"/>
  <c r="Q209" i="5" s="1"/>
  <c r="R209" i="5" s="1"/>
  <c r="T209" i="5" s="1"/>
  <c r="F216" i="8"/>
  <c r="S215" i="7"/>
  <c r="T215" i="7" s="1"/>
  <c r="S216" i="8"/>
  <c r="F215" i="7"/>
  <c r="W209" i="5" l="1"/>
  <c r="U208" i="5"/>
  <c r="G216" i="8"/>
  <c r="H216" i="8" s="1"/>
  <c r="I216" i="8" s="1"/>
  <c r="G215" i="7"/>
  <c r="T216" i="8"/>
  <c r="U215" i="7"/>
  <c r="V215" i="7" s="1"/>
  <c r="W215" i="7" s="1"/>
  <c r="C210" i="5" l="1"/>
  <c r="J210" i="5" s="1"/>
  <c r="V210" i="5"/>
  <c r="S210" i="5"/>
  <c r="I210" i="5"/>
  <c r="H215" i="7"/>
  <c r="I215" i="7" s="1"/>
  <c r="J215" i="7" s="1"/>
  <c r="Y215" i="7" s="1"/>
  <c r="U216" i="8"/>
  <c r="V216" i="8" s="1"/>
  <c r="W216" i="8" s="1"/>
  <c r="J216" i="8"/>
  <c r="H210" i="5" l="1"/>
  <c r="D210" i="5"/>
  <c r="F210" i="5"/>
  <c r="K210" i="5"/>
  <c r="E210" i="5"/>
  <c r="AB215" i="7"/>
  <c r="Z214" i="7"/>
  <c r="Y216" i="8"/>
  <c r="L210" i="5" l="1"/>
  <c r="M210" i="5" s="1"/>
  <c r="N210" i="5" s="1"/>
  <c r="O210" i="5" s="1"/>
  <c r="P210" i="5" s="1"/>
  <c r="Q210" i="5" s="1"/>
  <c r="R210" i="5" s="1"/>
  <c r="T210" i="5" s="1"/>
  <c r="AB216" i="8"/>
  <c r="Z215" i="8"/>
  <c r="E216" i="7"/>
  <c r="P216" i="7"/>
  <c r="D216" i="7"/>
  <c r="O216" i="7"/>
  <c r="X216" i="7"/>
  <c r="M216" i="7"/>
  <c r="AA216" i="7"/>
  <c r="C216" i="7"/>
  <c r="K216" i="7"/>
  <c r="Q216" i="7" s="1"/>
  <c r="R216" i="7" s="1"/>
  <c r="N216" i="7"/>
  <c r="W210" i="5" l="1"/>
  <c r="U209" i="5"/>
  <c r="S216" i="7"/>
  <c r="F216" i="7"/>
  <c r="G216" i="7" s="1"/>
  <c r="D217" i="8"/>
  <c r="K217" i="8"/>
  <c r="M217" i="8"/>
  <c r="N217" i="8"/>
  <c r="E217" i="8"/>
  <c r="Q217" i="8"/>
  <c r="R217" i="8"/>
  <c r="P217" i="8"/>
  <c r="O217" i="8"/>
  <c r="AA217" i="8"/>
  <c r="X217" i="8"/>
  <c r="C217" i="8"/>
  <c r="C211" i="5" l="1"/>
  <c r="J211" i="5" s="1"/>
  <c r="E211" i="5"/>
  <c r="I211" i="5"/>
  <c r="V211" i="5"/>
  <c r="K211" i="5"/>
  <c r="S211" i="5"/>
  <c r="H211" i="5"/>
  <c r="H216" i="7"/>
  <c r="I216" i="7" s="1"/>
  <c r="J216" i="7" s="1"/>
  <c r="S217" i="8"/>
  <c r="T217" i="8" s="1"/>
  <c r="F217" i="8"/>
  <c r="G217" i="8" s="1"/>
  <c r="H217" i="8" s="1"/>
  <c r="I217" i="8" s="1"/>
  <c r="T216" i="7"/>
  <c r="D211" i="5" l="1"/>
  <c r="F211" i="5"/>
  <c r="L211" i="5" s="1"/>
  <c r="M211" i="5" s="1"/>
  <c r="U217" i="8"/>
  <c r="V217" i="8" s="1"/>
  <c r="W217" i="8" s="1"/>
  <c r="U216" i="7"/>
  <c r="V216" i="7" s="1"/>
  <c r="W216" i="7" s="1"/>
  <c r="Y216" i="7" s="1"/>
  <c r="J217" i="8"/>
  <c r="N211" i="5" l="1"/>
  <c r="O211" i="5" s="1"/>
  <c r="P211" i="5" s="1"/>
  <c r="Q211" i="5" s="1"/>
  <c r="R211" i="5" s="1"/>
  <c r="T211" i="5" s="1"/>
  <c r="AB216" i="7"/>
  <c r="Z215" i="7"/>
  <c r="Y217" i="8"/>
  <c r="W211" i="5" l="1"/>
  <c r="U210" i="5"/>
  <c r="O217" i="7"/>
  <c r="P217" i="7"/>
  <c r="M217" i="7"/>
  <c r="X217" i="7"/>
  <c r="Q217" i="7"/>
  <c r="R217" i="7" s="1"/>
  <c r="AA217" i="7"/>
  <c r="N217" i="7"/>
  <c r="K217" i="7"/>
  <c r="C217" i="7"/>
  <c r="D217" i="7" s="1"/>
  <c r="AB217" i="8"/>
  <c r="Z216" i="8"/>
  <c r="F212" i="5" l="1"/>
  <c r="D212" i="5"/>
  <c r="K212" i="5"/>
  <c r="C212" i="5"/>
  <c r="E212" i="5" s="1"/>
  <c r="S212" i="5"/>
  <c r="H212" i="5"/>
  <c r="V212" i="5"/>
  <c r="J212" i="5"/>
  <c r="I212" i="5"/>
  <c r="E217" i="7"/>
  <c r="F217" i="7" s="1"/>
  <c r="G217" i="7" s="1"/>
  <c r="H217" i="7" s="1"/>
  <c r="I217" i="7" s="1"/>
  <c r="S217" i="7"/>
  <c r="T217" i="7" s="1"/>
  <c r="U217" i="7" s="1"/>
  <c r="V217" i="7" s="1"/>
  <c r="M218" i="8"/>
  <c r="N218" i="8"/>
  <c r="X218" i="8"/>
  <c r="K218" i="8"/>
  <c r="AA218" i="8"/>
  <c r="P218" i="8"/>
  <c r="C218" i="8"/>
  <c r="D218" i="8"/>
  <c r="E218" i="8"/>
  <c r="Q218" i="8"/>
  <c r="O218" i="8"/>
  <c r="R218" i="8"/>
  <c r="L212" i="5" l="1"/>
  <c r="M212" i="5" s="1"/>
  <c r="W217" i="7"/>
  <c r="S218" i="8"/>
  <c r="F218" i="8"/>
  <c r="J217" i="7"/>
  <c r="N212" i="5" l="1"/>
  <c r="O212" i="5" s="1"/>
  <c r="P212" i="5" s="1"/>
  <c r="Q212" i="5" s="1"/>
  <c r="R212" i="5" s="1"/>
  <c r="T212" i="5" s="1"/>
  <c r="Y217" i="7"/>
  <c r="Z216" i="7" s="1"/>
  <c r="G218" i="8"/>
  <c r="T218" i="8"/>
  <c r="W212" i="5" l="1"/>
  <c r="U211" i="5"/>
  <c r="U218" i="8"/>
  <c r="V218" i="8" s="1"/>
  <c r="W218" i="8" s="1"/>
  <c r="AB217" i="7"/>
  <c r="K218" i="7" s="1"/>
  <c r="H218" i="8"/>
  <c r="I218" i="8" s="1"/>
  <c r="J218" i="8" s="1"/>
  <c r="V213" i="5" l="1"/>
  <c r="S213" i="5"/>
  <c r="C213" i="5"/>
  <c r="K213" i="5" s="1"/>
  <c r="N218" i="7"/>
  <c r="X218" i="7"/>
  <c r="P218" i="7"/>
  <c r="M218" i="7"/>
  <c r="Q218" i="7" s="1"/>
  <c r="R218" i="7" s="1"/>
  <c r="S218" i="7" s="1"/>
  <c r="T218" i="7" s="1"/>
  <c r="Y218" i="8"/>
  <c r="Z217" i="8" s="1"/>
  <c r="C218" i="7"/>
  <c r="E218" i="7" s="1"/>
  <c r="F218" i="7" s="1"/>
  <c r="O218" i="7"/>
  <c r="AA218" i="7"/>
  <c r="D213" i="5" l="1"/>
  <c r="E213" i="5"/>
  <c r="F213" i="5"/>
  <c r="J213" i="5"/>
  <c r="H213" i="5"/>
  <c r="D218" i="7"/>
  <c r="I213" i="5"/>
  <c r="AB218" i="8"/>
  <c r="P219" i="8" s="1"/>
  <c r="G218" i="7"/>
  <c r="H218" i="7" s="1"/>
  <c r="I218" i="7" s="1"/>
  <c r="U218" i="7"/>
  <c r="V218" i="7" s="1"/>
  <c r="W218" i="7" s="1"/>
  <c r="L213" i="5" l="1"/>
  <c r="M213" i="5" s="1"/>
  <c r="E219" i="8"/>
  <c r="F219" i="8" s="1"/>
  <c r="G219" i="8" s="1"/>
  <c r="H219" i="8" s="1"/>
  <c r="I219" i="8" s="1"/>
  <c r="K219" i="8"/>
  <c r="AA219" i="8"/>
  <c r="C219" i="8"/>
  <c r="X219" i="8"/>
  <c r="N219" i="8"/>
  <c r="R219" i="8"/>
  <c r="S219" i="8" s="1"/>
  <c r="T219" i="8" s="1"/>
  <c r="O219" i="8"/>
  <c r="D219" i="8"/>
  <c r="Q219" i="8"/>
  <c r="M219" i="8"/>
  <c r="J218" i="7"/>
  <c r="Y218" i="7" s="1"/>
  <c r="Z217" i="7" s="1"/>
  <c r="N213" i="5" l="1"/>
  <c r="O213" i="5" s="1"/>
  <c r="P213" i="5" s="1"/>
  <c r="Q213" i="5" s="1"/>
  <c r="AB218" i="7"/>
  <c r="U219" i="8"/>
  <c r="V219" i="8" s="1"/>
  <c r="W219" i="8" s="1"/>
  <c r="J219" i="8"/>
  <c r="R213" i="5" l="1"/>
  <c r="T213" i="5" s="1"/>
  <c r="C219" i="7"/>
  <c r="E219" i="7" s="1"/>
  <c r="F219" i="7" s="1"/>
  <c r="N219" i="7"/>
  <c r="O219" i="7"/>
  <c r="P219" i="7"/>
  <c r="X219" i="7"/>
  <c r="D219" i="7"/>
  <c r="M219" i="7"/>
  <c r="K219" i="7"/>
  <c r="Q219" i="7" s="1"/>
  <c r="R219" i="7" s="1"/>
  <c r="S219" i="7" s="1"/>
  <c r="AA219" i="7"/>
  <c r="Y219" i="8"/>
  <c r="Z218" i="8" s="1"/>
  <c r="W213" i="5" l="1"/>
  <c r="U212" i="5"/>
  <c r="AB219" i="8"/>
  <c r="C220" i="8" s="1"/>
  <c r="T219" i="7"/>
  <c r="U219" i="7" s="1"/>
  <c r="V219" i="7" s="1"/>
  <c r="W219" i="7" s="1"/>
  <c r="G219" i="7"/>
  <c r="V214" i="5" l="1"/>
  <c r="S214" i="5"/>
  <c r="C214" i="5"/>
  <c r="J214" i="5" s="1"/>
  <c r="E220" i="8"/>
  <c r="F220" i="8" s="1"/>
  <c r="X220" i="8"/>
  <c r="P220" i="8"/>
  <c r="M220" i="8"/>
  <c r="K220" i="8"/>
  <c r="Q220" i="8"/>
  <c r="N220" i="8"/>
  <c r="AA220" i="8"/>
  <c r="R220" i="8"/>
  <c r="S220" i="8" s="1"/>
  <c r="T220" i="8" s="1"/>
  <c r="D220" i="8"/>
  <c r="O220" i="8"/>
  <c r="H219" i="7"/>
  <c r="I219" i="7" s="1"/>
  <c r="J219" i="7" s="1"/>
  <c r="Y219" i="7" s="1"/>
  <c r="F214" i="5" l="1"/>
  <c r="H214" i="5"/>
  <c r="D214" i="5"/>
  <c r="K214" i="5"/>
  <c r="E214" i="5"/>
  <c r="I214" i="5"/>
  <c r="AB219" i="7"/>
  <c r="Z218" i="7"/>
  <c r="G220" i="8"/>
  <c r="H220" i="8" s="1"/>
  <c r="I220" i="8" s="1"/>
  <c r="U220" i="8"/>
  <c r="V220" i="8" s="1"/>
  <c r="W220" i="8" s="1"/>
  <c r="L214" i="5" l="1"/>
  <c r="M214" i="5" s="1"/>
  <c r="N214" i="5" s="1"/>
  <c r="O214" i="5" s="1"/>
  <c r="K220" i="7"/>
  <c r="AA220" i="7"/>
  <c r="C220" i="7"/>
  <c r="D220" i="7" s="1"/>
  <c r="N220" i="7"/>
  <c r="M220" i="7"/>
  <c r="Q220" i="7" s="1"/>
  <c r="R220" i="7" s="1"/>
  <c r="O220" i="7"/>
  <c r="P220" i="7"/>
  <c r="X220" i="7"/>
  <c r="J220" i="8"/>
  <c r="Y220" i="8" s="1"/>
  <c r="P214" i="5" l="1"/>
  <c r="Q214" i="5" s="1"/>
  <c r="R214" i="5" s="1"/>
  <c r="T214" i="5" s="1"/>
  <c r="E220" i="7"/>
  <c r="F220" i="7" s="1"/>
  <c r="G220" i="7" s="1"/>
  <c r="AB220" i="8"/>
  <c r="Z219" i="8"/>
  <c r="S220" i="7"/>
  <c r="T220" i="7" s="1"/>
  <c r="W214" i="5" l="1"/>
  <c r="U213" i="5"/>
  <c r="U220" i="7"/>
  <c r="V220" i="7" s="1"/>
  <c r="W220" i="7" s="1"/>
  <c r="K221" i="8"/>
  <c r="M221" i="8"/>
  <c r="O221" i="8"/>
  <c r="X221" i="8"/>
  <c r="R221" i="8"/>
  <c r="N221" i="8"/>
  <c r="E221" i="8"/>
  <c r="AA221" i="8"/>
  <c r="C221" i="8"/>
  <c r="D221" i="8"/>
  <c r="Q221" i="8"/>
  <c r="P221" i="8"/>
  <c r="H220" i="7"/>
  <c r="I220" i="7" s="1"/>
  <c r="J220" i="7" s="1"/>
  <c r="V215" i="5" l="1"/>
  <c r="D215" i="5"/>
  <c r="C215" i="5"/>
  <c r="K215" i="5" s="1"/>
  <c r="S215" i="5"/>
  <c r="J215" i="5"/>
  <c r="I215" i="5"/>
  <c r="Y220" i="7"/>
  <c r="Z219" i="7" s="1"/>
  <c r="S221" i="8"/>
  <c r="T221" i="8" s="1"/>
  <c r="F221" i="8"/>
  <c r="G221" i="8" s="1"/>
  <c r="H221" i="8" s="1"/>
  <c r="I221" i="8" s="1"/>
  <c r="E215" i="5" l="1"/>
  <c r="F215" i="5"/>
  <c r="H215" i="5"/>
  <c r="AB220" i="7"/>
  <c r="J221" i="8"/>
  <c r="U221" i="8"/>
  <c r="V221" i="8" s="1"/>
  <c r="W221" i="8" s="1"/>
  <c r="L215" i="5" l="1"/>
  <c r="M215" i="5" s="1"/>
  <c r="O221" i="7"/>
  <c r="P221" i="7"/>
  <c r="N221" i="7"/>
  <c r="K221" i="7"/>
  <c r="X221" i="7"/>
  <c r="M221" i="7"/>
  <c r="Q221" i="7" s="1"/>
  <c r="R221" i="7" s="1"/>
  <c r="S221" i="7" s="1"/>
  <c r="D221" i="7"/>
  <c r="C221" i="7"/>
  <c r="E221" i="7" s="1"/>
  <c r="F221" i="7" s="1"/>
  <c r="AA221" i="7"/>
  <c r="Y221" i="8"/>
  <c r="N215" i="5" l="1"/>
  <c r="O215" i="5" s="1"/>
  <c r="P215" i="5" s="1"/>
  <c r="Q215" i="5" s="1"/>
  <c r="R215" i="5" s="1"/>
  <c r="T215" i="5" s="1"/>
  <c r="AB221" i="8"/>
  <c r="Z220" i="8"/>
  <c r="G221" i="7"/>
  <c r="H221" i="7" s="1"/>
  <c r="I221" i="7" s="1"/>
  <c r="T221" i="7"/>
  <c r="W215" i="5" l="1"/>
  <c r="U214" i="5"/>
  <c r="J221" i="7"/>
  <c r="U221" i="7"/>
  <c r="V221" i="7" s="1"/>
  <c r="W221" i="7" s="1"/>
  <c r="X222" i="8"/>
  <c r="M222" i="8"/>
  <c r="O222" i="8"/>
  <c r="Q222" i="8"/>
  <c r="E222" i="8"/>
  <c r="R222" i="8"/>
  <c r="K222" i="8"/>
  <c r="N222" i="8"/>
  <c r="C222" i="8"/>
  <c r="P222" i="8"/>
  <c r="D222" i="8"/>
  <c r="AA222" i="8"/>
  <c r="C216" i="5" l="1"/>
  <c r="J216" i="5" s="1"/>
  <c r="S216" i="5"/>
  <c r="V216" i="5"/>
  <c r="Y221" i="7"/>
  <c r="Z220" i="7" s="1"/>
  <c r="F222" i="8"/>
  <c r="G222" i="8" s="1"/>
  <c r="S222" i="8"/>
  <c r="D216" i="5" l="1"/>
  <c r="I216" i="5"/>
  <c r="H216" i="5"/>
  <c r="F216" i="5"/>
  <c r="K216" i="5"/>
  <c r="E216" i="5"/>
  <c r="AB221" i="7"/>
  <c r="AA222" i="7" s="1"/>
  <c r="T222" i="8"/>
  <c r="H222" i="8"/>
  <c r="I222" i="8" s="1"/>
  <c r="J222" i="8" s="1"/>
  <c r="L216" i="5" l="1"/>
  <c r="M216" i="5" s="1"/>
  <c r="M222" i="7"/>
  <c r="N222" i="7"/>
  <c r="P222" i="7"/>
  <c r="X222" i="7"/>
  <c r="Q222" i="7"/>
  <c r="R222" i="7" s="1"/>
  <c r="S222" i="7" s="1"/>
  <c r="O222" i="7"/>
  <c r="K222" i="7"/>
  <c r="D222" i="7"/>
  <c r="C222" i="7"/>
  <c r="E222" i="7" s="1"/>
  <c r="F222" i="7" s="1"/>
  <c r="G222" i="7" s="1"/>
  <c r="H222" i="7" s="1"/>
  <c r="I222" i="7" s="1"/>
  <c r="U222" i="8"/>
  <c r="V222" i="8" s="1"/>
  <c r="W222" i="8" s="1"/>
  <c r="Y222" i="8" s="1"/>
  <c r="N216" i="5" l="1"/>
  <c r="O216" i="5" s="1"/>
  <c r="P216" i="5" s="1"/>
  <c r="Q216" i="5" s="1"/>
  <c r="AB222" i="8"/>
  <c r="Z221" i="8"/>
  <c r="J222" i="7"/>
  <c r="T222" i="7"/>
  <c r="U222" i="7" s="1"/>
  <c r="V222" i="7" s="1"/>
  <c r="W222" i="7" s="1"/>
  <c r="R216" i="5" l="1"/>
  <c r="T216" i="5" s="1"/>
  <c r="R223" i="8"/>
  <c r="AA223" i="8"/>
  <c r="P223" i="8"/>
  <c r="E223" i="8"/>
  <c r="M223" i="8"/>
  <c r="Q223" i="8"/>
  <c r="C223" i="8"/>
  <c r="K223" i="8"/>
  <c r="X223" i="8"/>
  <c r="N223" i="8"/>
  <c r="D223" i="8"/>
  <c r="O223" i="8"/>
  <c r="Y222" i="7"/>
  <c r="W216" i="5" l="1"/>
  <c r="U215" i="5"/>
  <c r="AB222" i="7"/>
  <c r="Z221" i="7"/>
  <c r="S223" i="8"/>
  <c r="T223" i="8" s="1"/>
  <c r="F223" i="8"/>
  <c r="J217" i="5" l="1"/>
  <c r="V217" i="5"/>
  <c r="S217" i="5"/>
  <c r="C217" i="5"/>
  <c r="E217" i="5" s="1"/>
  <c r="D217" i="5"/>
  <c r="F217" i="5"/>
  <c r="H217" i="5"/>
  <c r="P223" i="7"/>
  <c r="C223" i="7"/>
  <c r="D223" i="7" s="1"/>
  <c r="AA223" i="7"/>
  <c r="K223" i="7"/>
  <c r="Q223" i="7" s="1"/>
  <c r="R223" i="7" s="1"/>
  <c r="X223" i="7"/>
  <c r="M223" i="7"/>
  <c r="N223" i="7"/>
  <c r="O223" i="7"/>
  <c r="G223" i="8"/>
  <c r="U223" i="8"/>
  <c r="V223" i="8" s="1"/>
  <c r="W223" i="8" s="1"/>
  <c r="K217" i="5" l="1"/>
  <c r="E223" i="7"/>
  <c r="F223" i="7" s="1"/>
  <c r="G223" i="7" s="1"/>
  <c r="I217" i="5"/>
  <c r="L217" i="5" s="1"/>
  <c r="M217" i="5" s="1"/>
  <c r="H223" i="8"/>
  <c r="I223" i="8" s="1"/>
  <c r="J223" i="8" s="1"/>
  <c r="Y223" i="8" s="1"/>
  <c r="S223" i="7"/>
  <c r="N217" i="5" l="1"/>
  <c r="O217" i="5" s="1"/>
  <c r="P217" i="5" s="1"/>
  <c r="Q217" i="5" s="1"/>
  <c r="AB223" i="8"/>
  <c r="Z222" i="8"/>
  <c r="T223" i="7"/>
  <c r="H223" i="7"/>
  <c r="I223" i="7" s="1"/>
  <c r="J223" i="7" s="1"/>
  <c r="R217" i="5" l="1"/>
  <c r="T217" i="5" s="1"/>
  <c r="E224" i="8"/>
  <c r="Q224" i="8"/>
  <c r="P224" i="8"/>
  <c r="R224" i="8"/>
  <c r="D224" i="8"/>
  <c r="AA224" i="8"/>
  <c r="K224" i="8"/>
  <c r="N224" i="8"/>
  <c r="O224" i="8"/>
  <c r="M224" i="8"/>
  <c r="C224" i="8"/>
  <c r="X224" i="8"/>
  <c r="U223" i="7"/>
  <c r="V223" i="7" s="1"/>
  <c r="W223" i="7" s="1"/>
  <c r="Y223" i="7" s="1"/>
  <c r="W217" i="5" l="1"/>
  <c r="U216" i="5"/>
  <c r="AB223" i="7"/>
  <c r="Z222" i="7"/>
  <c r="S224" i="8"/>
  <c r="T224" i="8" s="1"/>
  <c r="U224" i="8" s="1"/>
  <c r="V224" i="8" s="1"/>
  <c r="F224" i="8"/>
  <c r="S218" i="5" l="1"/>
  <c r="C218" i="5"/>
  <c r="J218" i="5" s="1"/>
  <c r="V218" i="5"/>
  <c r="C224" i="7"/>
  <c r="AA224" i="7"/>
  <c r="X224" i="7"/>
  <c r="K224" i="7"/>
  <c r="N224" i="7"/>
  <c r="M224" i="7"/>
  <c r="Q224" i="7" s="1"/>
  <c r="R224" i="7" s="1"/>
  <c r="O224" i="7"/>
  <c r="P224" i="7"/>
  <c r="D224" i="7"/>
  <c r="E224" i="7"/>
  <c r="G224" i="8"/>
  <c r="H224" i="8" s="1"/>
  <c r="I224" i="8" s="1"/>
  <c r="W224" i="8"/>
  <c r="F218" i="5" l="1"/>
  <c r="H218" i="5"/>
  <c r="E218" i="5"/>
  <c r="D218" i="5"/>
  <c r="K218" i="5"/>
  <c r="I218" i="5"/>
  <c r="J224" i="8"/>
  <c r="Y224" i="8" s="1"/>
  <c r="F224" i="7"/>
  <c r="G224" i="7" s="1"/>
  <c r="S224" i="7"/>
  <c r="T224" i="7" s="1"/>
  <c r="U224" i="7" s="1"/>
  <c r="V224" i="7" s="1"/>
  <c r="L218" i="5" l="1"/>
  <c r="M218" i="5" s="1"/>
  <c r="N218" i="5" s="1"/>
  <c r="O218" i="5" s="1"/>
  <c r="AB224" i="8"/>
  <c r="Z223" i="8"/>
  <c r="W224" i="7"/>
  <c r="H224" i="7"/>
  <c r="I224" i="7" s="1"/>
  <c r="J224" i="7" s="1"/>
  <c r="P218" i="5" l="1"/>
  <c r="Q218" i="5" s="1"/>
  <c r="R218" i="5" s="1"/>
  <c r="T218" i="5" s="1"/>
  <c r="Y224" i="7"/>
  <c r="Z223" i="7" s="1"/>
  <c r="K225" i="8"/>
  <c r="D225" i="8"/>
  <c r="M225" i="8"/>
  <c r="O225" i="8"/>
  <c r="C225" i="8"/>
  <c r="N225" i="8"/>
  <c r="X225" i="8"/>
  <c r="AA225" i="8"/>
  <c r="E225" i="8"/>
  <c r="R225" i="8"/>
  <c r="Q225" i="8"/>
  <c r="P225" i="8"/>
  <c r="W218" i="5" l="1"/>
  <c r="U217" i="5"/>
  <c r="AB224" i="7"/>
  <c r="C225" i="7" s="1"/>
  <c r="S225" i="8"/>
  <c r="F225" i="8"/>
  <c r="C219" i="5" l="1"/>
  <c r="K219" i="5" s="1"/>
  <c r="J219" i="5"/>
  <c r="S219" i="5"/>
  <c r="V219" i="5"/>
  <c r="D219" i="5"/>
  <c r="I219" i="5"/>
  <c r="H219" i="5"/>
  <c r="E225" i="7"/>
  <c r="F225" i="7" s="1"/>
  <c r="X225" i="7"/>
  <c r="N225" i="7"/>
  <c r="K225" i="7"/>
  <c r="AA225" i="7"/>
  <c r="D225" i="7"/>
  <c r="P225" i="7"/>
  <c r="O225" i="7"/>
  <c r="M225" i="7"/>
  <c r="Q225" i="7" s="1"/>
  <c r="R225" i="7" s="1"/>
  <c r="S225" i="7" s="1"/>
  <c r="G225" i="8"/>
  <c r="H225" i="8" s="1"/>
  <c r="I225" i="8" s="1"/>
  <c r="T225" i="8"/>
  <c r="E219" i="5" l="1"/>
  <c r="F219" i="5"/>
  <c r="L219" i="5" s="1"/>
  <c r="M219" i="5" s="1"/>
  <c r="U225" i="8"/>
  <c r="V225" i="8" s="1"/>
  <c r="W225" i="8" s="1"/>
  <c r="G225" i="7"/>
  <c r="H225" i="7" s="1"/>
  <c r="I225" i="7" s="1"/>
  <c r="J225" i="7" s="1"/>
  <c r="T225" i="7"/>
  <c r="U225" i="7" s="1"/>
  <c r="V225" i="7" s="1"/>
  <c r="J225" i="8"/>
  <c r="N219" i="5" l="1"/>
  <c r="O219" i="5" s="1"/>
  <c r="P219" i="5" s="1"/>
  <c r="Q219" i="5" s="1"/>
  <c r="R219" i="5" s="1"/>
  <c r="T219" i="5" s="1"/>
  <c r="Y225" i="8"/>
  <c r="AB225" i="8" s="1"/>
  <c r="W225" i="7"/>
  <c r="Y225" i="7" s="1"/>
  <c r="W219" i="5" l="1"/>
  <c r="U218" i="5"/>
  <c r="Z224" i="8"/>
  <c r="Z224" i="7"/>
  <c r="AB225" i="7"/>
  <c r="O226" i="7" s="1"/>
  <c r="R226" i="8"/>
  <c r="N226" i="8"/>
  <c r="Q226" i="8"/>
  <c r="K226" i="8"/>
  <c r="C226" i="8"/>
  <c r="M226" i="8"/>
  <c r="E226" i="8"/>
  <c r="P226" i="8"/>
  <c r="D226" i="8"/>
  <c r="X226" i="8"/>
  <c r="O226" i="8"/>
  <c r="AA226" i="8"/>
  <c r="C220" i="5" l="1"/>
  <c r="H220" i="5" s="1"/>
  <c r="V220" i="5"/>
  <c r="S220" i="5"/>
  <c r="P226" i="7"/>
  <c r="AA226" i="7"/>
  <c r="M226" i="7"/>
  <c r="D226" i="7"/>
  <c r="K226" i="7"/>
  <c r="Q226" i="7" s="1"/>
  <c r="R226" i="7" s="1"/>
  <c r="S226" i="7" s="1"/>
  <c r="C226" i="7"/>
  <c r="E226" i="7" s="1"/>
  <c r="F226" i="7" s="1"/>
  <c r="G226" i="7" s="1"/>
  <c r="N226" i="7"/>
  <c r="X226" i="7"/>
  <c r="F226" i="8"/>
  <c r="G226" i="8" s="1"/>
  <c r="S226" i="8"/>
  <c r="K220" i="5" l="1"/>
  <c r="F220" i="5"/>
  <c r="I220" i="5"/>
  <c r="J220" i="5"/>
  <c r="E220" i="5"/>
  <c r="D220" i="5"/>
  <c r="H226" i="8"/>
  <c r="I226" i="8" s="1"/>
  <c r="J226" i="8" s="1"/>
  <c r="T226" i="7"/>
  <c r="U226" i="7" s="1"/>
  <c r="V226" i="7" s="1"/>
  <c r="T226" i="8"/>
  <c r="U226" i="8" s="1"/>
  <c r="V226" i="8" s="1"/>
  <c r="H226" i="7"/>
  <c r="I226" i="7" s="1"/>
  <c r="J226" i="7" s="1"/>
  <c r="L220" i="5" l="1"/>
  <c r="M220" i="5" s="1"/>
  <c r="W226" i="7"/>
  <c r="Y226" i="7" s="1"/>
  <c r="Z225" i="7" s="1"/>
  <c r="W226" i="8"/>
  <c r="Y226" i="8" s="1"/>
  <c r="N220" i="5" l="1"/>
  <c r="O220" i="5" s="1"/>
  <c r="P220" i="5" s="1"/>
  <c r="Q220" i="5" s="1"/>
  <c r="R220" i="5" s="1"/>
  <c r="T220" i="5" s="1"/>
  <c r="AB226" i="7"/>
  <c r="AB226" i="8"/>
  <c r="Z225" i="8"/>
  <c r="U219" i="5" l="1"/>
  <c r="W220" i="5"/>
  <c r="X227" i="7"/>
  <c r="N227" i="7"/>
  <c r="P227" i="7"/>
  <c r="M227" i="7"/>
  <c r="C227" i="7"/>
  <c r="E227" i="7" s="1"/>
  <c r="F227" i="7" s="1"/>
  <c r="G227" i="7" s="1"/>
  <c r="AA227" i="7"/>
  <c r="K227" i="7"/>
  <c r="Q227" i="7" s="1"/>
  <c r="R227" i="7" s="1"/>
  <c r="O227" i="7"/>
  <c r="Q227" i="8"/>
  <c r="D227" i="8"/>
  <c r="X227" i="8"/>
  <c r="M227" i="8"/>
  <c r="O227" i="8"/>
  <c r="R227" i="8"/>
  <c r="E227" i="8"/>
  <c r="N227" i="8"/>
  <c r="K227" i="8"/>
  <c r="P227" i="8"/>
  <c r="AA227" i="8"/>
  <c r="C227" i="8"/>
  <c r="E221" i="5" l="1"/>
  <c r="S221" i="5"/>
  <c r="V221" i="5"/>
  <c r="C221" i="5"/>
  <c r="H221" i="5" s="1"/>
  <c r="J221" i="5"/>
  <c r="F221" i="5"/>
  <c r="D227" i="7"/>
  <c r="D221" i="5"/>
  <c r="K221" i="5"/>
  <c r="I221" i="5"/>
  <c r="S227" i="7"/>
  <c r="S227" i="8"/>
  <c r="T227" i="8" s="1"/>
  <c r="U227" i="8" s="1"/>
  <c r="V227" i="8" s="1"/>
  <c r="F227" i="8"/>
  <c r="G227" i="8" s="1"/>
  <c r="H227" i="7"/>
  <c r="I227" i="7" s="1"/>
  <c r="J227" i="7" s="1"/>
  <c r="L221" i="5" l="1"/>
  <c r="M221" i="5" s="1"/>
  <c r="N221" i="5" s="1"/>
  <c r="O221" i="5" s="1"/>
  <c r="P221" i="5" s="1"/>
  <c r="Q221" i="5" s="1"/>
  <c r="R221" i="5" s="1"/>
  <c r="T221" i="5" s="1"/>
  <c r="T227" i="7"/>
  <c r="U227" i="7" s="1"/>
  <c r="V227" i="7" s="1"/>
  <c r="H227" i="8"/>
  <c r="I227" i="8" s="1"/>
  <c r="J227" i="8" s="1"/>
  <c r="W227" i="8"/>
  <c r="W221" i="5" l="1"/>
  <c r="U220" i="5"/>
  <c r="W227" i="7"/>
  <c r="Y227" i="7" s="1"/>
  <c r="Z226" i="7" s="1"/>
  <c r="Y227" i="8"/>
  <c r="S222" i="5" l="1"/>
  <c r="V222" i="5"/>
  <c r="C222" i="5"/>
  <c r="J222" i="5" s="1"/>
  <c r="AB227" i="7"/>
  <c r="AB227" i="8"/>
  <c r="Z226" i="8"/>
  <c r="E222" i="5" l="1"/>
  <c r="D222" i="5"/>
  <c r="F222" i="5"/>
  <c r="I222" i="5"/>
  <c r="H222" i="5"/>
  <c r="K222" i="5"/>
  <c r="O228" i="7"/>
  <c r="C228" i="7"/>
  <c r="E228" i="7" s="1"/>
  <c r="F228" i="7" s="1"/>
  <c r="G228" i="7" s="1"/>
  <c r="K228" i="7"/>
  <c r="D228" i="7"/>
  <c r="P228" i="7"/>
  <c r="M228" i="7"/>
  <c r="N228" i="7"/>
  <c r="Q228" i="7" s="1"/>
  <c r="R228" i="7" s="1"/>
  <c r="S228" i="7" s="1"/>
  <c r="T228" i="7" s="1"/>
  <c r="U228" i="7" s="1"/>
  <c r="V228" i="7" s="1"/>
  <c r="W228" i="7" s="1"/>
  <c r="AA228" i="7"/>
  <c r="X228" i="7"/>
  <c r="D228" i="8"/>
  <c r="AA228" i="8"/>
  <c r="C228" i="8"/>
  <c r="P228" i="8"/>
  <c r="K228" i="8"/>
  <c r="Q228" i="8"/>
  <c r="X228" i="8"/>
  <c r="N228" i="8"/>
  <c r="O228" i="8"/>
  <c r="R228" i="8"/>
  <c r="M228" i="8"/>
  <c r="E228" i="8"/>
  <c r="L222" i="5" l="1"/>
  <c r="M222" i="5" s="1"/>
  <c r="N222" i="5" s="1"/>
  <c r="O222" i="5" s="1"/>
  <c r="H228" i="7"/>
  <c r="I228" i="7" s="1"/>
  <c r="J228" i="7" s="1"/>
  <c r="Y228" i="7" s="1"/>
  <c r="F228" i="8"/>
  <c r="G228" i="8" s="1"/>
  <c r="S228" i="8"/>
  <c r="T228" i="8" s="1"/>
  <c r="U228" i="8" s="1"/>
  <c r="V228" i="8" s="1"/>
  <c r="P222" i="5" l="1"/>
  <c r="Q222" i="5" s="1"/>
  <c r="R222" i="5" s="1"/>
  <c r="T222" i="5" s="1"/>
  <c r="U221" i="5" s="1"/>
  <c r="H228" i="8"/>
  <c r="I228" i="8" s="1"/>
  <c r="J228" i="8" s="1"/>
  <c r="AB228" i="7"/>
  <c r="Z227" i="7"/>
  <c r="W228" i="8"/>
  <c r="W222" i="5" l="1"/>
  <c r="S223" i="5" s="1"/>
  <c r="Y228" i="8"/>
  <c r="AB228" i="8" s="1"/>
  <c r="C229" i="7"/>
  <c r="P229" i="7"/>
  <c r="X229" i="7"/>
  <c r="N229" i="7"/>
  <c r="K229" i="7"/>
  <c r="Q229" i="7" s="1"/>
  <c r="R229" i="7" s="1"/>
  <c r="O229" i="7"/>
  <c r="D229" i="7"/>
  <c r="M229" i="7"/>
  <c r="E229" i="7"/>
  <c r="AA229" i="7"/>
  <c r="V223" i="5" l="1"/>
  <c r="C223" i="5"/>
  <c r="D223" i="5" s="1"/>
  <c r="Z227" i="8"/>
  <c r="S229" i="7"/>
  <c r="AA229" i="8"/>
  <c r="P229" i="8"/>
  <c r="O229" i="8"/>
  <c r="N229" i="8"/>
  <c r="K229" i="8"/>
  <c r="M229" i="8"/>
  <c r="D229" i="8"/>
  <c r="C229" i="8"/>
  <c r="X229" i="8"/>
  <c r="E229" i="8"/>
  <c r="R229" i="8"/>
  <c r="Q229" i="8"/>
  <c r="F229" i="7"/>
  <c r="G229" i="7" s="1"/>
  <c r="H229" i="7" s="1"/>
  <c r="I229" i="7" s="1"/>
  <c r="H223" i="5" l="1"/>
  <c r="J223" i="5"/>
  <c r="K223" i="5"/>
  <c r="F223" i="5"/>
  <c r="I223" i="5"/>
  <c r="E223" i="5"/>
  <c r="F229" i="8"/>
  <c r="T229" i="7"/>
  <c r="S229" i="8"/>
  <c r="T229" i="8" s="1"/>
  <c r="J229" i="7"/>
  <c r="L223" i="5" l="1"/>
  <c r="M223" i="5" s="1"/>
  <c r="N223" i="5" s="1"/>
  <c r="G229" i="8"/>
  <c r="U229" i="7"/>
  <c r="V229" i="7" s="1"/>
  <c r="W229" i="7" s="1"/>
  <c r="Y229" i="7" s="1"/>
  <c r="U229" i="8"/>
  <c r="V229" i="8" s="1"/>
  <c r="W229" i="8" s="1"/>
  <c r="O223" i="5" l="1"/>
  <c r="P223" i="5" s="1"/>
  <c r="Q223" i="5" s="1"/>
  <c r="H229" i="8"/>
  <c r="I229" i="8" s="1"/>
  <c r="J229" i="8" s="1"/>
  <c r="Y229" i="8" s="1"/>
  <c r="AB229" i="7"/>
  <c r="Z228" i="7"/>
  <c r="R223" i="5" l="1"/>
  <c r="T223" i="5" s="1"/>
  <c r="AB229" i="8"/>
  <c r="Z228" i="8"/>
  <c r="K230" i="7"/>
  <c r="X230" i="7"/>
  <c r="E230" i="7"/>
  <c r="M230" i="7"/>
  <c r="P230" i="7"/>
  <c r="D230" i="7"/>
  <c r="AA230" i="7"/>
  <c r="N230" i="7"/>
  <c r="O230" i="7"/>
  <c r="Q230" i="7" s="1"/>
  <c r="R230" i="7" s="1"/>
  <c r="C230" i="7"/>
  <c r="U222" i="5" l="1"/>
  <c r="W223" i="5"/>
  <c r="S230" i="7"/>
  <c r="F230" i="7"/>
  <c r="R230" i="8"/>
  <c r="O230" i="8"/>
  <c r="C230" i="8"/>
  <c r="Q230" i="8"/>
  <c r="P230" i="8"/>
  <c r="AA230" i="8"/>
  <c r="X230" i="8"/>
  <c r="E230" i="8"/>
  <c r="M230" i="8"/>
  <c r="K230" i="8"/>
  <c r="D230" i="8"/>
  <c r="N230" i="8"/>
  <c r="C224" i="5" l="1"/>
  <c r="K224" i="5" s="1"/>
  <c r="J224" i="5"/>
  <c r="S224" i="5"/>
  <c r="V224" i="5"/>
  <c r="D224" i="5"/>
  <c r="I224" i="5"/>
  <c r="T230" i="7"/>
  <c r="G230" i="7"/>
  <c r="H230" i="7" s="1"/>
  <c r="I230" i="7" s="1"/>
  <c r="J230" i="7" s="1"/>
  <c r="F230" i="8"/>
  <c r="G230" i="8" s="1"/>
  <c r="H230" i="8" s="1"/>
  <c r="I230" i="8" s="1"/>
  <c r="S230" i="8"/>
  <c r="F224" i="5" l="1"/>
  <c r="E224" i="5"/>
  <c r="H224" i="5"/>
  <c r="L224" i="5" s="1"/>
  <c r="M224" i="5" s="1"/>
  <c r="N224" i="5" s="1"/>
  <c r="O224" i="5" s="1"/>
  <c r="P224" i="5" s="1"/>
  <c r="Q224" i="5" s="1"/>
  <c r="R224" i="5" s="1"/>
  <c r="U230" i="7"/>
  <c r="V230" i="7" s="1"/>
  <c r="W230" i="7" s="1"/>
  <c r="Y230" i="7" s="1"/>
  <c r="T230" i="8"/>
  <c r="U230" i="8" s="1"/>
  <c r="V230" i="8" s="1"/>
  <c r="J230" i="8"/>
  <c r="T224" i="5" l="1"/>
  <c r="W224" i="5" s="1"/>
  <c r="AB230" i="7"/>
  <c r="Z229" i="7"/>
  <c r="W230" i="8"/>
  <c r="Y230" i="8" s="1"/>
  <c r="U223" i="5" l="1"/>
  <c r="C225" i="5"/>
  <c r="F225" i="5" s="1"/>
  <c r="V225" i="5"/>
  <c r="S225" i="5"/>
  <c r="K225" i="5"/>
  <c r="C231" i="7"/>
  <c r="D231" i="7" s="1"/>
  <c r="K231" i="7"/>
  <c r="Q231" i="7" s="1"/>
  <c r="R231" i="7" s="1"/>
  <c r="S231" i="7" s="1"/>
  <c r="T231" i="7" s="1"/>
  <c r="U231" i="7" s="1"/>
  <c r="V231" i="7" s="1"/>
  <c r="X231" i="7"/>
  <c r="O231" i="7"/>
  <c r="M231" i="7"/>
  <c r="AA231" i="7"/>
  <c r="N231" i="7"/>
  <c r="E231" i="7"/>
  <c r="F231" i="7" s="1"/>
  <c r="P231" i="7"/>
  <c r="AB230" i="8"/>
  <c r="Z229" i="8"/>
  <c r="I225" i="5" l="1"/>
  <c r="E225" i="5"/>
  <c r="J225" i="5"/>
  <c r="L225" i="5" s="1"/>
  <c r="M225" i="5" s="1"/>
  <c r="N225" i="5" s="1"/>
  <c r="O225" i="5" s="1"/>
  <c r="P225" i="5" s="1"/>
  <c r="Q225" i="5" s="1"/>
  <c r="H225" i="5"/>
  <c r="D225" i="5"/>
  <c r="AA231" i="8"/>
  <c r="K231" i="8"/>
  <c r="E231" i="8"/>
  <c r="O231" i="8"/>
  <c r="Q231" i="8"/>
  <c r="C231" i="8"/>
  <c r="M231" i="8"/>
  <c r="N231" i="8"/>
  <c r="P231" i="8"/>
  <c r="D231" i="8"/>
  <c r="X231" i="8"/>
  <c r="R231" i="8"/>
  <c r="G231" i="7"/>
  <c r="H231" i="7" s="1"/>
  <c r="I231" i="7" s="1"/>
  <c r="W231" i="7"/>
  <c r="R225" i="5" l="1"/>
  <c r="T225" i="5" s="1"/>
  <c r="J231" i="7"/>
  <c r="Y231" i="7" s="1"/>
  <c r="F231" i="8"/>
  <c r="S231" i="8"/>
  <c r="T231" i="8" s="1"/>
  <c r="W225" i="5" l="1"/>
  <c r="U224" i="5"/>
  <c r="G231" i="8"/>
  <c r="H231" i="8" s="1"/>
  <c r="I231" i="8" s="1"/>
  <c r="AB231" i="7"/>
  <c r="Z230" i="7"/>
  <c r="U231" i="8"/>
  <c r="V231" i="8" s="1"/>
  <c r="W231" i="8" s="1"/>
  <c r="V226" i="5" l="1"/>
  <c r="S226" i="5"/>
  <c r="C226" i="5"/>
  <c r="I226" i="5" s="1"/>
  <c r="H226" i="5"/>
  <c r="J231" i="8"/>
  <c r="Y231" i="8" s="1"/>
  <c r="D232" i="7"/>
  <c r="N232" i="7"/>
  <c r="E232" i="7"/>
  <c r="C232" i="7"/>
  <c r="AA232" i="7"/>
  <c r="P232" i="7"/>
  <c r="O232" i="7"/>
  <c r="X232" i="7"/>
  <c r="K232" i="7"/>
  <c r="Q232" i="7" s="1"/>
  <c r="R232" i="7" s="1"/>
  <c r="M232" i="7"/>
  <c r="F226" i="5" l="1"/>
  <c r="E226" i="5"/>
  <c r="K226" i="5"/>
  <c r="J226" i="5"/>
  <c r="D226" i="5"/>
  <c r="F232" i="7"/>
  <c r="G232" i="7" s="1"/>
  <c r="AB231" i="8"/>
  <c r="Z230" i="8"/>
  <c r="S232" i="7"/>
  <c r="T232" i="7" s="1"/>
  <c r="L226" i="5" l="1"/>
  <c r="M226" i="5" s="1"/>
  <c r="N226" i="5" s="1"/>
  <c r="O226" i="5" s="1"/>
  <c r="H232" i="7"/>
  <c r="I232" i="7" s="1"/>
  <c r="J232" i="7" s="1"/>
  <c r="X232" i="8"/>
  <c r="N232" i="8"/>
  <c r="C232" i="8"/>
  <c r="D232" i="8"/>
  <c r="O232" i="8"/>
  <c r="K232" i="8"/>
  <c r="M232" i="8"/>
  <c r="R232" i="8"/>
  <c r="Q232" i="8"/>
  <c r="AA232" i="8"/>
  <c r="E232" i="8"/>
  <c r="P232" i="8"/>
  <c r="U232" i="7"/>
  <c r="V232" i="7" s="1"/>
  <c r="W232" i="7" s="1"/>
  <c r="P226" i="5" l="1"/>
  <c r="Q226" i="5" s="1"/>
  <c r="R226" i="5" s="1"/>
  <c r="T226" i="5" s="1"/>
  <c r="U225" i="5" s="1"/>
  <c r="F232" i="8"/>
  <c r="G232" i="8" s="1"/>
  <c r="H232" i="8" s="1"/>
  <c r="I232" i="8" s="1"/>
  <c r="S232" i="8"/>
  <c r="Y232" i="7"/>
  <c r="W226" i="5" l="1"/>
  <c r="C227" i="5" s="1"/>
  <c r="H227" i="5" s="1"/>
  <c r="AB232" i="7"/>
  <c r="Z231" i="7"/>
  <c r="T232" i="8"/>
  <c r="U232" i="8" s="1"/>
  <c r="V232" i="8" s="1"/>
  <c r="J232" i="8"/>
  <c r="V227" i="5" l="1"/>
  <c r="E227" i="5"/>
  <c r="K227" i="5"/>
  <c r="J227" i="5"/>
  <c r="I227" i="5"/>
  <c r="S227" i="5"/>
  <c r="F227" i="5"/>
  <c r="L227" i="5" s="1"/>
  <c r="M227" i="5" s="1"/>
  <c r="D227" i="5"/>
  <c r="N233" i="7"/>
  <c r="P233" i="7"/>
  <c r="C233" i="7"/>
  <c r="E233" i="7" s="1"/>
  <c r="K233" i="7"/>
  <c r="O233" i="7"/>
  <c r="M233" i="7"/>
  <c r="AA233" i="7"/>
  <c r="Q233" i="7"/>
  <c r="R233" i="7" s="1"/>
  <c r="X233" i="7"/>
  <c r="W232" i="8"/>
  <c r="Y232" i="8" s="1"/>
  <c r="D233" i="7" l="1"/>
  <c r="N227" i="5"/>
  <c r="AB232" i="8"/>
  <c r="Z231" i="8"/>
  <c r="F233" i="7"/>
  <c r="G233" i="7" s="1"/>
  <c r="H233" i="7" s="1"/>
  <c r="I233" i="7" s="1"/>
  <c r="S233" i="7"/>
  <c r="O227" i="5" l="1"/>
  <c r="P227" i="5" s="1"/>
  <c r="Q227" i="5" s="1"/>
  <c r="O233" i="8"/>
  <c r="K233" i="8"/>
  <c r="M233" i="8"/>
  <c r="Q233" i="8"/>
  <c r="P233" i="8"/>
  <c r="D233" i="8"/>
  <c r="X233" i="8"/>
  <c r="C233" i="8"/>
  <c r="N233" i="8"/>
  <c r="E233" i="8"/>
  <c r="R233" i="8"/>
  <c r="AA233" i="8"/>
  <c r="T233" i="7"/>
  <c r="J233" i="7"/>
  <c r="R227" i="5" l="1"/>
  <c r="T227" i="5" s="1"/>
  <c r="U233" i="7"/>
  <c r="V233" i="7" s="1"/>
  <c r="W233" i="7" s="1"/>
  <c r="Y233" i="7" s="1"/>
  <c r="F233" i="8"/>
  <c r="G233" i="8" s="1"/>
  <c r="S233" i="8"/>
  <c r="W227" i="5" l="1"/>
  <c r="U226" i="5"/>
  <c r="AB233" i="7"/>
  <c r="Z232" i="7"/>
  <c r="T233" i="8"/>
  <c r="U233" i="8" s="1"/>
  <c r="V233" i="8" s="1"/>
  <c r="H233" i="8"/>
  <c r="I233" i="8" s="1"/>
  <c r="J233" i="8" s="1"/>
  <c r="C228" i="5" l="1"/>
  <c r="K228" i="5" s="1"/>
  <c r="V228" i="5"/>
  <c r="J228" i="5"/>
  <c r="S228" i="5"/>
  <c r="I228" i="5"/>
  <c r="W233" i="8"/>
  <c r="Y233" i="8" s="1"/>
  <c r="M234" i="7"/>
  <c r="X234" i="7"/>
  <c r="P234" i="7"/>
  <c r="N234" i="7"/>
  <c r="C234" i="7"/>
  <c r="D234" i="7" s="1"/>
  <c r="AA234" i="7"/>
  <c r="O234" i="7"/>
  <c r="K234" i="7"/>
  <c r="Q234" i="7" s="1"/>
  <c r="R234" i="7" s="1"/>
  <c r="F228" i="5" l="1"/>
  <c r="L228" i="5" s="1"/>
  <c r="M228" i="5" s="1"/>
  <c r="E228" i="5"/>
  <c r="D228" i="5"/>
  <c r="H228" i="5"/>
  <c r="E234" i="7"/>
  <c r="F234" i="7" s="1"/>
  <c r="Z232" i="8"/>
  <c r="AB233" i="8"/>
  <c r="X234" i="8" s="1"/>
  <c r="S234" i="7"/>
  <c r="N228" i="5" l="1"/>
  <c r="O228" i="5" s="1"/>
  <c r="P228" i="5" s="1"/>
  <c r="Q228" i="5" s="1"/>
  <c r="R228" i="5" s="1"/>
  <c r="T228" i="5" s="1"/>
  <c r="Q234" i="8"/>
  <c r="E234" i="8"/>
  <c r="F234" i="8" s="1"/>
  <c r="C234" i="8"/>
  <c r="M234" i="8"/>
  <c r="K234" i="8"/>
  <c r="N234" i="8"/>
  <c r="R234" i="8"/>
  <c r="S234" i="8" s="1"/>
  <c r="T234" i="8" s="1"/>
  <c r="AA234" i="8"/>
  <c r="D234" i="8"/>
  <c r="P234" i="8"/>
  <c r="O234" i="8"/>
  <c r="G234" i="7"/>
  <c r="T234" i="7"/>
  <c r="U234" i="7" s="1"/>
  <c r="V234" i="7" s="1"/>
  <c r="W234" i="7" s="1"/>
  <c r="W228" i="5" l="1"/>
  <c r="U227" i="5"/>
  <c r="H234" i="7"/>
  <c r="I234" i="7" s="1"/>
  <c r="J234" i="7" s="1"/>
  <c r="Y234" i="7" s="1"/>
  <c r="G234" i="8"/>
  <c r="H234" i="8" s="1"/>
  <c r="I234" i="8" s="1"/>
  <c r="U234" i="8"/>
  <c r="V234" i="8" s="1"/>
  <c r="W234" i="8" s="1"/>
  <c r="C229" i="5" l="1"/>
  <c r="D229" i="5" s="1"/>
  <c r="V229" i="5"/>
  <c r="S229" i="5"/>
  <c r="J234" i="8"/>
  <c r="Y234" i="8" s="1"/>
  <c r="AB234" i="7"/>
  <c r="Z233" i="7"/>
  <c r="F229" i="5" l="1"/>
  <c r="K229" i="5"/>
  <c r="H229" i="5"/>
  <c r="E229" i="5"/>
  <c r="J229" i="5"/>
  <c r="I229" i="5"/>
  <c r="K235" i="7"/>
  <c r="X235" i="7"/>
  <c r="N235" i="7"/>
  <c r="O235" i="7"/>
  <c r="E235" i="7"/>
  <c r="P235" i="7"/>
  <c r="C235" i="7"/>
  <c r="D235" i="7"/>
  <c r="M235" i="7"/>
  <c r="Q235" i="7" s="1"/>
  <c r="R235" i="7" s="1"/>
  <c r="AA235" i="7"/>
  <c r="AB234" i="8"/>
  <c r="Z233" i="8"/>
  <c r="L229" i="5" l="1"/>
  <c r="M229" i="5" s="1"/>
  <c r="S235" i="7"/>
  <c r="N235" i="8"/>
  <c r="O235" i="8"/>
  <c r="M235" i="8"/>
  <c r="AA235" i="8"/>
  <c r="D235" i="8"/>
  <c r="C235" i="8"/>
  <c r="P235" i="8"/>
  <c r="E235" i="8"/>
  <c r="X235" i="8"/>
  <c r="R235" i="8"/>
  <c r="K235" i="8"/>
  <c r="Q235" i="8"/>
  <c r="F235" i="7"/>
  <c r="G235" i="7" s="1"/>
  <c r="H235" i="7" s="1"/>
  <c r="I235" i="7" s="1"/>
  <c r="N229" i="5" l="1"/>
  <c r="O229" i="5" s="1"/>
  <c r="S235" i="8"/>
  <c r="T235" i="8" s="1"/>
  <c r="F235" i="8"/>
  <c r="G235" i="8" s="1"/>
  <c r="T235" i="7"/>
  <c r="J235" i="7"/>
  <c r="P229" i="5" l="1"/>
  <c r="Q229" i="5" s="1"/>
  <c r="R229" i="5" s="1"/>
  <c r="T229" i="5" s="1"/>
  <c r="U235" i="8"/>
  <c r="V235" i="8" s="1"/>
  <c r="W235" i="8" s="1"/>
  <c r="U235" i="7"/>
  <c r="V235" i="7" s="1"/>
  <c r="W235" i="7" s="1"/>
  <c r="Y235" i="7" s="1"/>
  <c r="H235" i="8"/>
  <c r="I235" i="8" s="1"/>
  <c r="J235" i="8" s="1"/>
  <c r="W229" i="5" l="1"/>
  <c r="U228" i="5"/>
  <c r="Y235" i="8"/>
  <c r="Z234" i="8" s="1"/>
  <c r="AB235" i="7"/>
  <c r="Z234" i="7"/>
  <c r="C230" i="5" l="1"/>
  <c r="I230" i="5" s="1"/>
  <c r="S230" i="5"/>
  <c r="K230" i="5"/>
  <c r="V230" i="5"/>
  <c r="AB235" i="8"/>
  <c r="N236" i="8" s="1"/>
  <c r="C236" i="7"/>
  <c r="E236" i="7" s="1"/>
  <c r="K236" i="7"/>
  <c r="AA236" i="7"/>
  <c r="P236" i="7"/>
  <c r="X236" i="7"/>
  <c r="M236" i="7"/>
  <c r="Q236" i="7" s="1"/>
  <c r="R236" i="7" s="1"/>
  <c r="N236" i="7"/>
  <c r="O236" i="7"/>
  <c r="E230" i="5" l="1"/>
  <c r="F230" i="5"/>
  <c r="H230" i="5"/>
  <c r="J230" i="5"/>
  <c r="D236" i="7"/>
  <c r="D230" i="5"/>
  <c r="M236" i="8"/>
  <c r="K236" i="8"/>
  <c r="Q236" i="8"/>
  <c r="R236" i="8"/>
  <c r="S236" i="8" s="1"/>
  <c r="T236" i="8" s="1"/>
  <c r="AA236" i="8"/>
  <c r="P236" i="8"/>
  <c r="O236" i="8"/>
  <c r="D236" i="8"/>
  <c r="C236" i="8"/>
  <c r="E236" i="8"/>
  <c r="F236" i="8" s="1"/>
  <c r="X236" i="8"/>
  <c r="S236" i="7"/>
  <c r="T236" i="7" s="1"/>
  <c r="U236" i="7" s="1"/>
  <c r="V236" i="7" s="1"/>
  <c r="F236" i="7"/>
  <c r="L230" i="5" l="1"/>
  <c r="M230" i="5" s="1"/>
  <c r="N230" i="5" s="1"/>
  <c r="O230" i="5" s="1"/>
  <c r="P230" i="5" s="1"/>
  <c r="Q230" i="5" s="1"/>
  <c r="G236" i="7"/>
  <c r="H236" i="7" s="1"/>
  <c r="I236" i="7" s="1"/>
  <c r="J236" i="7" s="1"/>
  <c r="U236" i="8"/>
  <c r="V236" i="8" s="1"/>
  <c r="W236" i="8" s="1"/>
  <c r="W236" i="7"/>
  <c r="G236" i="8"/>
  <c r="H236" i="8" s="1"/>
  <c r="I236" i="8" s="1"/>
  <c r="J236" i="8" s="1"/>
  <c r="R230" i="5" l="1"/>
  <c r="T230" i="5" s="1"/>
  <c r="Y236" i="7"/>
  <c r="AB236" i="7" s="1"/>
  <c r="Y236" i="8"/>
  <c r="W230" i="5" l="1"/>
  <c r="U229" i="5"/>
  <c r="Z235" i="7"/>
  <c r="AA237" i="7"/>
  <c r="M237" i="7"/>
  <c r="Q237" i="7" s="1"/>
  <c r="R237" i="7" s="1"/>
  <c r="O237" i="7"/>
  <c r="K237" i="7"/>
  <c r="N237" i="7"/>
  <c r="P237" i="7"/>
  <c r="X237" i="7"/>
  <c r="C237" i="7"/>
  <c r="D237" i="7" s="1"/>
  <c r="AB236" i="8"/>
  <c r="Z235" i="8"/>
  <c r="V231" i="5" l="1"/>
  <c r="C231" i="5"/>
  <c r="F231" i="5" s="1"/>
  <c r="S231" i="5"/>
  <c r="E237" i="7"/>
  <c r="F237" i="7" s="1"/>
  <c r="G237" i="7" s="1"/>
  <c r="H237" i="7" s="1"/>
  <c r="I237" i="7" s="1"/>
  <c r="S237" i="7"/>
  <c r="T237" i="7" s="1"/>
  <c r="U237" i="7" s="1"/>
  <c r="V237" i="7" s="1"/>
  <c r="AA237" i="8"/>
  <c r="Q237" i="8"/>
  <c r="N237" i="8"/>
  <c r="X237" i="8"/>
  <c r="K237" i="8"/>
  <c r="M237" i="8"/>
  <c r="P237" i="8"/>
  <c r="D237" i="8"/>
  <c r="E237" i="8"/>
  <c r="O237" i="8"/>
  <c r="R237" i="8"/>
  <c r="C237" i="8"/>
  <c r="E231" i="5" l="1"/>
  <c r="D231" i="5"/>
  <c r="K231" i="5"/>
  <c r="J231" i="5"/>
  <c r="I231" i="5"/>
  <c r="H231" i="5"/>
  <c r="W237" i="7"/>
  <c r="S237" i="8"/>
  <c r="F237" i="8"/>
  <c r="G237" i="8" s="1"/>
  <c r="H237" i="8" s="1"/>
  <c r="I237" i="8" s="1"/>
  <c r="J237" i="7"/>
  <c r="L231" i="5" l="1"/>
  <c r="M231" i="5" s="1"/>
  <c r="N231" i="5" s="1"/>
  <c r="O231" i="5" s="1"/>
  <c r="Y237" i="7"/>
  <c r="AB237" i="7" s="1"/>
  <c r="T237" i="8"/>
  <c r="U237" i="8" s="1"/>
  <c r="V237" i="8" s="1"/>
  <c r="J237" i="8"/>
  <c r="P231" i="5" l="1"/>
  <c r="Q231" i="5" s="1"/>
  <c r="R231" i="5" s="1"/>
  <c r="T231" i="5" s="1"/>
  <c r="U230" i="5" s="1"/>
  <c r="Z236" i="7"/>
  <c r="W237" i="8"/>
  <c r="Y237" i="8" s="1"/>
  <c r="O238" i="7"/>
  <c r="AA238" i="7"/>
  <c r="P238" i="7"/>
  <c r="N238" i="7"/>
  <c r="M238" i="7"/>
  <c r="K238" i="7"/>
  <c r="Q238" i="7" s="1"/>
  <c r="R238" i="7" s="1"/>
  <c r="C238" i="7"/>
  <c r="D238" i="7" s="1"/>
  <c r="X238" i="7"/>
  <c r="W231" i="5" l="1"/>
  <c r="E238" i="7"/>
  <c r="F238" i="7" s="1"/>
  <c r="AB237" i="8"/>
  <c r="D238" i="8" s="1"/>
  <c r="Z236" i="8"/>
  <c r="S238" i="7"/>
  <c r="C232" i="5" l="1"/>
  <c r="J232" i="5" s="1"/>
  <c r="V232" i="5"/>
  <c r="S232" i="5"/>
  <c r="I232" i="5"/>
  <c r="E238" i="8"/>
  <c r="F238" i="8" s="1"/>
  <c r="G238" i="8" s="1"/>
  <c r="P238" i="8"/>
  <c r="AA238" i="8"/>
  <c r="O238" i="8"/>
  <c r="K238" i="8"/>
  <c r="C238" i="8"/>
  <c r="M238" i="8"/>
  <c r="Q238" i="8"/>
  <c r="X238" i="8"/>
  <c r="T238" i="7"/>
  <c r="N238" i="8"/>
  <c r="R238" i="8"/>
  <c r="S238" i="8" s="1"/>
  <c r="G238" i="7"/>
  <c r="K232" i="5" l="1"/>
  <c r="F232" i="5"/>
  <c r="D232" i="5"/>
  <c r="H232" i="5"/>
  <c r="E232" i="5"/>
  <c r="U238" i="7"/>
  <c r="V238" i="7" s="1"/>
  <c r="W238" i="7" s="1"/>
  <c r="H238" i="7"/>
  <c r="I238" i="7" s="1"/>
  <c r="J238" i="7" s="1"/>
  <c r="T238" i="8"/>
  <c r="U238" i="8" s="1"/>
  <c r="V238" i="8" s="1"/>
  <c r="H238" i="8"/>
  <c r="I238" i="8" s="1"/>
  <c r="J238" i="8" s="1"/>
  <c r="L232" i="5" l="1"/>
  <c r="M232" i="5" s="1"/>
  <c r="N232" i="5" s="1"/>
  <c r="O232" i="5" s="1"/>
  <c r="P232" i="5" s="1"/>
  <c r="Q232" i="5" s="1"/>
  <c r="R232" i="5" s="1"/>
  <c r="T232" i="5" s="1"/>
  <c r="W232" i="5" s="1"/>
  <c r="Y238" i="7"/>
  <c r="AB238" i="7" s="1"/>
  <c r="W238" i="8"/>
  <c r="Y238" i="8" s="1"/>
  <c r="Z237" i="8" s="1"/>
  <c r="U231" i="5" l="1"/>
  <c r="S233" i="5"/>
  <c r="C233" i="5"/>
  <c r="E233" i="5" s="1"/>
  <c r="V233" i="5"/>
  <c r="AB238" i="8"/>
  <c r="N239" i="8" s="1"/>
  <c r="Z237" i="7"/>
  <c r="C239" i="7"/>
  <c r="E239" i="7"/>
  <c r="M239" i="7"/>
  <c r="D239" i="7"/>
  <c r="AA239" i="7"/>
  <c r="N239" i="7"/>
  <c r="P239" i="7"/>
  <c r="X239" i="7"/>
  <c r="O239" i="7"/>
  <c r="K239" i="7"/>
  <c r="Q239" i="7" s="1"/>
  <c r="R239" i="7" s="1"/>
  <c r="F233" i="5" l="1"/>
  <c r="I233" i="5"/>
  <c r="H233" i="5"/>
  <c r="J233" i="5"/>
  <c r="K233" i="5"/>
  <c r="D233" i="5"/>
  <c r="AA239" i="8"/>
  <c r="K239" i="8"/>
  <c r="X239" i="8"/>
  <c r="M239" i="8"/>
  <c r="P239" i="8"/>
  <c r="Q239" i="8"/>
  <c r="C239" i="8"/>
  <c r="E239" i="8"/>
  <c r="F239" i="8" s="1"/>
  <c r="G239" i="8" s="1"/>
  <c r="R239" i="8"/>
  <c r="S239" i="8" s="1"/>
  <c r="T239" i="8" s="1"/>
  <c r="U239" i="8" s="1"/>
  <c r="V239" i="8" s="1"/>
  <c r="O239" i="8"/>
  <c r="D239" i="8"/>
  <c r="S239" i="7"/>
  <c r="F239" i="7"/>
  <c r="G239" i="7" s="1"/>
  <c r="L233" i="5" l="1"/>
  <c r="M233" i="5" s="1"/>
  <c r="T239" i="7"/>
  <c r="H239" i="7"/>
  <c r="I239" i="7" s="1"/>
  <c r="J239" i="7" s="1"/>
  <c r="W239" i="8"/>
  <c r="H239" i="8"/>
  <c r="I239" i="8" s="1"/>
  <c r="J239" i="8" s="1"/>
  <c r="N233" i="5" l="1"/>
  <c r="O233" i="5" s="1"/>
  <c r="Y239" i="8"/>
  <c r="AB239" i="8" s="1"/>
  <c r="U239" i="7"/>
  <c r="V239" i="7" s="1"/>
  <c r="W239" i="7" s="1"/>
  <c r="Y239" i="7" s="1"/>
  <c r="P233" i="5" l="1"/>
  <c r="Q233" i="5" s="1"/>
  <c r="R233" i="5" s="1"/>
  <c r="T233" i="5" s="1"/>
  <c r="Z238" i="8"/>
  <c r="AB239" i="7"/>
  <c r="O240" i="7" s="1"/>
  <c r="Z238" i="7"/>
  <c r="N240" i="8"/>
  <c r="P240" i="8"/>
  <c r="C240" i="8"/>
  <c r="Q240" i="8"/>
  <c r="AA240" i="8"/>
  <c r="R240" i="8"/>
  <c r="D240" i="8"/>
  <c r="X240" i="8"/>
  <c r="E240" i="8"/>
  <c r="K240" i="8"/>
  <c r="M240" i="8"/>
  <c r="O240" i="8"/>
  <c r="W233" i="5" l="1"/>
  <c r="U232" i="5"/>
  <c r="P240" i="7"/>
  <c r="Q240" i="7" s="1"/>
  <c r="R240" i="7" s="1"/>
  <c r="S240" i="7" s="1"/>
  <c r="K240" i="7"/>
  <c r="C240" i="7"/>
  <c r="E240" i="7" s="1"/>
  <c r="F240" i="7" s="1"/>
  <c r="G240" i="7" s="1"/>
  <c r="D240" i="7"/>
  <c r="M240" i="7"/>
  <c r="AA240" i="7"/>
  <c r="X240" i="7"/>
  <c r="N240" i="7"/>
  <c r="F240" i="8"/>
  <c r="G240" i="8" s="1"/>
  <c r="H240" i="8" s="1"/>
  <c r="I240" i="8" s="1"/>
  <c r="S240" i="8"/>
  <c r="C234" i="5" l="1"/>
  <c r="K234" i="5" s="1"/>
  <c r="S234" i="5"/>
  <c r="D234" i="5"/>
  <c r="V234" i="5"/>
  <c r="T240" i="7"/>
  <c r="U240" i="7" s="1"/>
  <c r="V240" i="7" s="1"/>
  <c r="W240" i="7" s="1"/>
  <c r="H240" i="7"/>
  <c r="I240" i="7" s="1"/>
  <c r="J240" i="7" s="1"/>
  <c r="T240" i="8"/>
  <c r="U240" i="8" s="1"/>
  <c r="V240" i="8" s="1"/>
  <c r="J240" i="8"/>
  <c r="E234" i="5" l="1"/>
  <c r="H234" i="5"/>
  <c r="I234" i="5"/>
  <c r="J234" i="5"/>
  <c r="F234" i="5"/>
  <c r="Y240" i="7"/>
  <c r="W240" i="8"/>
  <c r="Y240" i="8" s="1"/>
  <c r="L234" i="5" l="1"/>
  <c r="M234" i="5" s="1"/>
  <c r="AB240" i="8"/>
  <c r="Z239" i="8"/>
  <c r="AB240" i="7"/>
  <c r="Z239" i="7"/>
  <c r="N234" i="5" l="1"/>
  <c r="O234" i="5" s="1"/>
  <c r="P234" i="5" s="1"/>
  <c r="Q234" i="5" s="1"/>
  <c r="N241" i="7"/>
  <c r="M241" i="7"/>
  <c r="AA241" i="7"/>
  <c r="C241" i="7"/>
  <c r="E241" i="7" s="1"/>
  <c r="O241" i="7"/>
  <c r="K241" i="7"/>
  <c r="Q241" i="7" s="1"/>
  <c r="R241" i="7" s="1"/>
  <c r="X241" i="7"/>
  <c r="P241" i="7"/>
  <c r="O241" i="8"/>
  <c r="P241" i="8"/>
  <c r="D241" i="8"/>
  <c r="E241" i="8"/>
  <c r="X241" i="8"/>
  <c r="N241" i="8"/>
  <c r="C241" i="8"/>
  <c r="AA241" i="8"/>
  <c r="R241" i="8"/>
  <c r="K241" i="8"/>
  <c r="M241" i="8"/>
  <c r="Q241" i="8"/>
  <c r="R234" i="5" l="1"/>
  <c r="T234" i="5" s="1"/>
  <c r="D241" i="7"/>
  <c r="S241" i="8"/>
  <c r="T241" i="8" s="1"/>
  <c r="U241" i="8" s="1"/>
  <c r="V241" i="8" s="1"/>
  <c r="S241" i="7"/>
  <c r="F241" i="8"/>
  <c r="F241" i="7"/>
  <c r="G241" i="7" s="1"/>
  <c r="W234" i="5" l="1"/>
  <c r="U233" i="5"/>
  <c r="H241" i="7"/>
  <c r="I241" i="7" s="1"/>
  <c r="J241" i="7" s="1"/>
  <c r="G241" i="8"/>
  <c r="H241" i="8" s="1"/>
  <c r="I241" i="8" s="1"/>
  <c r="J241" i="8" s="1"/>
  <c r="T241" i="7"/>
  <c r="W241" i="8"/>
  <c r="C235" i="5" l="1"/>
  <c r="J235" i="5" s="1"/>
  <c r="S235" i="5"/>
  <c r="F235" i="5"/>
  <c r="V235" i="5"/>
  <c r="K235" i="5"/>
  <c r="E235" i="5"/>
  <c r="Y241" i="8"/>
  <c r="Z240" i="8" s="1"/>
  <c r="U241" i="7"/>
  <c r="V241" i="7" s="1"/>
  <c r="W241" i="7" s="1"/>
  <c r="Y241" i="7" s="1"/>
  <c r="H235" i="5" l="1"/>
  <c r="I235" i="5"/>
  <c r="L235" i="5" s="1"/>
  <c r="M235" i="5" s="1"/>
  <c r="N235" i="5" s="1"/>
  <c r="O235" i="5" s="1"/>
  <c r="D235" i="5"/>
  <c r="AB241" i="8"/>
  <c r="C242" i="8" s="1"/>
  <c r="AB241" i="7"/>
  <c r="Z240" i="7"/>
  <c r="P235" i="5" l="1"/>
  <c r="Q235" i="5" s="1"/>
  <c r="R235" i="5" s="1"/>
  <c r="T235" i="5" s="1"/>
  <c r="P242" i="8"/>
  <c r="AA242" i="8"/>
  <c r="Q242" i="8"/>
  <c r="M242" i="8"/>
  <c r="X242" i="8"/>
  <c r="K242" i="8"/>
  <c r="E242" i="8"/>
  <c r="F242" i="8" s="1"/>
  <c r="G242" i="8" s="1"/>
  <c r="H242" i="8" s="1"/>
  <c r="I242" i="8" s="1"/>
  <c r="R242" i="8"/>
  <c r="S242" i="8" s="1"/>
  <c r="D242" i="8"/>
  <c r="N242" i="8"/>
  <c r="O242" i="8"/>
  <c r="C242" i="7"/>
  <c r="E242" i="7" s="1"/>
  <c r="N242" i="7"/>
  <c r="X242" i="7"/>
  <c r="K242" i="7"/>
  <c r="Q242" i="7" s="1"/>
  <c r="R242" i="7" s="1"/>
  <c r="O242" i="7"/>
  <c r="AA242" i="7"/>
  <c r="P242" i="7"/>
  <c r="M242" i="7"/>
  <c r="W235" i="5" l="1"/>
  <c r="U234" i="5"/>
  <c r="D242" i="7"/>
  <c r="S242" i="7"/>
  <c r="T242" i="7" s="1"/>
  <c r="F242" i="7"/>
  <c r="G242" i="7" s="1"/>
  <c r="J242" i="8"/>
  <c r="T242" i="8"/>
  <c r="U242" i="8" s="1"/>
  <c r="V242" i="8" s="1"/>
  <c r="V236" i="5" l="1"/>
  <c r="S236" i="5"/>
  <c r="C236" i="5"/>
  <c r="I236" i="5" s="1"/>
  <c r="W242" i="8"/>
  <c r="Y242" i="8" s="1"/>
  <c r="U242" i="7"/>
  <c r="V242" i="7" s="1"/>
  <c r="W242" i="7" s="1"/>
  <c r="H242" i="7"/>
  <c r="I242" i="7" s="1"/>
  <c r="J242" i="7" s="1"/>
  <c r="H236" i="5" l="1"/>
  <c r="K236" i="5"/>
  <c r="F236" i="5"/>
  <c r="E236" i="5"/>
  <c r="J236" i="5"/>
  <c r="D236" i="5"/>
  <c r="Y242" i="7"/>
  <c r="Z241" i="7" s="1"/>
  <c r="AB242" i="8"/>
  <c r="Z241" i="8"/>
  <c r="L236" i="5" l="1"/>
  <c r="M236" i="5" s="1"/>
  <c r="N236" i="5" s="1"/>
  <c r="O236" i="5" s="1"/>
  <c r="AB242" i="7"/>
  <c r="O243" i="7" s="1"/>
  <c r="D243" i="8"/>
  <c r="O243" i="8"/>
  <c r="R243" i="8"/>
  <c r="X243" i="8"/>
  <c r="K243" i="8"/>
  <c r="C243" i="8"/>
  <c r="M243" i="8"/>
  <c r="N243" i="8"/>
  <c r="E243" i="8"/>
  <c r="Q243" i="8"/>
  <c r="AA243" i="8"/>
  <c r="P243" i="8"/>
  <c r="P236" i="5" l="1"/>
  <c r="Q236" i="5" s="1"/>
  <c r="R236" i="5" s="1"/>
  <c r="T236" i="5" s="1"/>
  <c r="AA243" i="7"/>
  <c r="X243" i="7"/>
  <c r="C243" i="7"/>
  <c r="E243" i="7" s="1"/>
  <c r="F243" i="7" s="1"/>
  <c r="M243" i="7"/>
  <c r="N243" i="7"/>
  <c r="D243" i="7"/>
  <c r="Q243" i="7"/>
  <c r="P243" i="7"/>
  <c r="K243" i="7"/>
  <c r="R243" i="7"/>
  <c r="S243" i="7" s="1"/>
  <c r="T243" i="7" s="1"/>
  <c r="F243" i="8"/>
  <c r="S243" i="8"/>
  <c r="W236" i="5" l="1"/>
  <c r="U235" i="5"/>
  <c r="G243" i="7"/>
  <c r="H243" i="7" s="1"/>
  <c r="I243" i="7" s="1"/>
  <c r="J243" i="7" s="1"/>
  <c r="T243" i="8"/>
  <c r="U243" i="8" s="1"/>
  <c r="V243" i="8" s="1"/>
  <c r="U243" i="7"/>
  <c r="V243" i="7" s="1"/>
  <c r="W243" i="7" s="1"/>
  <c r="G243" i="8"/>
  <c r="H243" i="8" s="1"/>
  <c r="I243" i="8" s="1"/>
  <c r="S237" i="5" l="1"/>
  <c r="K237" i="5"/>
  <c r="I237" i="5"/>
  <c r="C237" i="5"/>
  <c r="J237" i="5"/>
  <c r="E237" i="5"/>
  <c r="D237" i="5"/>
  <c r="H237" i="5"/>
  <c r="F237" i="5"/>
  <c r="V237" i="5"/>
  <c r="Y243" i="7"/>
  <c r="Z242" i="7" s="1"/>
  <c r="W243" i="8"/>
  <c r="J243" i="8"/>
  <c r="L237" i="5" l="1"/>
  <c r="M237" i="5" s="1"/>
  <c r="Y243" i="8"/>
  <c r="Z242" i="8" s="1"/>
  <c r="AB243" i="7"/>
  <c r="X244" i="7" s="1"/>
  <c r="N237" i="5" l="1"/>
  <c r="O237" i="5" s="1"/>
  <c r="M244" i="7"/>
  <c r="N244" i="7"/>
  <c r="K244" i="7"/>
  <c r="Q244" i="7" s="1"/>
  <c r="R244" i="7" s="1"/>
  <c r="S244" i="7" s="1"/>
  <c r="T244" i="7" s="1"/>
  <c r="P244" i="7"/>
  <c r="D244" i="7"/>
  <c r="AB243" i="8"/>
  <c r="M244" i="8" s="1"/>
  <c r="AA244" i="7"/>
  <c r="C244" i="7"/>
  <c r="O244" i="7"/>
  <c r="E244" i="7"/>
  <c r="F244" i="7" s="1"/>
  <c r="G244" i="7" s="1"/>
  <c r="P237" i="5" l="1"/>
  <c r="Q237" i="5" s="1"/>
  <c r="R237" i="5" s="1"/>
  <c r="T237" i="5" s="1"/>
  <c r="E244" i="8"/>
  <c r="F244" i="8" s="1"/>
  <c r="G244" i="8" s="1"/>
  <c r="H244" i="8" s="1"/>
  <c r="I244" i="8" s="1"/>
  <c r="R244" i="8"/>
  <c r="S244" i="8" s="1"/>
  <c r="T244" i="8" s="1"/>
  <c r="U244" i="8" s="1"/>
  <c r="V244" i="8" s="1"/>
  <c r="K244" i="8"/>
  <c r="X244" i="8"/>
  <c r="AA244" i="8"/>
  <c r="P244" i="8"/>
  <c r="Q244" i="8"/>
  <c r="N244" i="8"/>
  <c r="C244" i="8"/>
  <c r="O244" i="8"/>
  <c r="D244" i="8"/>
  <c r="H244" i="7"/>
  <c r="I244" i="7" s="1"/>
  <c r="J244" i="7" s="1"/>
  <c r="U244" i="7"/>
  <c r="V244" i="7" s="1"/>
  <c r="W244" i="7" s="1"/>
  <c r="W237" i="5" l="1"/>
  <c r="U236" i="5"/>
  <c r="Y244" i="7"/>
  <c r="Z243" i="7" s="1"/>
  <c r="W244" i="8"/>
  <c r="J244" i="8"/>
  <c r="S238" i="5" l="1"/>
  <c r="C238" i="5"/>
  <c r="F238" i="5" s="1"/>
  <c r="V238" i="5"/>
  <c r="Y244" i="8"/>
  <c r="Z243" i="8" s="1"/>
  <c r="AB244" i="7"/>
  <c r="M245" i="7" s="1"/>
  <c r="J238" i="5" l="1"/>
  <c r="D238" i="5"/>
  <c r="H238" i="5"/>
  <c r="K238" i="5"/>
  <c r="I238" i="5"/>
  <c r="E238" i="5"/>
  <c r="AB244" i="8"/>
  <c r="N245" i="8" s="1"/>
  <c r="N245" i="7"/>
  <c r="P245" i="7"/>
  <c r="X245" i="7"/>
  <c r="O245" i="7"/>
  <c r="K245" i="7"/>
  <c r="Q245" i="7" s="1"/>
  <c r="R245" i="7" s="1"/>
  <c r="S245" i="7" s="1"/>
  <c r="C245" i="7"/>
  <c r="E245" i="7"/>
  <c r="F245" i="7" s="1"/>
  <c r="G245" i="7" s="1"/>
  <c r="H245" i="7" s="1"/>
  <c r="I245" i="7" s="1"/>
  <c r="AA245" i="7"/>
  <c r="D245" i="7"/>
  <c r="L238" i="5" l="1"/>
  <c r="M238" i="5" s="1"/>
  <c r="N238" i="5" s="1"/>
  <c r="C245" i="8"/>
  <c r="E245" i="8"/>
  <c r="F245" i="8" s="1"/>
  <c r="G245" i="8" s="1"/>
  <c r="AA245" i="8"/>
  <c r="R245" i="8"/>
  <c r="S245" i="8" s="1"/>
  <c r="T245" i="8" s="1"/>
  <c r="U245" i="8" s="1"/>
  <c r="V245" i="8" s="1"/>
  <c r="D245" i="8"/>
  <c r="Q245" i="8"/>
  <c r="P245" i="8"/>
  <c r="O245" i="8"/>
  <c r="K245" i="8"/>
  <c r="M245" i="8"/>
  <c r="X245" i="8"/>
  <c r="T245" i="7"/>
  <c r="U245" i="7" s="1"/>
  <c r="V245" i="7" s="1"/>
  <c r="J245" i="7"/>
  <c r="O238" i="5" l="1"/>
  <c r="P238" i="5" s="1"/>
  <c r="Q238" i="5" s="1"/>
  <c r="R238" i="5" s="1"/>
  <c r="T238" i="5" s="1"/>
  <c r="W245" i="7"/>
  <c r="Y245" i="7" s="1"/>
  <c r="W245" i="8"/>
  <c r="H245" i="8"/>
  <c r="I245" i="8" s="1"/>
  <c r="J245" i="8" s="1"/>
  <c r="W238" i="5" l="1"/>
  <c r="U237" i="5"/>
  <c r="Y245" i="8"/>
  <c r="Z244" i="8" s="1"/>
  <c r="AB245" i="7"/>
  <c r="Z244" i="7"/>
  <c r="I239" i="5" l="1"/>
  <c r="S239" i="5"/>
  <c r="V239" i="5"/>
  <c r="C239" i="5"/>
  <c r="H239" i="5" s="1"/>
  <c r="F239" i="5"/>
  <c r="AB245" i="8"/>
  <c r="K246" i="8" s="1"/>
  <c r="X246" i="7"/>
  <c r="K246" i="7"/>
  <c r="O246" i="7"/>
  <c r="E246" i="7"/>
  <c r="C246" i="7"/>
  <c r="D246" i="7" s="1"/>
  <c r="N246" i="7"/>
  <c r="AA246" i="7"/>
  <c r="Q246" i="7"/>
  <c r="R246" i="7" s="1"/>
  <c r="M246" i="7"/>
  <c r="P246" i="7"/>
  <c r="K239" i="5" l="1"/>
  <c r="E239" i="5"/>
  <c r="J239" i="5"/>
  <c r="L239" i="5" s="1"/>
  <c r="M239" i="5" s="1"/>
  <c r="D239" i="5"/>
  <c r="M246" i="8"/>
  <c r="D246" i="8"/>
  <c r="O246" i="8"/>
  <c r="C246" i="8"/>
  <c r="Q246" i="8"/>
  <c r="X246" i="8"/>
  <c r="N246" i="8"/>
  <c r="P246" i="8"/>
  <c r="AA246" i="8"/>
  <c r="E246" i="8"/>
  <c r="F246" i="8" s="1"/>
  <c r="R246" i="8"/>
  <c r="S246" i="8" s="1"/>
  <c r="T246" i="8" s="1"/>
  <c r="F246" i="7"/>
  <c r="G246" i="7" s="1"/>
  <c r="H246" i="7" s="1"/>
  <c r="I246" i="7" s="1"/>
  <c r="S246" i="7"/>
  <c r="N239" i="5" l="1"/>
  <c r="O239" i="5" s="1"/>
  <c r="P239" i="5" s="1"/>
  <c r="Q239" i="5" s="1"/>
  <c r="R239" i="5" s="1"/>
  <c r="T239" i="5" s="1"/>
  <c r="G246" i="8"/>
  <c r="H246" i="8" s="1"/>
  <c r="I246" i="8" s="1"/>
  <c r="J246" i="8" s="1"/>
  <c r="J246" i="7"/>
  <c r="U246" i="8"/>
  <c r="V246" i="8" s="1"/>
  <c r="W246" i="8" s="1"/>
  <c r="T246" i="7"/>
  <c r="U246" i="7" s="1"/>
  <c r="V246" i="7" s="1"/>
  <c r="W239" i="5" l="1"/>
  <c r="U238" i="5"/>
  <c r="W246" i="7"/>
  <c r="Y246" i="7" s="1"/>
  <c r="Y246" i="8"/>
  <c r="C240" i="5" l="1"/>
  <c r="F240" i="5" s="1"/>
  <c r="S240" i="5"/>
  <c r="V240" i="5"/>
  <c r="AB246" i="7"/>
  <c r="Z245" i="7"/>
  <c r="AB246" i="8"/>
  <c r="Z245" i="8"/>
  <c r="E240" i="5" l="1"/>
  <c r="K240" i="5"/>
  <c r="H240" i="5"/>
  <c r="D240" i="5"/>
  <c r="J240" i="5"/>
  <c r="I240" i="5"/>
  <c r="D247" i="8"/>
  <c r="R247" i="8"/>
  <c r="O247" i="8"/>
  <c r="X247" i="8"/>
  <c r="P247" i="8"/>
  <c r="AA247" i="8"/>
  <c r="K247" i="8"/>
  <c r="N247" i="8"/>
  <c r="E247" i="8"/>
  <c r="C247" i="8"/>
  <c r="Q247" i="8"/>
  <c r="M247" i="8"/>
  <c r="AA247" i="7"/>
  <c r="P247" i="7"/>
  <c r="M247" i="7"/>
  <c r="X247" i="7"/>
  <c r="K247" i="7"/>
  <c r="Q247" i="7" s="1"/>
  <c r="R247" i="7" s="1"/>
  <c r="C247" i="7"/>
  <c r="D247" i="7" s="1"/>
  <c r="O247" i="7"/>
  <c r="E247" i="7"/>
  <c r="N247" i="7"/>
  <c r="L240" i="5" l="1"/>
  <c r="M240" i="5" s="1"/>
  <c r="N240" i="5" s="1"/>
  <c r="O240" i="5" s="1"/>
  <c r="P240" i="5" s="1"/>
  <c r="Q240" i="5" s="1"/>
  <c r="R240" i="5" s="1"/>
  <c r="T240" i="5" s="1"/>
  <c r="F247" i="7"/>
  <c r="F247" i="8"/>
  <c r="G247" i="8" s="1"/>
  <c r="S247" i="8"/>
  <c r="T247" i="8" s="1"/>
  <c r="S247" i="7"/>
  <c r="W240" i="5" l="1"/>
  <c r="U239" i="5"/>
  <c r="G247" i="7"/>
  <c r="H247" i="7" s="1"/>
  <c r="I247" i="7" s="1"/>
  <c r="J247" i="7" s="1"/>
  <c r="T247" i="7"/>
  <c r="U247" i="8"/>
  <c r="V247" i="8" s="1"/>
  <c r="W247" i="8" s="1"/>
  <c r="H247" i="8"/>
  <c r="I247" i="8" s="1"/>
  <c r="J247" i="8" s="1"/>
  <c r="S241" i="5" l="1"/>
  <c r="V241" i="5"/>
  <c r="C241" i="5"/>
  <c r="K241" i="5" s="1"/>
  <c r="Y247" i="8"/>
  <c r="Z246" i="8" s="1"/>
  <c r="U247" i="7"/>
  <c r="V247" i="7" s="1"/>
  <c r="W247" i="7" s="1"/>
  <c r="Y247" i="7" s="1"/>
  <c r="D241" i="5" l="1"/>
  <c r="J241" i="5"/>
  <c r="F241" i="5"/>
  <c r="E241" i="5"/>
  <c r="I241" i="5"/>
  <c r="H241" i="5"/>
  <c r="AB247" i="8"/>
  <c r="AA248" i="8" s="1"/>
  <c r="AB247" i="7"/>
  <c r="Z246" i="7"/>
  <c r="L241" i="5" l="1"/>
  <c r="M241" i="5" s="1"/>
  <c r="D248" i="8"/>
  <c r="O248" i="8"/>
  <c r="Q248" i="8"/>
  <c r="R248" i="8"/>
  <c r="S248" i="8" s="1"/>
  <c r="T248" i="8" s="1"/>
  <c r="N248" i="8"/>
  <c r="E248" i="8"/>
  <c r="F248" i="8" s="1"/>
  <c r="G248" i="8" s="1"/>
  <c r="H248" i="8" s="1"/>
  <c r="I248" i="8" s="1"/>
  <c r="X248" i="8"/>
  <c r="P248" i="8"/>
  <c r="K248" i="8"/>
  <c r="C248" i="8"/>
  <c r="M248" i="8"/>
  <c r="X248" i="7"/>
  <c r="P248" i="7"/>
  <c r="AA248" i="7"/>
  <c r="C248" i="7"/>
  <c r="E248" i="7" s="1"/>
  <c r="O248" i="7"/>
  <c r="M248" i="7"/>
  <c r="N248" i="7"/>
  <c r="K248" i="7"/>
  <c r="Q248" i="7" s="1"/>
  <c r="R248" i="7" s="1"/>
  <c r="D248" i="7"/>
  <c r="N241" i="5" l="1"/>
  <c r="O241" i="5" s="1"/>
  <c r="P241" i="5" s="1"/>
  <c r="Q241" i="5" s="1"/>
  <c r="R241" i="5" s="1"/>
  <c r="T241" i="5" s="1"/>
  <c r="U248" i="8"/>
  <c r="V248" i="8" s="1"/>
  <c r="W248" i="8" s="1"/>
  <c r="S248" i="7"/>
  <c r="F248" i="7"/>
  <c r="G248" i="7" s="1"/>
  <c r="J248" i="8"/>
  <c r="W241" i="5" l="1"/>
  <c r="U240" i="5"/>
  <c r="H248" i="7"/>
  <c r="I248" i="7" s="1"/>
  <c r="J248" i="7" s="1"/>
  <c r="Y248" i="8"/>
  <c r="T248" i="7"/>
  <c r="U248" i="7" s="1"/>
  <c r="V248" i="7" s="1"/>
  <c r="C242" i="5" l="1"/>
  <c r="H242" i="5" s="1"/>
  <c r="S242" i="5"/>
  <c r="V242" i="5"/>
  <c r="AB248" i="8"/>
  <c r="Z247" i="8"/>
  <c r="W248" i="7"/>
  <c r="Y248" i="7" s="1"/>
  <c r="E242" i="5" l="1"/>
  <c r="D242" i="5"/>
  <c r="F242" i="5"/>
  <c r="K242" i="5"/>
  <c r="I242" i="5"/>
  <c r="J242" i="5"/>
  <c r="AB248" i="7"/>
  <c r="Z247" i="7"/>
  <c r="K249" i="8"/>
  <c r="D249" i="8"/>
  <c r="X249" i="8"/>
  <c r="E249" i="8"/>
  <c r="O249" i="8"/>
  <c r="N249" i="8"/>
  <c r="M249" i="8"/>
  <c r="C249" i="8"/>
  <c r="P249" i="8"/>
  <c r="Q249" i="8"/>
  <c r="AA249" i="8"/>
  <c r="R249" i="8"/>
  <c r="L242" i="5" l="1"/>
  <c r="M242" i="5" s="1"/>
  <c r="F249" i="8"/>
  <c r="G249" i="8" s="1"/>
  <c r="S249" i="8"/>
  <c r="K249" i="7"/>
  <c r="AA249" i="7"/>
  <c r="X249" i="7"/>
  <c r="P249" i="7"/>
  <c r="Q249" i="7" s="1"/>
  <c r="R249" i="7" s="1"/>
  <c r="M249" i="7"/>
  <c r="E249" i="7"/>
  <c r="C249" i="7"/>
  <c r="D249" i="7" s="1"/>
  <c r="N249" i="7"/>
  <c r="O249" i="7"/>
  <c r="N242" i="5" l="1"/>
  <c r="O242" i="5" s="1"/>
  <c r="P242" i="5" s="1"/>
  <c r="Q242" i="5" s="1"/>
  <c r="R242" i="5" s="1"/>
  <c r="T242" i="5" s="1"/>
  <c r="S249" i="7"/>
  <c r="T249" i="7" s="1"/>
  <c r="T249" i="8"/>
  <c r="U249" i="8" s="1"/>
  <c r="V249" i="8" s="1"/>
  <c r="W249" i="8" s="1"/>
  <c r="F249" i="7"/>
  <c r="G249" i="7" s="1"/>
  <c r="H249" i="8"/>
  <c r="I249" i="8" s="1"/>
  <c r="J249" i="8" s="1"/>
  <c r="W242" i="5" l="1"/>
  <c r="U241" i="5"/>
  <c r="H249" i="7"/>
  <c r="I249" i="7" s="1"/>
  <c r="J249" i="7" s="1"/>
  <c r="U249" i="7"/>
  <c r="V249" i="7" s="1"/>
  <c r="W249" i="7" s="1"/>
  <c r="Y249" i="8"/>
  <c r="V243" i="5" l="1"/>
  <c r="I243" i="5"/>
  <c r="S243" i="5"/>
  <c r="C243" i="5"/>
  <c r="D243" i="5" s="1"/>
  <c r="F243" i="5"/>
  <c r="E243" i="5"/>
  <c r="K243" i="5"/>
  <c r="J243" i="5"/>
  <c r="H243" i="5"/>
  <c r="AB249" i="8"/>
  <c r="Z248" i="8"/>
  <c r="Y249" i="7"/>
  <c r="L243" i="5" l="1"/>
  <c r="M243" i="5" s="1"/>
  <c r="P250" i="8"/>
  <c r="C250" i="8"/>
  <c r="E250" i="8"/>
  <c r="K250" i="8"/>
  <c r="M250" i="8"/>
  <c r="D250" i="8"/>
  <c r="O250" i="8"/>
  <c r="N250" i="8"/>
  <c r="Q250" i="8"/>
  <c r="AA250" i="8"/>
  <c r="R250" i="8"/>
  <c r="X250" i="8"/>
  <c r="AB249" i="7"/>
  <c r="Z248" i="7"/>
  <c r="N243" i="5" l="1"/>
  <c r="O243" i="5" s="1"/>
  <c r="P243" i="5" s="1"/>
  <c r="Q243" i="5" s="1"/>
  <c r="F250" i="8"/>
  <c r="S250" i="8"/>
  <c r="T250" i="8" s="1"/>
  <c r="C250" i="7"/>
  <c r="AA250" i="7"/>
  <c r="O250" i="7"/>
  <c r="X250" i="7"/>
  <c r="M250" i="7"/>
  <c r="K250" i="7"/>
  <c r="E250" i="7"/>
  <c r="D250" i="7"/>
  <c r="N250" i="7"/>
  <c r="P250" i="7"/>
  <c r="Q250" i="7" s="1"/>
  <c r="R250" i="7" s="1"/>
  <c r="R243" i="5" l="1"/>
  <c r="T243" i="5" s="1"/>
  <c r="G250" i="8"/>
  <c r="H250" i="8" s="1"/>
  <c r="I250" i="8" s="1"/>
  <c r="J250" i="8" s="1"/>
  <c r="U250" i="8"/>
  <c r="V250" i="8" s="1"/>
  <c r="W250" i="8" s="1"/>
  <c r="S250" i="7"/>
  <c r="F250" i="7"/>
  <c r="W243" i="5" l="1"/>
  <c r="U242" i="5"/>
  <c r="Y250" i="8"/>
  <c r="AB250" i="8" s="1"/>
  <c r="G250" i="7"/>
  <c r="H250" i="7" s="1"/>
  <c r="I250" i="7" s="1"/>
  <c r="T250" i="7"/>
  <c r="U250" i="7" s="1"/>
  <c r="V250" i="7" s="1"/>
  <c r="W250" i="7" s="1"/>
  <c r="C244" i="5" l="1"/>
  <c r="E244" i="5" s="1"/>
  <c r="V244" i="5"/>
  <c r="S244" i="5"/>
  <c r="F244" i="5"/>
  <c r="I244" i="5"/>
  <c r="Z249" i="8"/>
  <c r="J250" i="7"/>
  <c r="Y250" i="7" s="1"/>
  <c r="K251" i="8"/>
  <c r="C251" i="8"/>
  <c r="O251" i="8"/>
  <c r="P251" i="8"/>
  <c r="E251" i="8"/>
  <c r="M251" i="8"/>
  <c r="X251" i="8"/>
  <c r="R251" i="8"/>
  <c r="AA251" i="8"/>
  <c r="N251" i="8"/>
  <c r="D251" i="8"/>
  <c r="Q251" i="8"/>
  <c r="D244" i="5" l="1"/>
  <c r="H244" i="5"/>
  <c r="K244" i="5"/>
  <c r="J244" i="5"/>
  <c r="F251" i="8"/>
  <c r="G251" i="8" s="1"/>
  <c r="AB250" i="7"/>
  <c r="Z249" i="7"/>
  <c r="S251" i="8"/>
  <c r="L244" i="5" l="1"/>
  <c r="M244" i="5" s="1"/>
  <c r="N244" i="5" s="1"/>
  <c r="O244" i="5" s="1"/>
  <c r="H251" i="8"/>
  <c r="I251" i="8" s="1"/>
  <c r="J251" i="8" s="1"/>
  <c r="K251" i="7"/>
  <c r="Q251" i="7" s="1"/>
  <c r="R251" i="7" s="1"/>
  <c r="N251" i="7"/>
  <c r="AA251" i="7"/>
  <c r="X251" i="7"/>
  <c r="O251" i="7"/>
  <c r="C251" i="7"/>
  <c r="E251" i="7" s="1"/>
  <c r="M251" i="7"/>
  <c r="D251" i="7"/>
  <c r="P251" i="7"/>
  <c r="T251" i="8"/>
  <c r="U251" i="8" s="1"/>
  <c r="V251" i="8" s="1"/>
  <c r="P244" i="5" l="1"/>
  <c r="Q244" i="5" s="1"/>
  <c r="R244" i="5" s="1"/>
  <c r="T244" i="5" s="1"/>
  <c r="S251" i="7"/>
  <c r="T251" i="7" s="1"/>
  <c r="F251" i="7"/>
  <c r="G251" i="7" s="1"/>
  <c r="H251" i="7" s="1"/>
  <c r="I251" i="7" s="1"/>
  <c r="W251" i="8"/>
  <c r="Y251" i="8" s="1"/>
  <c r="W244" i="5" l="1"/>
  <c r="U243" i="5"/>
  <c r="U251" i="7"/>
  <c r="V251" i="7" s="1"/>
  <c r="W251" i="7" s="1"/>
  <c r="AB251" i="8"/>
  <c r="Z250" i="8"/>
  <c r="J251" i="7"/>
  <c r="V245" i="5" l="1"/>
  <c r="S245" i="5"/>
  <c r="C245" i="5"/>
  <c r="F245" i="5" s="1"/>
  <c r="Y251" i="7"/>
  <c r="Z250" i="7" s="1"/>
  <c r="D252" i="8"/>
  <c r="AA252" i="8"/>
  <c r="E252" i="8"/>
  <c r="K252" i="8"/>
  <c r="Q252" i="8"/>
  <c r="P252" i="8"/>
  <c r="X252" i="8"/>
  <c r="R252" i="8"/>
  <c r="M252" i="8"/>
  <c r="N252" i="8"/>
  <c r="O252" i="8"/>
  <c r="C252" i="8"/>
  <c r="D245" i="5" l="1"/>
  <c r="I245" i="5"/>
  <c r="J245" i="5"/>
  <c r="K245" i="5"/>
  <c r="H245" i="5"/>
  <c r="L245" i="5" s="1"/>
  <c r="M245" i="5" s="1"/>
  <c r="E245" i="5"/>
  <c r="AB251" i="7"/>
  <c r="M252" i="7" s="1"/>
  <c r="F252" i="8"/>
  <c r="G252" i="8" s="1"/>
  <c r="S252" i="8"/>
  <c r="N245" i="5" l="1"/>
  <c r="O245" i="5" s="1"/>
  <c r="C252" i="7"/>
  <c r="E252" i="7" s="1"/>
  <c r="F252" i="7" s="1"/>
  <c r="G252" i="7" s="1"/>
  <c r="D252" i="7"/>
  <c r="P252" i="7"/>
  <c r="AA252" i="7"/>
  <c r="O252" i="7"/>
  <c r="X252" i="7"/>
  <c r="N252" i="7"/>
  <c r="K252" i="7"/>
  <c r="Q252" i="7" s="1"/>
  <c r="R252" i="7" s="1"/>
  <c r="S252" i="7" s="1"/>
  <c r="T252" i="7" s="1"/>
  <c r="U252" i="7" s="1"/>
  <c r="V252" i="7" s="1"/>
  <c r="H252" i="8"/>
  <c r="I252" i="8" s="1"/>
  <c r="J252" i="8" s="1"/>
  <c r="T252" i="8"/>
  <c r="U252" i="8" s="1"/>
  <c r="V252" i="8" s="1"/>
  <c r="P245" i="5" l="1"/>
  <c r="Q245" i="5" s="1"/>
  <c r="R245" i="5" s="1"/>
  <c r="T245" i="5" s="1"/>
  <c r="H252" i="7"/>
  <c r="I252" i="7" s="1"/>
  <c r="J252" i="7" s="1"/>
  <c r="W252" i="7"/>
  <c r="W252" i="8"/>
  <c r="Y252" i="8" s="1"/>
  <c r="W245" i="5" l="1"/>
  <c r="U244" i="5"/>
  <c r="AB252" i="8"/>
  <c r="Z251" i="8"/>
  <c r="Y252" i="7"/>
  <c r="C246" i="5" l="1"/>
  <c r="K246" i="5" s="1"/>
  <c r="J246" i="5"/>
  <c r="S246" i="5"/>
  <c r="V246" i="5"/>
  <c r="E246" i="5"/>
  <c r="H246" i="5"/>
  <c r="D246" i="5"/>
  <c r="AB252" i="7"/>
  <c r="Z251" i="7"/>
  <c r="O253" i="8"/>
  <c r="M253" i="8"/>
  <c r="K253" i="8"/>
  <c r="X253" i="8"/>
  <c r="D253" i="8"/>
  <c r="E253" i="8"/>
  <c r="AA253" i="8"/>
  <c r="Q253" i="8"/>
  <c r="R253" i="8"/>
  <c r="C253" i="8"/>
  <c r="P253" i="8"/>
  <c r="N253" i="8"/>
  <c r="F246" i="5" l="1"/>
  <c r="I246" i="5"/>
  <c r="L246" i="5" s="1"/>
  <c r="M246" i="5" s="1"/>
  <c r="M253" i="7"/>
  <c r="Q253" i="7" s="1"/>
  <c r="R253" i="7" s="1"/>
  <c r="E253" i="7"/>
  <c r="P253" i="7"/>
  <c r="O253" i="7"/>
  <c r="AA253" i="7"/>
  <c r="X253" i="7"/>
  <c r="K253" i="7"/>
  <c r="C253" i="7"/>
  <c r="D253" i="7"/>
  <c r="N253" i="7"/>
  <c r="S253" i="8"/>
  <c r="T253" i="8" s="1"/>
  <c r="F253" i="8"/>
  <c r="G253" i="8" s="1"/>
  <c r="N246" i="5" l="1"/>
  <c r="O246" i="5" s="1"/>
  <c r="S253" i="7"/>
  <c r="T253" i="7" s="1"/>
  <c r="U253" i="7" s="1"/>
  <c r="V253" i="7" s="1"/>
  <c r="F253" i="7"/>
  <c r="G253" i="7" s="1"/>
  <c r="U253" i="8"/>
  <c r="V253" i="8" s="1"/>
  <c r="W253" i="8" s="1"/>
  <c r="H253" i="8"/>
  <c r="I253" i="8" s="1"/>
  <c r="J253" i="8" s="1"/>
  <c r="P246" i="5" l="1"/>
  <c r="Q246" i="5" s="1"/>
  <c r="R246" i="5" s="1"/>
  <c r="T246" i="5" s="1"/>
  <c r="Y253" i="8"/>
  <c r="W253" i="7"/>
  <c r="H253" i="7"/>
  <c r="I253" i="7" s="1"/>
  <c r="J253" i="7" s="1"/>
  <c r="W246" i="5" l="1"/>
  <c r="U245" i="5"/>
  <c r="Y253" i="7"/>
  <c r="Z252" i="7" s="1"/>
  <c r="AB253" i="8"/>
  <c r="Z252" i="8"/>
  <c r="C247" i="5" l="1"/>
  <c r="H247" i="5" s="1"/>
  <c r="I247" i="5"/>
  <c r="S247" i="5"/>
  <c r="V247" i="5"/>
  <c r="F247" i="5"/>
  <c r="E247" i="5"/>
  <c r="D247" i="5"/>
  <c r="J247" i="5"/>
  <c r="AB253" i="7"/>
  <c r="D254" i="8"/>
  <c r="X254" i="8"/>
  <c r="C254" i="8"/>
  <c r="Q254" i="8"/>
  <c r="E254" i="8"/>
  <c r="O254" i="8"/>
  <c r="K254" i="8"/>
  <c r="AA254" i="8"/>
  <c r="R254" i="8"/>
  <c r="P254" i="8"/>
  <c r="N254" i="8"/>
  <c r="M254" i="8"/>
  <c r="K247" i="5" l="1"/>
  <c r="L247" i="5" s="1"/>
  <c r="M247" i="5" s="1"/>
  <c r="E254" i="7"/>
  <c r="F254" i="7" s="1"/>
  <c r="G254" i="7" s="1"/>
  <c r="H254" i="7" s="1"/>
  <c r="I254" i="7" s="1"/>
  <c r="O254" i="7"/>
  <c r="AA254" i="7"/>
  <c r="N254" i="7"/>
  <c r="D254" i="7"/>
  <c r="P254" i="7"/>
  <c r="K254" i="7"/>
  <c r="Q254" i="7" s="1"/>
  <c r="R254" i="7" s="1"/>
  <c r="S254" i="7" s="1"/>
  <c r="T254" i="7" s="1"/>
  <c r="C254" i="7"/>
  <c r="M254" i="7"/>
  <c r="X254" i="7"/>
  <c r="S254" i="8"/>
  <c r="T254" i="8" s="1"/>
  <c r="F254" i="8"/>
  <c r="G254" i="8" s="1"/>
  <c r="H254" i="8" s="1"/>
  <c r="I254" i="8" s="1"/>
  <c r="N247" i="5" l="1"/>
  <c r="O247" i="5" s="1"/>
  <c r="U254" i="7"/>
  <c r="V254" i="7" s="1"/>
  <c r="W254" i="7" s="1"/>
  <c r="J254" i="7"/>
  <c r="J254" i="8"/>
  <c r="U254" i="8"/>
  <c r="V254" i="8" s="1"/>
  <c r="W254" i="8" s="1"/>
  <c r="P247" i="5" l="1"/>
  <c r="Q247" i="5" s="1"/>
  <c r="R247" i="5" s="1"/>
  <c r="T247" i="5" s="1"/>
  <c r="Y254" i="7"/>
  <c r="AB254" i="7" s="1"/>
  <c r="Y254" i="8"/>
  <c r="W247" i="5" l="1"/>
  <c r="U246" i="5"/>
  <c r="Z253" i="7"/>
  <c r="AB254" i="8"/>
  <c r="Z253" i="8"/>
  <c r="D255" i="7"/>
  <c r="N255" i="7"/>
  <c r="C255" i="7"/>
  <c r="E255" i="7"/>
  <c r="AA255" i="7"/>
  <c r="O255" i="7"/>
  <c r="X255" i="7"/>
  <c r="M255" i="7"/>
  <c r="Q255" i="7" s="1"/>
  <c r="R255" i="7" s="1"/>
  <c r="K255" i="7"/>
  <c r="P255" i="7"/>
  <c r="C248" i="5" l="1"/>
  <c r="K248" i="5" s="1"/>
  <c r="F248" i="5"/>
  <c r="V248" i="5"/>
  <c r="S248" i="5"/>
  <c r="J248" i="5"/>
  <c r="H248" i="5"/>
  <c r="I248" i="5"/>
  <c r="P255" i="8"/>
  <c r="D255" i="8"/>
  <c r="X255" i="8"/>
  <c r="R255" i="8"/>
  <c r="K255" i="8"/>
  <c r="Q255" i="8"/>
  <c r="M255" i="8"/>
  <c r="AA255" i="8"/>
  <c r="E255" i="8"/>
  <c r="C255" i="8"/>
  <c r="O255" i="8"/>
  <c r="N255" i="8"/>
  <c r="S255" i="7"/>
  <c r="F255" i="7"/>
  <c r="G255" i="7" s="1"/>
  <c r="E248" i="5" l="1"/>
  <c r="L248" i="5"/>
  <c r="M248" i="5" s="1"/>
  <c r="D248" i="5"/>
  <c r="T255" i="7"/>
  <c r="H255" i="7"/>
  <c r="I255" i="7" s="1"/>
  <c r="J255" i="7" s="1"/>
  <c r="F255" i="8"/>
  <c r="G255" i="8" s="1"/>
  <c r="H255" i="8" s="1"/>
  <c r="I255" i="8" s="1"/>
  <c r="S255" i="8"/>
  <c r="N248" i="5" l="1"/>
  <c r="U255" i="7"/>
  <c r="V255" i="7" s="1"/>
  <c r="W255" i="7" s="1"/>
  <c r="Y255" i="7" s="1"/>
  <c r="J255" i="8"/>
  <c r="T255" i="8"/>
  <c r="U255" i="8" s="1"/>
  <c r="V255" i="8" s="1"/>
  <c r="W255" i="8" s="1"/>
  <c r="O248" i="5" l="1"/>
  <c r="P248" i="5" s="1"/>
  <c r="Q248" i="5" s="1"/>
  <c r="AB255" i="7"/>
  <c r="Z254" i="7"/>
  <c r="Y255" i="8"/>
  <c r="R248" i="5" l="1"/>
  <c r="T248" i="5" s="1"/>
  <c r="M256" i="7"/>
  <c r="P256" i="7"/>
  <c r="K256" i="7"/>
  <c r="Q256" i="7" s="1"/>
  <c r="R256" i="7" s="1"/>
  <c r="X256" i="7"/>
  <c r="C256" i="7"/>
  <c r="E256" i="7" s="1"/>
  <c r="AA256" i="7"/>
  <c r="N256" i="7"/>
  <c r="O256" i="7"/>
  <c r="AB255" i="8"/>
  <c r="Z254" i="8"/>
  <c r="W248" i="5" l="1"/>
  <c r="U247" i="5"/>
  <c r="D256" i="7"/>
  <c r="F256" i="7"/>
  <c r="Q256" i="8"/>
  <c r="X256" i="8"/>
  <c r="C256" i="8"/>
  <c r="D256" i="8"/>
  <c r="E256" i="8"/>
  <c r="N256" i="8"/>
  <c r="R256" i="8"/>
  <c r="M256" i="8"/>
  <c r="K256" i="8"/>
  <c r="O256" i="8"/>
  <c r="P256" i="8"/>
  <c r="AA256" i="8"/>
  <c r="S256" i="7"/>
  <c r="T256" i="7" s="1"/>
  <c r="C249" i="5" l="1"/>
  <c r="E249" i="5" s="1"/>
  <c r="I249" i="5"/>
  <c r="D249" i="5"/>
  <c r="V249" i="5"/>
  <c r="S249" i="5"/>
  <c r="G256" i="7"/>
  <c r="H256" i="7" s="1"/>
  <c r="I256" i="7" s="1"/>
  <c r="S256" i="8"/>
  <c r="F256" i="8"/>
  <c r="G256" i="8" s="1"/>
  <c r="U256" i="7"/>
  <c r="V256" i="7" s="1"/>
  <c r="W256" i="7" s="1"/>
  <c r="H249" i="5" l="1"/>
  <c r="K249" i="5"/>
  <c r="F249" i="5"/>
  <c r="J249" i="5"/>
  <c r="J256" i="7"/>
  <c r="Y256" i="7" s="1"/>
  <c r="T256" i="8"/>
  <c r="U256" i="8" s="1"/>
  <c r="V256" i="8" s="1"/>
  <c r="H256" i="8"/>
  <c r="I256" i="8" s="1"/>
  <c r="J256" i="8" s="1"/>
  <c r="L249" i="5" l="1"/>
  <c r="M249" i="5" s="1"/>
  <c r="N249" i="5" s="1"/>
  <c r="O249" i="5" s="1"/>
  <c r="AB256" i="7"/>
  <c r="Z255" i="7"/>
  <c r="W256" i="8"/>
  <c r="Y256" i="8" s="1"/>
  <c r="P249" i="5" l="1"/>
  <c r="Q249" i="5" s="1"/>
  <c r="R249" i="5" s="1"/>
  <c r="T249" i="5" s="1"/>
  <c r="AB256" i="8"/>
  <c r="Z255" i="8"/>
  <c r="K257" i="7"/>
  <c r="P257" i="7"/>
  <c r="N257" i="7"/>
  <c r="Q257" i="7" s="1"/>
  <c r="R257" i="7" s="1"/>
  <c r="E257" i="7"/>
  <c r="X257" i="7"/>
  <c r="M257" i="7"/>
  <c r="AA257" i="7"/>
  <c r="O257" i="7"/>
  <c r="C257" i="7"/>
  <c r="D257" i="7"/>
  <c r="W249" i="5" l="1"/>
  <c r="U248" i="5"/>
  <c r="S257" i="7"/>
  <c r="T257" i="7" s="1"/>
  <c r="U257" i="7" s="1"/>
  <c r="V257" i="7" s="1"/>
  <c r="R257" i="8"/>
  <c r="AA257" i="8"/>
  <c r="C257" i="8"/>
  <c r="E257" i="8"/>
  <c r="K257" i="8"/>
  <c r="M257" i="8"/>
  <c r="N257" i="8"/>
  <c r="Q257" i="8"/>
  <c r="X257" i="8"/>
  <c r="P257" i="8"/>
  <c r="O257" i="8"/>
  <c r="D257" i="8"/>
  <c r="F257" i="7"/>
  <c r="E250" i="5" l="1"/>
  <c r="D250" i="5"/>
  <c r="V250" i="5"/>
  <c r="C250" i="5"/>
  <c r="F250" i="5" s="1"/>
  <c r="H250" i="5"/>
  <c r="I250" i="5"/>
  <c r="S250" i="5"/>
  <c r="J250" i="5"/>
  <c r="K250" i="5"/>
  <c r="S257" i="8"/>
  <c r="T257" i="8" s="1"/>
  <c r="U257" i="8" s="1"/>
  <c r="V257" i="8" s="1"/>
  <c r="F257" i="8"/>
  <c r="W257" i="7"/>
  <c r="G257" i="7"/>
  <c r="H257" i="7" s="1"/>
  <c r="I257" i="7" s="1"/>
  <c r="L250" i="5" l="1"/>
  <c r="M250" i="5" s="1"/>
  <c r="N250" i="5" s="1"/>
  <c r="O250" i="5" s="1"/>
  <c r="G257" i="8"/>
  <c r="W257" i="8"/>
  <c r="J257" i="7"/>
  <c r="Y257" i="7" s="1"/>
  <c r="P250" i="5" l="1"/>
  <c r="Q250" i="5" s="1"/>
  <c r="R250" i="5" s="1"/>
  <c r="T250" i="5" s="1"/>
  <c r="H257" i="8"/>
  <c r="I257" i="8" s="1"/>
  <c r="J257" i="8" s="1"/>
  <c r="Y257" i="8" s="1"/>
  <c r="AB257" i="7"/>
  <c r="Z256" i="7"/>
  <c r="W250" i="5" l="1"/>
  <c r="U249" i="5"/>
  <c r="Z256" i="8"/>
  <c r="AB257" i="8"/>
  <c r="O258" i="8" s="1"/>
  <c r="O258" i="7"/>
  <c r="Q258" i="7" s="1"/>
  <c r="R258" i="7" s="1"/>
  <c r="P258" i="7"/>
  <c r="K258" i="7"/>
  <c r="AA258" i="7"/>
  <c r="N258" i="7"/>
  <c r="M258" i="7"/>
  <c r="C258" i="7"/>
  <c r="D258" i="7" s="1"/>
  <c r="X258" i="7"/>
  <c r="C251" i="5" l="1"/>
  <c r="D251" i="5" s="1"/>
  <c r="S251" i="5"/>
  <c r="V251" i="5"/>
  <c r="E258" i="7"/>
  <c r="F258" i="7" s="1"/>
  <c r="G258" i="7" s="1"/>
  <c r="H258" i="7" s="1"/>
  <c r="I258" i="7" s="1"/>
  <c r="X258" i="8"/>
  <c r="K258" i="8"/>
  <c r="M258" i="8"/>
  <c r="N258" i="8"/>
  <c r="R258" i="8"/>
  <c r="S258" i="8" s="1"/>
  <c r="E258" i="8"/>
  <c r="F258" i="8" s="1"/>
  <c r="AA258" i="8"/>
  <c r="P258" i="8"/>
  <c r="Q258" i="8"/>
  <c r="D258" i="8"/>
  <c r="C258" i="8"/>
  <c r="S258" i="7"/>
  <c r="T258" i="7" s="1"/>
  <c r="U258" i="7" s="1"/>
  <c r="V258" i="7" s="1"/>
  <c r="J251" i="5" l="1"/>
  <c r="K251" i="5"/>
  <c r="F251" i="5"/>
  <c r="H251" i="5"/>
  <c r="E251" i="5"/>
  <c r="I251" i="5"/>
  <c r="T258" i="8"/>
  <c r="U258" i="8" s="1"/>
  <c r="V258" i="8" s="1"/>
  <c r="W258" i="8" s="1"/>
  <c r="J258" i="7"/>
  <c r="W258" i="7"/>
  <c r="G258" i="8"/>
  <c r="H258" i="8" s="1"/>
  <c r="I258" i="8" s="1"/>
  <c r="L251" i="5" l="1"/>
  <c r="M251" i="5" s="1"/>
  <c r="N251" i="5" s="1"/>
  <c r="O251" i="5" s="1"/>
  <c r="J258" i="8"/>
  <c r="Y258" i="8" s="1"/>
  <c r="Y258" i="7"/>
  <c r="P251" i="5" l="1"/>
  <c r="Q251" i="5" s="1"/>
  <c r="R251" i="5" s="1"/>
  <c r="T251" i="5" s="1"/>
  <c r="AB258" i="7"/>
  <c r="Z257" i="7"/>
  <c r="AB258" i="8"/>
  <c r="Z257" i="8"/>
  <c r="W251" i="5" l="1"/>
  <c r="U250" i="5"/>
  <c r="Q259" i="7"/>
  <c r="R259" i="7" s="1"/>
  <c r="K259" i="7"/>
  <c r="O259" i="7"/>
  <c r="AA259" i="7"/>
  <c r="P259" i="7"/>
  <c r="N259" i="7"/>
  <c r="C259" i="7"/>
  <c r="E259" i="7" s="1"/>
  <c r="M259" i="7"/>
  <c r="X259" i="7"/>
  <c r="AA259" i="8"/>
  <c r="O259" i="8"/>
  <c r="R259" i="8"/>
  <c r="D259" i="8"/>
  <c r="P259" i="8"/>
  <c r="N259" i="8"/>
  <c r="E259" i="8"/>
  <c r="K259" i="8"/>
  <c r="X259" i="8"/>
  <c r="C259" i="8"/>
  <c r="Q259" i="8"/>
  <c r="M259" i="8"/>
  <c r="D259" i="7" l="1"/>
  <c r="I252" i="5"/>
  <c r="C252" i="5"/>
  <c r="F252" i="5" s="1"/>
  <c r="S252" i="5"/>
  <c r="V252" i="5"/>
  <c r="H252" i="5"/>
  <c r="D252" i="5"/>
  <c r="F259" i="8"/>
  <c r="G259" i="8" s="1"/>
  <c r="H259" i="8" s="1"/>
  <c r="I259" i="8" s="1"/>
  <c r="S259" i="8"/>
  <c r="S259" i="7"/>
  <c r="T259" i="7" s="1"/>
  <c r="F259" i="7"/>
  <c r="G259" i="7" s="1"/>
  <c r="K252" i="5" l="1"/>
  <c r="J252" i="5"/>
  <c r="L252" i="5" s="1"/>
  <c r="M252" i="5" s="1"/>
  <c r="E252" i="5"/>
  <c r="H259" i="7"/>
  <c r="I259" i="7" s="1"/>
  <c r="J259" i="7" s="1"/>
  <c r="J259" i="8"/>
  <c r="U259" i="7"/>
  <c r="V259" i="7" s="1"/>
  <c r="W259" i="7" s="1"/>
  <c r="T259" i="8"/>
  <c r="U259" i="8" s="1"/>
  <c r="V259" i="8" s="1"/>
  <c r="N252" i="5" l="1"/>
  <c r="O252" i="5" s="1"/>
  <c r="P252" i="5" s="1"/>
  <c r="Q252" i="5" s="1"/>
  <c r="R252" i="5" s="1"/>
  <c r="T252" i="5" s="1"/>
  <c r="Y259" i="7"/>
  <c r="W259" i="8"/>
  <c r="Y259" i="8" s="1"/>
  <c r="W252" i="5" l="1"/>
  <c r="U251" i="5"/>
  <c r="AB259" i="8"/>
  <c r="Z258" i="8"/>
  <c r="AB259" i="7"/>
  <c r="Z258" i="7"/>
  <c r="C253" i="5" l="1"/>
  <c r="E253" i="5" s="1"/>
  <c r="V253" i="5"/>
  <c r="I253" i="5"/>
  <c r="S253" i="5"/>
  <c r="Q260" i="8"/>
  <c r="R260" i="8"/>
  <c r="P260" i="8"/>
  <c r="O260" i="8"/>
  <c r="X260" i="8"/>
  <c r="N260" i="8"/>
  <c r="AA260" i="8"/>
  <c r="E260" i="8"/>
  <c r="C260" i="8"/>
  <c r="D260" i="8"/>
  <c r="K260" i="8"/>
  <c r="M260" i="8"/>
  <c r="X260" i="7"/>
  <c r="M260" i="7"/>
  <c r="Q260" i="7" s="1"/>
  <c r="R260" i="7" s="1"/>
  <c r="O260" i="7"/>
  <c r="P260" i="7"/>
  <c r="D260" i="7"/>
  <c r="K260" i="7"/>
  <c r="C260" i="7"/>
  <c r="N260" i="7"/>
  <c r="AA260" i="7"/>
  <c r="E260" i="7"/>
  <c r="K253" i="5" l="1"/>
  <c r="F253" i="5"/>
  <c r="D253" i="5"/>
  <c r="J253" i="5"/>
  <c r="H253" i="5"/>
  <c r="S260" i="8"/>
  <c r="S260" i="7"/>
  <c r="T260" i="7" s="1"/>
  <c r="F260" i="7"/>
  <c r="G260" i="7" s="1"/>
  <c r="F260" i="8"/>
  <c r="G260" i="8" s="1"/>
  <c r="H260" i="8" s="1"/>
  <c r="I260" i="8" s="1"/>
  <c r="L253" i="5" l="1"/>
  <c r="M253" i="5" s="1"/>
  <c r="T260" i="8"/>
  <c r="J260" i="8"/>
  <c r="H260" i="7"/>
  <c r="I260" i="7" s="1"/>
  <c r="J260" i="7" s="1"/>
  <c r="U260" i="7"/>
  <c r="V260" i="7" s="1"/>
  <c r="W260" i="7" s="1"/>
  <c r="N253" i="5" l="1"/>
  <c r="O253" i="5" s="1"/>
  <c r="P253" i="5" s="1"/>
  <c r="Q253" i="5" s="1"/>
  <c r="Y260" i="7"/>
  <c r="Z259" i="7" s="1"/>
  <c r="U260" i="8"/>
  <c r="V260" i="8" s="1"/>
  <c r="W260" i="8" s="1"/>
  <c r="Y260" i="8" s="1"/>
  <c r="R253" i="5" l="1"/>
  <c r="T253" i="5" s="1"/>
  <c r="AB260" i="7"/>
  <c r="K261" i="7" s="1"/>
  <c r="AB260" i="8"/>
  <c r="AA261" i="8" s="1"/>
  <c r="Z259" i="8"/>
  <c r="W253" i="5" l="1"/>
  <c r="U252" i="5"/>
  <c r="X261" i="7"/>
  <c r="D261" i="7"/>
  <c r="O261" i="7"/>
  <c r="C261" i="7"/>
  <c r="P261" i="7"/>
  <c r="E261" i="7"/>
  <c r="F261" i="7" s="1"/>
  <c r="G261" i="7" s="1"/>
  <c r="N261" i="7"/>
  <c r="M261" i="7"/>
  <c r="Q261" i="7" s="1"/>
  <c r="R261" i="7" s="1"/>
  <c r="S261" i="7" s="1"/>
  <c r="T261" i="7" s="1"/>
  <c r="U261" i="7" s="1"/>
  <c r="V261" i="7" s="1"/>
  <c r="AA261" i="7"/>
  <c r="N261" i="8"/>
  <c r="O261" i="8"/>
  <c r="M261" i="8"/>
  <c r="Q261" i="8"/>
  <c r="K261" i="8"/>
  <c r="C261" i="8"/>
  <c r="X261" i="8"/>
  <c r="R261" i="8"/>
  <c r="S261" i="8" s="1"/>
  <c r="T261" i="8" s="1"/>
  <c r="E261" i="8"/>
  <c r="F261" i="8" s="1"/>
  <c r="G261" i="8" s="1"/>
  <c r="P261" i="8"/>
  <c r="D261" i="8"/>
  <c r="C254" i="5" l="1"/>
  <c r="E254" i="5" s="1"/>
  <c r="V254" i="5"/>
  <c r="J254" i="5"/>
  <c r="S254" i="5"/>
  <c r="U261" i="8"/>
  <c r="V261" i="8" s="1"/>
  <c r="W261" i="8" s="1"/>
  <c r="H261" i="7"/>
  <c r="I261" i="7" s="1"/>
  <c r="J261" i="7" s="1"/>
  <c r="W261" i="7"/>
  <c r="H261" i="8"/>
  <c r="I261" i="8" s="1"/>
  <c r="J261" i="8" s="1"/>
  <c r="H254" i="5" l="1"/>
  <c r="K254" i="5"/>
  <c r="D254" i="5"/>
  <c r="F254" i="5"/>
  <c r="I254" i="5"/>
  <c r="Y261" i="7"/>
  <c r="AB261" i="7" s="1"/>
  <c r="Y261" i="8"/>
  <c r="Z260" i="8" s="1"/>
  <c r="L254" i="5" l="1"/>
  <c r="M254" i="5" s="1"/>
  <c r="Z260" i="7"/>
  <c r="AB261" i="8"/>
  <c r="K262" i="8" s="1"/>
  <c r="E262" i="7"/>
  <c r="O262" i="7"/>
  <c r="AA262" i="7"/>
  <c r="D262" i="7"/>
  <c r="X262" i="7"/>
  <c r="P262" i="7"/>
  <c r="C262" i="7"/>
  <c r="K262" i="7"/>
  <c r="Q262" i="7" s="1"/>
  <c r="R262" i="7" s="1"/>
  <c r="M262" i="7"/>
  <c r="N262" i="7"/>
  <c r="N254" i="5" l="1"/>
  <c r="Q262" i="8"/>
  <c r="E262" i="8"/>
  <c r="F262" i="8" s="1"/>
  <c r="AA262" i="8"/>
  <c r="O262" i="8"/>
  <c r="X262" i="8"/>
  <c r="D262" i="8"/>
  <c r="P262" i="8"/>
  <c r="R262" i="8"/>
  <c r="S262" i="8" s="1"/>
  <c r="T262" i="8" s="1"/>
  <c r="N262" i="8"/>
  <c r="C262" i="8"/>
  <c r="M262" i="8"/>
  <c r="F262" i="7"/>
  <c r="S262" i="7"/>
  <c r="O254" i="5" l="1"/>
  <c r="P254" i="5" s="1"/>
  <c r="Q254" i="5" s="1"/>
  <c r="G262" i="8"/>
  <c r="U262" i="8"/>
  <c r="V262" i="8" s="1"/>
  <c r="W262" i="8" s="1"/>
  <c r="T262" i="7"/>
  <c r="U262" i="7" s="1"/>
  <c r="V262" i="7" s="1"/>
  <c r="W262" i="7" s="1"/>
  <c r="G262" i="7"/>
  <c r="R254" i="5" l="1"/>
  <c r="T254" i="5" s="1"/>
  <c r="H262" i="8"/>
  <c r="I262" i="8" s="1"/>
  <c r="J262" i="8" s="1"/>
  <c r="Y262" i="8" s="1"/>
  <c r="H262" i="7"/>
  <c r="I262" i="7" s="1"/>
  <c r="J262" i="7" s="1"/>
  <c r="Y262" i="7" s="1"/>
  <c r="U253" i="5" l="1"/>
  <c r="W254" i="5"/>
  <c r="AB262" i="7"/>
  <c r="Z261" i="7"/>
  <c r="AB262" i="8"/>
  <c r="Z261" i="8"/>
  <c r="C255" i="5" l="1"/>
  <c r="F255" i="5" s="1"/>
  <c r="V255" i="5"/>
  <c r="I255" i="5"/>
  <c r="S255" i="5"/>
  <c r="K255" i="5"/>
  <c r="E255" i="5"/>
  <c r="H255" i="5"/>
  <c r="L255" i="5" s="1"/>
  <c r="M255" i="5" s="1"/>
  <c r="J255" i="5"/>
  <c r="X263" i="8"/>
  <c r="M263" i="8"/>
  <c r="E263" i="8"/>
  <c r="P263" i="8"/>
  <c r="K263" i="8"/>
  <c r="N263" i="8"/>
  <c r="R263" i="8"/>
  <c r="Q263" i="8"/>
  <c r="C263" i="8"/>
  <c r="O263" i="8"/>
  <c r="AA263" i="8"/>
  <c r="D263" i="8"/>
  <c r="K263" i="7"/>
  <c r="Q263" i="7" s="1"/>
  <c r="R263" i="7" s="1"/>
  <c r="D263" i="7"/>
  <c r="M263" i="7"/>
  <c r="C263" i="7"/>
  <c r="E263" i="7" s="1"/>
  <c r="P263" i="7"/>
  <c r="X263" i="7"/>
  <c r="O263" i="7"/>
  <c r="AA263" i="7"/>
  <c r="N263" i="7"/>
  <c r="N255" i="5" l="1"/>
  <c r="D255" i="5"/>
  <c r="S263" i="8"/>
  <c r="S263" i="7"/>
  <c r="F263" i="7"/>
  <c r="F263" i="8"/>
  <c r="G263" i="8" s="1"/>
  <c r="O255" i="5" l="1"/>
  <c r="P255" i="5" s="1"/>
  <c r="Q255" i="5" s="1"/>
  <c r="H263" i="8"/>
  <c r="I263" i="8" s="1"/>
  <c r="J263" i="8" s="1"/>
  <c r="G263" i="7"/>
  <c r="H263" i="7" s="1"/>
  <c r="I263" i="7" s="1"/>
  <c r="J263" i="7" s="1"/>
  <c r="T263" i="7"/>
  <c r="T263" i="8"/>
  <c r="U263" i="8" s="1"/>
  <c r="V263" i="8" s="1"/>
  <c r="R255" i="5" l="1"/>
  <c r="T255" i="5" s="1"/>
  <c r="U263" i="7"/>
  <c r="V263" i="7" s="1"/>
  <c r="W263" i="7" s="1"/>
  <c r="Y263" i="7" s="1"/>
  <c r="W263" i="8"/>
  <c r="Y263" i="8" s="1"/>
  <c r="U254" i="5" l="1"/>
  <c r="W255" i="5"/>
  <c r="AB263" i="7"/>
  <c r="O264" i="7" s="1"/>
  <c r="Z262" i="7"/>
  <c r="AB263" i="8"/>
  <c r="Z262" i="8"/>
  <c r="V256" i="5" l="1"/>
  <c r="E256" i="5"/>
  <c r="C256" i="5"/>
  <c r="H256" i="5" s="1"/>
  <c r="S256" i="5"/>
  <c r="M264" i="7"/>
  <c r="P264" i="7"/>
  <c r="Q264" i="7" s="1"/>
  <c r="R264" i="7" s="1"/>
  <c r="S264" i="7" s="1"/>
  <c r="T264" i="7" s="1"/>
  <c r="U264" i="7" s="1"/>
  <c r="V264" i="7" s="1"/>
  <c r="C264" i="7"/>
  <c r="D264" i="7" s="1"/>
  <c r="X264" i="7"/>
  <c r="N264" i="7"/>
  <c r="AA264" i="7"/>
  <c r="K264" i="7"/>
  <c r="K264" i="8"/>
  <c r="X264" i="8"/>
  <c r="C264" i="8"/>
  <c r="Q264" i="8"/>
  <c r="AA264" i="8"/>
  <c r="D264" i="8"/>
  <c r="M264" i="8"/>
  <c r="O264" i="8"/>
  <c r="R264" i="8"/>
  <c r="N264" i="8"/>
  <c r="E264" i="8"/>
  <c r="P264" i="8"/>
  <c r="J256" i="5" l="1"/>
  <c r="K256" i="5"/>
  <c r="I256" i="5"/>
  <c r="D256" i="5"/>
  <c r="F256" i="5"/>
  <c r="E264" i="7"/>
  <c r="F264" i="7" s="1"/>
  <c r="G264" i="7" s="1"/>
  <c r="H264" i="7" s="1"/>
  <c r="I264" i="7" s="1"/>
  <c r="J264" i="7" s="1"/>
  <c r="W264" i="7"/>
  <c r="S264" i="8"/>
  <c r="T264" i="8" s="1"/>
  <c r="F264" i="8"/>
  <c r="L256" i="5" l="1"/>
  <c r="M256" i="5" s="1"/>
  <c r="Y264" i="7"/>
  <c r="AB264" i="7" s="1"/>
  <c r="U264" i="8"/>
  <c r="V264" i="8" s="1"/>
  <c r="W264" i="8" s="1"/>
  <c r="G264" i="8"/>
  <c r="H264" i="8" s="1"/>
  <c r="I264" i="8" s="1"/>
  <c r="J264" i="8" s="1"/>
  <c r="N256" i="5" l="1"/>
  <c r="O256" i="5" s="1"/>
  <c r="P256" i="5" s="1"/>
  <c r="Q256" i="5" s="1"/>
  <c r="R256" i="5" s="1"/>
  <c r="T256" i="5" s="1"/>
  <c r="Z263" i="7"/>
  <c r="X265" i="7"/>
  <c r="N265" i="7"/>
  <c r="O265" i="7"/>
  <c r="P265" i="7"/>
  <c r="E265" i="7"/>
  <c r="C265" i="7"/>
  <c r="M265" i="7"/>
  <c r="D265" i="7"/>
  <c r="K265" i="7"/>
  <c r="Q265" i="7" s="1"/>
  <c r="R265" i="7" s="1"/>
  <c r="AA265" i="7"/>
  <c r="Y264" i="8"/>
  <c r="U255" i="5" l="1"/>
  <c r="W256" i="5"/>
  <c r="F265" i="7"/>
  <c r="G265" i="7" s="1"/>
  <c r="H265" i="7" s="1"/>
  <c r="I265" i="7" s="1"/>
  <c r="S265" i="7"/>
  <c r="AB264" i="8"/>
  <c r="Z263" i="8"/>
  <c r="C257" i="5" l="1"/>
  <c r="I257" i="5" s="1"/>
  <c r="F257" i="5"/>
  <c r="V257" i="5"/>
  <c r="S257" i="5"/>
  <c r="D257" i="5"/>
  <c r="K257" i="5"/>
  <c r="H257" i="5"/>
  <c r="J257" i="5"/>
  <c r="E257" i="5"/>
  <c r="T265" i="7"/>
  <c r="U265" i="7" s="1"/>
  <c r="V265" i="7" s="1"/>
  <c r="J265" i="7"/>
  <c r="D265" i="8"/>
  <c r="N265" i="8"/>
  <c r="X265" i="8"/>
  <c r="Q265" i="8"/>
  <c r="O265" i="8"/>
  <c r="R265" i="8"/>
  <c r="E265" i="8"/>
  <c r="K265" i="8"/>
  <c r="M265" i="8"/>
  <c r="AA265" i="8"/>
  <c r="C265" i="8"/>
  <c r="P265" i="8"/>
  <c r="L257" i="5" l="1"/>
  <c r="M257" i="5" s="1"/>
  <c r="W265" i="7"/>
  <c r="Y265" i="7" s="1"/>
  <c r="Z264" i="7" s="1"/>
  <c r="S265" i="8"/>
  <c r="T265" i="8" s="1"/>
  <c r="U265" i="8" s="1"/>
  <c r="V265" i="8" s="1"/>
  <c r="F265" i="8"/>
  <c r="N257" i="5" l="1"/>
  <c r="AB265" i="7"/>
  <c r="N266" i="7" s="1"/>
  <c r="W265" i="8"/>
  <c r="G265" i="8"/>
  <c r="H265" i="8" s="1"/>
  <c r="I265" i="8" s="1"/>
  <c r="O257" i="5" l="1"/>
  <c r="P257" i="5" s="1"/>
  <c r="Q257" i="5" s="1"/>
  <c r="O266" i="7"/>
  <c r="P266" i="7"/>
  <c r="C266" i="7"/>
  <c r="D266" i="7" s="1"/>
  <c r="AA266" i="7"/>
  <c r="M266" i="7"/>
  <c r="X266" i="7"/>
  <c r="K266" i="7"/>
  <c r="Q266" i="7" s="1"/>
  <c r="R266" i="7" s="1"/>
  <c r="S266" i="7" s="1"/>
  <c r="J265" i="8"/>
  <c r="Y265" i="8" s="1"/>
  <c r="R257" i="5" l="1"/>
  <c r="T257" i="5" s="1"/>
  <c r="E266" i="7"/>
  <c r="F266" i="7" s="1"/>
  <c r="G266" i="7" s="1"/>
  <c r="H266" i="7" s="1"/>
  <c r="I266" i="7" s="1"/>
  <c r="T266" i="7"/>
  <c r="U266" i="7" s="1"/>
  <c r="V266" i="7" s="1"/>
  <c r="W266" i="7" s="1"/>
  <c r="AB265" i="8"/>
  <c r="Z264" i="8"/>
  <c r="U256" i="5" l="1"/>
  <c r="W257" i="5"/>
  <c r="X266" i="8"/>
  <c r="E266" i="8"/>
  <c r="O266" i="8"/>
  <c r="P266" i="8"/>
  <c r="C266" i="8"/>
  <c r="D266" i="8"/>
  <c r="N266" i="8"/>
  <c r="K266" i="8"/>
  <c r="R266" i="8"/>
  <c r="AA266" i="8"/>
  <c r="M266" i="8"/>
  <c r="Q266" i="8"/>
  <c r="J266" i="7"/>
  <c r="Y266" i="7" s="1"/>
  <c r="S258" i="5" l="1"/>
  <c r="D258" i="5"/>
  <c r="J258" i="5"/>
  <c r="C258" i="5"/>
  <c r="H258" i="5" s="1"/>
  <c r="V258" i="5"/>
  <c r="I258" i="5"/>
  <c r="F258" i="5"/>
  <c r="K258" i="5"/>
  <c r="E258" i="5"/>
  <c r="AB266" i="7"/>
  <c r="Z265" i="7"/>
  <c r="S266" i="8"/>
  <c r="T266" i="8" s="1"/>
  <c r="F266" i="8"/>
  <c r="G266" i="8" s="1"/>
  <c r="H266" i="8" s="1"/>
  <c r="I266" i="8" s="1"/>
  <c r="L258" i="5" l="1"/>
  <c r="M258" i="5" s="1"/>
  <c r="N258" i="5" s="1"/>
  <c r="O258" i="5" s="1"/>
  <c r="P258" i="5" s="1"/>
  <c r="Q258" i="5" s="1"/>
  <c r="R258" i="5" s="1"/>
  <c r="T258" i="5" s="1"/>
  <c r="N267" i="7"/>
  <c r="O267" i="7"/>
  <c r="X267" i="7"/>
  <c r="AA267" i="7"/>
  <c r="C267" i="7"/>
  <c r="M267" i="7"/>
  <c r="E267" i="7"/>
  <c r="P267" i="7"/>
  <c r="D267" i="7"/>
  <c r="K267" i="7"/>
  <c r="Q267" i="7" s="1"/>
  <c r="R267" i="7" s="1"/>
  <c r="J266" i="8"/>
  <c r="U266" i="8"/>
  <c r="V266" i="8" s="1"/>
  <c r="W266" i="8" s="1"/>
  <c r="W258" i="5" l="1"/>
  <c r="U257" i="5"/>
  <c r="Y266" i="8"/>
  <c r="F267" i="7"/>
  <c r="S267" i="7"/>
  <c r="T267" i="7" s="1"/>
  <c r="S259" i="5" l="1"/>
  <c r="C259" i="5"/>
  <c r="H259" i="5" s="1"/>
  <c r="V259" i="5"/>
  <c r="AB266" i="8"/>
  <c r="Z265" i="8"/>
  <c r="U267" i="7"/>
  <c r="V267" i="7" s="1"/>
  <c r="W267" i="7" s="1"/>
  <c r="G267" i="7"/>
  <c r="H267" i="7" s="1"/>
  <c r="I267" i="7" s="1"/>
  <c r="I259" i="5" l="1"/>
  <c r="K259" i="5"/>
  <c r="E259" i="5"/>
  <c r="D259" i="5"/>
  <c r="J259" i="5"/>
  <c r="F259" i="5"/>
  <c r="L259" i="5" s="1"/>
  <c r="M259" i="5" s="1"/>
  <c r="N259" i="5" s="1"/>
  <c r="P267" i="8"/>
  <c r="AA267" i="8"/>
  <c r="E267" i="8"/>
  <c r="K267" i="8"/>
  <c r="N267" i="8"/>
  <c r="O267" i="8"/>
  <c r="M267" i="8"/>
  <c r="C267" i="8"/>
  <c r="R267" i="8"/>
  <c r="X267" i="8"/>
  <c r="D267" i="8"/>
  <c r="Q267" i="8"/>
  <c r="J267" i="7"/>
  <c r="Y267" i="7" s="1"/>
  <c r="O259" i="5" l="1"/>
  <c r="P259" i="5" s="1"/>
  <c r="Q259" i="5" s="1"/>
  <c r="R259" i="5" s="1"/>
  <c r="T259" i="5" s="1"/>
  <c r="AB267" i="7"/>
  <c r="Z266" i="7"/>
  <c r="S267" i="8"/>
  <c r="F267" i="8"/>
  <c r="G267" i="8" s="1"/>
  <c r="U258" i="5" l="1"/>
  <c r="W259" i="5"/>
  <c r="K268" i="7"/>
  <c r="Q268" i="7" s="1"/>
  <c r="R268" i="7" s="1"/>
  <c r="D268" i="7"/>
  <c r="M268" i="7"/>
  <c r="E268" i="7"/>
  <c r="AA268" i="7"/>
  <c r="C268" i="7"/>
  <c r="N268" i="7"/>
  <c r="P268" i="7"/>
  <c r="X268" i="7"/>
  <c r="O268" i="7"/>
  <c r="H267" i="8"/>
  <c r="I267" i="8" s="1"/>
  <c r="J267" i="8" s="1"/>
  <c r="T267" i="8"/>
  <c r="U267" i="8" s="1"/>
  <c r="V267" i="8" s="1"/>
  <c r="W267" i="8" s="1"/>
  <c r="C260" i="5" l="1"/>
  <c r="D260" i="5" s="1"/>
  <c r="S260" i="5"/>
  <c r="K260" i="5"/>
  <c r="V260" i="5"/>
  <c r="Y267" i="8"/>
  <c r="F268" i="7"/>
  <c r="S268" i="7"/>
  <c r="T268" i="7" s="1"/>
  <c r="U268" i="7" s="1"/>
  <c r="V268" i="7" s="1"/>
  <c r="E260" i="5" l="1"/>
  <c r="F260" i="5"/>
  <c r="I260" i="5"/>
  <c r="H260" i="5"/>
  <c r="J260" i="5"/>
  <c r="W268" i="7"/>
  <c r="AB267" i="8"/>
  <c r="Z266" i="8"/>
  <c r="G268" i="7"/>
  <c r="L260" i="5" l="1"/>
  <c r="M260" i="5" s="1"/>
  <c r="N260" i="5" s="1"/>
  <c r="H268" i="7"/>
  <c r="I268" i="7" s="1"/>
  <c r="J268" i="7" s="1"/>
  <c r="Y268" i="7" s="1"/>
  <c r="P268" i="8"/>
  <c r="Q268" i="8"/>
  <c r="N268" i="8"/>
  <c r="E268" i="8"/>
  <c r="AA268" i="8"/>
  <c r="C268" i="8"/>
  <c r="K268" i="8"/>
  <c r="D268" i="8"/>
  <c r="R268" i="8"/>
  <c r="X268" i="8"/>
  <c r="O268" i="8"/>
  <c r="M268" i="8"/>
  <c r="O260" i="5" l="1"/>
  <c r="P260" i="5" s="1"/>
  <c r="Q260" i="5" s="1"/>
  <c r="Z267" i="7"/>
  <c r="AB268" i="7"/>
  <c r="F268" i="8"/>
  <c r="S268" i="8"/>
  <c r="R260" i="5" l="1"/>
  <c r="T260" i="5" s="1"/>
  <c r="U259" i="5" s="1"/>
  <c r="D269" i="7"/>
  <c r="P269" i="7"/>
  <c r="X269" i="7"/>
  <c r="AA269" i="7"/>
  <c r="M269" i="7"/>
  <c r="O269" i="7"/>
  <c r="C269" i="7"/>
  <c r="K269" i="7"/>
  <c r="Q269" i="7" s="1"/>
  <c r="R269" i="7" s="1"/>
  <c r="S269" i="7" s="1"/>
  <c r="T269" i="7" s="1"/>
  <c r="N269" i="7"/>
  <c r="E269" i="7"/>
  <c r="F269" i="7" s="1"/>
  <c r="G268" i="8"/>
  <c r="H268" i="8" s="1"/>
  <c r="I268" i="8" s="1"/>
  <c r="J268" i="8" s="1"/>
  <c r="T268" i="8"/>
  <c r="U268" i="8" s="1"/>
  <c r="V268" i="8" s="1"/>
  <c r="W260" i="5" l="1"/>
  <c r="S261" i="5" s="1"/>
  <c r="W268" i="8"/>
  <c r="Y268" i="8" s="1"/>
  <c r="U269" i="7"/>
  <c r="V269" i="7" s="1"/>
  <c r="W269" i="7" s="1"/>
  <c r="G269" i="7"/>
  <c r="H269" i="7" s="1"/>
  <c r="I269" i="7" s="1"/>
  <c r="E261" i="5" l="1"/>
  <c r="C261" i="5"/>
  <c r="I261" i="5" s="1"/>
  <c r="V261" i="5"/>
  <c r="F261" i="5"/>
  <c r="J261" i="5"/>
  <c r="K261" i="5"/>
  <c r="H261" i="5"/>
  <c r="L261" i="5" s="1"/>
  <c r="M261" i="5" s="1"/>
  <c r="D261" i="5"/>
  <c r="AB268" i="8"/>
  <c r="Z267" i="8"/>
  <c r="J269" i="7"/>
  <c r="Y269" i="7" s="1"/>
  <c r="N261" i="5" l="1"/>
  <c r="O261" i="5" s="1"/>
  <c r="P261" i="5" s="1"/>
  <c r="Q261" i="5" s="1"/>
  <c r="R261" i="5" s="1"/>
  <c r="T261" i="5" s="1"/>
  <c r="U260" i="5" s="1"/>
  <c r="C269" i="8"/>
  <c r="K269" i="8"/>
  <c r="P269" i="8"/>
  <c r="R269" i="8"/>
  <c r="E269" i="8"/>
  <c r="O269" i="8"/>
  <c r="N269" i="8"/>
  <c r="M269" i="8"/>
  <c r="Q269" i="8"/>
  <c r="AA269" i="8"/>
  <c r="D269" i="8"/>
  <c r="X269" i="8"/>
  <c r="AB269" i="7"/>
  <c r="Z268" i="7"/>
  <c r="W261" i="5" l="1"/>
  <c r="C262" i="5" s="1"/>
  <c r="S269" i="8"/>
  <c r="AA270" i="7"/>
  <c r="P270" i="7"/>
  <c r="X270" i="7"/>
  <c r="O270" i="7"/>
  <c r="K270" i="7"/>
  <c r="Q270" i="7" s="1"/>
  <c r="R270" i="7" s="1"/>
  <c r="M270" i="7"/>
  <c r="N270" i="7"/>
  <c r="C270" i="7"/>
  <c r="D270" i="7" s="1"/>
  <c r="F269" i="8"/>
  <c r="G269" i="8" s="1"/>
  <c r="H269" i="8" s="1"/>
  <c r="I269" i="8" s="1"/>
  <c r="S262" i="5" l="1"/>
  <c r="K262" i="5"/>
  <c r="J262" i="5"/>
  <c r="D262" i="5"/>
  <c r="I262" i="5"/>
  <c r="V262" i="5"/>
  <c r="F262" i="5"/>
  <c r="E270" i="7"/>
  <c r="F270" i="7" s="1"/>
  <c r="G270" i="7" s="1"/>
  <c r="H270" i="7" s="1"/>
  <c r="I270" i="7" s="1"/>
  <c r="E262" i="5"/>
  <c r="H262" i="5"/>
  <c r="S270" i="7"/>
  <c r="T270" i="7" s="1"/>
  <c r="J269" i="8"/>
  <c r="T269" i="8"/>
  <c r="U269" i="8" s="1"/>
  <c r="V269" i="8" s="1"/>
  <c r="L262" i="5" l="1"/>
  <c r="M262" i="5" s="1"/>
  <c r="U270" i="7"/>
  <c r="V270" i="7" s="1"/>
  <c r="W270" i="7" s="1"/>
  <c r="W269" i="8"/>
  <c r="Y269" i="8" s="1"/>
  <c r="J270" i="7"/>
  <c r="N262" i="5" l="1"/>
  <c r="Y270" i="7"/>
  <c r="AB270" i="7" s="1"/>
  <c r="AB269" i="8"/>
  <c r="Z268" i="8"/>
  <c r="O262" i="5" l="1"/>
  <c r="P262" i="5" s="1"/>
  <c r="Q262" i="5" s="1"/>
  <c r="R262" i="5" s="1"/>
  <c r="T262" i="5" s="1"/>
  <c r="Z269" i="7"/>
  <c r="P271" i="7"/>
  <c r="X271" i="7"/>
  <c r="K271" i="7"/>
  <c r="Q271" i="7" s="1"/>
  <c r="R271" i="7" s="1"/>
  <c r="N271" i="7"/>
  <c r="C271" i="7"/>
  <c r="E271" i="7" s="1"/>
  <c r="M271" i="7"/>
  <c r="AA271" i="7"/>
  <c r="O271" i="7"/>
  <c r="E270" i="8"/>
  <c r="K270" i="8"/>
  <c r="O270" i="8"/>
  <c r="AA270" i="8"/>
  <c r="D270" i="8"/>
  <c r="P270" i="8"/>
  <c r="C270" i="8"/>
  <c r="X270" i="8"/>
  <c r="M270" i="8"/>
  <c r="Q270" i="8"/>
  <c r="N270" i="8"/>
  <c r="R270" i="8"/>
  <c r="W262" i="5" l="1"/>
  <c r="U261" i="5"/>
  <c r="D271" i="7"/>
  <c r="F270" i="8"/>
  <c r="G270" i="8" s="1"/>
  <c r="S271" i="7"/>
  <c r="T271" i="7" s="1"/>
  <c r="S270" i="8"/>
  <c r="T270" i="8" s="1"/>
  <c r="U270" i="8" s="1"/>
  <c r="V270" i="8" s="1"/>
  <c r="F271" i="7"/>
  <c r="V263" i="5" l="1"/>
  <c r="I263" i="5"/>
  <c r="S263" i="5"/>
  <c r="C263" i="5"/>
  <c r="F263" i="5" s="1"/>
  <c r="J263" i="5"/>
  <c r="H263" i="5"/>
  <c r="U271" i="7"/>
  <c r="V271" i="7" s="1"/>
  <c r="W271" i="7" s="1"/>
  <c r="W270" i="8"/>
  <c r="H270" i="8"/>
  <c r="I270" i="8" s="1"/>
  <c r="J270" i="8" s="1"/>
  <c r="G271" i="7"/>
  <c r="H271" i="7" s="1"/>
  <c r="I271" i="7" s="1"/>
  <c r="K263" i="5" l="1"/>
  <c r="L263" i="5" s="1"/>
  <c r="M263" i="5" s="1"/>
  <c r="E263" i="5"/>
  <c r="D263" i="5"/>
  <c r="Y270" i="8"/>
  <c r="Z269" i="8" s="1"/>
  <c r="J271" i="7"/>
  <c r="Y271" i="7" s="1"/>
  <c r="N263" i="5" l="1"/>
  <c r="AB270" i="8"/>
  <c r="AA271" i="8" s="1"/>
  <c r="AB271" i="7"/>
  <c r="Z270" i="7"/>
  <c r="O263" i="5" l="1"/>
  <c r="P263" i="5" s="1"/>
  <c r="Q263" i="5" s="1"/>
  <c r="C271" i="8"/>
  <c r="O271" i="8"/>
  <c r="M271" i="8"/>
  <c r="P271" i="8"/>
  <c r="D271" i="8"/>
  <c r="R271" i="8"/>
  <c r="S271" i="8" s="1"/>
  <c r="Q271" i="8"/>
  <c r="N271" i="8"/>
  <c r="E271" i="8"/>
  <c r="F271" i="8" s="1"/>
  <c r="G271" i="8" s="1"/>
  <c r="X271" i="8"/>
  <c r="K271" i="8"/>
  <c r="AA272" i="7"/>
  <c r="C272" i="7"/>
  <c r="P272" i="7"/>
  <c r="E272" i="7"/>
  <c r="D272" i="7"/>
  <c r="X272" i="7"/>
  <c r="N272" i="7"/>
  <c r="K272" i="7"/>
  <c r="Q272" i="7" s="1"/>
  <c r="R272" i="7" s="1"/>
  <c r="O272" i="7"/>
  <c r="M272" i="7"/>
  <c r="R263" i="5" l="1"/>
  <c r="T263" i="5" s="1"/>
  <c r="S272" i="7"/>
  <c r="F272" i="7"/>
  <c r="T271" i="8"/>
  <c r="U271" i="8" s="1"/>
  <c r="V271" i="8" s="1"/>
  <c r="H271" i="8"/>
  <c r="I271" i="8" s="1"/>
  <c r="J271" i="8" s="1"/>
  <c r="W263" i="5" l="1"/>
  <c r="U262" i="5"/>
  <c r="G272" i="7"/>
  <c r="H272" i="7" s="1"/>
  <c r="I272" i="7" s="1"/>
  <c r="J272" i="7" s="1"/>
  <c r="T272" i="7"/>
  <c r="U272" i="7" s="1"/>
  <c r="V272" i="7" s="1"/>
  <c r="W272" i="7" s="1"/>
  <c r="W271" i="8"/>
  <c r="Y271" i="8" s="1"/>
  <c r="I264" i="5" l="1"/>
  <c r="V264" i="5"/>
  <c r="H264" i="5"/>
  <c r="C264" i="5"/>
  <c r="E264" i="5"/>
  <c r="F264" i="5"/>
  <c r="L264" i="5" s="1"/>
  <c r="M264" i="5" s="1"/>
  <c r="J264" i="5"/>
  <c r="K264" i="5"/>
  <c r="S264" i="5"/>
  <c r="D264" i="5"/>
  <c r="Y272" i="7"/>
  <c r="Z271" i="7" s="1"/>
  <c r="AB271" i="8"/>
  <c r="Z270" i="8"/>
  <c r="N264" i="5" l="1"/>
  <c r="AB272" i="7"/>
  <c r="P273" i="7" s="1"/>
  <c r="Q272" i="8"/>
  <c r="O272" i="8"/>
  <c r="R272" i="8"/>
  <c r="D272" i="8"/>
  <c r="M272" i="8"/>
  <c r="X272" i="8"/>
  <c r="C272" i="8"/>
  <c r="E272" i="8"/>
  <c r="N272" i="8"/>
  <c r="K272" i="8"/>
  <c r="P272" i="8"/>
  <c r="AA272" i="8"/>
  <c r="O264" i="5" l="1"/>
  <c r="P264" i="5" s="1"/>
  <c r="Q264" i="5" s="1"/>
  <c r="M273" i="7"/>
  <c r="X273" i="7"/>
  <c r="K273" i="7"/>
  <c r="C273" i="7"/>
  <c r="Q273" i="7"/>
  <c r="R273" i="7" s="1"/>
  <c r="S273" i="7" s="1"/>
  <c r="O273" i="7"/>
  <c r="N273" i="7"/>
  <c r="E273" i="7"/>
  <c r="F273" i="7" s="1"/>
  <c r="AA273" i="7"/>
  <c r="D273" i="7"/>
  <c r="S272" i="8"/>
  <c r="F272" i="8"/>
  <c r="G272" i="8" s="1"/>
  <c r="R264" i="5" l="1"/>
  <c r="T264" i="5" s="1"/>
  <c r="T273" i="7"/>
  <c r="U273" i="7" s="1"/>
  <c r="V273" i="7" s="1"/>
  <c r="W273" i="7" s="1"/>
  <c r="G273" i="7"/>
  <c r="H273" i="7" s="1"/>
  <c r="I273" i="7" s="1"/>
  <c r="H272" i="8"/>
  <c r="I272" i="8" s="1"/>
  <c r="J272" i="8" s="1"/>
  <c r="T272" i="8"/>
  <c r="U272" i="8" s="1"/>
  <c r="V272" i="8" s="1"/>
  <c r="W264" i="5" l="1"/>
  <c r="U263" i="5"/>
  <c r="J273" i="7"/>
  <c r="Y273" i="7" s="1"/>
  <c r="AB273" i="7" s="1"/>
  <c r="W272" i="8"/>
  <c r="Y272" i="8" s="1"/>
  <c r="S265" i="5" l="1"/>
  <c r="V265" i="5"/>
  <c r="C265" i="5"/>
  <c r="J265" i="5" s="1"/>
  <c r="F265" i="5"/>
  <c r="H265" i="5"/>
  <c r="K265" i="5"/>
  <c r="D265" i="5"/>
  <c r="E265" i="5"/>
  <c r="Z272" i="7"/>
  <c r="AB272" i="8"/>
  <c r="Z271" i="8"/>
  <c r="N274" i="7"/>
  <c r="C274" i="7"/>
  <c r="X274" i="7"/>
  <c r="D274" i="7"/>
  <c r="P274" i="7"/>
  <c r="E274" i="7"/>
  <c r="M274" i="7"/>
  <c r="K274" i="7"/>
  <c r="AA274" i="7"/>
  <c r="Q274" i="7"/>
  <c r="R274" i="7" s="1"/>
  <c r="O274" i="7"/>
  <c r="I265" i="5" l="1"/>
  <c r="L265" i="5" s="1"/>
  <c r="M265" i="5" s="1"/>
  <c r="N265" i="5" s="1"/>
  <c r="F274" i="7"/>
  <c r="G274" i="7" s="1"/>
  <c r="C273" i="8"/>
  <c r="K273" i="8"/>
  <c r="AA273" i="8"/>
  <c r="E273" i="8"/>
  <c r="M273" i="8"/>
  <c r="O273" i="8"/>
  <c r="R273" i="8"/>
  <c r="P273" i="8"/>
  <c r="Q273" i="8"/>
  <c r="D273" i="8"/>
  <c r="X273" i="8"/>
  <c r="N273" i="8"/>
  <c r="S274" i="7"/>
  <c r="O265" i="5" l="1"/>
  <c r="P265" i="5" s="1"/>
  <c r="Q265" i="5" s="1"/>
  <c r="R265" i="5" s="1"/>
  <c r="T265" i="5" s="1"/>
  <c r="U264" i="5" s="1"/>
  <c r="H274" i="7"/>
  <c r="I274" i="7" s="1"/>
  <c r="J274" i="7" s="1"/>
  <c r="F273" i="8"/>
  <c r="S273" i="8"/>
  <c r="T273" i="8" s="1"/>
  <c r="T274" i="7"/>
  <c r="U274" i="7" s="1"/>
  <c r="V274" i="7" s="1"/>
  <c r="W265" i="5" l="1"/>
  <c r="S266" i="5" s="1"/>
  <c r="W274" i="7"/>
  <c r="Y274" i="7" s="1"/>
  <c r="G273" i="8"/>
  <c r="H273" i="8" s="1"/>
  <c r="I273" i="8" s="1"/>
  <c r="U273" i="8"/>
  <c r="V273" i="8" s="1"/>
  <c r="W273" i="8" s="1"/>
  <c r="V266" i="5" l="1"/>
  <c r="C266" i="5"/>
  <c r="F266" i="5" s="1"/>
  <c r="J266" i="5"/>
  <c r="J273" i="8"/>
  <c r="Y273" i="8" s="1"/>
  <c r="AB274" i="7"/>
  <c r="Z273" i="7"/>
  <c r="D266" i="5" l="1"/>
  <c r="K266" i="5"/>
  <c r="I266" i="5"/>
  <c r="H266" i="5"/>
  <c r="L266" i="5" s="1"/>
  <c r="M266" i="5" s="1"/>
  <c r="E266" i="5"/>
  <c r="AB273" i="8"/>
  <c r="Z272" i="8"/>
  <c r="O275" i="7"/>
  <c r="D275" i="7"/>
  <c r="AA275" i="7"/>
  <c r="N275" i="7"/>
  <c r="X275" i="7"/>
  <c r="K275" i="7"/>
  <c r="Q275" i="7" s="1"/>
  <c r="R275" i="7" s="1"/>
  <c r="P275" i="7"/>
  <c r="C275" i="7"/>
  <c r="M275" i="7"/>
  <c r="E275" i="7"/>
  <c r="N266" i="5" l="1"/>
  <c r="O266" i="5" s="1"/>
  <c r="P266" i="5" s="1"/>
  <c r="Q266" i="5" s="1"/>
  <c r="D274" i="8"/>
  <c r="K274" i="8"/>
  <c r="N274" i="8"/>
  <c r="C274" i="8"/>
  <c r="X274" i="8"/>
  <c r="AA274" i="8"/>
  <c r="R274" i="8"/>
  <c r="P274" i="8"/>
  <c r="E274" i="8"/>
  <c r="O274" i="8"/>
  <c r="Q274" i="8"/>
  <c r="M274" i="8"/>
  <c r="F275" i="7"/>
  <c r="S275" i="7"/>
  <c r="R266" i="5" l="1"/>
  <c r="T266" i="5" s="1"/>
  <c r="G275" i="7"/>
  <c r="H275" i="7" s="1"/>
  <c r="I275" i="7" s="1"/>
  <c r="J275" i="7" s="1"/>
  <c r="T275" i="7"/>
  <c r="U275" i="7" s="1"/>
  <c r="V275" i="7" s="1"/>
  <c r="W275" i="7" s="1"/>
  <c r="F274" i="8"/>
  <c r="G274" i="8" s="1"/>
  <c r="S274" i="8"/>
  <c r="T274" i="8" s="1"/>
  <c r="U274" i="8" s="1"/>
  <c r="V274" i="8" s="1"/>
  <c r="W266" i="5" l="1"/>
  <c r="U265" i="5"/>
  <c r="H274" i="8"/>
  <c r="I274" i="8" s="1"/>
  <c r="J274" i="8" s="1"/>
  <c r="W274" i="8"/>
  <c r="Y275" i="7"/>
  <c r="C267" i="5" l="1"/>
  <c r="F267" i="5" s="1"/>
  <c r="S267" i="5"/>
  <c r="V267" i="5"/>
  <c r="Y274" i="8"/>
  <c r="Z273" i="8" s="1"/>
  <c r="AB275" i="7"/>
  <c r="Z274" i="7"/>
  <c r="K267" i="5" l="1"/>
  <c r="H267" i="5"/>
  <c r="D267" i="5"/>
  <c r="J267" i="5"/>
  <c r="I267" i="5"/>
  <c r="E267" i="5"/>
  <c r="AB274" i="8"/>
  <c r="D275" i="8" s="1"/>
  <c r="C276" i="7"/>
  <c r="AA276" i="7"/>
  <c r="E276" i="7"/>
  <c r="K276" i="7"/>
  <c r="Q276" i="7" s="1"/>
  <c r="R276" i="7" s="1"/>
  <c r="P276" i="7"/>
  <c r="D276" i="7"/>
  <c r="M276" i="7"/>
  <c r="N276" i="7"/>
  <c r="X276" i="7"/>
  <c r="O276" i="7"/>
  <c r="L267" i="5" l="1"/>
  <c r="M267" i="5" s="1"/>
  <c r="N267" i="5" s="1"/>
  <c r="O267" i="5" s="1"/>
  <c r="P267" i="5" s="1"/>
  <c r="Q267" i="5" s="1"/>
  <c r="R267" i="5" s="1"/>
  <c r="T267" i="5" s="1"/>
  <c r="P275" i="8"/>
  <c r="AA275" i="8"/>
  <c r="O275" i="8"/>
  <c r="E275" i="8"/>
  <c r="F275" i="8" s="1"/>
  <c r="G275" i="8" s="1"/>
  <c r="R275" i="8"/>
  <c r="S275" i="8" s="1"/>
  <c r="X275" i="8"/>
  <c r="Q275" i="8"/>
  <c r="N275" i="8"/>
  <c r="K275" i="8"/>
  <c r="M275" i="8"/>
  <c r="C275" i="8"/>
  <c r="S276" i="7"/>
  <c r="T276" i="7" s="1"/>
  <c r="F276" i="7"/>
  <c r="G276" i="7" s="1"/>
  <c r="H276" i="7" s="1"/>
  <c r="I276" i="7" s="1"/>
  <c r="W267" i="5" l="1"/>
  <c r="U266" i="5"/>
  <c r="H275" i="8"/>
  <c r="I275" i="8" s="1"/>
  <c r="J275" i="8" s="1"/>
  <c r="T275" i="8"/>
  <c r="U275" i="8" s="1"/>
  <c r="V275" i="8" s="1"/>
  <c r="W275" i="8" s="1"/>
  <c r="U276" i="7"/>
  <c r="V276" i="7" s="1"/>
  <c r="W276" i="7" s="1"/>
  <c r="J276" i="7"/>
  <c r="C268" i="5" l="1"/>
  <c r="K268" i="5" s="1"/>
  <c r="E268" i="5"/>
  <c r="S268" i="5"/>
  <c r="V268" i="5"/>
  <c r="J268" i="5"/>
  <c r="F268" i="5"/>
  <c r="D268" i="5"/>
  <c r="I268" i="5"/>
  <c r="Y276" i="7"/>
  <c r="Y275" i="8"/>
  <c r="H268" i="5" l="1"/>
  <c r="L268" i="5" s="1"/>
  <c r="M268" i="5" s="1"/>
  <c r="AB276" i="7"/>
  <c r="Z275" i="7"/>
  <c r="AB275" i="8"/>
  <c r="Z274" i="8"/>
  <c r="N268" i="5" l="1"/>
  <c r="C276" i="8"/>
  <c r="R276" i="8"/>
  <c r="Q276" i="8"/>
  <c r="N276" i="8"/>
  <c r="M276" i="8"/>
  <c r="K276" i="8"/>
  <c r="D276" i="8"/>
  <c r="X276" i="8"/>
  <c r="O276" i="8"/>
  <c r="P276" i="8"/>
  <c r="E276" i="8"/>
  <c r="AA276" i="8"/>
  <c r="P277" i="7"/>
  <c r="K277" i="7"/>
  <c r="Q277" i="7" s="1"/>
  <c r="R277" i="7" s="1"/>
  <c r="N277" i="7"/>
  <c r="M277" i="7"/>
  <c r="AA277" i="7"/>
  <c r="E277" i="7"/>
  <c r="X277" i="7"/>
  <c r="O277" i="7"/>
  <c r="C277" i="7"/>
  <c r="D277" i="7" s="1"/>
  <c r="O268" i="5" l="1"/>
  <c r="P268" i="5" s="1"/>
  <c r="Q268" i="5" s="1"/>
  <c r="S277" i="7"/>
  <c r="S276" i="8"/>
  <c r="T276" i="8" s="1"/>
  <c r="F276" i="8"/>
  <c r="G276" i="8" s="1"/>
  <c r="F277" i="7"/>
  <c r="G277" i="7" s="1"/>
  <c r="R268" i="5" l="1"/>
  <c r="T268" i="5" s="1"/>
  <c r="H276" i="8"/>
  <c r="I276" i="8" s="1"/>
  <c r="J276" i="8" s="1"/>
  <c r="T277" i="7"/>
  <c r="U277" i="7" s="1"/>
  <c r="V277" i="7" s="1"/>
  <c r="H277" i="7"/>
  <c r="I277" i="7" s="1"/>
  <c r="J277" i="7" s="1"/>
  <c r="U276" i="8"/>
  <c r="V276" i="8" s="1"/>
  <c r="W276" i="8" s="1"/>
  <c r="U267" i="5" l="1"/>
  <c r="W268" i="5"/>
  <c r="W277" i="7"/>
  <c r="Y277" i="7" s="1"/>
  <c r="Y276" i="8"/>
  <c r="S269" i="5" l="1"/>
  <c r="V269" i="5"/>
  <c r="C269" i="5"/>
  <c r="D269" i="5" s="1"/>
  <c r="AB277" i="7"/>
  <c r="Z276" i="7"/>
  <c r="AB276" i="8"/>
  <c r="Z275" i="8"/>
  <c r="H269" i="5" l="1"/>
  <c r="I269" i="5"/>
  <c r="F269" i="5"/>
  <c r="J269" i="5"/>
  <c r="K269" i="5"/>
  <c r="E269" i="5"/>
  <c r="R277" i="8"/>
  <c r="E277" i="8"/>
  <c r="P277" i="8"/>
  <c r="M277" i="8"/>
  <c r="O277" i="8"/>
  <c r="K277" i="8"/>
  <c r="X277" i="8"/>
  <c r="N277" i="8"/>
  <c r="AA277" i="8"/>
  <c r="C277" i="8"/>
  <c r="Q277" i="8"/>
  <c r="D277" i="8"/>
  <c r="X278" i="7"/>
  <c r="K278" i="7"/>
  <c r="P278" i="7"/>
  <c r="C278" i="7"/>
  <c r="E278" i="7"/>
  <c r="O278" i="7"/>
  <c r="M278" i="7"/>
  <c r="D278" i="7"/>
  <c r="N278" i="7"/>
  <c r="Q278" i="7" s="1"/>
  <c r="R278" i="7" s="1"/>
  <c r="AA278" i="7"/>
  <c r="L269" i="5" l="1"/>
  <c r="M269" i="5" s="1"/>
  <c r="N269" i="5" s="1"/>
  <c r="S277" i="8"/>
  <c r="T277" i="8" s="1"/>
  <c r="U277" i="8" s="1"/>
  <c r="V277" i="8" s="1"/>
  <c r="S278" i="7"/>
  <c r="F278" i="7"/>
  <c r="F277" i="8"/>
  <c r="O269" i="5" l="1"/>
  <c r="P269" i="5" s="1"/>
  <c r="Q269" i="5" s="1"/>
  <c r="R269" i="5" s="1"/>
  <c r="T269" i="5" s="1"/>
  <c r="W269" i="5" s="1"/>
  <c r="S270" i="5" s="1"/>
  <c r="G278" i="7"/>
  <c r="G277" i="8"/>
  <c r="H277" i="8" s="1"/>
  <c r="I277" i="8" s="1"/>
  <c r="T278" i="7"/>
  <c r="U278" i="7" s="1"/>
  <c r="V278" i="7" s="1"/>
  <c r="W277" i="8"/>
  <c r="U268" i="5" l="1"/>
  <c r="H270" i="5"/>
  <c r="V270" i="5"/>
  <c r="C270" i="5"/>
  <c r="K270" i="5" s="1"/>
  <c r="E270" i="5"/>
  <c r="D270" i="5"/>
  <c r="I270" i="5"/>
  <c r="H278" i="7"/>
  <c r="I278" i="7" s="1"/>
  <c r="J278" i="7" s="1"/>
  <c r="J277" i="8"/>
  <c r="Y277" i="8" s="1"/>
  <c r="W278" i="7"/>
  <c r="J270" i="5" l="1"/>
  <c r="F270" i="5"/>
  <c r="Y278" i="7"/>
  <c r="Z277" i="7" s="1"/>
  <c r="AB277" i="8"/>
  <c r="Z276" i="8"/>
  <c r="L270" i="5" l="1"/>
  <c r="M270" i="5" s="1"/>
  <c r="N270" i="5" s="1"/>
  <c r="O270" i="5" s="1"/>
  <c r="AB278" i="7"/>
  <c r="N279" i="7" s="1"/>
  <c r="O278" i="8"/>
  <c r="E278" i="8"/>
  <c r="D278" i="8"/>
  <c r="AA278" i="8"/>
  <c r="C278" i="8"/>
  <c r="N278" i="8"/>
  <c r="R278" i="8"/>
  <c r="M278" i="8"/>
  <c r="P278" i="8"/>
  <c r="Q278" i="8"/>
  <c r="X278" i="8"/>
  <c r="K278" i="8"/>
  <c r="P270" i="5" l="1"/>
  <c r="Q270" i="5" s="1"/>
  <c r="R270" i="5" s="1"/>
  <c r="T270" i="5" s="1"/>
  <c r="U269" i="5" s="1"/>
  <c r="M279" i="7"/>
  <c r="Q279" i="7" s="1"/>
  <c r="R279" i="7" s="1"/>
  <c r="S279" i="7" s="1"/>
  <c r="T279" i="7" s="1"/>
  <c r="X279" i="7"/>
  <c r="K279" i="7"/>
  <c r="D279" i="7"/>
  <c r="E279" i="7"/>
  <c r="F279" i="7" s="1"/>
  <c r="G279" i="7" s="1"/>
  <c r="H279" i="7" s="1"/>
  <c r="I279" i="7" s="1"/>
  <c r="C279" i="7"/>
  <c r="O279" i="7"/>
  <c r="P279" i="7"/>
  <c r="AA279" i="7"/>
  <c r="F278" i="8"/>
  <c r="S278" i="8"/>
  <c r="W270" i="5" l="1"/>
  <c r="S271" i="5" s="1"/>
  <c r="U279" i="7"/>
  <c r="V279" i="7" s="1"/>
  <c r="W279" i="7" s="1"/>
  <c r="T278" i="8"/>
  <c r="U278" i="8" s="1"/>
  <c r="V278" i="8" s="1"/>
  <c r="G278" i="8"/>
  <c r="H278" i="8" s="1"/>
  <c r="I278" i="8" s="1"/>
  <c r="J279" i="7"/>
  <c r="V271" i="5" l="1"/>
  <c r="C271" i="5"/>
  <c r="I271" i="5" s="1"/>
  <c r="Y279" i="7"/>
  <c r="Z278" i="7" s="1"/>
  <c r="J278" i="8"/>
  <c r="W278" i="8"/>
  <c r="H271" i="5" l="1"/>
  <c r="J271" i="5"/>
  <c r="F271" i="5"/>
  <c r="E271" i="5"/>
  <c r="D271" i="5"/>
  <c r="K271" i="5"/>
  <c r="AB279" i="7"/>
  <c r="P280" i="7" s="1"/>
  <c r="Y278" i="8"/>
  <c r="L271" i="5" l="1"/>
  <c r="M271" i="5" s="1"/>
  <c r="N271" i="5" s="1"/>
  <c r="AA280" i="7"/>
  <c r="D280" i="7"/>
  <c r="N280" i="7"/>
  <c r="C280" i="7"/>
  <c r="E280" i="7"/>
  <c r="F280" i="7" s="1"/>
  <c r="G280" i="7" s="1"/>
  <c r="K280" i="7"/>
  <c r="Q280" i="7" s="1"/>
  <c r="R280" i="7" s="1"/>
  <c r="S280" i="7" s="1"/>
  <c r="X280" i="7"/>
  <c r="O280" i="7"/>
  <c r="M280" i="7"/>
  <c r="AB278" i="8"/>
  <c r="Z277" i="8"/>
  <c r="O271" i="5" l="1"/>
  <c r="P271" i="5" s="1"/>
  <c r="Q271" i="5" s="1"/>
  <c r="T280" i="7"/>
  <c r="U280" i="7" s="1"/>
  <c r="V280" i="7" s="1"/>
  <c r="R279" i="8"/>
  <c r="N279" i="8"/>
  <c r="P279" i="8"/>
  <c r="D279" i="8"/>
  <c r="M279" i="8"/>
  <c r="Q279" i="8"/>
  <c r="K279" i="8"/>
  <c r="AA279" i="8"/>
  <c r="O279" i="8"/>
  <c r="C279" i="8"/>
  <c r="X279" i="8"/>
  <c r="E279" i="8"/>
  <c r="H280" i="7"/>
  <c r="I280" i="7" s="1"/>
  <c r="J280" i="7" s="1"/>
  <c r="R271" i="5" l="1"/>
  <c r="T271" i="5" s="1"/>
  <c r="U270" i="5" s="1"/>
  <c r="W280" i="7"/>
  <c r="Y280" i="7" s="1"/>
  <c r="F279" i="8"/>
  <c r="S279" i="8"/>
  <c r="W271" i="5" l="1"/>
  <c r="V272" i="5" s="1"/>
  <c r="AB280" i="7"/>
  <c r="Z279" i="7"/>
  <c r="T279" i="8"/>
  <c r="U279" i="8" s="1"/>
  <c r="V279" i="8" s="1"/>
  <c r="G279" i="8"/>
  <c r="F272" i="5" l="1"/>
  <c r="H272" i="5"/>
  <c r="C272" i="5"/>
  <c r="E272" i="5" s="1"/>
  <c r="S272" i="5"/>
  <c r="K272" i="5"/>
  <c r="I272" i="5"/>
  <c r="D272" i="5"/>
  <c r="J272" i="5"/>
  <c r="K281" i="7"/>
  <c r="Q281" i="7" s="1"/>
  <c r="R281" i="7" s="1"/>
  <c r="O281" i="7"/>
  <c r="AA281" i="7"/>
  <c r="C281" i="7"/>
  <c r="E281" i="7"/>
  <c r="M281" i="7"/>
  <c r="P281" i="7"/>
  <c r="X281" i="7"/>
  <c r="D281" i="7"/>
  <c r="N281" i="7"/>
  <c r="W279" i="8"/>
  <c r="H279" i="8"/>
  <c r="I279" i="8" s="1"/>
  <c r="J279" i="8" s="1"/>
  <c r="L272" i="5" l="1"/>
  <c r="M272" i="5" s="1"/>
  <c r="N272" i="5" s="1"/>
  <c r="O272" i="5" s="1"/>
  <c r="P272" i="5" s="1"/>
  <c r="Q272" i="5" s="1"/>
  <c r="Y279" i="8"/>
  <c r="Z278" i="8" s="1"/>
  <c r="F281" i="7"/>
  <c r="G281" i="7" s="1"/>
  <c r="H281" i="7" s="1"/>
  <c r="I281" i="7" s="1"/>
  <c r="S281" i="7"/>
  <c r="R272" i="5" l="1"/>
  <c r="T272" i="5" s="1"/>
  <c r="AB279" i="8"/>
  <c r="AA280" i="8" s="1"/>
  <c r="T281" i="7"/>
  <c r="J281" i="7"/>
  <c r="W272" i="5" l="1"/>
  <c r="U271" i="5"/>
  <c r="M280" i="8"/>
  <c r="E280" i="8"/>
  <c r="F280" i="8" s="1"/>
  <c r="K280" i="8"/>
  <c r="N280" i="8"/>
  <c r="R280" i="8"/>
  <c r="S280" i="8" s="1"/>
  <c r="P280" i="8"/>
  <c r="X280" i="8"/>
  <c r="D280" i="8"/>
  <c r="Q280" i="8"/>
  <c r="O280" i="8"/>
  <c r="C280" i="8"/>
  <c r="U281" i="7"/>
  <c r="V281" i="7" s="1"/>
  <c r="W281" i="7" s="1"/>
  <c r="Y281" i="7" s="1"/>
  <c r="V273" i="5" l="1"/>
  <c r="C273" i="5"/>
  <c r="I273" i="5" s="1"/>
  <c r="S273" i="5"/>
  <c r="G280" i="8"/>
  <c r="T280" i="8"/>
  <c r="AB281" i="7"/>
  <c r="Z280" i="7"/>
  <c r="D273" i="5" l="1"/>
  <c r="F273" i="5"/>
  <c r="J273" i="5"/>
  <c r="E273" i="5"/>
  <c r="H273" i="5"/>
  <c r="K273" i="5"/>
  <c r="H280" i="8"/>
  <c r="I280" i="8" s="1"/>
  <c r="J280" i="8" s="1"/>
  <c r="U280" i="8"/>
  <c r="V280" i="8" s="1"/>
  <c r="W280" i="8" s="1"/>
  <c r="C282" i="7"/>
  <c r="D282" i="7" s="1"/>
  <c r="O282" i="7"/>
  <c r="M282" i="7"/>
  <c r="X282" i="7"/>
  <c r="P282" i="7"/>
  <c r="N282" i="7"/>
  <c r="AA282" i="7"/>
  <c r="K282" i="7"/>
  <c r="Q282" i="7"/>
  <c r="R282" i="7" s="1"/>
  <c r="L273" i="5" l="1"/>
  <c r="M273" i="5" s="1"/>
  <c r="E282" i="7"/>
  <c r="F282" i="7" s="1"/>
  <c r="G282" i="7" s="1"/>
  <c r="H282" i="7" s="1"/>
  <c r="I282" i="7" s="1"/>
  <c r="Y280" i="8"/>
  <c r="AB280" i="8" s="1"/>
  <c r="S282" i="7"/>
  <c r="T282" i="7" s="1"/>
  <c r="U282" i="7" s="1"/>
  <c r="V282" i="7" s="1"/>
  <c r="N273" i="5" l="1"/>
  <c r="O273" i="5" s="1"/>
  <c r="P273" i="5" s="1"/>
  <c r="Q273" i="5" s="1"/>
  <c r="Z279" i="8"/>
  <c r="R281" i="8"/>
  <c r="C281" i="8"/>
  <c r="K281" i="8"/>
  <c r="D281" i="8"/>
  <c r="M281" i="8"/>
  <c r="E281" i="8"/>
  <c r="Q281" i="8"/>
  <c r="AA281" i="8"/>
  <c r="X281" i="8"/>
  <c r="O281" i="8"/>
  <c r="N281" i="8"/>
  <c r="P281" i="8"/>
  <c r="W282" i="7"/>
  <c r="J282" i="7"/>
  <c r="R273" i="5" l="1"/>
  <c r="T273" i="5" s="1"/>
  <c r="S281" i="8"/>
  <c r="T281" i="8" s="1"/>
  <c r="U281" i="8" s="1"/>
  <c r="V281" i="8" s="1"/>
  <c r="F281" i="8"/>
  <c r="Y282" i="7"/>
  <c r="W273" i="5" l="1"/>
  <c r="U272" i="5"/>
  <c r="G281" i="8"/>
  <c r="H281" i="8" s="1"/>
  <c r="I281" i="8" s="1"/>
  <c r="AB282" i="7"/>
  <c r="Z281" i="7"/>
  <c r="W281" i="8"/>
  <c r="V274" i="5" l="1"/>
  <c r="E274" i="5"/>
  <c r="F274" i="5"/>
  <c r="S274" i="5"/>
  <c r="C274" i="5"/>
  <c r="D274" i="5" s="1"/>
  <c r="I274" i="5"/>
  <c r="H274" i="5"/>
  <c r="J281" i="8"/>
  <c r="Y281" i="8" s="1"/>
  <c r="C283" i="7"/>
  <c r="X283" i="7"/>
  <c r="O283" i="7"/>
  <c r="P283" i="7"/>
  <c r="M283" i="7"/>
  <c r="K283" i="7"/>
  <c r="Q283" i="7" s="1"/>
  <c r="R283" i="7" s="1"/>
  <c r="E283" i="7"/>
  <c r="AA283" i="7"/>
  <c r="D283" i="7"/>
  <c r="N283" i="7"/>
  <c r="K274" i="5" l="1"/>
  <c r="J274" i="5"/>
  <c r="F283" i="7"/>
  <c r="G283" i="7" s="1"/>
  <c r="H283" i="7" s="1"/>
  <c r="I283" i="7" s="1"/>
  <c r="AB281" i="8"/>
  <c r="Z280" i="8"/>
  <c r="S283" i="7"/>
  <c r="T283" i="7" s="1"/>
  <c r="U283" i="7" s="1"/>
  <c r="V283" i="7" s="1"/>
  <c r="L274" i="5" l="1"/>
  <c r="M274" i="5" s="1"/>
  <c r="N274" i="5" s="1"/>
  <c r="O274" i="5" s="1"/>
  <c r="P274" i="5" s="1"/>
  <c r="Q274" i="5" s="1"/>
  <c r="R274" i="5" s="1"/>
  <c r="T274" i="5" s="1"/>
  <c r="E282" i="8"/>
  <c r="N282" i="8"/>
  <c r="O282" i="8"/>
  <c r="Q282" i="8"/>
  <c r="P282" i="8"/>
  <c r="R282" i="8"/>
  <c r="AA282" i="8"/>
  <c r="D282" i="8"/>
  <c r="K282" i="8"/>
  <c r="M282" i="8"/>
  <c r="X282" i="8"/>
  <c r="C282" i="8"/>
  <c r="W283" i="7"/>
  <c r="J283" i="7"/>
  <c r="W274" i="5" l="1"/>
  <c r="U273" i="5"/>
  <c r="Y283" i="7"/>
  <c r="Z282" i="7" s="1"/>
  <c r="F282" i="8"/>
  <c r="G282" i="8" s="1"/>
  <c r="H282" i="8" s="1"/>
  <c r="I282" i="8" s="1"/>
  <c r="S282" i="8"/>
  <c r="K275" i="5" l="1"/>
  <c r="D275" i="5"/>
  <c r="J275" i="5"/>
  <c r="C275" i="5"/>
  <c r="F275" i="5" s="1"/>
  <c r="V275" i="5"/>
  <c r="H275" i="5"/>
  <c r="S275" i="5"/>
  <c r="E275" i="5"/>
  <c r="I275" i="5"/>
  <c r="AB283" i="7"/>
  <c r="J282" i="8"/>
  <c r="T282" i="8"/>
  <c r="U282" i="8" s="1"/>
  <c r="V282" i="8" s="1"/>
  <c r="L275" i="5" l="1"/>
  <c r="M275" i="5" s="1"/>
  <c r="M284" i="7"/>
  <c r="K284" i="7"/>
  <c r="AA284" i="7"/>
  <c r="D284" i="7"/>
  <c r="X284" i="7"/>
  <c r="N284" i="7"/>
  <c r="C284" i="7"/>
  <c r="E284" i="7" s="1"/>
  <c r="F284" i="7" s="1"/>
  <c r="G284" i="7" s="1"/>
  <c r="Q284" i="7"/>
  <c r="R284" i="7" s="1"/>
  <c r="S284" i="7" s="1"/>
  <c r="O284" i="7"/>
  <c r="P284" i="7"/>
  <c r="W282" i="8"/>
  <c r="Y282" i="8" s="1"/>
  <c r="N275" i="5" l="1"/>
  <c r="O275" i="5" s="1"/>
  <c r="AB282" i="8"/>
  <c r="Z281" i="8"/>
  <c r="H284" i="7"/>
  <c r="I284" i="7" s="1"/>
  <c r="J284" i="7" s="1"/>
  <c r="T284" i="7"/>
  <c r="P275" i="5" l="1"/>
  <c r="Q275" i="5" s="1"/>
  <c r="R275" i="5" s="1"/>
  <c r="T275" i="5" s="1"/>
  <c r="U274" i="5" s="1"/>
  <c r="U284" i="7"/>
  <c r="V284" i="7" s="1"/>
  <c r="W284" i="7" s="1"/>
  <c r="Y284" i="7" s="1"/>
  <c r="N283" i="8"/>
  <c r="C283" i="8"/>
  <c r="P283" i="8"/>
  <c r="X283" i="8"/>
  <c r="K283" i="8"/>
  <c r="M283" i="8"/>
  <c r="O283" i="8"/>
  <c r="AA283" i="8"/>
  <c r="Q283" i="8"/>
  <c r="D283" i="8"/>
  <c r="E283" i="8"/>
  <c r="R283" i="8"/>
  <c r="W275" i="5" l="1"/>
  <c r="AB284" i="7"/>
  <c r="Z283" i="7"/>
  <c r="F283" i="8"/>
  <c r="S283" i="8"/>
  <c r="T283" i="8" s="1"/>
  <c r="U283" i="8" s="1"/>
  <c r="V283" i="8" s="1"/>
  <c r="V276" i="5" l="1"/>
  <c r="C276" i="5"/>
  <c r="H276" i="5" s="1"/>
  <c r="S276" i="5"/>
  <c r="K276" i="5"/>
  <c r="F276" i="5"/>
  <c r="I276" i="5"/>
  <c r="E276" i="5"/>
  <c r="AA285" i="7"/>
  <c r="K285" i="7"/>
  <c r="N285" i="7"/>
  <c r="Q285" i="7" s="1"/>
  <c r="R285" i="7" s="1"/>
  <c r="O285" i="7"/>
  <c r="D285" i="7"/>
  <c r="C285" i="7"/>
  <c r="E285" i="7" s="1"/>
  <c r="M285" i="7"/>
  <c r="P285" i="7"/>
  <c r="X285" i="7"/>
  <c r="W283" i="8"/>
  <c r="G283" i="8"/>
  <c r="D276" i="5" l="1"/>
  <c r="J276" i="5"/>
  <c r="L276" i="5" s="1"/>
  <c r="M276" i="5" s="1"/>
  <c r="H283" i="8"/>
  <c r="I283" i="8" s="1"/>
  <c r="J283" i="8" s="1"/>
  <c r="Y283" i="8" s="1"/>
  <c r="F285" i="7"/>
  <c r="S285" i="7"/>
  <c r="N276" i="5" l="1"/>
  <c r="O276" i="5" s="1"/>
  <c r="AB283" i="8"/>
  <c r="Z282" i="8"/>
  <c r="T285" i="7"/>
  <c r="U285" i="7" s="1"/>
  <c r="V285" i="7" s="1"/>
  <c r="W285" i="7" s="1"/>
  <c r="G285" i="7"/>
  <c r="H285" i="7" s="1"/>
  <c r="I285" i="7" s="1"/>
  <c r="J285" i="7" s="1"/>
  <c r="P276" i="5" l="1"/>
  <c r="Q276" i="5" s="1"/>
  <c r="R276" i="5" s="1"/>
  <c r="T276" i="5" s="1"/>
  <c r="Y285" i="7"/>
  <c r="N284" i="8"/>
  <c r="E284" i="8"/>
  <c r="C284" i="8"/>
  <c r="D284" i="8"/>
  <c r="X284" i="8"/>
  <c r="K284" i="8"/>
  <c r="Q284" i="8"/>
  <c r="P284" i="8"/>
  <c r="R284" i="8"/>
  <c r="AA284" i="8"/>
  <c r="M284" i="8"/>
  <c r="O284" i="8"/>
  <c r="U275" i="5" l="1"/>
  <c r="W276" i="5"/>
  <c r="AB285" i="7"/>
  <c r="Z284" i="7"/>
  <c r="S284" i="8"/>
  <c r="T284" i="8" s="1"/>
  <c r="F284" i="8"/>
  <c r="K277" i="5" l="1"/>
  <c r="C277" i="5"/>
  <c r="D277" i="5" s="1"/>
  <c r="V277" i="5"/>
  <c r="S277" i="5"/>
  <c r="H277" i="5"/>
  <c r="E277" i="5"/>
  <c r="J277" i="5"/>
  <c r="G284" i="8"/>
  <c r="H284" i="8" s="1"/>
  <c r="I284" i="8" s="1"/>
  <c r="M286" i="7"/>
  <c r="X286" i="7"/>
  <c r="K286" i="7"/>
  <c r="Q286" i="7" s="1"/>
  <c r="R286" i="7" s="1"/>
  <c r="D286" i="7"/>
  <c r="P286" i="7"/>
  <c r="O286" i="7"/>
  <c r="AA286" i="7"/>
  <c r="N286" i="7"/>
  <c r="C286" i="7"/>
  <c r="E286" i="7" s="1"/>
  <c r="U284" i="8"/>
  <c r="V284" i="8" s="1"/>
  <c r="W284" i="8" s="1"/>
  <c r="I277" i="5" l="1"/>
  <c r="F277" i="5"/>
  <c r="L277" i="5" s="1"/>
  <c r="M277" i="5" s="1"/>
  <c r="N277" i="5" s="1"/>
  <c r="O277" i="5" s="1"/>
  <c r="P277" i="5" s="1"/>
  <c r="Q277" i="5" s="1"/>
  <c r="J284" i="8"/>
  <c r="Y284" i="8" s="1"/>
  <c r="F286" i="7"/>
  <c r="G286" i="7" s="1"/>
  <c r="H286" i="7" s="1"/>
  <c r="I286" i="7" s="1"/>
  <c r="S286" i="7"/>
  <c r="R277" i="5" l="1"/>
  <c r="T277" i="5" s="1"/>
  <c r="U276" i="5" s="1"/>
  <c r="T286" i="7"/>
  <c r="J286" i="7"/>
  <c r="AB284" i="8"/>
  <c r="Z283" i="8"/>
  <c r="W277" i="5" l="1"/>
  <c r="V278" i="5" s="1"/>
  <c r="U286" i="7"/>
  <c r="V286" i="7" s="1"/>
  <c r="W286" i="7" s="1"/>
  <c r="Y286" i="7" s="1"/>
  <c r="O285" i="8"/>
  <c r="N285" i="8"/>
  <c r="E285" i="8"/>
  <c r="P285" i="8"/>
  <c r="R285" i="8"/>
  <c r="AA285" i="8"/>
  <c r="D285" i="8"/>
  <c r="Q285" i="8"/>
  <c r="C285" i="8"/>
  <c r="K285" i="8"/>
  <c r="X285" i="8"/>
  <c r="M285" i="8"/>
  <c r="S278" i="5" l="1"/>
  <c r="C278" i="5"/>
  <c r="H278" i="5" s="1"/>
  <c r="E278" i="5"/>
  <c r="F278" i="5"/>
  <c r="I278" i="5"/>
  <c r="D278" i="5"/>
  <c r="J278" i="5"/>
  <c r="K278" i="5"/>
  <c r="S285" i="8"/>
  <c r="AB286" i="7"/>
  <c r="Z285" i="7"/>
  <c r="F285" i="8"/>
  <c r="G285" i="8" s="1"/>
  <c r="H285" i="8" s="1"/>
  <c r="I285" i="8" s="1"/>
  <c r="L278" i="5" l="1"/>
  <c r="M278" i="5" s="1"/>
  <c r="N278" i="5" s="1"/>
  <c r="O278" i="5" s="1"/>
  <c r="P278" i="5" s="1"/>
  <c r="Q278" i="5" s="1"/>
  <c r="R278" i="5" s="1"/>
  <c r="T278" i="5" s="1"/>
  <c r="N287" i="7"/>
  <c r="P287" i="7"/>
  <c r="M287" i="7"/>
  <c r="Q287" i="7" s="1"/>
  <c r="R287" i="7" s="1"/>
  <c r="X287" i="7"/>
  <c r="C287" i="7"/>
  <c r="E287" i="7" s="1"/>
  <c r="K287" i="7"/>
  <c r="AA287" i="7"/>
  <c r="D287" i="7"/>
  <c r="O287" i="7"/>
  <c r="J285" i="8"/>
  <c r="T285" i="8"/>
  <c r="U285" i="8" s="1"/>
  <c r="V285" i="8" s="1"/>
  <c r="W285" i="8" s="1"/>
  <c r="W278" i="5" l="1"/>
  <c r="U277" i="5"/>
  <c r="F287" i="7"/>
  <c r="G287" i="7" s="1"/>
  <c r="H287" i="7" s="1"/>
  <c r="I287" i="7" s="1"/>
  <c r="S287" i="7"/>
  <c r="T287" i="7" s="1"/>
  <c r="U287" i="7" s="1"/>
  <c r="V287" i="7" s="1"/>
  <c r="Y285" i="8"/>
  <c r="S279" i="5" l="1"/>
  <c r="V279" i="5"/>
  <c r="C279" i="5"/>
  <c r="J279" i="5" s="1"/>
  <c r="J287" i="7"/>
  <c r="AB285" i="8"/>
  <c r="Z284" i="8"/>
  <c r="W287" i="7"/>
  <c r="D279" i="5" l="1"/>
  <c r="I279" i="5"/>
  <c r="K279" i="5"/>
  <c r="F279" i="5"/>
  <c r="E279" i="5"/>
  <c r="H279" i="5"/>
  <c r="L279" i="5" s="1"/>
  <c r="M279" i="5" s="1"/>
  <c r="Y287" i="7"/>
  <c r="Z286" i="7" s="1"/>
  <c r="E286" i="8"/>
  <c r="M286" i="8"/>
  <c r="N286" i="8"/>
  <c r="R286" i="8"/>
  <c r="C286" i="8"/>
  <c r="X286" i="8"/>
  <c r="K286" i="8"/>
  <c r="AA286" i="8"/>
  <c r="Q286" i="8"/>
  <c r="D286" i="8"/>
  <c r="P286" i="8"/>
  <c r="O286" i="8"/>
  <c r="N279" i="5" l="1"/>
  <c r="O279" i="5" s="1"/>
  <c r="P279" i="5" s="1"/>
  <c r="Q279" i="5" s="1"/>
  <c r="R279" i="5" s="1"/>
  <c r="T279" i="5" s="1"/>
  <c r="AB287" i="7"/>
  <c r="S286" i="8"/>
  <c r="T286" i="8" s="1"/>
  <c r="U286" i="8" s="1"/>
  <c r="V286" i="8" s="1"/>
  <c r="F286" i="8"/>
  <c r="G286" i="8" s="1"/>
  <c r="W279" i="5" l="1"/>
  <c r="U278" i="5"/>
  <c r="O288" i="7"/>
  <c r="P288" i="7"/>
  <c r="C288" i="7"/>
  <c r="E288" i="7" s="1"/>
  <c r="F288" i="7" s="1"/>
  <c r="G288" i="7" s="1"/>
  <c r="H288" i="7" s="1"/>
  <c r="I288" i="7" s="1"/>
  <c r="AA288" i="7"/>
  <c r="X288" i="7"/>
  <c r="M288" i="7"/>
  <c r="D288" i="7"/>
  <c r="K288" i="7"/>
  <c r="Q288" i="7" s="1"/>
  <c r="R288" i="7" s="1"/>
  <c r="S288" i="7" s="1"/>
  <c r="T288" i="7" s="1"/>
  <c r="N288" i="7"/>
  <c r="H286" i="8"/>
  <c r="I286" i="8" s="1"/>
  <c r="J286" i="8" s="1"/>
  <c r="W286" i="8"/>
  <c r="V280" i="5" l="1"/>
  <c r="C280" i="5"/>
  <c r="D280" i="5" s="1"/>
  <c r="S280" i="5"/>
  <c r="Y286" i="8"/>
  <c r="Z285" i="8" s="1"/>
  <c r="U288" i="7"/>
  <c r="V288" i="7" s="1"/>
  <c r="W288" i="7" s="1"/>
  <c r="J288" i="7"/>
  <c r="H280" i="5" l="1"/>
  <c r="E280" i="5"/>
  <c r="K280" i="5"/>
  <c r="I280" i="5"/>
  <c r="J280" i="5"/>
  <c r="F280" i="5"/>
  <c r="AB286" i="8"/>
  <c r="R287" i="8" s="1"/>
  <c r="Y288" i="7"/>
  <c r="L280" i="5" l="1"/>
  <c r="M280" i="5" s="1"/>
  <c r="N280" i="5" s="1"/>
  <c r="C287" i="8"/>
  <c r="N287" i="8"/>
  <c r="X287" i="8"/>
  <c r="O287" i="8"/>
  <c r="K287" i="8"/>
  <c r="D287" i="8"/>
  <c r="E287" i="8"/>
  <c r="F287" i="8" s="1"/>
  <c r="G287" i="8" s="1"/>
  <c r="M287" i="8"/>
  <c r="P287" i="8"/>
  <c r="AA287" i="8"/>
  <c r="Q287" i="8"/>
  <c r="S287" i="8"/>
  <c r="AB288" i="7"/>
  <c r="Z287" i="7"/>
  <c r="O280" i="5" l="1"/>
  <c r="P280" i="5" s="1"/>
  <c r="Q280" i="5" s="1"/>
  <c r="T287" i="8"/>
  <c r="U287" i="8" s="1"/>
  <c r="V287" i="8" s="1"/>
  <c r="W287" i="8" s="1"/>
  <c r="H287" i="8"/>
  <c r="I287" i="8" s="1"/>
  <c r="J287" i="8" s="1"/>
  <c r="M289" i="7"/>
  <c r="Q289" i="7" s="1"/>
  <c r="R289" i="7" s="1"/>
  <c r="N289" i="7"/>
  <c r="K289" i="7"/>
  <c r="AA289" i="7"/>
  <c r="X289" i="7"/>
  <c r="C289" i="7"/>
  <c r="O289" i="7"/>
  <c r="P289" i="7"/>
  <c r="D289" i="7"/>
  <c r="E289" i="7"/>
  <c r="R280" i="5" l="1"/>
  <c r="T280" i="5" s="1"/>
  <c r="U279" i="5" s="1"/>
  <c r="Y287" i="8"/>
  <c r="AB287" i="8" s="1"/>
  <c r="F289" i="7"/>
  <c r="G289" i="7" s="1"/>
  <c r="S289" i="7"/>
  <c r="T289" i="7" s="1"/>
  <c r="W280" i="5" l="1"/>
  <c r="S281" i="5" s="1"/>
  <c r="Z286" i="8"/>
  <c r="H289" i="7"/>
  <c r="I289" i="7" s="1"/>
  <c r="J289" i="7" s="1"/>
  <c r="D288" i="8"/>
  <c r="K288" i="8"/>
  <c r="X288" i="8"/>
  <c r="E288" i="8"/>
  <c r="P288" i="8"/>
  <c r="M288" i="8"/>
  <c r="Q288" i="8"/>
  <c r="C288" i="8"/>
  <c r="O288" i="8"/>
  <c r="AA288" i="8"/>
  <c r="N288" i="8"/>
  <c r="R288" i="8"/>
  <c r="U289" i="7"/>
  <c r="V289" i="7" s="1"/>
  <c r="W289" i="7" s="1"/>
  <c r="V281" i="5" l="1"/>
  <c r="C281" i="5"/>
  <c r="I281" i="5" s="1"/>
  <c r="D281" i="5"/>
  <c r="Y289" i="7"/>
  <c r="Z288" i="7" s="1"/>
  <c r="S288" i="8"/>
  <c r="T288" i="8" s="1"/>
  <c r="U288" i="8" s="1"/>
  <c r="V288" i="8" s="1"/>
  <c r="F288" i="8"/>
  <c r="J281" i="5" l="1"/>
  <c r="E281" i="5"/>
  <c r="H281" i="5"/>
  <c r="F281" i="5"/>
  <c r="K281" i="5"/>
  <c r="L281" i="5"/>
  <c r="M281" i="5" s="1"/>
  <c r="AB289" i="7"/>
  <c r="G288" i="8"/>
  <c r="H288" i="8" s="1"/>
  <c r="I288" i="8" s="1"/>
  <c r="W288" i="8"/>
  <c r="N281" i="5" l="1"/>
  <c r="O281" i="5" s="1"/>
  <c r="P281" i="5" s="1"/>
  <c r="Q281" i="5" s="1"/>
  <c r="R281" i="5" s="1"/>
  <c r="T281" i="5" s="1"/>
  <c r="AA290" i="7"/>
  <c r="N290" i="7"/>
  <c r="C290" i="7"/>
  <c r="D290" i="7" s="1"/>
  <c r="X290" i="7"/>
  <c r="M290" i="7"/>
  <c r="O290" i="7"/>
  <c r="K290" i="7"/>
  <c r="Q290" i="7" s="1"/>
  <c r="R290" i="7" s="1"/>
  <c r="S290" i="7" s="1"/>
  <c r="P290" i="7"/>
  <c r="J288" i="8"/>
  <c r="Y288" i="8" s="1"/>
  <c r="W281" i="5" l="1"/>
  <c r="U280" i="5"/>
  <c r="E290" i="7"/>
  <c r="F290" i="7" s="1"/>
  <c r="G290" i="7" s="1"/>
  <c r="H290" i="7" s="1"/>
  <c r="I290" i="7" s="1"/>
  <c r="T290" i="7"/>
  <c r="U290" i="7" s="1"/>
  <c r="V290" i="7" s="1"/>
  <c r="AB288" i="8"/>
  <c r="Z287" i="8"/>
  <c r="C282" i="5" l="1"/>
  <c r="E282" i="5" s="1"/>
  <c r="D282" i="5"/>
  <c r="S282" i="5"/>
  <c r="F282" i="5"/>
  <c r="V282" i="5"/>
  <c r="W290" i="7"/>
  <c r="X289" i="8"/>
  <c r="D289" i="8"/>
  <c r="AA289" i="8"/>
  <c r="M289" i="8"/>
  <c r="R289" i="8"/>
  <c r="N289" i="8"/>
  <c r="P289" i="8"/>
  <c r="O289" i="8"/>
  <c r="E289" i="8"/>
  <c r="K289" i="8"/>
  <c r="C289" i="8"/>
  <c r="Q289" i="8"/>
  <c r="J290" i="7"/>
  <c r="J282" i="5" l="1"/>
  <c r="I282" i="5"/>
  <c r="K282" i="5"/>
  <c r="H282" i="5"/>
  <c r="Y290" i="7"/>
  <c r="Z289" i="7" s="1"/>
  <c r="F289" i="8"/>
  <c r="S289" i="8"/>
  <c r="L282" i="5" l="1"/>
  <c r="M282" i="5" s="1"/>
  <c r="N282" i="5" s="1"/>
  <c r="AB290" i="7"/>
  <c r="O291" i="7" s="1"/>
  <c r="T289" i="8"/>
  <c r="U289" i="8" s="1"/>
  <c r="V289" i="8" s="1"/>
  <c r="W289" i="8" s="1"/>
  <c r="G289" i="8"/>
  <c r="H289" i="8" s="1"/>
  <c r="I289" i="8" s="1"/>
  <c r="J289" i="8" s="1"/>
  <c r="O282" i="5" l="1"/>
  <c r="P282" i="5" s="1"/>
  <c r="Q282" i="5" s="1"/>
  <c r="P291" i="7"/>
  <c r="X291" i="7"/>
  <c r="M291" i="7"/>
  <c r="N291" i="7"/>
  <c r="C291" i="7"/>
  <c r="D291" i="7" s="1"/>
  <c r="AA291" i="7"/>
  <c r="K291" i="7"/>
  <c r="Q291" i="7" s="1"/>
  <c r="R291" i="7" s="1"/>
  <c r="S291" i="7" s="1"/>
  <c r="T291" i="7" s="1"/>
  <c r="Y289" i="8"/>
  <c r="Z288" i="8" s="1"/>
  <c r="R282" i="5" l="1"/>
  <c r="T282" i="5" s="1"/>
  <c r="U281" i="5" s="1"/>
  <c r="E291" i="7"/>
  <c r="F291" i="7" s="1"/>
  <c r="G291" i="7" s="1"/>
  <c r="H291" i="7" s="1"/>
  <c r="I291" i="7" s="1"/>
  <c r="J291" i="7" s="1"/>
  <c r="AB289" i="8"/>
  <c r="M290" i="8" s="1"/>
  <c r="U291" i="7"/>
  <c r="V291" i="7" s="1"/>
  <c r="W291" i="7" s="1"/>
  <c r="W282" i="5" l="1"/>
  <c r="C283" i="5" s="1"/>
  <c r="E283" i="5" s="1"/>
  <c r="C290" i="8"/>
  <c r="Q290" i="8"/>
  <c r="X290" i="8"/>
  <c r="R290" i="8"/>
  <c r="S290" i="8" s="1"/>
  <c r="T290" i="8" s="1"/>
  <c r="U290" i="8" s="1"/>
  <c r="V290" i="8" s="1"/>
  <c r="K290" i="8"/>
  <c r="E290" i="8"/>
  <c r="F290" i="8" s="1"/>
  <c r="G290" i="8" s="1"/>
  <c r="H290" i="8" s="1"/>
  <c r="I290" i="8" s="1"/>
  <c r="AA290" i="8"/>
  <c r="N290" i="8"/>
  <c r="D290" i="8"/>
  <c r="P290" i="8"/>
  <c r="O290" i="8"/>
  <c r="Y291" i="7"/>
  <c r="AB291" i="7" s="1"/>
  <c r="S283" i="5" l="1"/>
  <c r="V283" i="5"/>
  <c r="H283" i="5"/>
  <c r="I283" i="5"/>
  <c r="J283" i="5"/>
  <c r="D283" i="5"/>
  <c r="F283" i="5"/>
  <c r="K283" i="5"/>
  <c r="Z290" i="7"/>
  <c r="W290" i="8"/>
  <c r="O292" i="7"/>
  <c r="M292" i="7"/>
  <c r="AA292" i="7"/>
  <c r="K292" i="7"/>
  <c r="Q292" i="7" s="1"/>
  <c r="R292" i="7" s="1"/>
  <c r="N292" i="7"/>
  <c r="C292" i="7"/>
  <c r="D292" i="7" s="1"/>
  <c r="X292" i="7"/>
  <c r="P292" i="7"/>
  <c r="J290" i="8"/>
  <c r="L283" i="5" l="1"/>
  <c r="M283" i="5" s="1"/>
  <c r="N283" i="5" s="1"/>
  <c r="O283" i="5" s="1"/>
  <c r="P283" i="5" s="1"/>
  <c r="Q283" i="5" s="1"/>
  <c r="R283" i="5" s="1"/>
  <c r="T283" i="5" s="1"/>
  <c r="E292" i="7"/>
  <c r="F292" i="7" s="1"/>
  <c r="G292" i="7" s="1"/>
  <c r="H292" i="7" s="1"/>
  <c r="I292" i="7" s="1"/>
  <c r="Y290" i="8"/>
  <c r="Z289" i="8" s="1"/>
  <c r="S292" i="7"/>
  <c r="T292" i="7" s="1"/>
  <c r="U292" i="7" s="1"/>
  <c r="V292" i="7" s="1"/>
  <c r="W283" i="5" l="1"/>
  <c r="U282" i="5"/>
  <c r="AB290" i="8"/>
  <c r="O291" i="8" s="1"/>
  <c r="J292" i="7"/>
  <c r="W292" i="7"/>
  <c r="S284" i="5" l="1"/>
  <c r="V284" i="5"/>
  <c r="H284" i="5"/>
  <c r="C284" i="5"/>
  <c r="E284" i="5" s="1"/>
  <c r="X291" i="8"/>
  <c r="N291" i="8"/>
  <c r="P291" i="8"/>
  <c r="E291" i="8"/>
  <c r="F291" i="8" s="1"/>
  <c r="G291" i="8" s="1"/>
  <c r="H291" i="8" s="1"/>
  <c r="I291" i="8" s="1"/>
  <c r="M291" i="8"/>
  <c r="Q291" i="8"/>
  <c r="D291" i="8"/>
  <c r="R291" i="8"/>
  <c r="S291" i="8" s="1"/>
  <c r="T291" i="8" s="1"/>
  <c r="U291" i="8" s="1"/>
  <c r="V291" i="8" s="1"/>
  <c r="C291" i="8"/>
  <c r="AA291" i="8"/>
  <c r="K291" i="8"/>
  <c r="Y292" i="7"/>
  <c r="J284" i="5" l="1"/>
  <c r="K284" i="5"/>
  <c r="F284" i="5"/>
  <c r="I284" i="5"/>
  <c r="D284" i="5"/>
  <c r="W291" i="8"/>
  <c r="AB292" i="7"/>
  <c r="Z291" i="7"/>
  <c r="J291" i="8"/>
  <c r="L284" i="5" l="1"/>
  <c r="M284" i="5" s="1"/>
  <c r="N284" i="5" s="1"/>
  <c r="O284" i="5" s="1"/>
  <c r="Y291" i="8"/>
  <c r="AB291" i="8" s="1"/>
  <c r="O293" i="7"/>
  <c r="X293" i="7"/>
  <c r="AA293" i="7"/>
  <c r="M293" i="7"/>
  <c r="K293" i="7"/>
  <c r="Q293" i="7" s="1"/>
  <c r="R293" i="7" s="1"/>
  <c r="P293" i="7"/>
  <c r="C293" i="7"/>
  <c r="E293" i="7" s="1"/>
  <c r="D293" i="7"/>
  <c r="N293" i="7"/>
  <c r="P284" i="5" l="1"/>
  <c r="Q284" i="5" s="1"/>
  <c r="R284" i="5" s="1"/>
  <c r="T284" i="5" s="1"/>
  <c r="Z290" i="8"/>
  <c r="D292" i="8"/>
  <c r="C292" i="8"/>
  <c r="Q292" i="8"/>
  <c r="E292" i="8"/>
  <c r="N292" i="8"/>
  <c r="P292" i="8"/>
  <c r="O292" i="8"/>
  <c r="K292" i="8"/>
  <c r="R292" i="8"/>
  <c r="M292" i="8"/>
  <c r="X292" i="8"/>
  <c r="AA292" i="8"/>
  <c r="F293" i="7"/>
  <c r="G293" i="7" s="1"/>
  <c r="H293" i="7" s="1"/>
  <c r="I293" i="7" s="1"/>
  <c r="S293" i="7"/>
  <c r="T293" i="7" s="1"/>
  <c r="U293" i="7" s="1"/>
  <c r="V293" i="7" s="1"/>
  <c r="W284" i="5" l="1"/>
  <c r="U283" i="5"/>
  <c r="F292" i="8"/>
  <c r="G292" i="8" s="1"/>
  <c r="S292" i="8"/>
  <c r="T292" i="8" s="1"/>
  <c r="U292" i="8" s="1"/>
  <c r="V292" i="8" s="1"/>
  <c r="W293" i="7"/>
  <c r="J293" i="7"/>
  <c r="C285" i="5" l="1"/>
  <c r="J285" i="5" s="1"/>
  <c r="H285" i="5"/>
  <c r="S285" i="5"/>
  <c r="V285" i="5"/>
  <c r="D285" i="5"/>
  <c r="E285" i="5"/>
  <c r="F285" i="5"/>
  <c r="K285" i="5"/>
  <c r="H292" i="8"/>
  <c r="I292" i="8" s="1"/>
  <c r="J292" i="8" s="1"/>
  <c r="Y293" i="7"/>
  <c r="W292" i="8"/>
  <c r="I285" i="5" l="1"/>
  <c r="L285" i="5" s="1"/>
  <c r="M285" i="5" s="1"/>
  <c r="AB293" i="7"/>
  <c r="Z292" i="7"/>
  <c r="Y292" i="8"/>
  <c r="N285" i="5" l="1"/>
  <c r="O285" i="5" s="1"/>
  <c r="P285" i="5" s="1"/>
  <c r="Q285" i="5" s="1"/>
  <c r="R285" i="5" s="1"/>
  <c r="T285" i="5" s="1"/>
  <c r="AB292" i="8"/>
  <c r="Z291" i="8"/>
  <c r="AA294" i="7"/>
  <c r="X294" i="7"/>
  <c r="O294" i="7"/>
  <c r="C294" i="7"/>
  <c r="E294" i="7" s="1"/>
  <c r="P294" i="7"/>
  <c r="M294" i="7"/>
  <c r="N294" i="7"/>
  <c r="K294" i="7"/>
  <c r="Q294" i="7" s="1"/>
  <c r="R294" i="7" s="1"/>
  <c r="D294" i="7" l="1"/>
  <c r="W285" i="5"/>
  <c r="U284" i="5"/>
  <c r="C293" i="8"/>
  <c r="D293" i="8"/>
  <c r="M293" i="8"/>
  <c r="O293" i="8"/>
  <c r="N293" i="8"/>
  <c r="K293" i="8"/>
  <c r="X293" i="8"/>
  <c r="Q293" i="8"/>
  <c r="P293" i="8"/>
  <c r="E293" i="8"/>
  <c r="R293" i="8"/>
  <c r="AA293" i="8"/>
  <c r="S294" i="7"/>
  <c r="F294" i="7"/>
  <c r="S286" i="5" l="1"/>
  <c r="V286" i="5"/>
  <c r="C286" i="5"/>
  <c r="D286" i="5" s="1"/>
  <c r="T294" i="7"/>
  <c r="U294" i="7" s="1"/>
  <c r="V294" i="7" s="1"/>
  <c r="W294" i="7" s="1"/>
  <c r="F293" i="8"/>
  <c r="G293" i="8" s="1"/>
  <c r="H293" i="8" s="1"/>
  <c r="I293" i="8" s="1"/>
  <c r="S293" i="8"/>
  <c r="G294" i="7"/>
  <c r="H294" i="7" s="1"/>
  <c r="I294" i="7" s="1"/>
  <c r="I286" i="5" l="1"/>
  <c r="H286" i="5"/>
  <c r="K286" i="5"/>
  <c r="J286" i="5"/>
  <c r="E286" i="5"/>
  <c r="F286" i="5"/>
  <c r="L286" i="5" s="1"/>
  <c r="M286" i="5" s="1"/>
  <c r="J294" i="7"/>
  <c r="Y294" i="7" s="1"/>
  <c r="Z293" i="7" s="1"/>
  <c r="T293" i="8"/>
  <c r="J293" i="8"/>
  <c r="N286" i="5" l="1"/>
  <c r="O286" i="5" s="1"/>
  <c r="P286" i="5" s="1"/>
  <c r="Q286" i="5" s="1"/>
  <c r="AB294" i="7"/>
  <c r="K295" i="7" s="1"/>
  <c r="U293" i="8"/>
  <c r="V293" i="8" s="1"/>
  <c r="W293" i="8" s="1"/>
  <c r="Y293" i="8" s="1"/>
  <c r="R286" i="5" l="1"/>
  <c r="T286" i="5" s="1"/>
  <c r="C295" i="7"/>
  <c r="E295" i="7" s="1"/>
  <c r="F295" i="7" s="1"/>
  <c r="G295" i="7" s="1"/>
  <c r="O295" i="7"/>
  <c r="M295" i="7"/>
  <c r="X295" i="7"/>
  <c r="D295" i="7"/>
  <c r="N295" i="7"/>
  <c r="Q295" i="7" s="1"/>
  <c r="R295" i="7" s="1"/>
  <c r="S295" i="7" s="1"/>
  <c r="T295" i="7" s="1"/>
  <c r="U295" i="7" s="1"/>
  <c r="V295" i="7" s="1"/>
  <c r="AA295" i="7"/>
  <c r="P295" i="7"/>
  <c r="AB293" i="8"/>
  <c r="Z292" i="8"/>
  <c r="W286" i="5" l="1"/>
  <c r="U285" i="5"/>
  <c r="M294" i="8"/>
  <c r="K294" i="8"/>
  <c r="AA294" i="8"/>
  <c r="P294" i="8"/>
  <c r="O294" i="8"/>
  <c r="N294" i="8"/>
  <c r="C294" i="8"/>
  <c r="D294" i="8"/>
  <c r="R294" i="8"/>
  <c r="X294" i="8"/>
  <c r="Q294" i="8"/>
  <c r="E294" i="8"/>
  <c r="W295" i="7"/>
  <c r="H295" i="7"/>
  <c r="I295" i="7" s="1"/>
  <c r="J295" i="7" s="1"/>
  <c r="J287" i="5" l="1"/>
  <c r="V287" i="5"/>
  <c r="S287" i="5"/>
  <c r="C287" i="5"/>
  <c r="K287" i="5" s="1"/>
  <c r="E287" i="5"/>
  <c r="I287" i="5"/>
  <c r="F287" i="5"/>
  <c r="H287" i="5"/>
  <c r="D287" i="5"/>
  <c r="Y295" i="7"/>
  <c r="Z294" i="7" s="1"/>
  <c r="S294" i="8"/>
  <c r="T294" i="8" s="1"/>
  <c r="U294" i="8" s="1"/>
  <c r="V294" i="8" s="1"/>
  <c r="F294" i="8"/>
  <c r="L287" i="5" l="1"/>
  <c r="M287" i="5" s="1"/>
  <c r="AB295" i="7"/>
  <c r="G294" i="8"/>
  <c r="W294" i="8"/>
  <c r="N287" i="5" l="1"/>
  <c r="O287" i="5" s="1"/>
  <c r="P287" i="5" s="1"/>
  <c r="Q287" i="5" s="1"/>
  <c r="E296" i="7"/>
  <c r="F296" i="7" s="1"/>
  <c r="G296" i="7" s="1"/>
  <c r="H296" i="7" s="1"/>
  <c r="I296" i="7" s="1"/>
  <c r="M296" i="7"/>
  <c r="P296" i="7"/>
  <c r="C296" i="7"/>
  <c r="X296" i="7"/>
  <c r="K296" i="7"/>
  <c r="Q296" i="7" s="1"/>
  <c r="R296" i="7" s="1"/>
  <c r="S296" i="7" s="1"/>
  <c r="N296" i="7"/>
  <c r="O296" i="7"/>
  <c r="D296" i="7"/>
  <c r="AA296" i="7"/>
  <c r="H294" i="8"/>
  <c r="I294" i="8" s="1"/>
  <c r="J294" i="8" s="1"/>
  <c r="Y294" i="8" s="1"/>
  <c r="R287" i="5" l="1"/>
  <c r="T287" i="5" s="1"/>
  <c r="AB294" i="8"/>
  <c r="Z293" i="8"/>
  <c r="J296" i="7"/>
  <c r="T296" i="7"/>
  <c r="U296" i="7" s="1"/>
  <c r="V296" i="7" s="1"/>
  <c r="W287" i="5" l="1"/>
  <c r="U286" i="5"/>
  <c r="D295" i="8"/>
  <c r="E295" i="8"/>
  <c r="O295" i="8"/>
  <c r="M295" i="8"/>
  <c r="Q295" i="8"/>
  <c r="K295" i="8"/>
  <c r="AA295" i="8"/>
  <c r="C295" i="8"/>
  <c r="N295" i="8"/>
  <c r="P295" i="8"/>
  <c r="R295" i="8"/>
  <c r="X295" i="8"/>
  <c r="W296" i="7"/>
  <c r="Y296" i="7" s="1"/>
  <c r="C288" i="5" l="1"/>
  <c r="I288" i="5" s="1"/>
  <c r="F288" i="5"/>
  <c r="D288" i="5"/>
  <c r="S288" i="5"/>
  <c r="V288" i="5"/>
  <c r="K288" i="5"/>
  <c r="J288" i="5"/>
  <c r="AB296" i="7"/>
  <c r="Z295" i="7"/>
  <c r="F295" i="8"/>
  <c r="S295" i="8"/>
  <c r="H288" i="5" l="1"/>
  <c r="L288" i="5" s="1"/>
  <c r="M288" i="5" s="1"/>
  <c r="E288" i="5"/>
  <c r="K297" i="7"/>
  <c r="E297" i="7"/>
  <c r="C297" i="7"/>
  <c r="D297" i="7" s="1"/>
  <c r="AA297" i="7"/>
  <c r="X297" i="7"/>
  <c r="P297" i="7"/>
  <c r="O297" i="7"/>
  <c r="M297" i="7"/>
  <c r="N297" i="7"/>
  <c r="Q297" i="7" s="1"/>
  <c r="R297" i="7" s="1"/>
  <c r="T295" i="8"/>
  <c r="U295" i="8" s="1"/>
  <c r="V295" i="8" s="1"/>
  <c r="W295" i="8" s="1"/>
  <c r="G295" i="8"/>
  <c r="N288" i="5" l="1"/>
  <c r="S297" i="7"/>
  <c r="T297" i="7" s="1"/>
  <c r="H295" i="8"/>
  <c r="I295" i="8" s="1"/>
  <c r="J295" i="8" s="1"/>
  <c r="Y295" i="8" s="1"/>
  <c r="F297" i="7"/>
  <c r="G297" i="7" s="1"/>
  <c r="O288" i="5" l="1"/>
  <c r="P288" i="5" s="1"/>
  <c r="Q288" i="5" s="1"/>
  <c r="H297" i="7"/>
  <c r="I297" i="7" s="1"/>
  <c r="J297" i="7" s="1"/>
  <c r="AB295" i="8"/>
  <c r="Z294" i="8"/>
  <c r="U297" i="7"/>
  <c r="V297" i="7" s="1"/>
  <c r="W297" i="7" s="1"/>
  <c r="R288" i="5" l="1"/>
  <c r="T288" i="5" s="1"/>
  <c r="X296" i="8"/>
  <c r="C296" i="8"/>
  <c r="P296" i="8"/>
  <c r="K296" i="8"/>
  <c r="R296" i="8"/>
  <c r="M296" i="8"/>
  <c r="D296" i="8"/>
  <c r="N296" i="8"/>
  <c r="O296" i="8"/>
  <c r="E296" i="8"/>
  <c r="AA296" i="8"/>
  <c r="Q296" i="8"/>
  <c r="Y297" i="7"/>
  <c r="W288" i="5" l="1"/>
  <c r="U287" i="5"/>
  <c r="F296" i="8"/>
  <c r="G296" i="8" s="1"/>
  <c r="AB297" i="7"/>
  <c r="Z296" i="7"/>
  <c r="S296" i="8"/>
  <c r="C289" i="5" l="1"/>
  <c r="E289" i="5" s="1"/>
  <c r="V289" i="5"/>
  <c r="S289" i="5"/>
  <c r="X298" i="7"/>
  <c r="C298" i="7"/>
  <c r="D298" i="7" s="1"/>
  <c r="P298" i="7"/>
  <c r="O298" i="7"/>
  <c r="M298" i="7"/>
  <c r="AA298" i="7"/>
  <c r="N298" i="7"/>
  <c r="Q298" i="7"/>
  <c r="R298" i="7" s="1"/>
  <c r="K298" i="7"/>
  <c r="H296" i="8"/>
  <c r="I296" i="8" s="1"/>
  <c r="J296" i="8" s="1"/>
  <c r="T296" i="8"/>
  <c r="U296" i="8" s="1"/>
  <c r="V296" i="8" s="1"/>
  <c r="D289" i="5" l="1"/>
  <c r="I289" i="5"/>
  <c r="K289" i="5"/>
  <c r="H289" i="5"/>
  <c r="E298" i="7"/>
  <c r="F298" i="7" s="1"/>
  <c r="F289" i="5"/>
  <c r="J289" i="5"/>
  <c r="S298" i="7"/>
  <c r="W296" i="8"/>
  <c r="Y296" i="8" s="1"/>
  <c r="L289" i="5" l="1"/>
  <c r="M289" i="5" s="1"/>
  <c r="AB296" i="8"/>
  <c r="Z295" i="8"/>
  <c r="G298" i="7"/>
  <c r="H298" i="7" s="1"/>
  <c r="I298" i="7" s="1"/>
  <c r="T298" i="7"/>
  <c r="U298" i="7" s="1"/>
  <c r="V298" i="7" s="1"/>
  <c r="N289" i="5" l="1"/>
  <c r="O289" i="5" s="1"/>
  <c r="W298" i="7"/>
  <c r="R297" i="8"/>
  <c r="Q297" i="8"/>
  <c r="N297" i="8"/>
  <c r="C297" i="8"/>
  <c r="K297" i="8"/>
  <c r="AA297" i="8"/>
  <c r="E297" i="8"/>
  <c r="O297" i="8"/>
  <c r="X297" i="8"/>
  <c r="P297" i="8"/>
  <c r="M297" i="8"/>
  <c r="D297" i="8"/>
  <c r="J298" i="7"/>
  <c r="P289" i="5" l="1"/>
  <c r="Q289" i="5" s="1"/>
  <c r="R289" i="5" s="1"/>
  <c r="T289" i="5" s="1"/>
  <c r="Y298" i="7"/>
  <c r="Z297" i="7" s="1"/>
  <c r="S297" i="8"/>
  <c r="T297" i="8" s="1"/>
  <c r="U297" i="8" s="1"/>
  <c r="V297" i="8" s="1"/>
  <c r="F297" i="8"/>
  <c r="W289" i="5" l="1"/>
  <c r="U288" i="5"/>
  <c r="AB298" i="7"/>
  <c r="P299" i="7" s="1"/>
  <c r="G297" i="8"/>
  <c r="H297" i="8" s="1"/>
  <c r="I297" i="8" s="1"/>
  <c r="J297" i="8" s="1"/>
  <c r="W297" i="8"/>
  <c r="C290" i="5" l="1"/>
  <c r="F290" i="5" s="1"/>
  <c r="V290" i="5"/>
  <c r="S290" i="5"/>
  <c r="D290" i="5"/>
  <c r="Y297" i="8"/>
  <c r="Z296" i="8" s="1"/>
  <c r="Q299" i="7"/>
  <c r="R299" i="7" s="1"/>
  <c r="S299" i="7" s="1"/>
  <c r="K299" i="7"/>
  <c r="O299" i="7"/>
  <c r="X299" i="7"/>
  <c r="M299" i="7"/>
  <c r="AA299" i="7"/>
  <c r="N299" i="7"/>
  <c r="C299" i="7"/>
  <c r="D299" i="7" s="1"/>
  <c r="I290" i="5" l="1"/>
  <c r="K290" i="5"/>
  <c r="H290" i="5"/>
  <c r="E299" i="7"/>
  <c r="F299" i="7" s="1"/>
  <c r="J290" i="5"/>
  <c r="E290" i="5"/>
  <c r="AB297" i="8"/>
  <c r="M298" i="8" s="1"/>
  <c r="T299" i="7"/>
  <c r="U299" i="7" s="1"/>
  <c r="V299" i="7" s="1"/>
  <c r="W299" i="7" s="1"/>
  <c r="L290" i="5" l="1"/>
  <c r="M290" i="5" s="1"/>
  <c r="G299" i="7"/>
  <c r="H299" i="7" s="1"/>
  <c r="I299" i="7" s="1"/>
  <c r="J299" i="7" s="1"/>
  <c r="Y299" i="7" s="1"/>
  <c r="X298" i="8"/>
  <c r="D298" i="8"/>
  <c r="E298" i="8"/>
  <c r="F298" i="8" s="1"/>
  <c r="AA298" i="8"/>
  <c r="N298" i="8"/>
  <c r="K298" i="8"/>
  <c r="O298" i="8"/>
  <c r="P298" i="8"/>
  <c r="C298" i="8"/>
  <c r="R298" i="8"/>
  <c r="S298" i="8" s="1"/>
  <c r="T298" i="8" s="1"/>
  <c r="U298" i="8" s="1"/>
  <c r="V298" i="8" s="1"/>
  <c r="Q298" i="8"/>
  <c r="N290" i="5" l="1"/>
  <c r="O290" i="5" s="1"/>
  <c r="P290" i="5" s="1"/>
  <c r="Q290" i="5" s="1"/>
  <c r="R290" i="5" s="1"/>
  <c r="T290" i="5" s="1"/>
  <c r="AB299" i="7"/>
  <c r="Z298" i="7"/>
  <c r="G298" i="8"/>
  <c r="H298" i="8" s="1"/>
  <c r="I298" i="8" s="1"/>
  <c r="W298" i="8"/>
  <c r="U289" i="5" l="1"/>
  <c r="W290" i="5"/>
  <c r="S291" i="5" s="1"/>
  <c r="Q300" i="7"/>
  <c r="R300" i="7" s="1"/>
  <c r="P300" i="7"/>
  <c r="K300" i="7"/>
  <c r="C300" i="7"/>
  <c r="D300" i="7" s="1"/>
  <c r="M300" i="7"/>
  <c r="O300" i="7"/>
  <c r="AA300" i="7"/>
  <c r="N300" i="7"/>
  <c r="X300" i="7"/>
  <c r="E300" i="7"/>
  <c r="J298" i="8"/>
  <c r="Y298" i="8" s="1"/>
  <c r="V291" i="5" l="1"/>
  <c r="C291" i="5"/>
  <c r="D291" i="5" s="1"/>
  <c r="K291" i="5"/>
  <c r="AB298" i="8"/>
  <c r="Z297" i="8"/>
  <c r="S300" i="7"/>
  <c r="T300" i="7" s="1"/>
  <c r="U300" i="7" s="1"/>
  <c r="V300" i="7" s="1"/>
  <c r="F300" i="7"/>
  <c r="G300" i="7" s="1"/>
  <c r="H300" i="7" s="1"/>
  <c r="I300" i="7" s="1"/>
  <c r="I291" i="5" l="1"/>
  <c r="J291" i="5"/>
  <c r="L291" i="5" s="1"/>
  <c r="M291" i="5" s="1"/>
  <c r="N291" i="5" s="1"/>
  <c r="O291" i="5" s="1"/>
  <c r="H291" i="5"/>
  <c r="F291" i="5"/>
  <c r="E291" i="5"/>
  <c r="O299" i="8"/>
  <c r="X299" i="8"/>
  <c r="AA299" i="8"/>
  <c r="K299" i="8"/>
  <c r="R299" i="8"/>
  <c r="Q299" i="8"/>
  <c r="E299" i="8"/>
  <c r="M299" i="8"/>
  <c r="P299" i="8"/>
  <c r="N299" i="8"/>
  <c r="D299" i="8"/>
  <c r="C299" i="8"/>
  <c r="J300" i="7"/>
  <c r="W300" i="7"/>
  <c r="P291" i="5" l="1"/>
  <c r="Q291" i="5" s="1"/>
  <c r="R291" i="5" s="1"/>
  <c r="T291" i="5" s="1"/>
  <c r="S299" i="8"/>
  <c r="T299" i="8" s="1"/>
  <c r="Y300" i="7"/>
  <c r="F299" i="8"/>
  <c r="W291" i="5" l="1"/>
  <c r="U290" i="5"/>
  <c r="U299" i="8"/>
  <c r="V299" i="8" s="1"/>
  <c r="W299" i="8" s="1"/>
  <c r="G299" i="8"/>
  <c r="H299" i="8" s="1"/>
  <c r="I299" i="8" s="1"/>
  <c r="AB300" i="7"/>
  <c r="Z299" i="7"/>
  <c r="I292" i="5" l="1"/>
  <c r="S292" i="5"/>
  <c r="V292" i="5"/>
  <c r="C292" i="5"/>
  <c r="K292" i="5" s="1"/>
  <c r="H292" i="5"/>
  <c r="E292" i="5"/>
  <c r="F292" i="5"/>
  <c r="J292" i="5"/>
  <c r="D292" i="5"/>
  <c r="J299" i="8"/>
  <c r="Y299" i="8" s="1"/>
  <c r="X301" i="7"/>
  <c r="AA301" i="7"/>
  <c r="M301" i="7"/>
  <c r="P301" i="7"/>
  <c r="K301" i="7"/>
  <c r="Q301" i="7" s="1"/>
  <c r="R301" i="7" s="1"/>
  <c r="O301" i="7"/>
  <c r="C301" i="7"/>
  <c r="D301" i="7" s="1"/>
  <c r="N301" i="7"/>
  <c r="E301" i="7"/>
  <c r="L292" i="5" l="1"/>
  <c r="M292" i="5" s="1"/>
  <c r="N292" i="5" s="1"/>
  <c r="O292" i="5" s="1"/>
  <c r="S301" i="7"/>
  <c r="T301" i="7" s="1"/>
  <c r="AB299" i="8"/>
  <c r="Z298" i="8"/>
  <c r="F301" i="7"/>
  <c r="P292" i="5" l="1"/>
  <c r="Q292" i="5" s="1"/>
  <c r="R292" i="5" s="1"/>
  <c r="T292" i="5" s="1"/>
  <c r="U301" i="7"/>
  <c r="V301" i="7" s="1"/>
  <c r="W301" i="7" s="1"/>
  <c r="G301" i="7"/>
  <c r="H301" i="7" s="1"/>
  <c r="I301" i="7" s="1"/>
  <c r="X300" i="8"/>
  <c r="P300" i="8"/>
  <c r="E300" i="8"/>
  <c r="Q300" i="8"/>
  <c r="O300" i="8"/>
  <c r="C300" i="8"/>
  <c r="N300" i="8"/>
  <c r="AA300" i="8"/>
  <c r="D300" i="8"/>
  <c r="K300" i="8"/>
  <c r="R300" i="8"/>
  <c r="M300" i="8"/>
  <c r="W292" i="5" l="1"/>
  <c r="U291" i="5"/>
  <c r="S300" i="8"/>
  <c r="T300" i="8" s="1"/>
  <c r="F300" i="8"/>
  <c r="G300" i="8" s="1"/>
  <c r="J301" i="7"/>
  <c r="Y301" i="7" s="1"/>
  <c r="S293" i="5" l="1"/>
  <c r="V293" i="5"/>
  <c r="K293" i="5"/>
  <c r="C293" i="5"/>
  <c r="E293" i="5" s="1"/>
  <c r="D293" i="5"/>
  <c r="I293" i="5"/>
  <c r="H293" i="5"/>
  <c r="F293" i="5"/>
  <c r="J293" i="5"/>
  <c r="H300" i="8"/>
  <c r="I300" i="8" s="1"/>
  <c r="J300" i="8" s="1"/>
  <c r="U300" i="8"/>
  <c r="V300" i="8" s="1"/>
  <c r="W300" i="8" s="1"/>
  <c r="AB301" i="7"/>
  <c r="Z300" i="7"/>
  <c r="L293" i="5" l="1"/>
  <c r="M293" i="5" s="1"/>
  <c r="K302" i="7"/>
  <c r="X302" i="7"/>
  <c r="E302" i="7"/>
  <c r="C302" i="7"/>
  <c r="AA302" i="7"/>
  <c r="N302" i="7"/>
  <c r="Q302" i="7" s="1"/>
  <c r="R302" i="7" s="1"/>
  <c r="O302" i="7"/>
  <c r="M302" i="7"/>
  <c r="D302" i="7"/>
  <c r="P302" i="7"/>
  <c r="Y300" i="8"/>
  <c r="N293" i="5" l="1"/>
  <c r="O293" i="5" s="1"/>
  <c r="P293" i="5" s="1"/>
  <c r="Q293" i="5" s="1"/>
  <c r="R293" i="5" s="1"/>
  <c r="T293" i="5" s="1"/>
  <c r="AB300" i="8"/>
  <c r="Z299" i="8"/>
  <c r="S302" i="7"/>
  <c r="F302" i="7"/>
  <c r="G302" i="7" s="1"/>
  <c r="H302" i="7" s="1"/>
  <c r="I302" i="7" s="1"/>
  <c r="U292" i="5" l="1"/>
  <c r="W293" i="5"/>
  <c r="S294" i="5" s="1"/>
  <c r="O301" i="8"/>
  <c r="K301" i="8"/>
  <c r="AA301" i="8"/>
  <c r="Q301" i="8"/>
  <c r="R301" i="8"/>
  <c r="E301" i="8"/>
  <c r="X301" i="8"/>
  <c r="C301" i="8"/>
  <c r="P301" i="8"/>
  <c r="D301" i="8"/>
  <c r="N301" i="8"/>
  <c r="M301" i="8"/>
  <c r="J302" i="7"/>
  <c r="T302" i="7"/>
  <c r="U302" i="7" s="1"/>
  <c r="V302" i="7" s="1"/>
  <c r="V294" i="5" l="1"/>
  <c r="J294" i="5"/>
  <c r="C294" i="5"/>
  <c r="F294" i="5" s="1"/>
  <c r="S301" i="8"/>
  <c r="T301" i="8" s="1"/>
  <c r="W302" i="7"/>
  <c r="Y302" i="7" s="1"/>
  <c r="F301" i="8"/>
  <c r="G301" i="8" s="1"/>
  <c r="I294" i="5" l="1"/>
  <c r="H294" i="5"/>
  <c r="L294" i="5" s="1"/>
  <c r="M294" i="5" s="1"/>
  <c r="N294" i="5" s="1"/>
  <c r="O294" i="5" s="1"/>
  <c r="P294" i="5" s="1"/>
  <c r="Q294" i="5" s="1"/>
  <c r="D294" i="5"/>
  <c r="E294" i="5"/>
  <c r="K294" i="5"/>
  <c r="U301" i="8"/>
  <c r="V301" i="8" s="1"/>
  <c r="W301" i="8" s="1"/>
  <c r="AB302" i="7"/>
  <c r="Z301" i="7"/>
  <c r="H301" i="8"/>
  <c r="I301" i="8" s="1"/>
  <c r="J301" i="8" s="1"/>
  <c r="R294" i="5" l="1"/>
  <c r="T294" i="5" s="1"/>
  <c r="Y301" i="8"/>
  <c r="Z300" i="8" s="1"/>
  <c r="E303" i="7"/>
  <c r="AA303" i="7"/>
  <c r="P303" i="7"/>
  <c r="C303" i="7"/>
  <c r="D303" i="7" s="1"/>
  <c r="M303" i="7"/>
  <c r="X303" i="7"/>
  <c r="K303" i="7"/>
  <c r="N303" i="7"/>
  <c r="O303" i="7"/>
  <c r="Q303" i="7"/>
  <c r="R303" i="7" s="1"/>
  <c r="W294" i="5" l="1"/>
  <c r="U293" i="5"/>
  <c r="AB301" i="8"/>
  <c r="K302" i="8" s="1"/>
  <c r="S303" i="7"/>
  <c r="T303" i="7" s="1"/>
  <c r="F303" i="7"/>
  <c r="G303" i="7" s="1"/>
  <c r="V295" i="5" l="1"/>
  <c r="S295" i="5"/>
  <c r="C295" i="5"/>
  <c r="D295" i="5" s="1"/>
  <c r="N302" i="8"/>
  <c r="C302" i="8"/>
  <c r="O302" i="8"/>
  <c r="X302" i="8"/>
  <c r="M302" i="8"/>
  <c r="AA302" i="8"/>
  <c r="P302" i="8"/>
  <c r="Q302" i="8"/>
  <c r="R302" i="8"/>
  <c r="S302" i="8" s="1"/>
  <c r="T302" i="8" s="1"/>
  <c r="U302" i="8" s="1"/>
  <c r="V302" i="8" s="1"/>
  <c r="E302" i="8"/>
  <c r="F302" i="8" s="1"/>
  <c r="G302" i="8" s="1"/>
  <c r="H302" i="8" s="1"/>
  <c r="I302" i="8" s="1"/>
  <c r="D302" i="8"/>
  <c r="U303" i="7"/>
  <c r="V303" i="7" s="1"/>
  <c r="W303" i="7" s="1"/>
  <c r="H303" i="7"/>
  <c r="I303" i="7" s="1"/>
  <c r="J303" i="7" s="1"/>
  <c r="K295" i="5" l="1"/>
  <c r="H295" i="5"/>
  <c r="J295" i="5"/>
  <c r="I295" i="5"/>
  <c r="E295" i="5"/>
  <c r="F295" i="5"/>
  <c r="Y303" i="7"/>
  <c r="J302" i="8"/>
  <c r="W302" i="8"/>
  <c r="L295" i="5" l="1"/>
  <c r="M295" i="5" s="1"/>
  <c r="Y302" i="8"/>
  <c r="AB302" i="8" s="1"/>
  <c r="AB303" i="7"/>
  <c r="Z302" i="7"/>
  <c r="N295" i="5" l="1"/>
  <c r="O295" i="5" s="1"/>
  <c r="Z301" i="8"/>
  <c r="AA304" i="7"/>
  <c r="N304" i="7"/>
  <c r="X304" i="7"/>
  <c r="K304" i="7"/>
  <c r="Q304" i="7" s="1"/>
  <c r="R304" i="7" s="1"/>
  <c r="C304" i="7"/>
  <c r="D304" i="7" s="1"/>
  <c r="P304" i="7"/>
  <c r="O304" i="7"/>
  <c r="M304" i="7"/>
  <c r="P303" i="8"/>
  <c r="K303" i="8"/>
  <c r="N303" i="8"/>
  <c r="O303" i="8"/>
  <c r="Q303" i="8"/>
  <c r="X303" i="8"/>
  <c r="AA303" i="8"/>
  <c r="E303" i="8"/>
  <c r="D303" i="8"/>
  <c r="R303" i="8"/>
  <c r="M303" i="8"/>
  <c r="C303" i="8"/>
  <c r="E304" i="7" l="1"/>
  <c r="F304" i="7" s="1"/>
  <c r="P295" i="5"/>
  <c r="Q295" i="5" s="1"/>
  <c r="R295" i="5" s="1"/>
  <c r="T295" i="5" s="1"/>
  <c r="S304" i="7"/>
  <c r="T304" i="7" s="1"/>
  <c r="U304" i="7" s="1"/>
  <c r="V304" i="7" s="1"/>
  <c r="F303" i="8"/>
  <c r="S303" i="8"/>
  <c r="W295" i="5" l="1"/>
  <c r="U294" i="5"/>
  <c r="G304" i="7"/>
  <c r="T303" i="8"/>
  <c r="U303" i="8" s="1"/>
  <c r="V303" i="8" s="1"/>
  <c r="G303" i="8"/>
  <c r="H303" i="8" s="1"/>
  <c r="I303" i="8" s="1"/>
  <c r="J303" i="8" s="1"/>
  <c r="W304" i="7"/>
  <c r="H296" i="5" l="1"/>
  <c r="V296" i="5"/>
  <c r="S296" i="5"/>
  <c r="C296" i="5"/>
  <c r="F296" i="5" s="1"/>
  <c r="E296" i="5"/>
  <c r="H304" i="7"/>
  <c r="I304" i="7" s="1"/>
  <c r="J304" i="7" s="1"/>
  <c r="Y304" i="7" s="1"/>
  <c r="W303" i="8"/>
  <c r="Y303" i="8" s="1"/>
  <c r="K296" i="5" l="1"/>
  <c r="J296" i="5"/>
  <c r="D296" i="5"/>
  <c r="I296" i="5"/>
  <c r="Z303" i="7"/>
  <c r="AB304" i="7"/>
  <c r="P305" i="7" s="1"/>
  <c r="AB303" i="8"/>
  <c r="Z302" i="8"/>
  <c r="L296" i="5" l="1"/>
  <c r="M296" i="5" s="1"/>
  <c r="N296" i="5" s="1"/>
  <c r="C305" i="7"/>
  <c r="AA305" i="7"/>
  <c r="E305" i="7"/>
  <c r="F305" i="7" s="1"/>
  <c r="G305" i="7" s="1"/>
  <c r="N305" i="7"/>
  <c r="D305" i="7"/>
  <c r="M305" i="7"/>
  <c r="K305" i="7"/>
  <c r="X305" i="7"/>
  <c r="O305" i="7"/>
  <c r="Q305" i="7" s="1"/>
  <c r="R305" i="7" s="1"/>
  <c r="S305" i="7" s="1"/>
  <c r="M304" i="8"/>
  <c r="K304" i="8"/>
  <c r="E304" i="8"/>
  <c r="P304" i="8"/>
  <c r="Q304" i="8"/>
  <c r="O304" i="8"/>
  <c r="N304" i="8"/>
  <c r="X304" i="8"/>
  <c r="D304" i="8"/>
  <c r="C304" i="8"/>
  <c r="AA304" i="8"/>
  <c r="R304" i="8"/>
  <c r="O296" i="5" l="1"/>
  <c r="P296" i="5" s="1"/>
  <c r="Q296" i="5" s="1"/>
  <c r="H305" i="7"/>
  <c r="I305" i="7" s="1"/>
  <c r="J305" i="7" s="1"/>
  <c r="F304" i="8"/>
  <c r="G304" i="8" s="1"/>
  <c r="S304" i="8"/>
  <c r="T305" i="7"/>
  <c r="R296" i="5" l="1"/>
  <c r="T296" i="5" s="1"/>
  <c r="U295" i="5" s="1"/>
  <c r="U305" i="7"/>
  <c r="V305" i="7" s="1"/>
  <c r="W305" i="7" s="1"/>
  <c r="Y305" i="7" s="1"/>
  <c r="T304" i="8"/>
  <c r="H304" i="8"/>
  <c r="I304" i="8" s="1"/>
  <c r="J304" i="8" s="1"/>
  <c r="W296" i="5" l="1"/>
  <c r="V297" i="5" s="1"/>
  <c r="AB305" i="7"/>
  <c r="Z304" i="7"/>
  <c r="U304" i="8"/>
  <c r="V304" i="8" s="1"/>
  <c r="W304" i="8" s="1"/>
  <c r="Y304" i="8" s="1"/>
  <c r="C297" i="5" l="1"/>
  <c r="H297" i="5" s="1"/>
  <c r="S297" i="5"/>
  <c r="E297" i="5"/>
  <c r="AB304" i="8"/>
  <c r="Z303" i="8"/>
  <c r="P306" i="7"/>
  <c r="D306" i="7"/>
  <c r="O306" i="7"/>
  <c r="N306" i="7"/>
  <c r="M306" i="7"/>
  <c r="X306" i="7"/>
  <c r="C306" i="7"/>
  <c r="K306" i="7"/>
  <c r="Q306" i="7" s="1"/>
  <c r="R306" i="7" s="1"/>
  <c r="E306" i="7"/>
  <c r="AA306" i="7"/>
  <c r="I297" i="5" l="1"/>
  <c r="J297" i="5"/>
  <c r="K297" i="5"/>
  <c r="F297" i="5"/>
  <c r="D297" i="5"/>
  <c r="S306" i="7"/>
  <c r="T306" i="7" s="1"/>
  <c r="U306" i="7" s="1"/>
  <c r="V306" i="7" s="1"/>
  <c r="F306" i="7"/>
  <c r="G306" i="7" s="1"/>
  <c r="N305" i="8"/>
  <c r="AA305" i="8"/>
  <c r="K305" i="8"/>
  <c r="Q305" i="8"/>
  <c r="E305" i="8"/>
  <c r="R305" i="8"/>
  <c r="D305" i="8"/>
  <c r="O305" i="8"/>
  <c r="P305" i="8"/>
  <c r="C305" i="8"/>
  <c r="X305" i="8"/>
  <c r="M305" i="8"/>
  <c r="L297" i="5" l="1"/>
  <c r="M297" i="5" s="1"/>
  <c r="N297" i="5" s="1"/>
  <c r="H306" i="7"/>
  <c r="I306" i="7" s="1"/>
  <c r="J306" i="7" s="1"/>
  <c r="S305" i="8"/>
  <c r="T305" i="8" s="1"/>
  <c r="W306" i="7"/>
  <c r="F305" i="8"/>
  <c r="O297" i="5" l="1"/>
  <c r="P297" i="5" s="1"/>
  <c r="Q297" i="5" s="1"/>
  <c r="U305" i="8"/>
  <c r="V305" i="8" s="1"/>
  <c r="W305" i="8" s="1"/>
  <c r="G305" i="8"/>
  <c r="H305" i="8" s="1"/>
  <c r="I305" i="8" s="1"/>
  <c r="Y306" i="7"/>
  <c r="R297" i="5" l="1"/>
  <c r="T297" i="5" s="1"/>
  <c r="U296" i="5" s="1"/>
  <c r="AB306" i="7"/>
  <c r="Z305" i="7"/>
  <c r="J305" i="8"/>
  <c r="Y305" i="8" s="1"/>
  <c r="W297" i="5" l="1"/>
  <c r="K298" i="5" s="1"/>
  <c r="D307" i="7"/>
  <c r="C307" i="7"/>
  <c r="P307" i="7"/>
  <c r="Q307" i="7"/>
  <c r="R307" i="7" s="1"/>
  <c r="O307" i="7"/>
  <c r="N307" i="7"/>
  <c r="E307" i="7"/>
  <c r="AA307" i="7"/>
  <c r="X307" i="7"/>
  <c r="M307" i="7"/>
  <c r="K307" i="7"/>
  <c r="AB305" i="8"/>
  <c r="Z304" i="8"/>
  <c r="E298" i="5" l="1"/>
  <c r="F298" i="5"/>
  <c r="V298" i="5"/>
  <c r="I298" i="5"/>
  <c r="S298" i="5"/>
  <c r="C298" i="5"/>
  <c r="H298" i="5" s="1"/>
  <c r="J298" i="5"/>
  <c r="D298" i="5"/>
  <c r="L298" i="5"/>
  <c r="M298" i="5" s="1"/>
  <c r="N298" i="5" s="1"/>
  <c r="O298" i="5" s="1"/>
  <c r="P298" i="5" s="1"/>
  <c r="Q298" i="5" s="1"/>
  <c r="R298" i="5" s="1"/>
  <c r="D306" i="8"/>
  <c r="K306" i="8"/>
  <c r="E306" i="8"/>
  <c r="AA306" i="8"/>
  <c r="C306" i="8"/>
  <c r="M306" i="8"/>
  <c r="N306" i="8"/>
  <c r="O306" i="8"/>
  <c r="Q306" i="8"/>
  <c r="P306" i="8"/>
  <c r="R306" i="8"/>
  <c r="X306" i="8"/>
  <c r="S307" i="7"/>
  <c r="T307" i="7" s="1"/>
  <c r="F307" i="7"/>
  <c r="T298" i="5" l="1"/>
  <c r="U297" i="5" s="1"/>
  <c r="S306" i="8"/>
  <c r="T306" i="8" s="1"/>
  <c r="F306" i="8"/>
  <c r="U307" i="7"/>
  <c r="V307" i="7" s="1"/>
  <c r="W307" i="7" s="1"/>
  <c r="G307" i="7"/>
  <c r="H307" i="7" s="1"/>
  <c r="I307" i="7" s="1"/>
  <c r="W298" i="5" l="1"/>
  <c r="V299" i="5" s="1"/>
  <c r="G306" i="8"/>
  <c r="H306" i="8" s="1"/>
  <c r="I306" i="8" s="1"/>
  <c r="U306" i="8"/>
  <c r="V306" i="8" s="1"/>
  <c r="W306" i="8" s="1"/>
  <c r="J307" i="7"/>
  <c r="Y307" i="7" s="1"/>
  <c r="S299" i="5" l="1"/>
  <c r="H299" i="5"/>
  <c r="E299" i="5"/>
  <c r="C299" i="5"/>
  <c r="D299" i="5" s="1"/>
  <c r="J299" i="5"/>
  <c r="F299" i="5"/>
  <c r="I299" i="5"/>
  <c r="K299" i="5"/>
  <c r="AB307" i="7"/>
  <c r="Z306" i="7"/>
  <c r="J306" i="8"/>
  <c r="Y306" i="8" s="1"/>
  <c r="L299" i="5" l="1"/>
  <c r="M299" i="5" s="1"/>
  <c r="AB306" i="8"/>
  <c r="Z305" i="8"/>
  <c r="O308" i="7"/>
  <c r="AA308" i="7"/>
  <c r="P308" i="7"/>
  <c r="C308" i="7"/>
  <c r="D308" i="7" s="1"/>
  <c r="K308" i="7"/>
  <c r="Q308" i="7" s="1"/>
  <c r="R308" i="7" s="1"/>
  <c r="M308" i="7"/>
  <c r="X308" i="7"/>
  <c r="N308" i="7"/>
  <c r="N299" i="5" l="1"/>
  <c r="O299" i="5" s="1"/>
  <c r="P299" i="5" s="1"/>
  <c r="Q299" i="5" s="1"/>
  <c r="R299" i="5" s="1"/>
  <c r="T299" i="5" s="1"/>
  <c r="E308" i="7"/>
  <c r="F308" i="7" s="1"/>
  <c r="G308" i="7" s="1"/>
  <c r="S308" i="7"/>
  <c r="T308" i="7" s="1"/>
  <c r="U308" i="7" s="1"/>
  <c r="V308" i="7" s="1"/>
  <c r="N307" i="8"/>
  <c r="R307" i="8"/>
  <c r="E307" i="8"/>
  <c r="M307" i="8"/>
  <c r="O307" i="8"/>
  <c r="P307" i="8"/>
  <c r="AA307" i="8"/>
  <c r="D307" i="8"/>
  <c r="K307" i="8"/>
  <c r="Q307" i="8"/>
  <c r="X307" i="8"/>
  <c r="C307" i="8"/>
  <c r="W299" i="5" l="1"/>
  <c r="U298" i="5"/>
  <c r="F307" i="8"/>
  <c r="W308" i="7"/>
  <c r="S307" i="8"/>
  <c r="H308" i="7"/>
  <c r="I308" i="7" s="1"/>
  <c r="J308" i="7" s="1"/>
  <c r="C300" i="5" l="1"/>
  <c r="D300" i="5" s="1"/>
  <c r="V300" i="5"/>
  <c r="S300" i="5"/>
  <c r="Y308" i="7"/>
  <c r="AB308" i="7" s="1"/>
  <c r="G307" i="8"/>
  <c r="H307" i="8" s="1"/>
  <c r="I307" i="8" s="1"/>
  <c r="J307" i="8" s="1"/>
  <c r="T307" i="8"/>
  <c r="U307" i="8" s="1"/>
  <c r="V307" i="8" s="1"/>
  <c r="W307" i="8" s="1"/>
  <c r="J300" i="5" l="1"/>
  <c r="E300" i="5"/>
  <c r="H300" i="5"/>
  <c r="I300" i="5"/>
  <c r="F300" i="5"/>
  <c r="K300" i="5"/>
  <c r="Z307" i="7"/>
  <c r="C309" i="7"/>
  <c r="E309" i="7" s="1"/>
  <c r="M309" i="7"/>
  <c r="P309" i="7"/>
  <c r="O309" i="7"/>
  <c r="D309" i="7"/>
  <c r="N309" i="7"/>
  <c r="AA309" i="7"/>
  <c r="K309" i="7"/>
  <c r="Q309" i="7" s="1"/>
  <c r="R309" i="7" s="1"/>
  <c r="X309" i="7"/>
  <c r="Y307" i="8"/>
  <c r="L300" i="5" l="1"/>
  <c r="M300" i="5" s="1"/>
  <c r="N300" i="5" s="1"/>
  <c r="O300" i="5" s="1"/>
  <c r="P300" i="5" s="1"/>
  <c r="Q300" i="5" s="1"/>
  <c r="R300" i="5" s="1"/>
  <c r="T300" i="5" s="1"/>
  <c r="F309" i="7"/>
  <c r="G309" i="7" s="1"/>
  <c r="H309" i="7" s="1"/>
  <c r="I309" i="7" s="1"/>
  <c r="S309" i="7"/>
  <c r="AB307" i="8"/>
  <c r="Z306" i="8"/>
  <c r="W300" i="5" l="1"/>
  <c r="U299" i="5"/>
  <c r="T309" i="7"/>
  <c r="U309" i="7" s="1"/>
  <c r="V309" i="7" s="1"/>
  <c r="J309" i="7"/>
  <c r="O308" i="8"/>
  <c r="D308" i="8"/>
  <c r="AA308" i="8"/>
  <c r="C308" i="8"/>
  <c r="X308" i="8"/>
  <c r="P308" i="8"/>
  <c r="M308" i="8"/>
  <c r="E308" i="8"/>
  <c r="K308" i="8"/>
  <c r="R308" i="8"/>
  <c r="N308" i="8"/>
  <c r="Q308" i="8"/>
  <c r="J301" i="5" l="1"/>
  <c r="V301" i="5"/>
  <c r="S301" i="5"/>
  <c r="C301" i="5"/>
  <c r="H301" i="5" s="1"/>
  <c r="I301" i="5"/>
  <c r="D301" i="5"/>
  <c r="F301" i="5"/>
  <c r="K301" i="5"/>
  <c r="E301" i="5"/>
  <c r="W309" i="7"/>
  <c r="Y309" i="7" s="1"/>
  <c r="F308" i="8"/>
  <c r="G308" i="8" s="1"/>
  <c r="S308" i="8"/>
  <c r="T308" i="8" s="1"/>
  <c r="U308" i="8" s="1"/>
  <c r="V308" i="8" s="1"/>
  <c r="L301" i="5" l="1"/>
  <c r="M301" i="5" s="1"/>
  <c r="H308" i="8"/>
  <c r="I308" i="8" s="1"/>
  <c r="J308" i="8" s="1"/>
  <c r="W308" i="8"/>
  <c r="AB309" i="7"/>
  <c r="Z308" i="7"/>
  <c r="N301" i="5" l="1"/>
  <c r="O301" i="5" s="1"/>
  <c r="P301" i="5" s="1"/>
  <c r="Q301" i="5" s="1"/>
  <c r="R301" i="5" s="1"/>
  <c r="T301" i="5" s="1"/>
  <c r="Y308" i="8"/>
  <c r="Z307" i="8" s="1"/>
  <c r="M310" i="7"/>
  <c r="X310" i="7"/>
  <c r="O310" i="7"/>
  <c r="N310" i="7"/>
  <c r="D310" i="7"/>
  <c r="AA310" i="7"/>
  <c r="P310" i="7"/>
  <c r="K310" i="7"/>
  <c r="Q310" i="7" s="1"/>
  <c r="R310" i="7" s="1"/>
  <c r="C310" i="7"/>
  <c r="E310" i="7" s="1"/>
  <c r="W301" i="5" l="1"/>
  <c r="U300" i="5"/>
  <c r="AB308" i="8"/>
  <c r="AA309" i="8" s="1"/>
  <c r="S310" i="7"/>
  <c r="T310" i="7" s="1"/>
  <c r="F310" i="7"/>
  <c r="G310" i="7" s="1"/>
  <c r="C302" i="5" l="1"/>
  <c r="H302" i="5" s="1"/>
  <c r="V302" i="5"/>
  <c r="S302" i="5"/>
  <c r="R309" i="8"/>
  <c r="S309" i="8" s="1"/>
  <c r="O309" i="8"/>
  <c r="D309" i="8"/>
  <c r="K309" i="8"/>
  <c r="Q309" i="8"/>
  <c r="X309" i="8"/>
  <c r="P309" i="8"/>
  <c r="E309" i="8"/>
  <c r="F309" i="8" s="1"/>
  <c r="M309" i="8"/>
  <c r="N309" i="8"/>
  <c r="C309" i="8"/>
  <c r="H310" i="7"/>
  <c r="I310" i="7" s="1"/>
  <c r="J310" i="7" s="1"/>
  <c r="U310" i="7"/>
  <c r="V310" i="7" s="1"/>
  <c r="W310" i="7" s="1"/>
  <c r="J302" i="5" l="1"/>
  <c r="F302" i="5"/>
  <c r="E302" i="5"/>
  <c r="K302" i="5"/>
  <c r="I302" i="5"/>
  <c r="D302" i="5"/>
  <c r="Y310" i="7"/>
  <c r="Z309" i="7" s="1"/>
  <c r="T309" i="8"/>
  <c r="U309" i="8" s="1"/>
  <c r="V309" i="8" s="1"/>
  <c r="G309" i="8"/>
  <c r="H309" i="8" s="1"/>
  <c r="I309" i="8" s="1"/>
  <c r="L302" i="5" l="1"/>
  <c r="M302" i="5" s="1"/>
  <c r="N302" i="5" s="1"/>
  <c r="O302" i="5" s="1"/>
  <c r="P302" i="5" s="1"/>
  <c r="Q302" i="5" s="1"/>
  <c r="AB310" i="7"/>
  <c r="K311" i="7" s="1"/>
  <c r="J309" i="8"/>
  <c r="W309" i="8"/>
  <c r="R302" i="5" l="1"/>
  <c r="T302" i="5" s="1"/>
  <c r="M311" i="7"/>
  <c r="N311" i="7"/>
  <c r="Q311" i="7"/>
  <c r="R311" i="7" s="1"/>
  <c r="S311" i="7" s="1"/>
  <c r="T311" i="7" s="1"/>
  <c r="O311" i="7"/>
  <c r="X311" i="7"/>
  <c r="C311" i="7"/>
  <c r="E311" i="7" s="1"/>
  <c r="F311" i="7" s="1"/>
  <c r="G311" i="7" s="1"/>
  <c r="AA311" i="7"/>
  <c r="P311" i="7"/>
  <c r="Y309" i="8"/>
  <c r="W302" i="5" l="1"/>
  <c r="U301" i="5"/>
  <c r="D311" i="7"/>
  <c r="H311" i="7"/>
  <c r="I311" i="7" s="1"/>
  <c r="J311" i="7" s="1"/>
  <c r="AB309" i="8"/>
  <c r="Z308" i="8"/>
  <c r="U311" i="7"/>
  <c r="V311" i="7" s="1"/>
  <c r="W311" i="7" s="1"/>
  <c r="C303" i="5" l="1"/>
  <c r="I303" i="5" s="1"/>
  <c r="K303" i="5"/>
  <c r="S303" i="5"/>
  <c r="V303" i="5"/>
  <c r="F303" i="5"/>
  <c r="H303" i="5"/>
  <c r="D303" i="5"/>
  <c r="K310" i="8"/>
  <c r="M310" i="8"/>
  <c r="AA310" i="8"/>
  <c r="X310" i="8"/>
  <c r="E310" i="8"/>
  <c r="N310" i="8"/>
  <c r="D310" i="8"/>
  <c r="P310" i="8"/>
  <c r="C310" i="8"/>
  <c r="Q310" i="8"/>
  <c r="R310" i="8"/>
  <c r="O310" i="8"/>
  <c r="Y311" i="7"/>
  <c r="E303" i="5" l="1"/>
  <c r="J303" i="5"/>
  <c r="L303" i="5" s="1"/>
  <c r="M303" i="5" s="1"/>
  <c r="F310" i="8"/>
  <c r="G310" i="8" s="1"/>
  <c r="AB311" i="7"/>
  <c r="Z310" i="7"/>
  <c r="S310" i="8"/>
  <c r="T310" i="8" s="1"/>
  <c r="N303" i="5" l="1"/>
  <c r="O303" i="5" s="1"/>
  <c r="P312" i="7"/>
  <c r="M312" i="7"/>
  <c r="AA312" i="7"/>
  <c r="O312" i="7"/>
  <c r="X312" i="7"/>
  <c r="N312" i="7"/>
  <c r="D312" i="7"/>
  <c r="E312" i="7"/>
  <c r="C312" i="7"/>
  <c r="K312" i="7"/>
  <c r="Q312" i="7" s="1"/>
  <c r="R312" i="7" s="1"/>
  <c r="U310" i="8"/>
  <c r="V310" i="8" s="1"/>
  <c r="W310" i="8" s="1"/>
  <c r="H310" i="8"/>
  <c r="I310" i="8" s="1"/>
  <c r="J310" i="8" s="1"/>
  <c r="P303" i="5" l="1"/>
  <c r="Q303" i="5" s="1"/>
  <c r="R303" i="5" s="1"/>
  <c r="T303" i="5" s="1"/>
  <c r="Y310" i="8"/>
  <c r="Z309" i="8" s="1"/>
  <c r="F312" i="7"/>
  <c r="S312" i="7"/>
  <c r="W303" i="5" l="1"/>
  <c r="U302" i="5"/>
  <c r="AB310" i="8"/>
  <c r="AA311" i="8" s="1"/>
  <c r="T312" i="7"/>
  <c r="U312" i="7" s="1"/>
  <c r="V312" i="7" s="1"/>
  <c r="W312" i="7" s="1"/>
  <c r="G312" i="7"/>
  <c r="H312" i="7" s="1"/>
  <c r="I312" i="7" s="1"/>
  <c r="V304" i="5" l="1"/>
  <c r="C304" i="5"/>
  <c r="K304" i="5" s="1"/>
  <c r="S304" i="5"/>
  <c r="Q311" i="8"/>
  <c r="E311" i="8"/>
  <c r="F311" i="8" s="1"/>
  <c r="X311" i="8"/>
  <c r="C311" i="8"/>
  <c r="P311" i="8"/>
  <c r="M311" i="8"/>
  <c r="O311" i="8"/>
  <c r="R311" i="8"/>
  <c r="S311" i="8" s="1"/>
  <c r="K311" i="8"/>
  <c r="D311" i="8"/>
  <c r="N311" i="8"/>
  <c r="J312" i="7"/>
  <c r="Y312" i="7" s="1"/>
  <c r="H304" i="5" l="1"/>
  <c r="F304" i="5"/>
  <c r="D304" i="5"/>
  <c r="J304" i="5"/>
  <c r="I304" i="5"/>
  <c r="E304" i="5"/>
  <c r="G311" i="8"/>
  <c r="H311" i="8" s="1"/>
  <c r="I311" i="8" s="1"/>
  <c r="AB312" i="7"/>
  <c r="Z311" i="7"/>
  <c r="T311" i="8"/>
  <c r="L304" i="5" l="1"/>
  <c r="M304" i="5" s="1"/>
  <c r="N304" i="5" s="1"/>
  <c r="O304" i="5" s="1"/>
  <c r="P304" i="5" s="1"/>
  <c r="Q304" i="5" s="1"/>
  <c r="R304" i="5" s="1"/>
  <c r="T304" i="5" s="1"/>
  <c r="J311" i="8"/>
  <c r="P313" i="7"/>
  <c r="K313" i="7"/>
  <c r="O313" i="7"/>
  <c r="C313" i="7"/>
  <c r="X313" i="7"/>
  <c r="N313" i="7"/>
  <c r="Q313" i="7" s="1"/>
  <c r="R313" i="7" s="1"/>
  <c r="D313" i="7"/>
  <c r="M313" i="7"/>
  <c r="AA313" i="7"/>
  <c r="E313" i="7"/>
  <c r="U311" i="8"/>
  <c r="V311" i="8" s="1"/>
  <c r="W311" i="8" s="1"/>
  <c r="W304" i="5" l="1"/>
  <c r="U303" i="5"/>
  <c r="Y311" i="8"/>
  <c r="Z310" i="8" s="1"/>
  <c r="F313" i="7"/>
  <c r="S313" i="7"/>
  <c r="C305" i="5" l="1"/>
  <c r="I305" i="5" s="1"/>
  <c r="V305" i="5"/>
  <c r="S305" i="5"/>
  <c r="AB311" i="8"/>
  <c r="D312" i="8" s="1"/>
  <c r="T313" i="7"/>
  <c r="G313" i="7"/>
  <c r="H313" i="7" s="1"/>
  <c r="I313" i="7" s="1"/>
  <c r="H305" i="5" l="1"/>
  <c r="K305" i="5"/>
  <c r="E305" i="5"/>
  <c r="F305" i="5"/>
  <c r="J305" i="5"/>
  <c r="D305" i="5"/>
  <c r="M312" i="8"/>
  <c r="P312" i="8"/>
  <c r="O312" i="8"/>
  <c r="AA312" i="8"/>
  <c r="C312" i="8"/>
  <c r="K312" i="8"/>
  <c r="Q312" i="8"/>
  <c r="X312" i="8"/>
  <c r="N312" i="8"/>
  <c r="R312" i="8"/>
  <c r="S312" i="8" s="1"/>
  <c r="E312" i="8"/>
  <c r="F312" i="8" s="1"/>
  <c r="G312" i="8" s="1"/>
  <c r="H312" i="8" s="1"/>
  <c r="I312" i="8" s="1"/>
  <c r="J313" i="7"/>
  <c r="U313" i="7"/>
  <c r="V313" i="7" s="1"/>
  <c r="W313" i="7" s="1"/>
  <c r="L305" i="5" l="1"/>
  <c r="M305" i="5" s="1"/>
  <c r="N305" i="5" s="1"/>
  <c r="O305" i="5" s="1"/>
  <c r="P305" i="5" s="1"/>
  <c r="Q305" i="5" s="1"/>
  <c r="R305" i="5" s="1"/>
  <c r="T305" i="5" s="1"/>
  <c r="U304" i="5" s="1"/>
  <c r="Y313" i="7"/>
  <c r="AB313" i="7" s="1"/>
  <c r="T312" i="8"/>
  <c r="U312" i="8" s="1"/>
  <c r="V312" i="8" s="1"/>
  <c r="J312" i="8"/>
  <c r="W305" i="5" l="1"/>
  <c r="C306" i="5" s="1"/>
  <c r="D306" i="5" s="1"/>
  <c r="Z312" i="7"/>
  <c r="W312" i="8"/>
  <c r="Y312" i="8" s="1"/>
  <c r="Z311" i="8" s="1"/>
  <c r="Q314" i="7"/>
  <c r="E314" i="7"/>
  <c r="C314" i="7"/>
  <c r="R314" i="7"/>
  <c r="M314" i="7"/>
  <c r="P314" i="7"/>
  <c r="D314" i="7"/>
  <c r="X314" i="7"/>
  <c r="K314" i="7"/>
  <c r="O314" i="7"/>
  <c r="AA314" i="7"/>
  <c r="N314" i="7"/>
  <c r="E306" i="5" l="1"/>
  <c r="S306" i="5"/>
  <c r="V306" i="5"/>
  <c r="J306" i="5"/>
  <c r="K306" i="5"/>
  <c r="H306" i="5"/>
  <c r="F306" i="5"/>
  <c r="I306" i="5"/>
  <c r="AB312" i="8"/>
  <c r="C313" i="8" s="1"/>
  <c r="F314" i="7"/>
  <c r="G314" i="7" s="1"/>
  <c r="S314" i="7"/>
  <c r="T314" i="7" s="1"/>
  <c r="L306" i="5" l="1"/>
  <c r="M306" i="5" s="1"/>
  <c r="N306" i="5" s="1"/>
  <c r="O306" i="5" s="1"/>
  <c r="P313" i="8"/>
  <c r="D313" i="8"/>
  <c r="E313" i="8"/>
  <c r="F313" i="8" s="1"/>
  <c r="G313" i="8" s="1"/>
  <c r="Q313" i="8"/>
  <c r="X313" i="8"/>
  <c r="M313" i="8"/>
  <c r="K313" i="8"/>
  <c r="N313" i="8"/>
  <c r="AA313" i="8"/>
  <c r="R313" i="8"/>
  <c r="S313" i="8" s="1"/>
  <c r="O313" i="8"/>
  <c r="H314" i="7"/>
  <c r="I314" i="7" s="1"/>
  <c r="J314" i="7" s="1"/>
  <c r="U314" i="7"/>
  <c r="V314" i="7" s="1"/>
  <c r="W314" i="7" s="1"/>
  <c r="P306" i="5" l="1"/>
  <c r="Q306" i="5" s="1"/>
  <c r="R306" i="5" s="1"/>
  <c r="T306" i="5" s="1"/>
  <c r="U305" i="5" s="1"/>
  <c r="T313" i="8"/>
  <c r="U313" i="8" s="1"/>
  <c r="V313" i="8" s="1"/>
  <c r="W313" i="8" s="1"/>
  <c r="Y314" i="7"/>
  <c r="Z313" i="7" s="1"/>
  <c r="H313" i="8"/>
  <c r="I313" i="8" s="1"/>
  <c r="J313" i="8" s="1"/>
  <c r="W306" i="5" l="1"/>
  <c r="C307" i="5" s="1"/>
  <c r="H307" i="5" s="1"/>
  <c r="Y313" i="8"/>
  <c r="Z312" i="8" s="1"/>
  <c r="AB314" i="7"/>
  <c r="D315" i="7" s="1"/>
  <c r="S307" i="5" l="1"/>
  <c r="V307" i="5"/>
  <c r="D307" i="5"/>
  <c r="K307" i="5"/>
  <c r="I307" i="5"/>
  <c r="J307" i="5"/>
  <c r="E307" i="5"/>
  <c r="F307" i="5"/>
  <c r="O315" i="7"/>
  <c r="R315" i="7"/>
  <c r="S315" i="7" s="1"/>
  <c r="T315" i="7" s="1"/>
  <c r="AA315" i="7"/>
  <c r="Q315" i="7"/>
  <c r="C315" i="7"/>
  <c r="AB313" i="8"/>
  <c r="P314" i="8" s="1"/>
  <c r="N315" i="7"/>
  <c r="E315" i="7"/>
  <c r="F315" i="7" s="1"/>
  <c r="G315" i="7" s="1"/>
  <c r="P315" i="7"/>
  <c r="X315" i="7"/>
  <c r="K315" i="7"/>
  <c r="M315" i="7"/>
  <c r="L307" i="5" l="1"/>
  <c r="M307" i="5" s="1"/>
  <c r="N307" i="5" s="1"/>
  <c r="O307" i="5" s="1"/>
  <c r="P307" i="5" s="1"/>
  <c r="Q307" i="5" s="1"/>
  <c r="R307" i="5" s="1"/>
  <c r="T307" i="5" s="1"/>
  <c r="E314" i="8"/>
  <c r="F314" i="8" s="1"/>
  <c r="G314" i="8" s="1"/>
  <c r="H314" i="8" s="1"/>
  <c r="I314" i="8" s="1"/>
  <c r="C314" i="8"/>
  <c r="X314" i="8"/>
  <c r="AA314" i="8"/>
  <c r="O314" i="8"/>
  <c r="D314" i="8"/>
  <c r="Q314" i="8"/>
  <c r="M314" i="8"/>
  <c r="R314" i="8"/>
  <c r="S314" i="8" s="1"/>
  <c r="K314" i="8"/>
  <c r="N314" i="8"/>
  <c r="H315" i="7"/>
  <c r="I315" i="7" s="1"/>
  <c r="J315" i="7" s="1"/>
  <c r="U315" i="7"/>
  <c r="V315" i="7" s="1"/>
  <c r="W315" i="7" s="1"/>
  <c r="W307" i="5" l="1"/>
  <c r="U306" i="5"/>
  <c r="Y315" i="7"/>
  <c r="T314" i="8"/>
  <c r="U314" i="8" s="1"/>
  <c r="V314" i="8" s="1"/>
  <c r="W314" i="8" s="1"/>
  <c r="J314" i="8"/>
  <c r="C308" i="5" l="1"/>
  <c r="F308" i="5" s="1"/>
  <c r="S308" i="5"/>
  <c r="V308" i="5"/>
  <c r="K308" i="5"/>
  <c r="AB315" i="7"/>
  <c r="Z314" i="7"/>
  <c r="Y314" i="8"/>
  <c r="D308" i="5" l="1"/>
  <c r="H308" i="5"/>
  <c r="I308" i="5"/>
  <c r="J308" i="5"/>
  <c r="E308" i="5"/>
  <c r="R316" i="7"/>
  <c r="P316" i="7"/>
  <c r="N316" i="7"/>
  <c r="E316" i="7"/>
  <c r="AA316" i="7"/>
  <c r="C316" i="7"/>
  <c r="O316" i="7"/>
  <c r="D316" i="7"/>
  <c r="M316" i="7"/>
  <c r="Q316" i="7"/>
  <c r="K316" i="7"/>
  <c r="X316" i="7"/>
  <c r="AB314" i="8"/>
  <c r="Z313" i="8"/>
  <c r="L308" i="5" l="1"/>
  <c r="M308" i="5" s="1"/>
  <c r="N308" i="5" s="1"/>
  <c r="N315" i="8"/>
  <c r="M315" i="8"/>
  <c r="C315" i="8"/>
  <c r="K315" i="8"/>
  <c r="O315" i="8"/>
  <c r="D315" i="8"/>
  <c r="Q315" i="8"/>
  <c r="X315" i="8"/>
  <c r="R315" i="8"/>
  <c r="AA315" i="8"/>
  <c r="E315" i="8"/>
  <c r="P315" i="8"/>
  <c r="F316" i="7"/>
  <c r="G316" i="7" s="1"/>
  <c r="H316" i="7" s="1"/>
  <c r="I316" i="7" s="1"/>
  <c r="S316" i="7"/>
  <c r="T316" i="7" s="1"/>
  <c r="U316" i="7" s="1"/>
  <c r="V316" i="7" s="1"/>
  <c r="O308" i="5" l="1"/>
  <c r="P308" i="5" s="1"/>
  <c r="Q308" i="5" s="1"/>
  <c r="R308" i="5" s="1"/>
  <c r="T308" i="5" s="1"/>
  <c r="S315" i="8"/>
  <c r="T315" i="8" s="1"/>
  <c r="U315" i="8" s="1"/>
  <c r="V315" i="8" s="1"/>
  <c r="F315" i="8"/>
  <c r="J316" i="7"/>
  <c r="W316" i="7"/>
  <c r="W308" i="5" l="1"/>
  <c r="U307" i="5"/>
  <c r="Y316" i="7"/>
  <c r="Z315" i="7" s="1"/>
  <c r="G315" i="8"/>
  <c r="H315" i="8" s="1"/>
  <c r="I315" i="8" s="1"/>
  <c r="W315" i="8"/>
  <c r="C309" i="5" l="1"/>
  <c r="I309" i="5" s="1"/>
  <c r="V309" i="5"/>
  <c r="S309" i="5"/>
  <c r="AB316" i="7"/>
  <c r="M317" i="7" s="1"/>
  <c r="J315" i="8"/>
  <c r="Y315" i="8" s="1"/>
  <c r="K309" i="5" l="1"/>
  <c r="H309" i="5"/>
  <c r="F309" i="5"/>
  <c r="D309" i="5"/>
  <c r="E309" i="5"/>
  <c r="J309" i="5"/>
  <c r="C317" i="7"/>
  <c r="N317" i="7"/>
  <c r="P317" i="7"/>
  <c r="X317" i="7"/>
  <c r="Q317" i="7"/>
  <c r="O317" i="7"/>
  <c r="K317" i="7"/>
  <c r="AA317" i="7"/>
  <c r="D317" i="7"/>
  <c r="R317" i="7"/>
  <c r="S317" i="7" s="1"/>
  <c r="T317" i="7" s="1"/>
  <c r="E317" i="7"/>
  <c r="F317" i="7" s="1"/>
  <c r="AB315" i="8"/>
  <c r="Z314" i="8"/>
  <c r="L309" i="5" l="1"/>
  <c r="M309" i="5" s="1"/>
  <c r="N309" i="5" s="1"/>
  <c r="O309" i="5" s="1"/>
  <c r="P309" i="5" s="1"/>
  <c r="Q309" i="5" s="1"/>
  <c r="R309" i="5" s="1"/>
  <c r="T309" i="5" s="1"/>
  <c r="G317" i="7"/>
  <c r="H317" i="7" s="1"/>
  <c r="I317" i="7" s="1"/>
  <c r="J317" i="7" s="1"/>
  <c r="D316" i="8"/>
  <c r="C316" i="8"/>
  <c r="N316" i="8"/>
  <c r="O316" i="8"/>
  <c r="AA316" i="8"/>
  <c r="R316" i="8"/>
  <c r="Q316" i="8"/>
  <c r="P316" i="8"/>
  <c r="K316" i="8"/>
  <c r="X316" i="8"/>
  <c r="E316" i="8"/>
  <c r="M316" i="8"/>
  <c r="U317" i="7"/>
  <c r="V317" i="7" s="1"/>
  <c r="W317" i="7" s="1"/>
  <c r="W309" i="5" l="1"/>
  <c r="U308" i="5"/>
  <c r="Y317" i="7"/>
  <c r="S316" i="8"/>
  <c r="T316" i="8" s="1"/>
  <c r="F316" i="8"/>
  <c r="G316" i="8" s="1"/>
  <c r="V310" i="5" l="1"/>
  <c r="S310" i="5"/>
  <c r="C310" i="5"/>
  <c r="K310" i="5" s="1"/>
  <c r="U316" i="8"/>
  <c r="V316" i="8" s="1"/>
  <c r="W316" i="8" s="1"/>
  <c r="AB317" i="7"/>
  <c r="Z316" i="7"/>
  <c r="H316" i="8"/>
  <c r="I316" i="8" s="1"/>
  <c r="J316" i="8" s="1"/>
  <c r="J310" i="5" l="1"/>
  <c r="I310" i="5"/>
  <c r="E310" i="5"/>
  <c r="D310" i="5"/>
  <c r="H310" i="5"/>
  <c r="F310" i="5"/>
  <c r="L310" i="5" s="1"/>
  <c r="M310" i="5" s="1"/>
  <c r="Y316" i="8"/>
  <c r="Z315" i="8" s="1"/>
  <c r="K318" i="7"/>
  <c r="O318" i="7"/>
  <c r="M318" i="7"/>
  <c r="P318" i="7"/>
  <c r="C318" i="7"/>
  <c r="N318" i="7"/>
  <c r="Q318" i="7"/>
  <c r="E318" i="7"/>
  <c r="AA318" i="7"/>
  <c r="R318" i="7"/>
  <c r="X318" i="7"/>
  <c r="D318" i="7"/>
  <c r="N310" i="5" l="1"/>
  <c r="O310" i="5" s="1"/>
  <c r="AB316" i="8"/>
  <c r="E317" i="8" s="1"/>
  <c r="S318" i="7"/>
  <c r="T318" i="7" s="1"/>
  <c r="F318" i="7"/>
  <c r="G318" i="7" s="1"/>
  <c r="H318" i="7" s="1"/>
  <c r="I318" i="7" s="1"/>
  <c r="P310" i="5" l="1"/>
  <c r="Q310" i="5" s="1"/>
  <c r="R310" i="5" s="1"/>
  <c r="T310" i="5" s="1"/>
  <c r="O317" i="8"/>
  <c r="D317" i="8"/>
  <c r="AA317" i="8"/>
  <c r="M317" i="8"/>
  <c r="C317" i="8"/>
  <c r="K317" i="8"/>
  <c r="R317" i="8"/>
  <c r="S317" i="8" s="1"/>
  <c r="T317" i="8" s="1"/>
  <c r="U317" i="8" s="1"/>
  <c r="V317" i="8" s="1"/>
  <c r="N317" i="8"/>
  <c r="X317" i="8"/>
  <c r="Q317" i="8"/>
  <c r="P317" i="8"/>
  <c r="U318" i="7"/>
  <c r="V318" i="7" s="1"/>
  <c r="W318" i="7" s="1"/>
  <c r="F317" i="8"/>
  <c r="J318" i="7"/>
  <c r="W310" i="5" l="1"/>
  <c r="U309" i="5"/>
  <c r="Y318" i="7"/>
  <c r="AB318" i="7" s="1"/>
  <c r="G317" i="8"/>
  <c r="W317" i="8"/>
  <c r="C311" i="5" l="1"/>
  <c r="K311" i="5" s="1"/>
  <c r="S311" i="5"/>
  <c r="V311" i="5"/>
  <c r="I311" i="5"/>
  <c r="Z317" i="7"/>
  <c r="N319" i="7"/>
  <c r="D319" i="7"/>
  <c r="M319" i="7"/>
  <c r="K319" i="7"/>
  <c r="O319" i="7"/>
  <c r="Q319" i="7"/>
  <c r="E319" i="7"/>
  <c r="C319" i="7"/>
  <c r="X319" i="7"/>
  <c r="AA319" i="7"/>
  <c r="P319" i="7"/>
  <c r="R319" i="7"/>
  <c r="H317" i="8"/>
  <c r="I317" i="8" s="1"/>
  <c r="J317" i="8" s="1"/>
  <c r="Y317" i="8" s="1"/>
  <c r="F311" i="5" l="1"/>
  <c r="D311" i="5"/>
  <c r="E311" i="5"/>
  <c r="H311" i="5"/>
  <c r="J311" i="5"/>
  <c r="AB317" i="8"/>
  <c r="Z316" i="8"/>
  <c r="S319" i="7"/>
  <c r="T319" i="7" s="1"/>
  <c r="U319" i="7" s="1"/>
  <c r="V319" i="7" s="1"/>
  <c r="F319" i="7"/>
  <c r="G319" i="7" s="1"/>
  <c r="H319" i="7" s="1"/>
  <c r="I319" i="7" s="1"/>
  <c r="L311" i="5" l="1"/>
  <c r="M311" i="5" s="1"/>
  <c r="N311" i="5" s="1"/>
  <c r="O311" i="5" s="1"/>
  <c r="Q318" i="8"/>
  <c r="N318" i="8"/>
  <c r="R318" i="8"/>
  <c r="E318" i="8"/>
  <c r="AA318" i="8"/>
  <c r="C318" i="8"/>
  <c r="P318" i="8"/>
  <c r="D318" i="8"/>
  <c r="M318" i="8"/>
  <c r="O318" i="8"/>
  <c r="X318" i="8"/>
  <c r="K318" i="8"/>
  <c r="J319" i="7"/>
  <c r="W319" i="7"/>
  <c r="P311" i="5" l="1"/>
  <c r="Q311" i="5" s="1"/>
  <c r="R311" i="5" s="1"/>
  <c r="T311" i="5" s="1"/>
  <c r="S318" i="8"/>
  <c r="T318" i="8" s="1"/>
  <c r="F318" i="8"/>
  <c r="G318" i="8" s="1"/>
  <c r="Y319" i="7"/>
  <c r="W311" i="5" l="1"/>
  <c r="U310" i="5"/>
  <c r="AB319" i="7"/>
  <c r="Z318" i="7"/>
  <c r="H318" i="8"/>
  <c r="I318" i="8" s="1"/>
  <c r="J318" i="8" s="1"/>
  <c r="U318" i="8"/>
  <c r="V318" i="8" s="1"/>
  <c r="W318" i="8" s="1"/>
  <c r="S312" i="5" l="1"/>
  <c r="V312" i="5"/>
  <c r="C312" i="5"/>
  <c r="H312" i="5" s="1"/>
  <c r="Y318" i="8"/>
  <c r="D320" i="7"/>
  <c r="O320" i="7"/>
  <c r="Q320" i="7"/>
  <c r="C320" i="7"/>
  <c r="K320" i="7"/>
  <c r="E320" i="7"/>
  <c r="M320" i="7"/>
  <c r="AA320" i="7"/>
  <c r="P320" i="7"/>
  <c r="R320" i="7"/>
  <c r="N320" i="7"/>
  <c r="X320" i="7"/>
  <c r="F312" i="5" l="1"/>
  <c r="I312" i="5"/>
  <c r="D312" i="5"/>
  <c r="E312" i="5"/>
  <c r="J312" i="5"/>
  <c r="K312" i="5"/>
  <c r="AB318" i="8"/>
  <c r="Z317" i="8"/>
  <c r="S320" i="7"/>
  <c r="T320" i="7" s="1"/>
  <c r="U320" i="7" s="1"/>
  <c r="V320" i="7" s="1"/>
  <c r="F320" i="7"/>
  <c r="G320" i="7" s="1"/>
  <c r="L312" i="5" l="1"/>
  <c r="M312" i="5" s="1"/>
  <c r="N312" i="5" s="1"/>
  <c r="O312" i="5" s="1"/>
  <c r="P312" i="5" s="1"/>
  <c r="Q312" i="5" s="1"/>
  <c r="R312" i="5" s="1"/>
  <c r="T312" i="5" s="1"/>
  <c r="H320" i="7"/>
  <c r="I320" i="7" s="1"/>
  <c r="J320" i="7" s="1"/>
  <c r="C319" i="8"/>
  <c r="Q319" i="8"/>
  <c r="R319" i="8"/>
  <c r="O319" i="8"/>
  <c r="M319" i="8"/>
  <c r="D319" i="8"/>
  <c r="E319" i="8"/>
  <c r="N319" i="8"/>
  <c r="X319" i="8"/>
  <c r="P319" i="8"/>
  <c r="AA319" i="8"/>
  <c r="K319" i="8"/>
  <c r="W320" i="7"/>
  <c r="W312" i="5" l="1"/>
  <c r="U311" i="5"/>
  <c r="Y320" i="7"/>
  <c r="AB320" i="7" s="1"/>
  <c r="F319" i="8"/>
  <c r="G319" i="8" s="1"/>
  <c r="S319" i="8"/>
  <c r="T319" i="8" s="1"/>
  <c r="U319" i="8" s="1"/>
  <c r="V319" i="8" s="1"/>
  <c r="C313" i="5" l="1"/>
  <c r="F313" i="5" s="1"/>
  <c r="V313" i="5"/>
  <c r="S313" i="5"/>
  <c r="J313" i="5"/>
  <c r="H313" i="5"/>
  <c r="K313" i="5"/>
  <c r="Z319" i="7"/>
  <c r="C321" i="7"/>
  <c r="P321" i="7"/>
  <c r="AA321" i="7"/>
  <c r="Q321" i="7"/>
  <c r="D321" i="7"/>
  <c r="N321" i="7"/>
  <c r="O321" i="7"/>
  <c r="K321" i="7"/>
  <c r="M321" i="7"/>
  <c r="E321" i="7"/>
  <c r="X321" i="7"/>
  <c r="R321" i="7"/>
  <c r="W319" i="8"/>
  <c r="H319" i="8"/>
  <c r="I319" i="8" s="1"/>
  <c r="J319" i="8" s="1"/>
  <c r="E313" i="5" l="1"/>
  <c r="I313" i="5"/>
  <c r="L313" i="5" s="1"/>
  <c r="M313" i="5" s="1"/>
  <c r="N313" i="5" s="1"/>
  <c r="O313" i="5" s="1"/>
  <c r="P313" i="5" s="1"/>
  <c r="Q313" i="5" s="1"/>
  <c r="R313" i="5" s="1"/>
  <c r="D313" i="5"/>
  <c r="Y319" i="8"/>
  <c r="Z318" i="8" s="1"/>
  <c r="S321" i="7"/>
  <c r="T321" i="7" s="1"/>
  <c r="F321" i="7"/>
  <c r="G321" i="7" s="1"/>
  <c r="H321" i="7" s="1"/>
  <c r="I321" i="7" s="1"/>
  <c r="T313" i="5" l="1"/>
  <c r="U312" i="5" s="1"/>
  <c r="AB319" i="8"/>
  <c r="AA320" i="8" s="1"/>
  <c r="J321" i="7"/>
  <c r="U321" i="7"/>
  <c r="V321" i="7" s="1"/>
  <c r="W321" i="7" s="1"/>
  <c r="W313" i="5" l="1"/>
  <c r="I314" i="5" s="1"/>
  <c r="D320" i="8"/>
  <c r="K320" i="8"/>
  <c r="C320" i="8"/>
  <c r="M320" i="8"/>
  <c r="N320" i="8"/>
  <c r="O320" i="8"/>
  <c r="Q320" i="8"/>
  <c r="R320" i="8"/>
  <c r="S320" i="8" s="1"/>
  <c r="T320" i="8" s="1"/>
  <c r="P320" i="8"/>
  <c r="X320" i="8"/>
  <c r="E320" i="8"/>
  <c r="F320" i="8" s="1"/>
  <c r="Y321" i="7"/>
  <c r="H314" i="5" l="1"/>
  <c r="S314" i="5"/>
  <c r="V314" i="5"/>
  <c r="D314" i="5"/>
  <c r="C314" i="5"/>
  <c r="F314" i="5" s="1"/>
  <c r="E314" i="5"/>
  <c r="J314" i="5"/>
  <c r="K314" i="5"/>
  <c r="L314" i="5" s="1"/>
  <c r="M314" i="5" s="1"/>
  <c r="N314" i="5" s="1"/>
  <c r="AB321" i="7"/>
  <c r="Z320" i="7"/>
  <c r="G320" i="8"/>
  <c r="H320" i="8" s="1"/>
  <c r="I320" i="8" s="1"/>
  <c r="J320" i="8" s="1"/>
  <c r="U320" i="8"/>
  <c r="V320" i="8" s="1"/>
  <c r="W320" i="8" s="1"/>
  <c r="O314" i="5" l="1"/>
  <c r="P314" i="5" s="1"/>
  <c r="Q314" i="5" s="1"/>
  <c r="Y320" i="8"/>
  <c r="AB320" i="8" s="1"/>
  <c r="O322" i="7"/>
  <c r="X322" i="7"/>
  <c r="P322" i="7"/>
  <c r="N322" i="7"/>
  <c r="AA322" i="7"/>
  <c r="K322" i="7"/>
  <c r="M322" i="7"/>
  <c r="E322" i="7"/>
  <c r="Q322" i="7"/>
  <c r="D322" i="7"/>
  <c r="R322" i="7"/>
  <c r="C322" i="7"/>
  <c r="R314" i="5" l="1"/>
  <c r="T314" i="5" s="1"/>
  <c r="Z319" i="8"/>
  <c r="F322" i="7"/>
  <c r="G322" i="7" s="1"/>
  <c r="H322" i="7" s="1"/>
  <c r="I322" i="7" s="1"/>
  <c r="S322" i="7"/>
  <c r="T322" i="7" s="1"/>
  <c r="P321" i="8"/>
  <c r="E321" i="8"/>
  <c r="K321" i="8"/>
  <c r="Q321" i="8"/>
  <c r="X321" i="8"/>
  <c r="C321" i="8"/>
  <c r="O321" i="8"/>
  <c r="N321" i="8"/>
  <c r="AA321" i="8"/>
  <c r="R321" i="8"/>
  <c r="M321" i="8"/>
  <c r="D321" i="8"/>
  <c r="W314" i="5" l="1"/>
  <c r="U313" i="5"/>
  <c r="S321" i="8"/>
  <c r="F321" i="8"/>
  <c r="G321" i="8" s="1"/>
  <c r="H321" i="8" s="1"/>
  <c r="I321" i="8" s="1"/>
  <c r="U322" i="7"/>
  <c r="V322" i="7" s="1"/>
  <c r="W322" i="7" s="1"/>
  <c r="J322" i="7"/>
  <c r="C315" i="5" l="1"/>
  <c r="H315" i="5" s="1"/>
  <c r="F315" i="5"/>
  <c r="D315" i="5"/>
  <c r="S315" i="5"/>
  <c r="I315" i="5"/>
  <c r="J315" i="5"/>
  <c r="V315" i="5"/>
  <c r="Y322" i="7"/>
  <c r="J321" i="8"/>
  <c r="T321" i="8"/>
  <c r="U321" i="8" s="1"/>
  <c r="V321" i="8" s="1"/>
  <c r="W321" i="8" s="1"/>
  <c r="K315" i="5" l="1"/>
  <c r="L315" i="5" s="1"/>
  <c r="M315" i="5" s="1"/>
  <c r="E315" i="5"/>
  <c r="Y321" i="8"/>
  <c r="AB322" i="7"/>
  <c r="Z321" i="7"/>
  <c r="N315" i="5" l="1"/>
  <c r="O315" i="5" s="1"/>
  <c r="P315" i="5" s="1"/>
  <c r="Q315" i="5" s="1"/>
  <c r="R315" i="5" s="1"/>
  <c r="T315" i="5" s="1"/>
  <c r="AB321" i="8"/>
  <c r="Z320" i="8"/>
  <c r="E323" i="7"/>
  <c r="C323" i="7"/>
  <c r="O323" i="7"/>
  <c r="K323" i="7"/>
  <c r="M323" i="7"/>
  <c r="P323" i="7"/>
  <c r="N323" i="7"/>
  <c r="X323" i="7"/>
  <c r="AA323" i="7"/>
  <c r="R323" i="7"/>
  <c r="D323" i="7"/>
  <c r="Q323" i="7"/>
  <c r="W315" i="5" l="1"/>
  <c r="U314" i="5"/>
  <c r="S323" i="7"/>
  <c r="X322" i="8"/>
  <c r="C322" i="8"/>
  <c r="N322" i="8"/>
  <c r="AA322" i="8"/>
  <c r="Q322" i="8"/>
  <c r="R322" i="8"/>
  <c r="O322" i="8"/>
  <c r="P322" i="8"/>
  <c r="M322" i="8"/>
  <c r="E322" i="8"/>
  <c r="D322" i="8"/>
  <c r="K322" i="8"/>
  <c r="F323" i="7"/>
  <c r="V316" i="5" l="1"/>
  <c r="S316" i="5"/>
  <c r="E316" i="5"/>
  <c r="D316" i="5"/>
  <c r="C316" i="5"/>
  <c r="J316" i="5" s="1"/>
  <c r="T323" i="7"/>
  <c r="U323" i="7" s="1"/>
  <c r="V323" i="7" s="1"/>
  <c r="F322" i="8"/>
  <c r="G322" i="8" s="1"/>
  <c r="H322" i="8" s="1"/>
  <c r="I322" i="8" s="1"/>
  <c r="S322" i="8"/>
  <c r="G323" i="7"/>
  <c r="H323" i="7" s="1"/>
  <c r="I323" i="7" s="1"/>
  <c r="F316" i="5" l="1"/>
  <c r="I316" i="5"/>
  <c r="K316" i="5"/>
  <c r="H316" i="5"/>
  <c r="W323" i="7"/>
  <c r="J323" i="7"/>
  <c r="T322" i="8"/>
  <c r="U322" i="8" s="1"/>
  <c r="V322" i="8" s="1"/>
  <c r="W322" i="8" s="1"/>
  <c r="J322" i="8"/>
  <c r="L316" i="5" l="1"/>
  <c r="M316" i="5" s="1"/>
  <c r="N316" i="5" s="1"/>
  <c r="O316" i="5" s="1"/>
  <c r="Y323" i="7"/>
  <c r="AB323" i="7" s="1"/>
  <c r="Y322" i="8"/>
  <c r="P316" i="5" l="1"/>
  <c r="Q316" i="5" s="1"/>
  <c r="R316" i="5" s="1"/>
  <c r="T316" i="5" s="1"/>
  <c r="Z322" i="7"/>
  <c r="K324" i="7"/>
  <c r="O324" i="7"/>
  <c r="D324" i="7"/>
  <c r="AA324" i="7"/>
  <c r="R324" i="7"/>
  <c r="Q324" i="7"/>
  <c r="X324" i="7"/>
  <c r="E324" i="7"/>
  <c r="M324" i="7"/>
  <c r="C324" i="7"/>
  <c r="N324" i="7"/>
  <c r="P324" i="7"/>
  <c r="AB322" i="8"/>
  <c r="Z321" i="8"/>
  <c r="W316" i="5" l="1"/>
  <c r="U315" i="5"/>
  <c r="E323" i="8"/>
  <c r="X323" i="8"/>
  <c r="C323" i="8"/>
  <c r="K323" i="8"/>
  <c r="M323" i="8"/>
  <c r="D323" i="8"/>
  <c r="O323" i="8"/>
  <c r="R323" i="8"/>
  <c r="AA323" i="8"/>
  <c r="Q323" i="8"/>
  <c r="N323" i="8"/>
  <c r="P323" i="8"/>
  <c r="S324" i="7"/>
  <c r="T324" i="7" s="1"/>
  <c r="F324" i="7"/>
  <c r="J317" i="5" l="1"/>
  <c r="S317" i="5"/>
  <c r="I317" i="5"/>
  <c r="C317" i="5"/>
  <c r="K317" i="5" s="1"/>
  <c r="V317" i="5"/>
  <c r="F317" i="5"/>
  <c r="F323" i="8"/>
  <c r="G323" i="8" s="1"/>
  <c r="H323" i="8" s="1"/>
  <c r="I323" i="8" s="1"/>
  <c r="S323" i="8"/>
  <c r="T323" i="8" s="1"/>
  <c r="G324" i="7"/>
  <c r="H324" i="7" s="1"/>
  <c r="I324" i="7" s="1"/>
  <c r="U324" i="7"/>
  <c r="V324" i="7" s="1"/>
  <c r="W324" i="7" s="1"/>
  <c r="D317" i="5" l="1"/>
  <c r="E317" i="5"/>
  <c r="H317" i="5"/>
  <c r="L317" i="5" s="1"/>
  <c r="M317" i="5" s="1"/>
  <c r="J324" i="7"/>
  <c r="Y324" i="7" s="1"/>
  <c r="J323" i="8"/>
  <c r="U323" i="8"/>
  <c r="V323" i="8" s="1"/>
  <c r="W323" i="8" s="1"/>
  <c r="N317" i="5" l="1"/>
  <c r="O317" i="5" s="1"/>
  <c r="AB324" i="7"/>
  <c r="Z323" i="7"/>
  <c r="Y323" i="8"/>
  <c r="P317" i="5" l="1"/>
  <c r="Q317" i="5" s="1"/>
  <c r="R317" i="5" s="1"/>
  <c r="T317" i="5" s="1"/>
  <c r="AA325" i="7"/>
  <c r="K325" i="7"/>
  <c r="R325" i="7"/>
  <c r="C325" i="7"/>
  <c r="P325" i="7"/>
  <c r="N325" i="7"/>
  <c r="X325" i="7"/>
  <c r="M325" i="7"/>
  <c r="Q325" i="7"/>
  <c r="D325" i="7"/>
  <c r="O325" i="7"/>
  <c r="E325" i="7"/>
  <c r="AB323" i="8"/>
  <c r="Z322" i="8"/>
  <c r="W317" i="5" l="1"/>
  <c r="U316" i="5"/>
  <c r="S325" i="7"/>
  <c r="M324" i="8"/>
  <c r="N324" i="8"/>
  <c r="O324" i="8"/>
  <c r="P324" i="8"/>
  <c r="Q324" i="8"/>
  <c r="AA324" i="8"/>
  <c r="K324" i="8"/>
  <c r="X324" i="8"/>
  <c r="E324" i="8"/>
  <c r="D324" i="8"/>
  <c r="R324" i="8"/>
  <c r="C324" i="8"/>
  <c r="F325" i="7"/>
  <c r="G325" i="7" s="1"/>
  <c r="C318" i="5" l="1"/>
  <c r="H318" i="5" s="1"/>
  <c r="E318" i="5"/>
  <c r="S318" i="5"/>
  <c r="J318" i="5"/>
  <c r="V318" i="5"/>
  <c r="K318" i="5"/>
  <c r="T325" i="7"/>
  <c r="U325" i="7" s="1"/>
  <c r="V325" i="7" s="1"/>
  <c r="W325" i="7" s="1"/>
  <c r="H325" i="7"/>
  <c r="I325" i="7" s="1"/>
  <c r="J325" i="7" s="1"/>
  <c r="S324" i="8"/>
  <c r="T324" i="8" s="1"/>
  <c r="U324" i="8" s="1"/>
  <c r="V324" i="8" s="1"/>
  <c r="F324" i="8"/>
  <c r="G324" i="8" s="1"/>
  <c r="D318" i="5" l="1"/>
  <c r="I318" i="5"/>
  <c r="F318" i="5"/>
  <c r="Y325" i="7"/>
  <c r="Z324" i="7" s="1"/>
  <c r="H324" i="8"/>
  <c r="I324" i="8" s="1"/>
  <c r="J324" i="8" s="1"/>
  <c r="W324" i="8"/>
  <c r="L318" i="5" l="1"/>
  <c r="M318" i="5" s="1"/>
  <c r="N318" i="5" s="1"/>
  <c r="AB325" i="7"/>
  <c r="M326" i="7" s="1"/>
  <c r="Y324" i="8"/>
  <c r="Z323" i="8" s="1"/>
  <c r="O318" i="5" l="1"/>
  <c r="P318" i="5" s="1"/>
  <c r="Q318" i="5" s="1"/>
  <c r="R318" i="5" s="1"/>
  <c r="T318" i="5" s="1"/>
  <c r="U317" i="5" s="1"/>
  <c r="Q326" i="7"/>
  <c r="E326" i="7"/>
  <c r="F326" i="7" s="1"/>
  <c r="X326" i="7"/>
  <c r="C326" i="7"/>
  <c r="N326" i="7"/>
  <c r="O326" i="7"/>
  <c r="P326" i="7"/>
  <c r="D326" i="7"/>
  <c r="AA326" i="7"/>
  <c r="AB324" i="8"/>
  <c r="P325" i="8" s="1"/>
  <c r="R326" i="7"/>
  <c r="S326" i="7" s="1"/>
  <c r="T326" i="7" s="1"/>
  <c r="U326" i="7" s="1"/>
  <c r="V326" i="7" s="1"/>
  <c r="K326" i="7"/>
  <c r="W318" i="5" l="1"/>
  <c r="C319" i="5" s="1"/>
  <c r="C325" i="8"/>
  <c r="O325" i="8"/>
  <c r="M325" i="8"/>
  <c r="Q325" i="8"/>
  <c r="D325" i="8"/>
  <c r="R325" i="8"/>
  <c r="S325" i="8" s="1"/>
  <c r="K325" i="8"/>
  <c r="E325" i="8"/>
  <c r="F325" i="8" s="1"/>
  <c r="G325" i="8" s="1"/>
  <c r="AA325" i="8"/>
  <c r="N325" i="8"/>
  <c r="X325" i="8"/>
  <c r="G326" i="7"/>
  <c r="H326" i="7" s="1"/>
  <c r="I326" i="7" s="1"/>
  <c r="W326" i="7"/>
  <c r="V319" i="5" l="1"/>
  <c r="E319" i="5"/>
  <c r="I319" i="5"/>
  <c r="D319" i="5"/>
  <c r="J319" i="5"/>
  <c r="K319" i="5"/>
  <c r="S319" i="5"/>
  <c r="F319" i="5"/>
  <c r="H319" i="5"/>
  <c r="J326" i="7"/>
  <c r="Y326" i="7" s="1"/>
  <c r="H325" i="8"/>
  <c r="I325" i="8" s="1"/>
  <c r="J325" i="8" s="1"/>
  <c r="T325" i="8"/>
  <c r="L319" i="5" l="1"/>
  <c r="M319" i="5" s="1"/>
  <c r="N319" i="5" s="1"/>
  <c r="U325" i="8"/>
  <c r="V325" i="8" s="1"/>
  <c r="W325" i="8" s="1"/>
  <c r="Y325" i="8" s="1"/>
  <c r="AB326" i="7"/>
  <c r="Z325" i="7"/>
  <c r="O319" i="5" l="1"/>
  <c r="P319" i="5" s="1"/>
  <c r="Q319" i="5" s="1"/>
  <c r="R319" i="5" s="1"/>
  <c r="T319" i="5" s="1"/>
  <c r="U318" i="5" s="1"/>
  <c r="AB325" i="8"/>
  <c r="Z324" i="8"/>
  <c r="AA327" i="7"/>
  <c r="Q327" i="7"/>
  <c r="D327" i="7"/>
  <c r="P327" i="7"/>
  <c r="K327" i="7"/>
  <c r="M327" i="7"/>
  <c r="X327" i="7"/>
  <c r="N327" i="7"/>
  <c r="R327" i="7"/>
  <c r="C327" i="7"/>
  <c r="E327" i="7"/>
  <c r="O327" i="7"/>
  <c r="W319" i="5" l="1"/>
  <c r="V320" i="5" s="1"/>
  <c r="X326" i="8"/>
  <c r="C326" i="8"/>
  <c r="Q326" i="8"/>
  <c r="AA326" i="8"/>
  <c r="N326" i="8"/>
  <c r="E326" i="8"/>
  <c r="R326" i="8"/>
  <c r="M326" i="8"/>
  <c r="O326" i="8"/>
  <c r="K326" i="8"/>
  <c r="P326" i="8"/>
  <c r="D326" i="8"/>
  <c r="F327" i="7"/>
  <c r="S327" i="7"/>
  <c r="T327" i="7" s="1"/>
  <c r="C320" i="5" l="1"/>
  <c r="J320" i="5" s="1"/>
  <c r="S320" i="5"/>
  <c r="G327" i="7"/>
  <c r="F326" i="8"/>
  <c r="S326" i="8"/>
  <c r="U327" i="7"/>
  <c r="V327" i="7" s="1"/>
  <c r="W327" i="7" s="1"/>
  <c r="D320" i="5" l="1"/>
  <c r="H320" i="5"/>
  <c r="E320" i="5"/>
  <c r="K320" i="5"/>
  <c r="F320" i="5"/>
  <c r="L320" i="5" s="1"/>
  <c r="M320" i="5" s="1"/>
  <c r="N320" i="5" s="1"/>
  <c r="O320" i="5" s="1"/>
  <c r="P320" i="5" s="1"/>
  <c r="Q320" i="5" s="1"/>
  <c r="R320" i="5" s="1"/>
  <c r="T320" i="5" s="1"/>
  <c r="I320" i="5"/>
  <c r="H327" i="7"/>
  <c r="I327" i="7" s="1"/>
  <c r="J327" i="7" s="1"/>
  <c r="Y327" i="7" s="1"/>
  <c r="G326" i="8"/>
  <c r="H326" i="8" s="1"/>
  <c r="I326" i="8" s="1"/>
  <c r="T326" i="8"/>
  <c r="U326" i="8" s="1"/>
  <c r="V326" i="8" s="1"/>
  <c r="W320" i="5" l="1"/>
  <c r="U319" i="5"/>
  <c r="J326" i="8"/>
  <c r="AB327" i="7"/>
  <c r="Z326" i="7"/>
  <c r="W326" i="8"/>
  <c r="C321" i="5" l="1"/>
  <c r="D321" i="5" s="1"/>
  <c r="V321" i="5"/>
  <c r="F321" i="5"/>
  <c r="S321" i="5"/>
  <c r="Y326" i="8"/>
  <c r="Z325" i="8" s="1"/>
  <c r="X328" i="7"/>
  <c r="M328" i="7"/>
  <c r="K328" i="7"/>
  <c r="P328" i="7"/>
  <c r="N328" i="7"/>
  <c r="D328" i="7"/>
  <c r="AA328" i="7"/>
  <c r="E328" i="7"/>
  <c r="Q328" i="7"/>
  <c r="C328" i="7"/>
  <c r="O328" i="7"/>
  <c r="R328" i="7"/>
  <c r="H321" i="5" l="1"/>
  <c r="L321" i="5" s="1"/>
  <c r="M321" i="5" s="1"/>
  <c r="N321" i="5" s="1"/>
  <c r="O321" i="5" s="1"/>
  <c r="P321" i="5" s="1"/>
  <c r="Q321" i="5" s="1"/>
  <c r="R321" i="5" s="1"/>
  <c r="I321" i="5"/>
  <c r="K321" i="5"/>
  <c r="E321" i="5"/>
  <c r="J321" i="5"/>
  <c r="AB326" i="8"/>
  <c r="O327" i="8" s="1"/>
  <c r="S328" i="7"/>
  <c r="T328" i="7" s="1"/>
  <c r="U328" i="7" s="1"/>
  <c r="V328" i="7" s="1"/>
  <c r="F328" i="7"/>
  <c r="G328" i="7" s="1"/>
  <c r="H328" i="7" s="1"/>
  <c r="I328" i="7" s="1"/>
  <c r="T321" i="5" l="1"/>
  <c r="U320" i="5" s="1"/>
  <c r="Q327" i="8"/>
  <c r="K327" i="8"/>
  <c r="P327" i="8"/>
  <c r="M327" i="8"/>
  <c r="C327" i="8"/>
  <c r="D327" i="8"/>
  <c r="AA327" i="8"/>
  <c r="N327" i="8"/>
  <c r="E327" i="8"/>
  <c r="F327" i="8" s="1"/>
  <c r="G327" i="8" s="1"/>
  <c r="X327" i="8"/>
  <c r="R327" i="8"/>
  <c r="S327" i="8" s="1"/>
  <c r="W328" i="7"/>
  <c r="J328" i="7"/>
  <c r="W321" i="5" l="1"/>
  <c r="V322" i="5" s="1"/>
  <c r="Y328" i="7"/>
  <c r="Z327" i="7" s="1"/>
  <c r="H327" i="8"/>
  <c r="I327" i="8" s="1"/>
  <c r="J327" i="8" s="1"/>
  <c r="T327" i="8"/>
  <c r="U327" i="8" s="1"/>
  <c r="V327" i="8" s="1"/>
  <c r="W327" i="8" s="1"/>
  <c r="C322" i="5" l="1"/>
  <c r="I322" i="5" s="1"/>
  <c r="K322" i="5"/>
  <c r="S322" i="5"/>
  <c r="D322" i="5"/>
  <c r="J322" i="5"/>
  <c r="E322" i="5"/>
  <c r="F322" i="5"/>
  <c r="L322" i="5" s="1"/>
  <c r="M322" i="5" s="1"/>
  <c r="N322" i="5" s="1"/>
  <c r="O322" i="5" s="1"/>
  <c r="P322" i="5" s="1"/>
  <c r="Q322" i="5" s="1"/>
  <c r="R322" i="5" s="1"/>
  <c r="H322" i="5"/>
  <c r="AB328" i="7"/>
  <c r="R329" i="7" s="1"/>
  <c r="Y327" i="8"/>
  <c r="T322" i="5" l="1"/>
  <c r="U321" i="5" s="1"/>
  <c r="Q329" i="7"/>
  <c r="M329" i="7"/>
  <c r="O329" i="7"/>
  <c r="E329" i="7"/>
  <c r="F329" i="7" s="1"/>
  <c r="K329" i="7"/>
  <c r="D329" i="7"/>
  <c r="AA329" i="7"/>
  <c r="N329" i="7"/>
  <c r="P329" i="7"/>
  <c r="X329" i="7"/>
  <c r="C329" i="7"/>
  <c r="AB327" i="8"/>
  <c r="Z326" i="8"/>
  <c r="S329" i="7"/>
  <c r="T329" i="7" s="1"/>
  <c r="U329" i="7" s="1"/>
  <c r="V329" i="7" s="1"/>
  <c r="W322" i="5" l="1"/>
  <c r="C323" i="5" s="1"/>
  <c r="E323" i="5" s="1"/>
  <c r="G329" i="7"/>
  <c r="H329" i="7" s="1"/>
  <c r="I329" i="7" s="1"/>
  <c r="W329" i="7"/>
  <c r="K328" i="8"/>
  <c r="M328" i="8"/>
  <c r="E328" i="8"/>
  <c r="R328" i="8"/>
  <c r="O328" i="8"/>
  <c r="X328" i="8"/>
  <c r="P328" i="8"/>
  <c r="D328" i="8"/>
  <c r="C328" i="8"/>
  <c r="Q328" i="8"/>
  <c r="AA328" i="8"/>
  <c r="N328" i="8"/>
  <c r="V323" i="5" l="1"/>
  <c r="S323" i="5"/>
  <c r="D323" i="5"/>
  <c r="I323" i="5"/>
  <c r="J323" i="5"/>
  <c r="K323" i="5"/>
  <c r="F323" i="5"/>
  <c r="H323" i="5"/>
  <c r="F328" i="8"/>
  <c r="J329" i="7"/>
  <c r="Y329" i="7" s="1"/>
  <c r="S328" i="8"/>
  <c r="T328" i="8" s="1"/>
  <c r="U328" i="8" s="1"/>
  <c r="V328" i="8" s="1"/>
  <c r="L323" i="5" l="1"/>
  <c r="M323" i="5" s="1"/>
  <c r="G328" i="8"/>
  <c r="H328" i="8" s="1"/>
  <c r="I328" i="8" s="1"/>
  <c r="AB329" i="7"/>
  <c r="Z328" i="7"/>
  <c r="W328" i="8"/>
  <c r="N323" i="5" l="1"/>
  <c r="J328" i="8"/>
  <c r="Y328" i="8" s="1"/>
  <c r="Z327" i="8" s="1"/>
  <c r="C330" i="7"/>
  <c r="O330" i="7"/>
  <c r="P330" i="7"/>
  <c r="X330" i="7"/>
  <c r="K330" i="7"/>
  <c r="M330" i="7"/>
  <c r="E330" i="7"/>
  <c r="N330" i="7"/>
  <c r="R330" i="7"/>
  <c r="D330" i="7"/>
  <c r="AA330" i="7"/>
  <c r="Q330" i="7"/>
  <c r="O323" i="5" l="1"/>
  <c r="P323" i="5" s="1"/>
  <c r="Q323" i="5" s="1"/>
  <c r="AB328" i="8"/>
  <c r="D329" i="8" s="1"/>
  <c r="F330" i="7"/>
  <c r="G330" i="7" s="1"/>
  <c r="S330" i="7"/>
  <c r="T330" i="7" s="1"/>
  <c r="U330" i="7" s="1"/>
  <c r="V330" i="7" s="1"/>
  <c r="R323" i="5" l="1"/>
  <c r="T323" i="5" s="1"/>
  <c r="R329" i="8"/>
  <c r="S329" i="8" s="1"/>
  <c r="T329" i="8" s="1"/>
  <c r="Q329" i="8"/>
  <c r="O329" i="8"/>
  <c r="N329" i="8"/>
  <c r="C329" i="8"/>
  <c r="P329" i="8"/>
  <c r="E329" i="8"/>
  <c r="F329" i="8" s="1"/>
  <c r="K329" i="8"/>
  <c r="X329" i="8"/>
  <c r="M329" i="8"/>
  <c r="AA329" i="8"/>
  <c r="H330" i="7"/>
  <c r="I330" i="7" s="1"/>
  <c r="J330" i="7" s="1"/>
  <c r="W330" i="7"/>
  <c r="W323" i="5" l="1"/>
  <c r="U322" i="5"/>
  <c r="Y330" i="7"/>
  <c r="Z329" i="7" s="1"/>
  <c r="U329" i="8"/>
  <c r="V329" i="8" s="1"/>
  <c r="W329" i="8" s="1"/>
  <c r="G329" i="8"/>
  <c r="H329" i="8" s="1"/>
  <c r="I329" i="8" s="1"/>
  <c r="C324" i="5" l="1"/>
  <c r="H324" i="5" s="1"/>
  <c r="S324" i="5"/>
  <c r="I324" i="5"/>
  <c r="V324" i="5"/>
  <c r="AB330" i="7"/>
  <c r="O331" i="7" s="1"/>
  <c r="J329" i="8"/>
  <c r="Y329" i="8" s="1"/>
  <c r="Z328" i="8" s="1"/>
  <c r="F324" i="5" l="1"/>
  <c r="E324" i="5"/>
  <c r="J324" i="5"/>
  <c r="L324" i="5" s="1"/>
  <c r="M324" i="5" s="1"/>
  <c r="K324" i="5"/>
  <c r="D324" i="5"/>
  <c r="X331" i="7"/>
  <c r="N331" i="7"/>
  <c r="Q331" i="7"/>
  <c r="D331" i="7"/>
  <c r="E331" i="7"/>
  <c r="F331" i="7" s="1"/>
  <c r="K331" i="7"/>
  <c r="C331" i="7"/>
  <c r="P331" i="7"/>
  <c r="R331" i="7"/>
  <c r="S331" i="7" s="1"/>
  <c r="T331" i="7" s="1"/>
  <c r="U331" i="7" s="1"/>
  <c r="V331" i="7" s="1"/>
  <c r="AB329" i="8"/>
  <c r="K330" i="8" s="1"/>
  <c r="AA331" i="7"/>
  <c r="M331" i="7"/>
  <c r="N324" i="5" l="1"/>
  <c r="O324" i="5" s="1"/>
  <c r="P324" i="5" s="1"/>
  <c r="Q324" i="5" s="1"/>
  <c r="E330" i="8"/>
  <c r="F330" i="8" s="1"/>
  <c r="G330" i="8" s="1"/>
  <c r="O330" i="8"/>
  <c r="M330" i="8"/>
  <c r="P330" i="8"/>
  <c r="X330" i="8"/>
  <c r="N330" i="8"/>
  <c r="C330" i="8"/>
  <c r="R330" i="8"/>
  <c r="S330" i="8" s="1"/>
  <c r="AA330" i="8"/>
  <c r="D330" i="8"/>
  <c r="Q330" i="8"/>
  <c r="G331" i="7"/>
  <c r="H331" i="7" s="1"/>
  <c r="I331" i="7" s="1"/>
  <c r="J331" i="7" s="1"/>
  <c r="W331" i="7"/>
  <c r="R324" i="5" l="1"/>
  <c r="T324" i="5" s="1"/>
  <c r="Y331" i="7"/>
  <c r="Z330" i="7" s="1"/>
  <c r="T330" i="8"/>
  <c r="U330" i="8" s="1"/>
  <c r="V330" i="8" s="1"/>
  <c r="H330" i="8"/>
  <c r="I330" i="8" s="1"/>
  <c r="J330" i="8" s="1"/>
  <c r="U323" i="5" l="1"/>
  <c r="W324" i="5"/>
  <c r="AB331" i="7"/>
  <c r="O332" i="7" s="1"/>
  <c r="W330" i="8"/>
  <c r="Y330" i="8" s="1"/>
  <c r="S325" i="5" l="1"/>
  <c r="V325" i="5"/>
  <c r="C325" i="5"/>
  <c r="I325" i="5" s="1"/>
  <c r="D332" i="7"/>
  <c r="Q332" i="7"/>
  <c r="E332" i="7"/>
  <c r="F332" i="7" s="1"/>
  <c r="G332" i="7" s="1"/>
  <c r="K332" i="7"/>
  <c r="P332" i="7"/>
  <c r="X332" i="7"/>
  <c r="R332" i="7"/>
  <c r="S332" i="7" s="1"/>
  <c r="M332" i="7"/>
  <c r="N332" i="7"/>
  <c r="C332" i="7"/>
  <c r="AA332" i="7"/>
  <c r="Z329" i="8"/>
  <c r="AB330" i="8"/>
  <c r="K331" i="8" s="1"/>
  <c r="K325" i="5" l="1"/>
  <c r="H325" i="5"/>
  <c r="D325" i="5"/>
  <c r="F325" i="5"/>
  <c r="E325" i="5"/>
  <c r="J325" i="5"/>
  <c r="O331" i="8"/>
  <c r="P331" i="8"/>
  <c r="N331" i="8"/>
  <c r="E331" i="8"/>
  <c r="F331" i="8" s="1"/>
  <c r="R331" i="8"/>
  <c r="S331" i="8" s="1"/>
  <c r="T331" i="8" s="1"/>
  <c r="X331" i="8"/>
  <c r="Q331" i="8"/>
  <c r="M331" i="8"/>
  <c r="AA331" i="8"/>
  <c r="D331" i="8"/>
  <c r="C331" i="8"/>
  <c r="T332" i="7"/>
  <c r="U332" i="7" s="1"/>
  <c r="V332" i="7" s="1"/>
  <c r="H332" i="7"/>
  <c r="I332" i="7" s="1"/>
  <c r="J332" i="7" s="1"/>
  <c r="L325" i="5" l="1"/>
  <c r="M325" i="5" s="1"/>
  <c r="G331" i="8"/>
  <c r="H331" i="8" s="1"/>
  <c r="I331" i="8" s="1"/>
  <c r="W332" i="7"/>
  <c r="Y332" i="7" s="1"/>
  <c r="U331" i="8"/>
  <c r="V331" i="8" s="1"/>
  <c r="W331" i="8" s="1"/>
  <c r="N325" i="5" l="1"/>
  <c r="O325" i="5" s="1"/>
  <c r="P325" i="5" s="1"/>
  <c r="Q325" i="5" s="1"/>
  <c r="R325" i="5" s="1"/>
  <c r="T325" i="5" s="1"/>
  <c r="J331" i="8"/>
  <c r="Y331" i="8" s="1"/>
  <c r="AB332" i="7"/>
  <c r="Z331" i="7"/>
  <c r="W325" i="5" l="1"/>
  <c r="U324" i="5"/>
  <c r="AB331" i="8"/>
  <c r="Z330" i="8"/>
  <c r="R333" i="7"/>
  <c r="N333" i="7"/>
  <c r="O333" i="7"/>
  <c r="K333" i="7"/>
  <c r="C333" i="7"/>
  <c r="E333" i="7"/>
  <c r="P333" i="7"/>
  <c r="M333" i="7"/>
  <c r="X333" i="7"/>
  <c r="AA333" i="7"/>
  <c r="D333" i="7"/>
  <c r="Q333" i="7"/>
  <c r="V326" i="5" l="1"/>
  <c r="C326" i="5"/>
  <c r="D326" i="5" s="1"/>
  <c r="S326" i="5"/>
  <c r="F333" i="7"/>
  <c r="G333" i="7" s="1"/>
  <c r="E332" i="8"/>
  <c r="AA332" i="8"/>
  <c r="C332" i="8"/>
  <c r="Q332" i="8"/>
  <c r="R332" i="8"/>
  <c r="M332" i="8"/>
  <c r="N332" i="8"/>
  <c r="P332" i="8"/>
  <c r="K332" i="8"/>
  <c r="D332" i="8"/>
  <c r="X332" i="8"/>
  <c r="O332" i="8"/>
  <c r="S333" i="7"/>
  <c r="J326" i="5" l="1"/>
  <c r="K326" i="5"/>
  <c r="H326" i="5"/>
  <c r="I326" i="5"/>
  <c r="F326" i="5"/>
  <c r="E326" i="5"/>
  <c r="T333" i="7"/>
  <c r="U333" i="7" s="1"/>
  <c r="V333" i="7" s="1"/>
  <c r="S332" i="8"/>
  <c r="F332" i="8"/>
  <c r="G332" i="8" s="1"/>
  <c r="H333" i="7"/>
  <c r="I333" i="7" s="1"/>
  <c r="J333" i="7" s="1"/>
  <c r="L326" i="5" l="1"/>
  <c r="M326" i="5" s="1"/>
  <c r="N326" i="5" s="1"/>
  <c r="O326" i="5" s="1"/>
  <c r="W333" i="7"/>
  <c r="Y333" i="7" s="1"/>
  <c r="H332" i="8"/>
  <c r="I332" i="8" s="1"/>
  <c r="J332" i="8" s="1"/>
  <c r="T332" i="8"/>
  <c r="P326" i="5" l="1"/>
  <c r="Q326" i="5" s="1"/>
  <c r="R326" i="5" s="1"/>
  <c r="T326" i="5" s="1"/>
  <c r="Z332" i="7"/>
  <c r="AB333" i="7"/>
  <c r="D334" i="7" s="1"/>
  <c r="U332" i="8"/>
  <c r="V332" i="8" s="1"/>
  <c r="W332" i="8" s="1"/>
  <c r="Y332" i="8" s="1"/>
  <c r="W326" i="5" l="1"/>
  <c r="U325" i="5"/>
  <c r="AA334" i="7"/>
  <c r="R334" i="7"/>
  <c r="S334" i="7" s="1"/>
  <c r="T334" i="7" s="1"/>
  <c r="E334" i="7"/>
  <c r="F334" i="7" s="1"/>
  <c r="G334" i="7" s="1"/>
  <c r="M334" i="7"/>
  <c r="N334" i="7"/>
  <c r="C334" i="7"/>
  <c r="X334" i="7"/>
  <c r="K334" i="7"/>
  <c r="O334" i="7"/>
  <c r="Q334" i="7"/>
  <c r="P334" i="7"/>
  <c r="AB332" i="8"/>
  <c r="Z331" i="8"/>
  <c r="C327" i="5" l="1"/>
  <c r="E327" i="5" s="1"/>
  <c r="S327" i="5"/>
  <c r="V327" i="5"/>
  <c r="P333" i="8"/>
  <c r="Q333" i="8"/>
  <c r="K333" i="8"/>
  <c r="M333" i="8"/>
  <c r="R333" i="8"/>
  <c r="O333" i="8"/>
  <c r="N333" i="8"/>
  <c r="X333" i="8"/>
  <c r="E333" i="8"/>
  <c r="AA333" i="8"/>
  <c r="D333" i="8"/>
  <c r="C333" i="8"/>
  <c r="U334" i="7"/>
  <c r="V334" i="7" s="1"/>
  <c r="W334" i="7" s="1"/>
  <c r="H334" i="7"/>
  <c r="I334" i="7" s="1"/>
  <c r="J334" i="7" s="1"/>
  <c r="K327" i="5" l="1"/>
  <c r="I327" i="5"/>
  <c r="H327" i="5"/>
  <c r="J327" i="5"/>
  <c r="D327" i="5"/>
  <c r="F327" i="5"/>
  <c r="L327" i="5" s="1"/>
  <c r="M327" i="5" s="1"/>
  <c r="Y334" i="7"/>
  <c r="F333" i="8"/>
  <c r="S333" i="8"/>
  <c r="T333" i="8" s="1"/>
  <c r="U333" i="8" s="1"/>
  <c r="V333" i="8" s="1"/>
  <c r="N327" i="5" l="1"/>
  <c r="O327" i="5" s="1"/>
  <c r="AB334" i="7"/>
  <c r="Z333" i="7"/>
  <c r="W333" i="8"/>
  <c r="G333" i="8"/>
  <c r="P327" i="5" l="1"/>
  <c r="Q327" i="5" s="1"/>
  <c r="R327" i="5" s="1"/>
  <c r="T327" i="5" s="1"/>
  <c r="H333" i="8"/>
  <c r="I333" i="8" s="1"/>
  <c r="J333" i="8" s="1"/>
  <c r="Y333" i="8" s="1"/>
  <c r="AA335" i="7"/>
  <c r="M335" i="7"/>
  <c r="P335" i="7"/>
  <c r="X335" i="7"/>
  <c r="O335" i="7"/>
  <c r="D335" i="7"/>
  <c r="E335" i="7"/>
  <c r="R335" i="7"/>
  <c r="C335" i="7"/>
  <c r="K335" i="7"/>
  <c r="Q335" i="7"/>
  <c r="N335" i="7"/>
  <c r="W327" i="5" l="1"/>
  <c r="U326" i="5"/>
  <c r="AB333" i="8"/>
  <c r="Z332" i="8"/>
  <c r="F335" i="7"/>
  <c r="G335" i="7" s="1"/>
  <c r="H335" i="7" s="1"/>
  <c r="I335" i="7" s="1"/>
  <c r="S335" i="7"/>
  <c r="T335" i="7" s="1"/>
  <c r="U335" i="7" s="1"/>
  <c r="V335" i="7" s="1"/>
  <c r="I328" i="5" l="1"/>
  <c r="V328" i="5"/>
  <c r="S328" i="5"/>
  <c r="C328" i="5"/>
  <c r="F328" i="5" s="1"/>
  <c r="X334" i="8"/>
  <c r="Q334" i="8"/>
  <c r="P334" i="8"/>
  <c r="R334" i="8"/>
  <c r="E334" i="8"/>
  <c r="O334" i="8"/>
  <c r="M334" i="8"/>
  <c r="N334" i="8"/>
  <c r="K334" i="8"/>
  <c r="D334" i="8"/>
  <c r="C334" i="8"/>
  <c r="AA334" i="8"/>
  <c r="W335" i="7"/>
  <c r="J335" i="7"/>
  <c r="J328" i="5" l="1"/>
  <c r="D328" i="5"/>
  <c r="K328" i="5"/>
  <c r="E328" i="5"/>
  <c r="H328" i="5"/>
  <c r="Y335" i="7"/>
  <c r="Z334" i="7" s="1"/>
  <c r="F334" i="8"/>
  <c r="S334" i="8"/>
  <c r="T334" i="8" s="1"/>
  <c r="U334" i="8" s="1"/>
  <c r="V334" i="8" s="1"/>
  <c r="L328" i="5" l="1"/>
  <c r="M328" i="5" s="1"/>
  <c r="N328" i="5" s="1"/>
  <c r="O328" i="5" s="1"/>
  <c r="P328" i="5" s="1"/>
  <c r="Q328" i="5" s="1"/>
  <c r="R328" i="5" s="1"/>
  <c r="T328" i="5" s="1"/>
  <c r="AB335" i="7"/>
  <c r="E336" i="7" s="1"/>
  <c r="G334" i="8"/>
  <c r="H334" i="8" s="1"/>
  <c r="I334" i="8" s="1"/>
  <c r="W334" i="8"/>
  <c r="W328" i="5" l="1"/>
  <c r="U327" i="5"/>
  <c r="X336" i="7"/>
  <c r="P336" i="7"/>
  <c r="R336" i="7"/>
  <c r="S336" i="7" s="1"/>
  <c r="O336" i="7"/>
  <c r="K336" i="7"/>
  <c r="C336" i="7"/>
  <c r="D336" i="7"/>
  <c r="Q336" i="7"/>
  <c r="AA336" i="7"/>
  <c r="N336" i="7"/>
  <c r="M336" i="7"/>
  <c r="J334" i="8"/>
  <c r="Y334" i="8" s="1"/>
  <c r="F336" i="7"/>
  <c r="G336" i="7" s="1"/>
  <c r="S329" i="5" l="1"/>
  <c r="V329" i="5"/>
  <c r="C329" i="5"/>
  <c r="J329" i="5" s="1"/>
  <c r="AB334" i="8"/>
  <c r="Z333" i="8"/>
  <c r="T336" i="7"/>
  <c r="U336" i="7" s="1"/>
  <c r="V336" i="7" s="1"/>
  <c r="H336" i="7"/>
  <c r="I336" i="7" s="1"/>
  <c r="J336" i="7" s="1"/>
  <c r="E329" i="5" l="1"/>
  <c r="F329" i="5"/>
  <c r="K329" i="5"/>
  <c r="I329" i="5"/>
  <c r="H329" i="5"/>
  <c r="D329" i="5"/>
  <c r="W336" i="7"/>
  <c r="Y336" i="7" s="1"/>
  <c r="AA335" i="8"/>
  <c r="X335" i="8"/>
  <c r="D335" i="8"/>
  <c r="E335" i="8"/>
  <c r="Q335" i="8"/>
  <c r="P335" i="8"/>
  <c r="K335" i="8"/>
  <c r="M335" i="8"/>
  <c r="C335" i="8"/>
  <c r="N335" i="8"/>
  <c r="R335" i="8"/>
  <c r="O335" i="8"/>
  <c r="L329" i="5" l="1"/>
  <c r="M329" i="5" s="1"/>
  <c r="N329" i="5" s="1"/>
  <c r="O329" i="5" s="1"/>
  <c r="AB336" i="7"/>
  <c r="Z335" i="7"/>
  <c r="F335" i="8"/>
  <c r="G335" i="8" s="1"/>
  <c r="S335" i="8"/>
  <c r="P329" i="5" l="1"/>
  <c r="Q329" i="5" s="1"/>
  <c r="R329" i="5" s="1"/>
  <c r="T329" i="5" s="1"/>
  <c r="O337" i="7"/>
  <c r="P337" i="7"/>
  <c r="E337" i="7"/>
  <c r="AA337" i="7"/>
  <c r="N337" i="7"/>
  <c r="R337" i="7"/>
  <c r="X337" i="7"/>
  <c r="Q337" i="7"/>
  <c r="M337" i="7"/>
  <c r="K337" i="7"/>
  <c r="D337" i="7"/>
  <c r="C337" i="7"/>
  <c r="T335" i="8"/>
  <c r="H335" i="8"/>
  <c r="I335" i="8" s="1"/>
  <c r="J335" i="8" s="1"/>
  <c r="W329" i="5" l="1"/>
  <c r="U328" i="5"/>
  <c r="U335" i="8"/>
  <c r="V335" i="8" s="1"/>
  <c r="W335" i="8" s="1"/>
  <c r="Y335" i="8" s="1"/>
  <c r="F337" i="7"/>
  <c r="S337" i="7"/>
  <c r="V330" i="5" l="1"/>
  <c r="J330" i="5"/>
  <c r="S330" i="5"/>
  <c r="C330" i="5"/>
  <c r="D330" i="5" s="1"/>
  <c r="T337" i="7"/>
  <c r="U337" i="7" s="1"/>
  <c r="V337" i="7" s="1"/>
  <c r="AB335" i="8"/>
  <c r="Z334" i="8"/>
  <c r="G337" i="7"/>
  <c r="H337" i="7" s="1"/>
  <c r="I337" i="7" s="1"/>
  <c r="H330" i="5" l="1"/>
  <c r="I330" i="5"/>
  <c r="E330" i="5"/>
  <c r="K330" i="5"/>
  <c r="F330" i="5"/>
  <c r="W337" i="7"/>
  <c r="M336" i="8"/>
  <c r="C336" i="8"/>
  <c r="D336" i="8"/>
  <c r="K336" i="8"/>
  <c r="Q336" i="8"/>
  <c r="O336" i="8"/>
  <c r="X336" i="8"/>
  <c r="E336" i="8"/>
  <c r="P336" i="8"/>
  <c r="AA336" i="8"/>
  <c r="N336" i="8"/>
  <c r="R336" i="8"/>
  <c r="J337" i="7"/>
  <c r="L330" i="5" l="1"/>
  <c r="M330" i="5" s="1"/>
  <c r="N330" i="5" s="1"/>
  <c r="O330" i="5" s="1"/>
  <c r="P330" i="5" s="1"/>
  <c r="Q330" i="5" s="1"/>
  <c r="R330" i="5" s="1"/>
  <c r="T330" i="5" s="1"/>
  <c r="Y337" i="7"/>
  <c r="Z336" i="7" s="1"/>
  <c r="S336" i="8"/>
  <c r="T336" i="8" s="1"/>
  <c r="U336" i="8" s="1"/>
  <c r="V336" i="8" s="1"/>
  <c r="F336" i="8"/>
  <c r="G336" i="8" s="1"/>
  <c r="W330" i="5" l="1"/>
  <c r="U329" i="5"/>
  <c r="AB337" i="7"/>
  <c r="X338" i="7" s="1"/>
  <c r="H336" i="8"/>
  <c r="I336" i="8" s="1"/>
  <c r="J336" i="8" s="1"/>
  <c r="W336" i="8"/>
  <c r="S331" i="5" l="1"/>
  <c r="C331" i="5"/>
  <c r="K331" i="5" s="1"/>
  <c r="V331" i="5"/>
  <c r="O338" i="7"/>
  <c r="M338" i="7"/>
  <c r="Q338" i="7"/>
  <c r="D338" i="7"/>
  <c r="Y336" i="8"/>
  <c r="AB336" i="8" s="1"/>
  <c r="K338" i="7"/>
  <c r="P338" i="7"/>
  <c r="E338" i="7"/>
  <c r="F338" i="7" s="1"/>
  <c r="N338" i="7"/>
  <c r="C338" i="7"/>
  <c r="R338" i="7"/>
  <c r="S338" i="7" s="1"/>
  <c r="AA338" i="7"/>
  <c r="D331" i="5" l="1"/>
  <c r="I331" i="5"/>
  <c r="H331" i="5"/>
  <c r="E331" i="5"/>
  <c r="J331" i="5"/>
  <c r="F331" i="5"/>
  <c r="Z335" i="8"/>
  <c r="X337" i="8"/>
  <c r="E337" i="8"/>
  <c r="Q337" i="8"/>
  <c r="C337" i="8"/>
  <c r="N337" i="8"/>
  <c r="R337" i="8"/>
  <c r="P337" i="8"/>
  <c r="AA337" i="8"/>
  <c r="O337" i="8"/>
  <c r="K337" i="8"/>
  <c r="D337" i="8"/>
  <c r="M337" i="8"/>
  <c r="G338" i="7"/>
  <c r="H338" i="7" s="1"/>
  <c r="I338" i="7" s="1"/>
  <c r="J338" i="7" s="1"/>
  <c r="T338" i="7"/>
  <c r="U338" i="7" s="1"/>
  <c r="V338" i="7" s="1"/>
  <c r="L331" i="5" l="1"/>
  <c r="M331" i="5" s="1"/>
  <c r="W338" i="7"/>
  <c r="Y338" i="7" s="1"/>
  <c r="S337" i="8"/>
  <c r="T337" i="8" s="1"/>
  <c r="F337" i="8"/>
  <c r="G337" i="8" s="1"/>
  <c r="H337" i="8" s="1"/>
  <c r="I337" i="8" s="1"/>
  <c r="N331" i="5" l="1"/>
  <c r="O331" i="5" s="1"/>
  <c r="AB338" i="7"/>
  <c r="Z337" i="7"/>
  <c r="J337" i="8"/>
  <c r="U337" i="8"/>
  <c r="V337" i="8" s="1"/>
  <c r="W337" i="8" s="1"/>
  <c r="P331" i="5" l="1"/>
  <c r="Q331" i="5" s="1"/>
  <c r="R331" i="5" s="1"/>
  <c r="T331" i="5" s="1"/>
  <c r="D339" i="7"/>
  <c r="K339" i="7"/>
  <c r="E339" i="7"/>
  <c r="C339" i="7"/>
  <c r="R339" i="7"/>
  <c r="N339" i="7"/>
  <c r="AA339" i="7"/>
  <c r="P339" i="7"/>
  <c r="O339" i="7"/>
  <c r="X339" i="7"/>
  <c r="Q339" i="7"/>
  <c r="M339" i="7"/>
  <c r="Y337" i="8"/>
  <c r="W331" i="5" l="1"/>
  <c r="U330" i="5"/>
  <c r="S339" i="7"/>
  <c r="T339" i="7" s="1"/>
  <c r="U339" i="7" s="1"/>
  <c r="V339" i="7" s="1"/>
  <c r="F339" i="7"/>
  <c r="G339" i="7" s="1"/>
  <c r="AB337" i="8"/>
  <c r="Z336" i="8"/>
  <c r="C332" i="5" l="1"/>
  <c r="E332" i="5" s="1"/>
  <c r="S332" i="5"/>
  <c r="V332" i="5"/>
  <c r="H339" i="7"/>
  <c r="I339" i="7" s="1"/>
  <c r="J339" i="7" s="1"/>
  <c r="R338" i="8"/>
  <c r="M338" i="8"/>
  <c r="E338" i="8"/>
  <c r="P338" i="8"/>
  <c r="X338" i="8"/>
  <c r="O338" i="8"/>
  <c r="D338" i="8"/>
  <c r="K338" i="8"/>
  <c r="AA338" i="8"/>
  <c r="N338" i="8"/>
  <c r="Q338" i="8"/>
  <c r="C338" i="8"/>
  <c r="W339" i="7"/>
  <c r="H332" i="5" l="1"/>
  <c r="J332" i="5"/>
  <c r="F332" i="5"/>
  <c r="K332" i="5"/>
  <c r="D332" i="5"/>
  <c r="I332" i="5"/>
  <c r="S338" i="8"/>
  <c r="T338" i="8" s="1"/>
  <c r="Y339" i="7"/>
  <c r="F338" i="8"/>
  <c r="L332" i="5" l="1"/>
  <c r="M332" i="5" s="1"/>
  <c r="U338" i="8"/>
  <c r="V338" i="8" s="1"/>
  <c r="W338" i="8" s="1"/>
  <c r="AB339" i="7"/>
  <c r="Z338" i="7"/>
  <c r="G338" i="8"/>
  <c r="H338" i="8" s="1"/>
  <c r="I338" i="8" s="1"/>
  <c r="N332" i="5" l="1"/>
  <c r="O332" i="5" s="1"/>
  <c r="O340" i="7"/>
  <c r="K340" i="7"/>
  <c r="R340" i="7"/>
  <c r="P340" i="7"/>
  <c r="E340" i="7"/>
  <c r="M340" i="7"/>
  <c r="AA340" i="7"/>
  <c r="C340" i="7"/>
  <c r="X340" i="7"/>
  <c r="D340" i="7"/>
  <c r="Q340" i="7"/>
  <c r="N340" i="7"/>
  <c r="J338" i="8"/>
  <c r="Y338" i="8" s="1"/>
  <c r="P332" i="5" l="1"/>
  <c r="Q332" i="5" s="1"/>
  <c r="R332" i="5" s="1"/>
  <c r="T332" i="5" s="1"/>
  <c r="AB338" i="8"/>
  <c r="Z337" i="8"/>
  <c r="F340" i="7"/>
  <c r="S340" i="7"/>
  <c r="W332" i="5" l="1"/>
  <c r="U331" i="5"/>
  <c r="AA339" i="8"/>
  <c r="E339" i="8"/>
  <c r="R339" i="8"/>
  <c r="X339" i="8"/>
  <c r="D339" i="8"/>
  <c r="K339" i="8"/>
  <c r="C339" i="8"/>
  <c r="N339" i="8"/>
  <c r="Q339" i="8"/>
  <c r="P339" i="8"/>
  <c r="M339" i="8"/>
  <c r="O339" i="8"/>
  <c r="T340" i="7"/>
  <c r="U340" i="7" s="1"/>
  <c r="V340" i="7" s="1"/>
  <c r="G340" i="7"/>
  <c r="H340" i="7" s="1"/>
  <c r="I340" i="7" s="1"/>
  <c r="C333" i="5" l="1"/>
  <c r="E333" i="5" s="1"/>
  <c r="K333" i="5"/>
  <c r="H333" i="5"/>
  <c r="S333" i="5"/>
  <c r="V333" i="5"/>
  <c r="F333" i="5"/>
  <c r="D333" i="5"/>
  <c r="F339" i="8"/>
  <c r="G339" i="8" s="1"/>
  <c r="W340" i="7"/>
  <c r="S339" i="8"/>
  <c r="J340" i="7"/>
  <c r="J333" i="5" l="1"/>
  <c r="I333" i="5"/>
  <c r="L333" i="5" s="1"/>
  <c r="M333" i="5" s="1"/>
  <c r="Y340" i="7"/>
  <c r="Z339" i="7" s="1"/>
  <c r="H339" i="8"/>
  <c r="I339" i="8" s="1"/>
  <c r="J339" i="8" s="1"/>
  <c r="T339" i="8"/>
  <c r="U339" i="8" s="1"/>
  <c r="V339" i="8" s="1"/>
  <c r="N333" i="5" l="1"/>
  <c r="O333" i="5" s="1"/>
  <c r="P333" i="5" s="1"/>
  <c r="Q333" i="5" s="1"/>
  <c r="AB340" i="7"/>
  <c r="Q341" i="7" s="1"/>
  <c r="W339" i="8"/>
  <c r="Y339" i="8" s="1"/>
  <c r="R333" i="5" l="1"/>
  <c r="T333" i="5" s="1"/>
  <c r="K341" i="7"/>
  <c r="R341" i="7"/>
  <c r="S341" i="7" s="1"/>
  <c r="AA341" i="7"/>
  <c r="N341" i="7"/>
  <c r="C341" i="7"/>
  <c r="D341" i="7"/>
  <c r="X341" i="7"/>
  <c r="P341" i="7"/>
  <c r="O341" i="7"/>
  <c r="E341" i="7"/>
  <c r="F341" i="7" s="1"/>
  <c r="G341" i="7" s="1"/>
  <c r="M341" i="7"/>
  <c r="AB339" i="8"/>
  <c r="Z338" i="8"/>
  <c r="W333" i="5" l="1"/>
  <c r="U332" i="5"/>
  <c r="C340" i="8"/>
  <c r="E340" i="8"/>
  <c r="X340" i="8"/>
  <c r="K340" i="8"/>
  <c r="AA340" i="8"/>
  <c r="N340" i="8"/>
  <c r="P340" i="8"/>
  <c r="R340" i="8"/>
  <c r="Q340" i="8"/>
  <c r="O340" i="8"/>
  <c r="M340" i="8"/>
  <c r="D340" i="8"/>
  <c r="T341" i="7"/>
  <c r="U341" i="7" s="1"/>
  <c r="V341" i="7" s="1"/>
  <c r="W341" i="7" s="1"/>
  <c r="H341" i="7"/>
  <c r="I341" i="7" s="1"/>
  <c r="J341" i="7" s="1"/>
  <c r="S334" i="5" l="1"/>
  <c r="C334" i="5"/>
  <c r="H334" i="5" s="1"/>
  <c r="V334" i="5"/>
  <c r="S340" i="8"/>
  <c r="T340" i="8" s="1"/>
  <c r="Y341" i="7"/>
  <c r="F340" i="8"/>
  <c r="G340" i="8" s="1"/>
  <c r="H340" i="8" s="1"/>
  <c r="I340" i="8" s="1"/>
  <c r="F334" i="5" l="1"/>
  <c r="D334" i="5"/>
  <c r="K334" i="5"/>
  <c r="I334" i="5"/>
  <c r="E334" i="5"/>
  <c r="J334" i="5"/>
  <c r="AB341" i="7"/>
  <c r="Z340" i="7"/>
  <c r="J340" i="8"/>
  <c r="U340" i="8"/>
  <c r="V340" i="8" s="1"/>
  <c r="W340" i="8" s="1"/>
  <c r="L334" i="5" l="1"/>
  <c r="M334" i="5" s="1"/>
  <c r="N334" i="5" s="1"/>
  <c r="AA342" i="7"/>
  <c r="P342" i="7"/>
  <c r="Q342" i="7"/>
  <c r="R342" i="7"/>
  <c r="O342" i="7"/>
  <c r="E342" i="7"/>
  <c r="D342" i="7"/>
  <c r="M342" i="7"/>
  <c r="N342" i="7"/>
  <c r="C342" i="7"/>
  <c r="K342" i="7"/>
  <c r="X342" i="7"/>
  <c r="Y340" i="8"/>
  <c r="O334" i="5" l="1"/>
  <c r="P334" i="5" s="1"/>
  <c r="Q334" i="5" s="1"/>
  <c r="R334" i="5" s="1"/>
  <c r="T334" i="5" s="1"/>
  <c r="AB340" i="8"/>
  <c r="Z339" i="8"/>
  <c r="F342" i="7"/>
  <c r="S342" i="7"/>
  <c r="T342" i="7" s="1"/>
  <c r="W334" i="5" l="1"/>
  <c r="U333" i="5"/>
  <c r="G342" i="7"/>
  <c r="U342" i="7"/>
  <c r="V342" i="7" s="1"/>
  <c r="W342" i="7" s="1"/>
  <c r="AA341" i="8"/>
  <c r="R341" i="8"/>
  <c r="Q341" i="8"/>
  <c r="C341" i="8"/>
  <c r="O341" i="8"/>
  <c r="M341" i="8"/>
  <c r="X341" i="8"/>
  <c r="K341" i="8"/>
  <c r="N341" i="8"/>
  <c r="P341" i="8"/>
  <c r="D341" i="8"/>
  <c r="E341" i="8"/>
  <c r="S335" i="5" l="1"/>
  <c r="E335" i="5"/>
  <c r="C335" i="5"/>
  <c r="K335" i="5" s="1"/>
  <c r="V335" i="5"/>
  <c r="H342" i="7"/>
  <c r="I342" i="7" s="1"/>
  <c r="J342" i="7" s="1"/>
  <c r="Y342" i="7" s="1"/>
  <c r="F341" i="8"/>
  <c r="S341" i="8"/>
  <c r="T341" i="8" s="1"/>
  <c r="U341" i="8" s="1"/>
  <c r="V341" i="8" s="1"/>
  <c r="H335" i="5" l="1"/>
  <c r="D335" i="5"/>
  <c r="J335" i="5"/>
  <c r="I335" i="5"/>
  <c r="F335" i="5"/>
  <c r="Z341" i="7"/>
  <c r="AB342" i="7"/>
  <c r="O343" i="7" s="1"/>
  <c r="G341" i="8"/>
  <c r="H341" i="8" s="1"/>
  <c r="I341" i="8" s="1"/>
  <c r="W341" i="8"/>
  <c r="L335" i="5" l="1"/>
  <c r="M335" i="5" s="1"/>
  <c r="X343" i="7"/>
  <c r="D343" i="7"/>
  <c r="N343" i="7"/>
  <c r="Q343" i="7"/>
  <c r="AA343" i="7"/>
  <c r="P343" i="7"/>
  <c r="K343" i="7"/>
  <c r="R343" i="7"/>
  <c r="S343" i="7" s="1"/>
  <c r="E343" i="7"/>
  <c r="F343" i="7" s="1"/>
  <c r="M343" i="7"/>
  <c r="C343" i="7"/>
  <c r="J341" i="8"/>
  <c r="Y341" i="8" s="1"/>
  <c r="N335" i="5" l="1"/>
  <c r="AB341" i="8"/>
  <c r="Z340" i="8"/>
  <c r="G343" i="7"/>
  <c r="T343" i="7"/>
  <c r="U343" i="7" s="1"/>
  <c r="V343" i="7" s="1"/>
  <c r="O335" i="5" l="1"/>
  <c r="P335" i="5" s="1"/>
  <c r="Q335" i="5" s="1"/>
  <c r="H343" i="7"/>
  <c r="I343" i="7" s="1"/>
  <c r="J343" i="7" s="1"/>
  <c r="P342" i="8"/>
  <c r="R342" i="8"/>
  <c r="M342" i="8"/>
  <c r="E342" i="8"/>
  <c r="Q342" i="8"/>
  <c r="X342" i="8"/>
  <c r="D342" i="8"/>
  <c r="AA342" i="8"/>
  <c r="C342" i="8"/>
  <c r="O342" i="8"/>
  <c r="N342" i="8"/>
  <c r="K342" i="8"/>
  <c r="W343" i="7"/>
  <c r="R335" i="5" l="1"/>
  <c r="T335" i="5" s="1"/>
  <c r="Y343" i="7"/>
  <c r="Z342" i="7" s="1"/>
  <c r="F342" i="8"/>
  <c r="G342" i="8" s="1"/>
  <c r="S342" i="8"/>
  <c r="T342" i="8" s="1"/>
  <c r="U334" i="5" l="1"/>
  <c r="W335" i="5"/>
  <c r="AB343" i="7"/>
  <c r="D344" i="7" s="1"/>
  <c r="U342" i="8"/>
  <c r="V342" i="8" s="1"/>
  <c r="W342" i="8" s="1"/>
  <c r="H342" i="8"/>
  <c r="I342" i="8" s="1"/>
  <c r="J342" i="8" s="1"/>
  <c r="S336" i="5" l="1"/>
  <c r="V336" i="5"/>
  <c r="C336" i="5"/>
  <c r="K336" i="5" s="1"/>
  <c r="C344" i="7"/>
  <c r="O344" i="7"/>
  <c r="N344" i="7"/>
  <c r="E344" i="7"/>
  <c r="F344" i="7" s="1"/>
  <c r="G344" i="7" s="1"/>
  <c r="AA344" i="7"/>
  <c r="X344" i="7"/>
  <c r="R344" i="7"/>
  <c r="S344" i="7" s="1"/>
  <c r="T344" i="7" s="1"/>
  <c r="U344" i="7" s="1"/>
  <c r="V344" i="7" s="1"/>
  <c r="Q344" i="7"/>
  <c r="K344" i="7"/>
  <c r="P344" i="7"/>
  <c r="M344" i="7"/>
  <c r="Y342" i="8"/>
  <c r="Z341" i="8" s="1"/>
  <c r="H336" i="5" l="1"/>
  <c r="J336" i="5"/>
  <c r="E336" i="5"/>
  <c r="F336" i="5"/>
  <c r="D336" i="5"/>
  <c r="I336" i="5"/>
  <c r="AB342" i="8"/>
  <c r="Q343" i="8" s="1"/>
  <c r="H344" i="7"/>
  <c r="I344" i="7" s="1"/>
  <c r="J344" i="7" s="1"/>
  <c r="W344" i="7"/>
  <c r="L336" i="5" l="1"/>
  <c r="M336" i="5" s="1"/>
  <c r="R343" i="8"/>
  <c r="S343" i="8" s="1"/>
  <c r="Y344" i="7"/>
  <c r="Z343" i="7" s="1"/>
  <c r="M343" i="8"/>
  <c r="X343" i="8"/>
  <c r="C343" i="8"/>
  <c r="D343" i="8"/>
  <c r="N343" i="8"/>
  <c r="K343" i="8"/>
  <c r="E343" i="8"/>
  <c r="F343" i="8" s="1"/>
  <c r="AA343" i="8"/>
  <c r="P343" i="8"/>
  <c r="O343" i="8"/>
  <c r="N336" i="5" l="1"/>
  <c r="AB344" i="7"/>
  <c r="D345" i="7" s="1"/>
  <c r="T343" i="8"/>
  <c r="G343" i="8"/>
  <c r="H343" i="8" s="1"/>
  <c r="I343" i="8" s="1"/>
  <c r="O336" i="5" l="1"/>
  <c r="P336" i="5" s="1"/>
  <c r="Q336" i="5" s="1"/>
  <c r="X345" i="7"/>
  <c r="P345" i="7"/>
  <c r="E345" i="7"/>
  <c r="F345" i="7" s="1"/>
  <c r="G345" i="7" s="1"/>
  <c r="M345" i="7"/>
  <c r="AA345" i="7"/>
  <c r="R345" i="7"/>
  <c r="S345" i="7" s="1"/>
  <c r="T345" i="7" s="1"/>
  <c r="U345" i="7" s="1"/>
  <c r="V345" i="7" s="1"/>
  <c r="O345" i="7"/>
  <c r="N345" i="7"/>
  <c r="Q345" i="7"/>
  <c r="K345" i="7"/>
  <c r="C345" i="7"/>
  <c r="U343" i="8"/>
  <c r="V343" i="8" s="1"/>
  <c r="W343" i="8" s="1"/>
  <c r="J343" i="8"/>
  <c r="R336" i="5" l="1"/>
  <c r="T336" i="5" s="1"/>
  <c r="Y343" i="8"/>
  <c r="AB343" i="8" s="1"/>
  <c r="W345" i="7"/>
  <c r="H345" i="7"/>
  <c r="I345" i="7" s="1"/>
  <c r="J345" i="7" s="1"/>
  <c r="U335" i="5" l="1"/>
  <c r="W336" i="5"/>
  <c r="Y345" i="7"/>
  <c r="Z344" i="7" s="1"/>
  <c r="Z342" i="8"/>
  <c r="N344" i="8"/>
  <c r="K344" i="8"/>
  <c r="E344" i="8"/>
  <c r="O344" i="8"/>
  <c r="P344" i="8"/>
  <c r="AA344" i="8"/>
  <c r="Q344" i="8"/>
  <c r="X344" i="8"/>
  <c r="R344" i="8"/>
  <c r="M344" i="8"/>
  <c r="D344" i="8"/>
  <c r="C344" i="8"/>
  <c r="C337" i="5" l="1"/>
  <c r="F337" i="5" s="1"/>
  <c r="I337" i="5"/>
  <c r="J337" i="5"/>
  <c r="V337" i="5"/>
  <c r="E337" i="5"/>
  <c r="S337" i="5"/>
  <c r="D337" i="5"/>
  <c r="AB345" i="7"/>
  <c r="Q346" i="7" s="1"/>
  <c r="F344" i="8"/>
  <c r="G344" i="8" s="1"/>
  <c r="H344" i="8" s="1"/>
  <c r="I344" i="8" s="1"/>
  <c r="S344" i="8"/>
  <c r="T344" i="8" s="1"/>
  <c r="K337" i="5" l="1"/>
  <c r="H337" i="5"/>
  <c r="K346" i="7"/>
  <c r="C346" i="7"/>
  <c r="D346" i="7"/>
  <c r="O346" i="7"/>
  <c r="M346" i="7"/>
  <c r="AA346" i="7"/>
  <c r="X346" i="7"/>
  <c r="E346" i="7"/>
  <c r="F346" i="7" s="1"/>
  <c r="P346" i="7"/>
  <c r="N346" i="7"/>
  <c r="R346" i="7"/>
  <c r="S346" i="7" s="1"/>
  <c r="J344" i="8"/>
  <c r="U344" i="8"/>
  <c r="V344" i="8" s="1"/>
  <c r="W344" i="8" s="1"/>
  <c r="L337" i="5" l="1"/>
  <c r="M337" i="5" s="1"/>
  <c r="T346" i="7"/>
  <c r="G346" i="7"/>
  <c r="H346" i="7" s="1"/>
  <c r="I346" i="7" s="1"/>
  <c r="J346" i="7" s="1"/>
  <c r="Y344" i="8"/>
  <c r="N337" i="5" l="1"/>
  <c r="O337" i="5" s="1"/>
  <c r="P337" i="5" s="1"/>
  <c r="Q337" i="5" s="1"/>
  <c r="R337" i="5" s="1"/>
  <c r="T337" i="5" s="1"/>
  <c r="U346" i="7"/>
  <c r="V346" i="7" s="1"/>
  <c r="W346" i="7" s="1"/>
  <c r="Y346" i="7" s="1"/>
  <c r="AB344" i="8"/>
  <c r="Z343" i="8"/>
  <c r="U336" i="5" l="1"/>
  <c r="W337" i="5"/>
  <c r="AB346" i="7"/>
  <c r="R347" i="7" s="1"/>
  <c r="Z345" i="7"/>
  <c r="P345" i="8"/>
  <c r="R345" i="8"/>
  <c r="C345" i="8"/>
  <c r="X345" i="8"/>
  <c r="D345" i="8"/>
  <c r="Q345" i="8"/>
  <c r="E345" i="8"/>
  <c r="K345" i="8"/>
  <c r="N345" i="8"/>
  <c r="M345" i="8"/>
  <c r="O345" i="8"/>
  <c r="AA345" i="8"/>
  <c r="S338" i="5" l="1"/>
  <c r="C338" i="5"/>
  <c r="I338" i="5" s="1"/>
  <c r="V338" i="5"/>
  <c r="X347" i="7"/>
  <c r="P347" i="7"/>
  <c r="AA347" i="7"/>
  <c r="O347" i="7"/>
  <c r="C347" i="7"/>
  <c r="N347" i="7"/>
  <c r="E347" i="7"/>
  <c r="F347" i="7" s="1"/>
  <c r="M347" i="7"/>
  <c r="D347" i="7"/>
  <c r="K347" i="7"/>
  <c r="Q347" i="7"/>
  <c r="S347" i="7"/>
  <c r="S345" i="8"/>
  <c r="T345" i="8" s="1"/>
  <c r="F345" i="8"/>
  <c r="G345" i="8" s="1"/>
  <c r="H345" i="8" s="1"/>
  <c r="I345" i="8" s="1"/>
  <c r="K338" i="5" l="1"/>
  <c r="J338" i="5"/>
  <c r="F338" i="5"/>
  <c r="H338" i="5"/>
  <c r="E338" i="5"/>
  <c r="D338" i="5"/>
  <c r="T347" i="7"/>
  <c r="U345" i="8"/>
  <c r="V345" i="8" s="1"/>
  <c r="W345" i="8" s="1"/>
  <c r="G347" i="7"/>
  <c r="J345" i="8"/>
  <c r="L338" i="5" l="1"/>
  <c r="M338" i="5" s="1"/>
  <c r="N338" i="5" s="1"/>
  <c r="O338" i="5" s="1"/>
  <c r="U347" i="7"/>
  <c r="V347" i="7" s="1"/>
  <c r="W347" i="7" s="1"/>
  <c r="Y345" i="8"/>
  <c r="AB345" i="8" s="1"/>
  <c r="H347" i="7"/>
  <c r="I347" i="7" s="1"/>
  <c r="J347" i="7" s="1"/>
  <c r="P338" i="5" l="1"/>
  <c r="Q338" i="5" s="1"/>
  <c r="R338" i="5" s="1"/>
  <c r="T338" i="5" s="1"/>
  <c r="Z344" i="8"/>
  <c r="Y347" i="7"/>
  <c r="Z346" i="7" s="1"/>
  <c r="D346" i="8"/>
  <c r="AA346" i="8"/>
  <c r="M346" i="8"/>
  <c r="E346" i="8"/>
  <c r="X346" i="8"/>
  <c r="N346" i="8"/>
  <c r="C346" i="8"/>
  <c r="R346" i="8"/>
  <c r="O346" i="8"/>
  <c r="P346" i="8"/>
  <c r="Q346" i="8"/>
  <c r="K346" i="8"/>
  <c r="W338" i="5" l="1"/>
  <c r="U337" i="5"/>
  <c r="AB347" i="7"/>
  <c r="P348" i="7" s="1"/>
  <c r="S346" i="8"/>
  <c r="T346" i="8" s="1"/>
  <c r="U346" i="8" s="1"/>
  <c r="V346" i="8" s="1"/>
  <c r="F346" i="8"/>
  <c r="C339" i="5" l="1"/>
  <c r="H339" i="5" s="1"/>
  <c r="I339" i="5"/>
  <c r="K339" i="5"/>
  <c r="S339" i="5"/>
  <c r="J339" i="5"/>
  <c r="V339" i="5"/>
  <c r="D339" i="5"/>
  <c r="AA348" i="7"/>
  <c r="X348" i="7"/>
  <c r="D348" i="7"/>
  <c r="M348" i="7"/>
  <c r="Q348" i="7"/>
  <c r="C348" i="7"/>
  <c r="E348" i="7"/>
  <c r="F348" i="7" s="1"/>
  <c r="K348" i="7"/>
  <c r="N348" i="7"/>
  <c r="R348" i="7"/>
  <c r="S348" i="7" s="1"/>
  <c r="T348" i="7" s="1"/>
  <c r="O348" i="7"/>
  <c r="W346" i="8"/>
  <c r="G346" i="8"/>
  <c r="H346" i="8" s="1"/>
  <c r="I346" i="8" s="1"/>
  <c r="F339" i="5" l="1"/>
  <c r="L339" i="5"/>
  <c r="M339" i="5" s="1"/>
  <c r="E339" i="5"/>
  <c r="J346" i="8"/>
  <c r="Y346" i="8" s="1"/>
  <c r="U348" i="7"/>
  <c r="V348" i="7" s="1"/>
  <c r="W348" i="7" s="1"/>
  <c r="G348" i="7"/>
  <c r="H348" i="7" s="1"/>
  <c r="I348" i="7" s="1"/>
  <c r="N339" i="5" l="1"/>
  <c r="O339" i="5" s="1"/>
  <c r="P339" i="5" s="1"/>
  <c r="Q339" i="5" s="1"/>
  <c r="R339" i="5" s="1"/>
  <c r="T339" i="5" s="1"/>
  <c r="AB346" i="8"/>
  <c r="Z345" i="8"/>
  <c r="J348" i="7"/>
  <c r="Y348" i="7" s="1"/>
  <c r="W339" i="5" l="1"/>
  <c r="U338" i="5"/>
  <c r="P347" i="8"/>
  <c r="M347" i="8"/>
  <c r="D347" i="8"/>
  <c r="N347" i="8"/>
  <c r="R347" i="8"/>
  <c r="K347" i="8"/>
  <c r="O347" i="8"/>
  <c r="AA347" i="8"/>
  <c r="E347" i="8"/>
  <c r="C347" i="8"/>
  <c r="Q347" i="8"/>
  <c r="X347" i="8"/>
  <c r="AB348" i="7"/>
  <c r="Z347" i="7"/>
  <c r="V340" i="5" l="1"/>
  <c r="C340" i="5"/>
  <c r="H340" i="5" s="1"/>
  <c r="S340" i="5"/>
  <c r="K349" i="7"/>
  <c r="C349" i="7"/>
  <c r="X349" i="7"/>
  <c r="E349" i="7"/>
  <c r="O349" i="7"/>
  <c r="Q349" i="7"/>
  <c r="M349" i="7"/>
  <c r="AA349" i="7"/>
  <c r="N349" i="7"/>
  <c r="D349" i="7"/>
  <c r="P349" i="7"/>
  <c r="R349" i="7"/>
  <c r="F347" i="8"/>
  <c r="G347" i="8" s="1"/>
  <c r="H347" i="8" s="1"/>
  <c r="I347" i="8" s="1"/>
  <c r="S347" i="8"/>
  <c r="T347" i="8" s="1"/>
  <c r="F340" i="5" l="1"/>
  <c r="K340" i="5"/>
  <c r="D340" i="5"/>
  <c r="J340" i="5"/>
  <c r="I340" i="5"/>
  <c r="L340" i="5" s="1"/>
  <c r="M340" i="5" s="1"/>
  <c r="E340" i="5"/>
  <c r="F349" i="7"/>
  <c r="S349" i="7"/>
  <c r="U347" i="8"/>
  <c r="V347" i="8" s="1"/>
  <c r="W347" i="8" s="1"/>
  <c r="J347" i="8"/>
  <c r="N340" i="5" l="1"/>
  <c r="Y347" i="8"/>
  <c r="T349" i="7"/>
  <c r="U349" i="7" s="1"/>
  <c r="V349" i="7" s="1"/>
  <c r="W349" i="7" s="1"/>
  <c r="G349" i="7"/>
  <c r="H349" i="7" s="1"/>
  <c r="I349" i="7" s="1"/>
  <c r="O340" i="5" l="1"/>
  <c r="P340" i="5" s="1"/>
  <c r="Q340" i="5" s="1"/>
  <c r="R340" i="5" s="1"/>
  <c r="T340" i="5" s="1"/>
  <c r="AB347" i="8"/>
  <c r="Z346" i="8"/>
  <c r="J349" i="7"/>
  <c r="Y349" i="7" s="1"/>
  <c r="U339" i="5" l="1"/>
  <c r="W340" i="5"/>
  <c r="O348" i="8"/>
  <c r="C348" i="8"/>
  <c r="E348" i="8"/>
  <c r="N348" i="8"/>
  <c r="R348" i="8"/>
  <c r="Q348" i="8"/>
  <c r="D348" i="8"/>
  <c r="P348" i="8"/>
  <c r="X348" i="8"/>
  <c r="M348" i="8"/>
  <c r="AA348" i="8"/>
  <c r="K348" i="8"/>
  <c r="AB349" i="7"/>
  <c r="Z348" i="7"/>
  <c r="C341" i="5" l="1"/>
  <c r="I341" i="5" s="1"/>
  <c r="S341" i="5"/>
  <c r="V341" i="5"/>
  <c r="K350" i="7"/>
  <c r="X350" i="7"/>
  <c r="AA350" i="7"/>
  <c r="Q350" i="7"/>
  <c r="R350" i="7"/>
  <c r="P350" i="7"/>
  <c r="C350" i="7"/>
  <c r="E350" i="7"/>
  <c r="D350" i="7"/>
  <c r="O350" i="7"/>
  <c r="M350" i="7"/>
  <c r="N350" i="7"/>
  <c r="F348" i="8"/>
  <c r="S348" i="8"/>
  <c r="T348" i="8" s="1"/>
  <c r="U348" i="8" s="1"/>
  <c r="V348" i="8" s="1"/>
  <c r="J341" i="5" l="1"/>
  <c r="F341" i="5"/>
  <c r="E341" i="5"/>
  <c r="H341" i="5"/>
  <c r="D341" i="5"/>
  <c r="K341" i="5"/>
  <c r="G348" i="8"/>
  <c r="S350" i="7"/>
  <c r="T350" i="7" s="1"/>
  <c r="F350" i="7"/>
  <c r="G350" i="7" s="1"/>
  <c r="W348" i="8"/>
  <c r="L341" i="5" l="1"/>
  <c r="M341" i="5" s="1"/>
  <c r="N341" i="5" s="1"/>
  <c r="H348" i="8"/>
  <c r="I348" i="8" s="1"/>
  <c r="J348" i="8" s="1"/>
  <c r="Y348" i="8" s="1"/>
  <c r="H350" i="7"/>
  <c r="I350" i="7" s="1"/>
  <c r="J350" i="7" s="1"/>
  <c r="U350" i="7"/>
  <c r="V350" i="7" s="1"/>
  <c r="W350" i="7" s="1"/>
  <c r="O341" i="5" l="1"/>
  <c r="P341" i="5" s="1"/>
  <c r="Q341" i="5" s="1"/>
  <c r="AB348" i="8"/>
  <c r="Z347" i="8"/>
  <c r="Y350" i="7"/>
  <c r="R341" i="5" l="1"/>
  <c r="T341" i="5" s="1"/>
  <c r="W341" i="5" s="1"/>
  <c r="X349" i="8"/>
  <c r="C349" i="8"/>
  <c r="P349" i="8"/>
  <c r="Q349" i="8"/>
  <c r="K349" i="8"/>
  <c r="M349" i="8"/>
  <c r="R349" i="8"/>
  <c r="O349" i="8"/>
  <c r="D349" i="8"/>
  <c r="AA349" i="8"/>
  <c r="N349" i="8"/>
  <c r="E349" i="8"/>
  <c r="AB350" i="7"/>
  <c r="Z349" i="7"/>
  <c r="U340" i="5" l="1"/>
  <c r="V342" i="5"/>
  <c r="F342" i="5"/>
  <c r="C342" i="5"/>
  <c r="D342" i="5" s="1"/>
  <c r="S342" i="5"/>
  <c r="F349" i="8"/>
  <c r="S349" i="8"/>
  <c r="T349" i="8" s="1"/>
  <c r="U349" i="8" s="1"/>
  <c r="V349" i="8" s="1"/>
  <c r="Q351" i="7"/>
  <c r="O351" i="7"/>
  <c r="K351" i="7"/>
  <c r="M351" i="7"/>
  <c r="E351" i="7"/>
  <c r="R351" i="7"/>
  <c r="P351" i="7"/>
  <c r="D351" i="7"/>
  <c r="C351" i="7"/>
  <c r="N351" i="7"/>
  <c r="X351" i="7"/>
  <c r="AA351" i="7"/>
  <c r="K342" i="5" l="1"/>
  <c r="J342" i="5"/>
  <c r="I342" i="5"/>
  <c r="E342" i="5"/>
  <c r="H342" i="5"/>
  <c r="G349" i="8"/>
  <c r="H349" i="8" s="1"/>
  <c r="I349" i="8" s="1"/>
  <c r="J349" i="8" s="1"/>
  <c r="F351" i="7"/>
  <c r="G351" i="7" s="1"/>
  <c r="H351" i="7" s="1"/>
  <c r="I351" i="7" s="1"/>
  <c r="S351" i="7"/>
  <c r="T351" i="7" s="1"/>
  <c r="U351" i="7" s="1"/>
  <c r="V351" i="7" s="1"/>
  <c r="W349" i="8"/>
  <c r="L342" i="5" l="1"/>
  <c r="M342" i="5" s="1"/>
  <c r="Y349" i="8"/>
  <c r="Z348" i="8" s="1"/>
  <c r="W351" i="7"/>
  <c r="J351" i="7"/>
  <c r="N342" i="5" l="1"/>
  <c r="O342" i="5" s="1"/>
  <c r="P342" i="5" s="1"/>
  <c r="Q342" i="5" s="1"/>
  <c r="R342" i="5" s="1"/>
  <c r="T342" i="5" s="1"/>
  <c r="AB349" i="8"/>
  <c r="Q350" i="8" s="1"/>
  <c r="Y351" i="7"/>
  <c r="Z350" i="7" s="1"/>
  <c r="W342" i="5" l="1"/>
  <c r="U341" i="5"/>
  <c r="D350" i="8"/>
  <c r="K350" i="8"/>
  <c r="N350" i="8"/>
  <c r="M350" i="8"/>
  <c r="O350" i="8"/>
  <c r="C350" i="8"/>
  <c r="E350" i="8"/>
  <c r="F350" i="8" s="1"/>
  <c r="G350" i="8" s="1"/>
  <c r="H350" i="8" s="1"/>
  <c r="I350" i="8" s="1"/>
  <c r="R350" i="8"/>
  <c r="S350" i="8" s="1"/>
  <c r="T350" i="8" s="1"/>
  <c r="U350" i="8" s="1"/>
  <c r="V350" i="8" s="1"/>
  <c r="X350" i="8"/>
  <c r="P350" i="8"/>
  <c r="AA350" i="8"/>
  <c r="AB351" i="7"/>
  <c r="D352" i="7" s="1"/>
  <c r="S343" i="5" l="1"/>
  <c r="V343" i="5"/>
  <c r="C343" i="5"/>
  <c r="E343" i="5" s="1"/>
  <c r="Q352" i="7"/>
  <c r="K352" i="7"/>
  <c r="O352" i="7"/>
  <c r="AA352" i="7"/>
  <c r="C352" i="7"/>
  <c r="X352" i="7"/>
  <c r="N352" i="7"/>
  <c r="R352" i="7"/>
  <c r="S352" i="7" s="1"/>
  <c r="T352" i="7" s="1"/>
  <c r="U352" i="7" s="1"/>
  <c r="V352" i="7" s="1"/>
  <c r="P352" i="7"/>
  <c r="M352" i="7"/>
  <c r="E352" i="7"/>
  <c r="F352" i="7" s="1"/>
  <c r="G352" i="7" s="1"/>
  <c r="H352" i="7" s="1"/>
  <c r="I352" i="7" s="1"/>
  <c r="J350" i="8"/>
  <c r="W350" i="8"/>
  <c r="H343" i="5" l="1"/>
  <c r="I343" i="5"/>
  <c r="L343" i="5" s="1"/>
  <c r="M343" i="5" s="1"/>
  <c r="K343" i="5"/>
  <c r="F343" i="5"/>
  <c r="J343" i="5"/>
  <c r="D343" i="5"/>
  <c r="J352" i="7"/>
  <c r="W352" i="7"/>
  <c r="Y350" i="8"/>
  <c r="N343" i="5" l="1"/>
  <c r="Y352" i="7"/>
  <c r="AB350" i="8"/>
  <c r="Z349" i="8"/>
  <c r="O343" i="5" l="1"/>
  <c r="P343" i="5" s="1"/>
  <c r="Q343" i="5" s="1"/>
  <c r="R343" i="5" s="1"/>
  <c r="T343" i="5" s="1"/>
  <c r="Q351" i="8"/>
  <c r="D351" i="8"/>
  <c r="E351" i="8"/>
  <c r="X351" i="8"/>
  <c r="AA351" i="8"/>
  <c r="O351" i="8"/>
  <c r="C351" i="8"/>
  <c r="M351" i="8"/>
  <c r="K351" i="8"/>
  <c r="N351" i="8"/>
  <c r="P351" i="8"/>
  <c r="R351" i="8"/>
  <c r="AB352" i="7"/>
  <c r="Z351" i="7"/>
  <c r="U342" i="5" l="1"/>
  <c r="W343" i="5"/>
  <c r="M353" i="7"/>
  <c r="AA353" i="7"/>
  <c r="R353" i="7"/>
  <c r="Q353" i="7"/>
  <c r="K353" i="7"/>
  <c r="C353" i="7"/>
  <c r="P353" i="7"/>
  <c r="X353" i="7"/>
  <c r="O353" i="7"/>
  <c r="D353" i="7"/>
  <c r="N353" i="7"/>
  <c r="E353" i="7"/>
  <c r="F351" i="8"/>
  <c r="S351" i="8"/>
  <c r="T351" i="8" s="1"/>
  <c r="S344" i="5" l="1"/>
  <c r="C344" i="5"/>
  <c r="K344" i="5" s="1"/>
  <c r="V344" i="5"/>
  <c r="S353" i="7"/>
  <c r="T353" i="7" s="1"/>
  <c r="F353" i="7"/>
  <c r="G353" i="7" s="1"/>
  <c r="H353" i="7" s="1"/>
  <c r="I353" i="7" s="1"/>
  <c r="U351" i="8"/>
  <c r="V351" i="8" s="1"/>
  <c r="W351" i="8" s="1"/>
  <c r="G351" i="8"/>
  <c r="H351" i="8" s="1"/>
  <c r="I351" i="8" s="1"/>
  <c r="D344" i="5" l="1"/>
  <c r="E344" i="5"/>
  <c r="H344" i="5"/>
  <c r="I344" i="5"/>
  <c r="F344" i="5"/>
  <c r="L344" i="5" s="1"/>
  <c r="M344" i="5" s="1"/>
  <c r="J344" i="5"/>
  <c r="J351" i="8"/>
  <c r="Y351" i="8" s="1"/>
  <c r="J353" i="7"/>
  <c r="U353" i="7"/>
  <c r="V353" i="7" s="1"/>
  <c r="W353" i="7" s="1"/>
  <c r="N344" i="5" l="1"/>
  <c r="O344" i="5" s="1"/>
  <c r="P344" i="5" s="1"/>
  <c r="Q344" i="5" s="1"/>
  <c r="R344" i="5" s="1"/>
  <c r="T344" i="5" s="1"/>
  <c r="AB351" i="8"/>
  <c r="Z350" i="8"/>
  <c r="Y353" i="7"/>
  <c r="U343" i="5" l="1"/>
  <c r="W344" i="5"/>
  <c r="X352" i="8"/>
  <c r="O352" i="8"/>
  <c r="R352" i="8"/>
  <c r="M352" i="8"/>
  <c r="C352" i="8"/>
  <c r="AA352" i="8"/>
  <c r="D352" i="8"/>
  <c r="N352" i="8"/>
  <c r="K352" i="8"/>
  <c r="E352" i="8"/>
  <c r="P352" i="8"/>
  <c r="Q352" i="8"/>
  <c r="AB353" i="7"/>
  <c r="Z352" i="7"/>
  <c r="C345" i="5" l="1"/>
  <c r="J345" i="5" s="1"/>
  <c r="F345" i="5"/>
  <c r="K345" i="5"/>
  <c r="S345" i="5"/>
  <c r="V345" i="5"/>
  <c r="H345" i="5"/>
  <c r="E345" i="5"/>
  <c r="I345" i="5"/>
  <c r="D345" i="5"/>
  <c r="F352" i="8"/>
  <c r="G352" i="8" s="1"/>
  <c r="S352" i="8"/>
  <c r="X354" i="7"/>
  <c r="K354" i="7"/>
  <c r="P354" i="7"/>
  <c r="R354" i="7"/>
  <c r="AA354" i="7"/>
  <c r="N354" i="7"/>
  <c r="D354" i="7"/>
  <c r="M354" i="7"/>
  <c r="C354" i="7"/>
  <c r="O354" i="7"/>
  <c r="E354" i="7"/>
  <c r="Q354" i="7"/>
  <c r="L345" i="5" l="1"/>
  <c r="M345" i="5" s="1"/>
  <c r="F354" i="7"/>
  <c r="G354" i="7" s="1"/>
  <c r="H354" i="7" s="1"/>
  <c r="I354" i="7" s="1"/>
  <c r="S354" i="7"/>
  <c r="T354" i="7" s="1"/>
  <c r="H352" i="8"/>
  <c r="I352" i="8" s="1"/>
  <c r="J352" i="8" s="1"/>
  <c r="T352" i="8"/>
  <c r="U352" i="8" s="1"/>
  <c r="V352" i="8" s="1"/>
  <c r="N345" i="5" l="1"/>
  <c r="W352" i="8"/>
  <c r="Y352" i="8" s="1"/>
  <c r="J354" i="7"/>
  <c r="U354" i="7"/>
  <c r="V354" i="7" s="1"/>
  <c r="W354" i="7" s="1"/>
  <c r="O345" i="5" l="1"/>
  <c r="P345" i="5" s="1"/>
  <c r="Q345" i="5" s="1"/>
  <c r="AB352" i="8"/>
  <c r="Z351" i="8"/>
  <c r="Y354" i="7"/>
  <c r="R345" i="5" l="1"/>
  <c r="T345" i="5" s="1"/>
  <c r="C353" i="8"/>
  <c r="P353" i="8"/>
  <c r="K353" i="8"/>
  <c r="X353" i="8"/>
  <c r="O353" i="8"/>
  <c r="AA353" i="8"/>
  <c r="N353" i="8"/>
  <c r="E353" i="8"/>
  <c r="R353" i="8"/>
  <c r="D353" i="8"/>
  <c r="Q353" i="8"/>
  <c r="M353" i="8"/>
  <c r="AB354" i="7"/>
  <c r="Z353" i="7"/>
  <c r="W345" i="5" l="1"/>
  <c r="U344" i="5"/>
  <c r="M355" i="7"/>
  <c r="AA355" i="7"/>
  <c r="D355" i="7"/>
  <c r="P355" i="7"/>
  <c r="Q355" i="7"/>
  <c r="O355" i="7"/>
  <c r="R355" i="7"/>
  <c r="K355" i="7"/>
  <c r="X355" i="7"/>
  <c r="N355" i="7"/>
  <c r="C355" i="7"/>
  <c r="E355" i="7"/>
  <c r="S353" i="8"/>
  <c r="F353" i="8"/>
  <c r="G353" i="8" s="1"/>
  <c r="V346" i="5" l="1"/>
  <c r="S346" i="5"/>
  <c r="C346" i="5"/>
  <c r="J346" i="5" s="1"/>
  <c r="I346" i="5"/>
  <c r="F346" i="5"/>
  <c r="T353" i="8"/>
  <c r="U353" i="8" s="1"/>
  <c r="V353" i="8" s="1"/>
  <c r="W353" i="8" s="1"/>
  <c r="S355" i="7"/>
  <c r="F355" i="7"/>
  <c r="G355" i="7" s="1"/>
  <c r="H353" i="8"/>
  <c r="I353" i="8" s="1"/>
  <c r="J353" i="8" s="1"/>
  <c r="E346" i="5" l="1"/>
  <c r="D346" i="5"/>
  <c r="H346" i="5"/>
  <c r="L346" i="5" s="1"/>
  <c r="M346" i="5" s="1"/>
  <c r="K346" i="5"/>
  <c r="Y353" i="8"/>
  <c r="H355" i="7"/>
  <c r="I355" i="7" s="1"/>
  <c r="J355" i="7" s="1"/>
  <c r="T355" i="7"/>
  <c r="U355" i="7" s="1"/>
  <c r="V355" i="7" s="1"/>
  <c r="N346" i="5" l="1"/>
  <c r="O346" i="5" s="1"/>
  <c r="P346" i="5" s="1"/>
  <c r="Q346" i="5" s="1"/>
  <c r="AB353" i="8"/>
  <c r="Z352" i="8"/>
  <c r="W355" i="7"/>
  <c r="Y355" i="7" s="1"/>
  <c r="R346" i="5" l="1"/>
  <c r="T346" i="5" s="1"/>
  <c r="AB355" i="7"/>
  <c r="Z354" i="7"/>
  <c r="N354" i="8"/>
  <c r="R354" i="8"/>
  <c r="P354" i="8"/>
  <c r="AA354" i="8"/>
  <c r="X354" i="8"/>
  <c r="E354" i="8"/>
  <c r="K354" i="8"/>
  <c r="M354" i="8"/>
  <c r="O354" i="8"/>
  <c r="Q354" i="8"/>
  <c r="D354" i="8"/>
  <c r="C354" i="8"/>
  <c r="W346" i="5" l="1"/>
  <c r="U345" i="5"/>
  <c r="F354" i="8"/>
  <c r="G354" i="8" s="1"/>
  <c r="S354" i="8"/>
  <c r="AA356" i="7"/>
  <c r="E356" i="7"/>
  <c r="X356" i="7"/>
  <c r="M356" i="7"/>
  <c r="C356" i="7"/>
  <c r="R356" i="7"/>
  <c r="K356" i="7"/>
  <c r="N356" i="7"/>
  <c r="Q356" i="7"/>
  <c r="D356" i="7"/>
  <c r="P356" i="7"/>
  <c r="O356" i="7"/>
  <c r="V347" i="5" l="1"/>
  <c r="I347" i="5"/>
  <c r="S347" i="5"/>
  <c r="K347" i="5"/>
  <c r="E347" i="5"/>
  <c r="H347" i="5"/>
  <c r="C347" i="5"/>
  <c r="D347" i="5" s="1"/>
  <c r="J347" i="5"/>
  <c r="T354" i="8"/>
  <c r="U354" i="8" s="1"/>
  <c r="V354" i="8" s="1"/>
  <c r="W354" i="8" s="1"/>
  <c r="H354" i="8"/>
  <c r="I354" i="8" s="1"/>
  <c r="J354" i="8" s="1"/>
  <c r="S356" i="7"/>
  <c r="T356" i="7" s="1"/>
  <c r="F356" i="7"/>
  <c r="G356" i="7" s="1"/>
  <c r="H356" i="7" s="1"/>
  <c r="I356" i="7" s="1"/>
  <c r="F347" i="5" l="1"/>
  <c r="L347" i="5" s="1"/>
  <c r="M347" i="5" s="1"/>
  <c r="U356" i="7"/>
  <c r="V356" i="7" s="1"/>
  <c r="W356" i="7" s="1"/>
  <c r="Y354" i="8"/>
  <c r="J356" i="7"/>
  <c r="N347" i="5" l="1"/>
  <c r="O347" i="5" s="1"/>
  <c r="P347" i="5" s="1"/>
  <c r="Q347" i="5" s="1"/>
  <c r="R347" i="5" s="1"/>
  <c r="T347" i="5" s="1"/>
  <c r="AB354" i="8"/>
  <c r="Z353" i="8"/>
  <c r="Y356" i="7"/>
  <c r="W347" i="5" l="1"/>
  <c r="U346" i="5"/>
  <c r="AB356" i="7"/>
  <c r="Z355" i="7"/>
  <c r="C355" i="8"/>
  <c r="N355" i="8"/>
  <c r="D355" i="8"/>
  <c r="Q355" i="8"/>
  <c r="P355" i="8"/>
  <c r="X355" i="8"/>
  <c r="E355" i="8"/>
  <c r="AA355" i="8"/>
  <c r="O355" i="8"/>
  <c r="K355" i="8"/>
  <c r="M355" i="8"/>
  <c r="R355" i="8"/>
  <c r="V348" i="5" l="1"/>
  <c r="C348" i="5"/>
  <c r="E348" i="5" s="1"/>
  <c r="S348" i="5"/>
  <c r="I348" i="5"/>
  <c r="D348" i="5"/>
  <c r="F355" i="8"/>
  <c r="G355" i="8" s="1"/>
  <c r="H355" i="8" s="1"/>
  <c r="I355" i="8" s="1"/>
  <c r="X357" i="7"/>
  <c r="O357" i="7"/>
  <c r="E357" i="7"/>
  <c r="Q357" i="7"/>
  <c r="D357" i="7"/>
  <c r="C357" i="7"/>
  <c r="P357" i="7"/>
  <c r="N357" i="7"/>
  <c r="K357" i="7"/>
  <c r="M357" i="7"/>
  <c r="R357" i="7"/>
  <c r="AA357" i="7"/>
  <c r="S355" i="8"/>
  <c r="T355" i="8" s="1"/>
  <c r="U355" i="8" s="1"/>
  <c r="V355" i="8" s="1"/>
  <c r="J348" i="5" l="1"/>
  <c r="F348" i="5"/>
  <c r="H348" i="5"/>
  <c r="K348" i="5"/>
  <c r="F357" i="7"/>
  <c r="G357" i="7" s="1"/>
  <c r="H357" i="7" s="1"/>
  <c r="I357" i="7" s="1"/>
  <c r="S357" i="7"/>
  <c r="T357" i="7" s="1"/>
  <c r="U357" i="7" s="1"/>
  <c r="V357" i="7" s="1"/>
  <c r="W355" i="8"/>
  <c r="J355" i="8"/>
  <c r="L348" i="5" l="1"/>
  <c r="M348" i="5" s="1"/>
  <c r="N348" i="5" s="1"/>
  <c r="O348" i="5" s="1"/>
  <c r="P348" i="5" s="1"/>
  <c r="Q348" i="5" s="1"/>
  <c r="R348" i="5" s="1"/>
  <c r="T348" i="5" s="1"/>
  <c r="J357" i="7"/>
  <c r="Y355" i="8"/>
  <c r="W357" i="7"/>
  <c r="U347" i="5" l="1"/>
  <c r="W348" i="5"/>
  <c r="Y357" i="7"/>
  <c r="AB355" i="8"/>
  <c r="Z354" i="8"/>
  <c r="V349" i="5" l="1"/>
  <c r="C349" i="5"/>
  <c r="F349" i="5" s="1"/>
  <c r="S349" i="5"/>
  <c r="E349" i="5"/>
  <c r="K349" i="5"/>
  <c r="AB357" i="7"/>
  <c r="Z356" i="7"/>
  <c r="M356" i="8"/>
  <c r="E356" i="8"/>
  <c r="N356" i="8"/>
  <c r="D356" i="8"/>
  <c r="O356" i="8"/>
  <c r="Q356" i="8"/>
  <c r="AA356" i="8"/>
  <c r="X356" i="8"/>
  <c r="R356" i="8"/>
  <c r="P356" i="8"/>
  <c r="K356" i="8"/>
  <c r="C356" i="8"/>
  <c r="H349" i="5" l="1"/>
  <c r="L349" i="5" s="1"/>
  <c r="M349" i="5" s="1"/>
  <c r="I349" i="5"/>
  <c r="J349" i="5"/>
  <c r="D349" i="5"/>
  <c r="F356" i="8"/>
  <c r="S356" i="8"/>
  <c r="P358" i="7"/>
  <c r="D358" i="7"/>
  <c r="AA358" i="7"/>
  <c r="O358" i="7"/>
  <c r="C358" i="7"/>
  <c r="M358" i="7"/>
  <c r="E358" i="7"/>
  <c r="X358" i="7"/>
  <c r="Q358" i="7"/>
  <c r="N358" i="7"/>
  <c r="R358" i="7"/>
  <c r="K358" i="7"/>
  <c r="N349" i="5" l="1"/>
  <c r="O349" i="5" s="1"/>
  <c r="S358" i="7"/>
  <c r="F358" i="7"/>
  <c r="G358" i="7" s="1"/>
  <c r="H358" i="7" s="1"/>
  <c r="I358" i="7" s="1"/>
  <c r="G356" i="8"/>
  <c r="T356" i="8"/>
  <c r="U356" i="8" s="1"/>
  <c r="V356" i="8" s="1"/>
  <c r="P349" i="5" l="1"/>
  <c r="Q349" i="5" s="1"/>
  <c r="R349" i="5" s="1"/>
  <c r="T349" i="5" s="1"/>
  <c r="W349" i="5" s="1"/>
  <c r="H356" i="8"/>
  <c r="I356" i="8" s="1"/>
  <c r="J356" i="8" s="1"/>
  <c r="T358" i="7"/>
  <c r="W356" i="8"/>
  <c r="J358" i="7"/>
  <c r="U348" i="5" l="1"/>
  <c r="I350" i="5"/>
  <c r="D350" i="5"/>
  <c r="C350" i="5"/>
  <c r="H350" i="5" s="1"/>
  <c r="V350" i="5"/>
  <c r="S350" i="5"/>
  <c r="J350" i="5"/>
  <c r="Y356" i="8"/>
  <c r="U358" i="7"/>
  <c r="V358" i="7" s="1"/>
  <c r="W358" i="7" s="1"/>
  <c r="Y358" i="7" s="1"/>
  <c r="K350" i="5" l="1"/>
  <c r="F350" i="5"/>
  <c r="E350" i="5"/>
  <c r="AB358" i="7"/>
  <c r="Z357" i="7"/>
  <c r="AB356" i="8"/>
  <c r="Z355" i="8"/>
  <c r="L350" i="5" l="1"/>
  <c r="M350" i="5" s="1"/>
  <c r="Q359" i="7"/>
  <c r="E359" i="7"/>
  <c r="M359" i="7"/>
  <c r="N359" i="7"/>
  <c r="R359" i="7"/>
  <c r="AA359" i="7"/>
  <c r="D359" i="7"/>
  <c r="C359" i="7"/>
  <c r="X359" i="7"/>
  <c r="P359" i="7"/>
  <c r="O359" i="7"/>
  <c r="K359" i="7"/>
  <c r="P357" i="8"/>
  <c r="X357" i="8"/>
  <c r="Q357" i="8"/>
  <c r="N357" i="8"/>
  <c r="AA357" i="8"/>
  <c r="C357" i="8"/>
  <c r="R357" i="8"/>
  <c r="M357" i="8"/>
  <c r="K357" i="8"/>
  <c r="O357" i="8"/>
  <c r="D357" i="8"/>
  <c r="E357" i="8"/>
  <c r="N350" i="5" l="1"/>
  <c r="O350" i="5" s="1"/>
  <c r="P350" i="5" s="1"/>
  <c r="Q350" i="5" s="1"/>
  <c r="F359" i="7"/>
  <c r="G359" i="7" s="1"/>
  <c r="H359" i="7" s="1"/>
  <c r="I359" i="7" s="1"/>
  <c r="S359" i="7"/>
  <c r="T359" i="7" s="1"/>
  <c r="S357" i="8"/>
  <c r="T357" i="8" s="1"/>
  <c r="U357" i="8" s="1"/>
  <c r="V357" i="8" s="1"/>
  <c r="F357" i="8"/>
  <c r="R350" i="5" l="1"/>
  <c r="T350" i="5" s="1"/>
  <c r="J359" i="7"/>
  <c r="G357" i="8"/>
  <c r="H357" i="8" s="1"/>
  <c r="I357" i="8" s="1"/>
  <c r="J357" i="8" s="1"/>
  <c r="W357" i="8"/>
  <c r="U359" i="7"/>
  <c r="V359" i="7" s="1"/>
  <c r="W359" i="7" s="1"/>
  <c r="U349" i="5" l="1"/>
  <c r="W350" i="5"/>
  <c r="Y357" i="8"/>
  <c r="Z356" i="8" s="1"/>
  <c r="Y359" i="7"/>
  <c r="F351" i="5" l="1"/>
  <c r="L351" i="5" s="1"/>
  <c r="M351" i="5" s="1"/>
  <c r="V351" i="5"/>
  <c r="C351" i="5"/>
  <c r="J351" i="5" s="1"/>
  <c r="S351" i="5"/>
  <c r="E351" i="5"/>
  <c r="D351" i="5"/>
  <c r="K351" i="5"/>
  <c r="H351" i="5"/>
  <c r="I351" i="5"/>
  <c r="AB357" i="8"/>
  <c r="P358" i="8" s="1"/>
  <c r="AB359" i="7"/>
  <c r="Z358" i="7"/>
  <c r="N351" i="5" l="1"/>
  <c r="O351" i="5" s="1"/>
  <c r="M358" i="8"/>
  <c r="AA358" i="8"/>
  <c r="X358" i="8"/>
  <c r="E358" i="8"/>
  <c r="F358" i="8" s="1"/>
  <c r="G358" i="8" s="1"/>
  <c r="H358" i="8" s="1"/>
  <c r="I358" i="8" s="1"/>
  <c r="D358" i="8"/>
  <c r="O358" i="8"/>
  <c r="C358" i="8"/>
  <c r="N358" i="8"/>
  <c r="Q358" i="8"/>
  <c r="K358" i="8"/>
  <c r="R358" i="8"/>
  <c r="S358" i="8" s="1"/>
  <c r="T358" i="8" s="1"/>
  <c r="Q360" i="7"/>
  <c r="AA360" i="7"/>
  <c r="E360" i="7"/>
  <c r="X360" i="7"/>
  <c r="M360" i="7"/>
  <c r="N360" i="7"/>
  <c r="R360" i="7"/>
  <c r="P360" i="7"/>
  <c r="D360" i="7"/>
  <c r="K360" i="7"/>
  <c r="O360" i="7"/>
  <c r="C360" i="7"/>
  <c r="P351" i="5" l="1"/>
  <c r="Q351" i="5" s="1"/>
  <c r="R351" i="5" s="1"/>
  <c r="T351" i="5" s="1"/>
  <c r="U350" i="5" s="1"/>
  <c r="U358" i="8"/>
  <c r="V358" i="8" s="1"/>
  <c r="W358" i="8" s="1"/>
  <c r="S360" i="7"/>
  <c r="F360" i="7"/>
  <c r="J358" i="8"/>
  <c r="W351" i="5" l="1"/>
  <c r="C352" i="5" s="1"/>
  <c r="K352" i="5" s="1"/>
  <c r="Y358" i="8"/>
  <c r="G360" i="7"/>
  <c r="H360" i="7" s="1"/>
  <c r="I360" i="7" s="1"/>
  <c r="T360" i="7"/>
  <c r="U360" i="7" s="1"/>
  <c r="V360" i="7" s="1"/>
  <c r="I352" i="5" l="1"/>
  <c r="H352" i="5"/>
  <c r="E352" i="5"/>
  <c r="S352" i="5"/>
  <c r="J352" i="5"/>
  <c r="V352" i="5"/>
  <c r="D352" i="5"/>
  <c r="F352" i="5"/>
  <c r="L352" i="5"/>
  <c r="M352" i="5" s="1"/>
  <c r="N352" i="5" s="1"/>
  <c r="J360" i="7"/>
  <c r="AB358" i="8"/>
  <c r="Z357" i="8"/>
  <c r="W360" i="7"/>
  <c r="O352" i="5" l="1"/>
  <c r="P352" i="5" s="1"/>
  <c r="Q352" i="5" s="1"/>
  <c r="R352" i="5" s="1"/>
  <c r="T352" i="5" s="1"/>
  <c r="Y360" i="7"/>
  <c r="AB360" i="7" s="1"/>
  <c r="X359" i="8"/>
  <c r="E359" i="8"/>
  <c r="R359" i="8"/>
  <c r="AA359" i="8"/>
  <c r="P359" i="8"/>
  <c r="K359" i="8"/>
  <c r="O359" i="8"/>
  <c r="Q359" i="8"/>
  <c r="N359" i="8"/>
  <c r="C359" i="8"/>
  <c r="M359" i="8"/>
  <c r="D359" i="8"/>
  <c r="W352" i="5" l="1"/>
  <c r="U351" i="5"/>
  <c r="Z359" i="7"/>
  <c r="S359" i="8"/>
  <c r="T359" i="8" s="1"/>
  <c r="U359" i="8" s="1"/>
  <c r="V359" i="8" s="1"/>
  <c r="F359" i="8"/>
  <c r="G359" i="8" s="1"/>
  <c r="H359" i="8" s="1"/>
  <c r="I359" i="8" s="1"/>
  <c r="N361" i="7"/>
  <c r="X361" i="7"/>
  <c r="M361" i="7"/>
  <c r="R361" i="7"/>
  <c r="D361" i="7"/>
  <c r="P361" i="7"/>
  <c r="O361" i="7"/>
  <c r="K361" i="7"/>
  <c r="AA361" i="7"/>
  <c r="C361" i="7"/>
  <c r="E361" i="7"/>
  <c r="Q361" i="7"/>
  <c r="C353" i="5" l="1"/>
  <c r="F353" i="5" s="1"/>
  <c r="V353" i="5"/>
  <c r="S353" i="5"/>
  <c r="S361" i="7"/>
  <c r="T361" i="7" s="1"/>
  <c r="F361" i="7"/>
  <c r="W359" i="8"/>
  <c r="J359" i="8"/>
  <c r="K353" i="5" l="1"/>
  <c r="J353" i="5"/>
  <c r="H353" i="5"/>
  <c r="I353" i="5"/>
  <c r="D353" i="5"/>
  <c r="E353" i="5"/>
  <c r="Y359" i="8"/>
  <c r="AB359" i="8" s="1"/>
  <c r="G361" i="7"/>
  <c r="U361" i="7"/>
  <c r="V361" i="7" s="1"/>
  <c r="W361" i="7" s="1"/>
  <c r="L353" i="5" l="1"/>
  <c r="M353" i="5" s="1"/>
  <c r="N353" i="5" s="1"/>
  <c r="O353" i="5" s="1"/>
  <c r="P353" i="5" s="1"/>
  <c r="Q353" i="5" s="1"/>
  <c r="R353" i="5" s="1"/>
  <c r="T353" i="5" s="1"/>
  <c r="U352" i="5" s="1"/>
  <c r="Z358" i="8"/>
  <c r="H361" i="7"/>
  <c r="I361" i="7" s="1"/>
  <c r="J361" i="7" s="1"/>
  <c r="Y361" i="7" s="1"/>
  <c r="M360" i="8"/>
  <c r="E360" i="8"/>
  <c r="Q360" i="8"/>
  <c r="P360" i="8"/>
  <c r="K360" i="8"/>
  <c r="D360" i="8"/>
  <c r="O360" i="8"/>
  <c r="R360" i="8"/>
  <c r="N360" i="8"/>
  <c r="X360" i="8"/>
  <c r="AA360" i="8"/>
  <c r="C360" i="8"/>
  <c r="W353" i="5" l="1"/>
  <c r="S354" i="5" s="1"/>
  <c r="AB361" i="7"/>
  <c r="Z360" i="7"/>
  <c r="S360" i="8"/>
  <c r="T360" i="8" s="1"/>
  <c r="U360" i="8" s="1"/>
  <c r="V360" i="8" s="1"/>
  <c r="F360" i="8"/>
  <c r="G360" i="8" s="1"/>
  <c r="H360" i="8" s="1"/>
  <c r="I360" i="8" s="1"/>
  <c r="C354" i="5" l="1"/>
  <c r="H354" i="5" s="1"/>
  <c r="V354" i="5"/>
  <c r="C362" i="7"/>
  <c r="X362" i="7"/>
  <c r="E362" i="7"/>
  <c r="M362" i="7"/>
  <c r="O362" i="7"/>
  <c r="Q362" i="7"/>
  <c r="AA362" i="7"/>
  <c r="K362" i="7"/>
  <c r="D362" i="7"/>
  <c r="P362" i="7"/>
  <c r="R362" i="7"/>
  <c r="N362" i="7"/>
  <c r="J360" i="8"/>
  <c r="W360" i="8"/>
  <c r="I354" i="5" l="1"/>
  <c r="J354" i="5"/>
  <c r="K354" i="5"/>
  <c r="D354" i="5"/>
  <c r="E354" i="5"/>
  <c r="F354" i="5"/>
  <c r="L354" i="5" s="1"/>
  <c r="M354" i="5" s="1"/>
  <c r="S362" i="7"/>
  <c r="F362" i="7"/>
  <c r="Y360" i="8"/>
  <c r="N354" i="5" l="1"/>
  <c r="O354" i="5" s="1"/>
  <c r="P354" i="5" s="1"/>
  <c r="Q354" i="5" s="1"/>
  <c r="AB360" i="8"/>
  <c r="Z359" i="8"/>
  <c r="G362" i="7"/>
  <c r="T362" i="7"/>
  <c r="U362" i="7" s="1"/>
  <c r="V362" i="7" s="1"/>
  <c r="R354" i="5" l="1"/>
  <c r="T354" i="5" s="1"/>
  <c r="M361" i="8"/>
  <c r="Q361" i="8"/>
  <c r="K361" i="8"/>
  <c r="O361" i="8"/>
  <c r="E361" i="8"/>
  <c r="C361" i="8"/>
  <c r="P361" i="8"/>
  <c r="AA361" i="8"/>
  <c r="D361" i="8"/>
  <c r="X361" i="8"/>
  <c r="R361" i="8"/>
  <c r="N361" i="8"/>
  <c r="W362" i="7"/>
  <c r="H362" i="7"/>
  <c r="I362" i="7" s="1"/>
  <c r="J362" i="7" s="1"/>
  <c r="W354" i="5" l="1"/>
  <c r="U353" i="5"/>
  <c r="Y362" i="7"/>
  <c r="Z361" i="7" s="1"/>
  <c r="F361" i="8"/>
  <c r="S361" i="8"/>
  <c r="C355" i="5" l="1"/>
  <c r="H355" i="5" s="1"/>
  <c r="V355" i="5"/>
  <c r="S355" i="5"/>
  <c r="AB362" i="7"/>
  <c r="P363" i="7" s="1"/>
  <c r="T361" i="8"/>
  <c r="U361" i="8" s="1"/>
  <c r="V361" i="8" s="1"/>
  <c r="G361" i="8"/>
  <c r="H361" i="8" s="1"/>
  <c r="I361" i="8" s="1"/>
  <c r="D355" i="5" l="1"/>
  <c r="F355" i="5"/>
  <c r="E355" i="5"/>
  <c r="I355" i="5"/>
  <c r="J355" i="5"/>
  <c r="K355" i="5"/>
  <c r="X363" i="7"/>
  <c r="C363" i="7"/>
  <c r="D363" i="7"/>
  <c r="N363" i="7"/>
  <c r="AA363" i="7"/>
  <c r="Q363" i="7"/>
  <c r="R363" i="7"/>
  <c r="S363" i="7" s="1"/>
  <c r="T363" i="7" s="1"/>
  <c r="U363" i="7" s="1"/>
  <c r="V363" i="7" s="1"/>
  <c r="K363" i="7"/>
  <c r="M363" i="7"/>
  <c r="O363" i="7"/>
  <c r="E363" i="7"/>
  <c r="F363" i="7" s="1"/>
  <c r="W361" i="8"/>
  <c r="J361" i="8"/>
  <c r="L355" i="5" l="1"/>
  <c r="M355" i="5" s="1"/>
  <c r="N355" i="5" s="1"/>
  <c r="O355" i="5" s="1"/>
  <c r="P355" i="5" s="1"/>
  <c r="Q355" i="5" s="1"/>
  <c r="R355" i="5" s="1"/>
  <c r="T355" i="5" s="1"/>
  <c r="U354" i="5" s="1"/>
  <c r="Y361" i="8"/>
  <c r="Z360" i="8" s="1"/>
  <c r="W363" i="7"/>
  <c r="G363" i="7"/>
  <c r="H363" i="7" s="1"/>
  <c r="I363" i="7" s="1"/>
  <c r="W355" i="5" l="1"/>
  <c r="V356" i="5" s="1"/>
  <c r="AB361" i="8"/>
  <c r="C362" i="8" s="1"/>
  <c r="J363" i="7"/>
  <c r="Y363" i="7" s="1"/>
  <c r="C356" i="5" l="1"/>
  <c r="F356" i="5" s="1"/>
  <c r="S356" i="5"/>
  <c r="H356" i="5"/>
  <c r="N362" i="8"/>
  <c r="E362" i="8"/>
  <c r="F362" i="8" s="1"/>
  <c r="G362" i="8" s="1"/>
  <c r="H362" i="8" s="1"/>
  <c r="I362" i="8" s="1"/>
  <c r="M362" i="8"/>
  <c r="D362" i="8"/>
  <c r="K362" i="8"/>
  <c r="Q362" i="8"/>
  <c r="O362" i="8"/>
  <c r="P362" i="8"/>
  <c r="R362" i="8"/>
  <c r="S362" i="8" s="1"/>
  <c r="T362" i="8" s="1"/>
  <c r="U362" i="8" s="1"/>
  <c r="V362" i="8" s="1"/>
  <c r="X362" i="8"/>
  <c r="AA362" i="8"/>
  <c r="AB363" i="7"/>
  <c r="Z362" i="7"/>
  <c r="I356" i="5" l="1"/>
  <c r="D356" i="5"/>
  <c r="J356" i="5"/>
  <c r="L356" i="5" s="1"/>
  <c r="M356" i="5" s="1"/>
  <c r="N356" i="5" s="1"/>
  <c r="K356" i="5"/>
  <c r="E356" i="5"/>
  <c r="W362" i="8"/>
  <c r="J362" i="8"/>
  <c r="M364" i="7"/>
  <c r="X364" i="7"/>
  <c r="K364" i="7"/>
  <c r="AA364" i="7"/>
  <c r="R364" i="7"/>
  <c r="O364" i="7"/>
  <c r="P364" i="7"/>
  <c r="N364" i="7"/>
  <c r="C364" i="7"/>
  <c r="E364" i="7"/>
  <c r="D364" i="7"/>
  <c r="Q364" i="7"/>
  <c r="O356" i="5" l="1"/>
  <c r="P356" i="5" s="1"/>
  <c r="Q356" i="5" s="1"/>
  <c r="Y362" i="8"/>
  <c r="Z361" i="8" s="1"/>
  <c r="S364" i="7"/>
  <c r="T364" i="7" s="1"/>
  <c r="U364" i="7" s="1"/>
  <c r="V364" i="7" s="1"/>
  <c r="F364" i="7"/>
  <c r="G364" i="7" s="1"/>
  <c r="H364" i="7" s="1"/>
  <c r="I364" i="7" s="1"/>
  <c r="R356" i="5" l="1"/>
  <c r="T356" i="5" s="1"/>
  <c r="U355" i="5" s="1"/>
  <c r="AB362" i="8"/>
  <c r="E363" i="8" s="1"/>
  <c r="J364" i="7"/>
  <c r="W364" i="7"/>
  <c r="W356" i="5" l="1"/>
  <c r="C357" i="5" s="1"/>
  <c r="D357" i="5" s="1"/>
  <c r="M363" i="8"/>
  <c r="Q363" i="8"/>
  <c r="C363" i="8"/>
  <c r="R363" i="8"/>
  <c r="S363" i="8" s="1"/>
  <c r="T363" i="8" s="1"/>
  <c r="N363" i="8"/>
  <c r="D363" i="8"/>
  <c r="O363" i="8"/>
  <c r="P363" i="8"/>
  <c r="K363" i="8"/>
  <c r="X363" i="8"/>
  <c r="AA363" i="8"/>
  <c r="F363" i="8"/>
  <c r="Y364" i="7"/>
  <c r="V357" i="5" l="1"/>
  <c r="S357" i="5"/>
  <c r="E357" i="5"/>
  <c r="I357" i="5"/>
  <c r="H357" i="5"/>
  <c r="K357" i="5"/>
  <c r="J357" i="5"/>
  <c r="F357" i="5"/>
  <c r="AB364" i="7"/>
  <c r="Z363" i="7"/>
  <c r="G363" i="8"/>
  <c r="U363" i="8"/>
  <c r="V363" i="8" s="1"/>
  <c r="W363" i="8" s="1"/>
  <c r="L357" i="5" l="1"/>
  <c r="M357" i="5" s="1"/>
  <c r="H363" i="8"/>
  <c r="I363" i="8" s="1"/>
  <c r="J363" i="8" s="1"/>
  <c r="Y363" i="8" s="1"/>
  <c r="D365" i="7"/>
  <c r="R365" i="7"/>
  <c r="E365" i="7"/>
  <c r="M365" i="7"/>
  <c r="K365" i="7"/>
  <c r="P365" i="7"/>
  <c r="C365" i="7"/>
  <c r="Q365" i="7"/>
  <c r="O365" i="7"/>
  <c r="N365" i="7"/>
  <c r="X365" i="7"/>
  <c r="AA365" i="7"/>
  <c r="N357" i="5" l="1"/>
  <c r="AB363" i="8"/>
  <c r="Z362" i="8"/>
  <c r="F365" i="7"/>
  <c r="S365" i="7"/>
  <c r="O357" i="5" l="1"/>
  <c r="P357" i="5" s="1"/>
  <c r="Q357" i="5" s="1"/>
  <c r="P364" i="8"/>
  <c r="R364" i="8"/>
  <c r="C364" i="8"/>
  <c r="M364" i="8"/>
  <c r="X364" i="8"/>
  <c r="O364" i="8"/>
  <c r="K364" i="8"/>
  <c r="E364" i="8"/>
  <c r="D364" i="8"/>
  <c r="N364" i="8"/>
  <c r="AA364" i="8"/>
  <c r="Q364" i="8"/>
  <c r="T365" i="7"/>
  <c r="G365" i="7"/>
  <c r="H365" i="7" s="1"/>
  <c r="I365" i="7" s="1"/>
  <c r="R357" i="5" l="1"/>
  <c r="T357" i="5" s="1"/>
  <c r="F364" i="8"/>
  <c r="U365" i="7"/>
  <c r="V365" i="7" s="1"/>
  <c r="W365" i="7" s="1"/>
  <c r="S364" i="8"/>
  <c r="T364" i="8" s="1"/>
  <c r="J365" i="7"/>
  <c r="U356" i="5" l="1"/>
  <c r="W357" i="5"/>
  <c r="G364" i="8"/>
  <c r="H364" i="8" s="1"/>
  <c r="I364" i="8" s="1"/>
  <c r="U364" i="8"/>
  <c r="V364" i="8" s="1"/>
  <c r="W364" i="8" s="1"/>
  <c r="Y365" i="7"/>
  <c r="V358" i="5" l="1"/>
  <c r="S358" i="5"/>
  <c r="J358" i="5"/>
  <c r="C358" i="5"/>
  <c r="H358" i="5" s="1"/>
  <c r="F358" i="5"/>
  <c r="K358" i="5"/>
  <c r="L358" i="5" s="1"/>
  <c r="M358" i="5" s="1"/>
  <c r="D358" i="5"/>
  <c r="E358" i="5"/>
  <c r="I358" i="5"/>
  <c r="J364" i="8"/>
  <c r="Y364" i="8" s="1"/>
  <c r="AB365" i="7"/>
  <c r="Z364" i="7"/>
  <c r="N358" i="5" l="1"/>
  <c r="O358" i="5" s="1"/>
  <c r="R366" i="7"/>
  <c r="K366" i="7"/>
  <c r="X366" i="7"/>
  <c r="M366" i="7"/>
  <c r="O366" i="7"/>
  <c r="AA366" i="7"/>
  <c r="D366" i="7"/>
  <c r="E366" i="7"/>
  <c r="C366" i="7"/>
  <c r="P366" i="7"/>
  <c r="Q366" i="7"/>
  <c r="N366" i="7"/>
  <c r="AB364" i="8"/>
  <c r="Z363" i="8"/>
  <c r="P358" i="5" l="1"/>
  <c r="Q358" i="5" s="1"/>
  <c r="R358" i="5" s="1"/>
  <c r="T358" i="5" s="1"/>
  <c r="U357" i="5" s="1"/>
  <c r="K365" i="8"/>
  <c r="AA365" i="8"/>
  <c r="M365" i="8"/>
  <c r="P365" i="8"/>
  <c r="C365" i="8"/>
  <c r="R365" i="8"/>
  <c r="E365" i="8"/>
  <c r="N365" i="8"/>
  <c r="D365" i="8"/>
  <c r="Q365" i="8"/>
  <c r="X365" i="8"/>
  <c r="O365" i="8"/>
  <c r="S366" i="7"/>
  <c r="T366" i="7" s="1"/>
  <c r="F366" i="7"/>
  <c r="G366" i="7" s="1"/>
  <c r="W358" i="5" l="1"/>
  <c r="C359" i="5" s="1"/>
  <c r="E359" i="5" s="1"/>
  <c r="S365" i="8"/>
  <c r="T365" i="8" s="1"/>
  <c r="U365" i="8" s="1"/>
  <c r="V365" i="8" s="1"/>
  <c r="F365" i="8"/>
  <c r="G365" i="8" s="1"/>
  <c r="U366" i="7"/>
  <c r="V366" i="7" s="1"/>
  <c r="W366" i="7" s="1"/>
  <c r="H366" i="7"/>
  <c r="I366" i="7" s="1"/>
  <c r="J366" i="7" s="1"/>
  <c r="V359" i="5" l="1"/>
  <c r="S359" i="5"/>
  <c r="K359" i="5"/>
  <c r="J359" i="5"/>
  <c r="I359" i="5"/>
  <c r="F359" i="5"/>
  <c r="D359" i="5"/>
  <c r="H359" i="5"/>
  <c r="H365" i="8"/>
  <c r="I365" i="8" s="1"/>
  <c r="J365" i="8" s="1"/>
  <c r="Y366" i="7"/>
  <c r="W365" i="8"/>
  <c r="L359" i="5" l="1"/>
  <c r="M359" i="5" s="1"/>
  <c r="N359" i="5" s="1"/>
  <c r="O359" i="5" s="1"/>
  <c r="P359" i="5" s="1"/>
  <c r="Q359" i="5" s="1"/>
  <c r="R359" i="5" s="1"/>
  <c r="T359" i="5" s="1"/>
  <c r="U358" i="5" s="1"/>
  <c r="AB366" i="7"/>
  <c r="Z365" i="7"/>
  <c r="Y365" i="8"/>
  <c r="W359" i="5" l="1"/>
  <c r="V360" i="5" s="1"/>
  <c r="E367" i="7"/>
  <c r="O367" i="7"/>
  <c r="Q367" i="7"/>
  <c r="M367" i="7"/>
  <c r="N367" i="7"/>
  <c r="D367" i="7"/>
  <c r="P367" i="7"/>
  <c r="R367" i="7"/>
  <c r="K367" i="7"/>
  <c r="X367" i="7"/>
  <c r="C367" i="7"/>
  <c r="AA367" i="7"/>
  <c r="AB365" i="8"/>
  <c r="Z364" i="8"/>
  <c r="C360" i="5" l="1"/>
  <c r="D360" i="5" s="1"/>
  <c r="S360" i="5"/>
  <c r="F360" i="5"/>
  <c r="F367" i="7"/>
  <c r="G367" i="7" s="1"/>
  <c r="H367" i="7" s="1"/>
  <c r="I367" i="7" s="1"/>
  <c r="P366" i="8"/>
  <c r="O366" i="8"/>
  <c r="R366" i="8"/>
  <c r="M366" i="8"/>
  <c r="Q366" i="8"/>
  <c r="K366" i="8"/>
  <c r="D366" i="8"/>
  <c r="C366" i="8"/>
  <c r="N366" i="8"/>
  <c r="X366" i="8"/>
  <c r="AA366" i="8"/>
  <c r="E366" i="8"/>
  <c r="S367" i="7"/>
  <c r="K360" i="5" l="1"/>
  <c r="J360" i="5"/>
  <c r="E360" i="5"/>
  <c r="I360" i="5"/>
  <c r="H360" i="5"/>
  <c r="L360" i="5" s="1"/>
  <c r="M360" i="5" s="1"/>
  <c r="N360" i="5" s="1"/>
  <c r="S366" i="8"/>
  <c r="T366" i="8" s="1"/>
  <c r="F366" i="8"/>
  <c r="G366" i="8" s="1"/>
  <c r="T367" i="7"/>
  <c r="U367" i="7" s="1"/>
  <c r="V367" i="7" s="1"/>
  <c r="J367" i="7"/>
  <c r="O360" i="5" l="1"/>
  <c r="P360" i="5" s="1"/>
  <c r="Q360" i="5" s="1"/>
  <c r="W367" i="7"/>
  <c r="Y367" i="7" s="1"/>
  <c r="H366" i="8"/>
  <c r="I366" i="8" s="1"/>
  <c r="J366" i="8" s="1"/>
  <c r="U366" i="8"/>
  <c r="V366" i="8" s="1"/>
  <c r="W366" i="8" s="1"/>
  <c r="R360" i="5" l="1"/>
  <c r="T360" i="5" s="1"/>
  <c r="Y366" i="8"/>
  <c r="AB367" i="7"/>
  <c r="Z366" i="7"/>
  <c r="W360" i="5" l="1"/>
  <c r="U359" i="5"/>
  <c r="AB366" i="8"/>
  <c r="Z365" i="8"/>
  <c r="E368" i="7"/>
  <c r="R368" i="7"/>
  <c r="P368" i="7"/>
  <c r="O368" i="7"/>
  <c r="C368" i="7"/>
  <c r="D368" i="7"/>
  <c r="AA368" i="7"/>
  <c r="Q368" i="7"/>
  <c r="M368" i="7"/>
  <c r="K368" i="7"/>
  <c r="X368" i="7"/>
  <c r="N368" i="7"/>
  <c r="C361" i="5" l="1"/>
  <c r="J361" i="5" s="1"/>
  <c r="F361" i="5"/>
  <c r="H361" i="5"/>
  <c r="V361" i="5"/>
  <c r="S361" i="5"/>
  <c r="I361" i="5"/>
  <c r="E361" i="5"/>
  <c r="S368" i="7"/>
  <c r="F368" i="7"/>
  <c r="R367" i="8"/>
  <c r="M367" i="8"/>
  <c r="N367" i="8"/>
  <c r="X367" i="8"/>
  <c r="E367" i="8"/>
  <c r="K367" i="8"/>
  <c r="P367" i="8"/>
  <c r="Q367" i="8"/>
  <c r="C367" i="8"/>
  <c r="D367" i="8"/>
  <c r="O367" i="8"/>
  <c r="AA367" i="8"/>
  <c r="K361" i="5" l="1"/>
  <c r="L361" i="5"/>
  <c r="M361" i="5" s="1"/>
  <c r="D361" i="5"/>
  <c r="F367" i="8"/>
  <c r="G367" i="8" s="1"/>
  <c r="T368" i="7"/>
  <c r="U368" i="7" s="1"/>
  <c r="V368" i="7" s="1"/>
  <c r="S367" i="8"/>
  <c r="G368" i="7"/>
  <c r="H368" i="7" s="1"/>
  <c r="I368" i="7" s="1"/>
  <c r="J368" i="7" s="1"/>
  <c r="N361" i="5" l="1"/>
  <c r="O361" i="5" s="1"/>
  <c r="W368" i="7"/>
  <c r="Y368" i="7" s="1"/>
  <c r="T367" i="8"/>
  <c r="U367" i="8" s="1"/>
  <c r="V367" i="8" s="1"/>
  <c r="H367" i="8"/>
  <c r="I367" i="8" s="1"/>
  <c r="J367" i="8" s="1"/>
  <c r="P361" i="5" l="1"/>
  <c r="Q361" i="5" s="1"/>
  <c r="R361" i="5" s="1"/>
  <c r="T361" i="5" s="1"/>
  <c r="W367" i="8"/>
  <c r="Y367" i="8" s="1"/>
  <c r="Z366" i="8" s="1"/>
  <c r="AB368" i="7"/>
  <c r="Z367" i="7"/>
  <c r="W361" i="5" l="1"/>
  <c r="U360" i="5"/>
  <c r="AB367" i="8"/>
  <c r="M368" i="8" s="1"/>
  <c r="D369" i="7"/>
  <c r="P369" i="7"/>
  <c r="Q369" i="7"/>
  <c r="M369" i="7"/>
  <c r="K369" i="7"/>
  <c r="E369" i="7"/>
  <c r="C369" i="7"/>
  <c r="N369" i="7"/>
  <c r="R369" i="7"/>
  <c r="AA369" i="7"/>
  <c r="O369" i="7"/>
  <c r="X369" i="7"/>
  <c r="S362" i="5" l="1"/>
  <c r="V362" i="5"/>
  <c r="F362" i="5"/>
  <c r="C362" i="5"/>
  <c r="D362" i="5" s="1"/>
  <c r="K368" i="8"/>
  <c r="Q368" i="8"/>
  <c r="P368" i="8"/>
  <c r="X368" i="8"/>
  <c r="C368" i="8"/>
  <c r="R368" i="8"/>
  <c r="S368" i="8" s="1"/>
  <c r="E368" i="8"/>
  <c r="F368" i="8" s="1"/>
  <c r="G368" i="8" s="1"/>
  <c r="H368" i="8" s="1"/>
  <c r="I368" i="8" s="1"/>
  <c r="N368" i="8"/>
  <c r="O368" i="8"/>
  <c r="AA368" i="8"/>
  <c r="D368" i="8"/>
  <c r="S369" i="7"/>
  <c r="T369" i="7" s="1"/>
  <c r="F369" i="7"/>
  <c r="G369" i="7" s="1"/>
  <c r="H369" i="7" s="1"/>
  <c r="I369" i="7" s="1"/>
  <c r="H362" i="5" l="1"/>
  <c r="J362" i="5"/>
  <c r="K362" i="5"/>
  <c r="I362" i="5"/>
  <c r="E362" i="5"/>
  <c r="T368" i="8"/>
  <c r="U368" i="8" s="1"/>
  <c r="V368" i="8" s="1"/>
  <c r="W368" i="8" s="1"/>
  <c r="U369" i="7"/>
  <c r="V369" i="7" s="1"/>
  <c r="W369" i="7" s="1"/>
  <c r="J369" i="7"/>
  <c r="J368" i="8"/>
  <c r="L362" i="5" l="1"/>
  <c r="M362" i="5" s="1"/>
  <c r="N362" i="5" s="1"/>
  <c r="O362" i="5" s="1"/>
  <c r="P362" i="5" s="1"/>
  <c r="Q362" i="5" s="1"/>
  <c r="Y369" i="7"/>
  <c r="Z368" i="7" s="1"/>
  <c r="Y368" i="8"/>
  <c r="Z367" i="8" s="1"/>
  <c r="R362" i="5" l="1"/>
  <c r="T362" i="5" s="1"/>
  <c r="AB369" i="7"/>
  <c r="Q370" i="7" s="1"/>
  <c r="AB368" i="8"/>
  <c r="R369" i="8" s="1"/>
  <c r="W362" i="5" l="1"/>
  <c r="U361" i="5"/>
  <c r="O370" i="7"/>
  <c r="P369" i="8"/>
  <c r="D370" i="7"/>
  <c r="M370" i="7"/>
  <c r="Q369" i="8"/>
  <c r="N370" i="7"/>
  <c r="X370" i="7"/>
  <c r="K370" i="7"/>
  <c r="P370" i="7"/>
  <c r="C370" i="7"/>
  <c r="D369" i="8"/>
  <c r="K369" i="8"/>
  <c r="AA370" i="7"/>
  <c r="M369" i="8"/>
  <c r="R370" i="7"/>
  <c r="S370" i="7" s="1"/>
  <c r="E370" i="7"/>
  <c r="F370" i="7" s="1"/>
  <c r="AA369" i="8"/>
  <c r="E369" i="8"/>
  <c r="F369" i="8" s="1"/>
  <c r="C369" i="8"/>
  <c r="O369" i="8"/>
  <c r="X369" i="8"/>
  <c r="N369" i="8"/>
  <c r="S369" i="8"/>
  <c r="S363" i="5" l="1"/>
  <c r="C363" i="5"/>
  <c r="J363" i="5" s="1"/>
  <c r="V363" i="5"/>
  <c r="G369" i="8"/>
  <c r="H369" i="8" s="1"/>
  <c r="I369" i="8" s="1"/>
  <c r="G370" i="7"/>
  <c r="H370" i="7" s="1"/>
  <c r="I370" i="7" s="1"/>
  <c r="J370" i="7" s="1"/>
  <c r="T369" i="8"/>
  <c r="T370" i="7"/>
  <c r="U370" i="7" s="1"/>
  <c r="V370" i="7" s="1"/>
  <c r="E363" i="5" l="1"/>
  <c r="H363" i="5"/>
  <c r="K363" i="5"/>
  <c r="I363" i="5"/>
  <c r="D363" i="5"/>
  <c r="F363" i="5"/>
  <c r="J369" i="8"/>
  <c r="W370" i="7"/>
  <c r="Y370" i="7" s="1"/>
  <c r="U369" i="8"/>
  <c r="V369" i="8" s="1"/>
  <c r="W369" i="8" s="1"/>
  <c r="L363" i="5" l="1"/>
  <c r="M363" i="5" s="1"/>
  <c r="Y369" i="8"/>
  <c r="AB369" i="8" s="1"/>
  <c r="AB370" i="7"/>
  <c r="Z369" i="7"/>
  <c r="N363" i="5" l="1"/>
  <c r="O363" i="5" s="1"/>
  <c r="P363" i="5" s="1"/>
  <c r="Q363" i="5" s="1"/>
  <c r="R363" i="5" s="1"/>
  <c r="T363" i="5" s="1"/>
  <c r="Z368" i="8"/>
  <c r="P370" i="8"/>
  <c r="D370" i="8"/>
  <c r="M370" i="8"/>
  <c r="AA370" i="8"/>
  <c r="O370" i="8"/>
  <c r="R370" i="8"/>
  <c r="K370" i="8"/>
  <c r="N370" i="8"/>
  <c r="Q370" i="8"/>
  <c r="E370" i="8"/>
  <c r="C370" i="8"/>
  <c r="X370" i="8"/>
  <c r="Q371" i="7"/>
  <c r="K371" i="7"/>
  <c r="X371" i="7"/>
  <c r="N371" i="7"/>
  <c r="AA371" i="7"/>
  <c r="R371" i="7"/>
  <c r="P371" i="7"/>
  <c r="O371" i="7"/>
  <c r="M371" i="7"/>
  <c r="E371" i="7"/>
  <c r="D371" i="7"/>
  <c r="C371" i="7"/>
  <c r="W363" i="5" l="1"/>
  <c r="U362" i="5"/>
  <c r="S370" i="8"/>
  <c r="T370" i="8" s="1"/>
  <c r="F371" i="7"/>
  <c r="G371" i="7" s="1"/>
  <c r="S371" i="7"/>
  <c r="T371" i="7" s="1"/>
  <c r="U371" i="7" s="1"/>
  <c r="V371" i="7" s="1"/>
  <c r="F370" i="8"/>
  <c r="S364" i="5" l="1"/>
  <c r="E364" i="5"/>
  <c r="V364" i="5"/>
  <c r="C364" i="5"/>
  <c r="F364" i="5" s="1"/>
  <c r="U370" i="8"/>
  <c r="V370" i="8" s="1"/>
  <c r="W370" i="8" s="1"/>
  <c r="G370" i="8"/>
  <c r="H370" i="8" s="1"/>
  <c r="I370" i="8" s="1"/>
  <c r="J370" i="8" s="1"/>
  <c r="W371" i="7"/>
  <c r="H371" i="7"/>
  <c r="I371" i="7" s="1"/>
  <c r="J371" i="7" s="1"/>
  <c r="D364" i="5" l="1"/>
  <c r="J364" i="5"/>
  <c r="H364" i="5"/>
  <c r="K364" i="5"/>
  <c r="I364" i="5"/>
  <c r="L364" i="5" s="1"/>
  <c r="M364" i="5" s="1"/>
  <c r="N364" i="5" s="1"/>
  <c r="Y371" i="7"/>
  <c r="Z370" i="7" s="1"/>
  <c r="Y370" i="8"/>
  <c r="O364" i="5" l="1"/>
  <c r="P364" i="5" s="1"/>
  <c r="Q364" i="5" s="1"/>
  <c r="R364" i="5" s="1"/>
  <c r="T364" i="5" s="1"/>
  <c r="AB371" i="7"/>
  <c r="Q372" i="7" s="1"/>
  <c r="AB370" i="8"/>
  <c r="Z369" i="8"/>
  <c r="W364" i="5" l="1"/>
  <c r="U363" i="5"/>
  <c r="O372" i="7"/>
  <c r="AA372" i="7"/>
  <c r="P372" i="7"/>
  <c r="R372" i="7"/>
  <c r="S372" i="7" s="1"/>
  <c r="T372" i="7" s="1"/>
  <c r="U372" i="7" s="1"/>
  <c r="V372" i="7" s="1"/>
  <c r="X372" i="7"/>
  <c r="E372" i="7"/>
  <c r="F372" i="7" s="1"/>
  <c r="G372" i="7" s="1"/>
  <c r="M372" i="7"/>
  <c r="N372" i="7"/>
  <c r="K372" i="7"/>
  <c r="D372" i="7"/>
  <c r="C372" i="7"/>
  <c r="Q371" i="8"/>
  <c r="R371" i="8"/>
  <c r="M371" i="8"/>
  <c r="N371" i="8"/>
  <c r="X371" i="8"/>
  <c r="D371" i="8"/>
  <c r="C371" i="8"/>
  <c r="P371" i="8"/>
  <c r="AA371" i="8"/>
  <c r="O371" i="8"/>
  <c r="K371" i="8"/>
  <c r="E371" i="8"/>
  <c r="K365" i="5" l="1"/>
  <c r="E365" i="5"/>
  <c r="F365" i="5"/>
  <c r="C365" i="5"/>
  <c r="D365" i="5" s="1"/>
  <c r="S365" i="5"/>
  <c r="H365" i="5"/>
  <c r="V365" i="5"/>
  <c r="H372" i="7"/>
  <c r="I372" i="7" s="1"/>
  <c r="J372" i="7" s="1"/>
  <c r="S371" i="8"/>
  <c r="T371" i="8" s="1"/>
  <c r="U371" i="8" s="1"/>
  <c r="V371" i="8" s="1"/>
  <c r="F371" i="8"/>
  <c r="W372" i="7"/>
  <c r="J365" i="5" l="1"/>
  <c r="I365" i="5"/>
  <c r="L365" i="5" s="1"/>
  <c r="M365" i="5" s="1"/>
  <c r="Y372" i="7"/>
  <c r="G371" i="8"/>
  <c r="H371" i="8" s="1"/>
  <c r="I371" i="8" s="1"/>
  <c r="W371" i="8"/>
  <c r="N365" i="5" l="1"/>
  <c r="O365" i="5" s="1"/>
  <c r="P365" i="5" s="1"/>
  <c r="Q365" i="5" s="1"/>
  <c r="AB372" i="7"/>
  <c r="Z371" i="7"/>
  <c r="J371" i="8"/>
  <c r="Y371" i="8" s="1"/>
  <c r="R365" i="5" l="1"/>
  <c r="T365" i="5" s="1"/>
  <c r="M373" i="7"/>
  <c r="E373" i="7"/>
  <c r="R373" i="7"/>
  <c r="AA373" i="7"/>
  <c r="P373" i="7"/>
  <c r="C373" i="7"/>
  <c r="D373" i="7"/>
  <c r="N373" i="7"/>
  <c r="Q373" i="7"/>
  <c r="K373" i="7"/>
  <c r="X373" i="7"/>
  <c r="O373" i="7"/>
  <c r="AB371" i="8"/>
  <c r="Z370" i="8"/>
  <c r="W365" i="5" l="1"/>
  <c r="U364" i="5"/>
  <c r="F373" i="7"/>
  <c r="G373" i="7" s="1"/>
  <c r="H373" i="7" s="1"/>
  <c r="I373" i="7" s="1"/>
  <c r="S373" i="7"/>
  <c r="P372" i="8"/>
  <c r="D372" i="8"/>
  <c r="C372" i="8"/>
  <c r="E372" i="8"/>
  <c r="N372" i="8"/>
  <c r="Q372" i="8"/>
  <c r="K372" i="8"/>
  <c r="AA372" i="8"/>
  <c r="M372" i="8"/>
  <c r="R372" i="8"/>
  <c r="X372" i="8"/>
  <c r="O372" i="8"/>
  <c r="V366" i="5" l="1"/>
  <c r="D366" i="5"/>
  <c r="S366" i="5"/>
  <c r="C366" i="5"/>
  <c r="H366" i="5" s="1"/>
  <c r="S372" i="8"/>
  <c r="F372" i="8"/>
  <c r="G372" i="8" s="1"/>
  <c r="T373" i="7"/>
  <c r="U373" i="7" s="1"/>
  <c r="V373" i="7" s="1"/>
  <c r="J373" i="7"/>
  <c r="I366" i="5" l="1"/>
  <c r="K366" i="5"/>
  <c r="F366" i="5"/>
  <c r="L366" i="5" s="1"/>
  <c r="M366" i="5" s="1"/>
  <c r="E366" i="5"/>
  <c r="J366" i="5"/>
  <c r="W373" i="7"/>
  <c r="Y373" i="7" s="1"/>
  <c r="T372" i="8"/>
  <c r="H372" i="8"/>
  <c r="I372" i="8" s="1"/>
  <c r="J372" i="8" s="1"/>
  <c r="N366" i="5" l="1"/>
  <c r="O366" i="5" s="1"/>
  <c r="P366" i="5" s="1"/>
  <c r="Q366" i="5" s="1"/>
  <c r="U372" i="8"/>
  <c r="V372" i="8" s="1"/>
  <c r="W372" i="8" s="1"/>
  <c r="Y372" i="8" s="1"/>
  <c r="AB373" i="7"/>
  <c r="Z372" i="7"/>
  <c r="R366" i="5" l="1"/>
  <c r="T366" i="5" s="1"/>
  <c r="AB372" i="8"/>
  <c r="Z371" i="8"/>
  <c r="C374" i="7"/>
  <c r="O374" i="7"/>
  <c r="P374" i="7"/>
  <c r="X374" i="7"/>
  <c r="M374" i="7"/>
  <c r="K374" i="7"/>
  <c r="E374" i="7"/>
  <c r="AA374" i="7"/>
  <c r="R374" i="7"/>
  <c r="D374" i="7"/>
  <c r="Q374" i="7"/>
  <c r="N374" i="7"/>
  <c r="W366" i="5" l="1"/>
  <c r="U365" i="5"/>
  <c r="R373" i="8"/>
  <c r="Q373" i="8"/>
  <c r="AA373" i="8"/>
  <c r="E373" i="8"/>
  <c r="D373" i="8"/>
  <c r="O373" i="8"/>
  <c r="N373" i="8"/>
  <c r="P373" i="8"/>
  <c r="M373" i="8"/>
  <c r="K373" i="8"/>
  <c r="C373" i="8"/>
  <c r="X373" i="8"/>
  <c r="F374" i="7"/>
  <c r="G374" i="7" s="1"/>
  <c r="S374" i="7"/>
  <c r="S367" i="5" l="1"/>
  <c r="V367" i="5"/>
  <c r="C367" i="5"/>
  <c r="K367" i="5" s="1"/>
  <c r="S373" i="8"/>
  <c r="T373" i="8" s="1"/>
  <c r="U373" i="8" s="1"/>
  <c r="V373" i="8" s="1"/>
  <c r="F373" i="8"/>
  <c r="G373" i="8" s="1"/>
  <c r="T374" i="7"/>
  <c r="U374" i="7" s="1"/>
  <c r="V374" i="7" s="1"/>
  <c r="H374" i="7"/>
  <c r="I374" i="7" s="1"/>
  <c r="J374" i="7" s="1"/>
  <c r="H367" i="5" l="1"/>
  <c r="I367" i="5"/>
  <c r="F367" i="5"/>
  <c r="E367" i="5"/>
  <c r="D367" i="5"/>
  <c r="J367" i="5"/>
  <c r="W374" i="7"/>
  <c r="Y374" i="7" s="1"/>
  <c r="W373" i="8"/>
  <c r="H373" i="8"/>
  <c r="I373" i="8" s="1"/>
  <c r="J373" i="8" s="1"/>
  <c r="L367" i="5" l="1"/>
  <c r="M367" i="5" s="1"/>
  <c r="N367" i="5" s="1"/>
  <c r="Y373" i="8"/>
  <c r="Z372" i="8" s="1"/>
  <c r="AB374" i="7"/>
  <c r="Z373" i="7"/>
  <c r="O367" i="5" l="1"/>
  <c r="P367" i="5" s="1"/>
  <c r="Q367" i="5" s="1"/>
  <c r="R367" i="5" s="1"/>
  <c r="T367" i="5" s="1"/>
  <c r="AB373" i="8"/>
  <c r="Q374" i="8" s="1"/>
  <c r="K375" i="7"/>
  <c r="M375" i="7"/>
  <c r="Q375" i="7"/>
  <c r="E375" i="7"/>
  <c r="O375" i="7"/>
  <c r="N375" i="7"/>
  <c r="AA375" i="7"/>
  <c r="D375" i="7"/>
  <c r="P375" i="7"/>
  <c r="X375" i="7"/>
  <c r="C375" i="7"/>
  <c r="R375" i="7"/>
  <c r="W367" i="5" l="1"/>
  <c r="U366" i="5"/>
  <c r="K374" i="8"/>
  <c r="M374" i="8"/>
  <c r="N374" i="8"/>
  <c r="D374" i="8"/>
  <c r="R374" i="8"/>
  <c r="S374" i="8" s="1"/>
  <c r="E374" i="8"/>
  <c r="F374" i="8" s="1"/>
  <c r="G374" i="8" s="1"/>
  <c r="H374" i="8" s="1"/>
  <c r="I374" i="8" s="1"/>
  <c r="X374" i="8"/>
  <c r="O374" i="8"/>
  <c r="P374" i="8"/>
  <c r="C374" i="8"/>
  <c r="AA374" i="8"/>
  <c r="S375" i="7"/>
  <c r="T375" i="7" s="1"/>
  <c r="U375" i="7" s="1"/>
  <c r="V375" i="7" s="1"/>
  <c r="F375" i="7"/>
  <c r="C368" i="5" l="1"/>
  <c r="K368" i="5" s="1"/>
  <c r="S368" i="5"/>
  <c r="D368" i="5"/>
  <c r="E368" i="5"/>
  <c r="V368" i="5"/>
  <c r="J374" i="8"/>
  <c r="W375" i="7"/>
  <c r="G375" i="7"/>
  <c r="H375" i="7" s="1"/>
  <c r="I375" i="7" s="1"/>
  <c r="T374" i="8"/>
  <c r="U374" i="8" s="1"/>
  <c r="V374" i="8" s="1"/>
  <c r="W374" i="8" s="1"/>
  <c r="F368" i="5" l="1"/>
  <c r="I368" i="5"/>
  <c r="L368" i="5" s="1"/>
  <c r="M368" i="5" s="1"/>
  <c r="N368" i="5" s="1"/>
  <c r="H368" i="5"/>
  <c r="J368" i="5"/>
  <c r="J375" i="7"/>
  <c r="Y375" i="7" s="1"/>
  <c r="Z374" i="7" s="1"/>
  <c r="Y374" i="8"/>
  <c r="O368" i="5" l="1"/>
  <c r="P368" i="5" s="1"/>
  <c r="Q368" i="5" s="1"/>
  <c r="AB375" i="7"/>
  <c r="R376" i="7" s="1"/>
  <c r="AB374" i="8"/>
  <c r="Z373" i="8"/>
  <c r="R368" i="5" l="1"/>
  <c r="T368" i="5" s="1"/>
  <c r="AA376" i="7"/>
  <c r="O376" i="7"/>
  <c r="Q376" i="7"/>
  <c r="E376" i="7"/>
  <c r="F376" i="7" s="1"/>
  <c r="D376" i="7"/>
  <c r="C376" i="7"/>
  <c r="P376" i="7"/>
  <c r="X376" i="7"/>
  <c r="K376" i="7"/>
  <c r="M376" i="7"/>
  <c r="N376" i="7"/>
  <c r="S376" i="7"/>
  <c r="T376" i="7" s="1"/>
  <c r="O375" i="8"/>
  <c r="K375" i="8"/>
  <c r="AA375" i="8"/>
  <c r="E375" i="8"/>
  <c r="D375" i="8"/>
  <c r="M375" i="8"/>
  <c r="R375" i="8"/>
  <c r="C375" i="8"/>
  <c r="N375" i="8"/>
  <c r="X375" i="8"/>
  <c r="P375" i="8"/>
  <c r="Q375" i="8"/>
  <c r="W368" i="5" l="1"/>
  <c r="U367" i="5"/>
  <c r="U376" i="7"/>
  <c r="V376" i="7" s="1"/>
  <c r="W376" i="7" s="1"/>
  <c r="G376" i="7"/>
  <c r="S375" i="8"/>
  <c r="F375" i="8"/>
  <c r="C369" i="5" l="1"/>
  <c r="E369" i="5" s="1"/>
  <c r="D369" i="5"/>
  <c r="J369" i="5"/>
  <c r="H369" i="5"/>
  <c r="F369" i="5"/>
  <c r="I369" i="5"/>
  <c r="V369" i="5"/>
  <c r="S369" i="5"/>
  <c r="H376" i="7"/>
  <c r="I376" i="7" s="1"/>
  <c r="J376" i="7" s="1"/>
  <c r="Y376" i="7" s="1"/>
  <c r="G375" i="8"/>
  <c r="T375" i="8"/>
  <c r="U375" i="8" s="1"/>
  <c r="V375" i="8" s="1"/>
  <c r="K369" i="5" l="1"/>
  <c r="L369" i="5" s="1"/>
  <c r="M369" i="5" s="1"/>
  <c r="AB376" i="7"/>
  <c r="Z375" i="7"/>
  <c r="H375" i="8"/>
  <c r="I375" i="8" s="1"/>
  <c r="J375" i="8" s="1"/>
  <c r="W375" i="8"/>
  <c r="N369" i="5" l="1"/>
  <c r="O369" i="5" s="1"/>
  <c r="Y375" i="8"/>
  <c r="Z374" i="8" s="1"/>
  <c r="P377" i="7"/>
  <c r="E377" i="7"/>
  <c r="X377" i="7"/>
  <c r="D377" i="7"/>
  <c r="K377" i="7"/>
  <c r="N377" i="7"/>
  <c r="C377" i="7"/>
  <c r="AA377" i="7"/>
  <c r="O377" i="7"/>
  <c r="Q377" i="7"/>
  <c r="R377" i="7"/>
  <c r="M377" i="7"/>
  <c r="P369" i="5" l="1"/>
  <c r="Q369" i="5" s="1"/>
  <c r="R369" i="5" s="1"/>
  <c r="T369" i="5" s="1"/>
  <c r="AB375" i="8"/>
  <c r="O376" i="8" s="1"/>
  <c r="S377" i="7"/>
  <c r="T377" i="7" s="1"/>
  <c r="F377" i="7"/>
  <c r="G377" i="7" s="1"/>
  <c r="H377" i="7" s="1"/>
  <c r="I377" i="7" s="1"/>
  <c r="W369" i="5" l="1"/>
  <c r="U368" i="5"/>
  <c r="E376" i="8"/>
  <c r="F376" i="8" s="1"/>
  <c r="Q376" i="8"/>
  <c r="X376" i="8"/>
  <c r="K376" i="8"/>
  <c r="R376" i="8"/>
  <c r="S376" i="8" s="1"/>
  <c r="T376" i="8" s="1"/>
  <c r="U376" i="8" s="1"/>
  <c r="V376" i="8" s="1"/>
  <c r="C376" i="8"/>
  <c r="D376" i="8"/>
  <c r="M376" i="8"/>
  <c r="AA376" i="8"/>
  <c r="N376" i="8"/>
  <c r="P376" i="8"/>
  <c r="U377" i="7"/>
  <c r="V377" i="7" s="1"/>
  <c r="W377" i="7" s="1"/>
  <c r="J377" i="7"/>
  <c r="S370" i="5" l="1"/>
  <c r="V370" i="5"/>
  <c r="C370" i="5"/>
  <c r="F370" i="5" s="1"/>
  <c r="E370" i="5"/>
  <c r="G376" i="8"/>
  <c r="H376" i="8" s="1"/>
  <c r="I376" i="8" s="1"/>
  <c r="W376" i="8"/>
  <c r="Y377" i="7"/>
  <c r="J370" i="5" l="1"/>
  <c r="I370" i="5"/>
  <c r="D370" i="5"/>
  <c r="K370" i="5"/>
  <c r="H370" i="5"/>
  <c r="J376" i="8"/>
  <c r="Y376" i="8" s="1"/>
  <c r="AB377" i="7"/>
  <c r="Z376" i="7"/>
  <c r="L370" i="5" l="1"/>
  <c r="M370" i="5" s="1"/>
  <c r="AB376" i="8"/>
  <c r="Z375" i="8"/>
  <c r="X378" i="7"/>
  <c r="E378" i="7"/>
  <c r="D378" i="7"/>
  <c r="P378" i="7"/>
  <c r="C378" i="7"/>
  <c r="AA378" i="7"/>
  <c r="N378" i="7"/>
  <c r="Q378" i="7"/>
  <c r="M378" i="7"/>
  <c r="R378" i="7"/>
  <c r="K378" i="7"/>
  <c r="O378" i="7"/>
  <c r="N370" i="5" l="1"/>
  <c r="O370" i="5" s="1"/>
  <c r="P370" i="5" s="1"/>
  <c r="Q370" i="5" s="1"/>
  <c r="E377" i="8"/>
  <c r="O377" i="8"/>
  <c r="AA377" i="8"/>
  <c r="K377" i="8"/>
  <c r="P377" i="8"/>
  <c r="M377" i="8"/>
  <c r="R377" i="8"/>
  <c r="D377" i="8"/>
  <c r="Q377" i="8"/>
  <c r="X377" i="8"/>
  <c r="C377" i="8"/>
  <c r="N377" i="8"/>
  <c r="S378" i="7"/>
  <c r="F378" i="7"/>
  <c r="G378" i="7" s="1"/>
  <c r="R370" i="5" l="1"/>
  <c r="T370" i="5" s="1"/>
  <c r="T378" i="7"/>
  <c r="U378" i="7" s="1"/>
  <c r="V378" i="7" s="1"/>
  <c r="F377" i="8"/>
  <c r="H378" i="7"/>
  <c r="I378" i="7" s="1"/>
  <c r="J378" i="7" s="1"/>
  <c r="S377" i="8"/>
  <c r="U369" i="5" l="1"/>
  <c r="W370" i="5"/>
  <c r="W378" i="7"/>
  <c r="Y378" i="7" s="1"/>
  <c r="T377" i="8"/>
  <c r="G377" i="8"/>
  <c r="H377" i="8" s="1"/>
  <c r="I377" i="8" s="1"/>
  <c r="J377" i="8" s="1"/>
  <c r="C371" i="5" l="1"/>
  <c r="D371" i="5" s="1"/>
  <c r="S371" i="5"/>
  <c r="J371" i="5"/>
  <c r="V371" i="5"/>
  <c r="F371" i="5"/>
  <c r="H371" i="5"/>
  <c r="I371" i="5"/>
  <c r="U377" i="8"/>
  <c r="V377" i="8" s="1"/>
  <c r="W377" i="8" s="1"/>
  <c r="Y377" i="8" s="1"/>
  <c r="AB378" i="7"/>
  <c r="Z377" i="7"/>
  <c r="E371" i="5" l="1"/>
  <c r="K371" i="5"/>
  <c r="L371" i="5" s="1"/>
  <c r="M371" i="5" s="1"/>
  <c r="AB377" i="8"/>
  <c r="D378" i="8" s="1"/>
  <c r="Z376" i="8"/>
  <c r="N379" i="7"/>
  <c r="X379" i="7"/>
  <c r="Q379" i="7"/>
  <c r="P379" i="7"/>
  <c r="R379" i="7"/>
  <c r="C379" i="7"/>
  <c r="O379" i="7"/>
  <c r="M379" i="7"/>
  <c r="E379" i="7"/>
  <c r="K379" i="7"/>
  <c r="AA379" i="7"/>
  <c r="D379" i="7"/>
  <c r="N371" i="5" l="1"/>
  <c r="O371" i="5" s="1"/>
  <c r="P371" i="5" s="1"/>
  <c r="Q371" i="5" s="1"/>
  <c r="R371" i="5" s="1"/>
  <c r="T371" i="5" s="1"/>
  <c r="N378" i="8"/>
  <c r="Q378" i="8"/>
  <c r="R378" i="8"/>
  <c r="S378" i="8" s="1"/>
  <c r="T378" i="8" s="1"/>
  <c r="U378" i="8" s="1"/>
  <c r="V378" i="8" s="1"/>
  <c r="X378" i="8"/>
  <c r="K378" i="8"/>
  <c r="O378" i="8"/>
  <c r="P378" i="8"/>
  <c r="M378" i="8"/>
  <c r="C378" i="8"/>
  <c r="AA378" i="8"/>
  <c r="E378" i="8"/>
  <c r="F378" i="8" s="1"/>
  <c r="G378" i="8" s="1"/>
  <c r="F379" i="7"/>
  <c r="S379" i="7"/>
  <c r="U370" i="5" l="1"/>
  <c r="W371" i="5"/>
  <c r="T379" i="7"/>
  <c r="G379" i="7"/>
  <c r="H378" i="8"/>
  <c r="I378" i="8" s="1"/>
  <c r="J378" i="8" s="1"/>
  <c r="W378" i="8"/>
  <c r="V372" i="5" l="1"/>
  <c r="E372" i="5"/>
  <c r="S372" i="5"/>
  <c r="C372" i="5"/>
  <c r="H372" i="5" s="1"/>
  <c r="Y378" i="8"/>
  <c r="Z377" i="8" s="1"/>
  <c r="U379" i="7"/>
  <c r="V379" i="7" s="1"/>
  <c r="W379" i="7" s="1"/>
  <c r="H379" i="7"/>
  <c r="I379" i="7" s="1"/>
  <c r="J379" i="7" s="1"/>
  <c r="K372" i="5" l="1"/>
  <c r="J372" i="5"/>
  <c r="I372" i="5"/>
  <c r="F372" i="5"/>
  <c r="D372" i="5"/>
  <c r="AB378" i="8"/>
  <c r="Q379" i="8" s="1"/>
  <c r="Y379" i="7"/>
  <c r="AB379" i="7" s="1"/>
  <c r="L372" i="5" l="1"/>
  <c r="M372" i="5" s="1"/>
  <c r="P379" i="8"/>
  <c r="X379" i="8"/>
  <c r="C379" i="8"/>
  <c r="R379" i="8"/>
  <c r="S379" i="8" s="1"/>
  <c r="T379" i="8" s="1"/>
  <c r="AA379" i="8"/>
  <c r="D379" i="8"/>
  <c r="K379" i="8"/>
  <c r="N379" i="8"/>
  <c r="M379" i="8"/>
  <c r="E379" i="8"/>
  <c r="F379" i="8" s="1"/>
  <c r="Z378" i="7"/>
  <c r="O379" i="8"/>
  <c r="Q380" i="7"/>
  <c r="N380" i="7"/>
  <c r="AA380" i="7"/>
  <c r="C380" i="7"/>
  <c r="P380" i="7"/>
  <c r="K380" i="7"/>
  <c r="E380" i="7"/>
  <c r="R380" i="7"/>
  <c r="X380" i="7"/>
  <c r="D380" i="7"/>
  <c r="O380" i="7"/>
  <c r="M380" i="7"/>
  <c r="N372" i="5" l="1"/>
  <c r="O372" i="5" s="1"/>
  <c r="P372" i="5" s="1"/>
  <c r="Q372" i="5" s="1"/>
  <c r="F380" i="7"/>
  <c r="G380" i="7" s="1"/>
  <c r="H380" i="7" s="1"/>
  <c r="I380" i="7" s="1"/>
  <c r="S380" i="7"/>
  <c r="T380" i="7" s="1"/>
  <c r="U380" i="7" s="1"/>
  <c r="V380" i="7" s="1"/>
  <c r="G379" i="8"/>
  <c r="U379" i="8"/>
  <c r="V379" i="8" s="1"/>
  <c r="W379" i="8" s="1"/>
  <c r="R372" i="5" l="1"/>
  <c r="T372" i="5" s="1"/>
  <c r="H379" i="8"/>
  <c r="I379" i="8" s="1"/>
  <c r="J379" i="8" s="1"/>
  <c r="Y379" i="8" s="1"/>
  <c r="J380" i="7"/>
  <c r="W380" i="7"/>
  <c r="U371" i="5" l="1"/>
  <c r="W372" i="5"/>
  <c r="Z378" i="8"/>
  <c r="AB379" i="8"/>
  <c r="M380" i="8" s="1"/>
  <c r="Y380" i="7"/>
  <c r="S373" i="5" l="1"/>
  <c r="K373" i="5"/>
  <c r="V373" i="5"/>
  <c r="J373" i="5"/>
  <c r="C373" i="5"/>
  <c r="H373" i="5" s="1"/>
  <c r="D380" i="8"/>
  <c r="P380" i="8"/>
  <c r="N380" i="8"/>
  <c r="X380" i="8"/>
  <c r="O380" i="8"/>
  <c r="K380" i="8"/>
  <c r="C380" i="8"/>
  <c r="Q380" i="8"/>
  <c r="R380" i="8"/>
  <c r="S380" i="8" s="1"/>
  <c r="T380" i="8" s="1"/>
  <c r="E380" i="8"/>
  <c r="F380" i="8" s="1"/>
  <c r="AA380" i="8"/>
  <c r="AB380" i="7"/>
  <c r="Z379" i="7"/>
  <c r="E373" i="5" l="1"/>
  <c r="I373" i="5"/>
  <c r="D373" i="5"/>
  <c r="F373" i="5"/>
  <c r="G380" i="8"/>
  <c r="H380" i="8" s="1"/>
  <c r="I380" i="8" s="1"/>
  <c r="R381" i="7"/>
  <c r="P381" i="7"/>
  <c r="M381" i="7"/>
  <c r="K381" i="7"/>
  <c r="D381" i="7"/>
  <c r="N381" i="7"/>
  <c r="O381" i="7"/>
  <c r="X381" i="7"/>
  <c r="Q381" i="7"/>
  <c r="C381" i="7"/>
  <c r="E381" i="7"/>
  <c r="AA381" i="7"/>
  <c r="U380" i="8"/>
  <c r="V380" i="8" s="1"/>
  <c r="W380" i="8" s="1"/>
  <c r="L373" i="5" l="1"/>
  <c r="M373" i="5" s="1"/>
  <c r="N373" i="5" s="1"/>
  <c r="J380" i="8"/>
  <c r="Y380" i="8" s="1"/>
  <c r="S381" i="7"/>
  <c r="T381" i="7" s="1"/>
  <c r="U381" i="7" s="1"/>
  <c r="V381" i="7" s="1"/>
  <c r="F381" i="7"/>
  <c r="G381" i="7" s="1"/>
  <c r="H381" i="7" s="1"/>
  <c r="I381" i="7" s="1"/>
  <c r="O373" i="5" l="1"/>
  <c r="P373" i="5" s="1"/>
  <c r="Q373" i="5" s="1"/>
  <c r="AB380" i="8"/>
  <c r="Z379" i="8"/>
  <c r="J381" i="7"/>
  <c r="W381" i="7"/>
  <c r="R373" i="5" l="1"/>
  <c r="T373" i="5" s="1"/>
  <c r="W373" i="5" s="1"/>
  <c r="P381" i="8"/>
  <c r="K381" i="8"/>
  <c r="Q381" i="8"/>
  <c r="O381" i="8"/>
  <c r="R381" i="8"/>
  <c r="M381" i="8"/>
  <c r="X381" i="8"/>
  <c r="AA381" i="8"/>
  <c r="D381" i="8"/>
  <c r="N381" i="8"/>
  <c r="E381" i="8"/>
  <c r="C381" i="8"/>
  <c r="Y381" i="7"/>
  <c r="U372" i="5" l="1"/>
  <c r="H374" i="5"/>
  <c r="J374" i="5"/>
  <c r="V374" i="5"/>
  <c r="C374" i="5"/>
  <c r="D374" i="5" s="1"/>
  <c r="E374" i="5"/>
  <c r="S374" i="5"/>
  <c r="I374" i="5"/>
  <c r="F374" i="5"/>
  <c r="K374" i="5"/>
  <c r="AB381" i="7"/>
  <c r="Z380" i="7"/>
  <c r="S381" i="8"/>
  <c r="F381" i="8"/>
  <c r="L374" i="5" l="1"/>
  <c r="M374" i="5" s="1"/>
  <c r="T381" i="8"/>
  <c r="U381" i="8" s="1"/>
  <c r="V381" i="8" s="1"/>
  <c r="P382" i="7"/>
  <c r="E382" i="7"/>
  <c r="K382" i="7"/>
  <c r="N382" i="7"/>
  <c r="X382" i="7"/>
  <c r="C382" i="7"/>
  <c r="O382" i="7"/>
  <c r="M382" i="7"/>
  <c r="D382" i="7"/>
  <c r="Q382" i="7"/>
  <c r="AA382" i="7"/>
  <c r="R382" i="7"/>
  <c r="G381" i="8"/>
  <c r="H381" i="8" s="1"/>
  <c r="I381" i="8" s="1"/>
  <c r="N374" i="5" l="1"/>
  <c r="O374" i="5" s="1"/>
  <c r="J381" i="8"/>
  <c r="W381" i="8"/>
  <c r="F382" i="7"/>
  <c r="S382" i="7"/>
  <c r="P374" i="5" l="1"/>
  <c r="Q374" i="5" s="1"/>
  <c r="R374" i="5" s="1"/>
  <c r="T374" i="5" s="1"/>
  <c r="Y381" i="8"/>
  <c r="Z380" i="8" s="1"/>
  <c r="T382" i="7"/>
  <c r="U382" i="7" s="1"/>
  <c r="V382" i="7" s="1"/>
  <c r="G382" i="7"/>
  <c r="H382" i="7" s="1"/>
  <c r="I382" i="7" s="1"/>
  <c r="J382" i="7" s="1"/>
  <c r="U373" i="5" l="1"/>
  <c r="W374" i="5"/>
  <c r="AB381" i="8"/>
  <c r="E382" i="8" s="1"/>
  <c r="W382" i="7"/>
  <c r="Y382" i="7" s="1"/>
  <c r="C375" i="5" l="1"/>
  <c r="D375" i="5" s="1"/>
  <c r="V375" i="5"/>
  <c r="S375" i="5"/>
  <c r="R382" i="8"/>
  <c r="S382" i="8" s="1"/>
  <c r="T382" i="8" s="1"/>
  <c r="U382" i="8" s="1"/>
  <c r="V382" i="8" s="1"/>
  <c r="O382" i="8"/>
  <c r="X382" i="8"/>
  <c r="K382" i="8"/>
  <c r="D382" i="8"/>
  <c r="N382" i="8"/>
  <c r="P382" i="8"/>
  <c r="C382" i="8"/>
  <c r="Q382" i="8"/>
  <c r="AA382" i="8"/>
  <c r="M382" i="8"/>
  <c r="AB382" i="7"/>
  <c r="Z381" i="7"/>
  <c r="F382" i="8"/>
  <c r="G382" i="8" s="1"/>
  <c r="H382" i="8" s="1"/>
  <c r="I382" i="8" s="1"/>
  <c r="E375" i="5" l="1"/>
  <c r="H375" i="5"/>
  <c r="J375" i="5"/>
  <c r="F375" i="5"/>
  <c r="I375" i="5"/>
  <c r="K375" i="5"/>
  <c r="N383" i="7"/>
  <c r="D383" i="7"/>
  <c r="R383" i="7"/>
  <c r="O383" i="7"/>
  <c r="M383" i="7"/>
  <c r="E383" i="7"/>
  <c r="K383" i="7"/>
  <c r="Q383" i="7"/>
  <c r="P383" i="7"/>
  <c r="AA383" i="7"/>
  <c r="X383" i="7"/>
  <c r="C383" i="7"/>
  <c r="W382" i="8"/>
  <c r="J382" i="8"/>
  <c r="L375" i="5" l="1"/>
  <c r="M375" i="5" s="1"/>
  <c r="Y382" i="8"/>
  <c r="AB382" i="8" s="1"/>
  <c r="F383" i="7"/>
  <c r="G383" i="7" s="1"/>
  <c r="S383" i="7"/>
  <c r="N375" i="5" l="1"/>
  <c r="O375" i="5" s="1"/>
  <c r="Z381" i="8"/>
  <c r="E383" i="8"/>
  <c r="M383" i="8"/>
  <c r="X383" i="8"/>
  <c r="P383" i="8"/>
  <c r="O383" i="8"/>
  <c r="C383" i="8"/>
  <c r="R383" i="8"/>
  <c r="Q383" i="8"/>
  <c r="AA383" i="8"/>
  <c r="K383" i="8"/>
  <c r="D383" i="8"/>
  <c r="N383" i="8"/>
  <c r="T383" i="7"/>
  <c r="H383" i="7"/>
  <c r="I383" i="7" s="1"/>
  <c r="J383" i="7" s="1"/>
  <c r="P375" i="5" l="1"/>
  <c r="Q375" i="5" s="1"/>
  <c r="R375" i="5" s="1"/>
  <c r="T375" i="5" s="1"/>
  <c r="U383" i="7"/>
  <c r="V383" i="7" s="1"/>
  <c r="W383" i="7" s="1"/>
  <c r="Y383" i="7" s="1"/>
  <c r="F383" i="8"/>
  <c r="S383" i="8"/>
  <c r="W375" i="5" l="1"/>
  <c r="U374" i="5"/>
  <c r="Z382" i="7"/>
  <c r="AB383" i="7"/>
  <c r="K384" i="7" s="1"/>
  <c r="T383" i="8"/>
  <c r="U383" i="8" s="1"/>
  <c r="V383" i="8" s="1"/>
  <c r="G383" i="8"/>
  <c r="H383" i="8" s="1"/>
  <c r="I383" i="8" s="1"/>
  <c r="S376" i="5" l="1"/>
  <c r="V376" i="5"/>
  <c r="C376" i="5"/>
  <c r="E376" i="5" s="1"/>
  <c r="K376" i="5"/>
  <c r="M384" i="7"/>
  <c r="X384" i="7"/>
  <c r="E384" i="7"/>
  <c r="F384" i="7" s="1"/>
  <c r="O384" i="7"/>
  <c r="N384" i="7"/>
  <c r="P384" i="7"/>
  <c r="D384" i="7"/>
  <c r="AA384" i="7"/>
  <c r="C384" i="7"/>
  <c r="Q384" i="7"/>
  <c r="R384" i="7"/>
  <c r="S384" i="7" s="1"/>
  <c r="W383" i="8"/>
  <c r="J383" i="8"/>
  <c r="D376" i="5" l="1"/>
  <c r="I376" i="5"/>
  <c r="H376" i="5"/>
  <c r="F376" i="5"/>
  <c r="L376" i="5" s="1"/>
  <c r="M376" i="5" s="1"/>
  <c r="J376" i="5"/>
  <c r="G384" i="7"/>
  <c r="H384" i="7" s="1"/>
  <c r="I384" i="7" s="1"/>
  <c r="J384" i="7" s="1"/>
  <c r="Y383" i="8"/>
  <c r="AB383" i="8" s="1"/>
  <c r="T384" i="7"/>
  <c r="N376" i="5" l="1"/>
  <c r="O376" i="5" s="1"/>
  <c r="Z382" i="8"/>
  <c r="O384" i="8"/>
  <c r="AA384" i="8"/>
  <c r="P384" i="8"/>
  <c r="D384" i="8"/>
  <c r="C384" i="8"/>
  <c r="N384" i="8"/>
  <c r="R384" i="8"/>
  <c r="X384" i="8"/>
  <c r="Q384" i="8"/>
  <c r="E384" i="8"/>
  <c r="M384" i="8"/>
  <c r="K384" i="8"/>
  <c r="U384" i="7"/>
  <c r="V384" i="7" s="1"/>
  <c r="W384" i="7" s="1"/>
  <c r="Y384" i="7" s="1"/>
  <c r="P376" i="5" l="1"/>
  <c r="Q376" i="5" s="1"/>
  <c r="R376" i="5" s="1"/>
  <c r="T376" i="5" s="1"/>
  <c r="AB384" i="7"/>
  <c r="Z383" i="7"/>
  <c r="S384" i="8"/>
  <c r="T384" i="8" s="1"/>
  <c r="U384" i="8" s="1"/>
  <c r="V384" i="8" s="1"/>
  <c r="F384" i="8"/>
  <c r="G384" i="8" s="1"/>
  <c r="W376" i="5" l="1"/>
  <c r="U375" i="5"/>
  <c r="K385" i="7"/>
  <c r="D385" i="7"/>
  <c r="O385" i="7"/>
  <c r="M385" i="7"/>
  <c r="AA385" i="7"/>
  <c r="Q385" i="7"/>
  <c r="N385" i="7"/>
  <c r="P385" i="7"/>
  <c r="E385" i="7"/>
  <c r="X385" i="7"/>
  <c r="R385" i="7"/>
  <c r="C385" i="7"/>
  <c r="H384" i="8"/>
  <c r="I384" i="8" s="1"/>
  <c r="J384" i="8" s="1"/>
  <c r="W384" i="8"/>
  <c r="F377" i="5" l="1"/>
  <c r="V377" i="5"/>
  <c r="C377" i="5"/>
  <c r="J377" i="5" s="1"/>
  <c r="S377" i="5"/>
  <c r="K377" i="5"/>
  <c r="I377" i="5"/>
  <c r="F385" i="7"/>
  <c r="Y384" i="8"/>
  <c r="S385" i="7"/>
  <c r="D377" i="5" l="1"/>
  <c r="E377" i="5"/>
  <c r="H377" i="5"/>
  <c r="L377" i="5" s="1"/>
  <c r="M377" i="5" s="1"/>
  <c r="T385" i="7"/>
  <c r="U385" i="7" s="1"/>
  <c r="V385" i="7" s="1"/>
  <c r="G385" i="7"/>
  <c r="H385" i="7" s="1"/>
  <c r="I385" i="7" s="1"/>
  <c r="J385" i="7" s="1"/>
  <c r="AB384" i="8"/>
  <c r="Z383" i="8"/>
  <c r="N377" i="5" l="1"/>
  <c r="O377" i="5" s="1"/>
  <c r="W385" i="7"/>
  <c r="Y385" i="7" s="1"/>
  <c r="X385" i="8"/>
  <c r="K385" i="8"/>
  <c r="Q385" i="8"/>
  <c r="AA385" i="8"/>
  <c r="C385" i="8"/>
  <c r="O385" i="8"/>
  <c r="P385" i="8"/>
  <c r="M385" i="8"/>
  <c r="N385" i="8"/>
  <c r="E385" i="8"/>
  <c r="R385" i="8"/>
  <c r="D385" i="8"/>
  <c r="P377" i="5" l="1"/>
  <c r="Q377" i="5" s="1"/>
  <c r="R377" i="5" s="1"/>
  <c r="T377" i="5" s="1"/>
  <c r="W377" i="5" s="1"/>
  <c r="S378" i="5" s="1"/>
  <c r="AB385" i="7"/>
  <c r="D386" i="7" s="1"/>
  <c r="Z384" i="7"/>
  <c r="S385" i="8"/>
  <c r="T385" i="8" s="1"/>
  <c r="F385" i="8"/>
  <c r="C378" i="5" l="1"/>
  <c r="F378" i="5" s="1"/>
  <c r="J378" i="5"/>
  <c r="U376" i="5"/>
  <c r="I378" i="5"/>
  <c r="V378" i="5"/>
  <c r="D378" i="5"/>
  <c r="H378" i="5"/>
  <c r="K378" i="5"/>
  <c r="E378" i="5"/>
  <c r="AA386" i="7"/>
  <c r="X386" i="7"/>
  <c r="M386" i="7"/>
  <c r="Q386" i="7"/>
  <c r="O386" i="7"/>
  <c r="R386" i="7"/>
  <c r="S386" i="7" s="1"/>
  <c r="T386" i="7" s="1"/>
  <c r="E386" i="7"/>
  <c r="F386" i="7" s="1"/>
  <c r="G386" i="7" s="1"/>
  <c r="H386" i="7" s="1"/>
  <c r="I386" i="7" s="1"/>
  <c r="N386" i="7"/>
  <c r="P386" i="7"/>
  <c r="C386" i="7"/>
  <c r="K386" i="7"/>
  <c r="U385" i="8"/>
  <c r="V385" i="8" s="1"/>
  <c r="W385" i="8" s="1"/>
  <c r="G385" i="8"/>
  <c r="H385" i="8" s="1"/>
  <c r="I385" i="8" s="1"/>
  <c r="L378" i="5" l="1"/>
  <c r="M378" i="5" s="1"/>
  <c r="J385" i="8"/>
  <c r="Y385" i="8" s="1"/>
  <c r="U386" i="7"/>
  <c r="V386" i="7" s="1"/>
  <c r="W386" i="7" s="1"/>
  <c r="J386" i="7"/>
  <c r="N378" i="5" l="1"/>
  <c r="O378" i="5" s="1"/>
  <c r="P378" i="5" s="1"/>
  <c r="Q378" i="5" s="1"/>
  <c r="AB385" i="8"/>
  <c r="Z384" i="8"/>
  <c r="Y386" i="7"/>
  <c r="R378" i="5" l="1"/>
  <c r="T378" i="5" s="1"/>
  <c r="C386" i="8"/>
  <c r="N386" i="8"/>
  <c r="X386" i="8"/>
  <c r="O386" i="8"/>
  <c r="P386" i="8"/>
  <c r="D386" i="8"/>
  <c r="K386" i="8"/>
  <c r="AA386" i="8"/>
  <c r="E386" i="8"/>
  <c r="R386" i="8"/>
  <c r="M386" i="8"/>
  <c r="Q386" i="8"/>
  <c r="AB386" i="7"/>
  <c r="Z385" i="7"/>
  <c r="W378" i="5" l="1"/>
  <c r="U377" i="5"/>
  <c r="S386" i="8"/>
  <c r="O387" i="7"/>
  <c r="D387" i="7"/>
  <c r="N387" i="7"/>
  <c r="AA387" i="7"/>
  <c r="R387" i="7"/>
  <c r="X387" i="7"/>
  <c r="E387" i="7"/>
  <c r="P387" i="7"/>
  <c r="M387" i="7"/>
  <c r="C387" i="7"/>
  <c r="K387" i="7"/>
  <c r="Q387" i="7"/>
  <c r="F386" i="8"/>
  <c r="S379" i="5" l="1"/>
  <c r="C379" i="5"/>
  <c r="E379" i="5" s="1"/>
  <c r="V379" i="5"/>
  <c r="G386" i="8"/>
  <c r="H386" i="8" s="1"/>
  <c r="I386" i="8" s="1"/>
  <c r="J386" i="8" s="1"/>
  <c r="T386" i="8"/>
  <c r="S387" i="7"/>
  <c r="T387" i="7" s="1"/>
  <c r="F387" i="7"/>
  <c r="G387" i="7" s="1"/>
  <c r="J379" i="5" l="1"/>
  <c r="I379" i="5"/>
  <c r="K379" i="5"/>
  <c r="D379" i="5"/>
  <c r="F379" i="5"/>
  <c r="H379" i="5"/>
  <c r="U386" i="8"/>
  <c r="V386" i="8" s="1"/>
  <c r="W386" i="8" s="1"/>
  <c r="Y386" i="8" s="1"/>
  <c r="U387" i="7"/>
  <c r="V387" i="7" s="1"/>
  <c r="W387" i="7" s="1"/>
  <c r="H387" i="7"/>
  <c r="I387" i="7" s="1"/>
  <c r="J387" i="7" s="1"/>
  <c r="L379" i="5" l="1"/>
  <c r="M379" i="5" s="1"/>
  <c r="AB386" i="8"/>
  <c r="K387" i="8" s="1"/>
  <c r="Z385" i="8"/>
  <c r="Y387" i="7"/>
  <c r="AB387" i="7" s="1"/>
  <c r="N379" i="5" l="1"/>
  <c r="O379" i="5" s="1"/>
  <c r="P379" i="5" s="1"/>
  <c r="Q379" i="5" s="1"/>
  <c r="R379" i="5" s="1"/>
  <c r="T379" i="5" s="1"/>
  <c r="Q387" i="8"/>
  <c r="N387" i="8"/>
  <c r="AA387" i="8"/>
  <c r="O387" i="8"/>
  <c r="C387" i="8"/>
  <c r="M387" i="8"/>
  <c r="X387" i="8"/>
  <c r="R387" i="8"/>
  <c r="S387" i="8" s="1"/>
  <c r="P387" i="8"/>
  <c r="Z386" i="7"/>
  <c r="D387" i="8"/>
  <c r="E387" i="8"/>
  <c r="F387" i="8" s="1"/>
  <c r="G387" i="8" s="1"/>
  <c r="H387" i="8" s="1"/>
  <c r="I387" i="8" s="1"/>
  <c r="R388" i="7"/>
  <c r="K388" i="7"/>
  <c r="C388" i="7"/>
  <c r="N388" i="7"/>
  <c r="M388" i="7"/>
  <c r="Q388" i="7"/>
  <c r="O388" i="7"/>
  <c r="X388" i="7"/>
  <c r="P388" i="7"/>
  <c r="E388" i="7"/>
  <c r="AA388" i="7"/>
  <c r="D388" i="7"/>
  <c r="U378" i="5" l="1"/>
  <c r="W379" i="5"/>
  <c r="S388" i="7"/>
  <c r="T388" i="7" s="1"/>
  <c r="J387" i="8"/>
  <c r="F388" i="7"/>
  <c r="T387" i="8"/>
  <c r="U387" i="8" s="1"/>
  <c r="V387" i="8" s="1"/>
  <c r="S380" i="5" l="1"/>
  <c r="V380" i="5"/>
  <c r="E380" i="5"/>
  <c r="C380" i="5"/>
  <c r="H380" i="5" s="1"/>
  <c r="G388" i="7"/>
  <c r="H388" i="7" s="1"/>
  <c r="I388" i="7" s="1"/>
  <c r="U388" i="7"/>
  <c r="V388" i="7" s="1"/>
  <c r="W388" i="7" s="1"/>
  <c r="W387" i="8"/>
  <c r="Y387" i="8" s="1"/>
  <c r="J380" i="5" l="1"/>
  <c r="K380" i="5"/>
  <c r="F380" i="5"/>
  <c r="L380" i="5" s="1"/>
  <c r="M380" i="5" s="1"/>
  <c r="I380" i="5"/>
  <c r="D380" i="5"/>
  <c r="J388" i="7"/>
  <c r="Y388" i="7" s="1"/>
  <c r="Z387" i="7" s="1"/>
  <c r="AB387" i="8"/>
  <c r="Z386" i="8"/>
  <c r="N380" i="5" l="1"/>
  <c r="O380" i="5" s="1"/>
  <c r="P380" i="5" s="1"/>
  <c r="Q380" i="5" s="1"/>
  <c r="R380" i="5" s="1"/>
  <c r="T380" i="5" s="1"/>
  <c r="AB388" i="7"/>
  <c r="X389" i="7" s="1"/>
  <c r="R388" i="8"/>
  <c r="E388" i="8"/>
  <c r="C388" i="8"/>
  <c r="M388" i="8"/>
  <c r="Q388" i="8"/>
  <c r="D388" i="8"/>
  <c r="AA388" i="8"/>
  <c r="K388" i="8"/>
  <c r="P388" i="8"/>
  <c r="O388" i="8"/>
  <c r="X388" i="8"/>
  <c r="N388" i="8"/>
  <c r="W380" i="5" l="1"/>
  <c r="U379" i="5"/>
  <c r="O389" i="7"/>
  <c r="R389" i="7"/>
  <c r="S389" i="7" s="1"/>
  <c r="T389" i="7" s="1"/>
  <c r="P389" i="7"/>
  <c r="D389" i="7"/>
  <c r="AA389" i="7"/>
  <c r="K389" i="7"/>
  <c r="N389" i="7"/>
  <c r="E389" i="7"/>
  <c r="F389" i="7" s="1"/>
  <c r="G389" i="7" s="1"/>
  <c r="Q389" i="7"/>
  <c r="M389" i="7"/>
  <c r="C389" i="7"/>
  <c r="F388" i="8"/>
  <c r="S388" i="8"/>
  <c r="T388" i="8" s="1"/>
  <c r="V381" i="5" l="1"/>
  <c r="S381" i="5"/>
  <c r="C381" i="5"/>
  <c r="F381" i="5" s="1"/>
  <c r="G388" i="8"/>
  <c r="H388" i="8" s="1"/>
  <c r="I388" i="8" s="1"/>
  <c r="H389" i="7"/>
  <c r="I389" i="7" s="1"/>
  <c r="J389" i="7" s="1"/>
  <c r="U388" i="8"/>
  <c r="V388" i="8" s="1"/>
  <c r="W388" i="8" s="1"/>
  <c r="U389" i="7"/>
  <c r="V389" i="7" s="1"/>
  <c r="W389" i="7" s="1"/>
  <c r="H381" i="5" l="1"/>
  <c r="J381" i="5"/>
  <c r="D381" i="5"/>
  <c r="K381" i="5"/>
  <c r="E381" i="5"/>
  <c r="I381" i="5"/>
  <c r="L381" i="5" s="1"/>
  <c r="M381" i="5" s="1"/>
  <c r="Y389" i="7"/>
  <c r="Z388" i="7" s="1"/>
  <c r="J388" i="8"/>
  <c r="Y388" i="8" s="1"/>
  <c r="Z387" i="8" s="1"/>
  <c r="N381" i="5" l="1"/>
  <c r="O381" i="5" s="1"/>
  <c r="P381" i="5" s="1"/>
  <c r="Q381" i="5" s="1"/>
  <c r="AB389" i="7"/>
  <c r="N390" i="7" s="1"/>
  <c r="AB388" i="8"/>
  <c r="X389" i="8" s="1"/>
  <c r="R381" i="5" l="1"/>
  <c r="T381" i="5" s="1"/>
  <c r="R390" i="7"/>
  <c r="S390" i="7" s="1"/>
  <c r="C390" i="7"/>
  <c r="X390" i="7"/>
  <c r="E390" i="7"/>
  <c r="F390" i="7" s="1"/>
  <c r="M390" i="7"/>
  <c r="C389" i="8"/>
  <c r="Q390" i="7"/>
  <c r="AA390" i="7"/>
  <c r="K389" i="8"/>
  <c r="D390" i="7"/>
  <c r="O390" i="7"/>
  <c r="P390" i="7"/>
  <c r="K390" i="7"/>
  <c r="N389" i="8"/>
  <c r="D389" i="8"/>
  <c r="AA389" i="8"/>
  <c r="E389" i="8"/>
  <c r="F389" i="8" s="1"/>
  <c r="P389" i="8"/>
  <c r="Q389" i="8"/>
  <c r="O389" i="8"/>
  <c r="M389" i="8"/>
  <c r="R389" i="8"/>
  <c r="S389" i="8" s="1"/>
  <c r="W381" i="5" l="1"/>
  <c r="U380" i="5"/>
  <c r="T389" i="8"/>
  <c r="U389" i="8" s="1"/>
  <c r="V389" i="8" s="1"/>
  <c r="T390" i="7"/>
  <c r="U390" i="7" s="1"/>
  <c r="V390" i="7" s="1"/>
  <c r="W390" i="7" s="1"/>
  <c r="G390" i="7"/>
  <c r="G389" i="8"/>
  <c r="H389" i="8" s="1"/>
  <c r="I389" i="8" s="1"/>
  <c r="J389" i="8" s="1"/>
  <c r="C382" i="5" l="1"/>
  <c r="D382" i="5" s="1"/>
  <c r="E382" i="5"/>
  <c r="J382" i="5"/>
  <c r="S382" i="5"/>
  <c r="F382" i="5"/>
  <c r="V382" i="5"/>
  <c r="I382" i="5"/>
  <c r="H382" i="5"/>
  <c r="K382" i="5"/>
  <c r="W389" i="8"/>
  <c r="Y389" i="8" s="1"/>
  <c r="H390" i="7"/>
  <c r="I390" i="7" s="1"/>
  <c r="J390" i="7" s="1"/>
  <c r="Y390" i="7" s="1"/>
  <c r="L382" i="5" l="1"/>
  <c r="M382" i="5" s="1"/>
  <c r="Z388" i="8"/>
  <c r="AB389" i="8"/>
  <c r="M390" i="8" s="1"/>
  <c r="AB390" i="7"/>
  <c r="Z389" i="7"/>
  <c r="N382" i="5" l="1"/>
  <c r="O382" i="5" s="1"/>
  <c r="P382" i="5" s="1"/>
  <c r="Q382" i="5" s="1"/>
  <c r="E390" i="8"/>
  <c r="F390" i="8" s="1"/>
  <c r="K390" i="8"/>
  <c r="P390" i="8"/>
  <c r="D390" i="8"/>
  <c r="C390" i="8"/>
  <c r="AA390" i="8"/>
  <c r="R390" i="8"/>
  <c r="O390" i="8"/>
  <c r="Q390" i="8"/>
  <c r="X390" i="8"/>
  <c r="N390" i="8"/>
  <c r="R391" i="7"/>
  <c r="K391" i="7"/>
  <c r="M391" i="7"/>
  <c r="Q391" i="7"/>
  <c r="D391" i="7"/>
  <c r="P391" i="7"/>
  <c r="O391" i="7"/>
  <c r="N391" i="7"/>
  <c r="AA391" i="7"/>
  <c r="C391" i="7"/>
  <c r="E391" i="7"/>
  <c r="X391" i="7"/>
  <c r="R382" i="5" l="1"/>
  <c r="T382" i="5" s="1"/>
  <c r="S390" i="8"/>
  <c r="T390" i="8" s="1"/>
  <c r="U390" i="8" s="1"/>
  <c r="V390" i="8" s="1"/>
  <c r="W390" i="8" s="1"/>
  <c r="G390" i="8"/>
  <c r="H390" i="8" s="1"/>
  <c r="I390" i="8" s="1"/>
  <c r="F391" i="7"/>
  <c r="G391" i="7" s="1"/>
  <c r="H391" i="7" s="1"/>
  <c r="I391" i="7" s="1"/>
  <c r="S391" i="7"/>
  <c r="T391" i="7" s="1"/>
  <c r="W382" i="5" l="1"/>
  <c r="U381" i="5"/>
  <c r="J390" i="8"/>
  <c r="Y390" i="8" s="1"/>
  <c r="U391" i="7"/>
  <c r="V391" i="7" s="1"/>
  <c r="W391" i="7" s="1"/>
  <c r="J391" i="7"/>
  <c r="I383" i="5" l="1"/>
  <c r="C383" i="5"/>
  <c r="E383" i="5" s="1"/>
  <c r="V383" i="5"/>
  <c r="H383" i="5"/>
  <c r="S383" i="5"/>
  <c r="K383" i="5"/>
  <c r="AB390" i="8"/>
  <c r="Z389" i="8"/>
  <c r="Y391" i="7"/>
  <c r="J383" i="5" l="1"/>
  <c r="F383" i="5"/>
  <c r="L383" i="5" s="1"/>
  <c r="M383" i="5" s="1"/>
  <c r="N383" i="5" s="1"/>
  <c r="O383" i="5" s="1"/>
  <c r="P383" i="5" s="1"/>
  <c r="Q383" i="5" s="1"/>
  <c r="R383" i="5" s="1"/>
  <c r="D383" i="5"/>
  <c r="K391" i="8"/>
  <c r="M391" i="8"/>
  <c r="O391" i="8"/>
  <c r="R391" i="8"/>
  <c r="AA391" i="8"/>
  <c r="C391" i="8"/>
  <c r="X391" i="8"/>
  <c r="N391" i="8"/>
  <c r="D391" i="8"/>
  <c r="E391" i="8"/>
  <c r="Q391" i="8"/>
  <c r="P391" i="8"/>
  <c r="AB391" i="7"/>
  <c r="Z390" i="7"/>
  <c r="T383" i="5" l="1"/>
  <c r="U382" i="5" s="1"/>
  <c r="P392" i="7"/>
  <c r="D392" i="7"/>
  <c r="E392" i="7"/>
  <c r="R392" i="7"/>
  <c r="N392" i="7"/>
  <c r="C392" i="7"/>
  <c r="AA392" i="7"/>
  <c r="O392" i="7"/>
  <c r="K392" i="7"/>
  <c r="X392" i="7"/>
  <c r="Q392" i="7"/>
  <c r="M392" i="7"/>
  <c r="F391" i="8"/>
  <c r="G391" i="8" s="1"/>
  <c r="S391" i="8"/>
  <c r="W383" i="5" l="1"/>
  <c r="D384" i="5" s="1"/>
  <c r="J384" i="5"/>
  <c r="C384" i="5"/>
  <c r="F384" i="5" s="1"/>
  <c r="V384" i="5"/>
  <c r="S384" i="5"/>
  <c r="T391" i="8"/>
  <c r="H391" i="8"/>
  <c r="I391" i="8" s="1"/>
  <c r="J391" i="8" s="1"/>
  <c r="F392" i="7"/>
  <c r="G392" i="7" s="1"/>
  <c r="H392" i="7" s="1"/>
  <c r="I392" i="7" s="1"/>
  <c r="S392" i="7"/>
  <c r="T392" i="7" s="1"/>
  <c r="U392" i="7" s="1"/>
  <c r="V392" i="7" s="1"/>
  <c r="E384" i="5" l="1"/>
  <c r="I384" i="5"/>
  <c r="H384" i="5"/>
  <c r="L384" i="5" s="1"/>
  <c r="M384" i="5" s="1"/>
  <c r="K384" i="5"/>
  <c r="U391" i="8"/>
  <c r="V391" i="8" s="1"/>
  <c r="W391" i="8" s="1"/>
  <c r="Y391" i="8" s="1"/>
  <c r="J392" i="7"/>
  <c r="W392" i="7"/>
  <c r="N384" i="5" l="1"/>
  <c r="O384" i="5" s="1"/>
  <c r="AB391" i="8"/>
  <c r="Z390" i="8"/>
  <c r="Y392" i="7"/>
  <c r="P384" i="5" l="1"/>
  <c r="Q384" i="5" s="1"/>
  <c r="R384" i="5" s="1"/>
  <c r="T384" i="5" s="1"/>
  <c r="U383" i="5" s="1"/>
  <c r="M392" i="8"/>
  <c r="Q392" i="8"/>
  <c r="AA392" i="8"/>
  <c r="K392" i="8"/>
  <c r="P392" i="8"/>
  <c r="N392" i="8"/>
  <c r="C392" i="8"/>
  <c r="O392" i="8"/>
  <c r="D392" i="8"/>
  <c r="X392" i="8"/>
  <c r="R392" i="8"/>
  <c r="E392" i="8"/>
  <c r="AB392" i="7"/>
  <c r="Z391" i="7"/>
  <c r="W384" i="5" l="1"/>
  <c r="S385" i="5" s="1"/>
  <c r="S392" i="8"/>
  <c r="F392" i="8"/>
  <c r="O393" i="7"/>
  <c r="Q393" i="7"/>
  <c r="C393" i="7"/>
  <c r="X393" i="7"/>
  <c r="N393" i="7"/>
  <c r="D393" i="7"/>
  <c r="AA393" i="7"/>
  <c r="R393" i="7"/>
  <c r="P393" i="7"/>
  <c r="M393" i="7"/>
  <c r="E393" i="7"/>
  <c r="K393" i="7"/>
  <c r="C385" i="5" l="1"/>
  <c r="H385" i="5" s="1"/>
  <c r="V385" i="5"/>
  <c r="I385" i="5"/>
  <c r="F385" i="5"/>
  <c r="J385" i="5"/>
  <c r="D385" i="5"/>
  <c r="E385" i="5"/>
  <c r="K385" i="5"/>
  <c r="L385" i="5" s="1"/>
  <c r="M385" i="5" s="1"/>
  <c r="G392" i="8"/>
  <c r="H392" i="8" s="1"/>
  <c r="I392" i="8" s="1"/>
  <c r="J392" i="8" s="1"/>
  <c r="F393" i="7"/>
  <c r="G393" i="7" s="1"/>
  <c r="H393" i="7" s="1"/>
  <c r="I393" i="7" s="1"/>
  <c r="S393" i="7"/>
  <c r="T393" i="7" s="1"/>
  <c r="T392" i="8"/>
  <c r="U392" i="8" s="1"/>
  <c r="V392" i="8" s="1"/>
  <c r="N385" i="5" l="1"/>
  <c r="O385" i="5" s="1"/>
  <c r="U393" i="7"/>
  <c r="V393" i="7" s="1"/>
  <c r="W393" i="7" s="1"/>
  <c r="J393" i="7"/>
  <c r="W392" i="8"/>
  <c r="Y392" i="8" s="1"/>
  <c r="P385" i="5" l="1"/>
  <c r="Q385" i="5" s="1"/>
  <c r="R385" i="5" s="1"/>
  <c r="T385" i="5" s="1"/>
  <c r="W385" i="5" s="1"/>
  <c r="Y393" i="7"/>
  <c r="Z392" i="7" s="1"/>
  <c r="AB392" i="8"/>
  <c r="Z391" i="8"/>
  <c r="U384" i="5" l="1"/>
  <c r="C386" i="5"/>
  <c r="I386" i="5" s="1"/>
  <c r="V386" i="5"/>
  <c r="S386" i="5"/>
  <c r="AB393" i="7"/>
  <c r="K394" i="7" s="1"/>
  <c r="R393" i="8"/>
  <c r="P393" i="8"/>
  <c r="O393" i="8"/>
  <c r="C393" i="8"/>
  <c r="E393" i="8"/>
  <c r="X393" i="8"/>
  <c r="AA393" i="8"/>
  <c r="K393" i="8"/>
  <c r="M393" i="8"/>
  <c r="Q393" i="8"/>
  <c r="N393" i="8"/>
  <c r="D393" i="8"/>
  <c r="E386" i="5" l="1"/>
  <c r="D386" i="5"/>
  <c r="K386" i="5"/>
  <c r="F386" i="5"/>
  <c r="H386" i="5"/>
  <c r="J386" i="5"/>
  <c r="O394" i="7"/>
  <c r="AA394" i="7"/>
  <c r="C394" i="7"/>
  <c r="E394" i="7"/>
  <c r="F394" i="7" s="1"/>
  <c r="G394" i="7" s="1"/>
  <c r="H394" i="7" s="1"/>
  <c r="I394" i="7" s="1"/>
  <c r="P394" i="7"/>
  <c r="Q394" i="7"/>
  <c r="M394" i="7"/>
  <c r="R394" i="7"/>
  <c r="S394" i="7" s="1"/>
  <c r="X394" i="7"/>
  <c r="D394" i="7"/>
  <c r="N394" i="7"/>
  <c r="F393" i="8"/>
  <c r="G393" i="8" s="1"/>
  <c r="S393" i="8"/>
  <c r="T393" i="8" s="1"/>
  <c r="U393" i="8" s="1"/>
  <c r="V393" i="8" s="1"/>
  <c r="L386" i="5" l="1"/>
  <c r="M386" i="5" s="1"/>
  <c r="N386" i="5" s="1"/>
  <c r="O386" i="5" s="1"/>
  <c r="H393" i="8"/>
  <c r="I393" i="8" s="1"/>
  <c r="J393" i="8" s="1"/>
  <c r="J394" i="7"/>
  <c r="T394" i="7"/>
  <c r="U394" i="7" s="1"/>
  <c r="V394" i="7" s="1"/>
  <c r="W393" i="8"/>
  <c r="P386" i="5" l="1"/>
  <c r="Q386" i="5" s="1"/>
  <c r="R386" i="5" s="1"/>
  <c r="T386" i="5" s="1"/>
  <c r="Y393" i="8"/>
  <c r="AB393" i="8" s="1"/>
  <c r="W394" i="7"/>
  <c r="Y394" i="7" s="1"/>
  <c r="U385" i="5" l="1"/>
  <c r="W386" i="5"/>
  <c r="Z392" i="8"/>
  <c r="AB394" i="7"/>
  <c r="Z393" i="7"/>
  <c r="E394" i="8"/>
  <c r="Q394" i="8"/>
  <c r="D394" i="8"/>
  <c r="AA394" i="8"/>
  <c r="X394" i="8"/>
  <c r="M394" i="8"/>
  <c r="C394" i="8"/>
  <c r="O394" i="8"/>
  <c r="N394" i="8"/>
  <c r="R394" i="8"/>
  <c r="P394" i="8"/>
  <c r="K394" i="8"/>
  <c r="V387" i="5" l="1"/>
  <c r="C387" i="5"/>
  <c r="J387" i="5" s="1"/>
  <c r="S387" i="5"/>
  <c r="X395" i="7"/>
  <c r="M395" i="7"/>
  <c r="C395" i="7"/>
  <c r="AA395" i="7"/>
  <c r="O395" i="7"/>
  <c r="K395" i="7"/>
  <c r="E395" i="7"/>
  <c r="R395" i="7"/>
  <c r="D395" i="7"/>
  <c r="P395" i="7"/>
  <c r="Q395" i="7"/>
  <c r="N395" i="7"/>
  <c r="F394" i="8"/>
  <c r="G394" i="8" s="1"/>
  <c r="S394" i="8"/>
  <c r="T394" i="8" s="1"/>
  <c r="U394" i="8" s="1"/>
  <c r="V394" i="8" s="1"/>
  <c r="F387" i="5" l="1"/>
  <c r="K387" i="5"/>
  <c r="E387" i="5"/>
  <c r="D387" i="5"/>
  <c r="H387" i="5"/>
  <c r="I387" i="5"/>
  <c r="W394" i="8"/>
  <c r="F395" i="7"/>
  <c r="G395" i="7" s="1"/>
  <c r="H395" i="7" s="1"/>
  <c r="I395" i="7" s="1"/>
  <c r="S395" i="7"/>
  <c r="T395" i="7" s="1"/>
  <c r="H394" i="8"/>
  <c r="I394" i="8" s="1"/>
  <c r="J394" i="8" s="1"/>
  <c r="L387" i="5" l="1"/>
  <c r="M387" i="5" s="1"/>
  <c r="Y394" i="8"/>
  <c r="Z393" i="8" s="1"/>
  <c r="U395" i="7"/>
  <c r="V395" i="7" s="1"/>
  <c r="W395" i="7" s="1"/>
  <c r="J395" i="7"/>
  <c r="N387" i="5" l="1"/>
  <c r="AB394" i="8"/>
  <c r="D395" i="8" s="1"/>
  <c r="Y395" i="7"/>
  <c r="O387" i="5" l="1"/>
  <c r="P387" i="5" s="1"/>
  <c r="Q387" i="5" s="1"/>
  <c r="M395" i="8"/>
  <c r="K395" i="8"/>
  <c r="Q395" i="8"/>
  <c r="P395" i="8"/>
  <c r="C395" i="8"/>
  <c r="X395" i="8"/>
  <c r="AA395" i="8"/>
  <c r="E395" i="8"/>
  <c r="F395" i="8" s="1"/>
  <c r="N395" i="8"/>
  <c r="R395" i="8"/>
  <c r="S395" i="8" s="1"/>
  <c r="O395" i="8"/>
  <c r="AB395" i="7"/>
  <c r="Z394" i="7"/>
  <c r="R387" i="5" l="1"/>
  <c r="T387" i="5" s="1"/>
  <c r="AA396" i="7"/>
  <c r="X396" i="7"/>
  <c r="Q396" i="7"/>
  <c r="M396" i="7"/>
  <c r="E396" i="7"/>
  <c r="P396" i="7"/>
  <c r="D396" i="7"/>
  <c r="K396" i="7"/>
  <c r="O396" i="7"/>
  <c r="N396" i="7"/>
  <c r="R396" i="7"/>
  <c r="C396" i="7"/>
  <c r="G395" i="8"/>
  <c r="H395" i="8" s="1"/>
  <c r="I395" i="8" s="1"/>
  <c r="T395" i="8"/>
  <c r="U395" i="8" s="1"/>
  <c r="V395" i="8" s="1"/>
  <c r="W387" i="5" l="1"/>
  <c r="U386" i="5"/>
  <c r="F396" i="7"/>
  <c r="G396" i="7" s="1"/>
  <c r="J395" i="8"/>
  <c r="S396" i="7"/>
  <c r="W395" i="8"/>
  <c r="C388" i="5" l="1"/>
  <c r="V388" i="5"/>
  <c r="S388" i="5"/>
  <c r="K388" i="5"/>
  <c r="D388" i="5"/>
  <c r="I388" i="5"/>
  <c r="H396" i="7"/>
  <c r="I396" i="7" s="1"/>
  <c r="J396" i="7" s="1"/>
  <c r="T396" i="7"/>
  <c r="Y395" i="8"/>
  <c r="F388" i="5" l="1"/>
  <c r="H388" i="5"/>
  <c r="E388" i="5"/>
  <c r="J388" i="5"/>
  <c r="U396" i="7"/>
  <c r="V396" i="7" s="1"/>
  <c r="W396" i="7" s="1"/>
  <c r="Y396" i="7" s="1"/>
  <c r="AB395" i="8"/>
  <c r="Z394" i="8"/>
  <c r="L388" i="5" l="1"/>
  <c r="M388" i="5" s="1"/>
  <c r="N388" i="5" s="1"/>
  <c r="O388" i="5" s="1"/>
  <c r="P388" i="5" s="1"/>
  <c r="Q388" i="5" s="1"/>
  <c r="R388" i="5" s="1"/>
  <c r="T388" i="5" s="1"/>
  <c r="W388" i="5" s="1"/>
  <c r="AB396" i="7"/>
  <c r="Z395" i="7"/>
  <c r="X396" i="8"/>
  <c r="M396" i="8"/>
  <c r="R396" i="8"/>
  <c r="E396" i="8"/>
  <c r="O396" i="8"/>
  <c r="C396" i="8"/>
  <c r="N396" i="8"/>
  <c r="AA396" i="8"/>
  <c r="K396" i="8"/>
  <c r="D396" i="8"/>
  <c r="P396" i="8"/>
  <c r="Q396" i="8"/>
  <c r="U387" i="5" l="1"/>
  <c r="J389" i="5"/>
  <c r="C389" i="5"/>
  <c r="I389" i="5" s="1"/>
  <c r="S389" i="5"/>
  <c r="V389" i="5"/>
  <c r="S396" i="8"/>
  <c r="F396" i="8"/>
  <c r="M397" i="7"/>
  <c r="O397" i="7"/>
  <c r="N397" i="7"/>
  <c r="E397" i="7"/>
  <c r="AA397" i="7"/>
  <c r="X397" i="7"/>
  <c r="Q397" i="7"/>
  <c r="D397" i="7"/>
  <c r="R397" i="7"/>
  <c r="K397" i="7"/>
  <c r="C397" i="7"/>
  <c r="P397" i="7"/>
  <c r="F389" i="5" l="1"/>
  <c r="D389" i="5"/>
  <c r="H389" i="5"/>
  <c r="L389" i="5" s="1"/>
  <c r="M389" i="5" s="1"/>
  <c r="E389" i="5"/>
  <c r="K389" i="5"/>
  <c r="T396" i="8"/>
  <c r="U396" i="8" s="1"/>
  <c r="V396" i="8" s="1"/>
  <c r="W396" i="8" s="1"/>
  <c r="S397" i="7"/>
  <c r="T397" i="7" s="1"/>
  <c r="F397" i="7"/>
  <c r="G396" i="8"/>
  <c r="N389" i="5" l="1"/>
  <c r="O389" i="5" s="1"/>
  <c r="U397" i="7"/>
  <c r="V397" i="7" s="1"/>
  <c r="W397" i="7" s="1"/>
  <c r="H396" i="8"/>
  <c r="I396" i="8" s="1"/>
  <c r="J396" i="8" s="1"/>
  <c r="Y396" i="8" s="1"/>
  <c r="G397" i="7"/>
  <c r="H397" i="7" s="1"/>
  <c r="I397" i="7" s="1"/>
  <c r="J397" i="7" s="1"/>
  <c r="P389" i="5" l="1"/>
  <c r="Q389" i="5" s="1"/>
  <c r="R389" i="5" s="1"/>
  <c r="T389" i="5" s="1"/>
  <c r="Y397" i="7"/>
  <c r="Z396" i="7" s="1"/>
  <c r="AB396" i="8"/>
  <c r="Z395" i="8"/>
  <c r="W389" i="5" l="1"/>
  <c r="U388" i="5"/>
  <c r="AB397" i="7"/>
  <c r="M398" i="7" s="1"/>
  <c r="R397" i="8"/>
  <c r="M397" i="8"/>
  <c r="K397" i="8"/>
  <c r="D397" i="8"/>
  <c r="P397" i="8"/>
  <c r="X397" i="8"/>
  <c r="Q397" i="8"/>
  <c r="O397" i="8"/>
  <c r="C397" i="8"/>
  <c r="E397" i="8"/>
  <c r="AA397" i="8"/>
  <c r="N397" i="8"/>
  <c r="C390" i="5" l="1"/>
  <c r="K390" i="5" s="1"/>
  <c r="S390" i="5"/>
  <c r="V390" i="5"/>
  <c r="P398" i="7"/>
  <c r="R398" i="7"/>
  <c r="S398" i="7" s="1"/>
  <c r="X398" i="7"/>
  <c r="AA398" i="7"/>
  <c r="C398" i="7"/>
  <c r="K398" i="7"/>
  <c r="E398" i="7"/>
  <c r="F398" i="7" s="1"/>
  <c r="G398" i="7" s="1"/>
  <c r="D398" i="7"/>
  <c r="O398" i="7"/>
  <c r="N398" i="7"/>
  <c r="Q398" i="7"/>
  <c r="S397" i="8"/>
  <c r="T397" i="8" s="1"/>
  <c r="U397" i="8" s="1"/>
  <c r="V397" i="8" s="1"/>
  <c r="F397" i="8"/>
  <c r="F390" i="5" l="1"/>
  <c r="D390" i="5"/>
  <c r="J390" i="5"/>
  <c r="I390" i="5"/>
  <c r="E390" i="5"/>
  <c r="H390" i="5"/>
  <c r="L390" i="5" s="1"/>
  <c r="M390" i="5" s="1"/>
  <c r="N390" i="5" s="1"/>
  <c r="O390" i="5" s="1"/>
  <c r="P390" i="5" s="1"/>
  <c r="Q390" i="5" s="1"/>
  <c r="R390" i="5" s="1"/>
  <c r="T398" i="7"/>
  <c r="H398" i="7"/>
  <c r="I398" i="7" s="1"/>
  <c r="J398" i="7" s="1"/>
  <c r="G397" i="8"/>
  <c r="H397" i="8" s="1"/>
  <c r="I397" i="8" s="1"/>
  <c r="J397" i="8" s="1"/>
  <c r="W397" i="8"/>
  <c r="T390" i="5" l="1"/>
  <c r="W390" i="5" s="1"/>
  <c r="Y397" i="8"/>
  <c r="Z396" i="8" s="1"/>
  <c r="U398" i="7"/>
  <c r="V398" i="7" s="1"/>
  <c r="W398" i="7" s="1"/>
  <c r="Y398" i="7" s="1"/>
  <c r="U389" i="5" l="1"/>
  <c r="H391" i="5"/>
  <c r="S391" i="5"/>
  <c r="V391" i="5"/>
  <c r="C391" i="5"/>
  <c r="F391" i="5" s="1"/>
  <c r="I391" i="5"/>
  <c r="J391" i="5"/>
  <c r="K391" i="5"/>
  <c r="AB397" i="8"/>
  <c r="C398" i="8" s="1"/>
  <c r="Z397" i="7"/>
  <c r="AB398" i="7"/>
  <c r="O399" i="7" s="1"/>
  <c r="L391" i="5" l="1"/>
  <c r="M391" i="5" s="1"/>
  <c r="E391" i="5"/>
  <c r="D391" i="5"/>
  <c r="K398" i="8"/>
  <c r="N398" i="8"/>
  <c r="X398" i="8"/>
  <c r="M398" i="8"/>
  <c r="AA398" i="8"/>
  <c r="O398" i="8"/>
  <c r="D398" i="8"/>
  <c r="P398" i="8"/>
  <c r="Q398" i="8"/>
  <c r="E398" i="8"/>
  <c r="F398" i="8" s="1"/>
  <c r="G398" i="8" s="1"/>
  <c r="R398" i="8"/>
  <c r="S398" i="8" s="1"/>
  <c r="M399" i="7"/>
  <c r="E399" i="7"/>
  <c r="F399" i="7" s="1"/>
  <c r="G399" i="7" s="1"/>
  <c r="H399" i="7" s="1"/>
  <c r="I399" i="7" s="1"/>
  <c r="C399" i="7"/>
  <c r="K399" i="7"/>
  <c r="AA399" i="7"/>
  <c r="X399" i="7"/>
  <c r="N399" i="7"/>
  <c r="Q399" i="7"/>
  <c r="R399" i="7"/>
  <c r="S399" i="7" s="1"/>
  <c r="P399" i="7"/>
  <c r="D399" i="7"/>
  <c r="N391" i="5" l="1"/>
  <c r="O391" i="5" s="1"/>
  <c r="P391" i="5" s="1"/>
  <c r="Q391" i="5" s="1"/>
  <c r="R391" i="5" s="1"/>
  <c r="T391" i="5" s="1"/>
  <c r="H398" i="8"/>
  <c r="I398" i="8" s="1"/>
  <c r="J398" i="8" s="1"/>
  <c r="J399" i="7"/>
  <c r="T399" i="7"/>
  <c r="U399" i="7" s="1"/>
  <c r="V399" i="7" s="1"/>
  <c r="T398" i="8"/>
  <c r="U398" i="8" s="1"/>
  <c r="V398" i="8" s="1"/>
  <c r="W391" i="5" l="1"/>
  <c r="U390" i="5"/>
  <c r="W398" i="8"/>
  <c r="Y398" i="8" s="1"/>
  <c r="W399" i="7"/>
  <c r="Y399" i="7" s="1"/>
  <c r="V392" i="5" l="1"/>
  <c r="C392" i="5"/>
  <c r="K392" i="5" s="1"/>
  <c r="S392" i="5"/>
  <c r="I392" i="5"/>
  <c r="AB398" i="8"/>
  <c r="Z397" i="8"/>
  <c r="AB399" i="7"/>
  <c r="Z398" i="7"/>
  <c r="D392" i="5" l="1"/>
  <c r="H392" i="5"/>
  <c r="L392" i="5" s="1"/>
  <c r="M392" i="5" s="1"/>
  <c r="E392" i="5"/>
  <c r="J392" i="5"/>
  <c r="F392" i="5"/>
  <c r="E399" i="8"/>
  <c r="C399" i="8"/>
  <c r="Q399" i="8"/>
  <c r="X399" i="8"/>
  <c r="D399" i="8"/>
  <c r="R399" i="8"/>
  <c r="O399" i="8"/>
  <c r="N399" i="8"/>
  <c r="AA399" i="8"/>
  <c r="P399" i="8"/>
  <c r="K399" i="8"/>
  <c r="M399" i="8"/>
  <c r="P400" i="7"/>
  <c r="O400" i="7"/>
  <c r="D400" i="7"/>
  <c r="X400" i="7"/>
  <c r="E400" i="7"/>
  <c r="AA400" i="7"/>
  <c r="M400" i="7"/>
  <c r="R400" i="7"/>
  <c r="C400" i="7"/>
  <c r="K400" i="7"/>
  <c r="N400" i="7"/>
  <c r="Q400" i="7"/>
  <c r="N392" i="5" l="1"/>
  <c r="O392" i="5" s="1"/>
  <c r="F399" i="8"/>
  <c r="G399" i="8" s="1"/>
  <c r="S399" i="8"/>
  <c r="S400" i="7"/>
  <c r="F400" i="7"/>
  <c r="P392" i="5" l="1"/>
  <c r="Q392" i="5" s="1"/>
  <c r="R392" i="5" s="1"/>
  <c r="T392" i="5" s="1"/>
  <c r="H399" i="8"/>
  <c r="I399" i="8" s="1"/>
  <c r="J399" i="8" s="1"/>
  <c r="T400" i="7"/>
  <c r="U400" i="7" s="1"/>
  <c r="V400" i="7" s="1"/>
  <c r="W400" i="7" s="1"/>
  <c r="T399" i="8"/>
  <c r="U399" i="8" s="1"/>
  <c r="V399" i="8" s="1"/>
  <c r="W399" i="8" s="1"/>
  <c r="G400" i="7"/>
  <c r="H400" i="7" s="1"/>
  <c r="I400" i="7" s="1"/>
  <c r="U391" i="5" l="1"/>
  <c r="W392" i="5"/>
  <c r="Y399" i="8"/>
  <c r="J400" i="7"/>
  <c r="Y400" i="7" s="1"/>
  <c r="C393" i="5" l="1"/>
  <c r="J393" i="5" s="1"/>
  <c r="S393" i="5"/>
  <c r="V393" i="5"/>
  <c r="D393" i="5"/>
  <c r="AB399" i="8"/>
  <c r="Z398" i="8"/>
  <c r="AB400" i="7"/>
  <c r="Z399" i="7"/>
  <c r="F393" i="5" l="1"/>
  <c r="I393" i="5"/>
  <c r="E393" i="5"/>
  <c r="K393" i="5"/>
  <c r="H393" i="5"/>
  <c r="Q401" i="7"/>
  <c r="K401" i="7"/>
  <c r="C401" i="7"/>
  <c r="X401" i="7"/>
  <c r="P401" i="7"/>
  <c r="E401" i="7"/>
  <c r="R401" i="7"/>
  <c r="D401" i="7"/>
  <c r="N401" i="7"/>
  <c r="M401" i="7"/>
  <c r="AA401" i="7"/>
  <c r="O401" i="7"/>
  <c r="C400" i="8"/>
  <c r="O400" i="8"/>
  <c r="P400" i="8"/>
  <c r="Q400" i="8"/>
  <c r="X400" i="8"/>
  <c r="D400" i="8"/>
  <c r="E400" i="8"/>
  <c r="N400" i="8"/>
  <c r="AA400" i="8"/>
  <c r="K400" i="8"/>
  <c r="M400" i="8"/>
  <c r="R400" i="8"/>
  <c r="L393" i="5" l="1"/>
  <c r="M393" i="5" s="1"/>
  <c r="F400" i="8"/>
  <c r="G400" i="8" s="1"/>
  <c r="H400" i="8" s="1"/>
  <c r="I400" i="8" s="1"/>
  <c r="F401" i="7"/>
  <c r="G401" i="7" s="1"/>
  <c r="H401" i="7" s="1"/>
  <c r="I401" i="7" s="1"/>
  <c r="S401" i="7"/>
  <c r="S400" i="8"/>
  <c r="T400" i="8" s="1"/>
  <c r="N393" i="5" l="1"/>
  <c r="O393" i="5" s="1"/>
  <c r="P393" i="5" s="1"/>
  <c r="Q393" i="5" s="1"/>
  <c r="R393" i="5" s="1"/>
  <c r="T393" i="5" s="1"/>
  <c r="U400" i="8"/>
  <c r="V400" i="8" s="1"/>
  <c r="W400" i="8" s="1"/>
  <c r="J401" i="7"/>
  <c r="J400" i="8"/>
  <c r="T401" i="7"/>
  <c r="U401" i="7" s="1"/>
  <c r="V401" i="7" s="1"/>
  <c r="W393" i="5" l="1"/>
  <c r="U392" i="5"/>
  <c r="Y400" i="8"/>
  <c r="Z399" i="8" s="1"/>
  <c r="W401" i="7"/>
  <c r="Y401" i="7" s="1"/>
  <c r="I394" i="5" l="1"/>
  <c r="V394" i="5"/>
  <c r="S394" i="5"/>
  <c r="C394" i="5"/>
  <c r="H394" i="5" s="1"/>
  <c r="K394" i="5"/>
  <c r="J394" i="5"/>
  <c r="D394" i="5"/>
  <c r="AB400" i="8"/>
  <c r="X401" i="8" s="1"/>
  <c r="AB401" i="7"/>
  <c r="Z400" i="7"/>
  <c r="E394" i="5" l="1"/>
  <c r="F394" i="5"/>
  <c r="L394" i="5" s="1"/>
  <c r="M394" i="5" s="1"/>
  <c r="P401" i="8"/>
  <c r="R401" i="8"/>
  <c r="S401" i="8" s="1"/>
  <c r="T401" i="8" s="1"/>
  <c r="E401" i="8"/>
  <c r="F401" i="8" s="1"/>
  <c r="G401" i="8" s="1"/>
  <c r="H401" i="8" s="1"/>
  <c r="I401" i="8" s="1"/>
  <c r="Q401" i="8"/>
  <c r="M401" i="8"/>
  <c r="K401" i="8"/>
  <c r="D401" i="8"/>
  <c r="AA401" i="8"/>
  <c r="O401" i="8"/>
  <c r="N401" i="8"/>
  <c r="C401" i="8"/>
  <c r="O402" i="7"/>
  <c r="AA402" i="7"/>
  <c r="N402" i="7"/>
  <c r="P402" i="7"/>
  <c r="X402" i="7"/>
  <c r="M402" i="7"/>
  <c r="C402" i="7"/>
  <c r="K402" i="7"/>
  <c r="E402" i="7"/>
  <c r="D402" i="7"/>
  <c r="R402" i="7"/>
  <c r="Q402" i="7"/>
  <c r="N394" i="5" l="1"/>
  <c r="O394" i="5" s="1"/>
  <c r="S402" i="7"/>
  <c r="T402" i="7" s="1"/>
  <c r="U402" i="7" s="1"/>
  <c r="V402" i="7" s="1"/>
  <c r="F402" i="7"/>
  <c r="G402" i="7" s="1"/>
  <c r="J401" i="8"/>
  <c r="U401" i="8"/>
  <c r="V401" i="8" s="1"/>
  <c r="W401" i="8" s="1"/>
  <c r="P394" i="5" l="1"/>
  <c r="Q394" i="5" s="1"/>
  <c r="R394" i="5" s="1"/>
  <c r="T394" i="5" s="1"/>
  <c r="W394" i="5" s="1"/>
  <c r="H402" i="7"/>
  <c r="I402" i="7" s="1"/>
  <c r="J402" i="7" s="1"/>
  <c r="Y401" i="8"/>
  <c r="W402" i="7"/>
  <c r="U393" i="5" l="1"/>
  <c r="V395" i="5"/>
  <c r="S395" i="5"/>
  <c r="C395" i="5"/>
  <c r="I395" i="5" s="1"/>
  <c r="Y402" i="7"/>
  <c r="AB402" i="7" s="1"/>
  <c r="AB401" i="8"/>
  <c r="Z400" i="8"/>
  <c r="F395" i="5" l="1"/>
  <c r="D395" i="5"/>
  <c r="J395" i="5"/>
  <c r="K395" i="5"/>
  <c r="H395" i="5"/>
  <c r="E395" i="5"/>
  <c r="Z401" i="7"/>
  <c r="D403" i="7"/>
  <c r="Q403" i="7"/>
  <c r="M403" i="7"/>
  <c r="N403" i="7"/>
  <c r="O403" i="7"/>
  <c r="AA403" i="7"/>
  <c r="K403" i="7"/>
  <c r="R403" i="7"/>
  <c r="X403" i="7"/>
  <c r="P403" i="7"/>
  <c r="C403" i="7"/>
  <c r="E403" i="7"/>
  <c r="E402" i="8"/>
  <c r="Q402" i="8"/>
  <c r="X402" i="8"/>
  <c r="P402" i="8"/>
  <c r="D402" i="8"/>
  <c r="R402" i="8"/>
  <c r="M402" i="8"/>
  <c r="AA402" i="8"/>
  <c r="K402" i="8"/>
  <c r="N402" i="8"/>
  <c r="O402" i="8"/>
  <c r="C402" i="8"/>
  <c r="L395" i="5" l="1"/>
  <c r="M395" i="5" s="1"/>
  <c r="N395" i="5" s="1"/>
  <c r="O395" i="5" s="1"/>
  <c r="P395" i="5" s="1"/>
  <c r="Q395" i="5" s="1"/>
  <c r="R395" i="5" s="1"/>
  <c r="T395" i="5" s="1"/>
  <c r="S402" i="8"/>
  <c r="T402" i="8" s="1"/>
  <c r="F403" i="7"/>
  <c r="G403" i="7" s="1"/>
  <c r="H403" i="7" s="1"/>
  <c r="I403" i="7" s="1"/>
  <c r="S403" i="7"/>
  <c r="F402" i="8"/>
  <c r="G402" i="8" s="1"/>
  <c r="H402" i="8" s="1"/>
  <c r="I402" i="8" s="1"/>
  <c r="W395" i="5" l="1"/>
  <c r="U394" i="5"/>
  <c r="U402" i="8"/>
  <c r="V402" i="8" s="1"/>
  <c r="W402" i="8" s="1"/>
  <c r="J403" i="7"/>
  <c r="J402" i="8"/>
  <c r="T403" i="7"/>
  <c r="U403" i="7" s="1"/>
  <c r="V403" i="7" s="1"/>
  <c r="C396" i="5" l="1"/>
  <c r="K396" i="5" s="1"/>
  <c r="S396" i="5"/>
  <c r="V396" i="5"/>
  <c r="H396" i="5"/>
  <c r="F396" i="5"/>
  <c r="D396" i="5"/>
  <c r="J396" i="5"/>
  <c r="E396" i="5"/>
  <c r="W403" i="7"/>
  <c r="Y403" i="7" s="1"/>
  <c r="Y402" i="8"/>
  <c r="I396" i="5" l="1"/>
  <c r="L396" i="5" s="1"/>
  <c r="M396" i="5" s="1"/>
  <c r="N396" i="5" s="1"/>
  <c r="O396" i="5" s="1"/>
  <c r="P396" i="5" s="1"/>
  <c r="Q396" i="5" s="1"/>
  <c r="R396" i="5" s="1"/>
  <c r="T396" i="5" s="1"/>
  <c r="AB403" i="7"/>
  <c r="Z402" i="7"/>
  <c r="AB402" i="8"/>
  <c r="Z401" i="8"/>
  <c r="U395" i="5" l="1"/>
  <c r="W396" i="5"/>
  <c r="K404" i="7"/>
  <c r="O404" i="7"/>
  <c r="AA404" i="7"/>
  <c r="P404" i="7"/>
  <c r="Q404" i="7"/>
  <c r="R404" i="7"/>
  <c r="N404" i="7"/>
  <c r="M404" i="7"/>
  <c r="C404" i="7"/>
  <c r="E404" i="7"/>
  <c r="X404" i="7"/>
  <c r="D404" i="7"/>
  <c r="N403" i="8"/>
  <c r="O403" i="8"/>
  <c r="R403" i="8"/>
  <c r="C403" i="8"/>
  <c r="AA403" i="8"/>
  <c r="P403" i="8"/>
  <c r="M403" i="8"/>
  <c r="D403" i="8"/>
  <c r="E403" i="8"/>
  <c r="Q403" i="8"/>
  <c r="X403" i="8"/>
  <c r="K403" i="8"/>
  <c r="S397" i="5" l="1"/>
  <c r="J397" i="5"/>
  <c r="V397" i="5"/>
  <c r="C397" i="5"/>
  <c r="F397" i="5" s="1"/>
  <c r="K397" i="5"/>
  <c r="E397" i="5"/>
  <c r="H397" i="5"/>
  <c r="L397" i="5" s="1"/>
  <c r="M397" i="5" s="1"/>
  <c r="I397" i="5"/>
  <c r="D397" i="5"/>
  <c r="F403" i="8"/>
  <c r="G403" i="8" s="1"/>
  <c r="H403" i="8" s="1"/>
  <c r="I403" i="8" s="1"/>
  <c r="F404" i="7"/>
  <c r="G404" i="7" s="1"/>
  <c r="H404" i="7" s="1"/>
  <c r="I404" i="7" s="1"/>
  <c r="S404" i="7"/>
  <c r="S403" i="8"/>
  <c r="N397" i="5" l="1"/>
  <c r="T403" i="8"/>
  <c r="U403" i="8" s="1"/>
  <c r="V403" i="8" s="1"/>
  <c r="W403" i="8" s="1"/>
  <c r="T404" i="7"/>
  <c r="U404" i="7" s="1"/>
  <c r="V404" i="7" s="1"/>
  <c r="J404" i="7"/>
  <c r="J403" i="8"/>
  <c r="O397" i="5" l="1"/>
  <c r="P397" i="5" s="1"/>
  <c r="Q397" i="5" s="1"/>
  <c r="W404" i="7"/>
  <c r="Y404" i="7" s="1"/>
  <c r="Y403" i="8"/>
  <c r="R397" i="5" l="1"/>
  <c r="T397" i="5" s="1"/>
  <c r="AB404" i="7"/>
  <c r="Z403" i="7"/>
  <c r="AB403" i="8"/>
  <c r="Z402" i="8"/>
  <c r="U396" i="5" l="1"/>
  <c r="W397" i="5"/>
  <c r="O405" i="7"/>
  <c r="P405" i="7"/>
  <c r="D405" i="7"/>
  <c r="R405" i="7"/>
  <c r="E405" i="7"/>
  <c r="X405" i="7"/>
  <c r="AA405" i="7"/>
  <c r="K405" i="7"/>
  <c r="N405" i="7"/>
  <c r="M405" i="7"/>
  <c r="Q405" i="7"/>
  <c r="C405" i="7"/>
  <c r="N404" i="8"/>
  <c r="E404" i="8"/>
  <c r="K404" i="8"/>
  <c r="R404" i="8"/>
  <c r="O404" i="8"/>
  <c r="AA404" i="8"/>
  <c r="C404" i="8"/>
  <c r="M404" i="8"/>
  <c r="X404" i="8"/>
  <c r="P404" i="8"/>
  <c r="D404" i="8"/>
  <c r="Q404" i="8"/>
  <c r="S398" i="5" l="1"/>
  <c r="C398" i="5"/>
  <c r="D398" i="5" s="1"/>
  <c r="V398" i="5"/>
  <c r="J398" i="5"/>
  <c r="H398" i="5"/>
  <c r="S404" i="8"/>
  <c r="T404" i="8" s="1"/>
  <c r="F405" i="7"/>
  <c r="F404" i="8"/>
  <c r="G404" i="8" s="1"/>
  <c r="S405" i="7"/>
  <c r="T405" i="7" s="1"/>
  <c r="U405" i="7" s="1"/>
  <c r="V405" i="7" s="1"/>
  <c r="E398" i="5" l="1"/>
  <c r="K398" i="5"/>
  <c r="I398" i="5"/>
  <c r="F398" i="5"/>
  <c r="L398" i="5" s="1"/>
  <c r="M398" i="5" s="1"/>
  <c r="H404" i="8"/>
  <c r="I404" i="8" s="1"/>
  <c r="J404" i="8" s="1"/>
  <c r="U404" i="8"/>
  <c r="V404" i="8" s="1"/>
  <c r="W404" i="8" s="1"/>
  <c r="W405" i="7"/>
  <c r="G405" i="7"/>
  <c r="H405" i="7" s="1"/>
  <c r="I405" i="7" s="1"/>
  <c r="N398" i="5" l="1"/>
  <c r="O398" i="5" s="1"/>
  <c r="P398" i="5" s="1"/>
  <c r="Q398" i="5" s="1"/>
  <c r="Y404" i="8"/>
  <c r="Z403" i="8" s="1"/>
  <c r="J405" i="7"/>
  <c r="Y405" i="7" s="1"/>
  <c r="R398" i="5" l="1"/>
  <c r="T398" i="5" s="1"/>
  <c r="AB404" i="8"/>
  <c r="Q405" i="8" s="1"/>
  <c r="AB405" i="7"/>
  <c r="Z404" i="7"/>
  <c r="W398" i="5" l="1"/>
  <c r="U397" i="5"/>
  <c r="O405" i="8"/>
  <c r="P405" i="8"/>
  <c r="K405" i="8"/>
  <c r="C405" i="8"/>
  <c r="X405" i="8"/>
  <c r="D405" i="8"/>
  <c r="N405" i="8"/>
  <c r="AA405" i="8"/>
  <c r="E405" i="8"/>
  <c r="F405" i="8" s="1"/>
  <c r="M405" i="8"/>
  <c r="R405" i="8"/>
  <c r="S405" i="8" s="1"/>
  <c r="T405" i="8" s="1"/>
  <c r="C406" i="7"/>
  <c r="AA406" i="7"/>
  <c r="X406" i="7"/>
  <c r="P406" i="7"/>
  <c r="E406" i="7"/>
  <c r="N406" i="7"/>
  <c r="Q406" i="7"/>
  <c r="M406" i="7"/>
  <c r="K406" i="7"/>
  <c r="D406" i="7"/>
  <c r="R406" i="7"/>
  <c r="O406" i="7"/>
  <c r="I399" i="5" l="1"/>
  <c r="H399" i="5"/>
  <c r="S399" i="5"/>
  <c r="C399" i="5"/>
  <c r="E399" i="5" s="1"/>
  <c r="K399" i="5"/>
  <c r="D399" i="5"/>
  <c r="V399" i="5"/>
  <c r="F399" i="5"/>
  <c r="J399" i="5"/>
  <c r="S406" i="7"/>
  <c r="F406" i="7"/>
  <c r="G405" i="8"/>
  <c r="U405" i="8"/>
  <c r="V405" i="8" s="1"/>
  <c r="W405" i="8" s="1"/>
  <c r="L399" i="5" l="1"/>
  <c r="M399" i="5" s="1"/>
  <c r="H405" i="8"/>
  <c r="I405" i="8" s="1"/>
  <c r="J405" i="8" s="1"/>
  <c r="Y405" i="8" s="1"/>
  <c r="G406" i="7"/>
  <c r="H406" i="7" s="1"/>
  <c r="I406" i="7" s="1"/>
  <c r="T406" i="7"/>
  <c r="U406" i="7" s="1"/>
  <c r="V406" i="7" s="1"/>
  <c r="N399" i="5" l="1"/>
  <c r="O399" i="5" s="1"/>
  <c r="Z404" i="8"/>
  <c r="AB405" i="8"/>
  <c r="D406" i="8" s="1"/>
  <c r="W406" i="7"/>
  <c r="J406" i="7"/>
  <c r="P399" i="5" l="1"/>
  <c r="Q399" i="5" s="1"/>
  <c r="R399" i="5" s="1"/>
  <c r="T399" i="5" s="1"/>
  <c r="U398" i="5" s="1"/>
  <c r="Q406" i="8"/>
  <c r="E406" i="8"/>
  <c r="F406" i="8" s="1"/>
  <c r="Y406" i="7"/>
  <c r="AB406" i="7" s="1"/>
  <c r="AA406" i="8"/>
  <c r="C406" i="8"/>
  <c r="X406" i="8"/>
  <c r="M406" i="8"/>
  <c r="P406" i="8"/>
  <c r="R406" i="8"/>
  <c r="S406" i="8" s="1"/>
  <c r="O406" i="8"/>
  <c r="K406" i="8"/>
  <c r="N406" i="8"/>
  <c r="W399" i="5" l="1"/>
  <c r="V400" i="5" s="1"/>
  <c r="Z405" i="7"/>
  <c r="K407" i="7"/>
  <c r="R407" i="7"/>
  <c r="P407" i="7"/>
  <c r="O407" i="7"/>
  <c r="M407" i="7"/>
  <c r="C407" i="7"/>
  <c r="E407" i="7"/>
  <c r="Q407" i="7"/>
  <c r="AA407" i="7"/>
  <c r="X407" i="7"/>
  <c r="N407" i="7"/>
  <c r="D407" i="7"/>
  <c r="G406" i="8"/>
  <c r="H406" i="8" s="1"/>
  <c r="I406" i="8" s="1"/>
  <c r="T406" i="8"/>
  <c r="U406" i="8" s="1"/>
  <c r="V406" i="8" s="1"/>
  <c r="W406" i="8" s="1"/>
  <c r="S400" i="5" l="1"/>
  <c r="C400" i="5"/>
  <c r="F400" i="5" s="1"/>
  <c r="E400" i="5"/>
  <c r="K400" i="5"/>
  <c r="I400" i="5"/>
  <c r="J400" i="5"/>
  <c r="H400" i="5"/>
  <c r="D400" i="5"/>
  <c r="F407" i="7"/>
  <c r="G407" i="7" s="1"/>
  <c r="J406" i="8"/>
  <c r="Y406" i="8" s="1"/>
  <c r="S407" i="7"/>
  <c r="L400" i="5" l="1"/>
  <c r="M400" i="5" s="1"/>
  <c r="N400" i="5" s="1"/>
  <c r="O400" i="5" s="1"/>
  <c r="AB406" i="8"/>
  <c r="Z405" i="8"/>
  <c r="T407" i="7"/>
  <c r="U407" i="7" s="1"/>
  <c r="V407" i="7" s="1"/>
  <c r="H407" i="7"/>
  <c r="I407" i="7" s="1"/>
  <c r="J407" i="7" s="1"/>
  <c r="P400" i="5" l="1"/>
  <c r="Q400" i="5" s="1"/>
  <c r="R400" i="5" s="1"/>
  <c r="T400" i="5" s="1"/>
  <c r="W407" i="7"/>
  <c r="Y407" i="7" s="1"/>
  <c r="X407" i="8"/>
  <c r="O407" i="8"/>
  <c r="C407" i="8"/>
  <c r="N407" i="8"/>
  <c r="AA407" i="8"/>
  <c r="Q407" i="8"/>
  <c r="E407" i="8"/>
  <c r="K407" i="8"/>
  <c r="M407" i="8"/>
  <c r="D407" i="8"/>
  <c r="R407" i="8"/>
  <c r="P407" i="8"/>
  <c r="U399" i="5" l="1"/>
  <c r="W400" i="5"/>
  <c r="AB407" i="7"/>
  <c r="Z406" i="7"/>
  <c r="S407" i="8"/>
  <c r="T407" i="8" s="1"/>
  <c r="F407" i="8"/>
  <c r="C401" i="5" l="1"/>
  <c r="J401" i="5" s="1"/>
  <c r="V401" i="5"/>
  <c r="S401" i="5"/>
  <c r="I401" i="5"/>
  <c r="D401" i="5"/>
  <c r="F401" i="5"/>
  <c r="H401" i="5"/>
  <c r="E401" i="5"/>
  <c r="K408" i="7"/>
  <c r="X408" i="7"/>
  <c r="C408" i="7"/>
  <c r="D408" i="7"/>
  <c r="AA408" i="7"/>
  <c r="M408" i="7"/>
  <c r="P408" i="7"/>
  <c r="E408" i="7"/>
  <c r="O408" i="7"/>
  <c r="N408" i="7"/>
  <c r="R408" i="7"/>
  <c r="Q408" i="7"/>
  <c r="G407" i="8"/>
  <c r="H407" i="8" s="1"/>
  <c r="I407" i="8" s="1"/>
  <c r="U407" i="8"/>
  <c r="V407" i="8" s="1"/>
  <c r="W407" i="8" s="1"/>
  <c r="K401" i="5" l="1"/>
  <c r="L401" i="5" s="1"/>
  <c r="M401" i="5" s="1"/>
  <c r="N401" i="5" s="1"/>
  <c r="S408" i="7"/>
  <c r="F408" i="7"/>
  <c r="G408" i="7" s="1"/>
  <c r="J407" i="8"/>
  <c r="Y407" i="8" s="1"/>
  <c r="O401" i="5" l="1"/>
  <c r="P401" i="5" s="1"/>
  <c r="Q401" i="5" s="1"/>
  <c r="R401" i="5" s="1"/>
  <c r="T401" i="5" s="1"/>
  <c r="W401" i="5" s="1"/>
  <c r="AB407" i="8"/>
  <c r="Z406" i="8"/>
  <c r="T408" i="7"/>
  <c r="U408" i="7" s="1"/>
  <c r="V408" i="7" s="1"/>
  <c r="H408" i="7"/>
  <c r="I408" i="7" s="1"/>
  <c r="J408" i="7" s="1"/>
  <c r="U400" i="5" l="1"/>
  <c r="C402" i="5"/>
  <c r="J402" i="5" s="1"/>
  <c r="S402" i="5"/>
  <c r="V402" i="5"/>
  <c r="W408" i="7"/>
  <c r="Y408" i="7" s="1"/>
  <c r="Q408" i="8"/>
  <c r="O408" i="8"/>
  <c r="D408" i="8"/>
  <c r="C408" i="8"/>
  <c r="R408" i="8"/>
  <c r="N408" i="8"/>
  <c r="E408" i="8"/>
  <c r="AA408" i="8"/>
  <c r="K408" i="8"/>
  <c r="X408" i="8"/>
  <c r="P408" i="8"/>
  <c r="M408" i="8"/>
  <c r="H402" i="5" l="1"/>
  <c r="F402" i="5"/>
  <c r="D402" i="5"/>
  <c r="K402" i="5"/>
  <c r="E402" i="5"/>
  <c r="I402" i="5"/>
  <c r="AB408" i="7"/>
  <c r="Z407" i="7"/>
  <c r="F408" i="8"/>
  <c r="S408" i="8"/>
  <c r="T408" i="8" s="1"/>
  <c r="L402" i="5" l="1"/>
  <c r="M402" i="5" s="1"/>
  <c r="X409" i="7"/>
  <c r="N409" i="7"/>
  <c r="O409" i="7"/>
  <c r="M409" i="7"/>
  <c r="P409" i="7"/>
  <c r="R409" i="7"/>
  <c r="AA409" i="7"/>
  <c r="C409" i="7"/>
  <c r="Q409" i="7"/>
  <c r="D409" i="7"/>
  <c r="E409" i="7"/>
  <c r="K409" i="7"/>
  <c r="U408" i="8"/>
  <c r="V408" i="8" s="1"/>
  <c r="W408" i="8" s="1"/>
  <c r="G408" i="8"/>
  <c r="H408" i="8" s="1"/>
  <c r="I408" i="8" s="1"/>
  <c r="N402" i="5" l="1"/>
  <c r="O402" i="5" s="1"/>
  <c r="P402" i="5" s="1"/>
  <c r="Q402" i="5" s="1"/>
  <c r="F409" i="7"/>
  <c r="G409" i="7" s="1"/>
  <c r="H409" i="7" s="1"/>
  <c r="I409" i="7" s="1"/>
  <c r="S409" i="7"/>
  <c r="J408" i="8"/>
  <c r="Y408" i="8" s="1"/>
  <c r="R402" i="5" l="1"/>
  <c r="T402" i="5" s="1"/>
  <c r="AB408" i="8"/>
  <c r="Z407" i="8"/>
  <c r="T409" i="7"/>
  <c r="U409" i="7" s="1"/>
  <c r="V409" i="7" s="1"/>
  <c r="J409" i="7"/>
  <c r="U401" i="5" l="1"/>
  <c r="W402" i="5"/>
  <c r="C409" i="8"/>
  <c r="E409" i="8"/>
  <c r="R409" i="8"/>
  <c r="K409" i="8"/>
  <c r="M409" i="8"/>
  <c r="N409" i="8"/>
  <c r="AA409" i="8"/>
  <c r="X409" i="8"/>
  <c r="Q409" i="8"/>
  <c r="O409" i="8"/>
  <c r="D409" i="8"/>
  <c r="P409" i="8"/>
  <c r="W409" i="7"/>
  <c r="Y409" i="7" s="1"/>
  <c r="K403" i="5" l="1"/>
  <c r="S403" i="5"/>
  <c r="D403" i="5"/>
  <c r="C403" i="5"/>
  <c r="H403" i="5" s="1"/>
  <c r="V403" i="5"/>
  <c r="I403" i="5"/>
  <c r="AB409" i="7"/>
  <c r="Z408" i="7"/>
  <c r="F409" i="8"/>
  <c r="S409" i="8"/>
  <c r="E403" i="5" l="1"/>
  <c r="J403" i="5"/>
  <c r="F403" i="5"/>
  <c r="L403" i="5" s="1"/>
  <c r="M403" i="5" s="1"/>
  <c r="E410" i="7"/>
  <c r="P410" i="7"/>
  <c r="Q410" i="7"/>
  <c r="O410" i="7"/>
  <c r="X410" i="7"/>
  <c r="C410" i="7"/>
  <c r="K410" i="7"/>
  <c r="R410" i="7"/>
  <c r="AA410" i="7"/>
  <c r="N410" i="7"/>
  <c r="M410" i="7"/>
  <c r="D410" i="7"/>
  <c r="G409" i="8"/>
  <c r="H409" i="8" s="1"/>
  <c r="I409" i="8" s="1"/>
  <c r="T409" i="8"/>
  <c r="U409" i="8" s="1"/>
  <c r="V409" i="8" s="1"/>
  <c r="N403" i="5" l="1"/>
  <c r="O403" i="5" s="1"/>
  <c r="P403" i="5" s="1"/>
  <c r="Q403" i="5" s="1"/>
  <c r="R403" i="5" s="1"/>
  <c r="T403" i="5" s="1"/>
  <c r="W409" i="8"/>
  <c r="S410" i="7"/>
  <c r="F410" i="7"/>
  <c r="G410" i="7" s="1"/>
  <c r="J409" i="8"/>
  <c r="U402" i="5" l="1"/>
  <c r="W403" i="5"/>
  <c r="Y409" i="8"/>
  <c r="Z408" i="8" s="1"/>
  <c r="H410" i="7"/>
  <c r="I410" i="7" s="1"/>
  <c r="J410" i="7" s="1"/>
  <c r="T410" i="7"/>
  <c r="U410" i="7" s="1"/>
  <c r="V410" i="7" s="1"/>
  <c r="V404" i="5" l="1"/>
  <c r="H404" i="5"/>
  <c r="C404" i="5"/>
  <c r="D404" i="5" s="1"/>
  <c r="S404" i="5"/>
  <c r="K404" i="5"/>
  <c r="I404" i="5"/>
  <c r="AB409" i="8"/>
  <c r="R410" i="8" s="1"/>
  <c r="W410" i="7"/>
  <c r="Y410" i="7" s="1"/>
  <c r="E404" i="5" l="1"/>
  <c r="F404" i="5"/>
  <c r="L404" i="5" s="1"/>
  <c r="M404" i="5" s="1"/>
  <c r="J404" i="5"/>
  <c r="Q410" i="8"/>
  <c r="AA410" i="8"/>
  <c r="K410" i="8"/>
  <c r="O410" i="8"/>
  <c r="P410" i="8"/>
  <c r="C410" i="8"/>
  <c r="E410" i="8"/>
  <c r="F410" i="8" s="1"/>
  <c r="G410" i="8" s="1"/>
  <c r="X410" i="8"/>
  <c r="M410" i="8"/>
  <c r="D410" i="8"/>
  <c r="N410" i="8"/>
  <c r="AB410" i="7"/>
  <c r="Z409" i="7"/>
  <c r="S410" i="8"/>
  <c r="T410" i="8" s="1"/>
  <c r="N404" i="5" l="1"/>
  <c r="O404" i="5" s="1"/>
  <c r="P404" i="5" s="1"/>
  <c r="Q404" i="5" s="1"/>
  <c r="X411" i="7"/>
  <c r="C411" i="7"/>
  <c r="E411" i="7"/>
  <c r="K411" i="7"/>
  <c r="M411" i="7"/>
  <c r="P411" i="7"/>
  <c r="O411" i="7"/>
  <c r="AA411" i="7"/>
  <c r="R411" i="7"/>
  <c r="D411" i="7"/>
  <c r="Q411" i="7"/>
  <c r="N411" i="7"/>
  <c r="U410" i="8"/>
  <c r="V410" i="8" s="1"/>
  <c r="W410" i="8" s="1"/>
  <c r="H410" i="8"/>
  <c r="I410" i="8" s="1"/>
  <c r="J410" i="8" s="1"/>
  <c r="R404" i="5" l="1"/>
  <c r="T404" i="5" s="1"/>
  <c r="Y410" i="8"/>
  <c r="Z409" i="8" s="1"/>
  <c r="S411" i="7"/>
  <c r="T411" i="7" s="1"/>
  <c r="U411" i="7" s="1"/>
  <c r="V411" i="7" s="1"/>
  <c r="F411" i="7"/>
  <c r="G411" i="7" s="1"/>
  <c r="H411" i="7" s="1"/>
  <c r="I411" i="7" s="1"/>
  <c r="U403" i="5" l="1"/>
  <c r="W404" i="5"/>
  <c r="AB410" i="8"/>
  <c r="D411" i="8" s="1"/>
  <c r="W411" i="7"/>
  <c r="J411" i="7"/>
  <c r="C405" i="5" l="1"/>
  <c r="K405" i="5" s="1"/>
  <c r="V405" i="5"/>
  <c r="S405" i="5"/>
  <c r="N411" i="8"/>
  <c r="AA411" i="8"/>
  <c r="E411" i="8"/>
  <c r="F411" i="8" s="1"/>
  <c r="G411" i="8" s="1"/>
  <c r="H411" i="8" s="1"/>
  <c r="I411" i="8" s="1"/>
  <c r="Q411" i="8"/>
  <c r="M411" i="8"/>
  <c r="O411" i="8"/>
  <c r="X411" i="8"/>
  <c r="R411" i="8"/>
  <c r="S411" i="8" s="1"/>
  <c r="T411" i="8" s="1"/>
  <c r="U411" i="8" s="1"/>
  <c r="V411" i="8" s="1"/>
  <c r="K411" i="8"/>
  <c r="C411" i="8"/>
  <c r="P411" i="8"/>
  <c r="Y411" i="7"/>
  <c r="E405" i="5" l="1"/>
  <c r="H405" i="5"/>
  <c r="I405" i="5"/>
  <c r="J405" i="5"/>
  <c r="F405" i="5"/>
  <c r="D405" i="5"/>
  <c r="AB411" i="7"/>
  <c r="Z410" i="7"/>
  <c r="J411" i="8"/>
  <c r="W411" i="8"/>
  <c r="L405" i="5" l="1"/>
  <c r="M405" i="5" s="1"/>
  <c r="N405" i="5" s="1"/>
  <c r="O405" i="5" s="1"/>
  <c r="P405" i="5" s="1"/>
  <c r="Q405" i="5" s="1"/>
  <c r="R405" i="5" s="1"/>
  <c r="T405" i="5" s="1"/>
  <c r="C412" i="7"/>
  <c r="P412" i="7"/>
  <c r="K412" i="7"/>
  <c r="D412" i="7"/>
  <c r="E412" i="7"/>
  <c r="AA412" i="7"/>
  <c r="R412" i="7"/>
  <c r="Q412" i="7"/>
  <c r="N412" i="7"/>
  <c r="M412" i="7"/>
  <c r="X412" i="7"/>
  <c r="O412" i="7"/>
  <c r="Y411" i="8"/>
  <c r="U404" i="5" l="1"/>
  <c r="W405" i="5"/>
  <c r="F412" i="7"/>
  <c r="G412" i="7" s="1"/>
  <c r="S412" i="7"/>
  <c r="T412" i="7" s="1"/>
  <c r="AB411" i="8"/>
  <c r="Z410" i="8"/>
  <c r="V406" i="5" l="1"/>
  <c r="D406" i="5"/>
  <c r="C406" i="5"/>
  <c r="F406" i="5" s="1"/>
  <c r="S406" i="5"/>
  <c r="I406" i="5"/>
  <c r="J406" i="5"/>
  <c r="E406" i="5"/>
  <c r="H412" i="7"/>
  <c r="I412" i="7" s="1"/>
  <c r="J412" i="7" s="1"/>
  <c r="Q412" i="8"/>
  <c r="R412" i="8"/>
  <c r="P412" i="8"/>
  <c r="D412" i="8"/>
  <c r="X412" i="8"/>
  <c r="AA412" i="8"/>
  <c r="N412" i="8"/>
  <c r="M412" i="8"/>
  <c r="O412" i="8"/>
  <c r="K412" i="8"/>
  <c r="C412" i="8"/>
  <c r="E412" i="8"/>
  <c r="U412" i="7"/>
  <c r="V412" i="7" s="1"/>
  <c r="W412" i="7" s="1"/>
  <c r="H406" i="5" l="1"/>
  <c r="L406" i="5" s="1"/>
  <c r="M406" i="5" s="1"/>
  <c r="K406" i="5"/>
  <c r="F412" i="8"/>
  <c r="G412" i="8" s="1"/>
  <c r="H412" i="8" s="1"/>
  <c r="I412" i="8" s="1"/>
  <c r="S412" i="8"/>
  <c r="Y412" i="7"/>
  <c r="N406" i="5" l="1"/>
  <c r="O406" i="5" s="1"/>
  <c r="P406" i="5" s="1"/>
  <c r="Q406" i="5" s="1"/>
  <c r="AB412" i="7"/>
  <c r="Z411" i="7"/>
  <c r="T412" i="8"/>
  <c r="U412" i="8" s="1"/>
  <c r="V412" i="8" s="1"/>
  <c r="J412" i="8"/>
  <c r="R406" i="5" l="1"/>
  <c r="T406" i="5" s="1"/>
  <c r="W412" i="8"/>
  <c r="Y412" i="8" s="1"/>
  <c r="E413" i="7"/>
  <c r="Q413" i="7"/>
  <c r="AA413" i="7"/>
  <c r="N413" i="7"/>
  <c r="C413" i="7"/>
  <c r="X413" i="7"/>
  <c r="P413" i="7"/>
  <c r="D413" i="7"/>
  <c r="R413" i="7"/>
  <c r="K413" i="7"/>
  <c r="O413" i="7"/>
  <c r="M413" i="7"/>
  <c r="W406" i="5" l="1"/>
  <c r="U405" i="5"/>
  <c r="AB412" i="8"/>
  <c r="Z411" i="8"/>
  <c r="S413" i="7"/>
  <c r="F413" i="7"/>
  <c r="G413" i="7" s="1"/>
  <c r="H413" i="7" s="1"/>
  <c r="I413" i="7" s="1"/>
  <c r="D407" i="5" l="1"/>
  <c r="V407" i="5"/>
  <c r="F407" i="5"/>
  <c r="C407" i="5"/>
  <c r="K407" i="5" s="1"/>
  <c r="S407" i="5"/>
  <c r="E407" i="5"/>
  <c r="I407" i="5"/>
  <c r="H407" i="5"/>
  <c r="J407" i="5"/>
  <c r="L407" i="5"/>
  <c r="M407" i="5" s="1"/>
  <c r="N407" i="5" s="1"/>
  <c r="O407" i="5" s="1"/>
  <c r="P407" i="5" s="1"/>
  <c r="Q407" i="5" s="1"/>
  <c r="R407" i="5" s="1"/>
  <c r="AA413" i="8"/>
  <c r="R413" i="8"/>
  <c r="X413" i="8"/>
  <c r="D413" i="8"/>
  <c r="E413" i="8"/>
  <c r="Q413" i="8"/>
  <c r="O413" i="8"/>
  <c r="C413" i="8"/>
  <c r="N413" i="8"/>
  <c r="K413" i="8"/>
  <c r="P413" i="8"/>
  <c r="M413" i="8"/>
  <c r="T413" i="7"/>
  <c r="U413" i="7" s="1"/>
  <c r="V413" i="7" s="1"/>
  <c r="J413" i="7"/>
  <c r="T407" i="5" l="1"/>
  <c r="U406" i="5" s="1"/>
  <c r="S413" i="8"/>
  <c r="T413" i="8" s="1"/>
  <c r="F413" i="8"/>
  <c r="W413" i="7"/>
  <c r="Y413" i="7" s="1"/>
  <c r="W407" i="5" l="1"/>
  <c r="C408" i="5" s="1"/>
  <c r="K408" i="5" s="1"/>
  <c r="AB413" i="7"/>
  <c r="Z412" i="7"/>
  <c r="G413" i="8"/>
  <c r="H413" i="8" s="1"/>
  <c r="I413" i="8" s="1"/>
  <c r="U413" i="8"/>
  <c r="V413" i="8" s="1"/>
  <c r="W413" i="8" s="1"/>
  <c r="S408" i="5" l="1"/>
  <c r="V408" i="5"/>
  <c r="D408" i="5"/>
  <c r="I408" i="5"/>
  <c r="E408" i="5"/>
  <c r="F408" i="5"/>
  <c r="J408" i="5"/>
  <c r="H408" i="5"/>
  <c r="D414" i="7"/>
  <c r="O414" i="7"/>
  <c r="N414" i="7"/>
  <c r="C414" i="7"/>
  <c r="K414" i="7"/>
  <c r="M414" i="7"/>
  <c r="Q414" i="7"/>
  <c r="R414" i="7"/>
  <c r="E414" i="7"/>
  <c r="X414" i="7"/>
  <c r="P414" i="7"/>
  <c r="AA414" i="7"/>
  <c r="J413" i="8"/>
  <c r="Y413" i="8" s="1"/>
  <c r="L408" i="5" l="1"/>
  <c r="M408" i="5" s="1"/>
  <c r="N408" i="5" s="1"/>
  <c r="AB413" i="8"/>
  <c r="Z412" i="8"/>
  <c r="F414" i="7"/>
  <c r="G414" i="7" s="1"/>
  <c r="S414" i="7"/>
  <c r="T414" i="7" s="1"/>
  <c r="U414" i="7" s="1"/>
  <c r="V414" i="7" s="1"/>
  <c r="O408" i="5" l="1"/>
  <c r="P408" i="5" s="1"/>
  <c r="Q408" i="5" s="1"/>
  <c r="R408" i="5" s="1"/>
  <c r="T408" i="5" s="1"/>
  <c r="Q414" i="8"/>
  <c r="C414" i="8"/>
  <c r="R414" i="8"/>
  <c r="D414" i="8"/>
  <c r="O414" i="8"/>
  <c r="E414" i="8"/>
  <c r="AA414" i="8"/>
  <c r="P414" i="8"/>
  <c r="M414" i="8"/>
  <c r="X414" i="8"/>
  <c r="N414" i="8"/>
  <c r="K414" i="8"/>
  <c r="W414" i="7"/>
  <c r="H414" i="7"/>
  <c r="I414" i="7" s="1"/>
  <c r="J414" i="7" s="1"/>
  <c r="W408" i="5" l="1"/>
  <c r="U407" i="5"/>
  <c r="Y414" i="7"/>
  <c r="Z413" i="7" s="1"/>
  <c r="F414" i="8"/>
  <c r="G414" i="8" s="1"/>
  <c r="H414" i="8" s="1"/>
  <c r="I414" i="8" s="1"/>
  <c r="S414" i="8"/>
  <c r="T414" i="8" s="1"/>
  <c r="D409" i="5" l="1"/>
  <c r="E409" i="5"/>
  <c r="K409" i="5"/>
  <c r="C409" i="5"/>
  <c r="S409" i="5"/>
  <c r="F409" i="5"/>
  <c r="H409" i="5"/>
  <c r="I409" i="5"/>
  <c r="J409" i="5"/>
  <c r="V409" i="5"/>
  <c r="AB414" i="7"/>
  <c r="Q415" i="7" s="1"/>
  <c r="U414" i="8"/>
  <c r="V414" i="8" s="1"/>
  <c r="W414" i="8" s="1"/>
  <c r="J414" i="8"/>
  <c r="L409" i="5" l="1"/>
  <c r="M409" i="5" s="1"/>
  <c r="K415" i="7"/>
  <c r="C415" i="7"/>
  <c r="AA415" i="7"/>
  <c r="D415" i="7"/>
  <c r="N415" i="7"/>
  <c r="M415" i="7"/>
  <c r="X415" i="7"/>
  <c r="O415" i="7"/>
  <c r="P415" i="7"/>
  <c r="R415" i="7"/>
  <c r="S415" i="7" s="1"/>
  <c r="E415" i="7"/>
  <c r="F415" i="7" s="1"/>
  <c r="G415" i="7" s="1"/>
  <c r="Y414" i="8"/>
  <c r="N409" i="5" l="1"/>
  <c r="O409" i="5" s="1"/>
  <c r="P409" i="5" s="1"/>
  <c r="Q409" i="5" s="1"/>
  <c r="H415" i="7"/>
  <c r="I415" i="7" s="1"/>
  <c r="J415" i="7" s="1"/>
  <c r="AB414" i="8"/>
  <c r="Z413" i="8"/>
  <c r="T415" i="7"/>
  <c r="R409" i="5" l="1"/>
  <c r="T409" i="5" s="1"/>
  <c r="U408" i="5" s="1"/>
  <c r="U415" i="7"/>
  <c r="V415" i="7" s="1"/>
  <c r="W415" i="7" s="1"/>
  <c r="Y415" i="7" s="1"/>
  <c r="D415" i="8"/>
  <c r="C415" i="8"/>
  <c r="AA415" i="8"/>
  <c r="K415" i="8"/>
  <c r="Q415" i="8"/>
  <c r="M415" i="8"/>
  <c r="E415" i="8"/>
  <c r="N415" i="8"/>
  <c r="P415" i="8"/>
  <c r="X415" i="8"/>
  <c r="O415" i="8"/>
  <c r="R415" i="8"/>
  <c r="W409" i="5" l="1"/>
  <c r="V410" i="5" s="1"/>
  <c r="AB415" i="7"/>
  <c r="Z414" i="7"/>
  <c r="F415" i="8"/>
  <c r="S415" i="8"/>
  <c r="T415" i="8" s="1"/>
  <c r="U415" i="8" s="1"/>
  <c r="V415" i="8" s="1"/>
  <c r="C410" i="5" l="1"/>
  <c r="D410" i="5" s="1"/>
  <c r="S410" i="5"/>
  <c r="E410" i="5"/>
  <c r="H410" i="5"/>
  <c r="I410" i="5"/>
  <c r="J410" i="5"/>
  <c r="K410" i="5"/>
  <c r="F410" i="5"/>
  <c r="G415" i="8"/>
  <c r="H415" i="8" s="1"/>
  <c r="I415" i="8" s="1"/>
  <c r="K416" i="7"/>
  <c r="C416" i="7"/>
  <c r="R416" i="7"/>
  <c r="N416" i="7"/>
  <c r="E416" i="7"/>
  <c r="AA416" i="7"/>
  <c r="O416" i="7"/>
  <c r="X416" i="7"/>
  <c r="D416" i="7"/>
  <c r="Q416" i="7"/>
  <c r="M416" i="7"/>
  <c r="P416" i="7"/>
  <c r="W415" i="8"/>
  <c r="L410" i="5" l="1"/>
  <c r="M410" i="5" s="1"/>
  <c r="N410" i="5" s="1"/>
  <c r="J415" i="8"/>
  <c r="Y415" i="8" s="1"/>
  <c r="F416" i="7"/>
  <c r="G416" i="7" s="1"/>
  <c r="S416" i="7"/>
  <c r="O410" i="5" l="1"/>
  <c r="P410" i="5" s="1"/>
  <c r="Q410" i="5" s="1"/>
  <c r="R410" i="5" s="1"/>
  <c r="T410" i="5" s="1"/>
  <c r="AB415" i="8"/>
  <c r="Z414" i="8"/>
  <c r="H416" i="7"/>
  <c r="I416" i="7" s="1"/>
  <c r="J416" i="7" s="1"/>
  <c r="T416" i="7"/>
  <c r="U416" i="7" s="1"/>
  <c r="V416" i="7" s="1"/>
  <c r="W410" i="5" l="1"/>
  <c r="U409" i="5"/>
  <c r="W416" i="7"/>
  <c r="Y416" i="7" s="1"/>
  <c r="X416" i="8"/>
  <c r="C416" i="8"/>
  <c r="AA416" i="8"/>
  <c r="R416" i="8"/>
  <c r="D416" i="8"/>
  <c r="E416" i="8"/>
  <c r="K416" i="8"/>
  <c r="N416" i="8"/>
  <c r="O416" i="8"/>
  <c r="P416" i="8"/>
  <c r="M416" i="8"/>
  <c r="Q416" i="8"/>
  <c r="C411" i="5" l="1"/>
  <c r="F411" i="5" s="1"/>
  <c r="V411" i="5"/>
  <c r="I411" i="5"/>
  <c r="S411" i="5"/>
  <c r="E411" i="5"/>
  <c r="AB416" i="7"/>
  <c r="Z415" i="7"/>
  <c r="S416" i="8"/>
  <c r="T416" i="8" s="1"/>
  <c r="U416" i="8" s="1"/>
  <c r="V416" i="8" s="1"/>
  <c r="F416" i="8"/>
  <c r="J411" i="5" l="1"/>
  <c r="K411" i="5"/>
  <c r="D411" i="5"/>
  <c r="H411" i="5"/>
  <c r="C417" i="7"/>
  <c r="N417" i="7"/>
  <c r="Q417" i="7"/>
  <c r="AA417" i="7"/>
  <c r="M417" i="7"/>
  <c r="P417" i="7"/>
  <c r="K417" i="7"/>
  <c r="D417" i="7"/>
  <c r="E417" i="7"/>
  <c r="R417" i="7"/>
  <c r="O417" i="7"/>
  <c r="X417" i="7"/>
  <c r="G416" i="8"/>
  <c r="W416" i="8"/>
  <c r="L411" i="5" l="1"/>
  <c r="M411" i="5" s="1"/>
  <c r="N411" i="5" s="1"/>
  <c r="H416" i="8"/>
  <c r="I416" i="8" s="1"/>
  <c r="J416" i="8" s="1"/>
  <c r="Y416" i="8" s="1"/>
  <c r="F417" i="7"/>
  <c r="S417" i="7"/>
  <c r="T417" i="7" s="1"/>
  <c r="O411" i="5" l="1"/>
  <c r="P411" i="5" s="1"/>
  <c r="Q411" i="5" s="1"/>
  <c r="G417" i="7"/>
  <c r="H417" i="7" s="1"/>
  <c r="I417" i="7" s="1"/>
  <c r="J417" i="7" s="1"/>
  <c r="Z415" i="8"/>
  <c r="AB416" i="8"/>
  <c r="O417" i="8" s="1"/>
  <c r="U417" i="7"/>
  <c r="V417" i="7" s="1"/>
  <c r="W417" i="7" s="1"/>
  <c r="R411" i="5" l="1"/>
  <c r="T411" i="5" s="1"/>
  <c r="U410" i="5" s="1"/>
  <c r="N417" i="8"/>
  <c r="M417" i="8"/>
  <c r="P417" i="8"/>
  <c r="Q417" i="8"/>
  <c r="AA417" i="8"/>
  <c r="X417" i="8"/>
  <c r="C417" i="8"/>
  <c r="R417" i="8"/>
  <c r="S417" i="8" s="1"/>
  <c r="K417" i="8"/>
  <c r="D417" i="8"/>
  <c r="E417" i="8"/>
  <c r="F417" i="8" s="1"/>
  <c r="G417" i="8" s="1"/>
  <c r="Y417" i="7"/>
  <c r="W411" i="5" l="1"/>
  <c r="H412" i="5" s="1"/>
  <c r="T417" i="8"/>
  <c r="U417" i="8" s="1"/>
  <c r="V417" i="8" s="1"/>
  <c r="W417" i="8" s="1"/>
  <c r="AB417" i="7"/>
  <c r="Z416" i="7"/>
  <c r="H417" i="8"/>
  <c r="I417" i="8" s="1"/>
  <c r="J417" i="8" s="1"/>
  <c r="V412" i="5" l="1"/>
  <c r="D412" i="5"/>
  <c r="I412" i="5"/>
  <c r="C412" i="5"/>
  <c r="E412" i="5"/>
  <c r="S412" i="5"/>
  <c r="K412" i="5"/>
  <c r="J412" i="5"/>
  <c r="F412" i="5"/>
  <c r="L412" i="5"/>
  <c r="M412" i="5" s="1"/>
  <c r="Y417" i="8"/>
  <c r="Z416" i="8" s="1"/>
  <c r="Q418" i="7"/>
  <c r="AA418" i="7"/>
  <c r="M418" i="7"/>
  <c r="K418" i="7"/>
  <c r="E418" i="7"/>
  <c r="O418" i="7"/>
  <c r="P418" i="7"/>
  <c r="R418" i="7"/>
  <c r="D418" i="7"/>
  <c r="N418" i="7"/>
  <c r="C418" i="7"/>
  <c r="X418" i="7"/>
  <c r="N412" i="5" l="1"/>
  <c r="AB417" i="8"/>
  <c r="K418" i="8" s="1"/>
  <c r="S418" i="7"/>
  <c r="T418" i="7" s="1"/>
  <c r="U418" i="7" s="1"/>
  <c r="V418" i="7" s="1"/>
  <c r="F418" i="7"/>
  <c r="O412" i="5" l="1"/>
  <c r="P412" i="5" s="1"/>
  <c r="Q412" i="5" s="1"/>
  <c r="C418" i="8"/>
  <c r="R418" i="8"/>
  <c r="S418" i="8" s="1"/>
  <c r="D418" i="8"/>
  <c r="P418" i="8"/>
  <c r="E418" i="8"/>
  <c r="F418" i="8" s="1"/>
  <c r="G418" i="8" s="1"/>
  <c r="N418" i="8"/>
  <c r="Q418" i="8"/>
  <c r="X418" i="8"/>
  <c r="M418" i="8"/>
  <c r="AA418" i="8"/>
  <c r="O418" i="8"/>
  <c r="G418" i="7"/>
  <c r="H418" i="7" s="1"/>
  <c r="I418" i="7" s="1"/>
  <c r="W418" i="7"/>
  <c r="R412" i="5" l="1"/>
  <c r="T412" i="5" s="1"/>
  <c r="J418" i="7"/>
  <c r="Y418" i="7" s="1"/>
  <c r="T418" i="8"/>
  <c r="H418" i="8"/>
  <c r="I418" i="8" s="1"/>
  <c r="J418" i="8" s="1"/>
  <c r="W412" i="5" l="1"/>
  <c r="U411" i="5"/>
  <c r="AB418" i="7"/>
  <c r="Z417" i="7"/>
  <c r="U418" i="8"/>
  <c r="V418" i="8" s="1"/>
  <c r="W418" i="8" s="1"/>
  <c r="Y418" i="8" s="1"/>
  <c r="J413" i="5" l="1"/>
  <c r="S413" i="5"/>
  <c r="V413" i="5"/>
  <c r="C413" i="5"/>
  <c r="D413" i="5"/>
  <c r="H413" i="5"/>
  <c r="I413" i="5"/>
  <c r="E413" i="5"/>
  <c r="AB418" i="8"/>
  <c r="Z417" i="8"/>
  <c r="C419" i="7"/>
  <c r="M419" i="7"/>
  <c r="P419" i="7"/>
  <c r="D419" i="7"/>
  <c r="X419" i="7"/>
  <c r="N419" i="7"/>
  <c r="Q419" i="7"/>
  <c r="R419" i="7"/>
  <c r="AA419" i="7"/>
  <c r="O419" i="7"/>
  <c r="E419" i="7"/>
  <c r="K419" i="7"/>
  <c r="K413" i="5" l="1"/>
  <c r="F413" i="5"/>
  <c r="L413" i="5" s="1"/>
  <c r="M413" i="5" s="1"/>
  <c r="N413" i="5" s="1"/>
  <c r="O413" i="5" s="1"/>
  <c r="F419" i="7"/>
  <c r="C419" i="8"/>
  <c r="P419" i="8"/>
  <c r="D419" i="8"/>
  <c r="M419" i="8"/>
  <c r="N419" i="8"/>
  <c r="X419" i="8"/>
  <c r="K419" i="8"/>
  <c r="O419" i="8"/>
  <c r="AA419" i="8"/>
  <c r="R419" i="8"/>
  <c r="E419" i="8"/>
  <c r="Q419" i="8"/>
  <c r="S419" i="7"/>
  <c r="P413" i="5" l="1"/>
  <c r="Q413" i="5" s="1"/>
  <c r="R413" i="5" s="1"/>
  <c r="T413" i="5" s="1"/>
  <c r="U412" i="5" s="1"/>
  <c r="S419" i="8"/>
  <c r="F419" i="8"/>
  <c r="G419" i="8" s="1"/>
  <c r="H419" i="8" s="1"/>
  <c r="I419" i="8" s="1"/>
  <c r="G419" i="7"/>
  <c r="H419" i="7" s="1"/>
  <c r="I419" i="7" s="1"/>
  <c r="T419" i="7"/>
  <c r="W413" i="5" l="1"/>
  <c r="V414" i="5" s="1"/>
  <c r="U419" i="7"/>
  <c r="V419" i="7" s="1"/>
  <c r="W419" i="7" s="1"/>
  <c r="T419" i="8"/>
  <c r="U419" i="8" s="1"/>
  <c r="V419" i="8" s="1"/>
  <c r="J419" i="8"/>
  <c r="J419" i="7"/>
  <c r="C414" i="5" l="1"/>
  <c r="I414" i="5" s="1"/>
  <c r="S414" i="5"/>
  <c r="K414" i="5"/>
  <c r="W419" i="8"/>
  <c r="Y419" i="8" s="1"/>
  <c r="Y419" i="7"/>
  <c r="E414" i="5" l="1"/>
  <c r="F414" i="5"/>
  <c r="L414" i="5" s="1"/>
  <c r="M414" i="5" s="1"/>
  <c r="N414" i="5" s="1"/>
  <c r="O414" i="5" s="1"/>
  <c r="H414" i="5"/>
  <c r="D414" i="5"/>
  <c r="J414" i="5"/>
  <c r="AB419" i="7"/>
  <c r="Z418" i="7"/>
  <c r="AB419" i="8"/>
  <c r="Z418" i="8"/>
  <c r="P414" i="5" l="1"/>
  <c r="Q414" i="5" s="1"/>
  <c r="R414" i="5" s="1"/>
  <c r="T414" i="5" s="1"/>
  <c r="C420" i="8"/>
  <c r="K420" i="8"/>
  <c r="D420" i="8"/>
  <c r="E420" i="8"/>
  <c r="M420" i="8"/>
  <c r="AA420" i="8"/>
  <c r="R420" i="8"/>
  <c r="Q420" i="8"/>
  <c r="O420" i="8"/>
  <c r="P420" i="8"/>
  <c r="N420" i="8"/>
  <c r="X420" i="8"/>
  <c r="O420" i="7"/>
  <c r="P420" i="7"/>
  <c r="R420" i="7"/>
  <c r="AA420" i="7"/>
  <c r="N420" i="7"/>
  <c r="X420" i="7"/>
  <c r="K420" i="7"/>
  <c r="Q420" i="7"/>
  <c r="C420" i="7"/>
  <c r="D420" i="7"/>
  <c r="E420" i="7"/>
  <c r="M420" i="7"/>
  <c r="W414" i="5" l="1"/>
  <c r="U413" i="5"/>
  <c r="F420" i="7"/>
  <c r="G420" i="7" s="1"/>
  <c r="S420" i="7"/>
  <c r="S420" i="8"/>
  <c r="F420" i="8"/>
  <c r="V415" i="5" l="1"/>
  <c r="D415" i="5"/>
  <c r="S415" i="5"/>
  <c r="C415" i="5"/>
  <c r="K415" i="5" s="1"/>
  <c r="F415" i="5"/>
  <c r="T420" i="7"/>
  <c r="U420" i="7" s="1"/>
  <c r="V420" i="7" s="1"/>
  <c r="W420" i="7" s="1"/>
  <c r="G420" i="8"/>
  <c r="T420" i="8"/>
  <c r="U420" i="8" s="1"/>
  <c r="V420" i="8" s="1"/>
  <c r="H420" i="7"/>
  <c r="I420" i="7" s="1"/>
  <c r="J420" i="7" s="1"/>
  <c r="J415" i="5" l="1"/>
  <c r="E415" i="5"/>
  <c r="H415" i="5"/>
  <c r="I415" i="5"/>
  <c r="W420" i="8"/>
  <c r="Y420" i="7"/>
  <c r="H420" i="8"/>
  <c r="I420" i="8" s="1"/>
  <c r="J420" i="8" s="1"/>
  <c r="L415" i="5" l="1"/>
  <c r="M415" i="5" s="1"/>
  <c r="N415" i="5" s="1"/>
  <c r="O415" i="5" s="1"/>
  <c r="Y420" i="8"/>
  <c r="Z419" i="8" s="1"/>
  <c r="AB420" i="7"/>
  <c r="Z419" i="7"/>
  <c r="P415" i="5" l="1"/>
  <c r="Q415" i="5" s="1"/>
  <c r="R415" i="5" s="1"/>
  <c r="T415" i="5" s="1"/>
  <c r="AB420" i="8"/>
  <c r="R421" i="8" s="1"/>
  <c r="P421" i="7"/>
  <c r="D421" i="7"/>
  <c r="M421" i="7"/>
  <c r="Q421" i="7"/>
  <c r="O421" i="7"/>
  <c r="K421" i="7"/>
  <c r="E421" i="7"/>
  <c r="N421" i="7"/>
  <c r="X421" i="7"/>
  <c r="C421" i="7"/>
  <c r="AA421" i="7"/>
  <c r="R421" i="7"/>
  <c r="W415" i="5" l="1"/>
  <c r="U414" i="5"/>
  <c r="X421" i="8"/>
  <c r="D421" i="8"/>
  <c r="O421" i="8"/>
  <c r="AA421" i="8"/>
  <c r="K421" i="8"/>
  <c r="Q421" i="8"/>
  <c r="E421" i="8"/>
  <c r="F421" i="8" s="1"/>
  <c r="G421" i="8" s="1"/>
  <c r="N421" i="8"/>
  <c r="M421" i="8"/>
  <c r="C421" i="8"/>
  <c r="P421" i="8"/>
  <c r="S421" i="8"/>
  <c r="F421" i="7"/>
  <c r="G421" i="7" s="1"/>
  <c r="H421" i="7" s="1"/>
  <c r="I421" i="7" s="1"/>
  <c r="S421" i="7"/>
  <c r="T421" i="7" s="1"/>
  <c r="S416" i="5" l="1"/>
  <c r="V416" i="5"/>
  <c r="C416" i="5"/>
  <c r="F416" i="5" s="1"/>
  <c r="H421" i="8"/>
  <c r="I421" i="8" s="1"/>
  <c r="J421" i="8" s="1"/>
  <c r="U421" i="7"/>
  <c r="V421" i="7" s="1"/>
  <c r="W421" i="7" s="1"/>
  <c r="J421" i="7"/>
  <c r="T421" i="8"/>
  <c r="U421" i="8" s="1"/>
  <c r="V421" i="8" s="1"/>
  <c r="I416" i="5" l="1"/>
  <c r="K416" i="5"/>
  <c r="J416" i="5"/>
  <c r="H416" i="5"/>
  <c r="D416" i="5"/>
  <c r="E416" i="5"/>
  <c r="Y421" i="7"/>
  <c r="W421" i="8"/>
  <c r="Y421" i="8" s="1"/>
  <c r="L416" i="5" l="1"/>
  <c r="M416" i="5" s="1"/>
  <c r="N416" i="5" s="1"/>
  <c r="AB421" i="8"/>
  <c r="Z420" i="8"/>
  <c r="AB421" i="7"/>
  <c r="Z420" i="7"/>
  <c r="O416" i="5" l="1"/>
  <c r="P416" i="5" s="1"/>
  <c r="Q416" i="5" s="1"/>
  <c r="D422" i="7"/>
  <c r="P422" i="7"/>
  <c r="X422" i="7"/>
  <c r="E422" i="7"/>
  <c r="AA422" i="7"/>
  <c r="R422" i="7"/>
  <c r="Q422" i="7"/>
  <c r="O422" i="7"/>
  <c r="N422" i="7"/>
  <c r="C422" i="7"/>
  <c r="M422" i="7"/>
  <c r="K422" i="7"/>
  <c r="X422" i="8"/>
  <c r="M422" i="8"/>
  <c r="N422" i="8"/>
  <c r="P422" i="8"/>
  <c r="AA422" i="8"/>
  <c r="D422" i="8"/>
  <c r="R422" i="8"/>
  <c r="K422" i="8"/>
  <c r="C422" i="8"/>
  <c r="E422" i="8"/>
  <c r="Q422" i="8"/>
  <c r="O422" i="8"/>
  <c r="R416" i="5" l="1"/>
  <c r="T416" i="5" s="1"/>
  <c r="F422" i="8"/>
  <c r="S422" i="7"/>
  <c r="T422" i="7" s="1"/>
  <c r="S422" i="8"/>
  <c r="T422" i="8" s="1"/>
  <c r="U422" i="8" s="1"/>
  <c r="V422" i="8" s="1"/>
  <c r="F422" i="7"/>
  <c r="G422" i="7" s="1"/>
  <c r="H422" i="7" s="1"/>
  <c r="I422" i="7" s="1"/>
  <c r="W416" i="5" l="1"/>
  <c r="U415" i="5"/>
  <c r="J422" i="7"/>
  <c r="W422" i="8"/>
  <c r="U422" i="7"/>
  <c r="V422" i="7" s="1"/>
  <c r="W422" i="7" s="1"/>
  <c r="G422" i="8"/>
  <c r="H422" i="8" s="1"/>
  <c r="I422" i="8" s="1"/>
  <c r="S417" i="5" l="1"/>
  <c r="V417" i="5"/>
  <c r="C417" i="5"/>
  <c r="J417" i="5" s="1"/>
  <c r="J422" i="8"/>
  <c r="Y422" i="8" s="1"/>
  <c r="Y422" i="7"/>
  <c r="I417" i="5" l="1"/>
  <c r="F417" i="5"/>
  <c r="H417" i="5"/>
  <c r="D417" i="5"/>
  <c r="E417" i="5"/>
  <c r="K417" i="5"/>
  <c r="AB422" i="7"/>
  <c r="Z421" i="7"/>
  <c r="AB422" i="8"/>
  <c r="Z421" i="8"/>
  <c r="L417" i="5" l="1"/>
  <c r="M417" i="5" s="1"/>
  <c r="C423" i="7"/>
  <c r="Q423" i="7"/>
  <c r="M423" i="7"/>
  <c r="R423" i="7"/>
  <c r="X423" i="7"/>
  <c r="AA423" i="7"/>
  <c r="N423" i="7"/>
  <c r="D423" i="7"/>
  <c r="E423" i="7"/>
  <c r="O423" i="7"/>
  <c r="P423" i="7"/>
  <c r="K423" i="7"/>
  <c r="X423" i="8"/>
  <c r="Q423" i="8"/>
  <c r="K423" i="8"/>
  <c r="D423" i="8"/>
  <c r="AA423" i="8"/>
  <c r="N423" i="8"/>
  <c r="O423" i="8"/>
  <c r="M423" i="8"/>
  <c r="C423" i="8"/>
  <c r="P423" i="8"/>
  <c r="R423" i="8"/>
  <c r="E423" i="8"/>
  <c r="N417" i="5" l="1"/>
  <c r="O417" i="5" s="1"/>
  <c r="P417" i="5" s="1"/>
  <c r="Q417" i="5" s="1"/>
  <c r="F423" i="7"/>
  <c r="G423" i="7" s="1"/>
  <c r="H423" i="7" s="1"/>
  <c r="I423" i="7" s="1"/>
  <c r="S423" i="8"/>
  <c r="T423" i="8" s="1"/>
  <c r="F423" i="8"/>
  <c r="G423" i="8" s="1"/>
  <c r="S423" i="7"/>
  <c r="R417" i="5" l="1"/>
  <c r="T417" i="5" s="1"/>
  <c r="J423" i="7"/>
  <c r="U423" i="8"/>
  <c r="V423" i="8" s="1"/>
  <c r="W423" i="8" s="1"/>
  <c r="T423" i="7"/>
  <c r="H423" i="8"/>
  <c r="I423" i="8" s="1"/>
  <c r="J423" i="8" s="1"/>
  <c r="W417" i="5" l="1"/>
  <c r="U416" i="5"/>
  <c r="Y423" i="8"/>
  <c r="Z422" i="8" s="1"/>
  <c r="U423" i="7"/>
  <c r="V423" i="7" s="1"/>
  <c r="W423" i="7" s="1"/>
  <c r="Y423" i="7" s="1"/>
  <c r="F418" i="5" l="1"/>
  <c r="V418" i="5"/>
  <c r="C418" i="5"/>
  <c r="E418" i="5" s="1"/>
  <c r="H418" i="5"/>
  <c r="S418" i="5"/>
  <c r="I418" i="5"/>
  <c r="AB423" i="8"/>
  <c r="O424" i="8" s="1"/>
  <c r="AB423" i="7"/>
  <c r="Z422" i="7"/>
  <c r="J418" i="5" l="1"/>
  <c r="K418" i="5"/>
  <c r="D418" i="5"/>
  <c r="R424" i="8"/>
  <c r="S424" i="8" s="1"/>
  <c r="T424" i="8" s="1"/>
  <c r="U424" i="8" s="1"/>
  <c r="V424" i="8" s="1"/>
  <c r="M424" i="8"/>
  <c r="D424" i="8"/>
  <c r="X424" i="8"/>
  <c r="AA424" i="8"/>
  <c r="K424" i="8"/>
  <c r="C424" i="8"/>
  <c r="P424" i="8"/>
  <c r="N424" i="8"/>
  <c r="E424" i="8"/>
  <c r="F424" i="8" s="1"/>
  <c r="Q424" i="8"/>
  <c r="Q424" i="7"/>
  <c r="K424" i="7"/>
  <c r="M424" i="7"/>
  <c r="E424" i="7"/>
  <c r="D424" i="7"/>
  <c r="X424" i="7"/>
  <c r="P424" i="7"/>
  <c r="C424" i="7"/>
  <c r="O424" i="7"/>
  <c r="R424" i="7"/>
  <c r="AA424" i="7"/>
  <c r="N424" i="7"/>
  <c r="L418" i="5" l="1"/>
  <c r="M418" i="5" s="1"/>
  <c r="N418" i="5" s="1"/>
  <c r="S424" i="7"/>
  <c r="T424" i="7" s="1"/>
  <c r="U424" i="7" s="1"/>
  <c r="V424" i="7" s="1"/>
  <c r="F424" i="7"/>
  <c r="W424" i="8"/>
  <c r="G424" i="8"/>
  <c r="O418" i="5" l="1"/>
  <c r="P418" i="5" s="1"/>
  <c r="Q418" i="5" s="1"/>
  <c r="R418" i="5" s="1"/>
  <c r="T418" i="5" s="1"/>
  <c r="G424" i="7"/>
  <c r="H424" i="8"/>
  <c r="I424" i="8" s="1"/>
  <c r="J424" i="8" s="1"/>
  <c r="Y424" i="8" s="1"/>
  <c r="W424" i="7"/>
  <c r="U417" i="5" l="1"/>
  <c r="W418" i="5"/>
  <c r="H424" i="7"/>
  <c r="I424" i="7" s="1"/>
  <c r="J424" i="7" s="1"/>
  <c r="Y424" i="7" s="1"/>
  <c r="AB424" i="8"/>
  <c r="Z423" i="8"/>
  <c r="J419" i="5" l="1"/>
  <c r="I419" i="5"/>
  <c r="K419" i="5"/>
  <c r="C419" i="5"/>
  <c r="V419" i="5"/>
  <c r="E419" i="5"/>
  <c r="S419" i="5"/>
  <c r="F419" i="5"/>
  <c r="D419" i="5"/>
  <c r="H419" i="5"/>
  <c r="Z423" i="7"/>
  <c r="AB424" i="7"/>
  <c r="Q425" i="7" s="1"/>
  <c r="N425" i="8"/>
  <c r="K425" i="8"/>
  <c r="X425" i="8"/>
  <c r="O425" i="8"/>
  <c r="R425" i="8"/>
  <c r="C425" i="8"/>
  <c r="AA425" i="8"/>
  <c r="P425" i="8"/>
  <c r="D425" i="8"/>
  <c r="M425" i="8"/>
  <c r="Q425" i="8"/>
  <c r="E425" i="8"/>
  <c r="L419" i="5" l="1"/>
  <c r="M419" i="5" s="1"/>
  <c r="N419" i="5" s="1"/>
  <c r="N425" i="7"/>
  <c r="D425" i="7"/>
  <c r="P425" i="7"/>
  <c r="X425" i="7"/>
  <c r="R425" i="7"/>
  <c r="S425" i="7" s="1"/>
  <c r="T425" i="7" s="1"/>
  <c r="C425" i="7"/>
  <c r="M425" i="7"/>
  <c r="O425" i="7"/>
  <c r="E425" i="7"/>
  <c r="K425" i="7"/>
  <c r="AA425" i="7"/>
  <c r="S425" i="8"/>
  <c r="T425" i="8" s="1"/>
  <c r="F425" i="8"/>
  <c r="O419" i="5" l="1"/>
  <c r="P419" i="5" s="1"/>
  <c r="Q419" i="5" s="1"/>
  <c r="R419" i="5" s="1"/>
  <c r="T419" i="5" s="1"/>
  <c r="U418" i="5" s="1"/>
  <c r="F425" i="7"/>
  <c r="U425" i="8"/>
  <c r="V425" i="8" s="1"/>
  <c r="W425" i="8" s="1"/>
  <c r="U425" i="7"/>
  <c r="V425" i="7" s="1"/>
  <c r="W425" i="7" s="1"/>
  <c r="G425" i="8"/>
  <c r="W419" i="5" l="1"/>
  <c r="S420" i="5" s="1"/>
  <c r="G425" i="7"/>
  <c r="H425" i="8"/>
  <c r="I425" i="8" s="1"/>
  <c r="J425" i="8" s="1"/>
  <c r="Y425" i="8" s="1"/>
  <c r="V420" i="5" l="1"/>
  <c r="C420" i="5"/>
  <c r="J420" i="5" s="1"/>
  <c r="H425" i="7"/>
  <c r="I425" i="7" s="1"/>
  <c r="J425" i="7" s="1"/>
  <c r="Y425" i="7" s="1"/>
  <c r="AB425" i="8"/>
  <c r="Z424" i="8"/>
  <c r="I420" i="5" l="1"/>
  <c r="K420" i="5"/>
  <c r="E420" i="5"/>
  <c r="H420" i="5"/>
  <c r="D420" i="5"/>
  <c r="F420" i="5"/>
  <c r="L420" i="5" s="1"/>
  <c r="M420" i="5" s="1"/>
  <c r="AB425" i="7"/>
  <c r="Q426" i="7" s="1"/>
  <c r="Z424" i="7"/>
  <c r="O426" i="8"/>
  <c r="M426" i="8"/>
  <c r="P426" i="8"/>
  <c r="C426" i="8"/>
  <c r="D426" i="8"/>
  <c r="R426" i="8"/>
  <c r="X426" i="8"/>
  <c r="E426" i="8"/>
  <c r="K426" i="8"/>
  <c r="N426" i="8"/>
  <c r="Q426" i="8"/>
  <c r="AA426" i="8"/>
  <c r="N420" i="5" l="1"/>
  <c r="O420" i="5" s="1"/>
  <c r="P420" i="5" s="1"/>
  <c r="Q420" i="5" s="1"/>
  <c r="R420" i="5" s="1"/>
  <c r="T420" i="5" s="1"/>
  <c r="E426" i="7"/>
  <c r="F426" i="7" s="1"/>
  <c r="K426" i="7"/>
  <c r="R426" i="7"/>
  <c r="S426" i="7" s="1"/>
  <c r="T426" i="7" s="1"/>
  <c r="U426" i="7" s="1"/>
  <c r="V426" i="7" s="1"/>
  <c r="O426" i="7"/>
  <c r="D426" i="7"/>
  <c r="P426" i="7"/>
  <c r="X426" i="7"/>
  <c r="C426" i="7"/>
  <c r="AA426" i="7"/>
  <c r="M426" i="7"/>
  <c r="N426" i="7"/>
  <c r="S426" i="8"/>
  <c r="T426" i="8" s="1"/>
  <c r="F426" i="8"/>
  <c r="G426" i="8" s="1"/>
  <c r="W420" i="5" l="1"/>
  <c r="U419" i="5"/>
  <c r="G426" i="7"/>
  <c r="U426" i="8"/>
  <c r="V426" i="8" s="1"/>
  <c r="W426" i="8" s="1"/>
  <c r="H426" i="8"/>
  <c r="I426" i="8" s="1"/>
  <c r="J426" i="8" s="1"/>
  <c r="W426" i="7"/>
  <c r="V421" i="5" l="1"/>
  <c r="S421" i="5"/>
  <c r="C421" i="5"/>
  <c r="H421" i="5" s="1"/>
  <c r="Y426" i="8"/>
  <c r="Z425" i="8" s="1"/>
  <c r="H426" i="7"/>
  <c r="I426" i="7" s="1"/>
  <c r="J426" i="7" s="1"/>
  <c r="Y426" i="7" s="1"/>
  <c r="E421" i="5" l="1"/>
  <c r="I421" i="5"/>
  <c r="K421" i="5"/>
  <c r="F421" i="5"/>
  <c r="J421" i="5"/>
  <c r="D421" i="5"/>
  <c r="AB426" i="8"/>
  <c r="P427" i="8" s="1"/>
  <c r="Z425" i="7"/>
  <c r="AB426" i="7"/>
  <c r="M427" i="7" s="1"/>
  <c r="L421" i="5" l="1"/>
  <c r="M421" i="5" s="1"/>
  <c r="N421" i="5" s="1"/>
  <c r="O421" i="5" s="1"/>
  <c r="P421" i="5" s="1"/>
  <c r="Q421" i="5" s="1"/>
  <c r="R421" i="5" s="1"/>
  <c r="T421" i="5" s="1"/>
  <c r="O427" i="8"/>
  <c r="AA427" i="8"/>
  <c r="D427" i="8"/>
  <c r="R427" i="8"/>
  <c r="S427" i="8" s="1"/>
  <c r="K427" i="8"/>
  <c r="E427" i="8"/>
  <c r="F427" i="8" s="1"/>
  <c r="M427" i="8"/>
  <c r="Q427" i="8"/>
  <c r="X427" i="8"/>
  <c r="N427" i="8"/>
  <c r="C427" i="8"/>
  <c r="Q427" i="7"/>
  <c r="K427" i="7"/>
  <c r="O427" i="7"/>
  <c r="E427" i="7"/>
  <c r="F427" i="7" s="1"/>
  <c r="R427" i="7"/>
  <c r="S427" i="7" s="1"/>
  <c r="N427" i="7"/>
  <c r="X427" i="7"/>
  <c r="D427" i="7"/>
  <c r="C427" i="7"/>
  <c r="P427" i="7"/>
  <c r="AA427" i="7"/>
  <c r="W421" i="5" l="1"/>
  <c r="U420" i="5"/>
  <c r="G427" i="8"/>
  <c r="H427" i="8" s="1"/>
  <c r="I427" i="8" s="1"/>
  <c r="J427" i="8" s="1"/>
  <c r="T427" i="7"/>
  <c r="U427" i="7" s="1"/>
  <c r="V427" i="7" s="1"/>
  <c r="G427" i="7"/>
  <c r="H427" i="7" s="1"/>
  <c r="I427" i="7" s="1"/>
  <c r="T427" i="8"/>
  <c r="U427" i="8" s="1"/>
  <c r="V427" i="8" s="1"/>
  <c r="W427" i="8" s="1"/>
  <c r="C422" i="5" l="1"/>
  <c r="D422" i="5" s="1"/>
  <c r="V422" i="5"/>
  <c r="S422" i="5"/>
  <c r="Y427" i="8"/>
  <c r="W427" i="7"/>
  <c r="J427" i="7"/>
  <c r="I422" i="5" l="1"/>
  <c r="J422" i="5"/>
  <c r="H422" i="5"/>
  <c r="E422" i="5"/>
  <c r="K422" i="5"/>
  <c r="F422" i="5"/>
  <c r="AB427" i="8"/>
  <c r="Z426" i="8"/>
  <c r="Y427" i="7"/>
  <c r="L422" i="5" l="1"/>
  <c r="M422" i="5" s="1"/>
  <c r="N422" i="5" s="1"/>
  <c r="R428" i="8"/>
  <c r="K428" i="8"/>
  <c r="Q428" i="8"/>
  <c r="AA428" i="8"/>
  <c r="E428" i="8"/>
  <c r="D428" i="8"/>
  <c r="X428" i="8"/>
  <c r="N428" i="8"/>
  <c r="P428" i="8"/>
  <c r="M428" i="8"/>
  <c r="C428" i="8"/>
  <c r="O428" i="8"/>
  <c r="AB427" i="7"/>
  <c r="Z426" i="7"/>
  <c r="O422" i="5" l="1"/>
  <c r="P422" i="5" s="1"/>
  <c r="Q422" i="5" s="1"/>
  <c r="R428" i="7"/>
  <c r="E428" i="7"/>
  <c r="Q428" i="7"/>
  <c r="N428" i="7"/>
  <c r="D428" i="7"/>
  <c r="C428" i="7"/>
  <c r="P428" i="7"/>
  <c r="M428" i="7"/>
  <c r="K428" i="7"/>
  <c r="AA428" i="7"/>
  <c r="X428" i="7"/>
  <c r="O428" i="7"/>
  <c r="F428" i="8"/>
  <c r="S428" i="8"/>
  <c r="T428" i="8" s="1"/>
  <c r="U428" i="8" s="1"/>
  <c r="V428" i="8" s="1"/>
  <c r="R422" i="5" l="1"/>
  <c r="T422" i="5" s="1"/>
  <c r="F428" i="7"/>
  <c r="G428" i="7" s="1"/>
  <c r="H428" i="7" s="1"/>
  <c r="I428" i="7" s="1"/>
  <c r="S428" i="7"/>
  <c r="T428" i="7" s="1"/>
  <c r="W428" i="8"/>
  <c r="G428" i="8"/>
  <c r="W422" i="5" l="1"/>
  <c r="U421" i="5"/>
  <c r="H428" i="8"/>
  <c r="I428" i="8" s="1"/>
  <c r="J428" i="8" s="1"/>
  <c r="Y428" i="8" s="1"/>
  <c r="J428" i="7"/>
  <c r="U428" i="7"/>
  <c r="V428" i="7" s="1"/>
  <c r="W428" i="7" s="1"/>
  <c r="C423" i="5" l="1"/>
  <c r="J423" i="5" s="1"/>
  <c r="S423" i="5"/>
  <c r="V423" i="5"/>
  <c r="AB428" i="8"/>
  <c r="Z427" i="8"/>
  <c r="Y428" i="7"/>
  <c r="E423" i="5" l="1"/>
  <c r="F423" i="5"/>
  <c r="H423" i="5"/>
  <c r="D423" i="5"/>
  <c r="I423" i="5"/>
  <c r="K423" i="5"/>
  <c r="AB428" i="7"/>
  <c r="Z427" i="7"/>
  <c r="Q429" i="8"/>
  <c r="P429" i="8"/>
  <c r="E429" i="8"/>
  <c r="N429" i="8"/>
  <c r="AA429" i="8"/>
  <c r="C429" i="8"/>
  <c r="K429" i="8"/>
  <c r="X429" i="8"/>
  <c r="R429" i="8"/>
  <c r="M429" i="8"/>
  <c r="O429" i="8"/>
  <c r="D429" i="8"/>
  <c r="L423" i="5" l="1"/>
  <c r="M423" i="5" s="1"/>
  <c r="N423" i="5" s="1"/>
  <c r="O423" i="5" s="1"/>
  <c r="P423" i="5" s="1"/>
  <c r="Q423" i="5" s="1"/>
  <c r="R423" i="5" s="1"/>
  <c r="T423" i="5" s="1"/>
  <c r="U422" i="5" s="1"/>
  <c r="F429" i="8"/>
  <c r="G429" i="8" s="1"/>
  <c r="H429" i="8" s="1"/>
  <c r="I429" i="8" s="1"/>
  <c r="AA429" i="7"/>
  <c r="M429" i="7"/>
  <c r="R429" i="7"/>
  <c r="C429" i="7"/>
  <c r="K429" i="7"/>
  <c r="X429" i="7"/>
  <c r="N429" i="7"/>
  <c r="O429" i="7"/>
  <c r="D429" i="7"/>
  <c r="E429" i="7"/>
  <c r="Q429" i="7"/>
  <c r="P429" i="7"/>
  <c r="S429" i="8"/>
  <c r="W423" i="5" l="1"/>
  <c r="S424" i="5" s="1"/>
  <c r="F429" i="7"/>
  <c r="G429" i="7" s="1"/>
  <c r="H429" i="7" s="1"/>
  <c r="I429" i="7" s="1"/>
  <c r="J429" i="8"/>
  <c r="S429" i="7"/>
  <c r="T429" i="7" s="1"/>
  <c r="T429" i="8"/>
  <c r="U429" i="8" s="1"/>
  <c r="V429" i="8" s="1"/>
  <c r="E424" i="5" l="1"/>
  <c r="V424" i="5"/>
  <c r="C424" i="5"/>
  <c r="D424" i="5" s="1"/>
  <c r="K424" i="5"/>
  <c r="J424" i="5"/>
  <c r="F424" i="5"/>
  <c r="H424" i="5"/>
  <c r="I424" i="5"/>
  <c r="J429" i="7"/>
  <c r="U429" i="7"/>
  <c r="V429" i="7" s="1"/>
  <c r="W429" i="7" s="1"/>
  <c r="W429" i="8"/>
  <c r="Y429" i="8" s="1"/>
  <c r="L424" i="5" l="1"/>
  <c r="M424" i="5" s="1"/>
  <c r="Y429" i="7"/>
  <c r="AB429" i="8"/>
  <c r="Z428" i="8"/>
  <c r="N424" i="5" l="1"/>
  <c r="O424" i="5" s="1"/>
  <c r="AB429" i="7"/>
  <c r="Z428" i="7"/>
  <c r="N430" i="8"/>
  <c r="K430" i="8"/>
  <c r="P430" i="8"/>
  <c r="AA430" i="8"/>
  <c r="E430" i="8"/>
  <c r="Q430" i="8"/>
  <c r="M430" i="8"/>
  <c r="X430" i="8"/>
  <c r="R430" i="8"/>
  <c r="D430" i="8"/>
  <c r="O430" i="8"/>
  <c r="C430" i="8"/>
  <c r="P424" i="5" l="1"/>
  <c r="Q424" i="5" s="1"/>
  <c r="R424" i="5" s="1"/>
  <c r="T424" i="5" s="1"/>
  <c r="D430" i="7"/>
  <c r="M430" i="7"/>
  <c r="AA430" i="7"/>
  <c r="N430" i="7"/>
  <c r="P430" i="7"/>
  <c r="R430" i="7"/>
  <c r="Q430" i="7"/>
  <c r="X430" i="7"/>
  <c r="E430" i="7"/>
  <c r="K430" i="7"/>
  <c r="O430" i="7"/>
  <c r="C430" i="7"/>
  <c r="S430" i="8"/>
  <c r="T430" i="8" s="1"/>
  <c r="F430" i="8"/>
  <c r="G430" i="8" s="1"/>
  <c r="W424" i="5" l="1"/>
  <c r="U423" i="5"/>
  <c r="H430" i="8"/>
  <c r="I430" i="8" s="1"/>
  <c r="J430" i="8" s="1"/>
  <c r="F430" i="7"/>
  <c r="G430" i="7" s="1"/>
  <c r="U430" i="8"/>
  <c r="V430" i="8" s="1"/>
  <c r="W430" i="8" s="1"/>
  <c r="S430" i="7"/>
  <c r="V425" i="5" l="1"/>
  <c r="C425" i="5"/>
  <c r="H425" i="5" s="1"/>
  <c r="S425" i="5"/>
  <c r="Y430" i="8"/>
  <c r="Z429" i="8" s="1"/>
  <c r="H430" i="7"/>
  <c r="I430" i="7" s="1"/>
  <c r="J430" i="7" s="1"/>
  <c r="T430" i="7"/>
  <c r="U430" i="7" s="1"/>
  <c r="V430" i="7" s="1"/>
  <c r="I425" i="5" l="1"/>
  <c r="F425" i="5"/>
  <c r="K425" i="5"/>
  <c r="D425" i="5"/>
  <c r="E425" i="5"/>
  <c r="J425" i="5"/>
  <c r="AB430" i="8"/>
  <c r="R431" i="8" s="1"/>
  <c r="W430" i="7"/>
  <c r="Y430" i="7" s="1"/>
  <c r="L425" i="5" l="1"/>
  <c r="M425" i="5" s="1"/>
  <c r="N425" i="5" s="1"/>
  <c r="O425" i="5" s="1"/>
  <c r="E431" i="8"/>
  <c r="F431" i="8" s="1"/>
  <c r="AA431" i="8"/>
  <c r="M431" i="8"/>
  <c r="D431" i="8"/>
  <c r="P431" i="8"/>
  <c r="K431" i="8"/>
  <c r="O431" i="8"/>
  <c r="C431" i="8"/>
  <c r="X431" i="8"/>
  <c r="Q431" i="8"/>
  <c r="N431" i="8"/>
  <c r="AB430" i="7"/>
  <c r="Z429" i="7"/>
  <c r="S431" i="8"/>
  <c r="P425" i="5" l="1"/>
  <c r="Q425" i="5" s="1"/>
  <c r="R425" i="5" s="1"/>
  <c r="T425" i="5" s="1"/>
  <c r="U424" i="5" s="1"/>
  <c r="X431" i="7"/>
  <c r="E431" i="7"/>
  <c r="M431" i="7"/>
  <c r="O431" i="7"/>
  <c r="N431" i="7"/>
  <c r="AA431" i="7"/>
  <c r="D431" i="7"/>
  <c r="C431" i="7"/>
  <c r="K431" i="7"/>
  <c r="P431" i="7"/>
  <c r="Q431" i="7"/>
  <c r="R431" i="7"/>
  <c r="T431" i="8"/>
  <c r="U431" i="8" s="1"/>
  <c r="V431" i="8" s="1"/>
  <c r="W431" i="8" s="1"/>
  <c r="G431" i="8"/>
  <c r="H431" i="8" s="1"/>
  <c r="I431" i="8" s="1"/>
  <c r="W425" i="5" l="1"/>
  <c r="V426" i="5" s="1"/>
  <c r="J431" i="8"/>
  <c r="Y431" i="8" s="1"/>
  <c r="S431" i="7"/>
  <c r="T431" i="7" s="1"/>
  <c r="U431" i="7" s="1"/>
  <c r="V431" i="7" s="1"/>
  <c r="F431" i="7"/>
  <c r="G431" i="7" s="1"/>
  <c r="H431" i="7" s="1"/>
  <c r="I431" i="7" s="1"/>
  <c r="S426" i="5" l="1"/>
  <c r="C426" i="5"/>
  <c r="K426" i="5" s="1"/>
  <c r="J431" i="7"/>
  <c r="AB431" i="8"/>
  <c r="Z430" i="8"/>
  <c r="W431" i="7"/>
  <c r="F426" i="5" l="1"/>
  <c r="J426" i="5"/>
  <c r="I426" i="5"/>
  <c r="E426" i="5"/>
  <c r="H426" i="5"/>
  <c r="L426" i="5" s="1"/>
  <c r="M426" i="5" s="1"/>
  <c r="N426" i="5" s="1"/>
  <c r="D426" i="5"/>
  <c r="Y431" i="7"/>
  <c r="E432" i="8"/>
  <c r="X432" i="8"/>
  <c r="N432" i="8"/>
  <c r="O432" i="8"/>
  <c r="P432" i="8"/>
  <c r="R432" i="8"/>
  <c r="M432" i="8"/>
  <c r="C432" i="8"/>
  <c r="D432" i="8"/>
  <c r="Q432" i="8"/>
  <c r="AA432" i="8"/>
  <c r="K432" i="8"/>
  <c r="O426" i="5" l="1"/>
  <c r="P426" i="5" s="1"/>
  <c r="Q426" i="5" s="1"/>
  <c r="R426" i="5" s="1"/>
  <c r="T426" i="5" s="1"/>
  <c r="U425" i="5" s="1"/>
  <c r="AB431" i="7"/>
  <c r="Z430" i="7"/>
  <c r="F432" i="8"/>
  <c r="G432" i="8" s="1"/>
  <c r="S432" i="8"/>
  <c r="W426" i="5" l="1"/>
  <c r="S427" i="5" s="1"/>
  <c r="O432" i="7"/>
  <c r="K432" i="7"/>
  <c r="AA432" i="7"/>
  <c r="N432" i="7"/>
  <c r="M432" i="7"/>
  <c r="P432" i="7"/>
  <c r="D432" i="7"/>
  <c r="Q432" i="7"/>
  <c r="X432" i="7"/>
  <c r="R432" i="7"/>
  <c r="E432" i="7"/>
  <c r="C432" i="7"/>
  <c r="H432" i="8"/>
  <c r="I432" i="8" s="1"/>
  <c r="J432" i="8" s="1"/>
  <c r="T432" i="8"/>
  <c r="V427" i="5" l="1"/>
  <c r="C427" i="5"/>
  <c r="H427" i="5" s="1"/>
  <c r="F427" i="5"/>
  <c r="I427" i="5"/>
  <c r="K427" i="5"/>
  <c r="E427" i="5"/>
  <c r="D427" i="5"/>
  <c r="J427" i="5"/>
  <c r="U432" i="8"/>
  <c r="V432" i="8" s="1"/>
  <c r="W432" i="8" s="1"/>
  <c r="Y432" i="8" s="1"/>
  <c r="S432" i="7"/>
  <c r="T432" i="7" s="1"/>
  <c r="F432" i="7"/>
  <c r="G432" i="7" s="1"/>
  <c r="L427" i="5" l="1"/>
  <c r="M427" i="5" s="1"/>
  <c r="AB432" i="8"/>
  <c r="Z431" i="8"/>
  <c r="H432" i="7"/>
  <c r="I432" i="7" s="1"/>
  <c r="J432" i="7" s="1"/>
  <c r="U432" i="7"/>
  <c r="V432" i="7" s="1"/>
  <c r="W432" i="7" s="1"/>
  <c r="N427" i="5" l="1"/>
  <c r="O427" i="5" s="1"/>
  <c r="P427" i="5" s="1"/>
  <c r="Q427" i="5" s="1"/>
  <c r="Y432" i="7"/>
  <c r="AB432" i="7" s="1"/>
  <c r="X433" i="8"/>
  <c r="Q433" i="8"/>
  <c r="O433" i="8"/>
  <c r="K433" i="8"/>
  <c r="D433" i="8"/>
  <c r="R433" i="8"/>
  <c r="C433" i="8"/>
  <c r="AA433" i="8"/>
  <c r="N433" i="8"/>
  <c r="P433" i="8"/>
  <c r="E433" i="8"/>
  <c r="M433" i="8"/>
  <c r="R427" i="5" l="1"/>
  <c r="T427" i="5" s="1"/>
  <c r="Z431" i="7"/>
  <c r="S433" i="8"/>
  <c r="T433" i="8" s="1"/>
  <c r="P433" i="7"/>
  <c r="X433" i="7"/>
  <c r="E433" i="7"/>
  <c r="R433" i="7"/>
  <c r="M433" i="7"/>
  <c r="O433" i="7"/>
  <c r="K433" i="7"/>
  <c r="N433" i="7"/>
  <c r="Q433" i="7"/>
  <c r="C433" i="7"/>
  <c r="D433" i="7"/>
  <c r="AA433" i="7"/>
  <c r="F433" i="8"/>
  <c r="G433" i="8" s="1"/>
  <c r="W427" i="5" l="1"/>
  <c r="U426" i="5"/>
  <c r="U433" i="8"/>
  <c r="V433" i="8" s="1"/>
  <c r="W433" i="8" s="1"/>
  <c r="H433" i="8"/>
  <c r="I433" i="8" s="1"/>
  <c r="J433" i="8" s="1"/>
  <c r="F433" i="7"/>
  <c r="S433" i="7"/>
  <c r="C428" i="5" l="1"/>
  <c r="K428" i="5" s="1"/>
  <c r="V428" i="5"/>
  <c r="S428" i="5"/>
  <c r="T433" i="7"/>
  <c r="Y433" i="8"/>
  <c r="Z432" i="8" s="1"/>
  <c r="G433" i="7"/>
  <c r="D428" i="5" l="1"/>
  <c r="F428" i="5"/>
  <c r="J428" i="5"/>
  <c r="I428" i="5"/>
  <c r="E428" i="5"/>
  <c r="H428" i="5"/>
  <c r="U433" i="7"/>
  <c r="V433" i="7" s="1"/>
  <c r="W433" i="7" s="1"/>
  <c r="AB433" i="8"/>
  <c r="K434" i="8" s="1"/>
  <c r="H433" i="7"/>
  <c r="I433" i="7" s="1"/>
  <c r="J433" i="7" s="1"/>
  <c r="L428" i="5" l="1"/>
  <c r="M428" i="5" s="1"/>
  <c r="N428" i="5" s="1"/>
  <c r="N434" i="8"/>
  <c r="C434" i="8"/>
  <c r="M434" i="8"/>
  <c r="Y433" i="7"/>
  <c r="AB433" i="7" s="1"/>
  <c r="E434" i="8"/>
  <c r="F434" i="8" s="1"/>
  <c r="G434" i="8" s="1"/>
  <c r="R434" i="8"/>
  <c r="S434" i="8" s="1"/>
  <c r="T434" i="8" s="1"/>
  <c r="P434" i="8"/>
  <c r="O434" i="8"/>
  <c r="Q434" i="8"/>
  <c r="X434" i="8"/>
  <c r="D434" i="8"/>
  <c r="AA434" i="8"/>
  <c r="O428" i="5" l="1"/>
  <c r="P428" i="5" s="1"/>
  <c r="Q428" i="5" s="1"/>
  <c r="R428" i="5" s="1"/>
  <c r="T428" i="5" s="1"/>
  <c r="E434" i="7"/>
  <c r="F434" i="7" s="1"/>
  <c r="G434" i="7" s="1"/>
  <c r="Q434" i="7"/>
  <c r="X434" i="7"/>
  <c r="O434" i="7"/>
  <c r="M434" i="7"/>
  <c r="R434" i="7"/>
  <c r="S434" i="7" s="1"/>
  <c r="C434" i="7"/>
  <c r="D434" i="7"/>
  <c r="N434" i="7"/>
  <c r="K434" i="7"/>
  <c r="Z432" i="7"/>
  <c r="AA434" i="7"/>
  <c r="P434" i="7"/>
  <c r="U434" i="8"/>
  <c r="V434" i="8" s="1"/>
  <c r="W434" i="8" s="1"/>
  <c r="H434" i="8"/>
  <c r="I434" i="8" s="1"/>
  <c r="J434" i="8" s="1"/>
  <c r="W428" i="5" l="1"/>
  <c r="U427" i="5"/>
  <c r="Y434" i="8"/>
  <c r="H434" i="7"/>
  <c r="I434" i="7" s="1"/>
  <c r="J434" i="7" s="1"/>
  <c r="T434" i="7"/>
  <c r="U434" i="7" s="1"/>
  <c r="V434" i="7" s="1"/>
  <c r="C429" i="5" l="1"/>
  <c r="E429" i="5" s="1"/>
  <c r="J429" i="5"/>
  <c r="S429" i="5"/>
  <c r="H429" i="5"/>
  <c r="I429" i="5"/>
  <c r="V429" i="5"/>
  <c r="W434" i="7"/>
  <c r="Y434" i="7" s="1"/>
  <c r="Z433" i="7" s="1"/>
  <c r="AB434" i="8"/>
  <c r="Z433" i="8"/>
  <c r="F429" i="5" l="1"/>
  <c r="K429" i="5"/>
  <c r="D429" i="5"/>
  <c r="AB434" i="7"/>
  <c r="X435" i="7" s="1"/>
  <c r="E435" i="8"/>
  <c r="M435" i="8"/>
  <c r="R435" i="8"/>
  <c r="D435" i="8"/>
  <c r="P435" i="8"/>
  <c r="Q435" i="8"/>
  <c r="K435" i="8"/>
  <c r="C435" i="8"/>
  <c r="X435" i="8"/>
  <c r="N435" i="8"/>
  <c r="AA435" i="8"/>
  <c r="O435" i="8"/>
  <c r="L429" i="5" l="1"/>
  <c r="M429" i="5" s="1"/>
  <c r="N429" i="5" s="1"/>
  <c r="O429" i="5" s="1"/>
  <c r="P429" i="5" s="1"/>
  <c r="Q429" i="5" s="1"/>
  <c r="R429" i="5" s="1"/>
  <c r="T429" i="5" s="1"/>
  <c r="C435" i="7"/>
  <c r="N435" i="7"/>
  <c r="E435" i="7"/>
  <c r="F435" i="7" s="1"/>
  <c r="O435" i="7"/>
  <c r="AA435" i="7"/>
  <c r="K435" i="7"/>
  <c r="R435" i="7"/>
  <c r="S435" i="7" s="1"/>
  <c r="M435" i="7"/>
  <c r="D435" i="7"/>
  <c r="P435" i="7"/>
  <c r="Q435" i="7"/>
  <c r="F435" i="8"/>
  <c r="G435" i="8" s="1"/>
  <c r="S435" i="8"/>
  <c r="W429" i="5" l="1"/>
  <c r="U428" i="5"/>
  <c r="T435" i="7"/>
  <c r="T435" i="8"/>
  <c r="U435" i="8" s="1"/>
  <c r="V435" i="8" s="1"/>
  <c r="H435" i="8"/>
  <c r="I435" i="8" s="1"/>
  <c r="J435" i="8" s="1"/>
  <c r="G435" i="7"/>
  <c r="S430" i="5" l="1"/>
  <c r="V430" i="5"/>
  <c r="C430" i="5"/>
  <c r="H430" i="5" s="1"/>
  <c r="H435" i="7"/>
  <c r="I435" i="7" s="1"/>
  <c r="J435" i="7" s="1"/>
  <c r="U435" i="7"/>
  <c r="V435" i="7" s="1"/>
  <c r="W435" i="7" s="1"/>
  <c r="W435" i="8"/>
  <c r="Y435" i="8" s="1"/>
  <c r="K430" i="5" l="1"/>
  <c r="I430" i="5"/>
  <c r="J430" i="5"/>
  <c r="E430" i="5"/>
  <c r="D430" i="5"/>
  <c r="F430" i="5"/>
  <c r="Y435" i="7"/>
  <c r="AB435" i="8"/>
  <c r="Z434" i="8"/>
  <c r="L430" i="5" l="1"/>
  <c r="M430" i="5" s="1"/>
  <c r="N430" i="5" s="1"/>
  <c r="O430" i="5" s="1"/>
  <c r="P430" i="5" s="1"/>
  <c r="Q430" i="5" s="1"/>
  <c r="R430" i="5" s="1"/>
  <c r="T430" i="5" s="1"/>
  <c r="AB435" i="7"/>
  <c r="Z434" i="7"/>
  <c r="C436" i="8"/>
  <c r="N436" i="8"/>
  <c r="R436" i="8"/>
  <c r="D436" i="8"/>
  <c r="X436" i="8"/>
  <c r="Q436" i="8"/>
  <c r="O436" i="8"/>
  <c r="E436" i="8"/>
  <c r="M436" i="8"/>
  <c r="P436" i="8"/>
  <c r="AA436" i="8"/>
  <c r="K436" i="8"/>
  <c r="W430" i="5" l="1"/>
  <c r="U429" i="5"/>
  <c r="P436" i="7"/>
  <c r="X436" i="7"/>
  <c r="M436" i="7"/>
  <c r="O436" i="7"/>
  <c r="R436" i="7"/>
  <c r="AA436" i="7"/>
  <c r="N436" i="7"/>
  <c r="C436" i="7"/>
  <c r="E436" i="7"/>
  <c r="F436" i="7" s="1"/>
  <c r="G436" i="7" s="1"/>
  <c r="D436" i="7"/>
  <c r="Q436" i="7"/>
  <c r="K436" i="7"/>
  <c r="F436" i="8"/>
  <c r="G436" i="8" s="1"/>
  <c r="S436" i="8"/>
  <c r="S431" i="5" l="1"/>
  <c r="E431" i="5"/>
  <c r="C431" i="5"/>
  <c r="J431" i="5" s="1"/>
  <c r="V431" i="5"/>
  <c r="D431" i="5"/>
  <c r="K431" i="5"/>
  <c r="S436" i="7"/>
  <c r="T436" i="7" s="1"/>
  <c r="H436" i="8"/>
  <c r="I436" i="8" s="1"/>
  <c r="J436" i="8" s="1"/>
  <c r="H436" i="7"/>
  <c r="I436" i="7" s="1"/>
  <c r="J436" i="7" s="1"/>
  <c r="T436" i="8"/>
  <c r="U436" i="8" s="1"/>
  <c r="V436" i="8" s="1"/>
  <c r="F431" i="5" l="1"/>
  <c r="I431" i="5"/>
  <c r="H431" i="5"/>
  <c r="U436" i="7"/>
  <c r="V436" i="7" s="1"/>
  <c r="W436" i="7" s="1"/>
  <c r="Y436" i="7" s="1"/>
  <c r="W436" i="8"/>
  <c r="Y436" i="8" s="1"/>
  <c r="L431" i="5" l="1"/>
  <c r="M431" i="5" s="1"/>
  <c r="N431" i="5" s="1"/>
  <c r="AB436" i="7"/>
  <c r="O437" i="7" s="1"/>
  <c r="Z435" i="7"/>
  <c r="AB436" i="8"/>
  <c r="Z435" i="8"/>
  <c r="O431" i="5" l="1"/>
  <c r="P431" i="5" s="1"/>
  <c r="Q431" i="5" s="1"/>
  <c r="R431" i="5" s="1"/>
  <c r="T431" i="5" s="1"/>
  <c r="Q437" i="7"/>
  <c r="C437" i="7"/>
  <c r="D437" i="7"/>
  <c r="N437" i="7"/>
  <c r="P437" i="7"/>
  <c r="K437" i="7"/>
  <c r="X437" i="7"/>
  <c r="R437" i="7"/>
  <c r="S437" i="7" s="1"/>
  <c r="E437" i="7"/>
  <c r="F437" i="7" s="1"/>
  <c r="AA437" i="7"/>
  <c r="M437" i="7"/>
  <c r="R437" i="8"/>
  <c r="X437" i="8"/>
  <c r="K437" i="8"/>
  <c r="N437" i="8"/>
  <c r="AA437" i="8"/>
  <c r="P437" i="8"/>
  <c r="C437" i="8"/>
  <c r="E437" i="8"/>
  <c r="D437" i="8"/>
  <c r="Q437" i="8"/>
  <c r="O437" i="8"/>
  <c r="M437" i="8"/>
  <c r="W431" i="5" l="1"/>
  <c r="U430" i="5"/>
  <c r="S437" i="8"/>
  <c r="T437" i="8" s="1"/>
  <c r="U437" i="8" s="1"/>
  <c r="V437" i="8" s="1"/>
  <c r="F437" i="8"/>
  <c r="G437" i="7"/>
  <c r="T437" i="7"/>
  <c r="U437" i="7" s="1"/>
  <c r="V437" i="7" s="1"/>
  <c r="C432" i="5" l="1"/>
  <c r="F432" i="5" s="1"/>
  <c r="S432" i="5"/>
  <c r="V432" i="5"/>
  <c r="H437" i="7"/>
  <c r="I437" i="7" s="1"/>
  <c r="J437" i="7" s="1"/>
  <c r="W437" i="7"/>
  <c r="W437" i="8"/>
  <c r="G437" i="8"/>
  <c r="H437" i="8" s="1"/>
  <c r="I437" i="8" s="1"/>
  <c r="K432" i="5" l="1"/>
  <c r="E432" i="5"/>
  <c r="I432" i="5"/>
  <c r="H432" i="5"/>
  <c r="J432" i="5"/>
  <c r="D432" i="5"/>
  <c r="J437" i="8"/>
  <c r="Y437" i="8" s="1"/>
  <c r="Z436" i="8" s="1"/>
  <c r="Y437" i="7"/>
  <c r="Z436" i="7" s="1"/>
  <c r="L432" i="5" l="1"/>
  <c r="M432" i="5" s="1"/>
  <c r="N432" i="5" s="1"/>
  <c r="O432" i="5" s="1"/>
  <c r="AB437" i="8"/>
  <c r="E438" i="8" s="1"/>
  <c r="AB437" i="7"/>
  <c r="E438" i="7" s="1"/>
  <c r="P432" i="5" l="1"/>
  <c r="Q432" i="5" s="1"/>
  <c r="R432" i="5" s="1"/>
  <c r="T432" i="5" s="1"/>
  <c r="Q438" i="8"/>
  <c r="R438" i="8"/>
  <c r="S438" i="8" s="1"/>
  <c r="T438" i="8" s="1"/>
  <c r="K438" i="8"/>
  <c r="P438" i="8"/>
  <c r="C438" i="7"/>
  <c r="O438" i="8"/>
  <c r="X438" i="8"/>
  <c r="D438" i="8"/>
  <c r="P438" i="7"/>
  <c r="M438" i="8"/>
  <c r="N438" i="8"/>
  <c r="D438" i="7"/>
  <c r="Q438" i="7"/>
  <c r="R438" i="7"/>
  <c r="S438" i="7" s="1"/>
  <c r="T438" i="7" s="1"/>
  <c r="N438" i="7"/>
  <c r="O438" i="7"/>
  <c r="M438" i="7"/>
  <c r="X438" i="7"/>
  <c r="C438" i="8"/>
  <c r="AA438" i="8"/>
  <c r="K438" i="7"/>
  <c r="AA438" i="7"/>
  <c r="F438" i="8"/>
  <c r="F438" i="7"/>
  <c r="G438" i="7" s="1"/>
  <c r="W432" i="5" l="1"/>
  <c r="U431" i="5"/>
  <c r="G438" i="8"/>
  <c r="U438" i="8"/>
  <c r="V438" i="8" s="1"/>
  <c r="W438" i="8" s="1"/>
  <c r="U438" i="7"/>
  <c r="V438" i="7" s="1"/>
  <c r="W438" i="7" s="1"/>
  <c r="H438" i="7"/>
  <c r="I438" i="7" s="1"/>
  <c r="J438" i="7" s="1"/>
  <c r="S433" i="5" l="1"/>
  <c r="V433" i="5"/>
  <c r="C433" i="5"/>
  <c r="H433" i="5" s="1"/>
  <c r="Y438" i="7"/>
  <c r="AB438" i="7" s="1"/>
  <c r="H438" i="8"/>
  <c r="I438" i="8" s="1"/>
  <c r="J438" i="8" s="1"/>
  <c r="Y438" i="8" s="1"/>
  <c r="I433" i="5" l="1"/>
  <c r="K433" i="5"/>
  <c r="F433" i="5"/>
  <c r="D433" i="5"/>
  <c r="E433" i="5"/>
  <c r="J433" i="5"/>
  <c r="Z437" i="7"/>
  <c r="AB438" i="8"/>
  <c r="Z437" i="8"/>
  <c r="X439" i="7"/>
  <c r="P439" i="7"/>
  <c r="Q439" i="7"/>
  <c r="D439" i="7"/>
  <c r="C439" i="7"/>
  <c r="K439" i="7"/>
  <c r="E439" i="7"/>
  <c r="R439" i="7"/>
  <c r="N439" i="7"/>
  <c r="AA439" i="7"/>
  <c r="M439" i="7"/>
  <c r="O439" i="7"/>
  <c r="L433" i="5" l="1"/>
  <c r="M433" i="5" s="1"/>
  <c r="N433" i="5" s="1"/>
  <c r="F439" i="7"/>
  <c r="D439" i="8"/>
  <c r="C439" i="8"/>
  <c r="X439" i="8"/>
  <c r="Q439" i="8"/>
  <c r="E439" i="8"/>
  <c r="P439" i="8"/>
  <c r="AA439" i="8"/>
  <c r="N439" i="8"/>
  <c r="R439" i="8"/>
  <c r="O439" i="8"/>
  <c r="K439" i="8"/>
  <c r="M439" i="8"/>
  <c r="S439" i="7"/>
  <c r="O433" i="5" l="1"/>
  <c r="P433" i="5" s="1"/>
  <c r="Q433" i="5" s="1"/>
  <c r="R433" i="5" s="1"/>
  <c r="T433" i="5" s="1"/>
  <c r="U432" i="5" s="1"/>
  <c r="T439" i="7"/>
  <c r="G439" i="7"/>
  <c r="H439" i="7" s="1"/>
  <c r="I439" i="7" s="1"/>
  <c r="J439" i="7" s="1"/>
  <c r="S439" i="8"/>
  <c r="T439" i="8" s="1"/>
  <c r="U439" i="8" s="1"/>
  <c r="V439" i="8" s="1"/>
  <c r="F439" i="8"/>
  <c r="G439" i="8" s="1"/>
  <c r="H439" i="8" s="1"/>
  <c r="I439" i="8" s="1"/>
  <c r="W433" i="5" l="1"/>
  <c r="C434" i="5" s="1"/>
  <c r="E434" i="5" s="1"/>
  <c r="U439" i="7"/>
  <c r="V439" i="7" s="1"/>
  <c r="W439" i="7" s="1"/>
  <c r="Y439" i="7" s="1"/>
  <c r="W439" i="8"/>
  <c r="J439" i="8"/>
  <c r="S434" i="5" l="1"/>
  <c r="V434" i="5"/>
  <c r="D434" i="5"/>
  <c r="J434" i="5"/>
  <c r="H434" i="5"/>
  <c r="K434" i="5"/>
  <c r="F434" i="5"/>
  <c r="I434" i="5"/>
  <c r="AB439" i="7"/>
  <c r="Z438" i="7"/>
  <c r="Y439" i="8"/>
  <c r="L434" i="5" l="1"/>
  <c r="M434" i="5" s="1"/>
  <c r="N434" i="5" s="1"/>
  <c r="O434" i="5" s="1"/>
  <c r="X440" i="7"/>
  <c r="AA440" i="7"/>
  <c r="C440" i="7"/>
  <c r="N440" i="7"/>
  <c r="O440" i="7"/>
  <c r="R440" i="7"/>
  <c r="P440" i="7"/>
  <c r="K440" i="7"/>
  <c r="M440" i="7"/>
  <c r="E440" i="7"/>
  <c r="Q440" i="7"/>
  <c r="D440" i="7"/>
  <c r="AB439" i="8"/>
  <c r="Z438" i="8"/>
  <c r="P434" i="5" l="1"/>
  <c r="Q434" i="5" s="1"/>
  <c r="R434" i="5" s="1"/>
  <c r="T434" i="5" s="1"/>
  <c r="U433" i="5" s="1"/>
  <c r="F440" i="7"/>
  <c r="G440" i="7" s="1"/>
  <c r="E440" i="8"/>
  <c r="P440" i="8"/>
  <c r="D440" i="8"/>
  <c r="AA440" i="8"/>
  <c r="C440" i="8"/>
  <c r="Q440" i="8"/>
  <c r="M440" i="8"/>
  <c r="O440" i="8"/>
  <c r="R440" i="8"/>
  <c r="N440" i="8"/>
  <c r="X440" i="8"/>
  <c r="K440" i="8"/>
  <c r="S440" i="7"/>
  <c r="T440" i="7" s="1"/>
  <c r="W434" i="5" l="1"/>
  <c r="C435" i="5" s="1"/>
  <c r="K435" i="5" s="1"/>
  <c r="H440" i="7"/>
  <c r="I440" i="7" s="1"/>
  <c r="J440" i="7" s="1"/>
  <c r="S440" i="8"/>
  <c r="F440" i="8"/>
  <c r="U440" i="7"/>
  <c r="V440" i="7" s="1"/>
  <c r="W440" i="7" s="1"/>
  <c r="S435" i="5" l="1"/>
  <c r="V435" i="5"/>
  <c r="H435" i="5"/>
  <c r="I435" i="5"/>
  <c r="E435" i="5"/>
  <c r="F435" i="5"/>
  <c r="J435" i="5"/>
  <c r="D435" i="5"/>
  <c r="G440" i="8"/>
  <c r="Y440" i="7"/>
  <c r="T440" i="8"/>
  <c r="U440" i="8" s="1"/>
  <c r="V440" i="8" s="1"/>
  <c r="W440" i="8" s="1"/>
  <c r="L435" i="5" l="1"/>
  <c r="M435" i="5" s="1"/>
  <c r="N435" i="5" s="1"/>
  <c r="H440" i="8"/>
  <c r="I440" i="8" s="1"/>
  <c r="J440" i="8" s="1"/>
  <c r="Y440" i="8" s="1"/>
  <c r="AB440" i="7"/>
  <c r="Z439" i="7"/>
  <c r="O435" i="5" l="1"/>
  <c r="P435" i="5" s="1"/>
  <c r="Q435" i="5" s="1"/>
  <c r="R435" i="5" s="1"/>
  <c r="T435" i="5" s="1"/>
  <c r="U434" i="5" s="1"/>
  <c r="M441" i="7"/>
  <c r="R441" i="7"/>
  <c r="E441" i="7"/>
  <c r="C441" i="7"/>
  <c r="X441" i="7"/>
  <c r="K441" i="7"/>
  <c r="O441" i="7"/>
  <c r="P441" i="7"/>
  <c r="N441" i="7"/>
  <c r="AA441" i="7"/>
  <c r="Q441" i="7"/>
  <c r="D441" i="7"/>
  <c r="AB440" i="8"/>
  <c r="Z439" i="8"/>
  <c r="W435" i="5" l="1"/>
  <c r="S436" i="5" s="1"/>
  <c r="Q441" i="8"/>
  <c r="D441" i="8"/>
  <c r="R441" i="8"/>
  <c r="C441" i="8"/>
  <c r="O441" i="8"/>
  <c r="N441" i="8"/>
  <c r="E441" i="8"/>
  <c r="P441" i="8"/>
  <c r="M441" i="8"/>
  <c r="K441" i="8"/>
  <c r="X441" i="8"/>
  <c r="AA441" i="8"/>
  <c r="S441" i="7"/>
  <c r="T441" i="7" s="1"/>
  <c r="F441" i="7"/>
  <c r="V436" i="5" l="1"/>
  <c r="C436" i="5"/>
  <c r="H436" i="5" s="1"/>
  <c r="G441" i="7"/>
  <c r="H441" i="7" s="1"/>
  <c r="I441" i="7" s="1"/>
  <c r="F441" i="8"/>
  <c r="S441" i="8"/>
  <c r="T441" i="8" s="1"/>
  <c r="U441" i="7"/>
  <c r="V441" i="7" s="1"/>
  <c r="W441" i="7" s="1"/>
  <c r="F436" i="5" l="1"/>
  <c r="D436" i="5"/>
  <c r="E436" i="5"/>
  <c r="J436" i="5"/>
  <c r="K436" i="5"/>
  <c r="I436" i="5"/>
  <c r="J441" i="7"/>
  <c r="Y441" i="7" s="1"/>
  <c r="U441" i="8"/>
  <c r="V441" i="8" s="1"/>
  <c r="W441" i="8" s="1"/>
  <c r="G441" i="8"/>
  <c r="H441" i="8" s="1"/>
  <c r="I441" i="8" s="1"/>
  <c r="L436" i="5" l="1"/>
  <c r="M436" i="5" s="1"/>
  <c r="N436" i="5" s="1"/>
  <c r="O436" i="5" s="1"/>
  <c r="AB441" i="7"/>
  <c r="Z440" i="7"/>
  <c r="J441" i="8"/>
  <c r="Y441" i="8" s="1"/>
  <c r="P436" i="5" l="1"/>
  <c r="Q436" i="5" s="1"/>
  <c r="R436" i="5" s="1"/>
  <c r="T436" i="5" s="1"/>
  <c r="P442" i="7"/>
  <c r="Q442" i="7"/>
  <c r="O442" i="7"/>
  <c r="C442" i="7"/>
  <c r="X442" i="7"/>
  <c r="AA442" i="7"/>
  <c r="R442" i="7"/>
  <c r="E442" i="7"/>
  <c r="M442" i="7"/>
  <c r="N442" i="7"/>
  <c r="D442" i="7"/>
  <c r="K442" i="7"/>
  <c r="AB441" i="8"/>
  <c r="Z440" i="8"/>
  <c r="W436" i="5" l="1"/>
  <c r="U435" i="5"/>
  <c r="S442" i="7"/>
  <c r="R442" i="8"/>
  <c r="N442" i="8"/>
  <c r="C442" i="8"/>
  <c r="Q442" i="8"/>
  <c r="AA442" i="8"/>
  <c r="O442" i="8"/>
  <c r="P442" i="8"/>
  <c r="K442" i="8"/>
  <c r="E442" i="8"/>
  <c r="X442" i="8"/>
  <c r="M442" i="8"/>
  <c r="D442" i="8"/>
  <c r="F442" i="7"/>
  <c r="F437" i="5" l="1"/>
  <c r="D437" i="5"/>
  <c r="C437" i="5"/>
  <c r="H437" i="5" s="1"/>
  <c r="S437" i="5"/>
  <c r="J437" i="5"/>
  <c r="K437" i="5"/>
  <c r="V437" i="5"/>
  <c r="F442" i="8"/>
  <c r="G442" i="8" s="1"/>
  <c r="H442" i="8" s="1"/>
  <c r="I442" i="8" s="1"/>
  <c r="S442" i="8"/>
  <c r="T442" i="8" s="1"/>
  <c r="U442" i="8" s="1"/>
  <c r="V442" i="8" s="1"/>
  <c r="G442" i="7"/>
  <c r="H442" i="7" s="1"/>
  <c r="I442" i="7" s="1"/>
  <c r="J442" i="7" s="1"/>
  <c r="T442" i="7"/>
  <c r="U442" i="7" s="1"/>
  <c r="V442" i="7" s="1"/>
  <c r="E437" i="5" l="1"/>
  <c r="I437" i="5"/>
  <c r="L437" i="5" s="1"/>
  <c r="M437" i="5" s="1"/>
  <c r="N437" i="5" s="1"/>
  <c r="O437" i="5" s="1"/>
  <c r="W442" i="7"/>
  <c r="Y442" i="7" s="1"/>
  <c r="J442" i="8"/>
  <c r="W442" i="8"/>
  <c r="P437" i="5" l="1"/>
  <c r="Q437" i="5" s="1"/>
  <c r="R437" i="5" s="1"/>
  <c r="T437" i="5" s="1"/>
  <c r="U436" i="5" s="1"/>
  <c r="Y442" i="8"/>
  <c r="AB442" i="8" s="1"/>
  <c r="AB442" i="7"/>
  <c r="Z441" i="7"/>
  <c r="W437" i="5" l="1"/>
  <c r="V438" i="5" s="1"/>
  <c r="Z441" i="8"/>
  <c r="X443" i="8"/>
  <c r="Q443" i="8"/>
  <c r="O443" i="8"/>
  <c r="K443" i="8"/>
  <c r="C443" i="8"/>
  <c r="P443" i="8"/>
  <c r="D443" i="8"/>
  <c r="AA443" i="8"/>
  <c r="E443" i="8"/>
  <c r="R443" i="8"/>
  <c r="M443" i="8"/>
  <c r="N443" i="8"/>
  <c r="C443" i="7"/>
  <c r="O443" i="7"/>
  <c r="K443" i="7"/>
  <c r="E443" i="7"/>
  <c r="D443" i="7"/>
  <c r="R443" i="7"/>
  <c r="X443" i="7"/>
  <c r="M443" i="7"/>
  <c r="N443" i="7"/>
  <c r="P443" i="7"/>
  <c r="AA443" i="7"/>
  <c r="Q443" i="7"/>
  <c r="C438" i="5" l="1"/>
  <c r="S438" i="5"/>
  <c r="J438" i="5"/>
  <c r="I438" i="5"/>
  <c r="H438" i="5"/>
  <c r="K438" i="5"/>
  <c r="D438" i="5"/>
  <c r="F443" i="8"/>
  <c r="S443" i="7"/>
  <c r="S443" i="8"/>
  <c r="T443" i="8" s="1"/>
  <c r="U443" i="8" s="1"/>
  <c r="V443" i="8" s="1"/>
  <c r="F443" i="7"/>
  <c r="E438" i="5" l="1"/>
  <c r="F438" i="5"/>
  <c r="L438" i="5" s="1"/>
  <c r="M438" i="5" s="1"/>
  <c r="G443" i="7"/>
  <c r="H443" i="7" s="1"/>
  <c r="I443" i="7" s="1"/>
  <c r="J443" i="7" s="1"/>
  <c r="W443" i="8"/>
  <c r="T443" i="7"/>
  <c r="U443" i="7" s="1"/>
  <c r="V443" i="7" s="1"/>
  <c r="G443" i="8"/>
  <c r="N438" i="5" l="1"/>
  <c r="O438" i="5" s="1"/>
  <c r="W443" i="7"/>
  <c r="Y443" i="7" s="1"/>
  <c r="H443" i="8"/>
  <c r="I443" i="8" s="1"/>
  <c r="J443" i="8" s="1"/>
  <c r="Y443" i="8" s="1"/>
  <c r="P438" i="5" l="1"/>
  <c r="Q438" i="5" s="1"/>
  <c r="R438" i="5" s="1"/>
  <c r="T438" i="5" s="1"/>
  <c r="AB443" i="7"/>
  <c r="Z442" i="7"/>
  <c r="AB443" i="8"/>
  <c r="Z442" i="8"/>
  <c r="U437" i="5" l="1"/>
  <c r="W438" i="5"/>
  <c r="P444" i="7"/>
  <c r="X444" i="7"/>
  <c r="C444" i="7"/>
  <c r="Q444" i="7"/>
  <c r="E444" i="7"/>
  <c r="K444" i="7"/>
  <c r="AA444" i="7"/>
  <c r="D444" i="7"/>
  <c r="N444" i="7"/>
  <c r="O444" i="7"/>
  <c r="M444" i="7"/>
  <c r="R444" i="7"/>
  <c r="K444" i="8"/>
  <c r="D444" i="8"/>
  <c r="C444" i="8"/>
  <c r="R444" i="8"/>
  <c r="O444" i="8"/>
  <c r="E444" i="8"/>
  <c r="X444" i="8"/>
  <c r="AA444" i="8"/>
  <c r="M444" i="8"/>
  <c r="N444" i="8"/>
  <c r="Q444" i="8"/>
  <c r="P444" i="8"/>
  <c r="C439" i="5" l="1"/>
  <c r="F439" i="5" s="1"/>
  <c r="S439" i="5"/>
  <c r="V439" i="5"/>
  <c r="F444" i="8"/>
  <c r="G444" i="8" s="1"/>
  <c r="H444" i="8" s="1"/>
  <c r="I444" i="8" s="1"/>
  <c r="F444" i="7"/>
  <c r="G444" i="7" s="1"/>
  <c r="H444" i="7" s="1"/>
  <c r="I444" i="7" s="1"/>
  <c r="S444" i="8"/>
  <c r="T444" i="8" s="1"/>
  <c r="S444" i="7"/>
  <c r="H439" i="5" l="1"/>
  <c r="J439" i="5"/>
  <c r="L439" i="5" s="1"/>
  <c r="M439" i="5" s="1"/>
  <c r="K439" i="5"/>
  <c r="E439" i="5"/>
  <c r="I439" i="5"/>
  <c r="D439" i="5"/>
  <c r="J444" i="8"/>
  <c r="T444" i="7"/>
  <c r="U444" i="7" s="1"/>
  <c r="V444" i="7" s="1"/>
  <c r="U444" i="8"/>
  <c r="V444" i="8" s="1"/>
  <c r="W444" i="8" s="1"/>
  <c r="J444" i="7"/>
  <c r="N439" i="5" l="1"/>
  <c r="O439" i="5" s="1"/>
  <c r="P439" i="5" s="1"/>
  <c r="Q439" i="5" s="1"/>
  <c r="Y444" i="8"/>
  <c r="W444" i="7"/>
  <c r="Y444" i="7" s="1"/>
  <c r="R439" i="5" l="1"/>
  <c r="T439" i="5" s="1"/>
  <c r="AB444" i="7"/>
  <c r="Z443" i="7"/>
  <c r="AB444" i="8"/>
  <c r="Z443" i="8"/>
  <c r="U438" i="5" l="1"/>
  <c r="W439" i="5"/>
  <c r="Q445" i="8"/>
  <c r="E445" i="8"/>
  <c r="R445" i="8"/>
  <c r="AA445" i="8"/>
  <c r="D445" i="8"/>
  <c r="X445" i="8"/>
  <c r="C445" i="8"/>
  <c r="K445" i="8"/>
  <c r="O445" i="8"/>
  <c r="P445" i="8"/>
  <c r="M445" i="8"/>
  <c r="N445" i="8"/>
  <c r="C445" i="7"/>
  <c r="D445" i="7"/>
  <c r="K445" i="7"/>
  <c r="AA445" i="7"/>
  <c r="O445" i="7"/>
  <c r="E445" i="7"/>
  <c r="X445" i="7"/>
  <c r="Q445" i="7"/>
  <c r="P445" i="7"/>
  <c r="R445" i="7"/>
  <c r="M445" i="7"/>
  <c r="N445" i="7"/>
  <c r="C440" i="5" l="1"/>
  <c r="E440" i="5" s="1"/>
  <c r="F440" i="5"/>
  <c r="I440" i="5"/>
  <c r="K440" i="5"/>
  <c r="V440" i="5"/>
  <c r="J440" i="5"/>
  <c r="S440" i="5"/>
  <c r="S445" i="7"/>
  <c r="S445" i="8"/>
  <c r="T445" i="8" s="1"/>
  <c r="F445" i="7"/>
  <c r="G445" i="7" s="1"/>
  <c r="H445" i="7" s="1"/>
  <c r="I445" i="7" s="1"/>
  <c r="F445" i="8"/>
  <c r="G445" i="8" s="1"/>
  <c r="D440" i="5" l="1"/>
  <c r="H440" i="5"/>
  <c r="L440" i="5"/>
  <c r="M440" i="5" s="1"/>
  <c r="H445" i="8"/>
  <c r="I445" i="8" s="1"/>
  <c r="J445" i="8" s="1"/>
  <c r="T445" i="7"/>
  <c r="U445" i="7" s="1"/>
  <c r="V445" i="7" s="1"/>
  <c r="W445" i="7" s="1"/>
  <c r="J445" i="7"/>
  <c r="U445" i="8"/>
  <c r="V445" i="8" s="1"/>
  <c r="W445" i="8" s="1"/>
  <c r="N440" i="5" l="1"/>
  <c r="O440" i="5" s="1"/>
  <c r="P440" i="5" s="1"/>
  <c r="Q440" i="5" s="1"/>
  <c r="R440" i="5" s="1"/>
  <c r="T440" i="5" s="1"/>
  <c r="Y445" i="8"/>
  <c r="Z444" i="8" s="1"/>
  <c r="Y445" i="7"/>
  <c r="W440" i="5" l="1"/>
  <c r="U439" i="5"/>
  <c r="AB445" i="8"/>
  <c r="C446" i="8" s="1"/>
  <c r="AB445" i="7"/>
  <c r="Z444" i="7"/>
  <c r="C441" i="5" l="1"/>
  <c r="K441" i="5" s="1"/>
  <c r="V441" i="5"/>
  <c r="S441" i="5"/>
  <c r="I441" i="5"/>
  <c r="J441" i="5"/>
  <c r="D441" i="5"/>
  <c r="E441" i="5"/>
  <c r="Q446" i="8"/>
  <c r="P446" i="8"/>
  <c r="E446" i="8"/>
  <c r="F446" i="8" s="1"/>
  <c r="N446" i="8"/>
  <c r="M446" i="8"/>
  <c r="D446" i="8"/>
  <c r="R446" i="8"/>
  <c r="S446" i="8" s="1"/>
  <c r="T446" i="8" s="1"/>
  <c r="AA446" i="8"/>
  <c r="X446" i="8"/>
  <c r="K446" i="8"/>
  <c r="O446" i="8"/>
  <c r="M446" i="7"/>
  <c r="C446" i="7"/>
  <c r="K446" i="7"/>
  <c r="D446" i="7"/>
  <c r="Q446" i="7"/>
  <c r="R446" i="7"/>
  <c r="P446" i="7"/>
  <c r="AA446" i="7"/>
  <c r="O446" i="7"/>
  <c r="X446" i="7"/>
  <c r="N446" i="7"/>
  <c r="E446" i="7"/>
  <c r="H441" i="5" l="1"/>
  <c r="F441" i="5"/>
  <c r="L441" i="5" s="1"/>
  <c r="M441" i="5" s="1"/>
  <c r="F446" i="7"/>
  <c r="G446" i="7" s="1"/>
  <c r="S446" i="7"/>
  <c r="T446" i="7" s="1"/>
  <c r="U446" i="7" s="1"/>
  <c r="V446" i="7" s="1"/>
  <c r="G446" i="8"/>
  <c r="H446" i="8" s="1"/>
  <c r="I446" i="8" s="1"/>
  <c r="J446" i="8" s="1"/>
  <c r="U446" i="8"/>
  <c r="V446" i="8" s="1"/>
  <c r="W446" i="8" s="1"/>
  <c r="N441" i="5" l="1"/>
  <c r="O441" i="5" s="1"/>
  <c r="Y446" i="8"/>
  <c r="Z445" i="8" s="1"/>
  <c r="H446" i="7"/>
  <c r="I446" i="7" s="1"/>
  <c r="J446" i="7" s="1"/>
  <c r="W446" i="7"/>
  <c r="P441" i="5" l="1"/>
  <c r="Q441" i="5" s="1"/>
  <c r="R441" i="5" s="1"/>
  <c r="T441" i="5" s="1"/>
  <c r="Y446" i="7"/>
  <c r="Z445" i="7" s="1"/>
  <c r="AB446" i="8"/>
  <c r="R447" i="8" s="1"/>
  <c r="U440" i="5" l="1"/>
  <c r="W441" i="5"/>
  <c r="AB446" i="7"/>
  <c r="C447" i="7" s="1"/>
  <c r="Q447" i="8"/>
  <c r="AA447" i="8"/>
  <c r="K447" i="8"/>
  <c r="M447" i="8"/>
  <c r="O447" i="8"/>
  <c r="P447" i="8"/>
  <c r="N447" i="8"/>
  <c r="C447" i="8"/>
  <c r="X447" i="8"/>
  <c r="D447" i="8"/>
  <c r="E447" i="8"/>
  <c r="S447" i="8"/>
  <c r="T447" i="8" s="1"/>
  <c r="C442" i="5" l="1"/>
  <c r="K442" i="5" s="1"/>
  <c r="V442" i="5"/>
  <c r="S442" i="5"/>
  <c r="X447" i="7"/>
  <c r="R447" i="7"/>
  <c r="S447" i="7" s="1"/>
  <c r="M447" i="7"/>
  <c r="E447" i="7"/>
  <c r="F447" i="7" s="1"/>
  <c r="AA447" i="7"/>
  <c r="N447" i="7"/>
  <c r="Q447" i="7"/>
  <c r="P447" i="7"/>
  <c r="D447" i="7"/>
  <c r="O447" i="7"/>
  <c r="K447" i="7"/>
  <c r="F447" i="8"/>
  <c r="U447" i="8"/>
  <c r="V447" i="8" s="1"/>
  <c r="W447" i="8" s="1"/>
  <c r="H442" i="5" l="1"/>
  <c r="F442" i="5"/>
  <c r="I442" i="5"/>
  <c r="J442" i="5"/>
  <c r="E442" i="5"/>
  <c r="D442" i="5"/>
  <c r="G447" i="8"/>
  <c r="H447" i="8" s="1"/>
  <c r="I447" i="8" s="1"/>
  <c r="J447" i="8" s="1"/>
  <c r="Y447" i="8" s="1"/>
  <c r="Z446" i="8" s="1"/>
  <c r="T447" i="7"/>
  <c r="U447" i="7" s="1"/>
  <c r="V447" i="7" s="1"/>
  <c r="G447" i="7"/>
  <c r="H447" i="7" s="1"/>
  <c r="I447" i="7" s="1"/>
  <c r="L442" i="5" l="1"/>
  <c r="M442" i="5" s="1"/>
  <c r="AB447" i="8"/>
  <c r="Q448" i="8" s="1"/>
  <c r="J447" i="7"/>
  <c r="W447" i="7"/>
  <c r="N442" i="5" l="1"/>
  <c r="O442" i="5" s="1"/>
  <c r="P442" i="5" s="1"/>
  <c r="Q442" i="5" s="1"/>
  <c r="C448" i="8"/>
  <c r="R448" i="8"/>
  <c r="S448" i="8" s="1"/>
  <c r="T448" i="8" s="1"/>
  <c r="M448" i="8"/>
  <c r="D448" i="8"/>
  <c r="N448" i="8"/>
  <c r="AA448" i="8"/>
  <c r="E448" i="8"/>
  <c r="F448" i="8" s="1"/>
  <c r="G448" i="8" s="1"/>
  <c r="H448" i="8" s="1"/>
  <c r="I448" i="8" s="1"/>
  <c r="X448" i="8"/>
  <c r="K448" i="8"/>
  <c r="Y447" i="7"/>
  <c r="Z446" i="7" s="1"/>
  <c r="P448" i="8"/>
  <c r="O448" i="8"/>
  <c r="R442" i="5" l="1"/>
  <c r="T442" i="5" s="1"/>
  <c r="AB447" i="7"/>
  <c r="P448" i="7" s="1"/>
  <c r="J448" i="8"/>
  <c r="U448" i="8"/>
  <c r="V448" i="8" s="1"/>
  <c r="W448" i="8" s="1"/>
  <c r="W442" i="5" l="1"/>
  <c r="U441" i="5"/>
  <c r="AA448" i="7"/>
  <c r="E448" i="7"/>
  <c r="F448" i="7" s="1"/>
  <c r="G448" i="7" s="1"/>
  <c r="H448" i="7" s="1"/>
  <c r="I448" i="7" s="1"/>
  <c r="R448" i="7"/>
  <c r="S448" i="7" s="1"/>
  <c r="T448" i="7" s="1"/>
  <c r="X448" i="7"/>
  <c r="Q448" i="7"/>
  <c r="D448" i="7"/>
  <c r="K448" i="7"/>
  <c r="M448" i="7"/>
  <c r="O448" i="7"/>
  <c r="N448" i="7"/>
  <c r="C448" i="7"/>
  <c r="Y448" i="8"/>
  <c r="D443" i="5" l="1"/>
  <c r="C443" i="5"/>
  <c r="K443" i="5" s="1"/>
  <c r="S443" i="5"/>
  <c r="V443" i="5"/>
  <c r="U448" i="7"/>
  <c r="V448" i="7" s="1"/>
  <c r="W448" i="7" s="1"/>
  <c r="AB448" i="8"/>
  <c r="Z447" i="8"/>
  <c r="J448" i="7"/>
  <c r="F443" i="5" l="1"/>
  <c r="E443" i="5"/>
  <c r="I443" i="5"/>
  <c r="J443" i="5"/>
  <c r="H443" i="5"/>
  <c r="K449" i="8"/>
  <c r="Q449" i="8"/>
  <c r="E449" i="8"/>
  <c r="AA449" i="8"/>
  <c r="P449" i="8"/>
  <c r="R449" i="8"/>
  <c r="O449" i="8"/>
  <c r="N449" i="8"/>
  <c r="D449" i="8"/>
  <c r="C449" i="8"/>
  <c r="M449" i="8"/>
  <c r="X449" i="8"/>
  <c r="Y448" i="7"/>
  <c r="L443" i="5" l="1"/>
  <c r="M443" i="5" s="1"/>
  <c r="N443" i="5" s="1"/>
  <c r="O443" i="5" s="1"/>
  <c r="AB448" i="7"/>
  <c r="Z447" i="7"/>
  <c r="S449" i="8"/>
  <c r="T449" i="8" s="1"/>
  <c r="U449" i="8" s="1"/>
  <c r="V449" i="8" s="1"/>
  <c r="F449" i="8"/>
  <c r="G449" i="8" s="1"/>
  <c r="H449" i="8" s="1"/>
  <c r="I449" i="8" s="1"/>
  <c r="P443" i="5" l="1"/>
  <c r="Q443" i="5" s="1"/>
  <c r="R443" i="5" s="1"/>
  <c r="T443" i="5" s="1"/>
  <c r="N449" i="7"/>
  <c r="AA449" i="7"/>
  <c r="M449" i="7"/>
  <c r="C449" i="7"/>
  <c r="P449" i="7"/>
  <c r="D449" i="7"/>
  <c r="Q449" i="7"/>
  <c r="O449" i="7"/>
  <c r="R449" i="7"/>
  <c r="E449" i="7"/>
  <c r="X449" i="7"/>
  <c r="K449" i="7"/>
  <c r="W449" i="8"/>
  <c r="J449" i="8"/>
  <c r="U442" i="5" l="1"/>
  <c r="W443" i="5"/>
  <c r="Y449" i="8"/>
  <c r="Z448" i="8" s="1"/>
  <c r="S449" i="7"/>
  <c r="F449" i="7"/>
  <c r="G449" i="7" s="1"/>
  <c r="J444" i="5" l="1"/>
  <c r="V444" i="5"/>
  <c r="D444" i="5"/>
  <c r="C444" i="5"/>
  <c r="K444" i="5" s="1"/>
  <c r="I444" i="5"/>
  <c r="E444" i="5"/>
  <c r="S444" i="5"/>
  <c r="H444" i="5"/>
  <c r="F444" i="5"/>
  <c r="L444" i="5" s="1"/>
  <c r="M444" i="5" s="1"/>
  <c r="AB449" i="8"/>
  <c r="Q450" i="8" s="1"/>
  <c r="H449" i="7"/>
  <c r="I449" i="7" s="1"/>
  <c r="J449" i="7" s="1"/>
  <c r="T449" i="7"/>
  <c r="U449" i="7" s="1"/>
  <c r="V449" i="7" s="1"/>
  <c r="N444" i="5" l="1"/>
  <c r="O444" i="5" s="1"/>
  <c r="P444" i="5" s="1"/>
  <c r="Q444" i="5" s="1"/>
  <c r="AA450" i="8"/>
  <c r="E450" i="8"/>
  <c r="F450" i="8" s="1"/>
  <c r="G450" i="8" s="1"/>
  <c r="H450" i="8" s="1"/>
  <c r="I450" i="8" s="1"/>
  <c r="C450" i="8"/>
  <c r="O450" i="8"/>
  <c r="K450" i="8"/>
  <c r="D450" i="8"/>
  <c r="R450" i="8"/>
  <c r="S450" i="8" s="1"/>
  <c r="N450" i="8"/>
  <c r="X450" i="8"/>
  <c r="M450" i="8"/>
  <c r="P450" i="8"/>
  <c r="W449" i="7"/>
  <c r="Y449" i="7" s="1"/>
  <c r="R444" i="5" l="1"/>
  <c r="T444" i="5" s="1"/>
  <c r="AB449" i="7"/>
  <c r="Z448" i="7"/>
  <c r="T450" i="8"/>
  <c r="J450" i="8"/>
  <c r="U443" i="5" l="1"/>
  <c r="W444" i="5"/>
  <c r="U450" i="8"/>
  <c r="V450" i="8" s="1"/>
  <c r="W450" i="8" s="1"/>
  <c r="Y450" i="8" s="1"/>
  <c r="X450" i="7"/>
  <c r="P450" i="7"/>
  <c r="K450" i="7"/>
  <c r="R450" i="7"/>
  <c r="AA450" i="7"/>
  <c r="Q450" i="7"/>
  <c r="D450" i="7"/>
  <c r="E450" i="7"/>
  <c r="O450" i="7"/>
  <c r="C450" i="7"/>
  <c r="N450" i="7"/>
  <c r="M450" i="7"/>
  <c r="V445" i="5" l="1"/>
  <c r="S445" i="5"/>
  <c r="C445" i="5"/>
  <c r="D445" i="5" s="1"/>
  <c r="AB450" i="8"/>
  <c r="Z449" i="8"/>
  <c r="F450" i="7"/>
  <c r="S450" i="7"/>
  <c r="E445" i="5" l="1"/>
  <c r="K445" i="5"/>
  <c r="J445" i="5"/>
  <c r="I445" i="5"/>
  <c r="F445" i="5"/>
  <c r="H445" i="5"/>
  <c r="P451" i="8"/>
  <c r="X451" i="8"/>
  <c r="E451" i="8"/>
  <c r="M451" i="8"/>
  <c r="Q451" i="8"/>
  <c r="R451" i="8"/>
  <c r="K451" i="8"/>
  <c r="N451" i="8"/>
  <c r="C451" i="8"/>
  <c r="D451" i="8"/>
  <c r="O451" i="8"/>
  <c r="AA451" i="8"/>
  <c r="T450" i="7"/>
  <c r="U450" i="7" s="1"/>
  <c r="V450" i="7" s="1"/>
  <c r="G450" i="7"/>
  <c r="H450" i="7" s="1"/>
  <c r="I450" i="7" s="1"/>
  <c r="J450" i="7" s="1"/>
  <c r="L445" i="5" l="1"/>
  <c r="M445" i="5" s="1"/>
  <c r="N445" i="5" s="1"/>
  <c r="O445" i="5" s="1"/>
  <c r="P445" i="5" s="1"/>
  <c r="Q445" i="5" s="1"/>
  <c r="W450" i="7"/>
  <c r="Y450" i="7" s="1"/>
  <c r="S451" i="8"/>
  <c r="T451" i="8" s="1"/>
  <c r="F451" i="8"/>
  <c r="R445" i="5" l="1"/>
  <c r="T445" i="5" s="1"/>
  <c r="AB450" i="7"/>
  <c r="N451" i="7" s="1"/>
  <c r="Z449" i="7"/>
  <c r="G451" i="8"/>
  <c r="H451" i="8" s="1"/>
  <c r="I451" i="8" s="1"/>
  <c r="U451" i="8"/>
  <c r="V451" i="8" s="1"/>
  <c r="W451" i="8" s="1"/>
  <c r="U444" i="5" l="1"/>
  <c r="W445" i="5"/>
  <c r="O451" i="7"/>
  <c r="C451" i="7"/>
  <c r="P451" i="7"/>
  <c r="D451" i="7"/>
  <c r="X451" i="7"/>
  <c r="AA451" i="7"/>
  <c r="E451" i="7"/>
  <c r="F451" i="7" s="1"/>
  <c r="M451" i="7"/>
  <c r="Q451" i="7"/>
  <c r="K451" i="7"/>
  <c r="R451" i="7"/>
  <c r="J451" i="8"/>
  <c r="Y451" i="8" s="1"/>
  <c r="C446" i="5" l="1"/>
  <c r="E446" i="5" s="1"/>
  <c r="S446" i="5"/>
  <c r="V446" i="5"/>
  <c r="S451" i="7"/>
  <c r="T451" i="7" s="1"/>
  <c r="AB451" i="8"/>
  <c r="Z450" i="8"/>
  <c r="G451" i="7"/>
  <c r="H451" i="7" s="1"/>
  <c r="I451" i="7" s="1"/>
  <c r="D446" i="5" l="1"/>
  <c r="F446" i="5"/>
  <c r="K446" i="5"/>
  <c r="J446" i="5"/>
  <c r="H446" i="5"/>
  <c r="I446" i="5"/>
  <c r="U451" i="7"/>
  <c r="V451" i="7" s="1"/>
  <c r="W451" i="7" s="1"/>
  <c r="J451" i="7"/>
  <c r="N452" i="8"/>
  <c r="M452" i="8"/>
  <c r="R452" i="8"/>
  <c r="Q452" i="8"/>
  <c r="D452" i="8"/>
  <c r="AA452" i="8"/>
  <c r="C452" i="8"/>
  <c r="P452" i="8"/>
  <c r="X452" i="8"/>
  <c r="K452" i="8"/>
  <c r="E452" i="8"/>
  <c r="O452" i="8"/>
  <c r="L446" i="5" l="1"/>
  <c r="M446" i="5" s="1"/>
  <c r="Y451" i="7"/>
  <c r="Z450" i="7" s="1"/>
  <c r="F452" i="8"/>
  <c r="G452" i="8" s="1"/>
  <c r="H452" i="8" s="1"/>
  <c r="I452" i="8" s="1"/>
  <c r="S452" i="8"/>
  <c r="T452" i="8" s="1"/>
  <c r="N446" i="5" l="1"/>
  <c r="O446" i="5" s="1"/>
  <c r="P446" i="5" s="1"/>
  <c r="Q446" i="5" s="1"/>
  <c r="R446" i="5" s="1"/>
  <c r="T446" i="5" s="1"/>
  <c r="AB451" i="7"/>
  <c r="R452" i="7" s="1"/>
  <c r="U452" i="8"/>
  <c r="V452" i="8" s="1"/>
  <c r="W452" i="8" s="1"/>
  <c r="J452" i="8"/>
  <c r="U445" i="5" l="1"/>
  <c r="W446" i="5"/>
  <c r="D452" i="7"/>
  <c r="K452" i="7"/>
  <c r="C452" i="7"/>
  <c r="X452" i="7"/>
  <c r="Q452" i="7"/>
  <c r="P452" i="7"/>
  <c r="M452" i="7"/>
  <c r="N452" i="7"/>
  <c r="E452" i="7"/>
  <c r="F452" i="7" s="1"/>
  <c r="G452" i="7" s="1"/>
  <c r="AA452" i="7"/>
  <c r="O452" i="7"/>
  <c r="S452" i="7"/>
  <c r="T452" i="7" s="1"/>
  <c r="U452" i="7" s="1"/>
  <c r="V452" i="7" s="1"/>
  <c r="Y452" i="8"/>
  <c r="C447" i="5" l="1"/>
  <c r="E447" i="5" s="1"/>
  <c r="H447" i="5"/>
  <c r="D447" i="5"/>
  <c r="S447" i="5"/>
  <c r="V447" i="5"/>
  <c r="J447" i="5"/>
  <c r="H452" i="7"/>
  <c r="I452" i="7" s="1"/>
  <c r="J452" i="7" s="1"/>
  <c r="AB452" i="8"/>
  <c r="Z451" i="8"/>
  <c r="W452" i="7"/>
  <c r="K447" i="5" l="1"/>
  <c r="F447" i="5"/>
  <c r="I447" i="5"/>
  <c r="Y452" i="7"/>
  <c r="Z451" i="7" s="1"/>
  <c r="M453" i="8"/>
  <c r="R453" i="8"/>
  <c r="C453" i="8"/>
  <c r="AA453" i="8"/>
  <c r="E453" i="8"/>
  <c r="D453" i="8"/>
  <c r="X453" i="8"/>
  <c r="Q453" i="8"/>
  <c r="P453" i="8"/>
  <c r="K453" i="8"/>
  <c r="N453" i="8"/>
  <c r="O453" i="8"/>
  <c r="L447" i="5" l="1"/>
  <c r="M447" i="5" s="1"/>
  <c r="N447" i="5" s="1"/>
  <c r="O447" i="5" s="1"/>
  <c r="P447" i="5" s="1"/>
  <c r="Q447" i="5" s="1"/>
  <c r="R447" i="5" s="1"/>
  <c r="T447" i="5" s="1"/>
  <c r="U446" i="5" s="1"/>
  <c r="AB452" i="7"/>
  <c r="D453" i="7" s="1"/>
  <c r="F453" i="8"/>
  <c r="G453" i="8" s="1"/>
  <c r="S453" i="8"/>
  <c r="T453" i="8" s="1"/>
  <c r="U453" i="8" s="1"/>
  <c r="V453" i="8" s="1"/>
  <c r="W447" i="5" l="1"/>
  <c r="V448" i="5" s="1"/>
  <c r="M453" i="7"/>
  <c r="R453" i="7"/>
  <c r="S453" i="7" s="1"/>
  <c r="T453" i="7" s="1"/>
  <c r="U453" i="7" s="1"/>
  <c r="V453" i="7" s="1"/>
  <c r="K453" i="7"/>
  <c r="X453" i="7"/>
  <c r="AA453" i="7"/>
  <c r="C453" i="7"/>
  <c r="P453" i="7"/>
  <c r="Q453" i="7"/>
  <c r="N453" i="7"/>
  <c r="O453" i="7"/>
  <c r="E453" i="7"/>
  <c r="F453" i="7" s="1"/>
  <c r="W453" i="8"/>
  <c r="H453" i="8"/>
  <c r="I453" i="8" s="1"/>
  <c r="J453" i="8" s="1"/>
  <c r="I448" i="5" l="1"/>
  <c r="S448" i="5"/>
  <c r="C448" i="5"/>
  <c r="H448" i="5" s="1"/>
  <c r="F448" i="5"/>
  <c r="J448" i="5"/>
  <c r="L448" i="5" s="1"/>
  <c r="M448" i="5" s="1"/>
  <c r="D448" i="5"/>
  <c r="E448" i="5"/>
  <c r="K448" i="5"/>
  <c r="Y453" i="8"/>
  <c r="Z452" i="8" s="1"/>
  <c r="G453" i="7"/>
  <c r="H453" i="7" s="1"/>
  <c r="I453" i="7" s="1"/>
  <c r="W453" i="7"/>
  <c r="N448" i="5" l="1"/>
  <c r="O448" i="5" s="1"/>
  <c r="P448" i="5" s="1"/>
  <c r="Q448" i="5" s="1"/>
  <c r="R448" i="5" s="1"/>
  <c r="T448" i="5" s="1"/>
  <c r="AB453" i="8"/>
  <c r="R454" i="8" s="1"/>
  <c r="J453" i="7"/>
  <c r="Y453" i="7" s="1"/>
  <c r="W448" i="5" l="1"/>
  <c r="U447" i="5"/>
  <c r="C454" i="8"/>
  <c r="X454" i="8"/>
  <c r="AA454" i="8"/>
  <c r="N454" i="8"/>
  <c r="O454" i="8"/>
  <c r="E454" i="8"/>
  <c r="F454" i="8" s="1"/>
  <c r="P454" i="8"/>
  <c r="D454" i="8"/>
  <c r="M454" i="8"/>
  <c r="K454" i="8"/>
  <c r="Q454" i="8"/>
  <c r="AB453" i="7"/>
  <c r="Z452" i="7"/>
  <c r="S454" i="8"/>
  <c r="T454" i="8" s="1"/>
  <c r="C449" i="5" l="1"/>
  <c r="D449" i="5" s="1"/>
  <c r="V449" i="5"/>
  <c r="E449" i="5"/>
  <c r="S449" i="5"/>
  <c r="J449" i="5"/>
  <c r="I449" i="5"/>
  <c r="L449" i="5" s="1"/>
  <c r="M449" i="5" s="1"/>
  <c r="H449" i="5"/>
  <c r="F449" i="5"/>
  <c r="K449" i="5"/>
  <c r="U454" i="8"/>
  <c r="V454" i="8" s="1"/>
  <c r="W454" i="8" s="1"/>
  <c r="Q454" i="7"/>
  <c r="AA454" i="7"/>
  <c r="D454" i="7"/>
  <c r="O454" i="7"/>
  <c r="N454" i="7"/>
  <c r="C454" i="7"/>
  <c r="X454" i="7"/>
  <c r="R454" i="7"/>
  <c r="K454" i="7"/>
  <c r="E454" i="7"/>
  <c r="P454" i="7"/>
  <c r="M454" i="7"/>
  <c r="G454" i="8"/>
  <c r="H454" i="8" s="1"/>
  <c r="I454" i="8" s="1"/>
  <c r="N449" i="5" l="1"/>
  <c r="O449" i="5" s="1"/>
  <c r="J454" i="8"/>
  <c r="Y454" i="8" s="1"/>
  <c r="F454" i="7"/>
  <c r="G454" i="7" s="1"/>
  <c r="H454" i="7" s="1"/>
  <c r="I454" i="7" s="1"/>
  <c r="S454" i="7"/>
  <c r="P449" i="5" l="1"/>
  <c r="Q449" i="5" s="1"/>
  <c r="R449" i="5" s="1"/>
  <c r="T449" i="5" s="1"/>
  <c r="W449" i="5" s="1"/>
  <c r="T454" i="7"/>
  <c r="U454" i="7" s="1"/>
  <c r="V454" i="7" s="1"/>
  <c r="W454" i="7" s="1"/>
  <c r="AB454" i="8"/>
  <c r="Z453" i="8"/>
  <c r="J454" i="7"/>
  <c r="U448" i="5" l="1"/>
  <c r="S450" i="5"/>
  <c r="V450" i="5"/>
  <c r="C450" i="5"/>
  <c r="D450" i="5" s="1"/>
  <c r="X455" i="8"/>
  <c r="AA455" i="8"/>
  <c r="R455" i="8"/>
  <c r="O455" i="8"/>
  <c r="P455" i="8"/>
  <c r="D455" i="8"/>
  <c r="K455" i="8"/>
  <c r="M455" i="8"/>
  <c r="N455" i="8"/>
  <c r="Q455" i="8"/>
  <c r="C455" i="8"/>
  <c r="E455" i="8"/>
  <c r="Y454" i="7"/>
  <c r="H450" i="5" l="1"/>
  <c r="J450" i="5"/>
  <c r="F450" i="5"/>
  <c r="E450" i="5"/>
  <c r="I450" i="5"/>
  <c r="K450" i="5"/>
  <c r="AB454" i="7"/>
  <c r="Z453" i="7"/>
  <c r="S455" i="8"/>
  <c r="T455" i="8" s="1"/>
  <c r="F455" i="8"/>
  <c r="L450" i="5" l="1"/>
  <c r="M450" i="5" s="1"/>
  <c r="G455" i="8"/>
  <c r="K455" i="7"/>
  <c r="X455" i="7"/>
  <c r="E455" i="7"/>
  <c r="N455" i="7"/>
  <c r="AA455" i="7"/>
  <c r="R455" i="7"/>
  <c r="O455" i="7"/>
  <c r="D455" i="7"/>
  <c r="C455" i="7"/>
  <c r="M455" i="7"/>
  <c r="Q455" i="7"/>
  <c r="P455" i="7"/>
  <c r="U455" i="8"/>
  <c r="V455" i="8" s="1"/>
  <c r="W455" i="8" s="1"/>
  <c r="N450" i="5" l="1"/>
  <c r="O450" i="5" s="1"/>
  <c r="P450" i="5" s="1"/>
  <c r="Q450" i="5" s="1"/>
  <c r="R450" i="5" s="1"/>
  <c r="T450" i="5" s="1"/>
  <c r="F455" i="7"/>
  <c r="G455" i="7" s="1"/>
  <c r="H455" i="8"/>
  <c r="I455" i="8" s="1"/>
  <c r="J455" i="8" s="1"/>
  <c r="Y455" i="8" s="1"/>
  <c r="S455" i="7"/>
  <c r="T455" i="7" s="1"/>
  <c r="U449" i="5" l="1"/>
  <c r="W450" i="5"/>
  <c r="AB455" i="8"/>
  <c r="Z454" i="8"/>
  <c r="U455" i="7"/>
  <c r="V455" i="7" s="1"/>
  <c r="W455" i="7" s="1"/>
  <c r="H455" i="7"/>
  <c r="I455" i="7" s="1"/>
  <c r="J455" i="7" s="1"/>
  <c r="F451" i="5" l="1"/>
  <c r="C451" i="5"/>
  <c r="E451" i="5" s="1"/>
  <c r="S451" i="5"/>
  <c r="V451" i="5"/>
  <c r="Y455" i="7"/>
  <c r="Z454" i="7" s="1"/>
  <c r="N456" i="8"/>
  <c r="X456" i="8"/>
  <c r="D456" i="8"/>
  <c r="M456" i="8"/>
  <c r="P456" i="8"/>
  <c r="K456" i="8"/>
  <c r="Q456" i="8"/>
  <c r="O456" i="8"/>
  <c r="C456" i="8"/>
  <c r="E456" i="8"/>
  <c r="AA456" i="8"/>
  <c r="R456" i="8"/>
  <c r="D451" i="5" l="1"/>
  <c r="I451" i="5"/>
  <c r="J451" i="5"/>
  <c r="H451" i="5"/>
  <c r="K451" i="5"/>
  <c r="AB455" i="7"/>
  <c r="C456" i="7" s="1"/>
  <c r="F456" i="8"/>
  <c r="S456" i="8"/>
  <c r="L451" i="5" l="1"/>
  <c r="M451" i="5" s="1"/>
  <c r="N451" i="5" s="1"/>
  <c r="O451" i="5" s="1"/>
  <c r="Q456" i="7"/>
  <c r="D456" i="7"/>
  <c r="P456" i="7"/>
  <c r="X456" i="7"/>
  <c r="E456" i="7"/>
  <c r="F456" i="7" s="1"/>
  <c r="R456" i="7"/>
  <c r="S456" i="7" s="1"/>
  <c r="K456" i="7"/>
  <c r="AA456" i="7"/>
  <c r="M456" i="7"/>
  <c r="O456" i="7"/>
  <c r="N456" i="7"/>
  <c r="G456" i="8"/>
  <c r="H456" i="8" s="1"/>
  <c r="I456" i="8" s="1"/>
  <c r="J456" i="8" s="1"/>
  <c r="T456" i="8"/>
  <c r="U456" i="8" s="1"/>
  <c r="V456" i="8" s="1"/>
  <c r="P451" i="5" l="1"/>
  <c r="Q451" i="5" s="1"/>
  <c r="R451" i="5" s="1"/>
  <c r="T451" i="5" s="1"/>
  <c r="U450" i="5" s="1"/>
  <c r="W456" i="8"/>
  <c r="Y456" i="8" s="1"/>
  <c r="G456" i="7"/>
  <c r="H456" i="7" s="1"/>
  <c r="I456" i="7" s="1"/>
  <c r="J456" i="7" s="1"/>
  <c r="T456" i="7"/>
  <c r="U456" i="7" s="1"/>
  <c r="V456" i="7" s="1"/>
  <c r="W451" i="5" l="1"/>
  <c r="S452" i="5" s="1"/>
  <c r="AB456" i="8"/>
  <c r="X457" i="8" s="1"/>
  <c r="Z455" i="8"/>
  <c r="W456" i="7"/>
  <c r="Y456" i="7" s="1"/>
  <c r="V452" i="5" l="1"/>
  <c r="C452" i="5"/>
  <c r="K452" i="5" s="1"/>
  <c r="F452" i="5"/>
  <c r="O457" i="8"/>
  <c r="D457" i="8"/>
  <c r="R457" i="8"/>
  <c r="S457" i="8" s="1"/>
  <c r="T457" i="8" s="1"/>
  <c r="P457" i="8"/>
  <c r="N457" i="8"/>
  <c r="E457" i="8"/>
  <c r="F457" i="8" s="1"/>
  <c r="C457" i="8"/>
  <c r="M457" i="8"/>
  <c r="Q457" i="8"/>
  <c r="K457" i="8"/>
  <c r="AA457" i="8"/>
  <c r="AB456" i="7"/>
  <c r="Z455" i="7"/>
  <c r="J452" i="5" l="1"/>
  <c r="D452" i="5"/>
  <c r="H452" i="5"/>
  <c r="I452" i="5"/>
  <c r="E452" i="5"/>
  <c r="L452" i="5"/>
  <c r="M452" i="5" s="1"/>
  <c r="G457" i="8"/>
  <c r="H457" i="8" s="1"/>
  <c r="I457" i="8" s="1"/>
  <c r="D457" i="7"/>
  <c r="R457" i="7"/>
  <c r="O457" i="7"/>
  <c r="K457" i="7"/>
  <c r="X457" i="7"/>
  <c r="P457" i="7"/>
  <c r="C457" i="7"/>
  <c r="E457" i="7"/>
  <c r="N457" i="7"/>
  <c r="AA457" i="7"/>
  <c r="M457" i="7"/>
  <c r="Q457" i="7"/>
  <c r="U457" i="8"/>
  <c r="V457" i="8" s="1"/>
  <c r="W457" i="8" s="1"/>
  <c r="N452" i="5" l="1"/>
  <c r="O452" i="5" s="1"/>
  <c r="P452" i="5" s="1"/>
  <c r="Q452" i="5" s="1"/>
  <c r="J457" i="8"/>
  <c r="Y457" i="8" s="1"/>
  <c r="F457" i="7"/>
  <c r="G457" i="7" s="1"/>
  <c r="S457" i="7"/>
  <c r="T457" i="7" s="1"/>
  <c r="R452" i="5" l="1"/>
  <c r="T452" i="5" s="1"/>
  <c r="H457" i="7"/>
  <c r="I457" i="7" s="1"/>
  <c r="J457" i="7" s="1"/>
  <c r="U457" i="7"/>
  <c r="V457" i="7" s="1"/>
  <c r="W457" i="7" s="1"/>
  <c r="AB457" i="8"/>
  <c r="Z456" i="8"/>
  <c r="U451" i="5" l="1"/>
  <c r="W452" i="5"/>
  <c r="Y457" i="7"/>
  <c r="AA458" i="8"/>
  <c r="C458" i="8"/>
  <c r="E458" i="8"/>
  <c r="O458" i="8"/>
  <c r="M458" i="8"/>
  <c r="Q458" i="8"/>
  <c r="K458" i="8"/>
  <c r="P458" i="8"/>
  <c r="R458" i="8"/>
  <c r="D458" i="8"/>
  <c r="N458" i="8"/>
  <c r="X458" i="8"/>
  <c r="V453" i="5" l="1"/>
  <c r="C453" i="5"/>
  <c r="I453" i="5" s="1"/>
  <c r="S453" i="5"/>
  <c r="K453" i="5"/>
  <c r="F453" i="5"/>
  <c r="S458" i="8"/>
  <c r="F458" i="8"/>
  <c r="G458" i="8" s="1"/>
  <c r="AB457" i="7"/>
  <c r="Z456" i="7"/>
  <c r="D453" i="5" l="1"/>
  <c r="H453" i="5"/>
  <c r="J453" i="5"/>
  <c r="E453" i="5"/>
  <c r="M458" i="7"/>
  <c r="AA458" i="7"/>
  <c r="K458" i="7"/>
  <c r="D458" i="7"/>
  <c r="O458" i="7"/>
  <c r="X458" i="7"/>
  <c r="E458" i="7"/>
  <c r="C458" i="7"/>
  <c r="Q458" i="7"/>
  <c r="N458" i="7"/>
  <c r="R458" i="7"/>
  <c r="P458" i="7"/>
  <c r="T458" i="8"/>
  <c r="U458" i="8" s="1"/>
  <c r="V458" i="8" s="1"/>
  <c r="W458" i="8" s="1"/>
  <c r="H458" i="8"/>
  <c r="I458" i="8" s="1"/>
  <c r="J458" i="8" s="1"/>
  <c r="L453" i="5" l="1"/>
  <c r="M453" i="5" s="1"/>
  <c r="N453" i="5" s="1"/>
  <c r="O453" i="5" s="1"/>
  <c r="P453" i="5" s="1"/>
  <c r="Q453" i="5" s="1"/>
  <c r="R453" i="5" s="1"/>
  <c r="T453" i="5" s="1"/>
  <c r="Y458" i="8"/>
  <c r="S458" i="7"/>
  <c r="F458" i="7"/>
  <c r="G458" i="7" s="1"/>
  <c r="U452" i="5" l="1"/>
  <c r="W453" i="5"/>
  <c r="AB458" i="8"/>
  <c r="Z457" i="8"/>
  <c r="T458" i="7"/>
  <c r="U458" i="7" s="1"/>
  <c r="V458" i="7" s="1"/>
  <c r="H458" i="7"/>
  <c r="I458" i="7" s="1"/>
  <c r="J458" i="7" s="1"/>
  <c r="C454" i="5" l="1"/>
  <c r="J454" i="5" s="1"/>
  <c r="V454" i="5"/>
  <c r="S454" i="5"/>
  <c r="I454" i="5"/>
  <c r="H454" i="5"/>
  <c r="D454" i="5"/>
  <c r="D459" i="8"/>
  <c r="Q459" i="8"/>
  <c r="O459" i="8"/>
  <c r="AA459" i="8"/>
  <c r="E459" i="8"/>
  <c r="C459" i="8"/>
  <c r="K459" i="8"/>
  <c r="X459" i="8"/>
  <c r="N459" i="8"/>
  <c r="R459" i="8"/>
  <c r="M459" i="8"/>
  <c r="P459" i="8"/>
  <c r="W458" i="7"/>
  <c r="Y458" i="7" s="1"/>
  <c r="F454" i="5" l="1"/>
  <c r="K454" i="5"/>
  <c r="L454" i="5" s="1"/>
  <c r="M454" i="5" s="1"/>
  <c r="E454" i="5"/>
  <c r="AB458" i="7"/>
  <c r="Z457" i="7"/>
  <c r="S459" i="8"/>
  <c r="F459" i="8"/>
  <c r="N454" i="5" l="1"/>
  <c r="O454" i="5" s="1"/>
  <c r="P454" i="5" s="1"/>
  <c r="Q454" i="5" s="1"/>
  <c r="T459" i="8"/>
  <c r="M459" i="7"/>
  <c r="Q459" i="7"/>
  <c r="AA459" i="7"/>
  <c r="O459" i="7"/>
  <c r="C459" i="7"/>
  <c r="K459" i="7"/>
  <c r="E459" i="7"/>
  <c r="P459" i="7"/>
  <c r="X459" i="7"/>
  <c r="R459" i="7"/>
  <c r="D459" i="7"/>
  <c r="N459" i="7"/>
  <c r="G459" i="8"/>
  <c r="H459" i="8" s="1"/>
  <c r="I459" i="8" s="1"/>
  <c r="R454" i="5" l="1"/>
  <c r="T454" i="5" s="1"/>
  <c r="S459" i="7"/>
  <c r="U459" i="8"/>
  <c r="V459" i="8" s="1"/>
  <c r="W459" i="8" s="1"/>
  <c r="F459" i="7"/>
  <c r="G459" i="7" s="1"/>
  <c r="J459" i="8"/>
  <c r="U453" i="5" l="1"/>
  <c r="W454" i="5"/>
  <c r="T459" i="7"/>
  <c r="U459" i="7" s="1"/>
  <c r="V459" i="7" s="1"/>
  <c r="W459" i="7" s="1"/>
  <c r="Y459" i="8"/>
  <c r="H459" i="7"/>
  <c r="I459" i="7" s="1"/>
  <c r="J459" i="7" s="1"/>
  <c r="S455" i="5" l="1"/>
  <c r="C455" i="5"/>
  <c r="H455" i="5" s="1"/>
  <c r="V455" i="5"/>
  <c r="Y459" i="7"/>
  <c r="Z458" i="7" s="1"/>
  <c r="AB459" i="8"/>
  <c r="Z458" i="8"/>
  <c r="I455" i="5" l="1"/>
  <c r="J455" i="5"/>
  <c r="K455" i="5"/>
  <c r="F455" i="5"/>
  <c r="D455" i="5"/>
  <c r="E455" i="5"/>
  <c r="AB459" i="7"/>
  <c r="P460" i="7" s="1"/>
  <c r="M460" i="8"/>
  <c r="O460" i="8"/>
  <c r="K460" i="8"/>
  <c r="E460" i="8"/>
  <c r="AA460" i="8"/>
  <c r="C460" i="8"/>
  <c r="R460" i="8"/>
  <c r="P460" i="8"/>
  <c r="D460" i="8"/>
  <c r="X460" i="8"/>
  <c r="Q460" i="8"/>
  <c r="N460" i="8"/>
  <c r="L455" i="5" l="1"/>
  <c r="M455" i="5" s="1"/>
  <c r="D460" i="7"/>
  <c r="O460" i="7"/>
  <c r="E460" i="7"/>
  <c r="F460" i="7" s="1"/>
  <c r="G460" i="7" s="1"/>
  <c r="M460" i="7"/>
  <c r="AA460" i="7"/>
  <c r="C460" i="7"/>
  <c r="K460" i="7"/>
  <c r="X460" i="7"/>
  <c r="Q460" i="7"/>
  <c r="N460" i="7"/>
  <c r="R460" i="7"/>
  <c r="S460" i="7" s="1"/>
  <c r="T460" i="7" s="1"/>
  <c r="F460" i="8"/>
  <c r="G460" i="8" s="1"/>
  <c r="S460" i="8"/>
  <c r="N455" i="5" l="1"/>
  <c r="O455" i="5" s="1"/>
  <c r="P455" i="5" s="1"/>
  <c r="Q455" i="5" s="1"/>
  <c r="H460" i="8"/>
  <c r="I460" i="8" s="1"/>
  <c r="J460" i="8" s="1"/>
  <c r="U460" i="7"/>
  <c r="V460" i="7" s="1"/>
  <c r="W460" i="7" s="1"/>
  <c r="T460" i="8"/>
  <c r="U460" i="8" s="1"/>
  <c r="V460" i="8" s="1"/>
  <c r="W460" i="8" s="1"/>
  <c r="H460" i="7"/>
  <c r="I460" i="7" s="1"/>
  <c r="J460" i="7" s="1"/>
  <c r="R455" i="5" l="1"/>
  <c r="T455" i="5" s="1"/>
  <c r="Y460" i="7"/>
  <c r="Y460" i="8"/>
  <c r="U454" i="5" l="1"/>
  <c r="W455" i="5"/>
  <c r="AB460" i="7"/>
  <c r="Z459" i="7"/>
  <c r="AB460" i="8"/>
  <c r="Z459" i="8"/>
  <c r="S456" i="5" l="1"/>
  <c r="C456" i="5"/>
  <c r="H456" i="5" s="1"/>
  <c r="V456" i="5"/>
  <c r="O461" i="7"/>
  <c r="P461" i="7"/>
  <c r="C461" i="7"/>
  <c r="R461" i="7"/>
  <c r="D461" i="7"/>
  <c r="Q461" i="7"/>
  <c r="K461" i="7"/>
  <c r="X461" i="7"/>
  <c r="E461" i="7"/>
  <c r="M461" i="7"/>
  <c r="AA461" i="7"/>
  <c r="N461" i="7"/>
  <c r="X461" i="8"/>
  <c r="R461" i="8"/>
  <c r="Q461" i="8"/>
  <c r="AA461" i="8"/>
  <c r="D461" i="8"/>
  <c r="O461" i="8"/>
  <c r="E461" i="8"/>
  <c r="N461" i="8"/>
  <c r="K461" i="8"/>
  <c r="M461" i="8"/>
  <c r="C461" i="8"/>
  <c r="P461" i="8"/>
  <c r="E456" i="5" l="1"/>
  <c r="F456" i="5"/>
  <c r="J456" i="5"/>
  <c r="I456" i="5"/>
  <c r="D456" i="5"/>
  <c r="K456" i="5"/>
  <c r="F461" i="7"/>
  <c r="S461" i="8"/>
  <c r="T461" i="8" s="1"/>
  <c r="U461" i="8" s="1"/>
  <c r="V461" i="8" s="1"/>
  <c r="F461" i="8"/>
  <c r="G461" i="8" s="1"/>
  <c r="H461" i="8" s="1"/>
  <c r="I461" i="8" s="1"/>
  <c r="S461" i="7"/>
  <c r="L456" i="5" l="1"/>
  <c r="M456" i="5" s="1"/>
  <c r="G461" i="7"/>
  <c r="H461" i="7" s="1"/>
  <c r="I461" i="7" s="1"/>
  <c r="W461" i="8"/>
  <c r="T461" i="7"/>
  <c r="U461" i="7" s="1"/>
  <c r="V461" i="7" s="1"/>
  <c r="J461" i="8"/>
  <c r="N456" i="5" l="1"/>
  <c r="O456" i="5" s="1"/>
  <c r="P456" i="5" s="1"/>
  <c r="Q456" i="5" s="1"/>
  <c r="Y461" i="8"/>
  <c r="Z460" i="8" s="1"/>
  <c r="W461" i="7"/>
  <c r="J461" i="7"/>
  <c r="R456" i="5" l="1"/>
  <c r="T456" i="5" s="1"/>
  <c r="AB461" i="8"/>
  <c r="O462" i="8" s="1"/>
  <c r="Y461" i="7"/>
  <c r="AB461" i="7" s="1"/>
  <c r="R462" i="7" s="1"/>
  <c r="W456" i="5" l="1"/>
  <c r="U455" i="5"/>
  <c r="P462" i="8"/>
  <c r="E462" i="8"/>
  <c r="F462" i="8" s="1"/>
  <c r="AA462" i="8"/>
  <c r="Q462" i="8"/>
  <c r="D462" i="8"/>
  <c r="C462" i="8"/>
  <c r="R462" i="8"/>
  <c r="S462" i="8" s="1"/>
  <c r="T462" i="8" s="1"/>
  <c r="N462" i="8"/>
  <c r="X462" i="8"/>
  <c r="M462" i="8"/>
  <c r="K462" i="8"/>
  <c r="Z460" i="7"/>
  <c r="O462" i="7"/>
  <c r="C462" i="7"/>
  <c r="E462" i="7"/>
  <c r="F462" i="7" s="1"/>
  <c r="P462" i="7"/>
  <c r="D462" i="7"/>
  <c r="Q462" i="7"/>
  <c r="AA462" i="7"/>
  <c r="K462" i="7"/>
  <c r="N462" i="7"/>
  <c r="M462" i="7"/>
  <c r="X462" i="7"/>
  <c r="S462" i="7"/>
  <c r="T462" i="7" s="1"/>
  <c r="U462" i="7" s="1"/>
  <c r="V462" i="7" s="1"/>
  <c r="V457" i="5" l="1"/>
  <c r="C457" i="5"/>
  <c r="E457" i="5" s="1"/>
  <c r="S457" i="5"/>
  <c r="G462" i="7"/>
  <c r="U462" i="8"/>
  <c r="V462" i="8" s="1"/>
  <c r="W462" i="8" s="1"/>
  <c r="G462" i="8"/>
  <c r="H462" i="8" s="1"/>
  <c r="I462" i="8" s="1"/>
  <c r="W462" i="7"/>
  <c r="F457" i="5" l="1"/>
  <c r="J457" i="5"/>
  <c r="H457" i="5"/>
  <c r="L457" i="5" s="1"/>
  <c r="M457" i="5" s="1"/>
  <c r="I457" i="5"/>
  <c r="D457" i="5"/>
  <c r="K457" i="5"/>
  <c r="H462" i="7"/>
  <c r="I462" i="7" s="1"/>
  <c r="J462" i="7" s="1"/>
  <c r="Y462" i="7" s="1"/>
  <c r="J462" i="8"/>
  <c r="Y462" i="8" s="1"/>
  <c r="N457" i="5" l="1"/>
  <c r="O457" i="5" s="1"/>
  <c r="Z461" i="7"/>
  <c r="AB462" i="7"/>
  <c r="M463" i="7" s="1"/>
  <c r="AB462" i="8"/>
  <c r="Z461" i="8"/>
  <c r="P457" i="5" l="1"/>
  <c r="Q457" i="5" s="1"/>
  <c r="R457" i="5" s="1"/>
  <c r="T457" i="5" s="1"/>
  <c r="U456" i="5" s="1"/>
  <c r="Q463" i="7"/>
  <c r="K463" i="7"/>
  <c r="N463" i="7"/>
  <c r="P463" i="7"/>
  <c r="C463" i="7"/>
  <c r="X463" i="7"/>
  <c r="AA463" i="7"/>
  <c r="D463" i="7"/>
  <c r="R463" i="7"/>
  <c r="S463" i="7" s="1"/>
  <c r="E463" i="7"/>
  <c r="F463" i="7" s="1"/>
  <c r="O463" i="7"/>
  <c r="N463" i="8"/>
  <c r="AA463" i="8"/>
  <c r="C463" i="8"/>
  <c r="M463" i="8"/>
  <c r="R463" i="8"/>
  <c r="D463" i="8"/>
  <c r="P463" i="8"/>
  <c r="K463" i="8"/>
  <c r="Q463" i="8"/>
  <c r="E463" i="8"/>
  <c r="O463" i="8"/>
  <c r="X463" i="8"/>
  <c r="W457" i="5" l="1"/>
  <c r="S458" i="5" s="1"/>
  <c r="F463" i="8"/>
  <c r="G463" i="8" s="1"/>
  <c r="S463" i="8"/>
  <c r="G463" i="7"/>
  <c r="T463" i="7"/>
  <c r="U463" i="7" s="1"/>
  <c r="V463" i="7" s="1"/>
  <c r="F458" i="5" l="1"/>
  <c r="H458" i="5"/>
  <c r="I458" i="5"/>
  <c r="V458" i="5"/>
  <c r="C458" i="5"/>
  <c r="J458" i="5" s="1"/>
  <c r="D458" i="5"/>
  <c r="E458" i="5"/>
  <c r="K458" i="5"/>
  <c r="L458" i="5" s="1"/>
  <c r="M458" i="5" s="1"/>
  <c r="N458" i="5" s="1"/>
  <c r="O458" i="5" s="1"/>
  <c r="P458" i="5" s="1"/>
  <c r="Q458" i="5" s="1"/>
  <c r="R458" i="5" s="1"/>
  <c r="H463" i="8"/>
  <c r="I463" i="8" s="1"/>
  <c r="J463" i="8" s="1"/>
  <c r="W463" i="7"/>
  <c r="H463" i="7"/>
  <c r="I463" i="7" s="1"/>
  <c r="J463" i="7" s="1"/>
  <c r="T463" i="8"/>
  <c r="T458" i="5" l="1"/>
  <c r="U457" i="5" s="1"/>
  <c r="Y463" i="7"/>
  <c r="Z462" i="7" s="1"/>
  <c r="U463" i="8"/>
  <c r="V463" i="8" s="1"/>
  <c r="W463" i="8" s="1"/>
  <c r="Y463" i="8" s="1"/>
  <c r="W458" i="5" l="1"/>
  <c r="C459" i="5" s="1"/>
  <c r="H459" i="5" s="1"/>
  <c r="AB463" i="7"/>
  <c r="K464" i="7" s="1"/>
  <c r="AB463" i="8"/>
  <c r="Z462" i="8"/>
  <c r="V459" i="5" l="1"/>
  <c r="S459" i="5"/>
  <c r="D459" i="5"/>
  <c r="E459" i="5"/>
  <c r="F459" i="5"/>
  <c r="I459" i="5"/>
  <c r="J459" i="5"/>
  <c r="K459" i="5"/>
  <c r="Q464" i="7"/>
  <c r="AA464" i="7"/>
  <c r="E464" i="7"/>
  <c r="F464" i="7" s="1"/>
  <c r="G464" i="7" s="1"/>
  <c r="H464" i="7" s="1"/>
  <c r="I464" i="7" s="1"/>
  <c r="C464" i="7"/>
  <c r="O464" i="7"/>
  <c r="R464" i="7"/>
  <c r="S464" i="7" s="1"/>
  <c r="N464" i="7"/>
  <c r="D464" i="7"/>
  <c r="X464" i="7"/>
  <c r="M464" i="7"/>
  <c r="P464" i="7"/>
  <c r="D464" i="8"/>
  <c r="K464" i="8"/>
  <c r="R464" i="8"/>
  <c r="C464" i="8"/>
  <c r="AA464" i="8"/>
  <c r="P464" i="8"/>
  <c r="M464" i="8"/>
  <c r="Q464" i="8"/>
  <c r="E464" i="8"/>
  <c r="O464" i="8"/>
  <c r="X464" i="8"/>
  <c r="N464" i="8"/>
  <c r="L459" i="5" l="1"/>
  <c r="M459" i="5" s="1"/>
  <c r="S464" i="8"/>
  <c r="T464" i="8" s="1"/>
  <c r="U464" i="8" s="1"/>
  <c r="V464" i="8" s="1"/>
  <c r="T464" i="7"/>
  <c r="U464" i="7" s="1"/>
  <c r="V464" i="7" s="1"/>
  <c r="F464" i="8"/>
  <c r="G464" i="8" s="1"/>
  <c r="H464" i="8" s="1"/>
  <c r="I464" i="8" s="1"/>
  <c r="J464" i="7"/>
  <c r="N459" i="5" l="1"/>
  <c r="O459" i="5" s="1"/>
  <c r="W464" i="7"/>
  <c r="Y464" i="7" s="1"/>
  <c r="J464" i="8"/>
  <c r="W464" i="8"/>
  <c r="P459" i="5" l="1"/>
  <c r="Q459" i="5" s="1"/>
  <c r="R459" i="5" s="1"/>
  <c r="T459" i="5" s="1"/>
  <c r="AB464" i="7"/>
  <c r="Z463" i="7"/>
  <c r="Y464" i="8"/>
  <c r="W459" i="5" l="1"/>
  <c r="U458" i="5"/>
  <c r="P465" i="7"/>
  <c r="N465" i="7"/>
  <c r="R465" i="7"/>
  <c r="AA465" i="7"/>
  <c r="K465" i="7"/>
  <c r="O465" i="7"/>
  <c r="C465" i="7"/>
  <c r="X465" i="7"/>
  <c r="M465" i="7"/>
  <c r="D465" i="7"/>
  <c r="E465" i="7"/>
  <c r="Q465" i="7"/>
  <c r="AB464" i="8"/>
  <c r="Z463" i="8"/>
  <c r="C460" i="5" l="1"/>
  <c r="I460" i="5" s="1"/>
  <c r="V460" i="5"/>
  <c r="S460" i="5"/>
  <c r="O465" i="8"/>
  <c r="P465" i="8"/>
  <c r="D465" i="8"/>
  <c r="M465" i="8"/>
  <c r="K465" i="8"/>
  <c r="N465" i="8"/>
  <c r="AA465" i="8"/>
  <c r="X465" i="8"/>
  <c r="E465" i="8"/>
  <c r="R465" i="8"/>
  <c r="Q465" i="8"/>
  <c r="C465" i="8"/>
  <c r="S465" i="7"/>
  <c r="F465" i="7"/>
  <c r="G465" i="7" s="1"/>
  <c r="J460" i="5" l="1"/>
  <c r="F460" i="5"/>
  <c r="L460" i="5" s="1"/>
  <c r="M460" i="5" s="1"/>
  <c r="K460" i="5"/>
  <c r="D460" i="5"/>
  <c r="H460" i="5"/>
  <c r="E460" i="5"/>
  <c r="F465" i="8"/>
  <c r="G465" i="8" s="1"/>
  <c r="S465" i="8"/>
  <c r="T465" i="8" s="1"/>
  <c r="U465" i="8" s="1"/>
  <c r="V465" i="8" s="1"/>
  <c r="H465" i="7"/>
  <c r="I465" i="7" s="1"/>
  <c r="J465" i="7" s="1"/>
  <c r="T465" i="7"/>
  <c r="U465" i="7" s="1"/>
  <c r="V465" i="7" s="1"/>
  <c r="W465" i="7" s="1"/>
  <c r="N460" i="5" l="1"/>
  <c r="Y465" i="7"/>
  <c r="Z464" i="7" s="1"/>
  <c r="H465" i="8"/>
  <c r="I465" i="8" s="1"/>
  <c r="J465" i="8" s="1"/>
  <c r="W465" i="8"/>
  <c r="O460" i="5" l="1"/>
  <c r="P460" i="5" s="1"/>
  <c r="Q460" i="5" s="1"/>
  <c r="R460" i="5" s="1"/>
  <c r="T460" i="5" s="1"/>
  <c r="Y465" i="8"/>
  <c r="Z464" i="8" s="1"/>
  <c r="AB465" i="7"/>
  <c r="P466" i="7" s="1"/>
  <c r="W460" i="5" l="1"/>
  <c r="U459" i="5"/>
  <c r="AB465" i="8"/>
  <c r="P466" i="8" s="1"/>
  <c r="Q466" i="7"/>
  <c r="C466" i="7"/>
  <c r="X466" i="7"/>
  <c r="AA466" i="7"/>
  <c r="R466" i="7"/>
  <c r="S466" i="7" s="1"/>
  <c r="T466" i="7" s="1"/>
  <c r="U466" i="7" s="1"/>
  <c r="V466" i="7" s="1"/>
  <c r="E466" i="7"/>
  <c r="F466" i="7" s="1"/>
  <c r="O466" i="7"/>
  <c r="K466" i="7"/>
  <c r="N466" i="7"/>
  <c r="M466" i="7"/>
  <c r="D466" i="7"/>
  <c r="V461" i="5" l="1"/>
  <c r="S461" i="5"/>
  <c r="H461" i="5"/>
  <c r="C461" i="5"/>
  <c r="J461" i="5" s="1"/>
  <c r="E461" i="5"/>
  <c r="K461" i="5"/>
  <c r="L461" i="5" s="1"/>
  <c r="M461" i="5" s="1"/>
  <c r="F461" i="5"/>
  <c r="I461" i="5"/>
  <c r="D461" i="5"/>
  <c r="Q466" i="8"/>
  <c r="X466" i="8"/>
  <c r="M466" i="8"/>
  <c r="O466" i="8"/>
  <c r="C466" i="8"/>
  <c r="D466" i="8"/>
  <c r="AA466" i="8"/>
  <c r="N466" i="8"/>
  <c r="R466" i="8"/>
  <c r="S466" i="8" s="1"/>
  <c r="T466" i="8" s="1"/>
  <c r="U466" i="8" s="1"/>
  <c r="V466" i="8" s="1"/>
  <c r="K466" i="8"/>
  <c r="E466" i="8"/>
  <c r="F466" i="8" s="1"/>
  <c r="G466" i="7"/>
  <c r="H466" i="7" s="1"/>
  <c r="I466" i="7" s="1"/>
  <c r="W466" i="7"/>
  <c r="N461" i="5" l="1"/>
  <c r="O461" i="5" s="1"/>
  <c r="P461" i="5" s="1"/>
  <c r="Q461" i="5" s="1"/>
  <c r="R461" i="5" s="1"/>
  <c r="T461" i="5" s="1"/>
  <c r="J466" i="7"/>
  <c r="Y466" i="7" s="1"/>
  <c r="G466" i="8"/>
  <c r="W466" i="8"/>
  <c r="W461" i="5" l="1"/>
  <c r="U460" i="5"/>
  <c r="H466" i="8"/>
  <c r="I466" i="8" s="1"/>
  <c r="J466" i="8" s="1"/>
  <c r="Y466" i="8" s="1"/>
  <c r="AB466" i="7"/>
  <c r="Z465" i="7"/>
  <c r="S462" i="5" l="1"/>
  <c r="C462" i="5"/>
  <c r="F462" i="5" s="1"/>
  <c r="V462" i="5"/>
  <c r="Z465" i="8"/>
  <c r="AB466" i="8"/>
  <c r="X467" i="8" s="1"/>
  <c r="X467" i="7"/>
  <c r="D467" i="7"/>
  <c r="E467" i="7"/>
  <c r="N467" i="7"/>
  <c r="M467" i="7"/>
  <c r="AA467" i="7"/>
  <c r="K467" i="7"/>
  <c r="Q467" i="7"/>
  <c r="O467" i="7"/>
  <c r="C467" i="7"/>
  <c r="R467" i="7"/>
  <c r="P467" i="7"/>
  <c r="K462" i="5" l="1"/>
  <c r="J462" i="5"/>
  <c r="I462" i="5"/>
  <c r="H462" i="5"/>
  <c r="E462" i="5"/>
  <c r="D462" i="5"/>
  <c r="D467" i="8"/>
  <c r="K467" i="8"/>
  <c r="M467" i="8"/>
  <c r="P467" i="8"/>
  <c r="E467" i="8"/>
  <c r="F467" i="8" s="1"/>
  <c r="C467" i="8"/>
  <c r="N467" i="8"/>
  <c r="AA467" i="8"/>
  <c r="Q467" i="8"/>
  <c r="R467" i="8"/>
  <c r="S467" i="8" s="1"/>
  <c r="O467" i="8"/>
  <c r="S467" i="7"/>
  <c r="F467" i="7"/>
  <c r="G467" i="7" s="1"/>
  <c r="L462" i="5" l="1"/>
  <c r="M462" i="5" s="1"/>
  <c r="N462" i="5" s="1"/>
  <c r="O462" i="5" s="1"/>
  <c r="P462" i="5" s="1"/>
  <c r="Q462" i="5" s="1"/>
  <c r="R462" i="5" s="1"/>
  <c r="T462" i="5" s="1"/>
  <c r="U461" i="5" s="1"/>
  <c r="G467" i="8"/>
  <c r="H467" i="8" s="1"/>
  <c r="I467" i="8" s="1"/>
  <c r="T467" i="7"/>
  <c r="U467" i="7" s="1"/>
  <c r="V467" i="7" s="1"/>
  <c r="W467" i="7" s="1"/>
  <c r="T467" i="8"/>
  <c r="U467" i="8" s="1"/>
  <c r="V467" i="8" s="1"/>
  <c r="H467" i="7"/>
  <c r="I467" i="7" s="1"/>
  <c r="J467" i="7" s="1"/>
  <c r="W462" i="5" l="1"/>
  <c r="S463" i="5" s="1"/>
  <c r="J467" i="8"/>
  <c r="Y467" i="7"/>
  <c r="Z466" i="7" s="1"/>
  <c r="W467" i="8"/>
  <c r="C463" i="5" l="1"/>
  <c r="K463" i="5" s="1"/>
  <c r="V463" i="5"/>
  <c r="J463" i="5"/>
  <c r="Y467" i="8"/>
  <c r="Z466" i="8" s="1"/>
  <c r="AB467" i="7"/>
  <c r="Q468" i="7" s="1"/>
  <c r="H463" i="5" l="1"/>
  <c r="F463" i="5"/>
  <c r="E463" i="5"/>
  <c r="D463" i="5"/>
  <c r="I463" i="5"/>
  <c r="K468" i="7"/>
  <c r="P468" i="7"/>
  <c r="O468" i="7"/>
  <c r="N468" i="7"/>
  <c r="C468" i="7"/>
  <c r="AB467" i="8"/>
  <c r="N468" i="8" s="1"/>
  <c r="E468" i="7"/>
  <c r="F468" i="7" s="1"/>
  <c r="D468" i="7"/>
  <c r="R468" i="7"/>
  <c r="S468" i="7" s="1"/>
  <c r="M468" i="7"/>
  <c r="AA468" i="7"/>
  <c r="X468" i="7"/>
  <c r="L463" i="5" l="1"/>
  <c r="M463" i="5" s="1"/>
  <c r="N463" i="5" s="1"/>
  <c r="O463" i="5" s="1"/>
  <c r="P463" i="5" s="1"/>
  <c r="Q463" i="5" s="1"/>
  <c r="R463" i="5" s="1"/>
  <c r="T463" i="5" s="1"/>
  <c r="Q468" i="8"/>
  <c r="AA468" i="8"/>
  <c r="M468" i="8"/>
  <c r="R468" i="8"/>
  <c r="S468" i="8" s="1"/>
  <c r="O468" i="8"/>
  <c r="K468" i="8"/>
  <c r="E468" i="8"/>
  <c r="F468" i="8" s="1"/>
  <c r="G468" i="8" s="1"/>
  <c r="D468" i="8"/>
  <c r="X468" i="8"/>
  <c r="C468" i="8"/>
  <c r="P468" i="8"/>
  <c r="T468" i="7"/>
  <c r="U468" i="7" s="1"/>
  <c r="V468" i="7" s="1"/>
  <c r="G468" i="7"/>
  <c r="H468" i="7" s="1"/>
  <c r="I468" i="7" s="1"/>
  <c r="U462" i="5" l="1"/>
  <c r="W463" i="5"/>
  <c r="W468" i="7"/>
  <c r="H468" i="8"/>
  <c r="I468" i="8" s="1"/>
  <c r="J468" i="8" s="1"/>
  <c r="J468" i="7"/>
  <c r="T468" i="8"/>
  <c r="V464" i="5" l="1"/>
  <c r="C464" i="5"/>
  <c r="K464" i="5" s="1"/>
  <c r="S464" i="5"/>
  <c r="F464" i="5"/>
  <c r="J464" i="5"/>
  <c r="Y468" i="7"/>
  <c r="Z467" i="7" s="1"/>
  <c r="U468" i="8"/>
  <c r="V468" i="8" s="1"/>
  <c r="W468" i="8" s="1"/>
  <c r="Y468" i="8" s="1"/>
  <c r="E464" i="5" l="1"/>
  <c r="H464" i="5"/>
  <c r="L464" i="5" s="1"/>
  <c r="M464" i="5" s="1"/>
  <c r="N464" i="5" s="1"/>
  <c r="O464" i="5" s="1"/>
  <c r="I464" i="5"/>
  <c r="D464" i="5"/>
  <c r="AB468" i="7"/>
  <c r="O469" i="7" s="1"/>
  <c r="AB468" i="8"/>
  <c r="Z467" i="8"/>
  <c r="P464" i="5" l="1"/>
  <c r="Q464" i="5" s="1"/>
  <c r="R464" i="5" s="1"/>
  <c r="T464" i="5" s="1"/>
  <c r="D469" i="7"/>
  <c r="X469" i="7"/>
  <c r="N469" i="7"/>
  <c r="E469" i="7"/>
  <c r="F469" i="7" s="1"/>
  <c r="K469" i="7"/>
  <c r="R469" i="7"/>
  <c r="S469" i="7" s="1"/>
  <c r="T469" i="7" s="1"/>
  <c r="U469" i="7" s="1"/>
  <c r="V469" i="7" s="1"/>
  <c r="C469" i="7"/>
  <c r="AA469" i="7"/>
  <c r="Q469" i="7"/>
  <c r="M469" i="7"/>
  <c r="P469" i="7"/>
  <c r="M469" i="8"/>
  <c r="D469" i="8"/>
  <c r="Q469" i="8"/>
  <c r="K469" i="8"/>
  <c r="AA469" i="8"/>
  <c r="O469" i="8"/>
  <c r="X469" i="8"/>
  <c r="C469" i="8"/>
  <c r="R469" i="8"/>
  <c r="N469" i="8"/>
  <c r="E469" i="8"/>
  <c r="P469" i="8"/>
  <c r="U463" i="5" l="1"/>
  <c r="W464" i="5"/>
  <c r="W469" i="7"/>
  <c r="F469" i="8"/>
  <c r="S469" i="8"/>
  <c r="G469" i="7"/>
  <c r="H469" i="7" s="1"/>
  <c r="I469" i="7" s="1"/>
  <c r="S465" i="5" l="1"/>
  <c r="K465" i="5"/>
  <c r="L465" i="5" s="1"/>
  <c r="M465" i="5" s="1"/>
  <c r="V465" i="5"/>
  <c r="C465" i="5"/>
  <c r="J465" i="5" s="1"/>
  <c r="F465" i="5"/>
  <c r="E465" i="5"/>
  <c r="I465" i="5"/>
  <c r="H465" i="5"/>
  <c r="D465" i="5"/>
  <c r="J469" i="7"/>
  <c r="Y469" i="7" s="1"/>
  <c r="T469" i="8"/>
  <c r="G469" i="8"/>
  <c r="H469" i="8" s="1"/>
  <c r="I469" i="8" s="1"/>
  <c r="J469" i="8" s="1"/>
  <c r="N465" i="5" l="1"/>
  <c r="O465" i="5" s="1"/>
  <c r="U469" i="8"/>
  <c r="V469" i="8" s="1"/>
  <c r="W469" i="8" s="1"/>
  <c r="Y469" i="8" s="1"/>
  <c r="AB469" i="7"/>
  <c r="Z468" i="7"/>
  <c r="P465" i="5" l="1"/>
  <c r="Q465" i="5" s="1"/>
  <c r="R465" i="5" s="1"/>
  <c r="T465" i="5" s="1"/>
  <c r="AB469" i="8"/>
  <c r="Z468" i="8"/>
  <c r="K470" i="7"/>
  <c r="X470" i="7"/>
  <c r="Q470" i="7"/>
  <c r="P470" i="7"/>
  <c r="N470" i="7"/>
  <c r="AA470" i="7"/>
  <c r="E470" i="7"/>
  <c r="M470" i="7"/>
  <c r="O470" i="7"/>
  <c r="D470" i="7"/>
  <c r="C470" i="7"/>
  <c r="R470" i="7"/>
  <c r="U464" i="5" l="1"/>
  <c r="W465" i="5"/>
  <c r="F470" i="7"/>
  <c r="C470" i="8"/>
  <c r="AA470" i="8"/>
  <c r="M470" i="8"/>
  <c r="N470" i="8"/>
  <c r="P470" i="8"/>
  <c r="R470" i="8"/>
  <c r="E470" i="8"/>
  <c r="K470" i="8"/>
  <c r="X470" i="8"/>
  <c r="O470" i="8"/>
  <c r="D470" i="8"/>
  <c r="Q470" i="8"/>
  <c r="S470" i="7"/>
  <c r="V466" i="5" l="1"/>
  <c r="C466" i="5"/>
  <c r="H466" i="5" s="1"/>
  <c r="S466" i="5"/>
  <c r="S470" i="8"/>
  <c r="T470" i="8" s="1"/>
  <c r="U470" i="8" s="1"/>
  <c r="V470" i="8" s="1"/>
  <c r="G470" i="7"/>
  <c r="F470" i="8"/>
  <c r="G470" i="8" s="1"/>
  <c r="T470" i="7"/>
  <c r="U470" i="7" s="1"/>
  <c r="V470" i="7" s="1"/>
  <c r="W470" i="7" s="1"/>
  <c r="K466" i="5" l="1"/>
  <c r="J466" i="5"/>
  <c r="D466" i="5"/>
  <c r="F466" i="5"/>
  <c r="E466" i="5"/>
  <c r="I466" i="5"/>
  <c r="H470" i="7"/>
  <c r="I470" i="7" s="1"/>
  <c r="J470" i="7" s="1"/>
  <c r="Y470" i="7" s="1"/>
  <c r="W470" i="8"/>
  <c r="H470" i="8"/>
  <c r="I470" i="8" s="1"/>
  <c r="J470" i="8" s="1"/>
  <c r="L466" i="5" l="1"/>
  <c r="M466" i="5" s="1"/>
  <c r="Y470" i="8"/>
  <c r="AB470" i="8" s="1"/>
  <c r="AB470" i="7"/>
  <c r="Z469" i="7"/>
  <c r="N466" i="5" l="1"/>
  <c r="O466" i="5" s="1"/>
  <c r="P466" i="5" s="1"/>
  <c r="Q466" i="5" s="1"/>
  <c r="Z469" i="8"/>
  <c r="O471" i="7"/>
  <c r="C471" i="7"/>
  <c r="Q471" i="7"/>
  <c r="K471" i="7"/>
  <c r="D471" i="7"/>
  <c r="AA471" i="7"/>
  <c r="N471" i="7"/>
  <c r="X471" i="7"/>
  <c r="P471" i="7"/>
  <c r="E471" i="7"/>
  <c r="R471" i="7"/>
  <c r="M471" i="7"/>
  <c r="P471" i="8"/>
  <c r="D471" i="8"/>
  <c r="C471" i="8"/>
  <c r="N471" i="8"/>
  <c r="AA471" i="8"/>
  <c r="E471" i="8"/>
  <c r="Q471" i="8"/>
  <c r="K471" i="8"/>
  <c r="O471" i="8"/>
  <c r="R471" i="8"/>
  <c r="X471" i="8"/>
  <c r="M471" i="8"/>
  <c r="R466" i="5" l="1"/>
  <c r="T466" i="5" s="1"/>
  <c r="F471" i="8"/>
  <c r="S471" i="8"/>
  <c r="T471" i="8" s="1"/>
  <c r="S471" i="7"/>
  <c r="F471" i="7"/>
  <c r="G471" i="7" s="1"/>
  <c r="H471" i="7" s="1"/>
  <c r="I471" i="7" s="1"/>
  <c r="U465" i="5" l="1"/>
  <c r="W466" i="5"/>
  <c r="G471" i="8"/>
  <c r="H471" i="8" s="1"/>
  <c r="I471" i="8" s="1"/>
  <c r="J471" i="8" s="1"/>
  <c r="U471" i="8"/>
  <c r="V471" i="8" s="1"/>
  <c r="W471" i="8" s="1"/>
  <c r="J471" i="7"/>
  <c r="T471" i="7"/>
  <c r="U471" i="7" s="1"/>
  <c r="V471" i="7" s="1"/>
  <c r="S467" i="5" l="1"/>
  <c r="J467" i="5"/>
  <c r="D467" i="5"/>
  <c r="C467" i="5"/>
  <c r="I467" i="5" s="1"/>
  <c r="V467" i="5"/>
  <c r="W471" i="7"/>
  <c r="Y471" i="7" s="1"/>
  <c r="Y471" i="8"/>
  <c r="F467" i="5" l="1"/>
  <c r="H467" i="5"/>
  <c r="K467" i="5"/>
  <c r="E467" i="5"/>
  <c r="AB471" i="7"/>
  <c r="Z470" i="7"/>
  <c r="AB471" i="8"/>
  <c r="Z470" i="8"/>
  <c r="L467" i="5" l="1"/>
  <c r="M467" i="5" s="1"/>
  <c r="E472" i="7"/>
  <c r="AA472" i="7"/>
  <c r="C472" i="7"/>
  <c r="P472" i="7"/>
  <c r="R472" i="7"/>
  <c r="X472" i="7"/>
  <c r="O472" i="7"/>
  <c r="M472" i="7"/>
  <c r="K472" i="7"/>
  <c r="N472" i="7"/>
  <c r="Q472" i="7"/>
  <c r="D472" i="7"/>
  <c r="E472" i="8"/>
  <c r="M472" i="8"/>
  <c r="AA472" i="8"/>
  <c r="X472" i="8"/>
  <c r="R472" i="8"/>
  <c r="D472" i="8"/>
  <c r="K472" i="8"/>
  <c r="N472" i="8"/>
  <c r="Q472" i="8"/>
  <c r="O472" i="8"/>
  <c r="C472" i="8"/>
  <c r="P472" i="8"/>
  <c r="N467" i="5" l="1"/>
  <c r="O467" i="5" s="1"/>
  <c r="P467" i="5" s="1"/>
  <c r="Q467" i="5" s="1"/>
  <c r="S472" i="8"/>
  <c r="T472" i="8" s="1"/>
  <c r="U472" i="8" s="1"/>
  <c r="V472" i="8" s="1"/>
  <c r="F472" i="8"/>
  <c r="S472" i="7"/>
  <c r="T472" i="7" s="1"/>
  <c r="F472" i="7"/>
  <c r="G472" i="7" s="1"/>
  <c r="R467" i="5" l="1"/>
  <c r="T467" i="5" s="1"/>
  <c r="G472" i="8"/>
  <c r="W472" i="8"/>
  <c r="H472" i="7"/>
  <c r="I472" i="7" s="1"/>
  <c r="J472" i="7" s="1"/>
  <c r="U472" i="7"/>
  <c r="V472" i="7" s="1"/>
  <c r="W472" i="7" s="1"/>
  <c r="U466" i="5" l="1"/>
  <c r="W467" i="5"/>
  <c r="Y472" i="7"/>
  <c r="AB472" i="7" s="1"/>
  <c r="H472" i="8"/>
  <c r="I472" i="8" s="1"/>
  <c r="J472" i="8" s="1"/>
  <c r="Y472" i="8" s="1"/>
  <c r="H468" i="5" l="1"/>
  <c r="I468" i="5"/>
  <c r="S468" i="5"/>
  <c r="C468" i="5"/>
  <c r="D468" i="5" s="1"/>
  <c r="K468" i="5"/>
  <c r="V468" i="5"/>
  <c r="E468" i="5"/>
  <c r="Z471" i="7"/>
  <c r="AB472" i="8"/>
  <c r="D473" i="8" s="1"/>
  <c r="Z471" i="8"/>
  <c r="P473" i="7"/>
  <c r="C473" i="7"/>
  <c r="AA473" i="7"/>
  <c r="O473" i="7"/>
  <c r="E473" i="7"/>
  <c r="M473" i="7"/>
  <c r="Q473" i="7"/>
  <c r="X473" i="7"/>
  <c r="D473" i="7"/>
  <c r="R473" i="7"/>
  <c r="K473" i="7"/>
  <c r="N473" i="7"/>
  <c r="J468" i="5" l="1"/>
  <c r="L468" i="5"/>
  <c r="M468" i="5" s="1"/>
  <c r="F468" i="5"/>
  <c r="R473" i="8"/>
  <c r="S473" i="8" s="1"/>
  <c r="E473" i="8"/>
  <c r="F473" i="8" s="1"/>
  <c r="G473" i="8" s="1"/>
  <c r="H473" i="8" s="1"/>
  <c r="I473" i="8" s="1"/>
  <c r="X473" i="8"/>
  <c r="C473" i="8"/>
  <c r="K473" i="8"/>
  <c r="P473" i="8"/>
  <c r="O473" i="8"/>
  <c r="M473" i="8"/>
  <c r="N473" i="8"/>
  <c r="Q473" i="8"/>
  <c r="AA473" i="8"/>
  <c r="S473" i="7"/>
  <c r="T473" i="7" s="1"/>
  <c r="U473" i="7" s="1"/>
  <c r="V473" i="7" s="1"/>
  <c r="F473" i="7"/>
  <c r="G473" i="7" s="1"/>
  <c r="H473" i="7" s="1"/>
  <c r="I473" i="7" s="1"/>
  <c r="N468" i="5" l="1"/>
  <c r="T473" i="8"/>
  <c r="U473" i="8" s="1"/>
  <c r="V473" i="8" s="1"/>
  <c r="W473" i="8" s="1"/>
  <c r="J473" i="8"/>
  <c r="J473" i="7"/>
  <c r="W473" i="7"/>
  <c r="O468" i="5" l="1"/>
  <c r="P468" i="5" s="1"/>
  <c r="Q468" i="5" s="1"/>
  <c r="Y473" i="7"/>
  <c r="AB473" i="7" s="1"/>
  <c r="Y473" i="8"/>
  <c r="R468" i="5" l="1"/>
  <c r="T468" i="5" s="1"/>
  <c r="Z472" i="7"/>
  <c r="AB473" i="8"/>
  <c r="Z472" i="8"/>
  <c r="AA474" i="7"/>
  <c r="K474" i="7"/>
  <c r="O474" i="7"/>
  <c r="Q474" i="7"/>
  <c r="M474" i="7"/>
  <c r="P474" i="7"/>
  <c r="E474" i="7"/>
  <c r="X474" i="7"/>
  <c r="N474" i="7"/>
  <c r="R474" i="7"/>
  <c r="D474" i="7"/>
  <c r="C474" i="7"/>
  <c r="W468" i="5" l="1"/>
  <c r="U467" i="5"/>
  <c r="F474" i="7"/>
  <c r="D474" i="8"/>
  <c r="N474" i="8"/>
  <c r="M474" i="8"/>
  <c r="O474" i="8"/>
  <c r="AA474" i="8"/>
  <c r="P474" i="8"/>
  <c r="Q474" i="8"/>
  <c r="K474" i="8"/>
  <c r="E474" i="8"/>
  <c r="X474" i="8"/>
  <c r="R474" i="8"/>
  <c r="C474" i="8"/>
  <c r="S474" i="7"/>
  <c r="S469" i="5" l="1"/>
  <c r="K469" i="5"/>
  <c r="H469" i="5"/>
  <c r="C469" i="5"/>
  <c r="D469" i="5" s="1"/>
  <c r="V469" i="5"/>
  <c r="E469" i="5"/>
  <c r="G474" i="7"/>
  <c r="S474" i="8"/>
  <c r="T474" i="8" s="1"/>
  <c r="F474" i="8"/>
  <c r="T474" i="7"/>
  <c r="U474" i="7" s="1"/>
  <c r="V474" i="7" s="1"/>
  <c r="W474" i="7" s="1"/>
  <c r="J469" i="5" l="1"/>
  <c r="I469" i="5"/>
  <c r="F469" i="5"/>
  <c r="H474" i="7"/>
  <c r="I474" i="7" s="1"/>
  <c r="J474" i="7" s="1"/>
  <c r="Y474" i="7" s="1"/>
  <c r="G474" i="8"/>
  <c r="H474" i="8" s="1"/>
  <c r="I474" i="8" s="1"/>
  <c r="J474" i="8" s="1"/>
  <c r="U474" i="8"/>
  <c r="V474" i="8" s="1"/>
  <c r="W474" i="8" s="1"/>
  <c r="L469" i="5" l="1"/>
  <c r="M469" i="5" s="1"/>
  <c r="Y474" i="8"/>
  <c r="AB474" i="7"/>
  <c r="Z473" i="7"/>
  <c r="N469" i="5" l="1"/>
  <c r="O469" i="5" s="1"/>
  <c r="R475" i="7"/>
  <c r="P475" i="7"/>
  <c r="E475" i="7"/>
  <c r="Q475" i="7"/>
  <c r="O475" i="7"/>
  <c r="M475" i="7"/>
  <c r="AA475" i="7"/>
  <c r="N475" i="7"/>
  <c r="C475" i="7"/>
  <c r="X475" i="7"/>
  <c r="D475" i="7"/>
  <c r="K475" i="7"/>
  <c r="AB474" i="8"/>
  <c r="Z473" i="8"/>
  <c r="P469" i="5" l="1"/>
  <c r="Q469" i="5" s="1"/>
  <c r="R469" i="5" s="1"/>
  <c r="T469" i="5" s="1"/>
  <c r="S475" i="7"/>
  <c r="F475" i="7"/>
  <c r="AA475" i="8"/>
  <c r="O475" i="8"/>
  <c r="C475" i="8"/>
  <c r="K475" i="8"/>
  <c r="E475" i="8"/>
  <c r="R475" i="8"/>
  <c r="X475" i="8"/>
  <c r="M475" i="8"/>
  <c r="N475" i="8"/>
  <c r="P475" i="8"/>
  <c r="Q475" i="8"/>
  <c r="D475" i="8"/>
  <c r="U468" i="5" l="1"/>
  <c r="W469" i="5"/>
  <c r="F475" i="8"/>
  <c r="G475" i="8" s="1"/>
  <c r="S475" i="8"/>
  <c r="T475" i="8" s="1"/>
  <c r="G475" i="7"/>
  <c r="H475" i="7" s="1"/>
  <c r="I475" i="7" s="1"/>
  <c r="J475" i="7" s="1"/>
  <c r="T475" i="7"/>
  <c r="S470" i="5" l="1"/>
  <c r="C470" i="5"/>
  <c r="D470" i="5" s="1"/>
  <c r="F470" i="5"/>
  <c r="V470" i="5"/>
  <c r="U475" i="8"/>
  <c r="V475" i="8" s="1"/>
  <c r="W475" i="8" s="1"/>
  <c r="H475" i="8"/>
  <c r="I475" i="8" s="1"/>
  <c r="J475" i="8" s="1"/>
  <c r="U475" i="7"/>
  <c r="V475" i="7" s="1"/>
  <c r="W475" i="7" s="1"/>
  <c r="Y475" i="7" s="1"/>
  <c r="K470" i="5" l="1"/>
  <c r="H470" i="5"/>
  <c r="J470" i="5"/>
  <c r="E470" i="5"/>
  <c r="I470" i="5"/>
  <c r="AB475" i="7"/>
  <c r="Z474" i="7"/>
  <c r="Y475" i="8"/>
  <c r="L470" i="5" l="1"/>
  <c r="M470" i="5" s="1"/>
  <c r="N470" i="5" s="1"/>
  <c r="O470" i="5" s="1"/>
  <c r="P470" i="5" s="1"/>
  <c r="Q470" i="5" s="1"/>
  <c r="R470" i="5" s="1"/>
  <c r="T470" i="5" s="1"/>
  <c r="AA476" i="7"/>
  <c r="C476" i="7"/>
  <c r="E476" i="7"/>
  <c r="Q476" i="7"/>
  <c r="N476" i="7"/>
  <c r="M476" i="7"/>
  <c r="P476" i="7"/>
  <c r="R476" i="7"/>
  <c r="O476" i="7"/>
  <c r="D476" i="7"/>
  <c r="X476" i="7"/>
  <c r="K476" i="7"/>
  <c r="AB475" i="8"/>
  <c r="Z474" i="8"/>
  <c r="U469" i="5" l="1"/>
  <c r="W470" i="5"/>
  <c r="AA476" i="8"/>
  <c r="E476" i="8"/>
  <c r="P476" i="8"/>
  <c r="N476" i="8"/>
  <c r="X476" i="8"/>
  <c r="D476" i="8"/>
  <c r="K476" i="8"/>
  <c r="M476" i="8"/>
  <c r="R476" i="8"/>
  <c r="Q476" i="8"/>
  <c r="O476" i="8"/>
  <c r="C476" i="8"/>
  <c r="F476" i="7"/>
  <c r="S476" i="7"/>
  <c r="T476" i="7" s="1"/>
  <c r="J471" i="5" l="1"/>
  <c r="E471" i="5"/>
  <c r="F471" i="5"/>
  <c r="C471" i="5"/>
  <c r="H471" i="5" s="1"/>
  <c r="S471" i="5"/>
  <c r="V471" i="5"/>
  <c r="D471" i="5"/>
  <c r="K471" i="5"/>
  <c r="I471" i="5"/>
  <c r="L471" i="5" s="1"/>
  <c r="M471" i="5" s="1"/>
  <c r="N471" i="5" s="1"/>
  <c r="O471" i="5" s="1"/>
  <c r="P471" i="5" s="1"/>
  <c r="Q471" i="5" s="1"/>
  <c r="U476" i="7"/>
  <c r="V476" i="7" s="1"/>
  <c r="W476" i="7" s="1"/>
  <c r="S476" i="8"/>
  <c r="T476" i="8" s="1"/>
  <c r="U476" i="8" s="1"/>
  <c r="V476" i="8" s="1"/>
  <c r="F476" i="8"/>
  <c r="G476" i="8" s="1"/>
  <c r="G476" i="7"/>
  <c r="H476" i="7" s="1"/>
  <c r="I476" i="7" s="1"/>
  <c r="J476" i="7" s="1"/>
  <c r="R471" i="5" l="1"/>
  <c r="T471" i="5" s="1"/>
  <c r="Y476" i="7"/>
  <c r="Z475" i="7" s="1"/>
  <c r="W476" i="8"/>
  <c r="H476" i="8"/>
  <c r="I476" i="8" s="1"/>
  <c r="J476" i="8" s="1"/>
  <c r="W471" i="5" l="1"/>
  <c r="U470" i="5"/>
  <c r="AB476" i="7"/>
  <c r="M477" i="7" s="1"/>
  <c r="Y476" i="8"/>
  <c r="AB476" i="8" s="1"/>
  <c r="C472" i="5" l="1"/>
  <c r="F472" i="5" s="1"/>
  <c r="V472" i="5"/>
  <c r="J472" i="5"/>
  <c r="E472" i="5"/>
  <c r="K472" i="5"/>
  <c r="I472" i="5"/>
  <c r="S472" i="5"/>
  <c r="K477" i="7"/>
  <c r="O477" i="7"/>
  <c r="E477" i="7"/>
  <c r="F477" i="7" s="1"/>
  <c r="D477" i="7"/>
  <c r="AA477" i="7"/>
  <c r="Q477" i="7"/>
  <c r="C477" i="7"/>
  <c r="N477" i="7"/>
  <c r="Z475" i="8"/>
  <c r="P477" i="7"/>
  <c r="X477" i="7"/>
  <c r="R477" i="7"/>
  <c r="S477" i="7" s="1"/>
  <c r="T477" i="7" s="1"/>
  <c r="X477" i="8"/>
  <c r="AA477" i="8"/>
  <c r="M477" i="8"/>
  <c r="D477" i="8"/>
  <c r="K477" i="8"/>
  <c r="Q477" i="8"/>
  <c r="O477" i="8"/>
  <c r="C477" i="8"/>
  <c r="P477" i="8"/>
  <c r="E477" i="8"/>
  <c r="N477" i="8"/>
  <c r="R477" i="8"/>
  <c r="H472" i="5" l="1"/>
  <c r="L472" i="5"/>
  <c r="M472" i="5" s="1"/>
  <c r="D472" i="5"/>
  <c r="G477" i="7"/>
  <c r="H477" i="7" s="1"/>
  <c r="I477" i="7" s="1"/>
  <c r="J477" i="7" s="1"/>
  <c r="S477" i="8"/>
  <c r="T477" i="8" s="1"/>
  <c r="U477" i="7"/>
  <c r="V477" i="7" s="1"/>
  <c r="W477" i="7" s="1"/>
  <c r="F477" i="8"/>
  <c r="N472" i="5" l="1"/>
  <c r="G477" i="8"/>
  <c r="Y477" i="7"/>
  <c r="U477" i="8"/>
  <c r="V477" i="8" s="1"/>
  <c r="W477" i="8" s="1"/>
  <c r="O472" i="5" l="1"/>
  <c r="P472" i="5" s="1"/>
  <c r="Q472" i="5" s="1"/>
  <c r="H477" i="8"/>
  <c r="I477" i="8" s="1"/>
  <c r="J477" i="8" s="1"/>
  <c r="Y477" i="8" s="1"/>
  <c r="AB477" i="7"/>
  <c r="Z476" i="7"/>
  <c r="R472" i="5" l="1"/>
  <c r="T472" i="5" s="1"/>
  <c r="AB477" i="8"/>
  <c r="Z476" i="8"/>
  <c r="Q478" i="7"/>
  <c r="X478" i="7"/>
  <c r="D478" i="7"/>
  <c r="M478" i="7"/>
  <c r="E478" i="7"/>
  <c r="AA478" i="7"/>
  <c r="R478" i="7"/>
  <c r="N478" i="7"/>
  <c r="O478" i="7"/>
  <c r="K478" i="7"/>
  <c r="C478" i="7"/>
  <c r="P478" i="7"/>
  <c r="W472" i="5" l="1"/>
  <c r="U471" i="5"/>
  <c r="F478" i="7"/>
  <c r="Q478" i="8"/>
  <c r="O478" i="8"/>
  <c r="K478" i="8"/>
  <c r="C478" i="8"/>
  <c r="R478" i="8"/>
  <c r="E478" i="8"/>
  <c r="P478" i="8"/>
  <c r="X478" i="8"/>
  <c r="D478" i="8"/>
  <c r="N478" i="8"/>
  <c r="AA478" i="8"/>
  <c r="M478" i="8"/>
  <c r="S478" i="7"/>
  <c r="T478" i="7" s="1"/>
  <c r="U478" i="7" s="1"/>
  <c r="V478" i="7" s="1"/>
  <c r="V473" i="5" l="1"/>
  <c r="C473" i="5"/>
  <c r="E473" i="5" s="1"/>
  <c r="S473" i="5"/>
  <c r="G478" i="7"/>
  <c r="H478" i="7" s="1"/>
  <c r="I478" i="7" s="1"/>
  <c r="J478" i="7" s="1"/>
  <c r="F478" i="8"/>
  <c r="G478" i="8" s="1"/>
  <c r="S478" i="8"/>
  <c r="T478" i="8" s="1"/>
  <c r="U478" i="8" s="1"/>
  <c r="V478" i="8" s="1"/>
  <c r="W478" i="7"/>
  <c r="J473" i="5" l="1"/>
  <c r="I473" i="5"/>
  <c r="K473" i="5"/>
  <c r="F473" i="5"/>
  <c r="D473" i="5"/>
  <c r="H473" i="5"/>
  <c r="Y478" i="7"/>
  <c r="Z477" i="7" s="1"/>
  <c r="W478" i="8"/>
  <c r="H478" i="8"/>
  <c r="I478" i="8" s="1"/>
  <c r="J478" i="8" s="1"/>
  <c r="L473" i="5" l="1"/>
  <c r="M473" i="5" s="1"/>
  <c r="Y478" i="8"/>
  <c r="Z477" i="8" s="1"/>
  <c r="AB478" i="7"/>
  <c r="D479" i="7" s="1"/>
  <c r="N473" i="5" l="1"/>
  <c r="O473" i="5" s="1"/>
  <c r="P473" i="5" s="1"/>
  <c r="Q473" i="5" s="1"/>
  <c r="R473" i="5" s="1"/>
  <c r="T473" i="5" s="1"/>
  <c r="AB478" i="8"/>
  <c r="AA479" i="8" s="1"/>
  <c r="R479" i="7"/>
  <c r="S479" i="7" s="1"/>
  <c r="M479" i="7"/>
  <c r="X479" i="7"/>
  <c r="N479" i="7"/>
  <c r="AA479" i="7"/>
  <c r="E479" i="7"/>
  <c r="F479" i="7" s="1"/>
  <c r="K479" i="7"/>
  <c r="O479" i="7"/>
  <c r="C479" i="7"/>
  <c r="P479" i="7"/>
  <c r="Q479" i="7"/>
  <c r="U472" i="5" l="1"/>
  <c r="W473" i="5"/>
  <c r="R479" i="8"/>
  <c r="S479" i="8" s="1"/>
  <c r="P479" i="8"/>
  <c r="D479" i="8"/>
  <c r="O479" i="8"/>
  <c r="M479" i="8"/>
  <c r="X479" i="8"/>
  <c r="K479" i="8"/>
  <c r="N479" i="8"/>
  <c r="Q479" i="8"/>
  <c r="E479" i="8"/>
  <c r="F479" i="8" s="1"/>
  <c r="C479" i="8"/>
  <c r="G479" i="7"/>
  <c r="T479" i="7"/>
  <c r="C474" i="5" l="1"/>
  <c r="J474" i="5" s="1"/>
  <c r="S474" i="5"/>
  <c r="V474" i="5"/>
  <c r="H479" i="7"/>
  <c r="I479" i="7" s="1"/>
  <c r="J479" i="7" s="1"/>
  <c r="U479" i="7"/>
  <c r="V479" i="7" s="1"/>
  <c r="W479" i="7" s="1"/>
  <c r="T479" i="8"/>
  <c r="U479" i="8" s="1"/>
  <c r="V479" i="8" s="1"/>
  <c r="G479" i="8"/>
  <c r="H479" i="8" s="1"/>
  <c r="I479" i="8" s="1"/>
  <c r="F474" i="5" l="1"/>
  <c r="H474" i="5"/>
  <c r="K474" i="5"/>
  <c r="E474" i="5"/>
  <c r="D474" i="5"/>
  <c r="I474" i="5"/>
  <c r="J479" i="8"/>
  <c r="Y479" i="7"/>
  <c r="Z478" i="7" s="1"/>
  <c r="W479" i="8"/>
  <c r="L474" i="5" l="1"/>
  <c r="M474" i="5" s="1"/>
  <c r="N474" i="5" s="1"/>
  <c r="Y479" i="8"/>
  <c r="Z478" i="8" s="1"/>
  <c r="AB479" i="7"/>
  <c r="K480" i="7" s="1"/>
  <c r="O474" i="5" l="1"/>
  <c r="P474" i="5" s="1"/>
  <c r="Q474" i="5" s="1"/>
  <c r="R474" i="5" s="1"/>
  <c r="T474" i="5" s="1"/>
  <c r="AB479" i="8"/>
  <c r="R480" i="8" s="1"/>
  <c r="P480" i="7"/>
  <c r="R480" i="7"/>
  <c r="S480" i="7" s="1"/>
  <c r="T480" i="7" s="1"/>
  <c r="U480" i="7" s="1"/>
  <c r="V480" i="7" s="1"/>
  <c r="X480" i="7"/>
  <c r="Q480" i="7"/>
  <c r="N480" i="7"/>
  <c r="AA480" i="7"/>
  <c r="O480" i="7"/>
  <c r="E480" i="7"/>
  <c r="F480" i="7" s="1"/>
  <c r="G480" i="7" s="1"/>
  <c r="H480" i="7" s="1"/>
  <c r="I480" i="7" s="1"/>
  <c r="C480" i="7"/>
  <c r="M480" i="7"/>
  <c r="D480" i="7"/>
  <c r="W474" i="5" l="1"/>
  <c r="U473" i="5"/>
  <c r="D480" i="8"/>
  <c r="M480" i="8"/>
  <c r="X480" i="8"/>
  <c r="AA480" i="8"/>
  <c r="C480" i="8"/>
  <c r="Q480" i="8"/>
  <c r="K480" i="8"/>
  <c r="E480" i="8"/>
  <c r="F480" i="8" s="1"/>
  <c r="G480" i="8" s="1"/>
  <c r="H480" i="8" s="1"/>
  <c r="I480" i="8" s="1"/>
  <c r="N480" i="8"/>
  <c r="O480" i="8"/>
  <c r="P480" i="8"/>
  <c r="S480" i="8"/>
  <c r="T480" i="8" s="1"/>
  <c r="U480" i="8" s="1"/>
  <c r="V480" i="8" s="1"/>
  <c r="W480" i="7"/>
  <c r="J480" i="7"/>
  <c r="V475" i="5" l="1"/>
  <c r="J475" i="5"/>
  <c r="C475" i="5"/>
  <c r="D475" i="5" s="1"/>
  <c r="K475" i="5"/>
  <c r="I475" i="5"/>
  <c r="S475" i="5"/>
  <c r="Y480" i="7"/>
  <c r="W480" i="8"/>
  <c r="J480" i="8"/>
  <c r="E475" i="5" l="1"/>
  <c r="F475" i="5"/>
  <c r="H475" i="5"/>
  <c r="AB480" i="7"/>
  <c r="Z479" i="7"/>
  <c r="Y480" i="8"/>
  <c r="L475" i="5" l="1"/>
  <c r="M475" i="5" s="1"/>
  <c r="N475" i="5" s="1"/>
  <c r="AA481" i="7"/>
  <c r="O481" i="7"/>
  <c r="M481" i="7"/>
  <c r="R481" i="7"/>
  <c r="C481" i="7"/>
  <c r="K481" i="7"/>
  <c r="N481" i="7"/>
  <c r="E481" i="7"/>
  <c r="X481" i="7"/>
  <c r="Q481" i="7"/>
  <c r="D481" i="7"/>
  <c r="P481" i="7"/>
  <c r="AB480" i="8"/>
  <c r="Z479" i="8"/>
  <c r="O475" i="5" l="1"/>
  <c r="P475" i="5" s="1"/>
  <c r="Q475" i="5" s="1"/>
  <c r="C481" i="8"/>
  <c r="O481" i="8"/>
  <c r="D481" i="8"/>
  <c r="E481" i="8"/>
  <c r="M481" i="8"/>
  <c r="AA481" i="8"/>
  <c r="K481" i="8"/>
  <c r="X481" i="8"/>
  <c r="P481" i="8"/>
  <c r="R481" i="8"/>
  <c r="N481" i="8"/>
  <c r="Q481" i="8"/>
  <c r="F481" i="7"/>
  <c r="G481" i="7" s="1"/>
  <c r="H481" i="7" s="1"/>
  <c r="I481" i="7" s="1"/>
  <c r="S481" i="7"/>
  <c r="R475" i="5" l="1"/>
  <c r="T475" i="5" s="1"/>
  <c r="U474" i="5" s="1"/>
  <c r="S481" i="8"/>
  <c r="F481" i="8"/>
  <c r="G481" i="8" s="1"/>
  <c r="H481" i="8" s="1"/>
  <c r="I481" i="8" s="1"/>
  <c r="T481" i="7"/>
  <c r="U481" i="7" s="1"/>
  <c r="V481" i="7" s="1"/>
  <c r="J481" i="7"/>
  <c r="W475" i="5" l="1"/>
  <c r="C476" i="5" s="1"/>
  <c r="J476" i="5" s="1"/>
  <c r="W481" i="7"/>
  <c r="Y481" i="7" s="1"/>
  <c r="J481" i="8"/>
  <c r="T481" i="8"/>
  <c r="S476" i="5" l="1"/>
  <c r="V476" i="5"/>
  <c r="F476" i="5"/>
  <c r="K476" i="5"/>
  <c r="D476" i="5"/>
  <c r="I476" i="5"/>
  <c r="E476" i="5"/>
  <c r="H476" i="5"/>
  <c r="L476" i="5" s="1"/>
  <c r="M476" i="5" s="1"/>
  <c r="AB481" i="7"/>
  <c r="Z480" i="7"/>
  <c r="U481" i="8"/>
  <c r="V481" i="8" s="1"/>
  <c r="W481" i="8" s="1"/>
  <c r="Y481" i="8" s="1"/>
  <c r="N476" i="5" l="1"/>
  <c r="O476" i="5" s="1"/>
  <c r="AB481" i="8"/>
  <c r="Z480" i="8"/>
  <c r="Q482" i="7"/>
  <c r="P482" i="7"/>
  <c r="X482" i="7"/>
  <c r="D482" i="7"/>
  <c r="M482" i="7"/>
  <c r="N482" i="7"/>
  <c r="E482" i="7"/>
  <c r="C482" i="7"/>
  <c r="K482" i="7"/>
  <c r="R482" i="7"/>
  <c r="AA482" i="7"/>
  <c r="O482" i="7"/>
  <c r="P476" i="5" l="1"/>
  <c r="Q476" i="5" s="1"/>
  <c r="R476" i="5" s="1"/>
  <c r="T476" i="5" s="1"/>
  <c r="S482" i="7"/>
  <c r="T482" i="7" s="1"/>
  <c r="X482" i="8"/>
  <c r="K482" i="8"/>
  <c r="Q482" i="8"/>
  <c r="P482" i="8"/>
  <c r="E482" i="8"/>
  <c r="D482" i="8"/>
  <c r="M482" i="8"/>
  <c r="R482" i="8"/>
  <c r="N482" i="8"/>
  <c r="O482" i="8"/>
  <c r="C482" i="8"/>
  <c r="AA482" i="8"/>
  <c r="F482" i="7"/>
  <c r="G482" i="7" s="1"/>
  <c r="H482" i="7" s="1"/>
  <c r="I482" i="7" s="1"/>
  <c r="W476" i="5" l="1"/>
  <c r="U475" i="5"/>
  <c r="S482" i="8"/>
  <c r="T482" i="8" s="1"/>
  <c r="U482" i="8" s="1"/>
  <c r="V482" i="8" s="1"/>
  <c r="F482" i="8"/>
  <c r="U482" i="7"/>
  <c r="V482" i="7" s="1"/>
  <c r="W482" i="7" s="1"/>
  <c r="J482" i="7"/>
  <c r="C477" i="5" l="1"/>
  <c r="D477" i="5" s="1"/>
  <c r="V477" i="5"/>
  <c r="S477" i="5"/>
  <c r="H477" i="5"/>
  <c r="I477" i="5"/>
  <c r="Y482" i="7"/>
  <c r="Z481" i="7" s="1"/>
  <c r="G482" i="8"/>
  <c r="H482" i="8" s="1"/>
  <c r="I482" i="8" s="1"/>
  <c r="W482" i="8"/>
  <c r="K477" i="5" l="1"/>
  <c r="J477" i="5"/>
  <c r="E477" i="5"/>
  <c r="F477" i="5"/>
  <c r="AB482" i="7"/>
  <c r="X483" i="7" s="1"/>
  <c r="J482" i="8"/>
  <c r="Y482" i="8" s="1"/>
  <c r="L477" i="5" l="1"/>
  <c r="M477" i="5" s="1"/>
  <c r="N477" i="5" s="1"/>
  <c r="O477" i="5" s="1"/>
  <c r="N483" i="7"/>
  <c r="C483" i="7"/>
  <c r="M483" i="7"/>
  <c r="R483" i="7"/>
  <c r="S483" i="7" s="1"/>
  <c r="O483" i="7"/>
  <c r="E483" i="7"/>
  <c r="F483" i="7" s="1"/>
  <c r="G483" i="7" s="1"/>
  <c r="H483" i="7" s="1"/>
  <c r="I483" i="7" s="1"/>
  <c r="K483" i="7"/>
  <c r="D483" i="7"/>
  <c r="AA483" i="7"/>
  <c r="Q483" i="7"/>
  <c r="P483" i="7"/>
  <c r="AB482" i="8"/>
  <c r="Z481" i="8"/>
  <c r="P477" i="5" l="1"/>
  <c r="Q477" i="5" s="1"/>
  <c r="R477" i="5" s="1"/>
  <c r="T477" i="5" s="1"/>
  <c r="C483" i="8"/>
  <c r="X483" i="8"/>
  <c r="P483" i="8"/>
  <c r="M483" i="8"/>
  <c r="K483" i="8"/>
  <c r="Q483" i="8"/>
  <c r="R483" i="8"/>
  <c r="N483" i="8"/>
  <c r="O483" i="8"/>
  <c r="E483" i="8"/>
  <c r="AA483" i="8"/>
  <c r="D483" i="8"/>
  <c r="J483" i="7"/>
  <c r="T483" i="7"/>
  <c r="U483" i="7" s="1"/>
  <c r="V483" i="7" s="1"/>
  <c r="W477" i="5" l="1"/>
  <c r="U476" i="5"/>
  <c r="F483" i="8"/>
  <c r="G483" i="8" s="1"/>
  <c r="S483" i="8"/>
  <c r="W483" i="7"/>
  <c r="Y483" i="7" s="1"/>
  <c r="J478" i="5" l="1"/>
  <c r="K478" i="5"/>
  <c r="S478" i="5"/>
  <c r="C478" i="5"/>
  <c r="D478" i="5" s="1"/>
  <c r="E478" i="5"/>
  <c r="V478" i="5"/>
  <c r="H478" i="5"/>
  <c r="F478" i="5"/>
  <c r="I478" i="5"/>
  <c r="H483" i="8"/>
  <c r="I483" i="8" s="1"/>
  <c r="J483" i="8" s="1"/>
  <c r="AB483" i="7"/>
  <c r="Z482" i="7"/>
  <c r="T483" i="8"/>
  <c r="U483" i="8" s="1"/>
  <c r="V483" i="8" s="1"/>
  <c r="W483" i="8" s="1"/>
  <c r="L478" i="5" l="1"/>
  <c r="M478" i="5" s="1"/>
  <c r="N478" i="5" s="1"/>
  <c r="O478" i="5" s="1"/>
  <c r="Y483" i="8"/>
  <c r="C484" i="7"/>
  <c r="X484" i="7"/>
  <c r="M484" i="7"/>
  <c r="E484" i="7"/>
  <c r="K484" i="7"/>
  <c r="Q484" i="7"/>
  <c r="P484" i="7"/>
  <c r="AA484" i="7"/>
  <c r="D484" i="7"/>
  <c r="N484" i="7"/>
  <c r="O484" i="7"/>
  <c r="R484" i="7"/>
  <c r="P478" i="5" l="1"/>
  <c r="Q478" i="5" s="1"/>
  <c r="R478" i="5" s="1"/>
  <c r="T478" i="5" s="1"/>
  <c r="S484" i="7"/>
  <c r="T484" i="7" s="1"/>
  <c r="U484" i="7" s="1"/>
  <c r="V484" i="7" s="1"/>
  <c r="F484" i="7"/>
  <c r="G484" i="7" s="1"/>
  <c r="H484" i="7" s="1"/>
  <c r="I484" i="7" s="1"/>
  <c r="AB483" i="8"/>
  <c r="Z482" i="8"/>
  <c r="W478" i="5" l="1"/>
  <c r="U477" i="5"/>
  <c r="K484" i="8"/>
  <c r="N484" i="8"/>
  <c r="M484" i="8"/>
  <c r="C484" i="8"/>
  <c r="P484" i="8"/>
  <c r="D484" i="8"/>
  <c r="AA484" i="8"/>
  <c r="X484" i="8"/>
  <c r="Q484" i="8"/>
  <c r="R484" i="8"/>
  <c r="E484" i="8"/>
  <c r="O484" i="8"/>
  <c r="J484" i="7"/>
  <c r="W484" i="7"/>
  <c r="C479" i="5" l="1"/>
  <c r="E479" i="5" s="1"/>
  <c r="S479" i="5"/>
  <c r="V479" i="5"/>
  <c r="I479" i="5"/>
  <c r="Y484" i="7"/>
  <c r="AB484" i="7" s="1"/>
  <c r="S484" i="8"/>
  <c r="T484" i="8" s="1"/>
  <c r="U484" i="8" s="1"/>
  <c r="V484" i="8" s="1"/>
  <c r="F484" i="8"/>
  <c r="G484" i="8" s="1"/>
  <c r="F479" i="5" l="1"/>
  <c r="H479" i="5"/>
  <c r="D479" i="5"/>
  <c r="J479" i="5"/>
  <c r="K479" i="5"/>
  <c r="Z483" i="7"/>
  <c r="Q485" i="7"/>
  <c r="O485" i="7"/>
  <c r="AA485" i="7"/>
  <c r="N485" i="7"/>
  <c r="E485" i="7"/>
  <c r="M485" i="7"/>
  <c r="R485" i="7"/>
  <c r="D485" i="7"/>
  <c r="C485" i="7"/>
  <c r="P485" i="7"/>
  <c r="K485" i="7"/>
  <c r="X485" i="7"/>
  <c r="H484" i="8"/>
  <c r="I484" i="8" s="1"/>
  <c r="J484" i="8" s="1"/>
  <c r="W484" i="8"/>
  <c r="L479" i="5" l="1"/>
  <c r="M479" i="5" s="1"/>
  <c r="Y484" i="8"/>
  <c r="Z483" i="8" s="1"/>
  <c r="F485" i="7"/>
  <c r="G485" i="7" s="1"/>
  <c r="H485" i="7" s="1"/>
  <c r="I485" i="7" s="1"/>
  <c r="S485" i="7"/>
  <c r="T485" i="7" s="1"/>
  <c r="N479" i="5" l="1"/>
  <c r="O479" i="5" s="1"/>
  <c r="P479" i="5" s="1"/>
  <c r="Q479" i="5" s="1"/>
  <c r="AB484" i="8"/>
  <c r="C485" i="8" s="1"/>
  <c r="U485" i="7"/>
  <c r="V485" i="7" s="1"/>
  <c r="W485" i="7" s="1"/>
  <c r="J485" i="7"/>
  <c r="R479" i="5" l="1"/>
  <c r="T479" i="5" s="1"/>
  <c r="M485" i="8"/>
  <c r="P485" i="8"/>
  <c r="Q485" i="8"/>
  <c r="E485" i="8"/>
  <c r="F485" i="8" s="1"/>
  <c r="G485" i="8" s="1"/>
  <c r="H485" i="8" s="1"/>
  <c r="I485" i="8" s="1"/>
  <c r="K485" i="8"/>
  <c r="R485" i="8"/>
  <c r="S485" i="8" s="1"/>
  <c r="T485" i="8" s="1"/>
  <c r="D485" i="8"/>
  <c r="N485" i="8"/>
  <c r="O485" i="8"/>
  <c r="X485" i="8"/>
  <c r="AA485" i="8"/>
  <c r="Y485" i="7"/>
  <c r="Z484" i="7" s="1"/>
  <c r="W479" i="5" l="1"/>
  <c r="U478" i="5"/>
  <c r="AB485" i="7"/>
  <c r="N486" i="7" s="1"/>
  <c r="U485" i="8"/>
  <c r="V485" i="8" s="1"/>
  <c r="W485" i="8" s="1"/>
  <c r="J485" i="8"/>
  <c r="S480" i="5" l="1"/>
  <c r="V480" i="5"/>
  <c r="C480" i="5"/>
  <c r="F480" i="5" s="1"/>
  <c r="H480" i="5"/>
  <c r="D480" i="5"/>
  <c r="I480" i="5"/>
  <c r="Q486" i="7"/>
  <c r="P486" i="7"/>
  <c r="O486" i="7"/>
  <c r="R486" i="7"/>
  <c r="S486" i="7" s="1"/>
  <c r="M486" i="7"/>
  <c r="X486" i="7"/>
  <c r="C486" i="7"/>
  <c r="K486" i="7"/>
  <c r="E486" i="7"/>
  <c r="F486" i="7" s="1"/>
  <c r="AA486" i="7"/>
  <c r="D486" i="7"/>
  <c r="Y485" i="8"/>
  <c r="E480" i="5" l="1"/>
  <c r="J480" i="5"/>
  <c r="L480" i="5" s="1"/>
  <c r="M480" i="5" s="1"/>
  <c r="K480" i="5"/>
  <c r="T486" i="7"/>
  <c r="AB485" i="8"/>
  <c r="Z484" i="8"/>
  <c r="G486" i="7"/>
  <c r="H486" i="7" s="1"/>
  <c r="I486" i="7" s="1"/>
  <c r="N480" i="5" l="1"/>
  <c r="O480" i="5" s="1"/>
  <c r="P480" i="5" s="1"/>
  <c r="Q480" i="5" s="1"/>
  <c r="R480" i="5" s="1"/>
  <c r="T480" i="5" s="1"/>
  <c r="U486" i="7"/>
  <c r="V486" i="7" s="1"/>
  <c r="W486" i="7" s="1"/>
  <c r="J486" i="7"/>
  <c r="Q486" i="8"/>
  <c r="X486" i="8"/>
  <c r="C486" i="8"/>
  <c r="N486" i="8"/>
  <c r="P486" i="8"/>
  <c r="AA486" i="8"/>
  <c r="K486" i="8"/>
  <c r="M486" i="8"/>
  <c r="O486" i="8"/>
  <c r="E486" i="8"/>
  <c r="R486" i="8"/>
  <c r="D486" i="8"/>
  <c r="W480" i="5" l="1"/>
  <c r="U479" i="5"/>
  <c r="Y486" i="7"/>
  <c r="Z485" i="7" s="1"/>
  <c r="S486" i="8"/>
  <c r="T486" i="8" s="1"/>
  <c r="F486" i="8"/>
  <c r="C481" i="5" l="1"/>
  <c r="J481" i="5" s="1"/>
  <c r="D481" i="5"/>
  <c r="V481" i="5"/>
  <c r="S481" i="5"/>
  <c r="H481" i="5"/>
  <c r="AB486" i="7"/>
  <c r="M487" i="7" s="1"/>
  <c r="G486" i="8"/>
  <c r="U486" i="8"/>
  <c r="V486" i="8" s="1"/>
  <c r="W486" i="8" s="1"/>
  <c r="E481" i="5" l="1"/>
  <c r="K481" i="5"/>
  <c r="I481" i="5"/>
  <c r="F481" i="5"/>
  <c r="C487" i="7"/>
  <c r="N487" i="7"/>
  <c r="E487" i="7"/>
  <c r="F487" i="7" s="1"/>
  <c r="G487" i="7" s="1"/>
  <c r="H487" i="7" s="1"/>
  <c r="I487" i="7" s="1"/>
  <c r="AA487" i="7"/>
  <c r="O487" i="7"/>
  <c r="Q487" i="7"/>
  <c r="K487" i="7"/>
  <c r="D487" i="7"/>
  <c r="P487" i="7"/>
  <c r="R487" i="7"/>
  <c r="S487" i="7" s="1"/>
  <c r="X487" i="7"/>
  <c r="H486" i="8"/>
  <c r="I486" i="8" s="1"/>
  <c r="J486" i="8" s="1"/>
  <c r="Y486" i="8" s="1"/>
  <c r="L481" i="5" l="1"/>
  <c r="M481" i="5" s="1"/>
  <c r="N481" i="5" s="1"/>
  <c r="O481" i="5" s="1"/>
  <c r="P481" i="5" s="1"/>
  <c r="Q481" i="5" s="1"/>
  <c r="R481" i="5" s="1"/>
  <c r="T481" i="5" s="1"/>
  <c r="Z485" i="8"/>
  <c r="AB486" i="8"/>
  <c r="AA487" i="8" s="1"/>
  <c r="T487" i="7"/>
  <c r="U487" i="7" s="1"/>
  <c r="V487" i="7" s="1"/>
  <c r="W487" i="7" s="1"/>
  <c r="J487" i="7"/>
  <c r="W481" i="5" l="1"/>
  <c r="U480" i="5"/>
  <c r="M487" i="8"/>
  <c r="Q487" i="8"/>
  <c r="X487" i="8"/>
  <c r="K487" i="8"/>
  <c r="C487" i="8"/>
  <c r="O487" i="8"/>
  <c r="P487" i="8"/>
  <c r="D487" i="8"/>
  <c r="E487" i="8"/>
  <c r="Y487" i="7"/>
  <c r="Z486" i="7" s="1"/>
  <c r="N487" i="8"/>
  <c r="R487" i="8"/>
  <c r="S487" i="8" s="1"/>
  <c r="S482" i="5" l="1"/>
  <c r="D482" i="5"/>
  <c r="C482" i="5"/>
  <c r="H482" i="5" s="1"/>
  <c r="V482" i="5"/>
  <c r="AB487" i="7"/>
  <c r="P488" i="7" s="1"/>
  <c r="F487" i="8"/>
  <c r="G487" i="8" s="1"/>
  <c r="T487" i="8"/>
  <c r="K482" i="5" l="1"/>
  <c r="F482" i="5"/>
  <c r="I482" i="5"/>
  <c r="E482" i="5"/>
  <c r="J482" i="5"/>
  <c r="K488" i="7"/>
  <c r="M488" i="7"/>
  <c r="AA488" i="7"/>
  <c r="N488" i="7"/>
  <c r="Q488" i="7"/>
  <c r="C488" i="7"/>
  <c r="O488" i="7"/>
  <c r="X488" i="7"/>
  <c r="D488" i="7"/>
  <c r="R488" i="7"/>
  <c r="S488" i="7" s="1"/>
  <c r="E488" i="7"/>
  <c r="F488" i="7" s="1"/>
  <c r="G488" i="7" s="1"/>
  <c r="H487" i="8"/>
  <c r="I487" i="8" s="1"/>
  <c r="J487" i="8" s="1"/>
  <c r="U487" i="8"/>
  <c r="V487" i="8" s="1"/>
  <c r="W487" i="8" s="1"/>
  <c r="L482" i="5" l="1"/>
  <c r="M482" i="5" s="1"/>
  <c r="T488" i="7"/>
  <c r="U488" i="7" s="1"/>
  <c r="V488" i="7" s="1"/>
  <c r="W488" i="7" s="1"/>
  <c r="Y487" i="8"/>
  <c r="Z486" i="8" s="1"/>
  <c r="H488" i="7"/>
  <c r="I488" i="7" s="1"/>
  <c r="J488" i="7" s="1"/>
  <c r="N482" i="5" l="1"/>
  <c r="AB487" i="8"/>
  <c r="O488" i="8" s="1"/>
  <c r="Y488" i="7"/>
  <c r="O482" i="5" l="1"/>
  <c r="P482" i="5" s="1"/>
  <c r="Q482" i="5" s="1"/>
  <c r="X488" i="8"/>
  <c r="E488" i="8"/>
  <c r="F488" i="8" s="1"/>
  <c r="N488" i="8"/>
  <c r="AA488" i="8"/>
  <c r="P488" i="8"/>
  <c r="Q488" i="8"/>
  <c r="K488" i="8"/>
  <c r="M488" i="8"/>
  <c r="D488" i="8"/>
  <c r="R488" i="8"/>
  <c r="S488" i="8" s="1"/>
  <c r="T488" i="8" s="1"/>
  <c r="C488" i="8"/>
  <c r="AB488" i="7"/>
  <c r="Z487" i="7"/>
  <c r="R482" i="5" l="1"/>
  <c r="T482" i="5" s="1"/>
  <c r="G488" i="8"/>
  <c r="X489" i="7"/>
  <c r="E489" i="7"/>
  <c r="R489" i="7"/>
  <c r="M489" i="7"/>
  <c r="N489" i="7"/>
  <c r="Q489" i="7"/>
  <c r="K489" i="7"/>
  <c r="D489" i="7"/>
  <c r="AA489" i="7"/>
  <c r="C489" i="7"/>
  <c r="O489" i="7"/>
  <c r="P489" i="7"/>
  <c r="U488" i="8"/>
  <c r="V488" i="8" s="1"/>
  <c r="W488" i="8" s="1"/>
  <c r="W482" i="5" l="1"/>
  <c r="U481" i="5"/>
  <c r="F489" i="7"/>
  <c r="G489" i="7" s="1"/>
  <c r="H489" i="7" s="1"/>
  <c r="I489" i="7" s="1"/>
  <c r="H488" i="8"/>
  <c r="I488" i="8" s="1"/>
  <c r="J488" i="8" s="1"/>
  <c r="Y488" i="8" s="1"/>
  <c r="S489" i="7"/>
  <c r="T489" i="7" s="1"/>
  <c r="U489" i="7" s="1"/>
  <c r="V489" i="7" s="1"/>
  <c r="C483" i="5" l="1"/>
  <c r="E483" i="5" s="1"/>
  <c r="H483" i="5"/>
  <c r="K483" i="5"/>
  <c r="S483" i="5"/>
  <c r="V483" i="5"/>
  <c r="J483" i="5"/>
  <c r="D483" i="5"/>
  <c r="F483" i="5"/>
  <c r="AB488" i="8"/>
  <c r="Z487" i="8"/>
  <c r="W489" i="7"/>
  <c r="J489" i="7"/>
  <c r="I483" i="5" l="1"/>
  <c r="L483" i="5" s="1"/>
  <c r="M483" i="5" s="1"/>
  <c r="D489" i="8"/>
  <c r="P489" i="8"/>
  <c r="E489" i="8"/>
  <c r="M489" i="8"/>
  <c r="Q489" i="8"/>
  <c r="AA489" i="8"/>
  <c r="K489" i="8"/>
  <c r="R489" i="8"/>
  <c r="O489" i="8"/>
  <c r="X489" i="8"/>
  <c r="C489" i="8"/>
  <c r="N489" i="8"/>
  <c r="Y489" i="7"/>
  <c r="N483" i="5" l="1"/>
  <c r="O483" i="5" s="1"/>
  <c r="P483" i="5" s="1"/>
  <c r="Q483" i="5" s="1"/>
  <c r="F489" i="8"/>
  <c r="G489" i="8" s="1"/>
  <c r="H489" i="8" s="1"/>
  <c r="I489" i="8" s="1"/>
  <c r="S489" i="8"/>
  <c r="AB489" i="7"/>
  <c r="Z488" i="7"/>
  <c r="R483" i="5" l="1"/>
  <c r="T483" i="5" s="1"/>
  <c r="J489" i="8"/>
  <c r="O490" i="7"/>
  <c r="X490" i="7"/>
  <c r="N490" i="7"/>
  <c r="R490" i="7"/>
  <c r="C490" i="7"/>
  <c r="AA490" i="7"/>
  <c r="K490" i="7"/>
  <c r="P490" i="7"/>
  <c r="Q490" i="7"/>
  <c r="E490" i="7"/>
  <c r="M490" i="7"/>
  <c r="D490" i="7"/>
  <c r="T489" i="8"/>
  <c r="U489" i="8" s="1"/>
  <c r="V489" i="8" s="1"/>
  <c r="W483" i="5" l="1"/>
  <c r="U482" i="5"/>
  <c r="F490" i="7"/>
  <c r="W489" i="8"/>
  <c r="Y489" i="8" s="1"/>
  <c r="S490" i="7"/>
  <c r="T490" i="7" s="1"/>
  <c r="U490" i="7" s="1"/>
  <c r="V490" i="7" s="1"/>
  <c r="S484" i="5" l="1"/>
  <c r="D484" i="5"/>
  <c r="C484" i="5"/>
  <c r="E484" i="5" s="1"/>
  <c r="V484" i="5"/>
  <c r="H484" i="5"/>
  <c r="F484" i="5"/>
  <c r="J484" i="5"/>
  <c r="AB489" i="8"/>
  <c r="Z488" i="8"/>
  <c r="G490" i="7"/>
  <c r="H490" i="7" s="1"/>
  <c r="I490" i="7" s="1"/>
  <c r="W490" i="7"/>
  <c r="I484" i="5" l="1"/>
  <c r="K484" i="5"/>
  <c r="C490" i="8"/>
  <c r="R490" i="8"/>
  <c r="K490" i="8"/>
  <c r="M490" i="8"/>
  <c r="AA490" i="8"/>
  <c r="O490" i="8"/>
  <c r="N490" i="8"/>
  <c r="E490" i="8"/>
  <c r="P490" i="8"/>
  <c r="D490" i="8"/>
  <c r="Q490" i="8"/>
  <c r="X490" i="8"/>
  <c r="J490" i="7"/>
  <c r="Y490" i="7" s="1"/>
  <c r="L484" i="5" l="1"/>
  <c r="M484" i="5" s="1"/>
  <c r="N484" i="5" s="1"/>
  <c r="F490" i="8"/>
  <c r="G490" i="8" s="1"/>
  <c r="H490" i="8" s="1"/>
  <c r="I490" i="8" s="1"/>
  <c r="S490" i="8"/>
  <c r="T490" i="8" s="1"/>
  <c r="U490" i="8" s="1"/>
  <c r="V490" i="8" s="1"/>
  <c r="AB490" i="7"/>
  <c r="Z489" i="7"/>
  <c r="O484" i="5" l="1"/>
  <c r="P484" i="5" s="1"/>
  <c r="Q484" i="5" s="1"/>
  <c r="N491" i="7"/>
  <c r="C491" i="7"/>
  <c r="Q491" i="7"/>
  <c r="K491" i="7"/>
  <c r="M491" i="7"/>
  <c r="O491" i="7"/>
  <c r="R491" i="7"/>
  <c r="AA491" i="7"/>
  <c r="X491" i="7"/>
  <c r="E491" i="7"/>
  <c r="D491" i="7"/>
  <c r="P491" i="7"/>
  <c r="W490" i="8"/>
  <c r="J490" i="8"/>
  <c r="R484" i="5" l="1"/>
  <c r="T484" i="5" s="1"/>
  <c r="Y490" i="8"/>
  <c r="Z489" i="8" s="1"/>
  <c r="F491" i="7"/>
  <c r="S491" i="7"/>
  <c r="T491" i="7" s="1"/>
  <c r="W484" i="5" l="1"/>
  <c r="U483" i="5"/>
  <c r="AB490" i="8"/>
  <c r="Q491" i="8" s="1"/>
  <c r="U491" i="7"/>
  <c r="V491" i="7" s="1"/>
  <c r="W491" i="7" s="1"/>
  <c r="G491" i="7"/>
  <c r="H491" i="7" s="1"/>
  <c r="I491" i="7" s="1"/>
  <c r="V485" i="5" l="1"/>
  <c r="C485" i="5"/>
  <c r="E485" i="5" s="1"/>
  <c r="S485" i="5"/>
  <c r="R491" i="8"/>
  <c r="S491" i="8" s="1"/>
  <c r="N491" i="8"/>
  <c r="P491" i="8"/>
  <c r="M491" i="8"/>
  <c r="C491" i="8"/>
  <c r="K491" i="8"/>
  <c r="O491" i="8"/>
  <c r="AA491" i="8"/>
  <c r="X491" i="8"/>
  <c r="D491" i="8"/>
  <c r="E491" i="8"/>
  <c r="F491" i="8" s="1"/>
  <c r="J491" i="7"/>
  <c r="Y491" i="7" s="1"/>
  <c r="D485" i="5" l="1"/>
  <c r="F485" i="5"/>
  <c r="K485" i="5"/>
  <c r="I485" i="5"/>
  <c r="J485" i="5"/>
  <c r="H485" i="5"/>
  <c r="L485" i="5" s="1"/>
  <c r="M485" i="5" s="1"/>
  <c r="G491" i="8"/>
  <c r="H491" i="8" s="1"/>
  <c r="I491" i="8" s="1"/>
  <c r="J491" i="8" s="1"/>
  <c r="AB491" i="7"/>
  <c r="Z490" i="7"/>
  <c r="T491" i="8"/>
  <c r="U491" i="8" s="1"/>
  <c r="V491" i="8" s="1"/>
  <c r="W491" i="8" s="1"/>
  <c r="N485" i="5" l="1"/>
  <c r="O485" i="5" s="1"/>
  <c r="P485" i="5" s="1"/>
  <c r="Q485" i="5" s="1"/>
  <c r="AA492" i="7"/>
  <c r="E492" i="7"/>
  <c r="O492" i="7"/>
  <c r="C492" i="7"/>
  <c r="P492" i="7"/>
  <c r="M492" i="7"/>
  <c r="N492" i="7"/>
  <c r="X492" i="7"/>
  <c r="Q492" i="7"/>
  <c r="K492" i="7"/>
  <c r="R492" i="7"/>
  <c r="D492" i="7"/>
  <c r="Y491" i="8"/>
  <c r="R485" i="5" l="1"/>
  <c r="T485" i="5" s="1"/>
  <c r="AB491" i="8"/>
  <c r="Z490" i="8"/>
  <c r="F492" i="7"/>
  <c r="G492" i="7" s="1"/>
  <c r="H492" i="7" s="1"/>
  <c r="I492" i="7" s="1"/>
  <c r="S492" i="7"/>
  <c r="W485" i="5" l="1"/>
  <c r="U484" i="5"/>
  <c r="M492" i="8"/>
  <c r="AA492" i="8"/>
  <c r="R492" i="8"/>
  <c r="K492" i="8"/>
  <c r="P492" i="8"/>
  <c r="Q492" i="8"/>
  <c r="E492" i="8"/>
  <c r="N492" i="8"/>
  <c r="C492" i="8"/>
  <c r="O492" i="8"/>
  <c r="D492" i="8"/>
  <c r="X492" i="8"/>
  <c r="T492" i="7"/>
  <c r="U492" i="7" s="1"/>
  <c r="V492" i="7" s="1"/>
  <c r="J492" i="7"/>
  <c r="V486" i="5" l="1"/>
  <c r="C486" i="5"/>
  <c r="H486" i="5" s="1"/>
  <c r="S486" i="5"/>
  <c r="I486" i="5"/>
  <c r="W492" i="7"/>
  <c r="Y492" i="7" s="1"/>
  <c r="F492" i="8"/>
  <c r="G492" i="8" s="1"/>
  <c r="H492" i="8" s="1"/>
  <c r="I492" i="8" s="1"/>
  <c r="S492" i="8"/>
  <c r="F486" i="5" l="1"/>
  <c r="J486" i="5"/>
  <c r="K486" i="5"/>
  <c r="D486" i="5"/>
  <c r="E486" i="5"/>
  <c r="AB492" i="7"/>
  <c r="Z491" i="7"/>
  <c r="T492" i="8"/>
  <c r="J492" i="8"/>
  <c r="L486" i="5" l="1"/>
  <c r="M486" i="5" s="1"/>
  <c r="N486" i="5" s="1"/>
  <c r="O486" i="5" s="1"/>
  <c r="D493" i="7"/>
  <c r="O493" i="7"/>
  <c r="R493" i="7"/>
  <c r="P493" i="7"/>
  <c r="E493" i="7"/>
  <c r="C493" i="7"/>
  <c r="Q493" i="7"/>
  <c r="AA493" i="7"/>
  <c r="K493" i="7"/>
  <c r="N493" i="7"/>
  <c r="X493" i="7"/>
  <c r="M493" i="7"/>
  <c r="U492" i="8"/>
  <c r="V492" i="8" s="1"/>
  <c r="W492" i="8" s="1"/>
  <c r="Y492" i="8" s="1"/>
  <c r="P486" i="5" l="1"/>
  <c r="Q486" i="5" s="1"/>
  <c r="R486" i="5" s="1"/>
  <c r="T486" i="5" s="1"/>
  <c r="U485" i="5" s="1"/>
  <c r="AB492" i="8"/>
  <c r="Z491" i="8"/>
  <c r="F493" i="7"/>
  <c r="G493" i="7" s="1"/>
  <c r="S493" i="7"/>
  <c r="T493" i="7" s="1"/>
  <c r="W486" i="5" l="1"/>
  <c r="C487" i="5" s="1"/>
  <c r="H493" i="7"/>
  <c r="I493" i="7" s="1"/>
  <c r="J493" i="7" s="1"/>
  <c r="R493" i="8"/>
  <c r="Q493" i="8"/>
  <c r="P493" i="8"/>
  <c r="O493" i="8"/>
  <c r="N493" i="8"/>
  <c r="E493" i="8"/>
  <c r="K493" i="8"/>
  <c r="M493" i="8"/>
  <c r="AA493" i="8"/>
  <c r="C493" i="8"/>
  <c r="D493" i="8"/>
  <c r="X493" i="8"/>
  <c r="U493" i="7"/>
  <c r="V493" i="7" s="1"/>
  <c r="W493" i="7" s="1"/>
  <c r="S487" i="5" l="1"/>
  <c r="F487" i="5"/>
  <c r="J487" i="5"/>
  <c r="E487" i="5"/>
  <c r="I487" i="5"/>
  <c r="V487" i="5"/>
  <c r="D487" i="5"/>
  <c r="K487" i="5"/>
  <c r="H487" i="5"/>
  <c r="S493" i="8"/>
  <c r="F493" i="8"/>
  <c r="G493" i="8" s="1"/>
  <c r="Y493" i="7"/>
  <c r="L487" i="5" l="1"/>
  <c r="M487" i="5" s="1"/>
  <c r="T493" i="8"/>
  <c r="AB493" i="7"/>
  <c r="Z492" i="7"/>
  <c r="H493" i="8"/>
  <c r="I493" i="8" s="1"/>
  <c r="J493" i="8" s="1"/>
  <c r="N487" i="5" l="1"/>
  <c r="O487" i="5" s="1"/>
  <c r="P487" i="5" s="1"/>
  <c r="Q487" i="5" s="1"/>
  <c r="U493" i="8"/>
  <c r="V493" i="8" s="1"/>
  <c r="W493" i="8" s="1"/>
  <c r="Y493" i="8" s="1"/>
  <c r="D494" i="7"/>
  <c r="R494" i="7"/>
  <c r="K494" i="7"/>
  <c r="N494" i="7"/>
  <c r="C494" i="7"/>
  <c r="O494" i="7"/>
  <c r="Q494" i="7"/>
  <c r="E494" i="7"/>
  <c r="X494" i="7"/>
  <c r="AA494" i="7"/>
  <c r="P494" i="7"/>
  <c r="M494" i="7"/>
  <c r="R487" i="5" l="1"/>
  <c r="T487" i="5" s="1"/>
  <c r="U486" i="5" s="1"/>
  <c r="AB493" i="8"/>
  <c r="Z492" i="8"/>
  <c r="F494" i="7"/>
  <c r="G494" i="7" s="1"/>
  <c r="H494" i="7" s="1"/>
  <c r="I494" i="7" s="1"/>
  <c r="S494" i="7"/>
  <c r="T494" i="7" s="1"/>
  <c r="W487" i="5" l="1"/>
  <c r="S488" i="5" s="1"/>
  <c r="U494" i="7"/>
  <c r="V494" i="7" s="1"/>
  <c r="W494" i="7" s="1"/>
  <c r="O494" i="8"/>
  <c r="N494" i="8"/>
  <c r="M494" i="8"/>
  <c r="C494" i="8"/>
  <c r="D494" i="8"/>
  <c r="P494" i="8"/>
  <c r="E494" i="8"/>
  <c r="R494" i="8"/>
  <c r="AA494" i="8"/>
  <c r="Q494" i="8"/>
  <c r="K494" i="8"/>
  <c r="X494" i="8"/>
  <c r="J494" i="7"/>
  <c r="C488" i="5" l="1"/>
  <c r="D488" i="5" s="1"/>
  <c r="V488" i="5"/>
  <c r="E488" i="5"/>
  <c r="F488" i="5"/>
  <c r="I488" i="5"/>
  <c r="J488" i="5"/>
  <c r="K488" i="5"/>
  <c r="H488" i="5"/>
  <c r="Y494" i="7"/>
  <c r="Z493" i="7" s="1"/>
  <c r="F494" i="8"/>
  <c r="S494" i="8"/>
  <c r="T494" i="8" s="1"/>
  <c r="U494" i="8" s="1"/>
  <c r="V494" i="8" s="1"/>
  <c r="L488" i="5" l="1"/>
  <c r="M488" i="5" s="1"/>
  <c r="AB494" i="7"/>
  <c r="K495" i="7" s="1"/>
  <c r="G494" i="8"/>
  <c r="H494" i="8" s="1"/>
  <c r="I494" i="8" s="1"/>
  <c r="W494" i="8"/>
  <c r="N488" i="5" l="1"/>
  <c r="O488" i="5" s="1"/>
  <c r="E495" i="7"/>
  <c r="F495" i="7" s="1"/>
  <c r="G495" i="7" s="1"/>
  <c r="O495" i="7"/>
  <c r="R495" i="7"/>
  <c r="S495" i="7" s="1"/>
  <c r="D495" i="7"/>
  <c r="P495" i="7"/>
  <c r="N495" i="7"/>
  <c r="Q495" i="7"/>
  <c r="C495" i="7"/>
  <c r="X495" i="7"/>
  <c r="AA495" i="7"/>
  <c r="M495" i="7"/>
  <c r="J494" i="8"/>
  <c r="Y494" i="8" s="1"/>
  <c r="P488" i="5" l="1"/>
  <c r="Q488" i="5" s="1"/>
  <c r="R488" i="5" s="1"/>
  <c r="T488" i="5" s="1"/>
  <c r="U487" i="5" s="1"/>
  <c r="AB494" i="8"/>
  <c r="Z493" i="8"/>
  <c r="T495" i="7"/>
  <c r="H495" i="7"/>
  <c r="I495" i="7" s="1"/>
  <c r="J495" i="7" s="1"/>
  <c r="W488" i="5" l="1"/>
  <c r="V489" i="5" s="1"/>
  <c r="U495" i="7"/>
  <c r="V495" i="7" s="1"/>
  <c r="W495" i="7" s="1"/>
  <c r="Y495" i="7" s="1"/>
  <c r="E495" i="8"/>
  <c r="C495" i="8"/>
  <c r="AA495" i="8"/>
  <c r="O495" i="8"/>
  <c r="N495" i="8"/>
  <c r="K495" i="8"/>
  <c r="R495" i="8"/>
  <c r="M495" i="8"/>
  <c r="X495" i="8"/>
  <c r="P495" i="8"/>
  <c r="D495" i="8"/>
  <c r="Q495" i="8"/>
  <c r="E489" i="5" l="1"/>
  <c r="C489" i="5"/>
  <c r="I489" i="5" s="1"/>
  <c r="S489" i="5"/>
  <c r="H489" i="5"/>
  <c r="K489" i="5"/>
  <c r="J489" i="5"/>
  <c r="D489" i="5"/>
  <c r="F489" i="5"/>
  <c r="AB495" i="7"/>
  <c r="Z494" i="7"/>
  <c r="S495" i="8"/>
  <c r="F495" i="8"/>
  <c r="G495" i="8" s="1"/>
  <c r="H495" i="8" s="1"/>
  <c r="I495" i="8" s="1"/>
  <c r="L489" i="5" l="1"/>
  <c r="M489" i="5" s="1"/>
  <c r="N489" i="5" s="1"/>
  <c r="O489" i="5" s="1"/>
  <c r="P489" i="5" s="1"/>
  <c r="Q489" i="5" s="1"/>
  <c r="R489" i="5" s="1"/>
  <c r="T489" i="5" s="1"/>
  <c r="W489" i="5" s="1"/>
  <c r="E496" i="7"/>
  <c r="X496" i="7"/>
  <c r="AA496" i="7"/>
  <c r="O496" i="7"/>
  <c r="K496" i="7"/>
  <c r="R496" i="7"/>
  <c r="Q496" i="7"/>
  <c r="D496" i="7"/>
  <c r="M496" i="7"/>
  <c r="P496" i="7"/>
  <c r="C496" i="7"/>
  <c r="N496" i="7"/>
  <c r="T495" i="8"/>
  <c r="U495" i="8" s="1"/>
  <c r="V495" i="8" s="1"/>
  <c r="J495" i="8"/>
  <c r="U488" i="5" l="1"/>
  <c r="C490" i="5"/>
  <c r="H490" i="5" s="1"/>
  <c r="V490" i="5"/>
  <c r="S490" i="5"/>
  <c r="E490" i="5"/>
  <c r="S496" i="7"/>
  <c r="T496" i="7" s="1"/>
  <c r="F496" i="7"/>
  <c r="G496" i="7" s="1"/>
  <c r="W495" i="8"/>
  <c r="Y495" i="8" s="1"/>
  <c r="F490" i="5" l="1"/>
  <c r="D490" i="5"/>
  <c r="J490" i="5"/>
  <c r="K490" i="5"/>
  <c r="I490" i="5"/>
  <c r="AB495" i="8"/>
  <c r="Z494" i="8"/>
  <c r="H496" i="7"/>
  <c r="I496" i="7" s="1"/>
  <c r="J496" i="7" s="1"/>
  <c r="U496" i="7"/>
  <c r="V496" i="7" s="1"/>
  <c r="W496" i="7" s="1"/>
  <c r="L490" i="5" l="1"/>
  <c r="M490" i="5" s="1"/>
  <c r="Y496" i="7"/>
  <c r="Z495" i="7" s="1"/>
  <c r="AA496" i="8"/>
  <c r="M496" i="8"/>
  <c r="Q496" i="8"/>
  <c r="O496" i="8"/>
  <c r="C496" i="8"/>
  <c r="D496" i="8"/>
  <c r="P496" i="8"/>
  <c r="X496" i="8"/>
  <c r="K496" i="8"/>
  <c r="R496" i="8"/>
  <c r="N496" i="8"/>
  <c r="E496" i="8"/>
  <c r="N490" i="5" l="1"/>
  <c r="AB496" i="7"/>
  <c r="M497" i="7" s="1"/>
  <c r="F496" i="8"/>
  <c r="G496" i="8" s="1"/>
  <c r="H496" i="8" s="1"/>
  <c r="I496" i="8" s="1"/>
  <c r="S496" i="8"/>
  <c r="O490" i="5" l="1"/>
  <c r="P490" i="5" s="1"/>
  <c r="Q490" i="5" s="1"/>
  <c r="Q497" i="7"/>
  <c r="O497" i="7"/>
  <c r="E497" i="7"/>
  <c r="F497" i="7" s="1"/>
  <c r="G497" i="7" s="1"/>
  <c r="C497" i="7"/>
  <c r="X497" i="7"/>
  <c r="D497" i="7"/>
  <c r="AA497" i="7"/>
  <c r="P497" i="7"/>
  <c r="N497" i="7"/>
  <c r="R497" i="7"/>
  <c r="S497" i="7" s="1"/>
  <c r="T497" i="7" s="1"/>
  <c r="K497" i="7"/>
  <c r="J496" i="8"/>
  <c r="T496" i="8"/>
  <c r="U496" i="8" s="1"/>
  <c r="V496" i="8" s="1"/>
  <c r="R490" i="5" l="1"/>
  <c r="T490" i="5" s="1"/>
  <c r="H497" i="7"/>
  <c r="I497" i="7" s="1"/>
  <c r="J497" i="7" s="1"/>
  <c r="W496" i="8"/>
  <c r="Y496" i="8" s="1"/>
  <c r="U497" i="7"/>
  <c r="V497" i="7" s="1"/>
  <c r="W497" i="7" s="1"/>
  <c r="U489" i="5" l="1"/>
  <c r="W490" i="5"/>
  <c r="AB496" i="8"/>
  <c r="Z495" i="8"/>
  <c r="Y497" i="7"/>
  <c r="I491" i="5" l="1"/>
  <c r="E491" i="5"/>
  <c r="V491" i="5"/>
  <c r="C491" i="5"/>
  <c r="K491" i="5" s="1"/>
  <c r="S491" i="5"/>
  <c r="H491" i="5"/>
  <c r="D491" i="5"/>
  <c r="J491" i="5"/>
  <c r="F491" i="5"/>
  <c r="X497" i="8"/>
  <c r="D497" i="8"/>
  <c r="Q497" i="8"/>
  <c r="R497" i="8"/>
  <c r="AA497" i="8"/>
  <c r="K497" i="8"/>
  <c r="P497" i="8"/>
  <c r="C497" i="8"/>
  <c r="N497" i="8"/>
  <c r="O497" i="8"/>
  <c r="E497" i="8"/>
  <c r="M497" i="8"/>
  <c r="AB497" i="7"/>
  <c r="Z496" i="7"/>
  <c r="L491" i="5" l="1"/>
  <c r="M491" i="5" s="1"/>
  <c r="N491" i="5" s="1"/>
  <c r="O491" i="5" s="1"/>
  <c r="P491" i="5" s="1"/>
  <c r="Q491" i="5" s="1"/>
  <c r="R491" i="5" s="1"/>
  <c r="T491" i="5" s="1"/>
  <c r="M498" i="7"/>
  <c r="AA498" i="7"/>
  <c r="C498" i="7"/>
  <c r="E498" i="7"/>
  <c r="K498" i="7"/>
  <c r="X498" i="7"/>
  <c r="Q498" i="7"/>
  <c r="P498" i="7"/>
  <c r="D498" i="7"/>
  <c r="R498" i="7"/>
  <c r="N498" i="7"/>
  <c r="O498" i="7"/>
  <c r="F497" i="8"/>
  <c r="S497" i="8"/>
  <c r="U490" i="5" l="1"/>
  <c r="W491" i="5"/>
  <c r="S498" i="7"/>
  <c r="T498" i="7" s="1"/>
  <c r="U498" i="7" s="1"/>
  <c r="V498" i="7" s="1"/>
  <c r="F498" i="7"/>
  <c r="T497" i="8"/>
  <c r="U497" i="8" s="1"/>
  <c r="V497" i="8" s="1"/>
  <c r="G497" i="8"/>
  <c r="H497" i="8" s="1"/>
  <c r="I497" i="8" s="1"/>
  <c r="J497" i="8" s="1"/>
  <c r="S492" i="5" l="1"/>
  <c r="C492" i="5"/>
  <c r="I492" i="5" s="1"/>
  <c r="V492" i="5"/>
  <c r="F492" i="5"/>
  <c r="G498" i="7"/>
  <c r="H498" i="7" s="1"/>
  <c r="I498" i="7" s="1"/>
  <c r="W498" i="7"/>
  <c r="W497" i="8"/>
  <c r="Y497" i="8" s="1"/>
  <c r="E492" i="5" l="1"/>
  <c r="K492" i="5"/>
  <c r="J492" i="5"/>
  <c r="H492" i="5"/>
  <c r="L492" i="5" s="1"/>
  <c r="M492" i="5" s="1"/>
  <c r="N492" i="5" s="1"/>
  <c r="D492" i="5"/>
  <c r="J498" i="7"/>
  <c r="Y498" i="7" s="1"/>
  <c r="AB498" i="7" s="1"/>
  <c r="AB497" i="8"/>
  <c r="Z496" i="8"/>
  <c r="O492" i="5" l="1"/>
  <c r="P492" i="5" s="1"/>
  <c r="Q492" i="5" s="1"/>
  <c r="Z497" i="7"/>
  <c r="R499" i="7"/>
  <c r="K499" i="7"/>
  <c r="D499" i="7"/>
  <c r="AA499" i="7"/>
  <c r="O499" i="7"/>
  <c r="C499" i="7"/>
  <c r="Q499" i="7"/>
  <c r="P499" i="7"/>
  <c r="X499" i="7"/>
  <c r="E499" i="7"/>
  <c r="N499" i="7"/>
  <c r="M499" i="7"/>
  <c r="D498" i="8"/>
  <c r="R498" i="8"/>
  <c r="X498" i="8"/>
  <c r="AA498" i="8"/>
  <c r="N498" i="8"/>
  <c r="O498" i="8"/>
  <c r="P498" i="8"/>
  <c r="E498" i="8"/>
  <c r="C498" i="8"/>
  <c r="Q498" i="8"/>
  <c r="K498" i="8"/>
  <c r="M498" i="8"/>
  <c r="R492" i="5" l="1"/>
  <c r="T492" i="5" s="1"/>
  <c r="F498" i="8"/>
  <c r="G498" i="8" s="1"/>
  <c r="H498" i="8" s="1"/>
  <c r="I498" i="8" s="1"/>
  <c r="F499" i="7"/>
  <c r="S499" i="7"/>
  <c r="T499" i="7" s="1"/>
  <c r="U499" i="7" s="1"/>
  <c r="V499" i="7" s="1"/>
  <c r="S498" i="8"/>
  <c r="U491" i="5" l="1"/>
  <c r="W492" i="5"/>
  <c r="T498" i="8"/>
  <c r="W499" i="7"/>
  <c r="G499" i="7"/>
  <c r="H499" i="7" s="1"/>
  <c r="I499" i="7" s="1"/>
  <c r="J499" i="7" s="1"/>
  <c r="J498" i="8"/>
  <c r="V493" i="5" l="1"/>
  <c r="D493" i="5"/>
  <c r="S493" i="5"/>
  <c r="C493" i="5"/>
  <c r="J493" i="5" s="1"/>
  <c r="H493" i="5"/>
  <c r="E493" i="5"/>
  <c r="I493" i="5"/>
  <c r="F493" i="5"/>
  <c r="K493" i="5"/>
  <c r="Y499" i="7"/>
  <c r="Z498" i="7" s="1"/>
  <c r="U498" i="8"/>
  <c r="V498" i="8" s="1"/>
  <c r="W498" i="8" s="1"/>
  <c r="Y498" i="8" s="1"/>
  <c r="L493" i="5" l="1"/>
  <c r="M493" i="5" s="1"/>
  <c r="AB499" i="7"/>
  <c r="C500" i="7" s="1"/>
  <c r="AB498" i="8"/>
  <c r="Z497" i="8"/>
  <c r="N493" i="5" l="1"/>
  <c r="O493" i="5" s="1"/>
  <c r="P493" i="5" s="1"/>
  <c r="Q493" i="5" s="1"/>
  <c r="P500" i="7"/>
  <c r="X500" i="7"/>
  <c r="O500" i="7"/>
  <c r="R500" i="7"/>
  <c r="S500" i="7" s="1"/>
  <c r="T500" i="7" s="1"/>
  <c r="U500" i="7" s="1"/>
  <c r="V500" i="7" s="1"/>
  <c r="AA500" i="7"/>
  <c r="E500" i="7"/>
  <c r="F500" i="7" s="1"/>
  <c r="G500" i="7" s="1"/>
  <c r="H500" i="7" s="1"/>
  <c r="I500" i="7" s="1"/>
  <c r="N500" i="7"/>
  <c r="D500" i="7"/>
  <c r="M500" i="7"/>
  <c r="Q500" i="7"/>
  <c r="K500" i="7"/>
  <c r="R499" i="8"/>
  <c r="K499" i="8"/>
  <c r="P499" i="8"/>
  <c r="E499" i="8"/>
  <c r="O499" i="8"/>
  <c r="C499" i="8"/>
  <c r="Q499" i="8"/>
  <c r="D499" i="8"/>
  <c r="AA499" i="8"/>
  <c r="N499" i="8"/>
  <c r="M499" i="8"/>
  <c r="X499" i="8"/>
  <c r="R493" i="5" l="1"/>
  <c r="T493" i="5" s="1"/>
  <c r="S499" i="8"/>
  <c r="T499" i="8" s="1"/>
  <c r="U499" i="8" s="1"/>
  <c r="V499" i="8" s="1"/>
  <c r="J500" i="7"/>
  <c r="F499" i="8"/>
  <c r="G499" i="8" s="1"/>
  <c r="H499" i="8" s="1"/>
  <c r="I499" i="8" s="1"/>
  <c r="W500" i="7"/>
  <c r="U492" i="5" l="1"/>
  <c r="W493" i="5"/>
  <c r="W499" i="8"/>
  <c r="J499" i="8"/>
  <c r="Y500" i="7"/>
  <c r="S494" i="5" l="1"/>
  <c r="D494" i="5"/>
  <c r="E494" i="5"/>
  <c r="C494" i="5"/>
  <c r="J494" i="5" s="1"/>
  <c r="K494" i="5"/>
  <c r="F494" i="5"/>
  <c r="L494" i="5" s="1"/>
  <c r="M494" i="5" s="1"/>
  <c r="H494" i="5"/>
  <c r="V494" i="5"/>
  <c r="I494" i="5"/>
  <c r="Y499" i="8"/>
  <c r="Z498" i="8" s="1"/>
  <c r="AB500" i="7"/>
  <c r="Z499" i="7"/>
  <c r="N494" i="5" l="1"/>
  <c r="O494" i="5" s="1"/>
  <c r="P494" i="5" s="1"/>
  <c r="Q494" i="5" s="1"/>
  <c r="AB499" i="8"/>
  <c r="Q500" i="8" s="1"/>
  <c r="M501" i="7"/>
  <c r="C501" i="7"/>
  <c r="R501" i="7"/>
  <c r="N501" i="7"/>
  <c r="O501" i="7"/>
  <c r="K501" i="7"/>
  <c r="X501" i="7"/>
  <c r="Q501" i="7"/>
  <c r="E501" i="7"/>
  <c r="AA501" i="7"/>
  <c r="P501" i="7"/>
  <c r="D501" i="7"/>
  <c r="R494" i="5" l="1"/>
  <c r="T494" i="5" s="1"/>
  <c r="C500" i="8"/>
  <c r="M500" i="8"/>
  <c r="R500" i="8"/>
  <c r="S500" i="8" s="1"/>
  <c r="T500" i="8" s="1"/>
  <c r="U500" i="8" s="1"/>
  <c r="V500" i="8" s="1"/>
  <c r="E500" i="8"/>
  <c r="F500" i="8" s="1"/>
  <c r="G500" i="8" s="1"/>
  <c r="H500" i="8" s="1"/>
  <c r="I500" i="8" s="1"/>
  <c r="P500" i="8"/>
  <c r="N500" i="8"/>
  <c r="AA500" i="8"/>
  <c r="D500" i="8"/>
  <c r="O500" i="8"/>
  <c r="K500" i="8"/>
  <c r="X500" i="8"/>
  <c r="S501" i="7"/>
  <c r="F501" i="7"/>
  <c r="W494" i="5" l="1"/>
  <c r="U493" i="5"/>
  <c r="W500" i="8"/>
  <c r="G501" i="7"/>
  <c r="H501" i="7" s="1"/>
  <c r="I501" i="7" s="1"/>
  <c r="T501" i="7"/>
  <c r="U501" i="7" s="1"/>
  <c r="V501" i="7" s="1"/>
  <c r="J500" i="8"/>
  <c r="S495" i="5" l="1"/>
  <c r="V495" i="5"/>
  <c r="C495" i="5"/>
  <c r="H495" i="5" s="1"/>
  <c r="I495" i="5"/>
  <c r="W501" i="7"/>
  <c r="Y500" i="8"/>
  <c r="J501" i="7"/>
  <c r="E495" i="5" l="1"/>
  <c r="D495" i="5"/>
  <c r="J495" i="5"/>
  <c r="F495" i="5"/>
  <c r="K495" i="5"/>
  <c r="Y501" i="7"/>
  <c r="Z500" i="7" s="1"/>
  <c r="AB500" i="8"/>
  <c r="Z499" i="8"/>
  <c r="L495" i="5" l="1"/>
  <c r="M495" i="5" s="1"/>
  <c r="AB501" i="7"/>
  <c r="Q502" i="7" s="1"/>
  <c r="N501" i="8"/>
  <c r="D501" i="8"/>
  <c r="O501" i="8"/>
  <c r="C501" i="8"/>
  <c r="K501" i="8"/>
  <c r="Q501" i="8"/>
  <c r="X501" i="8"/>
  <c r="P501" i="8"/>
  <c r="R501" i="8"/>
  <c r="M501" i="8"/>
  <c r="E501" i="8"/>
  <c r="AA501" i="8"/>
  <c r="N495" i="5" l="1"/>
  <c r="O495" i="5" s="1"/>
  <c r="O502" i="7"/>
  <c r="AA502" i="7"/>
  <c r="P502" i="7"/>
  <c r="D502" i="7"/>
  <c r="X502" i="7"/>
  <c r="M502" i="7"/>
  <c r="E502" i="7"/>
  <c r="F502" i="7" s="1"/>
  <c r="G502" i="7" s="1"/>
  <c r="R502" i="7"/>
  <c r="S502" i="7" s="1"/>
  <c r="T502" i="7" s="1"/>
  <c r="U502" i="7" s="1"/>
  <c r="V502" i="7" s="1"/>
  <c r="C502" i="7"/>
  <c r="N502" i="7"/>
  <c r="K502" i="7"/>
  <c r="F501" i="8"/>
  <c r="G501" i="8" s="1"/>
  <c r="H501" i="8" s="1"/>
  <c r="I501" i="8" s="1"/>
  <c r="S501" i="8"/>
  <c r="P495" i="5" l="1"/>
  <c r="Q495" i="5" s="1"/>
  <c r="R495" i="5" s="1"/>
  <c r="T495" i="5" s="1"/>
  <c r="J501" i="8"/>
  <c r="H502" i="7"/>
  <c r="I502" i="7" s="1"/>
  <c r="J502" i="7" s="1"/>
  <c r="W502" i="7"/>
  <c r="T501" i="8"/>
  <c r="U501" i="8" s="1"/>
  <c r="V501" i="8" s="1"/>
  <c r="U494" i="5" l="1"/>
  <c r="W495" i="5"/>
  <c r="Y502" i="7"/>
  <c r="Z501" i="7" s="1"/>
  <c r="W501" i="8"/>
  <c r="Y501" i="8" s="1"/>
  <c r="S496" i="5" l="1"/>
  <c r="V496" i="5"/>
  <c r="C496" i="5"/>
  <c r="K496" i="5" s="1"/>
  <c r="AB502" i="7"/>
  <c r="E503" i="7" s="1"/>
  <c r="AB501" i="8"/>
  <c r="Z500" i="8"/>
  <c r="D496" i="5" l="1"/>
  <c r="F496" i="5"/>
  <c r="H496" i="5"/>
  <c r="J496" i="5"/>
  <c r="I496" i="5"/>
  <c r="E496" i="5"/>
  <c r="R503" i="7"/>
  <c r="S503" i="7" s="1"/>
  <c r="X503" i="7"/>
  <c r="C503" i="7"/>
  <c r="Q503" i="7"/>
  <c r="N503" i="7"/>
  <c r="K503" i="7"/>
  <c r="P503" i="7"/>
  <c r="M503" i="7"/>
  <c r="D503" i="7"/>
  <c r="O503" i="7"/>
  <c r="AA503" i="7"/>
  <c r="N502" i="8"/>
  <c r="E502" i="8"/>
  <c r="X502" i="8"/>
  <c r="K502" i="8"/>
  <c r="P502" i="8"/>
  <c r="R502" i="8"/>
  <c r="Q502" i="8"/>
  <c r="C502" i="8"/>
  <c r="D502" i="8"/>
  <c r="AA502" i="8"/>
  <c r="O502" i="8"/>
  <c r="M502" i="8"/>
  <c r="F503" i="7"/>
  <c r="G503" i="7" s="1"/>
  <c r="H503" i="7" s="1"/>
  <c r="I503" i="7" s="1"/>
  <c r="L496" i="5" l="1"/>
  <c r="M496" i="5" s="1"/>
  <c r="S502" i="8"/>
  <c r="F502" i="8"/>
  <c r="G502" i="8" s="1"/>
  <c r="H502" i="8" s="1"/>
  <c r="I502" i="8" s="1"/>
  <c r="T503" i="7"/>
  <c r="U503" i="7" s="1"/>
  <c r="V503" i="7" s="1"/>
  <c r="W503" i="7" s="1"/>
  <c r="J503" i="7"/>
  <c r="N496" i="5" l="1"/>
  <c r="O496" i="5" s="1"/>
  <c r="P496" i="5" s="1"/>
  <c r="Q496" i="5" s="1"/>
  <c r="J502" i="8"/>
  <c r="Y503" i="7"/>
  <c r="T502" i="8"/>
  <c r="U502" i="8" s="1"/>
  <c r="V502" i="8" s="1"/>
  <c r="R496" i="5" l="1"/>
  <c r="T496" i="5" s="1"/>
  <c r="W502" i="8"/>
  <c r="Y502" i="8" s="1"/>
  <c r="AB503" i="7"/>
  <c r="Z502" i="7"/>
  <c r="W496" i="5" l="1"/>
  <c r="U495" i="5"/>
  <c r="P504" i="7"/>
  <c r="X504" i="7"/>
  <c r="E504" i="7"/>
  <c r="AA504" i="7"/>
  <c r="N504" i="7"/>
  <c r="R504" i="7"/>
  <c r="M504" i="7"/>
  <c r="K504" i="7"/>
  <c r="O504" i="7"/>
  <c r="D504" i="7"/>
  <c r="Q504" i="7"/>
  <c r="C504" i="7"/>
  <c r="AB502" i="8"/>
  <c r="Z501" i="8"/>
  <c r="C497" i="5" l="1"/>
  <c r="K497" i="5" s="1"/>
  <c r="V497" i="5"/>
  <c r="S497" i="5"/>
  <c r="S504" i="7"/>
  <c r="F504" i="7"/>
  <c r="O503" i="8"/>
  <c r="N503" i="8"/>
  <c r="C503" i="8"/>
  <c r="M503" i="8"/>
  <c r="P503" i="8"/>
  <c r="E503" i="8"/>
  <c r="D503" i="8"/>
  <c r="Q503" i="8"/>
  <c r="R503" i="8"/>
  <c r="AA503" i="8"/>
  <c r="K503" i="8"/>
  <c r="X503" i="8"/>
  <c r="J497" i="5" l="1"/>
  <c r="D497" i="5"/>
  <c r="I497" i="5"/>
  <c r="E497" i="5"/>
  <c r="H497" i="5"/>
  <c r="F497" i="5"/>
  <c r="F503" i="8"/>
  <c r="G503" i="8" s="1"/>
  <c r="H503" i="8" s="1"/>
  <c r="I503" i="8" s="1"/>
  <c r="S503" i="8"/>
  <c r="T503" i="8" s="1"/>
  <c r="U503" i="8" s="1"/>
  <c r="V503" i="8" s="1"/>
  <c r="T504" i="7"/>
  <c r="G504" i="7"/>
  <c r="H504" i="7" s="1"/>
  <c r="I504" i="7" s="1"/>
  <c r="J504" i="7" s="1"/>
  <c r="L497" i="5" l="1"/>
  <c r="M497" i="5" s="1"/>
  <c r="J503" i="8"/>
  <c r="U504" i="7"/>
  <c r="V504" i="7" s="1"/>
  <c r="W504" i="7" s="1"/>
  <c r="Y504" i="7" s="1"/>
  <c r="W503" i="8"/>
  <c r="N497" i="5" l="1"/>
  <c r="O497" i="5" s="1"/>
  <c r="P497" i="5" s="1"/>
  <c r="Q497" i="5" s="1"/>
  <c r="R497" i="5" s="1"/>
  <c r="T497" i="5" s="1"/>
  <c r="Y503" i="8"/>
  <c r="Z502" i="8" s="1"/>
  <c r="AB504" i="7"/>
  <c r="Z503" i="7"/>
  <c r="W497" i="5" l="1"/>
  <c r="U496" i="5"/>
  <c r="AB503" i="8"/>
  <c r="R504" i="8" s="1"/>
  <c r="R505" i="7"/>
  <c r="C505" i="7"/>
  <c r="K505" i="7"/>
  <c r="X505" i="7"/>
  <c r="O505" i="7"/>
  <c r="N505" i="7"/>
  <c r="M505" i="7"/>
  <c r="P505" i="7"/>
  <c r="Q505" i="7"/>
  <c r="E505" i="7"/>
  <c r="AA505" i="7"/>
  <c r="D505" i="7"/>
  <c r="V498" i="5" l="1"/>
  <c r="H498" i="5"/>
  <c r="C498" i="5"/>
  <c r="K498" i="5" s="1"/>
  <c r="S498" i="5"/>
  <c r="D498" i="5"/>
  <c r="Q504" i="8"/>
  <c r="O504" i="8"/>
  <c r="AA504" i="8"/>
  <c r="E504" i="8"/>
  <c r="F504" i="8" s="1"/>
  <c r="K504" i="8"/>
  <c r="X504" i="8"/>
  <c r="P504" i="8"/>
  <c r="C504" i="8"/>
  <c r="N504" i="8"/>
  <c r="M504" i="8"/>
  <c r="D504" i="8"/>
  <c r="S504" i="8"/>
  <c r="T504" i="8" s="1"/>
  <c r="U504" i="8" s="1"/>
  <c r="V504" i="8" s="1"/>
  <c r="S505" i="7"/>
  <c r="T505" i="7" s="1"/>
  <c r="U505" i="7" s="1"/>
  <c r="V505" i="7" s="1"/>
  <c r="F505" i="7"/>
  <c r="I498" i="5" l="1"/>
  <c r="J498" i="5"/>
  <c r="E498" i="5"/>
  <c r="F498" i="5"/>
  <c r="G504" i="8"/>
  <c r="W504" i="8"/>
  <c r="G505" i="7"/>
  <c r="H505" i="7" s="1"/>
  <c r="I505" i="7" s="1"/>
  <c r="W505" i="7"/>
  <c r="L498" i="5" l="1"/>
  <c r="M498" i="5" s="1"/>
  <c r="H504" i="8"/>
  <c r="I504" i="8" s="1"/>
  <c r="J504" i="8" s="1"/>
  <c r="Y504" i="8" s="1"/>
  <c r="J505" i="7"/>
  <c r="Y505" i="7" s="1"/>
  <c r="N498" i="5" l="1"/>
  <c r="O498" i="5" s="1"/>
  <c r="AB504" i="8"/>
  <c r="Z503" i="8"/>
  <c r="AB505" i="7"/>
  <c r="Z504" i="7"/>
  <c r="P498" i="5" l="1"/>
  <c r="Q498" i="5" s="1"/>
  <c r="R498" i="5" s="1"/>
  <c r="T498" i="5" s="1"/>
  <c r="U497" i="5" s="1"/>
  <c r="N505" i="8"/>
  <c r="O505" i="8"/>
  <c r="Q505" i="8"/>
  <c r="R505" i="8"/>
  <c r="K505" i="8"/>
  <c r="X505" i="8"/>
  <c r="C505" i="8"/>
  <c r="P505" i="8"/>
  <c r="D505" i="8"/>
  <c r="E505" i="8"/>
  <c r="M505" i="8"/>
  <c r="AA505" i="8"/>
  <c r="K506" i="7"/>
  <c r="P506" i="7"/>
  <c r="O506" i="7"/>
  <c r="Q506" i="7"/>
  <c r="E506" i="7"/>
  <c r="D506" i="7"/>
  <c r="X506" i="7"/>
  <c r="R506" i="7"/>
  <c r="N506" i="7"/>
  <c r="AA506" i="7"/>
  <c r="C506" i="7"/>
  <c r="M506" i="7"/>
  <c r="W498" i="5" l="1"/>
  <c r="S499" i="5" s="1"/>
  <c r="F505" i="8"/>
  <c r="G505" i="8" s="1"/>
  <c r="H505" i="8" s="1"/>
  <c r="I505" i="8" s="1"/>
  <c r="S506" i="7"/>
  <c r="F506" i="7"/>
  <c r="S505" i="8"/>
  <c r="T505" i="8" s="1"/>
  <c r="E499" i="5" l="1"/>
  <c r="I499" i="5"/>
  <c r="C499" i="5"/>
  <c r="K499" i="5" s="1"/>
  <c r="F499" i="5"/>
  <c r="V499" i="5"/>
  <c r="H499" i="5"/>
  <c r="J499" i="5"/>
  <c r="L499" i="5"/>
  <c r="M499" i="5" s="1"/>
  <c r="D499" i="5"/>
  <c r="G506" i="7"/>
  <c r="H506" i="7" s="1"/>
  <c r="I506" i="7" s="1"/>
  <c r="J506" i="7" s="1"/>
  <c r="J505" i="8"/>
  <c r="U505" i="8"/>
  <c r="V505" i="8" s="1"/>
  <c r="W505" i="8" s="1"/>
  <c r="T506" i="7"/>
  <c r="U506" i="7" s="1"/>
  <c r="V506" i="7" s="1"/>
  <c r="N499" i="5" l="1"/>
  <c r="W506" i="7"/>
  <c r="Y506" i="7" s="1"/>
  <c r="Y505" i="8"/>
  <c r="O499" i="5" l="1"/>
  <c r="P499" i="5" s="1"/>
  <c r="Q499" i="5" s="1"/>
  <c r="AB505" i="8"/>
  <c r="Z504" i="8"/>
  <c r="AB506" i="7"/>
  <c r="Z505" i="7"/>
  <c r="R499" i="5" l="1"/>
  <c r="T499" i="5" s="1"/>
  <c r="N507" i="7"/>
  <c r="D507" i="7"/>
  <c r="M507" i="7"/>
  <c r="AA507" i="7"/>
  <c r="X507" i="7"/>
  <c r="C507" i="7"/>
  <c r="O507" i="7"/>
  <c r="P507" i="7"/>
  <c r="E507" i="7"/>
  <c r="Q507" i="7"/>
  <c r="R507" i="7"/>
  <c r="K507" i="7"/>
  <c r="K506" i="8"/>
  <c r="M506" i="8"/>
  <c r="C506" i="8"/>
  <c r="R506" i="8"/>
  <c r="P506" i="8"/>
  <c r="Q506" i="8"/>
  <c r="E506" i="8"/>
  <c r="N506" i="8"/>
  <c r="O506" i="8"/>
  <c r="X506" i="8"/>
  <c r="D506" i="8"/>
  <c r="AA506" i="8"/>
  <c r="W499" i="5" l="1"/>
  <c r="U498" i="5"/>
  <c r="F506" i="8"/>
  <c r="G506" i="8" s="1"/>
  <c r="H506" i="8" s="1"/>
  <c r="I506" i="8" s="1"/>
  <c r="F507" i="7"/>
  <c r="G507" i="7" s="1"/>
  <c r="S507" i="7"/>
  <c r="T507" i="7" s="1"/>
  <c r="U507" i="7" s="1"/>
  <c r="V507" i="7" s="1"/>
  <c r="S506" i="8"/>
  <c r="T506" i="8" s="1"/>
  <c r="U506" i="8" s="1"/>
  <c r="V506" i="8" s="1"/>
  <c r="S500" i="5" l="1"/>
  <c r="V500" i="5"/>
  <c r="K500" i="5"/>
  <c r="C500" i="5"/>
  <c r="F500" i="5" s="1"/>
  <c r="I500" i="5"/>
  <c r="D500" i="5"/>
  <c r="H500" i="5"/>
  <c r="L500" i="5" s="1"/>
  <c r="M500" i="5" s="1"/>
  <c r="E500" i="5"/>
  <c r="J500" i="5"/>
  <c r="J506" i="8"/>
  <c r="W506" i="8"/>
  <c r="W507" i="7"/>
  <c r="H507" i="7"/>
  <c r="I507" i="7" s="1"/>
  <c r="J507" i="7" s="1"/>
  <c r="N500" i="5" l="1"/>
  <c r="O500" i="5" s="1"/>
  <c r="P500" i="5" s="1"/>
  <c r="Q500" i="5" s="1"/>
  <c r="R500" i="5" s="1"/>
  <c r="T500" i="5" s="1"/>
  <c r="Y507" i="7"/>
  <c r="Z506" i="7" s="1"/>
  <c r="Y506" i="8"/>
  <c r="Z505" i="8" s="1"/>
  <c r="W500" i="5" l="1"/>
  <c r="U499" i="5"/>
  <c r="AB507" i="7"/>
  <c r="C508" i="7" s="1"/>
  <c r="AB506" i="8"/>
  <c r="O507" i="8" s="1"/>
  <c r="C501" i="5" l="1"/>
  <c r="D501" i="5" s="1"/>
  <c r="V501" i="5"/>
  <c r="S501" i="5"/>
  <c r="R508" i="7"/>
  <c r="S508" i="7" s="1"/>
  <c r="T508" i="7" s="1"/>
  <c r="Q508" i="7"/>
  <c r="AA508" i="7"/>
  <c r="M508" i="7"/>
  <c r="D508" i="7"/>
  <c r="E508" i="7"/>
  <c r="F508" i="7" s="1"/>
  <c r="N508" i="7"/>
  <c r="O508" i="7"/>
  <c r="X508" i="7"/>
  <c r="K508" i="7"/>
  <c r="P508" i="7"/>
  <c r="K507" i="8"/>
  <c r="P507" i="8"/>
  <c r="Q507" i="8"/>
  <c r="N507" i="8"/>
  <c r="AA507" i="8"/>
  <c r="X507" i="8"/>
  <c r="E507" i="8"/>
  <c r="F507" i="8" s="1"/>
  <c r="G507" i="8" s="1"/>
  <c r="H507" i="8" s="1"/>
  <c r="I507" i="8" s="1"/>
  <c r="D507" i="8"/>
  <c r="R507" i="8"/>
  <c r="S507" i="8" s="1"/>
  <c r="C507" i="8"/>
  <c r="M507" i="8"/>
  <c r="K501" i="5" l="1"/>
  <c r="I501" i="5"/>
  <c r="J501" i="5"/>
  <c r="E501" i="5"/>
  <c r="H501" i="5"/>
  <c r="F501" i="5"/>
  <c r="L501" i="5" s="1"/>
  <c r="M501" i="5" s="1"/>
  <c r="T507" i="8"/>
  <c r="U507" i="8" s="1"/>
  <c r="V507" i="8" s="1"/>
  <c r="W507" i="8" s="1"/>
  <c r="G508" i="7"/>
  <c r="H508" i="7" s="1"/>
  <c r="I508" i="7" s="1"/>
  <c r="J508" i="7" s="1"/>
  <c r="U508" i="7"/>
  <c r="V508" i="7" s="1"/>
  <c r="W508" i="7" s="1"/>
  <c r="J507" i="8"/>
  <c r="N501" i="5" l="1"/>
  <c r="O501" i="5" s="1"/>
  <c r="Y508" i="7"/>
  <c r="Y507" i="8"/>
  <c r="P501" i="5" l="1"/>
  <c r="Q501" i="5" s="1"/>
  <c r="R501" i="5" s="1"/>
  <c r="T501" i="5" s="1"/>
  <c r="U500" i="5" s="1"/>
  <c r="AB508" i="7"/>
  <c r="Z507" i="7"/>
  <c r="AB507" i="8"/>
  <c r="Z506" i="8"/>
  <c r="W501" i="5" l="1"/>
  <c r="V502" i="5" s="1"/>
  <c r="D509" i="7"/>
  <c r="AA509" i="7"/>
  <c r="C509" i="7"/>
  <c r="N509" i="7"/>
  <c r="Q509" i="7"/>
  <c r="O509" i="7"/>
  <c r="M509" i="7"/>
  <c r="K509" i="7"/>
  <c r="P509" i="7"/>
  <c r="E509" i="7"/>
  <c r="R509" i="7"/>
  <c r="X509" i="7"/>
  <c r="AA508" i="8"/>
  <c r="M508" i="8"/>
  <c r="R508" i="8"/>
  <c r="E508" i="8"/>
  <c r="C508" i="8"/>
  <c r="Q508" i="8"/>
  <c r="P508" i="8"/>
  <c r="N508" i="8"/>
  <c r="K508" i="8"/>
  <c r="O508" i="8"/>
  <c r="X508" i="8"/>
  <c r="D508" i="8"/>
  <c r="S502" i="5" l="1"/>
  <c r="C502" i="5"/>
  <c r="E502" i="5" s="1"/>
  <c r="F502" i="5"/>
  <c r="I502" i="5"/>
  <c r="H502" i="5"/>
  <c r="L502" i="5" s="1"/>
  <c r="M502" i="5" s="1"/>
  <c r="K502" i="5"/>
  <c r="J502" i="5"/>
  <c r="D502" i="5"/>
  <c r="F509" i="7"/>
  <c r="S508" i="8"/>
  <c r="T508" i="8" s="1"/>
  <c r="U508" i="8" s="1"/>
  <c r="V508" i="8" s="1"/>
  <c r="S509" i="7"/>
  <c r="F508" i="8"/>
  <c r="N502" i="5" l="1"/>
  <c r="O502" i="5" s="1"/>
  <c r="P502" i="5" s="1"/>
  <c r="Q502" i="5" s="1"/>
  <c r="R502" i="5" s="1"/>
  <c r="T502" i="5" s="1"/>
  <c r="G509" i="7"/>
  <c r="H509" i="7" s="1"/>
  <c r="I509" i="7" s="1"/>
  <c r="J509" i="7" s="1"/>
  <c r="G508" i="8"/>
  <c r="H508" i="8" s="1"/>
  <c r="I508" i="8" s="1"/>
  <c r="T509" i="7"/>
  <c r="U509" i="7" s="1"/>
  <c r="V509" i="7" s="1"/>
  <c r="W508" i="8"/>
  <c r="W502" i="5" l="1"/>
  <c r="U501" i="5"/>
  <c r="J508" i="8"/>
  <c r="Y508" i="8" s="1"/>
  <c r="W509" i="7"/>
  <c r="Y509" i="7" s="1"/>
  <c r="V503" i="5" l="1"/>
  <c r="S503" i="5"/>
  <c r="H503" i="5"/>
  <c r="C503" i="5"/>
  <c r="J503" i="5" s="1"/>
  <c r="E503" i="5"/>
  <c r="F503" i="5"/>
  <c r="D503" i="5"/>
  <c r="I503" i="5"/>
  <c r="AB509" i="7"/>
  <c r="Z508" i="7"/>
  <c r="AB508" i="8"/>
  <c r="Z507" i="8"/>
  <c r="K503" i="5" l="1"/>
  <c r="L503" i="5" s="1"/>
  <c r="M503" i="5" s="1"/>
  <c r="Q510" i="7"/>
  <c r="N510" i="7"/>
  <c r="X510" i="7"/>
  <c r="O510" i="7"/>
  <c r="E510" i="7"/>
  <c r="R510" i="7"/>
  <c r="M510" i="7"/>
  <c r="AA510" i="7"/>
  <c r="C510" i="7"/>
  <c r="K510" i="7"/>
  <c r="D510" i="7"/>
  <c r="P510" i="7"/>
  <c r="AA509" i="8"/>
  <c r="E509" i="8"/>
  <c r="D509" i="8"/>
  <c r="P509" i="8"/>
  <c r="O509" i="8"/>
  <c r="K509" i="8"/>
  <c r="C509" i="8"/>
  <c r="Q509" i="8"/>
  <c r="N509" i="8"/>
  <c r="M509" i="8"/>
  <c r="X509" i="8"/>
  <c r="R509" i="8"/>
  <c r="N503" i="5" l="1"/>
  <c r="O503" i="5" s="1"/>
  <c r="P503" i="5" s="1"/>
  <c r="Q503" i="5" s="1"/>
  <c r="R503" i="5" s="1"/>
  <c r="T503" i="5" s="1"/>
  <c r="F509" i="8"/>
  <c r="G509" i="8" s="1"/>
  <c r="H509" i="8" s="1"/>
  <c r="I509" i="8" s="1"/>
  <c r="F510" i="7"/>
  <c r="G510" i="7" s="1"/>
  <c r="S510" i="7"/>
  <c r="T510" i="7" s="1"/>
  <c r="S509" i="8"/>
  <c r="W503" i="5" l="1"/>
  <c r="U502" i="5"/>
  <c r="T509" i="8"/>
  <c r="J509" i="8"/>
  <c r="U510" i="7"/>
  <c r="V510" i="7" s="1"/>
  <c r="W510" i="7" s="1"/>
  <c r="H510" i="7"/>
  <c r="I510" i="7" s="1"/>
  <c r="J510" i="7" s="1"/>
  <c r="V504" i="5" l="1"/>
  <c r="K504" i="5"/>
  <c r="C504" i="5"/>
  <c r="E504" i="5" s="1"/>
  <c r="S504" i="5"/>
  <c r="J504" i="5"/>
  <c r="Y510" i="7"/>
  <c r="Z509" i="7" s="1"/>
  <c r="U509" i="8"/>
  <c r="V509" i="8" s="1"/>
  <c r="W509" i="8" s="1"/>
  <c r="Y509" i="8" s="1"/>
  <c r="F504" i="5" l="1"/>
  <c r="H504" i="5"/>
  <c r="L504" i="5" s="1"/>
  <c r="M504" i="5" s="1"/>
  <c r="D504" i="5"/>
  <c r="I504" i="5"/>
  <c r="AB510" i="7"/>
  <c r="X511" i="7" s="1"/>
  <c r="AB509" i="8"/>
  <c r="Z508" i="8"/>
  <c r="N504" i="5" l="1"/>
  <c r="O504" i="5" s="1"/>
  <c r="P511" i="7"/>
  <c r="C511" i="7"/>
  <c r="R511" i="7"/>
  <c r="S511" i="7" s="1"/>
  <c r="T511" i="7" s="1"/>
  <c r="AA511" i="7"/>
  <c r="N511" i="7"/>
  <c r="K511" i="7"/>
  <c r="E511" i="7"/>
  <c r="F511" i="7" s="1"/>
  <c r="G511" i="7" s="1"/>
  <c r="H511" i="7" s="1"/>
  <c r="I511" i="7" s="1"/>
  <c r="O511" i="7"/>
  <c r="M511" i="7"/>
  <c r="Q511" i="7"/>
  <c r="D511" i="7"/>
  <c r="O510" i="8"/>
  <c r="Q510" i="8"/>
  <c r="AA510" i="8"/>
  <c r="P510" i="8"/>
  <c r="R510" i="8"/>
  <c r="X510" i="8"/>
  <c r="E510" i="8"/>
  <c r="N510" i="8"/>
  <c r="D510" i="8"/>
  <c r="C510" i="8"/>
  <c r="M510" i="8"/>
  <c r="K510" i="8"/>
  <c r="P504" i="5" l="1"/>
  <c r="Q504" i="5" s="1"/>
  <c r="R504" i="5" s="1"/>
  <c r="T504" i="5" s="1"/>
  <c r="W504" i="5" s="1"/>
  <c r="U511" i="7"/>
  <c r="V511" i="7" s="1"/>
  <c r="W511" i="7" s="1"/>
  <c r="F510" i="8"/>
  <c r="S510" i="8"/>
  <c r="T510" i="8" s="1"/>
  <c r="J511" i="7"/>
  <c r="U503" i="5" l="1"/>
  <c r="C505" i="5"/>
  <c r="I505" i="5" s="1"/>
  <c r="V505" i="5"/>
  <c r="S505" i="5"/>
  <c r="H505" i="5"/>
  <c r="U510" i="8"/>
  <c r="V510" i="8" s="1"/>
  <c r="W510" i="8" s="1"/>
  <c r="G510" i="8"/>
  <c r="H510" i="8" s="1"/>
  <c r="I510" i="8" s="1"/>
  <c r="J510" i="8" s="1"/>
  <c r="Y511" i="7"/>
  <c r="K505" i="5" l="1"/>
  <c r="J505" i="5"/>
  <c r="L505" i="5" s="1"/>
  <c r="M505" i="5" s="1"/>
  <c r="F505" i="5"/>
  <c r="E505" i="5"/>
  <c r="D505" i="5"/>
  <c r="Y510" i="8"/>
  <c r="Z509" i="8" s="1"/>
  <c r="AB511" i="7"/>
  <c r="Z510" i="7"/>
  <c r="N505" i="5" l="1"/>
  <c r="O505" i="5" s="1"/>
  <c r="AB510" i="8"/>
  <c r="X511" i="8" s="1"/>
  <c r="M512" i="7"/>
  <c r="K512" i="7"/>
  <c r="E512" i="7"/>
  <c r="D512" i="7"/>
  <c r="AA512" i="7"/>
  <c r="P512" i="7"/>
  <c r="C512" i="7"/>
  <c r="R512" i="7"/>
  <c r="O512" i="7"/>
  <c r="X512" i="7"/>
  <c r="N512" i="7"/>
  <c r="Q512" i="7"/>
  <c r="P505" i="5" l="1"/>
  <c r="Q505" i="5" s="1"/>
  <c r="R505" i="5" s="1"/>
  <c r="T505" i="5" s="1"/>
  <c r="P511" i="8"/>
  <c r="O511" i="8"/>
  <c r="E511" i="8"/>
  <c r="F511" i="8" s="1"/>
  <c r="G511" i="8" s="1"/>
  <c r="H511" i="8" s="1"/>
  <c r="I511" i="8" s="1"/>
  <c r="C511" i="8"/>
  <c r="M511" i="8"/>
  <c r="AA511" i="8"/>
  <c r="Q511" i="8"/>
  <c r="D511" i="8"/>
  <c r="R511" i="8"/>
  <c r="S511" i="8" s="1"/>
  <c r="N511" i="8"/>
  <c r="K511" i="8"/>
  <c r="F512" i="7"/>
  <c r="G512" i="7" s="1"/>
  <c r="H512" i="7" s="1"/>
  <c r="I512" i="7" s="1"/>
  <c r="S512" i="7"/>
  <c r="W505" i="5" l="1"/>
  <c r="U504" i="5"/>
  <c r="T512" i="7"/>
  <c r="U512" i="7" s="1"/>
  <c r="V512" i="7" s="1"/>
  <c r="J511" i="8"/>
  <c r="J512" i="7"/>
  <c r="T511" i="8"/>
  <c r="U511" i="8" s="1"/>
  <c r="V511" i="8" s="1"/>
  <c r="S506" i="5" l="1"/>
  <c r="V506" i="5"/>
  <c r="I506" i="5"/>
  <c r="C506" i="5"/>
  <c r="E506" i="5" s="1"/>
  <c r="D506" i="5"/>
  <c r="K506" i="5"/>
  <c r="L506" i="5" s="1"/>
  <c r="M506" i="5" s="1"/>
  <c r="J506" i="5"/>
  <c r="F506" i="5"/>
  <c r="H506" i="5"/>
  <c r="W512" i="7"/>
  <c r="Y512" i="7" s="1"/>
  <c r="W511" i="8"/>
  <c r="Y511" i="8" s="1"/>
  <c r="N506" i="5" l="1"/>
  <c r="O506" i="5" s="1"/>
  <c r="P506" i="5" s="1"/>
  <c r="Q506" i="5" s="1"/>
  <c r="R506" i="5" s="1"/>
  <c r="T506" i="5" s="1"/>
  <c r="AB512" i="7"/>
  <c r="Z511" i="7"/>
  <c r="AB511" i="8"/>
  <c r="Z510" i="8"/>
  <c r="W506" i="5" l="1"/>
  <c r="U505" i="5"/>
  <c r="E513" i="7"/>
  <c r="M513" i="7"/>
  <c r="R513" i="7"/>
  <c r="D513" i="7"/>
  <c r="Q513" i="7"/>
  <c r="O513" i="7"/>
  <c r="X513" i="7"/>
  <c r="K513" i="7"/>
  <c r="C513" i="7"/>
  <c r="AA513" i="7"/>
  <c r="P513" i="7"/>
  <c r="N513" i="7"/>
  <c r="O512" i="8"/>
  <c r="C512" i="8"/>
  <c r="N512" i="8"/>
  <c r="M512" i="8"/>
  <c r="R512" i="8"/>
  <c r="K512" i="8"/>
  <c r="X512" i="8"/>
  <c r="AA512" i="8"/>
  <c r="E512" i="8"/>
  <c r="P512" i="8"/>
  <c r="Q512" i="8"/>
  <c r="D512" i="8"/>
  <c r="V507" i="5" l="1"/>
  <c r="S507" i="5"/>
  <c r="C507" i="5"/>
  <c r="J507" i="5" s="1"/>
  <c r="H507" i="5"/>
  <c r="F507" i="5"/>
  <c r="F513" i="7"/>
  <c r="G513" i="7" s="1"/>
  <c r="H513" i="7" s="1"/>
  <c r="I513" i="7" s="1"/>
  <c r="S513" i="7"/>
  <c r="T513" i="7" s="1"/>
  <c r="U513" i="7" s="1"/>
  <c r="V513" i="7" s="1"/>
  <c r="F512" i="8"/>
  <c r="G512" i="8" s="1"/>
  <c r="S512" i="8"/>
  <c r="T512" i="8" s="1"/>
  <c r="U512" i="8" s="1"/>
  <c r="V512" i="8" s="1"/>
  <c r="D507" i="5" l="1"/>
  <c r="I507" i="5"/>
  <c r="L507" i="5" s="1"/>
  <c r="M507" i="5" s="1"/>
  <c r="E507" i="5"/>
  <c r="K507" i="5"/>
  <c r="W513" i="7"/>
  <c r="J513" i="7"/>
  <c r="W512" i="8"/>
  <c r="H512" i="8"/>
  <c r="I512" i="8" s="1"/>
  <c r="J512" i="8" s="1"/>
  <c r="Y512" i="8" l="1"/>
  <c r="AB512" i="8" s="1"/>
  <c r="N507" i="5"/>
  <c r="O507" i="5" s="1"/>
  <c r="P507" i="5" s="1"/>
  <c r="Q507" i="5" s="1"/>
  <c r="Y513" i="7"/>
  <c r="Z512" i="7" s="1"/>
  <c r="Z511" i="8" l="1"/>
  <c r="R507" i="5"/>
  <c r="T507" i="5" s="1"/>
  <c r="AB513" i="7"/>
  <c r="R514" i="7" s="1"/>
  <c r="C513" i="8"/>
  <c r="M513" i="8"/>
  <c r="Q513" i="8"/>
  <c r="R513" i="8"/>
  <c r="O513" i="8"/>
  <c r="D513" i="8"/>
  <c r="AA513" i="8"/>
  <c r="E513" i="8"/>
  <c r="N513" i="8"/>
  <c r="K513" i="8"/>
  <c r="X513" i="8"/>
  <c r="P513" i="8"/>
  <c r="W507" i="5" l="1"/>
  <c r="U506" i="5"/>
  <c r="P514" i="7"/>
  <c r="K514" i="7"/>
  <c r="Q514" i="7"/>
  <c r="C514" i="7"/>
  <c r="N514" i="7"/>
  <c r="AA514" i="7"/>
  <c r="O514" i="7"/>
  <c r="X514" i="7"/>
  <c r="M514" i="7"/>
  <c r="D514" i="7"/>
  <c r="E514" i="7"/>
  <c r="F514" i="7" s="1"/>
  <c r="S514" i="7"/>
  <c r="F513" i="8"/>
  <c r="S513" i="8"/>
  <c r="T513" i="8" s="1"/>
  <c r="V508" i="5" l="1"/>
  <c r="S508" i="5"/>
  <c r="I508" i="5"/>
  <c r="C508" i="5"/>
  <c r="F508" i="5" s="1"/>
  <c r="K508" i="5"/>
  <c r="H508" i="5"/>
  <c r="J508" i="5"/>
  <c r="E508" i="5"/>
  <c r="D508" i="5"/>
  <c r="G514" i="7"/>
  <c r="H514" i="7" s="1"/>
  <c r="I514" i="7" s="1"/>
  <c r="T514" i="7"/>
  <c r="U514" i="7" s="1"/>
  <c r="V514" i="7" s="1"/>
  <c r="G513" i="8"/>
  <c r="U513" i="8"/>
  <c r="V513" i="8" s="1"/>
  <c r="W513" i="8" s="1"/>
  <c r="L508" i="5" l="1"/>
  <c r="M508" i="5" s="1"/>
  <c r="N508" i="5" s="1"/>
  <c r="W514" i="7"/>
  <c r="J514" i="7"/>
  <c r="H513" i="8"/>
  <c r="I513" i="8" s="1"/>
  <c r="J513" i="8" s="1"/>
  <c r="Y513" i="8" s="1"/>
  <c r="O508" i="5" l="1"/>
  <c r="P508" i="5" s="1"/>
  <c r="Q508" i="5" s="1"/>
  <c r="Y514" i="7"/>
  <c r="AB514" i="7" s="1"/>
  <c r="AB513" i="8"/>
  <c r="Z512" i="8"/>
  <c r="R508" i="5" l="1"/>
  <c r="T508" i="5" s="1"/>
  <c r="Z513" i="7"/>
  <c r="X515" i="7"/>
  <c r="R515" i="7"/>
  <c r="C515" i="7"/>
  <c r="Q515" i="7"/>
  <c r="P515" i="7"/>
  <c r="O515" i="7"/>
  <c r="N515" i="7"/>
  <c r="AA515" i="7"/>
  <c r="E515" i="7"/>
  <c r="D515" i="7"/>
  <c r="K515" i="7"/>
  <c r="M515" i="7"/>
  <c r="N514" i="8"/>
  <c r="X514" i="8"/>
  <c r="P514" i="8"/>
  <c r="E514" i="8"/>
  <c r="K514" i="8"/>
  <c r="C514" i="8"/>
  <c r="AA514" i="8"/>
  <c r="R514" i="8"/>
  <c r="D514" i="8"/>
  <c r="M514" i="8"/>
  <c r="O514" i="8"/>
  <c r="Q514" i="8"/>
  <c r="U507" i="5" l="1"/>
  <c r="W508" i="5"/>
  <c r="S515" i="7"/>
  <c r="F515" i="7"/>
  <c r="G515" i="7" s="1"/>
  <c r="S514" i="8"/>
  <c r="T514" i="8" s="1"/>
  <c r="F514" i="8"/>
  <c r="G514" i="8" s="1"/>
  <c r="H514" i="8" s="1"/>
  <c r="I514" i="8" s="1"/>
  <c r="F509" i="5" l="1"/>
  <c r="C509" i="5"/>
  <c r="E509" i="5" s="1"/>
  <c r="S509" i="5"/>
  <c r="V509" i="5"/>
  <c r="H509" i="5"/>
  <c r="T515" i="7"/>
  <c r="U515" i="7" s="1"/>
  <c r="V515" i="7" s="1"/>
  <c r="W515" i="7" s="1"/>
  <c r="J514" i="8"/>
  <c r="U514" i="8"/>
  <c r="V514" i="8" s="1"/>
  <c r="W514" i="8" s="1"/>
  <c r="H515" i="7"/>
  <c r="I515" i="7" s="1"/>
  <c r="J515" i="7" s="1"/>
  <c r="I509" i="5" l="1"/>
  <c r="J509" i="5"/>
  <c r="L509" i="5" s="1"/>
  <c r="M509" i="5" s="1"/>
  <c r="K509" i="5"/>
  <c r="D509" i="5"/>
  <c r="Y515" i="7"/>
  <c r="Y514" i="8"/>
  <c r="N509" i="5" l="1"/>
  <c r="O509" i="5" s="1"/>
  <c r="P509" i="5" s="1"/>
  <c r="Q509" i="5" s="1"/>
  <c r="AB514" i="8"/>
  <c r="Z513" i="8"/>
  <c r="AB515" i="7"/>
  <c r="Z514" i="7"/>
  <c r="R509" i="5" l="1"/>
  <c r="T509" i="5" s="1"/>
  <c r="R515" i="8"/>
  <c r="E515" i="8"/>
  <c r="X515" i="8"/>
  <c r="C515" i="8"/>
  <c r="D515" i="8"/>
  <c r="M515" i="8"/>
  <c r="AA515" i="8"/>
  <c r="K515" i="8"/>
  <c r="P515" i="8"/>
  <c r="N515" i="8"/>
  <c r="O515" i="8"/>
  <c r="Q515" i="8"/>
  <c r="M516" i="7"/>
  <c r="P516" i="7"/>
  <c r="E516" i="7"/>
  <c r="X516" i="7"/>
  <c r="AA516" i="7"/>
  <c r="D516" i="7"/>
  <c r="N516" i="7"/>
  <c r="C516" i="7"/>
  <c r="K516" i="7"/>
  <c r="Q516" i="7"/>
  <c r="R516" i="7"/>
  <c r="O516" i="7"/>
  <c r="U508" i="5" l="1"/>
  <c r="W509" i="5"/>
  <c r="S515" i="8"/>
  <c r="F515" i="8"/>
  <c r="G515" i="8" s="1"/>
  <c r="S516" i="7"/>
  <c r="F516" i="7"/>
  <c r="C510" i="5" l="1"/>
  <c r="D510" i="5"/>
  <c r="K510" i="5"/>
  <c r="S510" i="5"/>
  <c r="E510" i="5"/>
  <c r="I510" i="5"/>
  <c r="F510" i="5"/>
  <c r="V510" i="5"/>
  <c r="J510" i="5"/>
  <c r="H510" i="5"/>
  <c r="G516" i="7"/>
  <c r="H516" i="7" s="1"/>
  <c r="I516" i="7" s="1"/>
  <c r="T515" i="8"/>
  <c r="T516" i="7"/>
  <c r="U516" i="7" s="1"/>
  <c r="V516" i="7" s="1"/>
  <c r="H515" i="8"/>
  <c r="I515" i="8" s="1"/>
  <c r="J515" i="8" s="1"/>
  <c r="L510" i="5" l="1"/>
  <c r="M510" i="5" s="1"/>
  <c r="J516" i="7"/>
  <c r="W516" i="7"/>
  <c r="U515" i="8"/>
  <c r="V515" i="8" s="1"/>
  <c r="W515" i="8" s="1"/>
  <c r="Y515" i="8" s="1"/>
  <c r="N510" i="5" l="1"/>
  <c r="O510" i="5" s="1"/>
  <c r="Y516" i="7"/>
  <c r="AB516" i="7" s="1"/>
  <c r="AB515" i="8"/>
  <c r="Z514" i="8"/>
  <c r="P510" i="5" l="1"/>
  <c r="Q510" i="5" s="1"/>
  <c r="R510" i="5" s="1"/>
  <c r="T510" i="5" s="1"/>
  <c r="Z515" i="7"/>
  <c r="X517" i="7"/>
  <c r="K517" i="7"/>
  <c r="R517" i="7"/>
  <c r="O517" i="7"/>
  <c r="P517" i="7"/>
  <c r="Q517" i="7"/>
  <c r="N517" i="7"/>
  <c r="M517" i="7"/>
  <c r="C517" i="7"/>
  <c r="E517" i="7"/>
  <c r="D517" i="7"/>
  <c r="AA517" i="7"/>
  <c r="D516" i="8"/>
  <c r="K516" i="8"/>
  <c r="X516" i="8"/>
  <c r="O516" i="8"/>
  <c r="R516" i="8"/>
  <c r="C516" i="8"/>
  <c r="E516" i="8"/>
  <c r="AA516" i="8"/>
  <c r="M516" i="8"/>
  <c r="P516" i="8"/>
  <c r="N516" i="8"/>
  <c r="Q516" i="8"/>
  <c r="U509" i="5" l="1"/>
  <c r="W510" i="5"/>
  <c r="S516" i="8"/>
  <c r="F517" i="7"/>
  <c r="F516" i="8"/>
  <c r="G516" i="8" s="1"/>
  <c r="H516" i="8" s="1"/>
  <c r="I516" i="8" s="1"/>
  <c r="S517" i="7"/>
  <c r="C511" i="5" l="1"/>
  <c r="D511" i="5" s="1"/>
  <c r="V511" i="5"/>
  <c r="S511" i="5"/>
  <c r="F511" i="5"/>
  <c r="J511" i="5"/>
  <c r="E511" i="5"/>
  <c r="J516" i="8"/>
  <c r="T516" i="8"/>
  <c r="U516" i="8" s="1"/>
  <c r="V516" i="8" s="1"/>
  <c r="T517" i="7"/>
  <c r="U517" i="7" s="1"/>
  <c r="V517" i="7" s="1"/>
  <c r="W517" i="7" s="1"/>
  <c r="G517" i="7"/>
  <c r="H517" i="7" s="1"/>
  <c r="I517" i="7" s="1"/>
  <c r="J517" i="7" s="1"/>
  <c r="K511" i="5" l="1"/>
  <c r="I511" i="5"/>
  <c r="H511" i="5"/>
  <c r="W516" i="8"/>
  <c r="Y516" i="8" s="1"/>
  <c r="Y517" i="7"/>
  <c r="L511" i="5" l="1"/>
  <c r="M511" i="5" s="1"/>
  <c r="AB517" i="7"/>
  <c r="Z516" i="7"/>
  <c r="AB516" i="8"/>
  <c r="Z515" i="8"/>
  <c r="N511" i="5" l="1"/>
  <c r="C518" i="7"/>
  <c r="K518" i="7"/>
  <c r="N518" i="7"/>
  <c r="D518" i="7"/>
  <c r="Q518" i="7"/>
  <c r="E518" i="7"/>
  <c r="O518" i="7"/>
  <c r="M518" i="7"/>
  <c r="P518" i="7"/>
  <c r="AA518" i="7"/>
  <c r="X518" i="7"/>
  <c r="R518" i="7"/>
  <c r="E517" i="8"/>
  <c r="AA517" i="8"/>
  <c r="N517" i="8"/>
  <c r="X517" i="8"/>
  <c r="R517" i="8"/>
  <c r="C517" i="8"/>
  <c r="P517" i="8"/>
  <c r="Q517" i="8"/>
  <c r="O517" i="8"/>
  <c r="D517" i="8"/>
  <c r="M517" i="8"/>
  <c r="K517" i="8"/>
  <c r="O511" i="5" l="1"/>
  <c r="P511" i="5" s="1"/>
  <c r="Q511" i="5" s="1"/>
  <c r="F517" i="8"/>
  <c r="S518" i="7"/>
  <c r="T518" i="7" s="1"/>
  <c r="U518" i="7" s="1"/>
  <c r="V518" i="7" s="1"/>
  <c r="S517" i="8"/>
  <c r="F518" i="7"/>
  <c r="R511" i="5" l="1"/>
  <c r="T511" i="5" s="1"/>
  <c r="W518" i="7"/>
  <c r="T517" i="8"/>
  <c r="G518" i="7"/>
  <c r="H518" i="7" s="1"/>
  <c r="I518" i="7" s="1"/>
  <c r="G517" i="8"/>
  <c r="U510" i="5" l="1"/>
  <c r="W511" i="5"/>
  <c r="H517" i="8"/>
  <c r="I517" i="8" s="1"/>
  <c r="J517" i="8" s="1"/>
  <c r="J518" i="7"/>
  <c r="Y518" i="7" s="1"/>
  <c r="U517" i="8"/>
  <c r="V517" i="8" s="1"/>
  <c r="W517" i="8" s="1"/>
  <c r="F512" i="5" l="1"/>
  <c r="J512" i="5"/>
  <c r="S512" i="5"/>
  <c r="C512" i="5"/>
  <c r="D512" i="5" s="1"/>
  <c r="V512" i="5"/>
  <c r="I512" i="5"/>
  <c r="L512" i="5" s="1"/>
  <c r="M512" i="5" s="1"/>
  <c r="H512" i="5"/>
  <c r="E512" i="5"/>
  <c r="K512" i="5"/>
  <c r="Y517" i="8"/>
  <c r="Z516" i="8" s="1"/>
  <c r="AB518" i="7"/>
  <c r="Z517" i="7"/>
  <c r="N512" i="5" l="1"/>
  <c r="O512" i="5" s="1"/>
  <c r="P512" i="5" s="1"/>
  <c r="Q512" i="5" s="1"/>
  <c r="R512" i="5" s="1"/>
  <c r="T512" i="5" s="1"/>
  <c r="AB517" i="8"/>
  <c r="X518" i="8" s="1"/>
  <c r="K519" i="7"/>
  <c r="M519" i="7"/>
  <c r="Q519" i="7"/>
  <c r="X519" i="7"/>
  <c r="R519" i="7"/>
  <c r="P519" i="7"/>
  <c r="E519" i="7"/>
  <c r="AA519" i="7"/>
  <c r="C519" i="7"/>
  <c r="D519" i="7"/>
  <c r="N519" i="7"/>
  <c r="O519" i="7"/>
  <c r="U511" i="5" l="1"/>
  <c r="W512" i="5"/>
  <c r="C518" i="8"/>
  <c r="AA518" i="8"/>
  <c r="R518" i="8"/>
  <c r="S518" i="8" s="1"/>
  <c r="T518" i="8" s="1"/>
  <c r="U518" i="8" s="1"/>
  <c r="V518" i="8" s="1"/>
  <c r="P518" i="8"/>
  <c r="M518" i="8"/>
  <c r="E518" i="8"/>
  <c r="F518" i="8" s="1"/>
  <c r="G518" i="8" s="1"/>
  <c r="H518" i="8" s="1"/>
  <c r="I518" i="8" s="1"/>
  <c r="K518" i="8"/>
  <c r="N518" i="8"/>
  <c r="D518" i="8"/>
  <c r="Q518" i="8"/>
  <c r="O518" i="8"/>
  <c r="S519" i="7"/>
  <c r="F519" i="7"/>
  <c r="S513" i="5" l="1"/>
  <c r="V513" i="5"/>
  <c r="J513" i="5"/>
  <c r="C513" i="5"/>
  <c r="K513" i="5" s="1"/>
  <c r="F513" i="5"/>
  <c r="I513" i="5"/>
  <c r="L513" i="5" s="1"/>
  <c r="M513" i="5" s="1"/>
  <c r="H513" i="5"/>
  <c r="D513" i="5"/>
  <c r="E513" i="5"/>
  <c r="W518" i="8"/>
  <c r="T519" i="7"/>
  <c r="U519" i="7" s="1"/>
  <c r="V519" i="7" s="1"/>
  <c r="W519" i="7" s="1"/>
  <c r="J518" i="8"/>
  <c r="G519" i="7"/>
  <c r="H519" i="7" s="1"/>
  <c r="I519" i="7" s="1"/>
  <c r="N513" i="5" l="1"/>
  <c r="O513" i="5" s="1"/>
  <c r="P513" i="5" s="1"/>
  <c r="Q513" i="5" s="1"/>
  <c r="R513" i="5" s="1"/>
  <c r="T513" i="5" s="1"/>
  <c r="Y518" i="8"/>
  <c r="J519" i="7"/>
  <c r="Y519" i="7" s="1"/>
  <c r="U512" i="5" l="1"/>
  <c r="W513" i="5"/>
  <c r="AB518" i="8"/>
  <c r="Z517" i="8"/>
  <c r="AB519" i="7"/>
  <c r="Z518" i="7"/>
  <c r="V514" i="5" l="1"/>
  <c r="C514" i="5"/>
  <c r="E514" i="5" s="1"/>
  <c r="S514" i="5"/>
  <c r="K520" i="7"/>
  <c r="C520" i="7"/>
  <c r="R520" i="7"/>
  <c r="O520" i="7"/>
  <c r="D520" i="7"/>
  <c r="Q520" i="7"/>
  <c r="P520" i="7"/>
  <c r="M520" i="7"/>
  <c r="X520" i="7"/>
  <c r="E520" i="7"/>
  <c r="AA520" i="7"/>
  <c r="N520" i="7"/>
  <c r="Q519" i="8"/>
  <c r="C519" i="8"/>
  <c r="O519" i="8"/>
  <c r="K519" i="8"/>
  <c r="AA519" i="8"/>
  <c r="P519" i="8"/>
  <c r="X519" i="8"/>
  <c r="D519" i="8"/>
  <c r="E519" i="8"/>
  <c r="R519" i="8"/>
  <c r="N519" i="8"/>
  <c r="M519" i="8"/>
  <c r="D514" i="5" l="1"/>
  <c r="J514" i="5"/>
  <c r="I514" i="5"/>
  <c r="F514" i="5"/>
  <c r="H514" i="5"/>
  <c r="K514" i="5"/>
  <c r="F520" i="7"/>
  <c r="G520" i="7" s="1"/>
  <c r="F519" i="8"/>
  <c r="S519" i="8"/>
  <c r="S520" i="7"/>
  <c r="T520" i="7" s="1"/>
  <c r="L514" i="5" l="1"/>
  <c r="M514" i="5" s="1"/>
  <c r="U520" i="7"/>
  <c r="V520" i="7" s="1"/>
  <c r="W520" i="7" s="1"/>
  <c r="T519" i="8"/>
  <c r="U519" i="8" s="1"/>
  <c r="V519" i="8" s="1"/>
  <c r="G519" i="8"/>
  <c r="H519" i="8" s="1"/>
  <c r="I519" i="8" s="1"/>
  <c r="H520" i="7"/>
  <c r="I520" i="7" s="1"/>
  <c r="J520" i="7" s="1"/>
  <c r="N514" i="5" l="1"/>
  <c r="O514" i="5" s="1"/>
  <c r="P514" i="5" s="1"/>
  <c r="Q514" i="5" s="1"/>
  <c r="W519" i="8"/>
  <c r="Y520" i="7"/>
  <c r="J519" i="8"/>
  <c r="R514" i="5" l="1"/>
  <c r="T514" i="5" s="1"/>
  <c r="Y519" i="8"/>
  <c r="Z518" i="8" s="1"/>
  <c r="AB520" i="7"/>
  <c r="Z519" i="7"/>
  <c r="U513" i="5" l="1"/>
  <c r="W514" i="5"/>
  <c r="AB519" i="8"/>
  <c r="N520" i="8" s="1"/>
  <c r="R521" i="7"/>
  <c r="C521" i="7"/>
  <c r="M521" i="7"/>
  <c r="E521" i="7"/>
  <c r="P521" i="7"/>
  <c r="Q521" i="7"/>
  <c r="AA521" i="7"/>
  <c r="O521" i="7"/>
  <c r="D521" i="7"/>
  <c r="X521" i="7"/>
  <c r="K521" i="7"/>
  <c r="N521" i="7"/>
  <c r="V515" i="5" l="1"/>
  <c r="I515" i="5"/>
  <c r="C515" i="5"/>
  <c r="E515" i="5" s="1"/>
  <c r="S515" i="5"/>
  <c r="D515" i="5"/>
  <c r="H515" i="5"/>
  <c r="AA520" i="8"/>
  <c r="C520" i="8"/>
  <c r="R520" i="8"/>
  <c r="S520" i="8" s="1"/>
  <c r="O520" i="8"/>
  <c r="P520" i="8"/>
  <c r="E520" i="8"/>
  <c r="F520" i="8" s="1"/>
  <c r="G520" i="8" s="1"/>
  <c r="K520" i="8"/>
  <c r="Q520" i="8"/>
  <c r="D520" i="8"/>
  <c r="X520" i="8"/>
  <c r="M520" i="8"/>
  <c r="S521" i="7"/>
  <c r="F521" i="7"/>
  <c r="G521" i="7" s="1"/>
  <c r="K515" i="5" l="1"/>
  <c r="J515" i="5"/>
  <c r="F515" i="5"/>
  <c r="T520" i="8"/>
  <c r="U520" i="8" s="1"/>
  <c r="V520" i="8" s="1"/>
  <c r="T521" i="7"/>
  <c r="H521" i="7"/>
  <c r="I521" i="7" s="1"/>
  <c r="J521" i="7" s="1"/>
  <c r="H520" i="8"/>
  <c r="I520" i="8" s="1"/>
  <c r="J520" i="8" s="1"/>
  <c r="L515" i="5" l="1"/>
  <c r="M515" i="5" s="1"/>
  <c r="U521" i="7"/>
  <c r="V521" i="7" s="1"/>
  <c r="W521" i="7" s="1"/>
  <c r="Y521" i="7" s="1"/>
  <c r="W520" i="8"/>
  <c r="Y520" i="8" s="1"/>
  <c r="N515" i="5" l="1"/>
  <c r="O515" i="5" s="1"/>
  <c r="P515" i="5" s="1"/>
  <c r="Q515" i="5" s="1"/>
  <c r="R515" i="5" s="1"/>
  <c r="T515" i="5" s="1"/>
  <c r="AB521" i="7"/>
  <c r="Z520" i="7"/>
  <c r="AB520" i="8"/>
  <c r="Z519" i="8"/>
  <c r="W515" i="5" l="1"/>
  <c r="U514" i="5"/>
  <c r="X521" i="8"/>
  <c r="Q521" i="8"/>
  <c r="E521" i="8"/>
  <c r="AA521" i="8"/>
  <c r="C521" i="8"/>
  <c r="N521" i="8"/>
  <c r="O521" i="8"/>
  <c r="P521" i="8"/>
  <c r="M521" i="8"/>
  <c r="K521" i="8"/>
  <c r="R521" i="8"/>
  <c r="D521" i="8"/>
  <c r="R522" i="7"/>
  <c r="M522" i="7"/>
  <c r="E522" i="7"/>
  <c r="Q522" i="7"/>
  <c r="AA522" i="7"/>
  <c r="K522" i="7"/>
  <c r="P522" i="7"/>
  <c r="X522" i="7"/>
  <c r="O522" i="7"/>
  <c r="N522" i="7"/>
  <c r="C522" i="7"/>
  <c r="D522" i="7"/>
  <c r="S516" i="5" l="1"/>
  <c r="V516" i="5"/>
  <c r="C516" i="5"/>
  <c r="J516" i="5" s="1"/>
  <c r="K516" i="5"/>
  <c r="D516" i="5"/>
  <c r="S522" i="7"/>
  <c r="F522" i="7"/>
  <c r="S521" i="8"/>
  <c r="F521" i="8"/>
  <c r="G521" i="8" s="1"/>
  <c r="H521" i="8" s="1"/>
  <c r="I521" i="8" s="1"/>
  <c r="I516" i="5" l="1"/>
  <c r="H516" i="5"/>
  <c r="F516" i="5"/>
  <c r="L516" i="5" s="1"/>
  <c r="M516" i="5" s="1"/>
  <c r="E516" i="5"/>
  <c r="G522" i="7"/>
  <c r="T522" i="7"/>
  <c r="U522" i="7" s="1"/>
  <c r="V522" i="7" s="1"/>
  <c r="W522" i="7" s="1"/>
  <c r="T521" i="8"/>
  <c r="U521" i="8" s="1"/>
  <c r="V521" i="8" s="1"/>
  <c r="W521" i="8" s="1"/>
  <c r="J521" i="8"/>
  <c r="N516" i="5" l="1"/>
  <c r="O516" i="5" s="1"/>
  <c r="H522" i="7"/>
  <c r="I522" i="7" s="1"/>
  <c r="J522" i="7" s="1"/>
  <c r="Y522" i="7" s="1"/>
  <c r="Y521" i="8"/>
  <c r="P516" i="5" l="1"/>
  <c r="Q516" i="5" s="1"/>
  <c r="R516" i="5" s="1"/>
  <c r="T516" i="5" s="1"/>
  <c r="AB521" i="8"/>
  <c r="Z520" i="8"/>
  <c r="AB522" i="7"/>
  <c r="Z521" i="7"/>
  <c r="U515" i="5" l="1"/>
  <c r="W516" i="5"/>
  <c r="C523" i="7"/>
  <c r="X523" i="7"/>
  <c r="O523" i="7"/>
  <c r="E523" i="7"/>
  <c r="N523" i="7"/>
  <c r="M523" i="7"/>
  <c r="D523" i="7"/>
  <c r="P523" i="7"/>
  <c r="Q523" i="7"/>
  <c r="K523" i="7"/>
  <c r="AA523" i="7"/>
  <c r="R523" i="7"/>
  <c r="Q522" i="8"/>
  <c r="P522" i="8"/>
  <c r="K522" i="8"/>
  <c r="N522" i="8"/>
  <c r="D522" i="8"/>
  <c r="C522" i="8"/>
  <c r="O522" i="8"/>
  <c r="AA522" i="8"/>
  <c r="R522" i="8"/>
  <c r="X522" i="8"/>
  <c r="M522" i="8"/>
  <c r="E522" i="8"/>
  <c r="V517" i="5" l="1"/>
  <c r="K517" i="5"/>
  <c r="C517" i="5"/>
  <c r="D517" i="5" s="1"/>
  <c r="S517" i="5"/>
  <c r="I517" i="5"/>
  <c r="F523" i="7"/>
  <c r="G523" i="7" s="1"/>
  <c r="F522" i="8"/>
  <c r="S523" i="7"/>
  <c r="S522" i="8"/>
  <c r="F517" i="5" l="1"/>
  <c r="J517" i="5"/>
  <c r="H517" i="5"/>
  <c r="E517" i="5"/>
  <c r="H523" i="7"/>
  <c r="I523" i="7" s="1"/>
  <c r="J523" i="7" s="1"/>
  <c r="G522" i="8"/>
  <c r="H522" i="8" s="1"/>
  <c r="I522" i="8" s="1"/>
  <c r="T522" i="8"/>
  <c r="U522" i="8" s="1"/>
  <c r="V522" i="8" s="1"/>
  <c r="T523" i="7"/>
  <c r="U523" i="7" s="1"/>
  <c r="V523" i="7" s="1"/>
  <c r="L517" i="5" l="1"/>
  <c r="M517" i="5" s="1"/>
  <c r="W523" i="7"/>
  <c r="Y523" i="7" s="1"/>
  <c r="W522" i="8"/>
  <c r="J522" i="8"/>
  <c r="N517" i="5" l="1"/>
  <c r="O517" i="5" s="1"/>
  <c r="P517" i="5" s="1"/>
  <c r="Q517" i="5" s="1"/>
  <c r="AB523" i="7"/>
  <c r="Z522" i="7"/>
  <c r="Y522" i="8"/>
  <c r="R517" i="5" l="1"/>
  <c r="T517" i="5" s="1"/>
  <c r="AB522" i="8"/>
  <c r="Z521" i="8"/>
  <c r="K524" i="7"/>
  <c r="AA524" i="7"/>
  <c r="E524" i="7"/>
  <c r="X524" i="7"/>
  <c r="C524" i="7"/>
  <c r="N524" i="7"/>
  <c r="O524" i="7"/>
  <c r="R524" i="7"/>
  <c r="M524" i="7"/>
  <c r="Q524" i="7"/>
  <c r="D524" i="7"/>
  <c r="P524" i="7"/>
  <c r="W517" i="5" l="1"/>
  <c r="U516" i="5"/>
  <c r="E523" i="8"/>
  <c r="AA523" i="8"/>
  <c r="O523" i="8"/>
  <c r="K523" i="8"/>
  <c r="P523" i="8"/>
  <c r="X523" i="8"/>
  <c r="Q523" i="8"/>
  <c r="C523" i="8"/>
  <c r="R523" i="8"/>
  <c r="N523" i="8"/>
  <c r="D523" i="8"/>
  <c r="M523" i="8"/>
  <c r="S524" i="7"/>
  <c r="T524" i="7" s="1"/>
  <c r="F524" i="7"/>
  <c r="G524" i="7" s="1"/>
  <c r="H524" i="7" s="1"/>
  <c r="I524" i="7" s="1"/>
  <c r="C518" i="5" l="1"/>
  <c r="F518" i="5" s="1"/>
  <c r="S518" i="5"/>
  <c r="V518" i="5"/>
  <c r="U524" i="7"/>
  <c r="V524" i="7" s="1"/>
  <c r="W524" i="7" s="1"/>
  <c r="S523" i="8"/>
  <c r="T523" i="8" s="1"/>
  <c r="U523" i="8" s="1"/>
  <c r="V523" i="8" s="1"/>
  <c r="F523" i="8"/>
  <c r="J524" i="7"/>
  <c r="K518" i="5" l="1"/>
  <c r="J518" i="5"/>
  <c r="I518" i="5"/>
  <c r="D518" i="5"/>
  <c r="H518" i="5"/>
  <c r="E518" i="5"/>
  <c r="Y524" i="7"/>
  <c r="Z523" i="7" s="1"/>
  <c r="W523" i="8"/>
  <c r="G523" i="8"/>
  <c r="H523" i="8" s="1"/>
  <c r="I523" i="8" s="1"/>
  <c r="L518" i="5" l="1"/>
  <c r="M518" i="5" s="1"/>
  <c r="AB524" i="7"/>
  <c r="E525" i="7" s="1"/>
  <c r="J523" i="8"/>
  <c r="Y523" i="8" s="1"/>
  <c r="N518" i="5" l="1"/>
  <c r="O518" i="5" s="1"/>
  <c r="P525" i="7"/>
  <c r="Q525" i="7"/>
  <c r="N525" i="7"/>
  <c r="AA525" i="7"/>
  <c r="C525" i="7"/>
  <c r="K525" i="7"/>
  <c r="O525" i="7"/>
  <c r="X525" i="7"/>
  <c r="R525" i="7"/>
  <c r="S525" i="7" s="1"/>
  <c r="M525" i="7"/>
  <c r="D525" i="7"/>
  <c r="AB523" i="8"/>
  <c r="Z522" i="8"/>
  <c r="F525" i="7"/>
  <c r="P518" i="5" l="1"/>
  <c r="Q518" i="5" s="1"/>
  <c r="R518" i="5" s="1"/>
  <c r="T518" i="5" s="1"/>
  <c r="N524" i="8"/>
  <c r="AA524" i="8"/>
  <c r="D524" i="8"/>
  <c r="Q524" i="8"/>
  <c r="R524" i="8"/>
  <c r="C524" i="8"/>
  <c r="K524" i="8"/>
  <c r="M524" i="8"/>
  <c r="E524" i="8"/>
  <c r="X524" i="8"/>
  <c r="P524" i="8"/>
  <c r="O524" i="8"/>
  <c r="T525" i="7"/>
  <c r="G525" i="7"/>
  <c r="H525" i="7" s="1"/>
  <c r="I525" i="7" s="1"/>
  <c r="J525" i="7" s="1"/>
  <c r="U517" i="5" l="1"/>
  <c r="W518" i="5"/>
  <c r="F524" i="8"/>
  <c r="G524" i="8" s="1"/>
  <c r="U525" i="7"/>
  <c r="V525" i="7" s="1"/>
  <c r="W525" i="7" s="1"/>
  <c r="Y525" i="7" s="1"/>
  <c r="S524" i="8"/>
  <c r="C519" i="5" l="1"/>
  <c r="E519" i="5" s="1"/>
  <c r="S519" i="5"/>
  <c r="I519" i="5"/>
  <c r="V519" i="5"/>
  <c r="AB525" i="7"/>
  <c r="Z524" i="7"/>
  <c r="T524" i="8"/>
  <c r="U524" i="8" s="1"/>
  <c r="V524" i="8" s="1"/>
  <c r="H524" i="8"/>
  <c r="I524" i="8" s="1"/>
  <c r="J524" i="8" s="1"/>
  <c r="F519" i="5" l="1"/>
  <c r="H519" i="5"/>
  <c r="D519" i="5"/>
  <c r="K519" i="5"/>
  <c r="J519" i="5"/>
  <c r="R526" i="7"/>
  <c r="D526" i="7"/>
  <c r="AA526" i="7"/>
  <c r="C526" i="7"/>
  <c r="X526" i="7"/>
  <c r="N526" i="7"/>
  <c r="K526" i="7"/>
  <c r="Q526" i="7"/>
  <c r="P526" i="7"/>
  <c r="O526" i="7"/>
  <c r="E526" i="7"/>
  <c r="M526" i="7"/>
  <c r="W524" i="8"/>
  <c r="Y524" i="8" s="1"/>
  <c r="L519" i="5" l="1"/>
  <c r="M519" i="5" s="1"/>
  <c r="AB524" i="8"/>
  <c r="Z523" i="8"/>
  <c r="S526" i="7"/>
  <c r="T526" i="7" s="1"/>
  <c r="U526" i="7" s="1"/>
  <c r="V526" i="7" s="1"/>
  <c r="F526" i="7"/>
  <c r="G526" i="7" s="1"/>
  <c r="H526" i="7" s="1"/>
  <c r="I526" i="7" s="1"/>
  <c r="N519" i="5" l="1"/>
  <c r="O519" i="5" s="1"/>
  <c r="P519" i="5" s="1"/>
  <c r="Q519" i="5" s="1"/>
  <c r="R519" i="5" s="1"/>
  <c r="T519" i="5" s="1"/>
  <c r="N525" i="8"/>
  <c r="O525" i="8"/>
  <c r="Q525" i="8"/>
  <c r="X525" i="8"/>
  <c r="M525" i="8"/>
  <c r="AA525" i="8"/>
  <c r="R525" i="8"/>
  <c r="P525" i="8"/>
  <c r="C525" i="8"/>
  <c r="K525" i="8"/>
  <c r="D525" i="8"/>
  <c r="E525" i="8"/>
  <c r="J526" i="7"/>
  <c r="W526" i="7"/>
  <c r="W519" i="5" l="1"/>
  <c r="U518" i="5"/>
  <c r="S525" i="8"/>
  <c r="T525" i="8" s="1"/>
  <c r="U525" i="8" s="1"/>
  <c r="V525" i="8" s="1"/>
  <c r="F525" i="8"/>
  <c r="G525" i="8" s="1"/>
  <c r="Y526" i="7"/>
  <c r="C520" i="5" l="1"/>
  <c r="K520" i="5" s="1"/>
  <c r="I520" i="5"/>
  <c r="D520" i="5"/>
  <c r="F520" i="5"/>
  <c r="J520" i="5"/>
  <c r="S520" i="5"/>
  <c r="V520" i="5"/>
  <c r="E520" i="5"/>
  <c r="W525" i="8"/>
  <c r="AB526" i="7"/>
  <c r="Z525" i="7"/>
  <c r="H525" i="8"/>
  <c r="I525" i="8" s="1"/>
  <c r="J525" i="8" s="1"/>
  <c r="H520" i="5" l="1"/>
  <c r="L520" i="5" s="1"/>
  <c r="M520" i="5" s="1"/>
  <c r="Y525" i="8"/>
  <c r="Z524" i="8" s="1"/>
  <c r="P527" i="7"/>
  <c r="Q527" i="7"/>
  <c r="C527" i="7"/>
  <c r="D527" i="7"/>
  <c r="X527" i="7"/>
  <c r="M527" i="7"/>
  <c r="E527" i="7"/>
  <c r="K527" i="7"/>
  <c r="R527" i="7"/>
  <c r="AA527" i="7"/>
  <c r="N527" i="7"/>
  <c r="O527" i="7"/>
  <c r="N520" i="5" l="1"/>
  <c r="O520" i="5" s="1"/>
  <c r="P520" i="5" s="1"/>
  <c r="Q520" i="5" s="1"/>
  <c r="R520" i="5" s="1"/>
  <c r="T520" i="5" s="1"/>
  <c r="AB525" i="8"/>
  <c r="K526" i="8" s="1"/>
  <c r="F527" i="7"/>
  <c r="G527" i="7" s="1"/>
  <c r="H527" i="7" s="1"/>
  <c r="I527" i="7" s="1"/>
  <c r="S527" i="7"/>
  <c r="T527" i="7" s="1"/>
  <c r="U527" i="7" s="1"/>
  <c r="V527" i="7" s="1"/>
  <c r="W520" i="5" l="1"/>
  <c r="U519" i="5"/>
  <c r="P526" i="8"/>
  <c r="AA526" i="8"/>
  <c r="M526" i="8"/>
  <c r="Q526" i="8"/>
  <c r="X526" i="8"/>
  <c r="C526" i="8"/>
  <c r="E526" i="8"/>
  <c r="F526" i="8" s="1"/>
  <c r="G526" i="8" s="1"/>
  <c r="H526" i="8" s="1"/>
  <c r="I526" i="8" s="1"/>
  <c r="O526" i="8"/>
  <c r="D526" i="8"/>
  <c r="N526" i="8"/>
  <c r="R526" i="8"/>
  <c r="S526" i="8" s="1"/>
  <c r="W527" i="7"/>
  <c r="J527" i="7"/>
  <c r="S521" i="5" l="1"/>
  <c r="J521" i="5"/>
  <c r="V521" i="5"/>
  <c r="C521" i="5"/>
  <c r="H521" i="5" s="1"/>
  <c r="K521" i="5"/>
  <c r="E521" i="5"/>
  <c r="D521" i="5"/>
  <c r="T526" i="8"/>
  <c r="U526" i="8" s="1"/>
  <c r="V526" i="8" s="1"/>
  <c r="W526" i="8" s="1"/>
  <c r="Y527" i="7"/>
  <c r="Z526" i="7" s="1"/>
  <c r="J526" i="8"/>
  <c r="F521" i="5" l="1"/>
  <c r="L521" i="5" s="1"/>
  <c r="M521" i="5" s="1"/>
  <c r="I521" i="5"/>
  <c r="AB527" i="7"/>
  <c r="M528" i="7" s="1"/>
  <c r="Y526" i="8"/>
  <c r="N521" i="5" l="1"/>
  <c r="O521" i="5" s="1"/>
  <c r="P521" i="5" s="1"/>
  <c r="Q521" i="5" s="1"/>
  <c r="E528" i="7"/>
  <c r="F528" i="7" s="1"/>
  <c r="G528" i="7" s="1"/>
  <c r="P528" i="7"/>
  <c r="K528" i="7"/>
  <c r="X528" i="7"/>
  <c r="AA528" i="7"/>
  <c r="C528" i="7"/>
  <c r="R528" i="7"/>
  <c r="S528" i="7" s="1"/>
  <c r="T528" i="7" s="1"/>
  <c r="D528" i="7"/>
  <c r="N528" i="7"/>
  <c r="Q528" i="7"/>
  <c r="O528" i="7"/>
  <c r="AB526" i="8"/>
  <c r="Z525" i="8"/>
  <c r="R521" i="5" l="1"/>
  <c r="T521" i="5" s="1"/>
  <c r="X527" i="8"/>
  <c r="D527" i="8"/>
  <c r="K527" i="8"/>
  <c r="Q527" i="8"/>
  <c r="C527" i="8"/>
  <c r="P527" i="8"/>
  <c r="R527" i="8"/>
  <c r="N527" i="8"/>
  <c r="O527" i="8"/>
  <c r="M527" i="8"/>
  <c r="E527" i="8"/>
  <c r="AA527" i="8"/>
  <c r="H528" i="7"/>
  <c r="I528" i="7" s="1"/>
  <c r="J528" i="7" s="1"/>
  <c r="U528" i="7"/>
  <c r="V528" i="7" s="1"/>
  <c r="W528" i="7" s="1"/>
  <c r="W521" i="5" l="1"/>
  <c r="U520" i="5"/>
  <c r="F527" i="8"/>
  <c r="G527" i="8" s="1"/>
  <c r="S527" i="8"/>
  <c r="Y528" i="7"/>
  <c r="S522" i="5" l="1"/>
  <c r="E522" i="5"/>
  <c r="I522" i="5"/>
  <c r="V522" i="5"/>
  <c r="C522" i="5"/>
  <c r="H522" i="5" s="1"/>
  <c r="D522" i="5"/>
  <c r="J522" i="5"/>
  <c r="T527" i="8"/>
  <c r="AB528" i="7"/>
  <c r="Z527" i="7"/>
  <c r="H527" i="8"/>
  <c r="I527" i="8" s="1"/>
  <c r="J527" i="8" s="1"/>
  <c r="F522" i="5" l="1"/>
  <c r="K522" i="5"/>
  <c r="L522" i="5" s="1"/>
  <c r="M522" i="5" s="1"/>
  <c r="U527" i="8"/>
  <c r="V527" i="8" s="1"/>
  <c r="W527" i="8" s="1"/>
  <c r="Y527" i="8" s="1"/>
  <c r="R529" i="7"/>
  <c r="C529" i="7"/>
  <c r="N529" i="7"/>
  <c r="O529" i="7"/>
  <c r="K529" i="7"/>
  <c r="X529" i="7"/>
  <c r="AA529" i="7"/>
  <c r="E529" i="7"/>
  <c r="D529" i="7"/>
  <c r="M529" i="7"/>
  <c r="P529" i="7"/>
  <c r="Q529" i="7"/>
  <c r="N522" i="5" l="1"/>
  <c r="O522" i="5" s="1"/>
  <c r="AB527" i="8"/>
  <c r="E528" i="8" s="1"/>
  <c r="Z526" i="8"/>
  <c r="S529" i="7"/>
  <c r="T529" i="7" s="1"/>
  <c r="F529" i="7"/>
  <c r="G529" i="7" s="1"/>
  <c r="P522" i="5" l="1"/>
  <c r="Q522" i="5" s="1"/>
  <c r="R522" i="5" s="1"/>
  <c r="T522" i="5" s="1"/>
  <c r="U521" i="5" s="1"/>
  <c r="D528" i="8"/>
  <c r="R528" i="8"/>
  <c r="S528" i="8" s="1"/>
  <c r="O528" i="8"/>
  <c r="Q528" i="8"/>
  <c r="P528" i="8"/>
  <c r="N528" i="8"/>
  <c r="X528" i="8"/>
  <c r="C528" i="8"/>
  <c r="AA528" i="8"/>
  <c r="K528" i="8"/>
  <c r="M528" i="8"/>
  <c r="U529" i="7"/>
  <c r="V529" i="7" s="1"/>
  <c r="W529" i="7" s="1"/>
  <c r="F528" i="8"/>
  <c r="H529" i="7"/>
  <c r="I529" i="7" s="1"/>
  <c r="J529" i="7" s="1"/>
  <c r="W522" i="5" l="1"/>
  <c r="C523" i="5" s="1"/>
  <c r="D523" i="5" s="1"/>
  <c r="T528" i="8"/>
  <c r="U528" i="8" s="1"/>
  <c r="V528" i="8" s="1"/>
  <c r="W528" i="8" s="1"/>
  <c r="Y529" i="7"/>
  <c r="AB529" i="7" s="1"/>
  <c r="G528" i="8"/>
  <c r="H528" i="8" s="1"/>
  <c r="I528" i="8" s="1"/>
  <c r="S523" i="5" l="1"/>
  <c r="V523" i="5"/>
  <c r="I523" i="5"/>
  <c r="K523" i="5"/>
  <c r="F523" i="5"/>
  <c r="L523" i="5" s="1"/>
  <c r="M523" i="5" s="1"/>
  <c r="H523" i="5"/>
  <c r="J523" i="5"/>
  <c r="E523" i="5"/>
  <c r="Z528" i="7"/>
  <c r="E530" i="7"/>
  <c r="R530" i="7"/>
  <c r="N530" i="7"/>
  <c r="C530" i="7"/>
  <c r="Q530" i="7"/>
  <c r="M530" i="7"/>
  <c r="AA530" i="7"/>
  <c r="D530" i="7"/>
  <c r="X530" i="7"/>
  <c r="P530" i="7"/>
  <c r="O530" i="7"/>
  <c r="K530" i="7"/>
  <c r="J528" i="8"/>
  <c r="Y528" i="8" s="1"/>
  <c r="N523" i="5" l="1"/>
  <c r="O523" i="5" s="1"/>
  <c r="P523" i="5" s="1"/>
  <c r="Q523" i="5" s="1"/>
  <c r="S530" i="7"/>
  <c r="F530" i="7"/>
  <c r="AB528" i="8"/>
  <c r="Z527" i="8"/>
  <c r="R523" i="5" l="1"/>
  <c r="T523" i="5" s="1"/>
  <c r="C529" i="8"/>
  <c r="O529" i="8"/>
  <c r="AA529" i="8"/>
  <c r="X529" i="8"/>
  <c r="E529" i="8"/>
  <c r="R529" i="8"/>
  <c r="D529" i="8"/>
  <c r="P529" i="8"/>
  <c r="K529" i="8"/>
  <c r="Q529" i="8"/>
  <c r="M529" i="8"/>
  <c r="N529" i="8"/>
  <c r="G530" i="7"/>
  <c r="H530" i="7" s="1"/>
  <c r="I530" i="7" s="1"/>
  <c r="J530" i="7" s="1"/>
  <c r="T530" i="7"/>
  <c r="U530" i="7" s="1"/>
  <c r="V530" i="7" s="1"/>
  <c r="U522" i="5" l="1"/>
  <c r="W523" i="5"/>
  <c r="W530" i="7"/>
  <c r="Y530" i="7" s="1"/>
  <c r="Z529" i="7" s="1"/>
  <c r="F529" i="8"/>
  <c r="G529" i="8" s="1"/>
  <c r="H529" i="8" s="1"/>
  <c r="I529" i="8" s="1"/>
  <c r="S529" i="8"/>
  <c r="T529" i="8" s="1"/>
  <c r="U529" i="8" s="1"/>
  <c r="V529" i="8" s="1"/>
  <c r="C524" i="5" l="1"/>
  <c r="F524" i="5" s="1"/>
  <c r="V524" i="5"/>
  <c r="S524" i="5"/>
  <c r="AB530" i="7"/>
  <c r="C531" i="7" s="1"/>
  <c r="W529" i="8"/>
  <c r="J529" i="8"/>
  <c r="K524" i="5" l="1"/>
  <c r="E524" i="5"/>
  <c r="H524" i="5"/>
  <c r="D524" i="5"/>
  <c r="I524" i="5"/>
  <c r="J524" i="5"/>
  <c r="R531" i="7"/>
  <c r="S531" i="7" s="1"/>
  <c r="T531" i="7" s="1"/>
  <c r="AA531" i="7"/>
  <c r="N531" i="7"/>
  <c r="D531" i="7"/>
  <c r="P531" i="7"/>
  <c r="Q531" i="7"/>
  <c r="M531" i="7"/>
  <c r="K531" i="7"/>
  <c r="E531" i="7"/>
  <c r="F531" i="7" s="1"/>
  <c r="G531" i="7" s="1"/>
  <c r="X531" i="7"/>
  <c r="O531" i="7"/>
  <c r="Y529" i="8"/>
  <c r="L524" i="5" l="1"/>
  <c r="M524" i="5" s="1"/>
  <c r="AB529" i="8"/>
  <c r="Z528" i="8"/>
  <c r="U531" i="7"/>
  <c r="V531" i="7" s="1"/>
  <c r="W531" i="7" s="1"/>
  <c r="H531" i="7"/>
  <c r="I531" i="7" s="1"/>
  <c r="J531" i="7" s="1"/>
  <c r="N524" i="5" l="1"/>
  <c r="O524" i="5" s="1"/>
  <c r="P524" i="5" s="1"/>
  <c r="Q524" i="5" s="1"/>
  <c r="Y531" i="7"/>
  <c r="E530" i="8"/>
  <c r="Q530" i="8"/>
  <c r="AA530" i="8"/>
  <c r="O530" i="8"/>
  <c r="P530" i="8"/>
  <c r="M530" i="8"/>
  <c r="C530" i="8"/>
  <c r="K530" i="8"/>
  <c r="R530" i="8"/>
  <c r="D530" i="8"/>
  <c r="X530" i="8"/>
  <c r="N530" i="8"/>
  <c r="R524" i="5" l="1"/>
  <c r="T524" i="5" s="1"/>
  <c r="S530" i="8"/>
  <c r="AB531" i="7"/>
  <c r="Z530" i="7"/>
  <c r="F530" i="8"/>
  <c r="G530" i="8" s="1"/>
  <c r="H530" i="8" s="1"/>
  <c r="I530" i="8" s="1"/>
  <c r="U523" i="5" l="1"/>
  <c r="W524" i="5"/>
  <c r="O532" i="7"/>
  <c r="Q532" i="7"/>
  <c r="M532" i="7"/>
  <c r="E532" i="7"/>
  <c r="X532" i="7"/>
  <c r="K532" i="7"/>
  <c r="C532" i="7"/>
  <c r="R532" i="7"/>
  <c r="AA532" i="7"/>
  <c r="D532" i="7"/>
  <c r="P532" i="7"/>
  <c r="N532" i="7"/>
  <c r="T530" i="8"/>
  <c r="J530" i="8"/>
  <c r="V525" i="5" l="1"/>
  <c r="C525" i="5"/>
  <c r="D525" i="5" s="1"/>
  <c r="S525" i="5"/>
  <c r="F532" i="7"/>
  <c r="G532" i="7" s="1"/>
  <c r="H532" i="7" s="1"/>
  <c r="I532" i="7" s="1"/>
  <c r="U530" i="8"/>
  <c r="V530" i="8" s="1"/>
  <c r="W530" i="8" s="1"/>
  <c r="Y530" i="8" s="1"/>
  <c r="S532" i="7"/>
  <c r="E525" i="5" l="1"/>
  <c r="K525" i="5"/>
  <c r="J525" i="5"/>
  <c r="H525" i="5"/>
  <c r="F525" i="5"/>
  <c r="I525" i="5"/>
  <c r="AB530" i="8"/>
  <c r="Z529" i="8"/>
  <c r="T532" i="7"/>
  <c r="U532" i="7" s="1"/>
  <c r="V532" i="7" s="1"/>
  <c r="J532" i="7"/>
  <c r="L525" i="5" l="1"/>
  <c r="M525" i="5" s="1"/>
  <c r="W532" i="7"/>
  <c r="Y532" i="7" s="1"/>
  <c r="E531" i="8"/>
  <c r="O531" i="8"/>
  <c r="K531" i="8"/>
  <c r="N531" i="8"/>
  <c r="X531" i="8"/>
  <c r="D531" i="8"/>
  <c r="R531" i="8"/>
  <c r="P531" i="8"/>
  <c r="Q531" i="8"/>
  <c r="AA531" i="8"/>
  <c r="M531" i="8"/>
  <c r="C531" i="8"/>
  <c r="N525" i="5" l="1"/>
  <c r="O525" i="5" s="1"/>
  <c r="AB532" i="7"/>
  <c r="Z531" i="7"/>
  <c r="F531" i="8"/>
  <c r="S531" i="8"/>
  <c r="P525" i="5" l="1"/>
  <c r="Q525" i="5" s="1"/>
  <c r="R525" i="5" s="1"/>
  <c r="T525" i="5" s="1"/>
  <c r="T531" i="8"/>
  <c r="U531" i="8" s="1"/>
  <c r="V531" i="8" s="1"/>
  <c r="W531" i="8" s="1"/>
  <c r="N533" i="7"/>
  <c r="D533" i="7"/>
  <c r="X533" i="7"/>
  <c r="Q533" i="7"/>
  <c r="K533" i="7"/>
  <c r="E533" i="7"/>
  <c r="O533" i="7"/>
  <c r="C533" i="7"/>
  <c r="P533" i="7"/>
  <c r="R533" i="7"/>
  <c r="M533" i="7"/>
  <c r="AA533" i="7"/>
  <c r="G531" i="8"/>
  <c r="H531" i="8" s="1"/>
  <c r="I531" i="8" s="1"/>
  <c r="W525" i="5" l="1"/>
  <c r="U524" i="5"/>
  <c r="J531" i="8"/>
  <c r="Y531" i="8" s="1"/>
  <c r="S533" i="7"/>
  <c r="T533" i="7" s="1"/>
  <c r="F533" i="7"/>
  <c r="G533" i="7" s="1"/>
  <c r="H533" i="7" s="1"/>
  <c r="I533" i="7" s="1"/>
  <c r="C526" i="5" l="1"/>
  <c r="K526" i="5" s="1"/>
  <c r="H526" i="5"/>
  <c r="D526" i="5"/>
  <c r="V526" i="5"/>
  <c r="F526" i="5"/>
  <c r="S526" i="5"/>
  <c r="J526" i="5"/>
  <c r="I526" i="5"/>
  <c r="AB531" i="8"/>
  <c r="Z530" i="8"/>
  <c r="J533" i="7"/>
  <c r="U533" i="7"/>
  <c r="V533" i="7" s="1"/>
  <c r="W533" i="7" s="1"/>
  <c r="L526" i="5" l="1"/>
  <c r="M526" i="5" s="1"/>
  <c r="N526" i="5" s="1"/>
  <c r="O526" i="5" s="1"/>
  <c r="P526" i="5" s="1"/>
  <c r="Q526" i="5" s="1"/>
  <c r="R526" i="5" s="1"/>
  <c r="E526" i="5"/>
  <c r="Y533" i="7"/>
  <c r="K532" i="8"/>
  <c r="O532" i="8"/>
  <c r="D532" i="8"/>
  <c r="AA532" i="8"/>
  <c r="E532" i="8"/>
  <c r="R532" i="8"/>
  <c r="Q532" i="8"/>
  <c r="N532" i="8"/>
  <c r="M532" i="8"/>
  <c r="C532" i="8"/>
  <c r="P532" i="8"/>
  <c r="X532" i="8"/>
  <c r="T526" i="5" l="1"/>
  <c r="U525" i="5" s="1"/>
  <c r="AB533" i="7"/>
  <c r="Z532" i="7"/>
  <c r="F532" i="8"/>
  <c r="S532" i="8"/>
  <c r="T532" i="8" s="1"/>
  <c r="W526" i="5" l="1"/>
  <c r="S527" i="5" s="1"/>
  <c r="U532" i="8"/>
  <c r="V532" i="8" s="1"/>
  <c r="W532" i="8" s="1"/>
  <c r="E534" i="7"/>
  <c r="O534" i="7"/>
  <c r="R534" i="7"/>
  <c r="K534" i="7"/>
  <c r="X534" i="7"/>
  <c r="C534" i="7"/>
  <c r="D534" i="7"/>
  <c r="M534" i="7"/>
  <c r="Q534" i="7"/>
  <c r="AA534" i="7"/>
  <c r="P534" i="7"/>
  <c r="N534" i="7"/>
  <c r="G532" i="8"/>
  <c r="H532" i="8" s="1"/>
  <c r="I532" i="8" s="1"/>
  <c r="J532" i="8" s="1"/>
  <c r="C527" i="5" l="1"/>
  <c r="D527" i="5" s="1"/>
  <c r="V527" i="5"/>
  <c r="H527" i="5"/>
  <c r="E527" i="5"/>
  <c r="I527" i="5"/>
  <c r="F527" i="5"/>
  <c r="K527" i="5"/>
  <c r="J527" i="5"/>
  <c r="Y532" i="8"/>
  <c r="Z531" i="8" s="1"/>
  <c r="F534" i="7"/>
  <c r="S534" i="7"/>
  <c r="L527" i="5" l="1"/>
  <c r="M527" i="5" s="1"/>
  <c r="AB532" i="8"/>
  <c r="K533" i="8" s="1"/>
  <c r="T534" i="7"/>
  <c r="U534" i="7" s="1"/>
  <c r="V534" i="7" s="1"/>
  <c r="G534" i="7"/>
  <c r="H534" i="7" s="1"/>
  <c r="I534" i="7" s="1"/>
  <c r="N527" i="5" l="1"/>
  <c r="O527" i="5" s="1"/>
  <c r="P527" i="5" s="1"/>
  <c r="Q527" i="5" s="1"/>
  <c r="R527" i="5" s="1"/>
  <c r="T527" i="5" s="1"/>
  <c r="N533" i="8"/>
  <c r="P533" i="8"/>
  <c r="C533" i="8"/>
  <c r="E533" i="8"/>
  <c r="F533" i="8" s="1"/>
  <c r="G533" i="8" s="1"/>
  <c r="M533" i="8"/>
  <c r="O533" i="8"/>
  <c r="Q533" i="8"/>
  <c r="X533" i="8"/>
  <c r="R533" i="8"/>
  <c r="S533" i="8" s="1"/>
  <c r="AA533" i="8"/>
  <c r="D533" i="8"/>
  <c r="J534" i="7"/>
  <c r="W534" i="7"/>
  <c r="W527" i="5" l="1"/>
  <c r="U526" i="5"/>
  <c r="Y534" i="7"/>
  <c r="Z533" i="7" s="1"/>
  <c r="T533" i="8"/>
  <c r="U533" i="8" s="1"/>
  <c r="V533" i="8" s="1"/>
  <c r="H533" i="8"/>
  <c r="I533" i="8" s="1"/>
  <c r="J533" i="8" s="1"/>
  <c r="H528" i="5" l="1"/>
  <c r="S528" i="5"/>
  <c r="V528" i="5"/>
  <c r="C528" i="5"/>
  <c r="D528" i="5" s="1"/>
  <c r="AB534" i="7"/>
  <c r="P535" i="7" s="1"/>
  <c r="W533" i="8"/>
  <c r="Y533" i="8" s="1"/>
  <c r="I528" i="5" l="1"/>
  <c r="E528" i="5"/>
  <c r="K528" i="5"/>
  <c r="L528" i="5" s="1"/>
  <c r="M528" i="5" s="1"/>
  <c r="J528" i="5"/>
  <c r="F528" i="5"/>
  <c r="C535" i="7"/>
  <c r="M535" i="7"/>
  <c r="AA535" i="7"/>
  <c r="X535" i="7"/>
  <c r="K535" i="7"/>
  <c r="O535" i="7"/>
  <c r="R535" i="7"/>
  <c r="S535" i="7" s="1"/>
  <c r="E535" i="7"/>
  <c r="F535" i="7" s="1"/>
  <c r="G535" i="7" s="1"/>
  <c r="H535" i="7" s="1"/>
  <c r="I535" i="7" s="1"/>
  <c r="N535" i="7"/>
  <c r="D535" i="7"/>
  <c r="Q535" i="7"/>
  <c r="AB533" i="8"/>
  <c r="Z532" i="8"/>
  <c r="N528" i="5" l="1"/>
  <c r="O528" i="5" s="1"/>
  <c r="P528" i="5" s="1"/>
  <c r="Q528" i="5" s="1"/>
  <c r="E534" i="8"/>
  <c r="M534" i="8"/>
  <c r="X534" i="8"/>
  <c r="D534" i="8"/>
  <c r="R534" i="8"/>
  <c r="AA534" i="8"/>
  <c r="C534" i="8"/>
  <c r="O534" i="8"/>
  <c r="P534" i="8"/>
  <c r="Q534" i="8"/>
  <c r="N534" i="8"/>
  <c r="K534" i="8"/>
  <c r="J535" i="7"/>
  <c r="T535" i="7"/>
  <c r="U535" i="7" s="1"/>
  <c r="V535" i="7" s="1"/>
  <c r="R528" i="5" l="1"/>
  <c r="T528" i="5" s="1"/>
  <c r="S534" i="8"/>
  <c r="F534" i="8"/>
  <c r="G534" i="8" s="1"/>
  <c r="H534" i="8" s="1"/>
  <c r="I534" i="8" s="1"/>
  <c r="W535" i="7"/>
  <c r="Y535" i="7" s="1"/>
  <c r="W528" i="5" l="1"/>
  <c r="U527" i="5"/>
  <c r="AB535" i="7"/>
  <c r="Z534" i="7"/>
  <c r="J534" i="8"/>
  <c r="T534" i="8"/>
  <c r="J529" i="5" l="1"/>
  <c r="V529" i="5"/>
  <c r="C529" i="5"/>
  <c r="H529" i="5" s="1"/>
  <c r="S529" i="5"/>
  <c r="C536" i="7"/>
  <c r="M536" i="7"/>
  <c r="E536" i="7"/>
  <c r="O536" i="7"/>
  <c r="N536" i="7"/>
  <c r="Q536" i="7"/>
  <c r="P536" i="7"/>
  <c r="R536" i="7"/>
  <c r="AA536" i="7"/>
  <c r="K536" i="7"/>
  <c r="X536" i="7"/>
  <c r="D536" i="7"/>
  <c r="U534" i="8"/>
  <c r="V534" i="8" s="1"/>
  <c r="W534" i="8" s="1"/>
  <c r="Y534" i="8" s="1"/>
  <c r="K529" i="5" l="1"/>
  <c r="E529" i="5"/>
  <c r="I529" i="5"/>
  <c r="D529" i="5"/>
  <c r="F529" i="5"/>
  <c r="AB534" i="8"/>
  <c r="Z533" i="8"/>
  <c r="S536" i="7"/>
  <c r="T536" i="7" s="1"/>
  <c r="F536" i="7"/>
  <c r="G536" i="7" s="1"/>
  <c r="L529" i="5" l="1"/>
  <c r="M529" i="5" s="1"/>
  <c r="O535" i="8"/>
  <c r="D535" i="8"/>
  <c r="C535" i="8"/>
  <c r="AA535" i="8"/>
  <c r="K535" i="8"/>
  <c r="X535" i="8"/>
  <c r="P535" i="8"/>
  <c r="R535" i="8"/>
  <c r="N535" i="8"/>
  <c r="E535" i="8"/>
  <c r="M535" i="8"/>
  <c r="Q535" i="8"/>
  <c r="H536" i="7"/>
  <c r="I536" i="7" s="1"/>
  <c r="J536" i="7" s="1"/>
  <c r="U536" i="7"/>
  <c r="V536" i="7" s="1"/>
  <c r="W536" i="7" s="1"/>
  <c r="N529" i="5" l="1"/>
  <c r="Y536" i="7"/>
  <c r="Z535" i="7" s="1"/>
  <c r="F535" i="8"/>
  <c r="G535" i="8" s="1"/>
  <c r="H535" i="8" s="1"/>
  <c r="I535" i="8" s="1"/>
  <c r="S535" i="8"/>
  <c r="O529" i="5" l="1"/>
  <c r="P529" i="5" s="1"/>
  <c r="Q529" i="5" s="1"/>
  <c r="AB536" i="7"/>
  <c r="C537" i="7" s="1"/>
  <c r="T535" i="8"/>
  <c r="J535" i="8"/>
  <c r="R529" i="5" l="1"/>
  <c r="T529" i="5" s="1"/>
  <c r="AA537" i="7"/>
  <c r="O537" i="7"/>
  <c r="X537" i="7"/>
  <c r="M537" i="7"/>
  <c r="D537" i="7"/>
  <c r="E537" i="7"/>
  <c r="F537" i="7" s="1"/>
  <c r="G537" i="7" s="1"/>
  <c r="H537" i="7" s="1"/>
  <c r="I537" i="7" s="1"/>
  <c r="N537" i="7"/>
  <c r="R537" i="7"/>
  <c r="S537" i="7" s="1"/>
  <c r="P537" i="7"/>
  <c r="K537" i="7"/>
  <c r="Q537" i="7"/>
  <c r="U535" i="8"/>
  <c r="V535" i="8" s="1"/>
  <c r="W535" i="8" s="1"/>
  <c r="Y535" i="8" s="1"/>
  <c r="W529" i="5" l="1"/>
  <c r="U528" i="5"/>
  <c r="AB535" i="8"/>
  <c r="Z534" i="8"/>
  <c r="J537" i="7"/>
  <c r="T537" i="7"/>
  <c r="U537" i="7" s="1"/>
  <c r="V537" i="7" s="1"/>
  <c r="I530" i="5" l="1"/>
  <c r="H530" i="5"/>
  <c r="S530" i="5"/>
  <c r="V530" i="5"/>
  <c r="K530" i="5"/>
  <c r="C530" i="5"/>
  <c r="E530" i="5" s="1"/>
  <c r="C536" i="8"/>
  <c r="P536" i="8"/>
  <c r="D536" i="8"/>
  <c r="AA536" i="8"/>
  <c r="X536" i="8"/>
  <c r="O536" i="8"/>
  <c r="Q536" i="8"/>
  <c r="M536" i="8"/>
  <c r="N536" i="8"/>
  <c r="K536" i="8"/>
  <c r="E536" i="8"/>
  <c r="R536" i="8"/>
  <c r="W537" i="7"/>
  <c r="Y537" i="7" s="1"/>
  <c r="D530" i="5" l="1"/>
  <c r="J530" i="5"/>
  <c r="F530" i="5"/>
  <c r="AB537" i="7"/>
  <c r="Z536" i="7"/>
  <c r="F536" i="8"/>
  <c r="S536" i="8"/>
  <c r="T536" i="8" s="1"/>
  <c r="U536" i="8" s="1"/>
  <c r="V536" i="8" s="1"/>
  <c r="L530" i="5" l="1"/>
  <c r="M530" i="5" s="1"/>
  <c r="N530" i="5" s="1"/>
  <c r="O530" i="5" s="1"/>
  <c r="P530" i="5" s="1"/>
  <c r="Q530" i="5" s="1"/>
  <c r="R530" i="5" s="1"/>
  <c r="T530" i="5" s="1"/>
  <c r="U529" i="5" s="1"/>
  <c r="AA538" i="7"/>
  <c r="Q538" i="7"/>
  <c r="K538" i="7"/>
  <c r="P538" i="7"/>
  <c r="N538" i="7"/>
  <c r="R538" i="7"/>
  <c r="D538" i="7"/>
  <c r="M538" i="7"/>
  <c r="X538" i="7"/>
  <c r="E538" i="7"/>
  <c r="O538" i="7"/>
  <c r="C538" i="7"/>
  <c r="W536" i="8"/>
  <c r="G536" i="8"/>
  <c r="H536" i="8" s="1"/>
  <c r="I536" i="8" s="1"/>
  <c r="J536" i="8" s="1"/>
  <c r="W530" i="5" l="1"/>
  <c r="S531" i="5" s="1"/>
  <c r="Y536" i="8"/>
  <c r="Z535" i="8" s="1"/>
  <c r="F538" i="7"/>
  <c r="G538" i="7" s="1"/>
  <c r="S538" i="7"/>
  <c r="T538" i="7" s="1"/>
  <c r="V531" i="5" l="1"/>
  <c r="C531" i="5"/>
  <c r="K531" i="5" s="1"/>
  <c r="E531" i="5"/>
  <c r="F531" i="5"/>
  <c r="AB536" i="8"/>
  <c r="P537" i="8" s="1"/>
  <c r="U538" i="7"/>
  <c r="V538" i="7" s="1"/>
  <c r="W538" i="7" s="1"/>
  <c r="H538" i="7"/>
  <c r="I538" i="7" s="1"/>
  <c r="J538" i="7" s="1"/>
  <c r="J531" i="5" l="1"/>
  <c r="H531" i="5"/>
  <c r="L531" i="5" s="1"/>
  <c r="M531" i="5" s="1"/>
  <c r="D531" i="5"/>
  <c r="I531" i="5"/>
  <c r="O537" i="8"/>
  <c r="D537" i="8"/>
  <c r="Q537" i="8"/>
  <c r="R537" i="8"/>
  <c r="S537" i="8" s="1"/>
  <c r="K537" i="8"/>
  <c r="AA537" i="8"/>
  <c r="C537" i="8"/>
  <c r="M537" i="8"/>
  <c r="N537" i="8"/>
  <c r="X537" i="8"/>
  <c r="E537" i="8"/>
  <c r="F537" i="8" s="1"/>
  <c r="G537" i="8" s="1"/>
  <c r="Y538" i="7"/>
  <c r="Z537" i="7" s="1"/>
  <c r="N531" i="5" l="1"/>
  <c r="O531" i="5" s="1"/>
  <c r="P531" i="5" s="1"/>
  <c r="Q531" i="5" s="1"/>
  <c r="R531" i="5" s="1"/>
  <c r="T531" i="5" s="1"/>
  <c r="AB538" i="7"/>
  <c r="K539" i="7" s="1"/>
  <c r="H537" i="8"/>
  <c r="I537" i="8" s="1"/>
  <c r="J537" i="8" s="1"/>
  <c r="T537" i="8"/>
  <c r="U537" i="8" s="1"/>
  <c r="V537" i="8" s="1"/>
  <c r="W531" i="5" l="1"/>
  <c r="U530" i="5"/>
  <c r="X539" i="7"/>
  <c r="R539" i="7"/>
  <c r="S539" i="7" s="1"/>
  <c r="AA539" i="7"/>
  <c r="D539" i="7"/>
  <c r="E539" i="7"/>
  <c r="F539" i="7" s="1"/>
  <c r="P539" i="7"/>
  <c r="C539" i="7"/>
  <c r="O539" i="7"/>
  <c r="M539" i="7"/>
  <c r="N539" i="7"/>
  <c r="Q539" i="7"/>
  <c r="W537" i="8"/>
  <c r="Y537" i="8" s="1"/>
  <c r="V532" i="5" l="1"/>
  <c r="F532" i="5"/>
  <c r="S532" i="5"/>
  <c r="C532" i="5"/>
  <c r="J532" i="5" s="1"/>
  <c r="AB537" i="8"/>
  <c r="Z536" i="8"/>
  <c r="T539" i="7"/>
  <c r="U539" i="7" s="1"/>
  <c r="V539" i="7" s="1"/>
  <c r="G539" i="7"/>
  <c r="E532" i="5" l="1"/>
  <c r="H532" i="5"/>
  <c r="K532" i="5"/>
  <c r="I532" i="5"/>
  <c r="D532" i="5"/>
  <c r="W539" i="7"/>
  <c r="H539" i="7"/>
  <c r="I539" i="7" s="1"/>
  <c r="J539" i="7" s="1"/>
  <c r="AA538" i="8"/>
  <c r="O538" i="8"/>
  <c r="K538" i="8"/>
  <c r="Q538" i="8"/>
  <c r="R538" i="8"/>
  <c r="P538" i="8"/>
  <c r="E538" i="8"/>
  <c r="N538" i="8"/>
  <c r="X538" i="8"/>
  <c r="M538" i="8"/>
  <c r="D538" i="8"/>
  <c r="C538" i="8"/>
  <c r="L532" i="5" l="1"/>
  <c r="M532" i="5" s="1"/>
  <c r="Y539" i="7"/>
  <c r="Z538" i="7" s="1"/>
  <c r="F538" i="8"/>
  <c r="G538" i="8" s="1"/>
  <c r="S538" i="8"/>
  <c r="T538" i="8" s="1"/>
  <c r="U538" i="8" s="1"/>
  <c r="V538" i="8" s="1"/>
  <c r="N532" i="5" l="1"/>
  <c r="AB539" i="7"/>
  <c r="D540" i="7" s="1"/>
  <c r="W538" i="8"/>
  <c r="H538" i="8"/>
  <c r="I538" i="8" s="1"/>
  <c r="J538" i="8" s="1"/>
  <c r="O532" i="5" l="1"/>
  <c r="P532" i="5" s="1"/>
  <c r="Q532" i="5" s="1"/>
  <c r="Q540" i="7"/>
  <c r="AA540" i="7"/>
  <c r="X540" i="7"/>
  <c r="R540" i="7"/>
  <c r="S540" i="7" s="1"/>
  <c r="E540" i="7"/>
  <c r="F540" i="7" s="1"/>
  <c r="G540" i="7" s="1"/>
  <c r="H540" i="7" s="1"/>
  <c r="I540" i="7" s="1"/>
  <c r="O540" i="7"/>
  <c r="P540" i="7"/>
  <c r="C540" i="7"/>
  <c r="K540" i="7"/>
  <c r="N540" i="7"/>
  <c r="M540" i="7"/>
  <c r="Y538" i="8"/>
  <c r="Z537" i="8" s="1"/>
  <c r="R532" i="5" l="1"/>
  <c r="T532" i="5" s="1"/>
  <c r="AB538" i="8"/>
  <c r="O539" i="8" s="1"/>
  <c r="T540" i="7"/>
  <c r="J540" i="7"/>
  <c r="W532" i="5" l="1"/>
  <c r="U531" i="5"/>
  <c r="R539" i="8"/>
  <c r="S539" i="8" s="1"/>
  <c r="T539" i="8" s="1"/>
  <c r="U539" i="8" s="1"/>
  <c r="V539" i="8" s="1"/>
  <c r="E539" i="8"/>
  <c r="F539" i="8" s="1"/>
  <c r="G539" i="8" s="1"/>
  <c r="H539" i="8" s="1"/>
  <c r="I539" i="8" s="1"/>
  <c r="K539" i="8"/>
  <c r="X539" i="8"/>
  <c r="M539" i="8"/>
  <c r="Q539" i="8"/>
  <c r="P539" i="8"/>
  <c r="C539" i="8"/>
  <c r="D539" i="8"/>
  <c r="AA539" i="8"/>
  <c r="N539" i="8"/>
  <c r="U540" i="7"/>
  <c r="V540" i="7" s="1"/>
  <c r="W540" i="7" s="1"/>
  <c r="Y540" i="7" s="1"/>
  <c r="S533" i="5" l="1"/>
  <c r="V533" i="5"/>
  <c r="F533" i="5"/>
  <c r="C533" i="5"/>
  <c r="K533" i="5" s="1"/>
  <c r="AB540" i="7"/>
  <c r="Z539" i="7"/>
  <c r="J539" i="8"/>
  <c r="W539" i="8"/>
  <c r="H533" i="5" l="1"/>
  <c r="E533" i="5"/>
  <c r="D533" i="5"/>
  <c r="J533" i="5"/>
  <c r="I533" i="5"/>
  <c r="Y539" i="8"/>
  <c r="Z538" i="8" s="1"/>
  <c r="N541" i="7"/>
  <c r="R541" i="7"/>
  <c r="P541" i="7"/>
  <c r="D541" i="7"/>
  <c r="O541" i="7"/>
  <c r="C541" i="7"/>
  <c r="E541" i="7"/>
  <c r="M541" i="7"/>
  <c r="Q541" i="7"/>
  <c r="K541" i="7"/>
  <c r="X541" i="7"/>
  <c r="AA541" i="7"/>
  <c r="L533" i="5" l="1"/>
  <c r="M533" i="5" s="1"/>
  <c r="N533" i="5" s="1"/>
  <c r="O533" i="5" s="1"/>
  <c r="AB539" i="8"/>
  <c r="O540" i="8" s="1"/>
  <c r="S541" i="7"/>
  <c r="F541" i="7"/>
  <c r="G541" i="7" s="1"/>
  <c r="P533" i="5" l="1"/>
  <c r="Q533" i="5" s="1"/>
  <c r="R533" i="5" s="1"/>
  <c r="T533" i="5" s="1"/>
  <c r="R540" i="8"/>
  <c r="S540" i="8" s="1"/>
  <c r="X540" i="8"/>
  <c r="P540" i="8"/>
  <c r="D540" i="8"/>
  <c r="K540" i="8"/>
  <c r="E540" i="8"/>
  <c r="F540" i="8" s="1"/>
  <c r="Q540" i="8"/>
  <c r="N540" i="8"/>
  <c r="C540" i="8"/>
  <c r="M540" i="8"/>
  <c r="AA540" i="8"/>
  <c r="T541" i="7"/>
  <c r="U541" i="7" s="1"/>
  <c r="V541" i="7" s="1"/>
  <c r="W541" i="7" s="1"/>
  <c r="H541" i="7"/>
  <c r="I541" i="7" s="1"/>
  <c r="J541" i="7" s="1"/>
  <c r="W533" i="5" l="1"/>
  <c r="U532" i="5"/>
  <c r="Y541" i="7"/>
  <c r="Z540" i="7" s="1"/>
  <c r="G540" i="8"/>
  <c r="H540" i="8" s="1"/>
  <c r="I540" i="8" s="1"/>
  <c r="T540" i="8"/>
  <c r="S534" i="5" l="1"/>
  <c r="C534" i="5"/>
  <c r="I534" i="5" s="1"/>
  <c r="V534" i="5"/>
  <c r="AB541" i="7"/>
  <c r="E542" i="7" s="1"/>
  <c r="J540" i="8"/>
  <c r="U540" i="8"/>
  <c r="V540" i="8" s="1"/>
  <c r="W540" i="8" s="1"/>
  <c r="K534" i="5" l="1"/>
  <c r="E534" i="5"/>
  <c r="F534" i="5"/>
  <c r="J534" i="5"/>
  <c r="H534" i="5"/>
  <c r="D534" i="5"/>
  <c r="K542" i="7"/>
  <c r="R542" i="7"/>
  <c r="S542" i="7" s="1"/>
  <c r="Q542" i="7"/>
  <c r="N542" i="7"/>
  <c r="D542" i="7"/>
  <c r="P542" i="7"/>
  <c r="M542" i="7"/>
  <c r="O542" i="7"/>
  <c r="C542" i="7"/>
  <c r="X542" i="7"/>
  <c r="AA542" i="7"/>
  <c r="Y540" i="8"/>
  <c r="F542" i="7"/>
  <c r="G542" i="7" s="1"/>
  <c r="L534" i="5" l="1"/>
  <c r="M534" i="5" s="1"/>
  <c r="H542" i="7"/>
  <c r="I542" i="7" s="1"/>
  <c r="J542" i="7" s="1"/>
  <c r="AB540" i="8"/>
  <c r="Z539" i="8"/>
  <c r="T542" i="7"/>
  <c r="U542" i="7" s="1"/>
  <c r="V542" i="7" s="1"/>
  <c r="W542" i="7" s="1"/>
  <c r="N534" i="5" l="1"/>
  <c r="O534" i="5" s="1"/>
  <c r="P534" i="5" s="1"/>
  <c r="Q534" i="5" s="1"/>
  <c r="O541" i="8"/>
  <c r="K541" i="8"/>
  <c r="M541" i="8"/>
  <c r="R541" i="8"/>
  <c r="S541" i="8" s="1"/>
  <c r="AA541" i="8"/>
  <c r="X541" i="8"/>
  <c r="P541" i="8"/>
  <c r="C541" i="8"/>
  <c r="N541" i="8"/>
  <c r="Q541" i="8"/>
  <c r="E541" i="8"/>
  <c r="F541" i="8" s="1"/>
  <c r="D541" i="8"/>
  <c r="Y542" i="7"/>
  <c r="R534" i="5" l="1"/>
  <c r="T534" i="5" s="1"/>
  <c r="T541" i="8"/>
  <c r="U541" i="8" s="1"/>
  <c r="V541" i="8" s="1"/>
  <c r="W541" i="8" s="1"/>
  <c r="G541" i="8"/>
  <c r="H541" i="8" s="1"/>
  <c r="I541" i="8" s="1"/>
  <c r="J541" i="8" s="1"/>
  <c r="AB542" i="7"/>
  <c r="Z541" i="7"/>
  <c r="W534" i="5" l="1"/>
  <c r="U533" i="5"/>
  <c r="Y541" i="8"/>
  <c r="AB541" i="8" s="1"/>
  <c r="Q543" i="7"/>
  <c r="D543" i="7"/>
  <c r="N543" i="7"/>
  <c r="P543" i="7"/>
  <c r="M543" i="7"/>
  <c r="K543" i="7"/>
  <c r="AA543" i="7"/>
  <c r="X543" i="7"/>
  <c r="C543" i="7"/>
  <c r="R543" i="7"/>
  <c r="E543" i="7"/>
  <c r="O543" i="7"/>
  <c r="S535" i="5" l="1"/>
  <c r="E535" i="5"/>
  <c r="J535" i="5"/>
  <c r="C535" i="5"/>
  <c r="F535" i="5" s="1"/>
  <c r="K535" i="5"/>
  <c r="V535" i="5"/>
  <c r="H535" i="5"/>
  <c r="Z540" i="8"/>
  <c r="S543" i="7"/>
  <c r="X542" i="8"/>
  <c r="E542" i="8"/>
  <c r="D542" i="8"/>
  <c r="C542" i="8"/>
  <c r="N542" i="8"/>
  <c r="K542" i="8"/>
  <c r="Q542" i="8"/>
  <c r="O542" i="8"/>
  <c r="AA542" i="8"/>
  <c r="M542" i="8"/>
  <c r="P542" i="8"/>
  <c r="R542" i="8"/>
  <c r="F543" i="7"/>
  <c r="G543" i="7" s="1"/>
  <c r="I535" i="5" l="1"/>
  <c r="L535" i="5" s="1"/>
  <c r="M535" i="5" s="1"/>
  <c r="D535" i="5"/>
  <c r="S542" i="8"/>
  <c r="T543" i="7"/>
  <c r="F542" i="8"/>
  <c r="G542" i="8" s="1"/>
  <c r="H543" i="7"/>
  <c r="I543" i="7" s="1"/>
  <c r="J543" i="7" s="1"/>
  <c r="N535" i="5" l="1"/>
  <c r="O535" i="5" s="1"/>
  <c r="P535" i="5" s="1"/>
  <c r="Q535" i="5" s="1"/>
  <c r="R535" i="5" s="1"/>
  <c r="T535" i="5" s="1"/>
  <c r="U543" i="7"/>
  <c r="V543" i="7" s="1"/>
  <c r="W543" i="7" s="1"/>
  <c r="Y543" i="7" s="1"/>
  <c r="H542" i="8"/>
  <c r="I542" i="8" s="1"/>
  <c r="J542" i="8" s="1"/>
  <c r="T542" i="8"/>
  <c r="U542" i="8" s="1"/>
  <c r="V542" i="8" s="1"/>
  <c r="W535" i="5" l="1"/>
  <c r="U534" i="5"/>
  <c r="AB543" i="7"/>
  <c r="Z542" i="7"/>
  <c r="W542" i="8"/>
  <c r="Y542" i="8" s="1"/>
  <c r="V536" i="5" l="1"/>
  <c r="S536" i="5"/>
  <c r="C536" i="5"/>
  <c r="E536" i="5" s="1"/>
  <c r="AB542" i="8"/>
  <c r="Z541" i="8"/>
  <c r="D544" i="7"/>
  <c r="O544" i="7"/>
  <c r="X544" i="7"/>
  <c r="C544" i="7"/>
  <c r="R544" i="7"/>
  <c r="E544" i="7"/>
  <c r="AA544" i="7"/>
  <c r="K544" i="7"/>
  <c r="Q544" i="7"/>
  <c r="N544" i="7"/>
  <c r="P544" i="7"/>
  <c r="M544" i="7"/>
  <c r="I536" i="5" l="1"/>
  <c r="H536" i="5"/>
  <c r="D536" i="5"/>
  <c r="J536" i="5"/>
  <c r="K536" i="5"/>
  <c r="F536" i="5"/>
  <c r="F544" i="7"/>
  <c r="Q543" i="8"/>
  <c r="AA543" i="8"/>
  <c r="R543" i="8"/>
  <c r="N543" i="8"/>
  <c r="D543" i="8"/>
  <c r="M543" i="8"/>
  <c r="E543" i="8"/>
  <c r="X543" i="8"/>
  <c r="C543" i="8"/>
  <c r="K543" i="8"/>
  <c r="O543" i="8"/>
  <c r="P543" i="8"/>
  <c r="S544" i="7"/>
  <c r="L536" i="5" l="1"/>
  <c r="M536" i="5" s="1"/>
  <c r="N536" i="5" s="1"/>
  <c r="O536" i="5" s="1"/>
  <c r="P536" i="5" s="1"/>
  <c r="Q536" i="5" s="1"/>
  <c r="R536" i="5" s="1"/>
  <c r="T536" i="5" s="1"/>
  <c r="U535" i="5" s="1"/>
  <c r="S543" i="8"/>
  <c r="T543" i="8" s="1"/>
  <c r="F543" i="8"/>
  <c r="T544" i="7"/>
  <c r="G544" i="7"/>
  <c r="H544" i="7" s="1"/>
  <c r="I544" i="7" s="1"/>
  <c r="W536" i="5" l="1"/>
  <c r="C537" i="5" s="1"/>
  <c r="K537" i="5" s="1"/>
  <c r="G543" i="8"/>
  <c r="H543" i="8" s="1"/>
  <c r="I543" i="8" s="1"/>
  <c r="U544" i="7"/>
  <c r="V544" i="7" s="1"/>
  <c r="W544" i="7" s="1"/>
  <c r="U543" i="8"/>
  <c r="V543" i="8" s="1"/>
  <c r="W543" i="8" s="1"/>
  <c r="J544" i="7"/>
  <c r="S537" i="5" l="1"/>
  <c r="V537" i="5"/>
  <c r="I537" i="5"/>
  <c r="E537" i="5"/>
  <c r="F537" i="5"/>
  <c r="D537" i="5"/>
  <c r="J537" i="5"/>
  <c r="H537" i="5"/>
  <c r="J543" i="8"/>
  <c r="Y543" i="8" s="1"/>
  <c r="Y544" i="7"/>
  <c r="L537" i="5" l="1"/>
  <c r="M537" i="5" s="1"/>
  <c r="N537" i="5" s="1"/>
  <c r="O537" i="5" s="1"/>
  <c r="AB544" i="7"/>
  <c r="Z543" i="7"/>
  <c r="AB543" i="8"/>
  <c r="Z542" i="8"/>
  <c r="P537" i="5" l="1"/>
  <c r="Q537" i="5" s="1"/>
  <c r="R537" i="5" s="1"/>
  <c r="T537" i="5" s="1"/>
  <c r="AA545" i="7"/>
  <c r="X545" i="7"/>
  <c r="Q545" i="7"/>
  <c r="P545" i="7"/>
  <c r="O545" i="7"/>
  <c r="C545" i="7"/>
  <c r="K545" i="7"/>
  <c r="M545" i="7"/>
  <c r="R545" i="7"/>
  <c r="E545" i="7"/>
  <c r="D545" i="7"/>
  <c r="N545" i="7"/>
  <c r="O544" i="8"/>
  <c r="N544" i="8"/>
  <c r="C544" i="8"/>
  <c r="R544" i="8"/>
  <c r="AA544" i="8"/>
  <c r="K544" i="8"/>
  <c r="X544" i="8"/>
  <c r="P544" i="8"/>
  <c r="Q544" i="8"/>
  <c r="E544" i="8"/>
  <c r="D544" i="8"/>
  <c r="M544" i="8"/>
  <c r="W537" i="5" l="1"/>
  <c r="U536" i="5"/>
  <c r="F544" i="8"/>
  <c r="S545" i="7"/>
  <c r="F545" i="7"/>
  <c r="G545" i="7" s="1"/>
  <c r="S544" i="8"/>
  <c r="T544" i="8" s="1"/>
  <c r="S538" i="5" l="1"/>
  <c r="I538" i="5"/>
  <c r="E538" i="5"/>
  <c r="C538" i="5"/>
  <c r="H538" i="5" s="1"/>
  <c r="V538" i="5"/>
  <c r="F538" i="5"/>
  <c r="D538" i="5"/>
  <c r="G544" i="8"/>
  <c r="H544" i="8" s="1"/>
  <c r="I544" i="8" s="1"/>
  <c r="J544" i="8" s="1"/>
  <c r="U544" i="8"/>
  <c r="V544" i="8" s="1"/>
  <c r="W544" i="8" s="1"/>
  <c r="H545" i="7"/>
  <c r="I545" i="7" s="1"/>
  <c r="J545" i="7" s="1"/>
  <c r="T545" i="7"/>
  <c r="U545" i="7" s="1"/>
  <c r="V545" i="7" s="1"/>
  <c r="K538" i="5" l="1"/>
  <c r="J538" i="5"/>
  <c r="L538" i="5" s="1"/>
  <c r="M538" i="5" s="1"/>
  <c r="N538" i="5" s="1"/>
  <c r="O538" i="5" s="1"/>
  <c r="P538" i="5" s="1"/>
  <c r="Q538" i="5" s="1"/>
  <c r="R538" i="5" s="1"/>
  <c r="T538" i="5" s="1"/>
  <c r="Y544" i="8"/>
  <c r="Z543" i="8" s="1"/>
  <c r="W545" i="7"/>
  <c r="Y545" i="7" s="1"/>
  <c r="W538" i="5" l="1"/>
  <c r="U537" i="5"/>
  <c r="AB544" i="8"/>
  <c r="E545" i="8" s="1"/>
  <c r="AB545" i="7"/>
  <c r="Z544" i="7"/>
  <c r="C539" i="5" l="1"/>
  <c r="F539" i="5" s="1"/>
  <c r="I539" i="5"/>
  <c r="H539" i="5"/>
  <c r="V539" i="5"/>
  <c r="J539" i="5"/>
  <c r="S539" i="5"/>
  <c r="D539" i="5"/>
  <c r="Q545" i="8"/>
  <c r="AA545" i="8"/>
  <c r="C545" i="8"/>
  <c r="O545" i="8"/>
  <c r="P545" i="8"/>
  <c r="K545" i="8"/>
  <c r="N545" i="8"/>
  <c r="D545" i="8"/>
  <c r="X545" i="8"/>
  <c r="R545" i="8"/>
  <c r="S545" i="8" s="1"/>
  <c r="T545" i="8" s="1"/>
  <c r="M545" i="8"/>
  <c r="F545" i="8"/>
  <c r="G545" i="8" s="1"/>
  <c r="H545" i="8" s="1"/>
  <c r="I545" i="8" s="1"/>
  <c r="P546" i="7"/>
  <c r="Q546" i="7"/>
  <c r="R546" i="7"/>
  <c r="X546" i="7"/>
  <c r="E546" i="7"/>
  <c r="K546" i="7"/>
  <c r="C546" i="7"/>
  <c r="D546" i="7"/>
  <c r="N546" i="7"/>
  <c r="AA546" i="7"/>
  <c r="M546" i="7"/>
  <c r="O546" i="7"/>
  <c r="E539" i="5" l="1"/>
  <c r="K539" i="5"/>
  <c r="L539" i="5" s="1"/>
  <c r="M539" i="5" s="1"/>
  <c r="J545" i="8"/>
  <c r="S546" i="7"/>
  <c r="F546" i="7"/>
  <c r="U545" i="8"/>
  <c r="V545" i="8" s="1"/>
  <c r="W545" i="8" s="1"/>
  <c r="N539" i="5" l="1"/>
  <c r="O539" i="5" s="1"/>
  <c r="Y545" i="8"/>
  <c r="G546" i="7"/>
  <c r="T546" i="7"/>
  <c r="P539" i="5" l="1"/>
  <c r="Q539" i="5" s="1"/>
  <c r="R539" i="5" s="1"/>
  <c r="T539" i="5" s="1"/>
  <c r="U546" i="7"/>
  <c r="V546" i="7" s="1"/>
  <c r="W546" i="7" s="1"/>
  <c r="H546" i="7"/>
  <c r="I546" i="7" s="1"/>
  <c r="J546" i="7" s="1"/>
  <c r="AB545" i="8"/>
  <c r="Z544" i="8"/>
  <c r="W539" i="5" l="1"/>
  <c r="U538" i="5"/>
  <c r="Y546" i="7"/>
  <c r="Z545" i="7" s="1"/>
  <c r="C546" i="8"/>
  <c r="K546" i="8"/>
  <c r="O546" i="8"/>
  <c r="N546" i="8"/>
  <c r="M546" i="8"/>
  <c r="AA546" i="8"/>
  <c r="D546" i="8"/>
  <c r="Q546" i="8"/>
  <c r="X546" i="8"/>
  <c r="P546" i="8"/>
  <c r="R546" i="8"/>
  <c r="E546" i="8"/>
  <c r="H540" i="5" l="1"/>
  <c r="S540" i="5"/>
  <c r="V540" i="5"/>
  <c r="C540" i="5"/>
  <c r="E540" i="5" s="1"/>
  <c r="D540" i="5"/>
  <c r="F540" i="5"/>
  <c r="L540" i="5" s="1"/>
  <c r="M540" i="5" s="1"/>
  <c r="J540" i="5"/>
  <c r="K540" i="5"/>
  <c r="I540" i="5"/>
  <c r="AB546" i="7"/>
  <c r="AA547" i="7" s="1"/>
  <c r="S546" i="8"/>
  <c r="F546" i="8"/>
  <c r="G546" i="8" s="1"/>
  <c r="H546" i="8" s="1"/>
  <c r="I546" i="8" s="1"/>
  <c r="N540" i="5" l="1"/>
  <c r="O540" i="5" s="1"/>
  <c r="N547" i="7"/>
  <c r="X547" i="7"/>
  <c r="C547" i="7"/>
  <c r="E547" i="7"/>
  <c r="F547" i="7" s="1"/>
  <c r="P547" i="7"/>
  <c r="Q547" i="7"/>
  <c r="R547" i="7"/>
  <c r="S547" i="7" s="1"/>
  <c r="T547" i="7" s="1"/>
  <c r="O547" i="7"/>
  <c r="D547" i="7"/>
  <c r="K547" i="7"/>
  <c r="M547" i="7"/>
  <c r="T546" i="8"/>
  <c r="J546" i="8"/>
  <c r="P540" i="5" l="1"/>
  <c r="Q540" i="5" s="1"/>
  <c r="R540" i="5" s="1"/>
  <c r="T540" i="5" s="1"/>
  <c r="U546" i="8"/>
  <c r="V546" i="8" s="1"/>
  <c r="W546" i="8" s="1"/>
  <c r="Y546" i="8" s="1"/>
  <c r="AB546" i="8" s="1"/>
  <c r="U547" i="7"/>
  <c r="V547" i="7" s="1"/>
  <c r="W547" i="7" s="1"/>
  <c r="G547" i="7"/>
  <c r="H547" i="7" s="1"/>
  <c r="I547" i="7" s="1"/>
  <c r="W540" i="5" l="1"/>
  <c r="U539" i="5"/>
  <c r="Z545" i="8"/>
  <c r="J547" i="7"/>
  <c r="Y547" i="7" s="1"/>
  <c r="N547" i="8"/>
  <c r="C547" i="8"/>
  <c r="D547" i="8"/>
  <c r="P547" i="8"/>
  <c r="AA547" i="8"/>
  <c r="K547" i="8"/>
  <c r="E547" i="8"/>
  <c r="Q547" i="8"/>
  <c r="R547" i="8"/>
  <c r="O547" i="8"/>
  <c r="X547" i="8"/>
  <c r="M547" i="8"/>
  <c r="S541" i="5" l="1"/>
  <c r="C541" i="5"/>
  <c r="E541" i="5" s="1"/>
  <c r="V541" i="5"/>
  <c r="S547" i="8"/>
  <c r="AB547" i="7"/>
  <c r="Z546" i="7"/>
  <c r="F547" i="8"/>
  <c r="I541" i="5" l="1"/>
  <c r="K541" i="5"/>
  <c r="H541" i="5"/>
  <c r="D541" i="5"/>
  <c r="J541" i="5"/>
  <c r="F541" i="5"/>
  <c r="T547" i="8"/>
  <c r="U547" i="8" s="1"/>
  <c r="V547" i="8" s="1"/>
  <c r="E548" i="7"/>
  <c r="D548" i="7"/>
  <c r="K548" i="7"/>
  <c r="C548" i="7"/>
  <c r="P548" i="7"/>
  <c r="AA548" i="7"/>
  <c r="M548" i="7"/>
  <c r="Q548" i="7"/>
  <c r="O548" i="7"/>
  <c r="X548" i="7"/>
  <c r="N548" i="7"/>
  <c r="R548" i="7"/>
  <c r="G547" i="8"/>
  <c r="L541" i="5" l="1"/>
  <c r="M541" i="5" s="1"/>
  <c r="W547" i="8"/>
  <c r="H547" i="8"/>
  <c r="I547" i="8" s="1"/>
  <c r="J547" i="8" s="1"/>
  <c r="S548" i="7"/>
  <c r="F548" i="7"/>
  <c r="G548" i="7" s="1"/>
  <c r="H548" i="7" s="1"/>
  <c r="I548" i="7" s="1"/>
  <c r="N541" i="5" l="1"/>
  <c r="O541" i="5" s="1"/>
  <c r="Y547" i="8"/>
  <c r="Z546" i="8" s="1"/>
  <c r="J548" i="7"/>
  <c r="T548" i="7"/>
  <c r="U548" i="7" s="1"/>
  <c r="V548" i="7" s="1"/>
  <c r="P541" i="5" l="1"/>
  <c r="Q541" i="5" s="1"/>
  <c r="R541" i="5" s="1"/>
  <c r="T541" i="5" s="1"/>
  <c r="U540" i="5" s="1"/>
  <c r="AB547" i="8"/>
  <c r="R548" i="8" s="1"/>
  <c r="W548" i="7"/>
  <c r="Y548" i="7" s="1"/>
  <c r="W541" i="5" l="1"/>
  <c r="S542" i="5" s="1"/>
  <c r="K548" i="8"/>
  <c r="D548" i="8"/>
  <c r="N548" i="8"/>
  <c r="Q548" i="8"/>
  <c r="P548" i="8"/>
  <c r="E548" i="8"/>
  <c r="F548" i="8" s="1"/>
  <c r="C548" i="8"/>
  <c r="X548" i="8"/>
  <c r="M548" i="8"/>
  <c r="O548" i="8"/>
  <c r="AA548" i="8"/>
  <c r="AB548" i="7"/>
  <c r="Z547" i="7"/>
  <c r="S548" i="8"/>
  <c r="F542" i="5" l="1"/>
  <c r="V542" i="5"/>
  <c r="J542" i="5"/>
  <c r="C542" i="5"/>
  <c r="D542" i="5" s="1"/>
  <c r="I542" i="5"/>
  <c r="K542" i="5"/>
  <c r="L542" i="5" s="1"/>
  <c r="M542" i="5" s="1"/>
  <c r="N542" i="5" s="1"/>
  <c r="O542" i="5" s="1"/>
  <c r="H542" i="5"/>
  <c r="E542" i="5"/>
  <c r="G548" i="8"/>
  <c r="D549" i="7"/>
  <c r="E549" i="7"/>
  <c r="O549" i="7"/>
  <c r="R549" i="7"/>
  <c r="P549" i="7"/>
  <c r="X549" i="7"/>
  <c r="Q549" i="7"/>
  <c r="AA549" i="7"/>
  <c r="M549" i="7"/>
  <c r="K549" i="7"/>
  <c r="C549" i="7"/>
  <c r="N549" i="7"/>
  <c r="T548" i="8"/>
  <c r="U548" i="8" s="1"/>
  <c r="V548" i="8" s="1"/>
  <c r="P542" i="5" l="1"/>
  <c r="Q542" i="5" s="1"/>
  <c r="R542" i="5" s="1"/>
  <c r="T542" i="5" s="1"/>
  <c r="U541" i="5" s="1"/>
  <c r="H548" i="8"/>
  <c r="I548" i="8" s="1"/>
  <c r="J548" i="8" s="1"/>
  <c r="F549" i="7"/>
  <c r="W548" i="8"/>
  <c r="S549" i="7"/>
  <c r="T549" i="7" s="1"/>
  <c r="U549" i="7" s="1"/>
  <c r="V549" i="7" s="1"/>
  <c r="W542" i="5" l="1"/>
  <c r="V543" i="5" s="1"/>
  <c r="G549" i="7"/>
  <c r="H549" i="7" s="1"/>
  <c r="I549" i="7" s="1"/>
  <c r="J549" i="7" s="1"/>
  <c r="Y548" i="8"/>
  <c r="AB548" i="8" s="1"/>
  <c r="W549" i="7"/>
  <c r="C543" i="5" l="1"/>
  <c r="J543" i="5" s="1"/>
  <c r="D543" i="5"/>
  <c r="I543" i="5"/>
  <c r="K543" i="5"/>
  <c r="E543" i="5"/>
  <c r="S543" i="5"/>
  <c r="H543" i="5"/>
  <c r="F543" i="5"/>
  <c r="L543" i="5" s="1"/>
  <c r="M543" i="5" s="1"/>
  <c r="Z547" i="8"/>
  <c r="D549" i="8"/>
  <c r="AA549" i="8"/>
  <c r="K549" i="8"/>
  <c r="Q549" i="8"/>
  <c r="O549" i="8"/>
  <c r="N549" i="8"/>
  <c r="M549" i="8"/>
  <c r="C549" i="8"/>
  <c r="R549" i="8"/>
  <c r="X549" i="8"/>
  <c r="P549" i="8"/>
  <c r="E549" i="8"/>
  <c r="Y549" i="7"/>
  <c r="N543" i="5" l="1"/>
  <c r="S549" i="8"/>
  <c r="F549" i="8"/>
  <c r="G549" i="8" s="1"/>
  <c r="AB549" i="7"/>
  <c r="Z548" i="7"/>
  <c r="O543" i="5" l="1"/>
  <c r="P543" i="5" s="1"/>
  <c r="Q543" i="5" s="1"/>
  <c r="T549" i="8"/>
  <c r="M550" i="7"/>
  <c r="K550" i="7"/>
  <c r="O550" i="7"/>
  <c r="N550" i="7"/>
  <c r="R550" i="7"/>
  <c r="AA550" i="7"/>
  <c r="E550" i="7"/>
  <c r="Q550" i="7"/>
  <c r="C550" i="7"/>
  <c r="D550" i="7"/>
  <c r="X550" i="7"/>
  <c r="P550" i="7"/>
  <c r="H549" i="8"/>
  <c r="I549" i="8" s="1"/>
  <c r="J549" i="8" s="1"/>
  <c r="R543" i="5" l="1"/>
  <c r="T543" i="5" s="1"/>
  <c r="U549" i="8"/>
  <c r="V549" i="8" s="1"/>
  <c r="W549" i="8" s="1"/>
  <c r="Y549" i="8" s="1"/>
  <c r="F550" i="7"/>
  <c r="S550" i="7"/>
  <c r="W543" i="5" l="1"/>
  <c r="U542" i="5"/>
  <c r="AB549" i="8"/>
  <c r="X550" i="8" s="1"/>
  <c r="Z548" i="8"/>
  <c r="T550" i="7"/>
  <c r="U550" i="7" s="1"/>
  <c r="V550" i="7" s="1"/>
  <c r="G550" i="7"/>
  <c r="H550" i="7" s="1"/>
  <c r="I550" i="7" s="1"/>
  <c r="V544" i="5" l="1"/>
  <c r="C544" i="5"/>
  <c r="F544" i="5" s="1"/>
  <c r="S544" i="5"/>
  <c r="J544" i="5"/>
  <c r="N550" i="8"/>
  <c r="C550" i="8"/>
  <c r="AA550" i="8"/>
  <c r="P550" i="8"/>
  <c r="E550" i="8"/>
  <c r="F550" i="8" s="1"/>
  <c r="Q550" i="8"/>
  <c r="M550" i="8"/>
  <c r="D550" i="8"/>
  <c r="R550" i="8"/>
  <c r="S550" i="8" s="1"/>
  <c r="W550" i="7"/>
  <c r="O550" i="8"/>
  <c r="K550" i="8"/>
  <c r="J550" i="7"/>
  <c r="I544" i="5" l="1"/>
  <c r="E544" i="5"/>
  <c r="K544" i="5"/>
  <c r="H544" i="5"/>
  <c r="D544" i="5"/>
  <c r="Y550" i="7"/>
  <c r="Z549" i="7" s="1"/>
  <c r="T550" i="8"/>
  <c r="U550" i="8" s="1"/>
  <c r="V550" i="8" s="1"/>
  <c r="G550" i="8"/>
  <c r="H550" i="8" s="1"/>
  <c r="I550" i="8" s="1"/>
  <c r="L544" i="5" l="1"/>
  <c r="M544" i="5" s="1"/>
  <c r="AB550" i="7"/>
  <c r="AA551" i="7" s="1"/>
  <c r="J550" i="8"/>
  <c r="W550" i="8"/>
  <c r="N544" i="5" l="1"/>
  <c r="O544" i="5" s="1"/>
  <c r="P544" i="5" s="1"/>
  <c r="Q544" i="5" s="1"/>
  <c r="Y550" i="8"/>
  <c r="Z549" i="8" s="1"/>
  <c r="O551" i="7"/>
  <c r="D551" i="7"/>
  <c r="Q551" i="7"/>
  <c r="R551" i="7"/>
  <c r="S551" i="7" s="1"/>
  <c r="T551" i="7" s="1"/>
  <c r="M551" i="7"/>
  <c r="X551" i="7"/>
  <c r="P551" i="7"/>
  <c r="E551" i="7"/>
  <c r="F551" i="7" s="1"/>
  <c r="C551" i="7"/>
  <c r="K551" i="7"/>
  <c r="N551" i="7"/>
  <c r="R544" i="5" l="1"/>
  <c r="T544" i="5" s="1"/>
  <c r="AB550" i="8"/>
  <c r="E551" i="8" s="1"/>
  <c r="U551" i="7"/>
  <c r="V551" i="7" s="1"/>
  <c r="W551" i="7" s="1"/>
  <c r="G551" i="7"/>
  <c r="H551" i="7" s="1"/>
  <c r="I551" i="7" s="1"/>
  <c r="U543" i="5" l="1"/>
  <c r="W544" i="5"/>
  <c r="O551" i="8"/>
  <c r="K551" i="8"/>
  <c r="AA551" i="8"/>
  <c r="D551" i="8"/>
  <c r="P551" i="8"/>
  <c r="Q551" i="8"/>
  <c r="M551" i="8"/>
  <c r="C551" i="8"/>
  <c r="N551" i="8"/>
  <c r="R551" i="8"/>
  <c r="S551" i="8" s="1"/>
  <c r="T551" i="8" s="1"/>
  <c r="U551" i="8" s="1"/>
  <c r="V551" i="8" s="1"/>
  <c r="X551" i="8"/>
  <c r="F551" i="8"/>
  <c r="G551" i="8" s="1"/>
  <c r="J551" i="7"/>
  <c r="Y551" i="7" s="1"/>
  <c r="C545" i="5" l="1"/>
  <c r="J545" i="5" s="1"/>
  <c r="V545" i="5"/>
  <c r="S545" i="5"/>
  <c r="I545" i="5"/>
  <c r="AB551" i="7"/>
  <c r="Z550" i="7"/>
  <c r="H551" i="8"/>
  <c r="I551" i="8" s="1"/>
  <c r="J551" i="8" s="1"/>
  <c r="W551" i="8"/>
  <c r="E545" i="5" l="1"/>
  <c r="K545" i="5"/>
  <c r="D545" i="5"/>
  <c r="H545" i="5"/>
  <c r="F545" i="5"/>
  <c r="L545" i="5" s="1"/>
  <c r="M545" i="5" s="1"/>
  <c r="N545" i="5" s="1"/>
  <c r="Y551" i="8"/>
  <c r="Z550" i="8" s="1"/>
  <c r="K552" i="7"/>
  <c r="Q552" i="7"/>
  <c r="AA552" i="7"/>
  <c r="O552" i="7"/>
  <c r="E552" i="7"/>
  <c r="D552" i="7"/>
  <c r="N552" i="7"/>
  <c r="M552" i="7"/>
  <c r="R552" i="7"/>
  <c r="X552" i="7"/>
  <c r="C552" i="7"/>
  <c r="P552" i="7"/>
  <c r="O545" i="5" l="1"/>
  <c r="P545" i="5" s="1"/>
  <c r="Q545" i="5" s="1"/>
  <c r="AB551" i="8"/>
  <c r="C552" i="8" s="1"/>
  <c r="S552" i="7"/>
  <c r="F552" i="7"/>
  <c r="R545" i="5" l="1"/>
  <c r="T545" i="5" s="1"/>
  <c r="N552" i="8"/>
  <c r="AA552" i="8"/>
  <c r="K552" i="8"/>
  <c r="O552" i="8"/>
  <c r="X552" i="8"/>
  <c r="D552" i="8"/>
  <c r="P552" i="8"/>
  <c r="E552" i="8"/>
  <c r="F552" i="8" s="1"/>
  <c r="G552" i="8" s="1"/>
  <c r="R552" i="8"/>
  <c r="S552" i="8" s="1"/>
  <c r="T552" i="8" s="1"/>
  <c r="U552" i="8" s="1"/>
  <c r="V552" i="8" s="1"/>
  <c r="M552" i="8"/>
  <c r="Q552" i="8"/>
  <c r="T552" i="7"/>
  <c r="G552" i="7"/>
  <c r="H552" i="7" s="1"/>
  <c r="I552" i="7" s="1"/>
  <c r="W545" i="5" l="1"/>
  <c r="U544" i="5"/>
  <c r="J552" i="7"/>
  <c r="U552" i="7"/>
  <c r="V552" i="7" s="1"/>
  <c r="W552" i="7" s="1"/>
  <c r="H552" i="8"/>
  <c r="I552" i="8" s="1"/>
  <c r="J552" i="8" s="1"/>
  <c r="W552" i="8"/>
  <c r="J546" i="5" l="1"/>
  <c r="C546" i="5"/>
  <c r="E546" i="5" s="1"/>
  <c r="V546" i="5"/>
  <c r="S546" i="5"/>
  <c r="K546" i="5"/>
  <c r="H546" i="5"/>
  <c r="Y552" i="8"/>
  <c r="AB552" i="8" s="1"/>
  <c r="Y552" i="7"/>
  <c r="Z551" i="7" s="1"/>
  <c r="D546" i="5" l="1"/>
  <c r="F546" i="5"/>
  <c r="I546" i="5"/>
  <c r="Z551" i="8"/>
  <c r="AB552" i="7"/>
  <c r="E553" i="7" s="1"/>
  <c r="F553" i="7" s="1"/>
  <c r="G553" i="7" s="1"/>
  <c r="M553" i="8"/>
  <c r="Q553" i="8"/>
  <c r="C553" i="8"/>
  <c r="K553" i="8"/>
  <c r="AA553" i="8"/>
  <c r="O553" i="8"/>
  <c r="P553" i="8"/>
  <c r="R553" i="8"/>
  <c r="D553" i="8"/>
  <c r="N553" i="8"/>
  <c r="E553" i="8"/>
  <c r="X553" i="8"/>
  <c r="L546" i="5" l="1"/>
  <c r="M546" i="5" s="1"/>
  <c r="AA553" i="7"/>
  <c r="M553" i="7"/>
  <c r="P553" i="7"/>
  <c r="O553" i="7"/>
  <c r="C553" i="7"/>
  <c r="R553" i="7"/>
  <c r="S553" i="7" s="1"/>
  <c r="T553" i="7" s="1"/>
  <c r="U553" i="7" s="1"/>
  <c r="V553" i="7" s="1"/>
  <c r="X553" i="7"/>
  <c r="Q553" i="7"/>
  <c r="D553" i="7"/>
  <c r="N553" i="7"/>
  <c r="K553" i="7"/>
  <c r="F553" i="8"/>
  <c r="S553" i="8"/>
  <c r="T553" i="8" s="1"/>
  <c r="H553" i="7"/>
  <c r="I553" i="7" s="1"/>
  <c r="J553" i="7" s="1"/>
  <c r="N546" i="5" l="1"/>
  <c r="O546" i="5" s="1"/>
  <c r="P546" i="5" s="1"/>
  <c r="Q546" i="5" s="1"/>
  <c r="W553" i="7"/>
  <c r="Y553" i="7" s="1"/>
  <c r="Z552" i="7" s="1"/>
  <c r="U553" i="8"/>
  <c r="V553" i="8" s="1"/>
  <c r="W553" i="8" s="1"/>
  <c r="G553" i="8"/>
  <c r="H553" i="8" s="1"/>
  <c r="I553" i="8" s="1"/>
  <c r="R546" i="5" l="1"/>
  <c r="T546" i="5" s="1"/>
  <c r="AB553" i="7"/>
  <c r="D554" i="7" s="1"/>
  <c r="J553" i="8"/>
  <c r="Y553" i="8" s="1"/>
  <c r="U545" i="5" l="1"/>
  <c r="W546" i="5"/>
  <c r="N554" i="7"/>
  <c r="K554" i="7"/>
  <c r="O554" i="7"/>
  <c r="X554" i="7"/>
  <c r="E554" i="7"/>
  <c r="F554" i="7" s="1"/>
  <c r="Q554" i="7"/>
  <c r="P554" i="7"/>
  <c r="M554" i="7"/>
  <c r="AA554" i="7"/>
  <c r="R554" i="7"/>
  <c r="S554" i="7" s="1"/>
  <c r="C554" i="7"/>
  <c r="AB553" i="8"/>
  <c r="Z552" i="8"/>
  <c r="C547" i="5" l="1"/>
  <c r="H547" i="5"/>
  <c r="F547" i="5"/>
  <c r="S547" i="5"/>
  <c r="K547" i="5"/>
  <c r="V547" i="5"/>
  <c r="I547" i="5"/>
  <c r="D547" i="5"/>
  <c r="G554" i="7"/>
  <c r="T554" i="7"/>
  <c r="U554" i="7" s="1"/>
  <c r="V554" i="7" s="1"/>
  <c r="W554" i="7" s="1"/>
  <c r="C554" i="8"/>
  <c r="E554" i="8"/>
  <c r="AA554" i="8"/>
  <c r="R554" i="8"/>
  <c r="M554" i="8"/>
  <c r="D554" i="8"/>
  <c r="N554" i="8"/>
  <c r="K554" i="8"/>
  <c r="X554" i="8"/>
  <c r="Q554" i="8"/>
  <c r="O554" i="8"/>
  <c r="P554" i="8"/>
  <c r="E547" i="5" l="1"/>
  <c r="J547" i="5"/>
  <c r="L547" i="5" s="1"/>
  <c r="M547" i="5" s="1"/>
  <c r="H554" i="7"/>
  <c r="I554" i="7" s="1"/>
  <c r="J554" i="7" s="1"/>
  <c r="Y554" i="7" s="1"/>
  <c r="F554" i="8"/>
  <c r="S554" i="8"/>
  <c r="T554" i="8" s="1"/>
  <c r="N547" i="5" l="1"/>
  <c r="O547" i="5" s="1"/>
  <c r="U554" i="8"/>
  <c r="V554" i="8" s="1"/>
  <c r="W554" i="8" s="1"/>
  <c r="AB554" i="7"/>
  <c r="Z553" i="7"/>
  <c r="G554" i="8"/>
  <c r="P547" i="5" l="1"/>
  <c r="Q547" i="5" s="1"/>
  <c r="R547" i="5" s="1"/>
  <c r="T547" i="5" s="1"/>
  <c r="H554" i="8"/>
  <c r="I554" i="8" s="1"/>
  <c r="J554" i="8" s="1"/>
  <c r="Y554" i="8" s="1"/>
  <c r="P555" i="7"/>
  <c r="R555" i="7"/>
  <c r="X555" i="7"/>
  <c r="D555" i="7"/>
  <c r="M555" i="7"/>
  <c r="K555" i="7"/>
  <c r="C555" i="7"/>
  <c r="E555" i="7"/>
  <c r="AA555" i="7"/>
  <c r="N555" i="7"/>
  <c r="O555" i="7"/>
  <c r="Q555" i="7"/>
  <c r="U546" i="5" l="1"/>
  <c r="W547" i="5"/>
  <c r="AB554" i="8"/>
  <c r="Z553" i="8"/>
  <c r="S555" i="7"/>
  <c r="F555" i="7"/>
  <c r="G555" i="7" s="1"/>
  <c r="H555" i="7" s="1"/>
  <c r="I555" i="7" s="1"/>
  <c r="V548" i="5" l="1"/>
  <c r="C548" i="5"/>
  <c r="E548" i="5" s="1"/>
  <c r="S548" i="5"/>
  <c r="F548" i="5"/>
  <c r="H548" i="5"/>
  <c r="E555" i="8"/>
  <c r="R555" i="8"/>
  <c r="M555" i="8"/>
  <c r="C555" i="8"/>
  <c r="D555" i="8"/>
  <c r="Q555" i="8"/>
  <c r="AA555" i="8"/>
  <c r="P555" i="8"/>
  <c r="X555" i="8"/>
  <c r="N555" i="8"/>
  <c r="O555" i="8"/>
  <c r="K555" i="8"/>
  <c r="J555" i="7"/>
  <c r="T555" i="7"/>
  <c r="U555" i="7" s="1"/>
  <c r="V555" i="7" s="1"/>
  <c r="J548" i="5" l="1"/>
  <c r="L548" i="5" s="1"/>
  <c r="M548" i="5" s="1"/>
  <c r="N548" i="5" s="1"/>
  <c r="O548" i="5" s="1"/>
  <c r="P548" i="5" s="1"/>
  <c r="Q548" i="5" s="1"/>
  <c r="D548" i="5"/>
  <c r="I548" i="5"/>
  <c r="K548" i="5"/>
  <c r="F555" i="8"/>
  <c r="G555" i="8" s="1"/>
  <c r="H555" i="8" s="1"/>
  <c r="I555" i="8" s="1"/>
  <c r="S555" i="8"/>
  <c r="W555" i="7"/>
  <c r="Y555" i="7" s="1"/>
  <c r="R548" i="5" l="1"/>
  <c r="T548" i="5" s="1"/>
  <c r="U547" i="5" s="1"/>
  <c r="AB555" i="7"/>
  <c r="Z554" i="7"/>
  <c r="J555" i="8"/>
  <c r="T555" i="8"/>
  <c r="W548" i="5" l="1"/>
  <c r="C549" i="5" s="1"/>
  <c r="K549" i="5" s="1"/>
  <c r="D556" i="7"/>
  <c r="O556" i="7"/>
  <c r="K556" i="7"/>
  <c r="N556" i="7"/>
  <c r="Q556" i="7"/>
  <c r="X556" i="7"/>
  <c r="C556" i="7"/>
  <c r="AA556" i="7"/>
  <c r="R556" i="7"/>
  <c r="E556" i="7"/>
  <c r="M556" i="7"/>
  <c r="P556" i="7"/>
  <c r="U555" i="8"/>
  <c r="V555" i="8" s="1"/>
  <c r="W555" i="8" s="1"/>
  <c r="Y555" i="8" s="1"/>
  <c r="E549" i="5" l="1"/>
  <c r="S549" i="5"/>
  <c r="H549" i="5"/>
  <c r="I549" i="5"/>
  <c r="J549" i="5"/>
  <c r="D549" i="5"/>
  <c r="V549" i="5"/>
  <c r="F549" i="5"/>
  <c r="L549" i="5" s="1"/>
  <c r="M549" i="5" s="1"/>
  <c r="AB555" i="8"/>
  <c r="Z554" i="8"/>
  <c r="S556" i="7"/>
  <c r="T556" i="7" s="1"/>
  <c r="F556" i="7"/>
  <c r="N549" i="5" l="1"/>
  <c r="O549" i="5" s="1"/>
  <c r="P549" i="5" s="1"/>
  <c r="Q549" i="5" s="1"/>
  <c r="R549" i="5" s="1"/>
  <c r="T549" i="5" s="1"/>
  <c r="U548" i="5" s="1"/>
  <c r="M556" i="8"/>
  <c r="AA556" i="8"/>
  <c r="Q556" i="8"/>
  <c r="R556" i="8"/>
  <c r="E556" i="8"/>
  <c r="K556" i="8"/>
  <c r="X556" i="8"/>
  <c r="O556" i="8"/>
  <c r="P556" i="8"/>
  <c r="C556" i="8"/>
  <c r="N556" i="8"/>
  <c r="D556" i="8"/>
  <c r="U556" i="7"/>
  <c r="V556" i="7" s="1"/>
  <c r="W556" i="7" s="1"/>
  <c r="G556" i="7"/>
  <c r="W549" i="5" l="1"/>
  <c r="V550" i="5" s="1"/>
  <c r="H556" i="7"/>
  <c r="I556" i="7" s="1"/>
  <c r="J556" i="7" s="1"/>
  <c r="Y556" i="7" s="1"/>
  <c r="S556" i="8"/>
  <c r="T556" i="8" s="1"/>
  <c r="U556" i="8" s="1"/>
  <c r="V556" i="8" s="1"/>
  <c r="F556" i="8"/>
  <c r="G556" i="8" s="1"/>
  <c r="C550" i="5" l="1"/>
  <c r="E550" i="5" s="1"/>
  <c r="K550" i="5"/>
  <c r="H550" i="5"/>
  <c r="D550" i="5"/>
  <c r="I550" i="5"/>
  <c r="S550" i="5"/>
  <c r="F550" i="5"/>
  <c r="L550" i="5" s="1"/>
  <c r="M550" i="5" s="1"/>
  <c r="J550" i="5"/>
  <c r="Z555" i="7"/>
  <c r="AB556" i="7"/>
  <c r="M557" i="7" s="1"/>
  <c r="H556" i="8"/>
  <c r="I556" i="8" s="1"/>
  <c r="J556" i="8" s="1"/>
  <c r="W556" i="8"/>
  <c r="N550" i="5" l="1"/>
  <c r="O550" i="5" s="1"/>
  <c r="P550" i="5" s="1"/>
  <c r="Q550" i="5" s="1"/>
  <c r="Y556" i="8"/>
  <c r="Z555" i="8" s="1"/>
  <c r="N557" i="7"/>
  <c r="AA557" i="7"/>
  <c r="O557" i="7"/>
  <c r="X557" i="7"/>
  <c r="K557" i="7"/>
  <c r="R557" i="7"/>
  <c r="S557" i="7" s="1"/>
  <c r="P557" i="7"/>
  <c r="C557" i="7"/>
  <c r="D557" i="7"/>
  <c r="E557" i="7"/>
  <c r="F557" i="7" s="1"/>
  <c r="Q557" i="7"/>
  <c r="R550" i="5" l="1"/>
  <c r="T550" i="5" s="1"/>
  <c r="AB556" i="8"/>
  <c r="P557" i="8" s="1"/>
  <c r="T557" i="7"/>
  <c r="U557" i="7" s="1"/>
  <c r="V557" i="7" s="1"/>
  <c r="G557" i="7"/>
  <c r="H557" i="7" s="1"/>
  <c r="I557" i="7" s="1"/>
  <c r="J557" i="7" s="1"/>
  <c r="W550" i="5" l="1"/>
  <c r="U549" i="5"/>
  <c r="K557" i="8"/>
  <c r="N557" i="8"/>
  <c r="M557" i="8"/>
  <c r="O557" i="8"/>
  <c r="AA557" i="8"/>
  <c r="D557" i="8"/>
  <c r="Q557" i="8"/>
  <c r="R557" i="8"/>
  <c r="S557" i="8" s="1"/>
  <c r="T557" i="8" s="1"/>
  <c r="U557" i="8" s="1"/>
  <c r="V557" i="8" s="1"/>
  <c r="E557" i="8"/>
  <c r="C557" i="8"/>
  <c r="X557" i="8"/>
  <c r="W557" i="7"/>
  <c r="Y557" i="7" s="1"/>
  <c r="V551" i="5" l="1"/>
  <c r="S551" i="5"/>
  <c r="J551" i="5"/>
  <c r="C551" i="5"/>
  <c r="D551" i="5" s="1"/>
  <c r="F551" i="5"/>
  <c r="I551" i="5"/>
  <c r="L551" i="5" s="1"/>
  <c r="M551" i="5" s="1"/>
  <c r="H551" i="5"/>
  <c r="K551" i="5"/>
  <c r="E551" i="5"/>
  <c r="F557" i="8"/>
  <c r="G557" i="8" s="1"/>
  <c r="Z556" i="7"/>
  <c r="AB557" i="7"/>
  <c r="AA558" i="7" s="1"/>
  <c r="W557" i="8"/>
  <c r="N551" i="5" l="1"/>
  <c r="O551" i="5" s="1"/>
  <c r="P551" i="5" s="1"/>
  <c r="Q551" i="5" s="1"/>
  <c r="R551" i="5" s="1"/>
  <c r="T551" i="5" s="1"/>
  <c r="H557" i="8"/>
  <c r="I557" i="8" s="1"/>
  <c r="J557" i="8" s="1"/>
  <c r="Y557" i="8" s="1"/>
  <c r="E558" i="7"/>
  <c r="F558" i="7" s="1"/>
  <c r="G558" i="7" s="1"/>
  <c r="N558" i="7"/>
  <c r="M558" i="7"/>
  <c r="C558" i="7"/>
  <c r="X558" i="7"/>
  <c r="D558" i="7"/>
  <c r="R558" i="7"/>
  <c r="S558" i="7" s="1"/>
  <c r="O558" i="7"/>
  <c r="K558" i="7"/>
  <c r="Q558" i="7"/>
  <c r="P558" i="7"/>
  <c r="W551" i="5" l="1"/>
  <c r="U550" i="5"/>
  <c r="AB557" i="8"/>
  <c r="Z556" i="8"/>
  <c r="T558" i="7"/>
  <c r="U558" i="7" s="1"/>
  <c r="V558" i="7" s="1"/>
  <c r="W558" i="7" s="1"/>
  <c r="H558" i="7"/>
  <c r="I558" i="7" s="1"/>
  <c r="J558" i="7" s="1"/>
  <c r="S552" i="5" l="1"/>
  <c r="I552" i="5"/>
  <c r="V552" i="5"/>
  <c r="C552" i="5"/>
  <c r="F552" i="5" s="1"/>
  <c r="E552" i="5"/>
  <c r="H552" i="5"/>
  <c r="K552" i="5"/>
  <c r="Y558" i="7"/>
  <c r="M558" i="8"/>
  <c r="E558" i="8"/>
  <c r="N558" i="8"/>
  <c r="R558" i="8"/>
  <c r="O558" i="8"/>
  <c r="P558" i="8"/>
  <c r="K558" i="8"/>
  <c r="AA558" i="8"/>
  <c r="D558" i="8"/>
  <c r="Q558" i="8"/>
  <c r="C558" i="8"/>
  <c r="X558" i="8"/>
  <c r="J552" i="5" l="1"/>
  <c r="L552" i="5"/>
  <c r="M552" i="5" s="1"/>
  <c r="D552" i="5"/>
  <c r="S558" i="8"/>
  <c r="T558" i="8" s="1"/>
  <c r="U558" i="8" s="1"/>
  <c r="V558" i="8" s="1"/>
  <c r="AB558" i="7"/>
  <c r="Z557" i="7"/>
  <c r="F558" i="8"/>
  <c r="N552" i="5" l="1"/>
  <c r="O552" i="5" s="1"/>
  <c r="P552" i="5" s="1"/>
  <c r="Q552" i="5" s="1"/>
  <c r="W558" i="8"/>
  <c r="P559" i="7"/>
  <c r="K559" i="7"/>
  <c r="R559" i="7"/>
  <c r="E559" i="7"/>
  <c r="X559" i="7"/>
  <c r="N559" i="7"/>
  <c r="C559" i="7"/>
  <c r="O559" i="7"/>
  <c r="AA559" i="7"/>
  <c r="D559" i="7"/>
  <c r="M559" i="7"/>
  <c r="Q559" i="7"/>
  <c r="G558" i="8"/>
  <c r="R552" i="5" l="1"/>
  <c r="T552" i="5" s="1"/>
  <c r="H558" i="8"/>
  <c r="I558" i="8" s="1"/>
  <c r="J558" i="8" s="1"/>
  <c r="Y558" i="8" s="1"/>
  <c r="S559" i="7"/>
  <c r="T559" i="7" s="1"/>
  <c r="F559" i="7"/>
  <c r="G559" i="7" s="1"/>
  <c r="H559" i="7" s="1"/>
  <c r="I559" i="7" s="1"/>
  <c r="W552" i="5" l="1"/>
  <c r="U551" i="5"/>
  <c r="AB558" i="8"/>
  <c r="Z557" i="8"/>
  <c r="U559" i="7"/>
  <c r="V559" i="7" s="1"/>
  <c r="W559" i="7" s="1"/>
  <c r="J559" i="7"/>
  <c r="S553" i="5" l="1"/>
  <c r="V553" i="5"/>
  <c r="C553" i="5"/>
  <c r="I553" i="5" s="1"/>
  <c r="Y559" i="7"/>
  <c r="C559" i="8"/>
  <c r="D559" i="8"/>
  <c r="K559" i="8"/>
  <c r="E559" i="8"/>
  <c r="O559" i="8"/>
  <c r="P559" i="8"/>
  <c r="N559" i="8"/>
  <c r="AA559" i="8"/>
  <c r="Q559" i="8"/>
  <c r="R559" i="8"/>
  <c r="M559" i="8"/>
  <c r="X559" i="8"/>
  <c r="J553" i="5" l="1"/>
  <c r="D553" i="5"/>
  <c r="E553" i="5"/>
  <c r="H553" i="5"/>
  <c r="K553" i="5"/>
  <c r="F553" i="5"/>
  <c r="F559" i="8"/>
  <c r="G559" i="8" s="1"/>
  <c r="AB559" i="7"/>
  <c r="Z558" i="7"/>
  <c r="S559" i="8"/>
  <c r="T559" i="8" s="1"/>
  <c r="L553" i="5" l="1"/>
  <c r="M553" i="5" s="1"/>
  <c r="H559" i="8"/>
  <c r="I559" i="8" s="1"/>
  <c r="J559" i="8" s="1"/>
  <c r="K560" i="7"/>
  <c r="P560" i="7"/>
  <c r="M560" i="7"/>
  <c r="E560" i="7"/>
  <c r="O560" i="7"/>
  <c r="AA560" i="7"/>
  <c r="X560" i="7"/>
  <c r="Q560" i="7"/>
  <c r="N560" i="7"/>
  <c r="C560" i="7"/>
  <c r="D560" i="7"/>
  <c r="R560" i="7"/>
  <c r="U559" i="8"/>
  <c r="V559" i="8" s="1"/>
  <c r="W559" i="8" s="1"/>
  <c r="N553" i="5" l="1"/>
  <c r="Y559" i="8"/>
  <c r="S560" i="7"/>
  <c r="F560" i="7"/>
  <c r="G560" i="7" s="1"/>
  <c r="O553" i="5" l="1"/>
  <c r="P553" i="5" s="1"/>
  <c r="Q553" i="5" s="1"/>
  <c r="T560" i="7"/>
  <c r="U560" i="7" s="1"/>
  <c r="V560" i="7" s="1"/>
  <c r="H560" i="7"/>
  <c r="I560" i="7" s="1"/>
  <c r="J560" i="7" s="1"/>
  <c r="AB559" i="8"/>
  <c r="Z558" i="8"/>
  <c r="R553" i="5" l="1"/>
  <c r="T553" i="5" s="1"/>
  <c r="W560" i="7"/>
  <c r="Y560" i="7" s="1"/>
  <c r="Z559" i="7" s="1"/>
  <c r="P560" i="8"/>
  <c r="M560" i="8"/>
  <c r="X560" i="8"/>
  <c r="AA560" i="8"/>
  <c r="E560" i="8"/>
  <c r="R560" i="8"/>
  <c r="D560" i="8"/>
  <c r="O560" i="8"/>
  <c r="N560" i="8"/>
  <c r="Q560" i="8"/>
  <c r="K560" i="8"/>
  <c r="C560" i="8"/>
  <c r="U552" i="5" l="1"/>
  <c r="W553" i="5"/>
  <c r="AB560" i="7"/>
  <c r="K561" i="7" s="1"/>
  <c r="F560" i="8"/>
  <c r="S560" i="8"/>
  <c r="C554" i="5" l="1"/>
  <c r="E554" i="5" s="1"/>
  <c r="J554" i="5"/>
  <c r="S554" i="5"/>
  <c r="V554" i="5"/>
  <c r="F554" i="5"/>
  <c r="K554" i="5"/>
  <c r="H554" i="5"/>
  <c r="I554" i="5"/>
  <c r="D561" i="7"/>
  <c r="N561" i="7"/>
  <c r="AA561" i="7"/>
  <c r="E561" i="7"/>
  <c r="F561" i="7" s="1"/>
  <c r="P561" i="7"/>
  <c r="X561" i="7"/>
  <c r="M561" i="7"/>
  <c r="R561" i="7"/>
  <c r="S561" i="7" s="1"/>
  <c r="Q561" i="7"/>
  <c r="C561" i="7"/>
  <c r="O561" i="7"/>
  <c r="G560" i="8"/>
  <c r="T560" i="8"/>
  <c r="U560" i="8" s="1"/>
  <c r="V560" i="8" s="1"/>
  <c r="L554" i="5" l="1"/>
  <c r="M554" i="5" s="1"/>
  <c r="N554" i="5" s="1"/>
  <c r="O554" i="5" s="1"/>
  <c r="P554" i="5" s="1"/>
  <c r="Q554" i="5" s="1"/>
  <c r="R554" i="5" s="1"/>
  <c r="D554" i="5"/>
  <c r="W560" i="8"/>
  <c r="H560" i="8"/>
  <c r="I560" i="8" s="1"/>
  <c r="J560" i="8" s="1"/>
  <c r="T561" i="7"/>
  <c r="U561" i="7" s="1"/>
  <c r="V561" i="7" s="1"/>
  <c r="G561" i="7"/>
  <c r="H561" i="7" s="1"/>
  <c r="I561" i="7" s="1"/>
  <c r="J561" i="7" s="1"/>
  <c r="T554" i="5" l="1"/>
  <c r="U553" i="5" s="1"/>
  <c r="Y560" i="8"/>
  <c r="AB560" i="8" s="1"/>
  <c r="W561" i="7"/>
  <c r="Y561" i="7" s="1"/>
  <c r="W554" i="5" l="1"/>
  <c r="S555" i="5" s="1"/>
  <c r="Z559" i="8"/>
  <c r="AB561" i="7"/>
  <c r="Z560" i="7"/>
  <c r="E561" i="8"/>
  <c r="AA561" i="8"/>
  <c r="C561" i="8"/>
  <c r="N561" i="8"/>
  <c r="D561" i="8"/>
  <c r="R561" i="8"/>
  <c r="Q561" i="8"/>
  <c r="X561" i="8"/>
  <c r="K561" i="8"/>
  <c r="P561" i="8"/>
  <c r="O561" i="8"/>
  <c r="M561" i="8"/>
  <c r="V555" i="5" l="1"/>
  <c r="H555" i="5"/>
  <c r="J555" i="5"/>
  <c r="D555" i="5"/>
  <c r="C555" i="5"/>
  <c r="E555" i="5" s="1"/>
  <c r="I555" i="5"/>
  <c r="K555" i="5"/>
  <c r="F555" i="5"/>
  <c r="L555" i="5" s="1"/>
  <c r="M555" i="5" s="1"/>
  <c r="S561" i="8"/>
  <c r="E562" i="7"/>
  <c r="X562" i="7"/>
  <c r="AA562" i="7"/>
  <c r="O562" i="7"/>
  <c r="C562" i="7"/>
  <c r="M562" i="7"/>
  <c r="K562" i="7"/>
  <c r="N562" i="7"/>
  <c r="D562" i="7"/>
  <c r="R562" i="7"/>
  <c r="P562" i="7"/>
  <c r="Q562" i="7"/>
  <c r="F561" i="8"/>
  <c r="N555" i="5" l="1"/>
  <c r="O555" i="5" s="1"/>
  <c r="F562" i="7"/>
  <c r="G562" i="7" s="1"/>
  <c r="H562" i="7" s="1"/>
  <c r="I562" i="7" s="1"/>
  <c r="S562" i="7"/>
  <c r="T562" i="7" s="1"/>
  <c r="G561" i="8"/>
  <c r="H561" i="8" s="1"/>
  <c r="I561" i="8" s="1"/>
  <c r="T561" i="8"/>
  <c r="U561" i="8" s="1"/>
  <c r="V561" i="8" s="1"/>
  <c r="P555" i="5" l="1"/>
  <c r="Q555" i="5" s="1"/>
  <c r="R555" i="5" s="1"/>
  <c r="T555" i="5" s="1"/>
  <c r="U554" i="5" s="1"/>
  <c r="W561" i="8"/>
  <c r="J561" i="8"/>
  <c r="U562" i="7"/>
  <c r="V562" i="7" s="1"/>
  <c r="W562" i="7" s="1"/>
  <c r="J562" i="7"/>
  <c r="W555" i="5" l="1"/>
  <c r="C556" i="5" s="1"/>
  <c r="H556" i="5" s="1"/>
  <c r="Y561" i="8"/>
  <c r="AB561" i="8" s="1"/>
  <c r="Y562" i="7"/>
  <c r="S556" i="5" l="1"/>
  <c r="V556" i="5"/>
  <c r="F556" i="5"/>
  <c r="K556" i="5"/>
  <c r="D556" i="5"/>
  <c r="J556" i="5"/>
  <c r="I556" i="5"/>
  <c r="E556" i="5"/>
  <c r="Z560" i="8"/>
  <c r="C562" i="8"/>
  <c r="P562" i="8"/>
  <c r="M562" i="8"/>
  <c r="R562" i="8"/>
  <c r="Q562" i="8"/>
  <c r="D562" i="8"/>
  <c r="X562" i="8"/>
  <c r="N562" i="8"/>
  <c r="AA562" i="8"/>
  <c r="O562" i="8"/>
  <c r="K562" i="8"/>
  <c r="E562" i="8"/>
  <c r="AB562" i="7"/>
  <c r="Z561" i="7"/>
  <c r="L556" i="5" l="1"/>
  <c r="M556" i="5" s="1"/>
  <c r="M563" i="7"/>
  <c r="AA563" i="7"/>
  <c r="Q563" i="7"/>
  <c r="R563" i="7"/>
  <c r="O563" i="7"/>
  <c r="N563" i="7"/>
  <c r="E563" i="7"/>
  <c r="K563" i="7"/>
  <c r="C563" i="7"/>
  <c r="X563" i="7"/>
  <c r="P563" i="7"/>
  <c r="D563" i="7"/>
  <c r="S562" i="8"/>
  <c r="T562" i="8" s="1"/>
  <c r="F562" i="8"/>
  <c r="G562" i="8" s="1"/>
  <c r="H562" i="8" s="1"/>
  <c r="I562" i="8" s="1"/>
  <c r="N556" i="5" l="1"/>
  <c r="O556" i="5" s="1"/>
  <c r="P556" i="5" s="1"/>
  <c r="Q556" i="5" s="1"/>
  <c r="U562" i="8"/>
  <c r="V562" i="8" s="1"/>
  <c r="W562" i="8" s="1"/>
  <c r="J562" i="8"/>
  <c r="F563" i="7"/>
  <c r="S563" i="7"/>
  <c r="R556" i="5" l="1"/>
  <c r="T556" i="5" s="1"/>
  <c r="T563" i="7"/>
  <c r="U563" i="7" s="1"/>
  <c r="V563" i="7" s="1"/>
  <c r="Y562" i="8"/>
  <c r="G563" i="7"/>
  <c r="H563" i="7" s="1"/>
  <c r="I563" i="7" s="1"/>
  <c r="W556" i="5" l="1"/>
  <c r="U555" i="5"/>
  <c r="J563" i="7"/>
  <c r="W563" i="7"/>
  <c r="AB562" i="8"/>
  <c r="Z561" i="8"/>
  <c r="C557" i="5" l="1"/>
  <c r="H557" i="5" s="1"/>
  <c r="S557" i="5"/>
  <c r="V557" i="5"/>
  <c r="Y563" i="7"/>
  <c r="M563" i="8"/>
  <c r="R563" i="8"/>
  <c r="E563" i="8"/>
  <c r="P563" i="8"/>
  <c r="K563" i="8"/>
  <c r="X563" i="8"/>
  <c r="D563" i="8"/>
  <c r="Q563" i="8"/>
  <c r="N563" i="8"/>
  <c r="C563" i="8"/>
  <c r="O563" i="8"/>
  <c r="AA563" i="8"/>
  <c r="F557" i="5" l="1"/>
  <c r="J557" i="5"/>
  <c r="I557" i="5"/>
  <c r="K557" i="5"/>
  <c r="D557" i="5"/>
  <c r="E557" i="5"/>
  <c r="AB563" i="7"/>
  <c r="Z562" i="7"/>
  <c r="S563" i="8"/>
  <c r="T563" i="8" s="1"/>
  <c r="F563" i="8"/>
  <c r="G563" i="8" s="1"/>
  <c r="H563" i="8" s="1"/>
  <c r="I563" i="8" s="1"/>
  <c r="L557" i="5" l="1"/>
  <c r="M557" i="5" s="1"/>
  <c r="N557" i="5" s="1"/>
  <c r="O557" i="5" s="1"/>
  <c r="P557" i="5" s="1"/>
  <c r="Q557" i="5" s="1"/>
  <c r="U563" i="8"/>
  <c r="V563" i="8" s="1"/>
  <c r="W563" i="8" s="1"/>
  <c r="D564" i="7"/>
  <c r="P564" i="7"/>
  <c r="AA564" i="7"/>
  <c r="E564" i="7"/>
  <c r="N564" i="7"/>
  <c r="X564" i="7"/>
  <c r="R564" i="7"/>
  <c r="M564" i="7"/>
  <c r="Q564" i="7"/>
  <c r="O564" i="7"/>
  <c r="C564" i="7"/>
  <c r="K564" i="7"/>
  <c r="J563" i="8"/>
  <c r="R557" i="5" l="1"/>
  <c r="T557" i="5" s="1"/>
  <c r="Y563" i="8"/>
  <c r="Z562" i="8" s="1"/>
  <c r="S564" i="7"/>
  <c r="T564" i="7" s="1"/>
  <c r="F564" i="7"/>
  <c r="W557" i="5" l="1"/>
  <c r="U556" i="5"/>
  <c r="AB563" i="8"/>
  <c r="X564" i="8" s="1"/>
  <c r="G564" i="7"/>
  <c r="H564" i="7" s="1"/>
  <c r="I564" i="7" s="1"/>
  <c r="U564" i="7"/>
  <c r="V564" i="7" s="1"/>
  <c r="W564" i="7" s="1"/>
  <c r="J558" i="5" l="1"/>
  <c r="H558" i="5"/>
  <c r="L558" i="5" s="1"/>
  <c r="M558" i="5" s="1"/>
  <c r="E558" i="5"/>
  <c r="C558" i="5"/>
  <c r="K558" i="5" s="1"/>
  <c r="V558" i="5"/>
  <c r="D558" i="5"/>
  <c r="S558" i="5"/>
  <c r="F558" i="5"/>
  <c r="I558" i="5"/>
  <c r="K564" i="8"/>
  <c r="P564" i="8"/>
  <c r="R564" i="8"/>
  <c r="S564" i="8" s="1"/>
  <c r="T564" i="8" s="1"/>
  <c r="AA564" i="8"/>
  <c r="O564" i="8"/>
  <c r="M564" i="8"/>
  <c r="C564" i="8"/>
  <c r="N564" i="8"/>
  <c r="Q564" i="8"/>
  <c r="D564" i="8"/>
  <c r="E564" i="8"/>
  <c r="F564" i="8" s="1"/>
  <c r="J564" i="7"/>
  <c r="Y564" i="7" s="1"/>
  <c r="N558" i="5" l="1"/>
  <c r="O558" i="5" s="1"/>
  <c r="P558" i="5" s="1"/>
  <c r="Q558" i="5" s="1"/>
  <c r="R558" i="5" s="1"/>
  <c r="T558" i="5" s="1"/>
  <c r="G564" i="8"/>
  <c r="H564" i="8" s="1"/>
  <c r="I564" i="8" s="1"/>
  <c r="U564" i="8"/>
  <c r="V564" i="8" s="1"/>
  <c r="W564" i="8" s="1"/>
  <c r="AB564" i="7"/>
  <c r="Z563" i="7"/>
  <c r="W558" i="5" l="1"/>
  <c r="U557" i="5"/>
  <c r="J564" i="8"/>
  <c r="Y564" i="8" s="1"/>
  <c r="R565" i="7"/>
  <c r="E565" i="7"/>
  <c r="O565" i="7"/>
  <c r="P565" i="7"/>
  <c r="AA565" i="7"/>
  <c r="N565" i="7"/>
  <c r="X565" i="7"/>
  <c r="C565" i="7"/>
  <c r="Q565" i="7"/>
  <c r="M565" i="7"/>
  <c r="K565" i="7"/>
  <c r="D565" i="7"/>
  <c r="C559" i="5" l="1"/>
  <c r="K559" i="5" s="1"/>
  <c r="V559" i="5"/>
  <c r="S559" i="5"/>
  <c r="F559" i="5"/>
  <c r="F565" i="7"/>
  <c r="G565" i="7" s="1"/>
  <c r="S565" i="7"/>
  <c r="T565" i="7" s="1"/>
  <c r="U565" i="7" s="1"/>
  <c r="V565" i="7" s="1"/>
  <c r="AB564" i="8"/>
  <c r="Z563" i="8"/>
  <c r="I559" i="5" l="1"/>
  <c r="E559" i="5"/>
  <c r="H559" i="5"/>
  <c r="D559" i="5"/>
  <c r="J559" i="5"/>
  <c r="Q565" i="8"/>
  <c r="AA565" i="8"/>
  <c r="C565" i="8"/>
  <c r="K565" i="8"/>
  <c r="E565" i="8"/>
  <c r="D565" i="8"/>
  <c r="X565" i="8"/>
  <c r="M565" i="8"/>
  <c r="R565" i="8"/>
  <c r="N565" i="8"/>
  <c r="P565" i="8"/>
  <c r="O565" i="8"/>
  <c r="H565" i="7"/>
  <c r="I565" i="7" s="1"/>
  <c r="J565" i="7" s="1"/>
  <c r="W565" i="7"/>
  <c r="L559" i="5" l="1"/>
  <c r="M559" i="5" s="1"/>
  <c r="N559" i="5" s="1"/>
  <c r="O559" i="5" s="1"/>
  <c r="Y565" i="7"/>
  <c r="Z564" i="7" s="1"/>
  <c r="S565" i="8"/>
  <c r="T565" i="8" s="1"/>
  <c r="U565" i="8" s="1"/>
  <c r="V565" i="8" s="1"/>
  <c r="F565" i="8"/>
  <c r="P559" i="5" l="1"/>
  <c r="Q559" i="5" s="1"/>
  <c r="R559" i="5" s="1"/>
  <c r="T559" i="5" s="1"/>
  <c r="AB565" i="7"/>
  <c r="AA566" i="7" s="1"/>
  <c r="W565" i="8"/>
  <c r="G565" i="8"/>
  <c r="H565" i="8" s="1"/>
  <c r="I565" i="8" s="1"/>
  <c r="W559" i="5" l="1"/>
  <c r="U558" i="5"/>
  <c r="O566" i="7"/>
  <c r="D566" i="7"/>
  <c r="Q566" i="7"/>
  <c r="M566" i="7"/>
  <c r="X566" i="7"/>
  <c r="C566" i="7"/>
  <c r="P566" i="7"/>
  <c r="K566" i="7"/>
  <c r="E566" i="7"/>
  <c r="F566" i="7" s="1"/>
  <c r="G566" i="7" s="1"/>
  <c r="N566" i="7"/>
  <c r="R566" i="7"/>
  <c r="S566" i="7" s="1"/>
  <c r="T566" i="7" s="1"/>
  <c r="J565" i="8"/>
  <c r="Y565" i="8" s="1"/>
  <c r="S560" i="5" l="1"/>
  <c r="V560" i="5"/>
  <c r="C560" i="5"/>
  <c r="H560" i="5" s="1"/>
  <c r="I560" i="5"/>
  <c r="E560" i="5"/>
  <c r="K560" i="5"/>
  <c r="H566" i="7"/>
  <c r="I566" i="7" s="1"/>
  <c r="J566" i="7" s="1"/>
  <c r="U566" i="7"/>
  <c r="V566" i="7" s="1"/>
  <c r="W566" i="7" s="1"/>
  <c r="AB565" i="8"/>
  <c r="Z564" i="8"/>
  <c r="F560" i="5" l="1"/>
  <c r="D560" i="5"/>
  <c r="J560" i="5"/>
  <c r="L560" i="5" s="1"/>
  <c r="M560" i="5" s="1"/>
  <c r="Y566" i="7"/>
  <c r="N566" i="8"/>
  <c r="P566" i="8"/>
  <c r="O566" i="8"/>
  <c r="K566" i="8"/>
  <c r="R566" i="8"/>
  <c r="X566" i="8"/>
  <c r="D566" i="8"/>
  <c r="Q566" i="8"/>
  <c r="AA566" i="8"/>
  <c r="E566" i="8"/>
  <c r="M566" i="8"/>
  <c r="C566" i="8"/>
  <c r="N560" i="5" l="1"/>
  <c r="O560" i="5" s="1"/>
  <c r="AB566" i="7"/>
  <c r="Z565" i="7"/>
  <c r="S566" i="8"/>
  <c r="F566" i="8"/>
  <c r="P560" i="5" l="1"/>
  <c r="Q560" i="5" s="1"/>
  <c r="R560" i="5" s="1"/>
  <c r="T560" i="5" s="1"/>
  <c r="C567" i="7"/>
  <c r="E567" i="7"/>
  <c r="R567" i="7"/>
  <c r="P567" i="7"/>
  <c r="O567" i="7"/>
  <c r="D567" i="7"/>
  <c r="AA567" i="7"/>
  <c r="M567" i="7"/>
  <c r="X567" i="7"/>
  <c r="Q567" i="7"/>
  <c r="K567" i="7"/>
  <c r="N567" i="7"/>
  <c r="G566" i="8"/>
  <c r="H566" i="8" s="1"/>
  <c r="I566" i="8" s="1"/>
  <c r="T566" i="8"/>
  <c r="U566" i="8" s="1"/>
  <c r="V566" i="8" s="1"/>
  <c r="W560" i="5" l="1"/>
  <c r="U559" i="5"/>
  <c r="J566" i="8"/>
  <c r="W566" i="8"/>
  <c r="F567" i="7"/>
  <c r="G567" i="7" s="1"/>
  <c r="H567" i="7" s="1"/>
  <c r="I567" i="7" s="1"/>
  <c r="S567" i="7"/>
  <c r="T567" i="7" s="1"/>
  <c r="I561" i="5" l="1"/>
  <c r="H561" i="5"/>
  <c r="J561" i="5"/>
  <c r="C561" i="5"/>
  <c r="E561" i="5" s="1"/>
  <c r="V561" i="5"/>
  <c r="S561" i="5"/>
  <c r="D561" i="5"/>
  <c r="F561" i="5"/>
  <c r="K561" i="5"/>
  <c r="Y566" i="8"/>
  <c r="Z565" i="8" s="1"/>
  <c r="U567" i="7"/>
  <c r="V567" i="7" s="1"/>
  <c r="W567" i="7" s="1"/>
  <c r="J567" i="7"/>
  <c r="L561" i="5" l="1"/>
  <c r="M561" i="5" s="1"/>
  <c r="AB566" i="8"/>
  <c r="AA567" i="8" s="1"/>
  <c r="Y567" i="7"/>
  <c r="AB567" i="7" s="1"/>
  <c r="N561" i="5" l="1"/>
  <c r="O561" i="5" s="1"/>
  <c r="P561" i="5" s="1"/>
  <c r="Q561" i="5" s="1"/>
  <c r="Q567" i="8"/>
  <c r="E567" i="8"/>
  <c r="F567" i="8" s="1"/>
  <c r="G567" i="8" s="1"/>
  <c r="O567" i="8"/>
  <c r="M567" i="8"/>
  <c r="K567" i="8"/>
  <c r="X567" i="8"/>
  <c r="R567" i="8"/>
  <c r="S567" i="8" s="1"/>
  <c r="D567" i="8"/>
  <c r="N567" i="8"/>
  <c r="C567" i="8"/>
  <c r="P567" i="8"/>
  <c r="Z566" i="7"/>
  <c r="X568" i="7"/>
  <c r="Q568" i="7"/>
  <c r="D568" i="7"/>
  <c r="E568" i="7"/>
  <c r="P568" i="7"/>
  <c r="K568" i="7"/>
  <c r="N568" i="7"/>
  <c r="R568" i="7"/>
  <c r="M568" i="7"/>
  <c r="AA568" i="7"/>
  <c r="O568" i="7"/>
  <c r="C568" i="7"/>
  <c r="R561" i="5" l="1"/>
  <c r="T561" i="5" s="1"/>
  <c r="H567" i="8"/>
  <c r="I567" i="8" s="1"/>
  <c r="J567" i="8" s="1"/>
  <c r="T567" i="8"/>
  <c r="U567" i="8" s="1"/>
  <c r="V567" i="8" s="1"/>
  <c r="S568" i="7"/>
  <c r="F568" i="7"/>
  <c r="W561" i="5" l="1"/>
  <c r="U560" i="5"/>
  <c r="W567" i="8"/>
  <c r="Y567" i="8" s="1"/>
  <c r="AB567" i="8" s="1"/>
  <c r="T568" i="7"/>
  <c r="U568" i="7" s="1"/>
  <c r="V568" i="7" s="1"/>
  <c r="G568" i="7"/>
  <c r="E562" i="5" l="1"/>
  <c r="C562" i="5"/>
  <c r="J562" i="5" s="1"/>
  <c r="S562" i="5"/>
  <c r="V562" i="5"/>
  <c r="D562" i="5"/>
  <c r="F562" i="5"/>
  <c r="W568" i="7"/>
  <c r="Z566" i="8"/>
  <c r="X568" i="8"/>
  <c r="D568" i="8"/>
  <c r="O568" i="8"/>
  <c r="M568" i="8"/>
  <c r="P568" i="8"/>
  <c r="K568" i="8"/>
  <c r="N568" i="8"/>
  <c r="Q568" i="8"/>
  <c r="E568" i="8"/>
  <c r="R568" i="8"/>
  <c r="C568" i="8"/>
  <c r="AA568" i="8"/>
  <c r="H568" i="7"/>
  <c r="I568" i="7" s="1"/>
  <c r="J568" i="7" s="1"/>
  <c r="K562" i="5" l="1"/>
  <c r="H562" i="5"/>
  <c r="I562" i="5"/>
  <c r="Y568" i="7"/>
  <c r="Z567" i="7" s="1"/>
  <c r="F568" i="8"/>
  <c r="G568" i="8" s="1"/>
  <c r="S568" i="8"/>
  <c r="T568" i="8" s="1"/>
  <c r="U568" i="8" s="1"/>
  <c r="V568" i="8" s="1"/>
  <c r="L562" i="5" l="1"/>
  <c r="M562" i="5" s="1"/>
  <c r="N562" i="5" s="1"/>
  <c r="O562" i="5" s="1"/>
  <c r="AB568" i="7"/>
  <c r="D569" i="7" s="1"/>
  <c r="W568" i="8"/>
  <c r="H568" i="8"/>
  <c r="I568" i="8" s="1"/>
  <c r="J568" i="8" s="1"/>
  <c r="P562" i="5" l="1"/>
  <c r="Q562" i="5" s="1"/>
  <c r="R562" i="5" s="1"/>
  <c r="T562" i="5" s="1"/>
  <c r="E569" i="7"/>
  <c r="F569" i="7" s="1"/>
  <c r="G569" i="7" s="1"/>
  <c r="R569" i="7"/>
  <c r="S569" i="7" s="1"/>
  <c r="T569" i="7" s="1"/>
  <c r="U569" i="7" s="1"/>
  <c r="V569" i="7" s="1"/>
  <c r="P569" i="7"/>
  <c r="M569" i="7"/>
  <c r="X569" i="7"/>
  <c r="N569" i="7"/>
  <c r="C569" i="7"/>
  <c r="AA569" i="7"/>
  <c r="K569" i="7"/>
  <c r="O569" i="7"/>
  <c r="Q569" i="7"/>
  <c r="Y568" i="8"/>
  <c r="Z567" i="8" s="1"/>
  <c r="U561" i="5" l="1"/>
  <c r="W562" i="5"/>
  <c r="AB568" i="8"/>
  <c r="AA569" i="8" s="1"/>
  <c r="W569" i="7"/>
  <c r="H569" i="7"/>
  <c r="I569" i="7" s="1"/>
  <c r="J569" i="7" s="1"/>
  <c r="S563" i="5" l="1"/>
  <c r="F563" i="5"/>
  <c r="C563" i="5"/>
  <c r="J563" i="5" s="1"/>
  <c r="V563" i="5"/>
  <c r="K563" i="5"/>
  <c r="E563" i="5"/>
  <c r="Q569" i="8"/>
  <c r="O569" i="8"/>
  <c r="R569" i="8"/>
  <c r="S569" i="8" s="1"/>
  <c r="D569" i="8"/>
  <c r="P569" i="8"/>
  <c r="C569" i="8"/>
  <c r="X569" i="8"/>
  <c r="M569" i="8"/>
  <c r="K569" i="8"/>
  <c r="E569" i="8"/>
  <c r="F569" i="8" s="1"/>
  <c r="N569" i="8"/>
  <c r="Y569" i="7"/>
  <c r="Z568" i="7" s="1"/>
  <c r="D563" i="5" l="1"/>
  <c r="H563" i="5"/>
  <c r="I563" i="5"/>
  <c r="AB569" i="7"/>
  <c r="X570" i="7" s="1"/>
  <c r="G569" i="8"/>
  <c r="T569" i="8"/>
  <c r="U569" i="8" s="1"/>
  <c r="V569" i="8" s="1"/>
  <c r="W569" i="8" s="1"/>
  <c r="L563" i="5" l="1"/>
  <c r="M563" i="5" s="1"/>
  <c r="P570" i="7"/>
  <c r="N570" i="7"/>
  <c r="M570" i="7"/>
  <c r="C570" i="7"/>
  <c r="E570" i="7"/>
  <c r="F570" i="7" s="1"/>
  <c r="K570" i="7"/>
  <c r="Q570" i="7"/>
  <c r="AA570" i="7"/>
  <c r="R570" i="7"/>
  <c r="S570" i="7" s="1"/>
  <c r="D570" i="7"/>
  <c r="O570" i="7"/>
  <c r="H569" i="8"/>
  <c r="I569" i="8" s="1"/>
  <c r="J569" i="8" s="1"/>
  <c r="Y569" i="8" s="1"/>
  <c r="N563" i="5" l="1"/>
  <c r="G570" i="7"/>
  <c r="H570" i="7" s="1"/>
  <c r="I570" i="7" s="1"/>
  <c r="J570" i="7" s="1"/>
  <c r="AB569" i="8"/>
  <c r="Z568" i="8"/>
  <c r="T570" i="7"/>
  <c r="U570" i="7" s="1"/>
  <c r="V570" i="7" s="1"/>
  <c r="O563" i="5" l="1"/>
  <c r="P563" i="5" s="1"/>
  <c r="Q563" i="5" s="1"/>
  <c r="E570" i="8"/>
  <c r="X570" i="8"/>
  <c r="AA570" i="8"/>
  <c r="N570" i="8"/>
  <c r="C570" i="8"/>
  <c r="D570" i="8"/>
  <c r="R570" i="8"/>
  <c r="M570" i="8"/>
  <c r="O570" i="8"/>
  <c r="P570" i="8"/>
  <c r="K570" i="8"/>
  <c r="Q570" i="8"/>
  <c r="W570" i="7"/>
  <c r="Y570" i="7" s="1"/>
  <c r="R563" i="5" l="1"/>
  <c r="T563" i="5" s="1"/>
  <c r="U562" i="5" s="1"/>
  <c r="AB570" i="7"/>
  <c r="Z569" i="7"/>
  <c r="F570" i="8"/>
  <c r="S570" i="8"/>
  <c r="W563" i="5" l="1"/>
  <c r="C564" i="5" s="1"/>
  <c r="E564" i="5" s="1"/>
  <c r="M571" i="7"/>
  <c r="K571" i="7"/>
  <c r="X571" i="7"/>
  <c r="E571" i="7"/>
  <c r="O571" i="7"/>
  <c r="C571" i="7"/>
  <c r="P571" i="7"/>
  <c r="AA571" i="7"/>
  <c r="R571" i="7"/>
  <c r="D571" i="7"/>
  <c r="N571" i="7"/>
  <c r="Q571" i="7"/>
  <c r="T570" i="8"/>
  <c r="U570" i="8" s="1"/>
  <c r="V570" i="8" s="1"/>
  <c r="G570" i="8"/>
  <c r="H570" i="8" s="1"/>
  <c r="I570" i="8" s="1"/>
  <c r="J570" i="8" s="1"/>
  <c r="V564" i="5" l="1"/>
  <c r="S564" i="5"/>
  <c r="I564" i="5"/>
  <c r="K564" i="5"/>
  <c r="D564" i="5"/>
  <c r="F564" i="5"/>
  <c r="H564" i="5"/>
  <c r="J564" i="5"/>
  <c r="W570" i="8"/>
  <c r="Y570" i="8" s="1"/>
  <c r="F571" i="7"/>
  <c r="G571" i="7" s="1"/>
  <c r="S571" i="7"/>
  <c r="T571" i="7" s="1"/>
  <c r="L564" i="5" l="1"/>
  <c r="M564" i="5" s="1"/>
  <c r="AB570" i="8"/>
  <c r="Z569" i="8"/>
  <c r="U571" i="7"/>
  <c r="V571" i="7" s="1"/>
  <c r="W571" i="7" s="1"/>
  <c r="H571" i="7"/>
  <c r="I571" i="7" s="1"/>
  <c r="J571" i="7" s="1"/>
  <c r="N564" i="5" l="1"/>
  <c r="Y571" i="7"/>
  <c r="AB571" i="7" s="1"/>
  <c r="K571" i="8"/>
  <c r="D571" i="8"/>
  <c r="Q571" i="8"/>
  <c r="C571" i="8"/>
  <c r="R571" i="8"/>
  <c r="AA571" i="8"/>
  <c r="P571" i="8"/>
  <c r="M571" i="8"/>
  <c r="X571" i="8"/>
  <c r="E571" i="8"/>
  <c r="O571" i="8"/>
  <c r="N571" i="8"/>
  <c r="O564" i="5" l="1"/>
  <c r="P564" i="5" s="1"/>
  <c r="Q564" i="5" s="1"/>
  <c r="R564" i="5" s="1"/>
  <c r="T564" i="5" s="1"/>
  <c r="Z570" i="7"/>
  <c r="S571" i="8"/>
  <c r="F571" i="8"/>
  <c r="G571" i="8" s="1"/>
  <c r="D572" i="7"/>
  <c r="K572" i="7"/>
  <c r="C572" i="7"/>
  <c r="R572" i="7"/>
  <c r="E572" i="7"/>
  <c r="Q572" i="7"/>
  <c r="M572" i="7"/>
  <c r="P572" i="7"/>
  <c r="O572" i="7"/>
  <c r="N572" i="7"/>
  <c r="X572" i="7"/>
  <c r="AA572" i="7"/>
  <c r="W564" i="5" l="1"/>
  <c r="U563" i="5"/>
  <c r="S572" i="7"/>
  <c r="T571" i="8"/>
  <c r="F572" i="7"/>
  <c r="H571" i="8"/>
  <c r="I571" i="8" s="1"/>
  <c r="J571" i="8" s="1"/>
  <c r="F565" i="5" l="1"/>
  <c r="S565" i="5"/>
  <c r="C565" i="5"/>
  <c r="D565" i="5" s="1"/>
  <c r="E565" i="5"/>
  <c r="V565" i="5"/>
  <c r="H565" i="5"/>
  <c r="U571" i="8"/>
  <c r="V571" i="8" s="1"/>
  <c r="W571" i="8" s="1"/>
  <c r="Y571" i="8" s="1"/>
  <c r="T572" i="7"/>
  <c r="G572" i="7"/>
  <c r="H572" i="7" s="1"/>
  <c r="I572" i="7" s="1"/>
  <c r="J565" i="5" l="1"/>
  <c r="K565" i="5"/>
  <c r="I565" i="5"/>
  <c r="AB571" i="8"/>
  <c r="Z570" i="8"/>
  <c r="U572" i="7"/>
  <c r="V572" i="7" s="1"/>
  <c r="W572" i="7" s="1"/>
  <c r="J572" i="7"/>
  <c r="L565" i="5" l="1"/>
  <c r="M565" i="5" s="1"/>
  <c r="N565" i="5" s="1"/>
  <c r="O565" i="5" s="1"/>
  <c r="Y572" i="7"/>
  <c r="N572" i="8"/>
  <c r="Q572" i="8"/>
  <c r="C572" i="8"/>
  <c r="R572" i="8"/>
  <c r="P572" i="8"/>
  <c r="K572" i="8"/>
  <c r="O572" i="8"/>
  <c r="D572" i="8"/>
  <c r="X572" i="8"/>
  <c r="E572" i="8"/>
  <c r="M572" i="8"/>
  <c r="AA572" i="8"/>
  <c r="P565" i="5" l="1"/>
  <c r="Q565" i="5" s="1"/>
  <c r="R565" i="5" s="1"/>
  <c r="T565" i="5" s="1"/>
  <c r="S572" i="8"/>
  <c r="T572" i="8" s="1"/>
  <c r="AB572" i="7"/>
  <c r="Z571" i="7"/>
  <c r="F572" i="8"/>
  <c r="W565" i="5" l="1"/>
  <c r="U564" i="5"/>
  <c r="U572" i="8"/>
  <c r="V572" i="8" s="1"/>
  <c r="W572" i="8" s="1"/>
  <c r="D573" i="7"/>
  <c r="AA573" i="7"/>
  <c r="N573" i="7"/>
  <c r="E573" i="7"/>
  <c r="P573" i="7"/>
  <c r="X573" i="7"/>
  <c r="C573" i="7"/>
  <c r="K573" i="7"/>
  <c r="Q573" i="7"/>
  <c r="R573" i="7"/>
  <c r="O573" i="7"/>
  <c r="M573" i="7"/>
  <c r="G572" i="8"/>
  <c r="H572" i="8" s="1"/>
  <c r="I572" i="8" s="1"/>
  <c r="C566" i="5" l="1"/>
  <c r="F566" i="5" s="1"/>
  <c r="K566" i="5"/>
  <c r="S566" i="5"/>
  <c r="V566" i="5"/>
  <c r="D566" i="5"/>
  <c r="J566" i="5"/>
  <c r="I566" i="5"/>
  <c r="F573" i="7"/>
  <c r="J572" i="8"/>
  <c r="Y572" i="8" s="1"/>
  <c r="S573" i="7"/>
  <c r="H566" i="5" l="1"/>
  <c r="L566" i="5" s="1"/>
  <c r="M566" i="5" s="1"/>
  <c r="E566" i="5"/>
  <c r="T573" i="7"/>
  <c r="AB572" i="8"/>
  <c r="Z571" i="8"/>
  <c r="G573" i="7"/>
  <c r="N566" i="5" l="1"/>
  <c r="O566" i="5" s="1"/>
  <c r="P566" i="5" s="1"/>
  <c r="Q566" i="5" s="1"/>
  <c r="U573" i="7"/>
  <c r="V573" i="7" s="1"/>
  <c r="W573" i="7" s="1"/>
  <c r="D573" i="8"/>
  <c r="R573" i="8"/>
  <c r="C573" i="8"/>
  <c r="K573" i="8"/>
  <c r="P573" i="8"/>
  <c r="X573" i="8"/>
  <c r="O573" i="8"/>
  <c r="M573" i="8"/>
  <c r="E573" i="8"/>
  <c r="AA573" i="8"/>
  <c r="N573" i="8"/>
  <c r="Q573" i="8"/>
  <c r="H573" i="7"/>
  <c r="I573" i="7" s="1"/>
  <c r="J573" i="7" s="1"/>
  <c r="R566" i="5" l="1"/>
  <c r="T566" i="5" s="1"/>
  <c r="Y573" i="7"/>
  <c r="Z572" i="7" s="1"/>
  <c r="F573" i="8"/>
  <c r="G573" i="8" s="1"/>
  <c r="S573" i="8"/>
  <c r="T573" i="8" s="1"/>
  <c r="W566" i="5" l="1"/>
  <c r="U565" i="5"/>
  <c r="AB573" i="7"/>
  <c r="P574" i="7" s="1"/>
  <c r="U573" i="8"/>
  <c r="V573" i="8" s="1"/>
  <c r="W573" i="8" s="1"/>
  <c r="H573" i="8"/>
  <c r="I573" i="8" s="1"/>
  <c r="J573" i="8" s="1"/>
  <c r="V567" i="5" l="1"/>
  <c r="S567" i="5"/>
  <c r="D567" i="5"/>
  <c r="C567" i="5"/>
  <c r="K567" i="5" s="1"/>
  <c r="E567" i="5"/>
  <c r="F567" i="5"/>
  <c r="J567" i="5"/>
  <c r="H567" i="5"/>
  <c r="I567" i="5"/>
  <c r="E574" i="7"/>
  <c r="F574" i="7" s="1"/>
  <c r="N574" i="7"/>
  <c r="M574" i="7"/>
  <c r="O574" i="7"/>
  <c r="AA574" i="7"/>
  <c r="C574" i="7"/>
  <c r="Q574" i="7"/>
  <c r="X574" i="7"/>
  <c r="R574" i="7"/>
  <c r="S574" i="7" s="1"/>
  <c r="T574" i="7" s="1"/>
  <c r="U574" i="7" s="1"/>
  <c r="V574" i="7" s="1"/>
  <c r="D574" i="7"/>
  <c r="K574" i="7"/>
  <c r="Y573" i="8"/>
  <c r="L567" i="5" l="1"/>
  <c r="M567" i="5" s="1"/>
  <c r="N567" i="5" s="1"/>
  <c r="O567" i="5" s="1"/>
  <c r="P567" i="5" s="1"/>
  <c r="Q567" i="5" s="1"/>
  <c r="R567" i="5" s="1"/>
  <c r="T567" i="5" s="1"/>
  <c r="AB573" i="8"/>
  <c r="Z572" i="8"/>
  <c r="W574" i="7"/>
  <c r="G574" i="7"/>
  <c r="H574" i="7" s="1"/>
  <c r="I574" i="7" s="1"/>
  <c r="W567" i="5" l="1"/>
  <c r="U566" i="5"/>
  <c r="AA574" i="8"/>
  <c r="E574" i="8"/>
  <c r="X574" i="8"/>
  <c r="Q574" i="8"/>
  <c r="K574" i="8"/>
  <c r="N574" i="8"/>
  <c r="M574" i="8"/>
  <c r="P574" i="8"/>
  <c r="R574" i="8"/>
  <c r="C574" i="8"/>
  <c r="O574" i="8"/>
  <c r="D574" i="8"/>
  <c r="J574" i="7"/>
  <c r="Y574" i="7" s="1"/>
  <c r="S568" i="5" l="1"/>
  <c r="F568" i="5"/>
  <c r="C568" i="5"/>
  <c r="J568" i="5" s="1"/>
  <c r="V568" i="5"/>
  <c r="I568" i="5"/>
  <c r="F574" i="8"/>
  <c r="G574" i="8" s="1"/>
  <c r="AB574" i="7"/>
  <c r="Z573" i="7"/>
  <c r="S574" i="8"/>
  <c r="E568" i="5" l="1"/>
  <c r="D568" i="5"/>
  <c r="H568" i="5"/>
  <c r="L568" i="5" s="1"/>
  <c r="M568" i="5" s="1"/>
  <c r="N568" i="5" s="1"/>
  <c r="O568" i="5" s="1"/>
  <c r="P568" i="5" s="1"/>
  <c r="Q568" i="5" s="1"/>
  <c r="R568" i="5" s="1"/>
  <c r="K568" i="5"/>
  <c r="P575" i="7"/>
  <c r="K575" i="7"/>
  <c r="M575" i="7"/>
  <c r="X575" i="7"/>
  <c r="D575" i="7"/>
  <c r="O575" i="7"/>
  <c r="R575" i="7"/>
  <c r="C575" i="7"/>
  <c r="Q575" i="7"/>
  <c r="E575" i="7"/>
  <c r="AA575" i="7"/>
  <c r="N575" i="7"/>
  <c r="H574" i="8"/>
  <c r="I574" i="8" s="1"/>
  <c r="J574" i="8" s="1"/>
  <c r="T574" i="8"/>
  <c r="U574" i="8" s="1"/>
  <c r="V574" i="8" s="1"/>
  <c r="T568" i="5" l="1"/>
  <c r="W568" i="5" s="1"/>
  <c r="W574" i="8"/>
  <c r="Y574" i="8" s="1"/>
  <c r="S575" i="7"/>
  <c r="F575" i="7"/>
  <c r="U567" i="5" l="1"/>
  <c r="S569" i="5"/>
  <c r="V569" i="5"/>
  <c r="C569" i="5"/>
  <c r="D569" i="5" s="1"/>
  <c r="Z573" i="8"/>
  <c r="AB574" i="8"/>
  <c r="K575" i="8" s="1"/>
  <c r="G575" i="7"/>
  <c r="H575" i="7" s="1"/>
  <c r="I575" i="7" s="1"/>
  <c r="T575" i="7"/>
  <c r="U575" i="7" s="1"/>
  <c r="V575" i="7" s="1"/>
  <c r="E569" i="5" l="1"/>
  <c r="J569" i="5"/>
  <c r="H569" i="5"/>
  <c r="K569" i="5"/>
  <c r="F569" i="5"/>
  <c r="I569" i="5"/>
  <c r="P575" i="8"/>
  <c r="E575" i="8"/>
  <c r="F575" i="8" s="1"/>
  <c r="AA575" i="8"/>
  <c r="M575" i="8"/>
  <c r="D575" i="8"/>
  <c r="N575" i="8"/>
  <c r="X575" i="8"/>
  <c r="W575" i="7"/>
  <c r="C575" i="8"/>
  <c r="R575" i="8"/>
  <c r="S575" i="8" s="1"/>
  <c r="T575" i="8" s="1"/>
  <c r="U575" i="8" s="1"/>
  <c r="V575" i="8" s="1"/>
  <c r="Q575" i="8"/>
  <c r="O575" i="8"/>
  <c r="J575" i="7"/>
  <c r="L569" i="5" l="1"/>
  <c r="M569" i="5" s="1"/>
  <c r="Y575" i="7"/>
  <c r="Z574" i="7" s="1"/>
  <c r="W575" i="8"/>
  <c r="G575" i="8"/>
  <c r="H575" i="8" s="1"/>
  <c r="I575" i="8" s="1"/>
  <c r="J575" i="8" s="1"/>
  <c r="N569" i="5" l="1"/>
  <c r="O569" i="5" s="1"/>
  <c r="P569" i="5" s="1"/>
  <c r="Q569" i="5" s="1"/>
  <c r="Y575" i="8"/>
  <c r="AB575" i="8" s="1"/>
  <c r="AB575" i="7"/>
  <c r="C576" i="7" s="1"/>
  <c r="R569" i="5" l="1"/>
  <c r="T569" i="5" s="1"/>
  <c r="D576" i="7"/>
  <c r="R576" i="7"/>
  <c r="S576" i="7" s="1"/>
  <c r="Z574" i="8"/>
  <c r="E576" i="7"/>
  <c r="F576" i="7" s="1"/>
  <c r="Q576" i="7"/>
  <c r="X576" i="7"/>
  <c r="P576" i="7"/>
  <c r="N576" i="7"/>
  <c r="O576" i="7"/>
  <c r="AA576" i="7"/>
  <c r="M576" i="7"/>
  <c r="K576" i="7"/>
  <c r="N576" i="8"/>
  <c r="E576" i="8"/>
  <c r="P576" i="8"/>
  <c r="X576" i="8"/>
  <c r="K576" i="8"/>
  <c r="O576" i="8"/>
  <c r="Q576" i="8"/>
  <c r="AA576" i="8"/>
  <c r="M576" i="8"/>
  <c r="R576" i="8"/>
  <c r="D576" i="8"/>
  <c r="C576" i="8"/>
  <c r="U568" i="5" l="1"/>
  <c r="W569" i="5"/>
  <c r="G576" i="7"/>
  <c r="S576" i="8"/>
  <c r="T576" i="8" s="1"/>
  <c r="F576" i="8"/>
  <c r="G576" i="8" s="1"/>
  <c r="T576" i="7"/>
  <c r="S570" i="5" l="1"/>
  <c r="V570" i="5"/>
  <c r="C570" i="5"/>
  <c r="I570" i="5" s="1"/>
  <c r="J570" i="5"/>
  <c r="H576" i="7"/>
  <c r="I576" i="7" s="1"/>
  <c r="J576" i="7" s="1"/>
  <c r="H576" i="8"/>
  <c r="I576" i="8" s="1"/>
  <c r="J576" i="8" s="1"/>
  <c r="U576" i="7"/>
  <c r="V576" i="7" s="1"/>
  <c r="W576" i="7" s="1"/>
  <c r="U576" i="8"/>
  <c r="V576" i="8" s="1"/>
  <c r="W576" i="8" s="1"/>
  <c r="E570" i="5" l="1"/>
  <c r="H570" i="5"/>
  <c r="K570" i="5"/>
  <c r="D570" i="5"/>
  <c r="F570" i="5"/>
  <c r="Y576" i="7"/>
  <c r="Z575" i="7" s="1"/>
  <c r="Y576" i="8"/>
  <c r="L570" i="5" l="1"/>
  <c r="M570" i="5" s="1"/>
  <c r="N570" i="5" s="1"/>
  <c r="O570" i="5" s="1"/>
  <c r="P570" i="5" s="1"/>
  <c r="Q570" i="5" s="1"/>
  <c r="R570" i="5" s="1"/>
  <c r="T570" i="5" s="1"/>
  <c r="AB576" i="7"/>
  <c r="AA577" i="7" s="1"/>
  <c r="AB576" i="8"/>
  <c r="Z575" i="8"/>
  <c r="W570" i="5" l="1"/>
  <c r="U569" i="5"/>
  <c r="O577" i="7"/>
  <c r="C577" i="7"/>
  <c r="E577" i="7"/>
  <c r="F577" i="7" s="1"/>
  <c r="G577" i="7" s="1"/>
  <c r="H577" i="7" s="1"/>
  <c r="I577" i="7" s="1"/>
  <c r="D577" i="7"/>
  <c r="K577" i="7"/>
  <c r="R577" i="7"/>
  <c r="S577" i="7" s="1"/>
  <c r="T577" i="7" s="1"/>
  <c r="U577" i="7" s="1"/>
  <c r="V577" i="7" s="1"/>
  <c r="N577" i="7"/>
  <c r="P577" i="7"/>
  <c r="X577" i="7"/>
  <c r="Q577" i="7"/>
  <c r="M577" i="7"/>
  <c r="N577" i="8"/>
  <c r="D577" i="8"/>
  <c r="P577" i="8"/>
  <c r="K577" i="8"/>
  <c r="M577" i="8"/>
  <c r="E577" i="8"/>
  <c r="R577" i="8"/>
  <c r="C577" i="8"/>
  <c r="X577" i="8"/>
  <c r="AA577" i="8"/>
  <c r="Q577" i="8"/>
  <c r="O577" i="8"/>
  <c r="S571" i="5" l="1"/>
  <c r="C571" i="5"/>
  <c r="H571" i="5" s="1"/>
  <c r="V571" i="5"/>
  <c r="F577" i="8"/>
  <c r="G577" i="8" s="1"/>
  <c r="S577" i="8"/>
  <c r="T577" i="8" s="1"/>
  <c r="W577" i="7"/>
  <c r="J577" i="7"/>
  <c r="E571" i="5" l="1"/>
  <c r="I571" i="5"/>
  <c r="J571" i="5"/>
  <c r="D571" i="5"/>
  <c r="F571" i="5"/>
  <c r="K571" i="5"/>
  <c r="Y577" i="7"/>
  <c r="AB577" i="7" s="1"/>
  <c r="U577" i="8"/>
  <c r="V577" i="8" s="1"/>
  <c r="W577" i="8" s="1"/>
  <c r="H577" i="8"/>
  <c r="I577" i="8" s="1"/>
  <c r="J577" i="8" s="1"/>
  <c r="L571" i="5" l="1"/>
  <c r="M571" i="5" s="1"/>
  <c r="N571" i="5" s="1"/>
  <c r="O571" i="5" s="1"/>
  <c r="P571" i="5" s="1"/>
  <c r="Q571" i="5" s="1"/>
  <c r="R571" i="5" s="1"/>
  <c r="T571" i="5" s="1"/>
  <c r="Z576" i="7"/>
  <c r="Y577" i="8"/>
  <c r="Z576" i="8" s="1"/>
  <c r="P578" i="7"/>
  <c r="O578" i="7"/>
  <c r="K578" i="7"/>
  <c r="D578" i="7"/>
  <c r="N578" i="7"/>
  <c r="Q578" i="7"/>
  <c r="C578" i="7"/>
  <c r="X578" i="7"/>
  <c r="AA578" i="7"/>
  <c r="R578" i="7"/>
  <c r="E578" i="7"/>
  <c r="M578" i="7"/>
  <c r="W571" i="5" l="1"/>
  <c r="U570" i="5"/>
  <c r="AB577" i="8"/>
  <c r="E578" i="8" s="1"/>
  <c r="S578" i="7"/>
  <c r="F578" i="7"/>
  <c r="S572" i="5" l="1"/>
  <c r="C572" i="5"/>
  <c r="H572" i="5" s="1"/>
  <c r="V572" i="5"/>
  <c r="N578" i="8"/>
  <c r="Q578" i="8"/>
  <c r="X578" i="8"/>
  <c r="P578" i="8"/>
  <c r="R578" i="8"/>
  <c r="S578" i="8" s="1"/>
  <c r="T578" i="8" s="1"/>
  <c r="AA578" i="8"/>
  <c r="M578" i="8"/>
  <c r="K578" i="8"/>
  <c r="D578" i="8"/>
  <c r="O578" i="8"/>
  <c r="C578" i="8"/>
  <c r="T578" i="7"/>
  <c r="F578" i="8"/>
  <c r="G578" i="7"/>
  <c r="I572" i="5" l="1"/>
  <c r="J572" i="5"/>
  <c r="K572" i="5"/>
  <c r="E572" i="5"/>
  <c r="D572" i="5"/>
  <c r="F572" i="5"/>
  <c r="L572" i="5" s="1"/>
  <c r="M572" i="5" s="1"/>
  <c r="N572" i="5" s="1"/>
  <c r="O572" i="5" s="1"/>
  <c r="P572" i="5" s="1"/>
  <c r="Q572" i="5" s="1"/>
  <c r="R572" i="5" s="1"/>
  <c r="U578" i="7"/>
  <c r="V578" i="7" s="1"/>
  <c r="W578" i="7" s="1"/>
  <c r="H578" i="7"/>
  <c r="I578" i="7" s="1"/>
  <c r="J578" i="7" s="1"/>
  <c r="U578" i="8"/>
  <c r="V578" i="8" s="1"/>
  <c r="W578" i="8" s="1"/>
  <c r="G578" i="8"/>
  <c r="H578" i="8" s="1"/>
  <c r="I578" i="8" s="1"/>
  <c r="J578" i="8" s="1"/>
  <c r="T572" i="5" l="1"/>
  <c r="U571" i="5" s="1"/>
  <c r="Y578" i="7"/>
  <c r="Z577" i="7" s="1"/>
  <c r="Y578" i="8"/>
  <c r="W572" i="5" l="1"/>
  <c r="C573" i="5" s="1"/>
  <c r="H573" i="5" s="1"/>
  <c r="AB578" i="7"/>
  <c r="AA579" i="7" s="1"/>
  <c r="AB578" i="8"/>
  <c r="Z577" i="8"/>
  <c r="V573" i="5" l="1"/>
  <c r="S573" i="5"/>
  <c r="K573" i="5"/>
  <c r="E573" i="5"/>
  <c r="I573" i="5"/>
  <c r="F573" i="5"/>
  <c r="J573" i="5"/>
  <c r="D573" i="5"/>
  <c r="O579" i="7"/>
  <c r="R579" i="7"/>
  <c r="S579" i="7" s="1"/>
  <c r="D579" i="7"/>
  <c r="P579" i="7"/>
  <c r="X579" i="7"/>
  <c r="M579" i="7"/>
  <c r="N579" i="7"/>
  <c r="K579" i="7"/>
  <c r="C579" i="7"/>
  <c r="E579" i="7"/>
  <c r="F579" i="7" s="1"/>
  <c r="G579" i="7" s="1"/>
  <c r="H579" i="7" s="1"/>
  <c r="I579" i="7" s="1"/>
  <c r="Q579" i="7"/>
  <c r="Q579" i="8"/>
  <c r="N579" i="8"/>
  <c r="O579" i="8"/>
  <c r="E579" i="8"/>
  <c r="X579" i="8"/>
  <c r="C579" i="8"/>
  <c r="M579" i="8"/>
  <c r="K579" i="8"/>
  <c r="P579" i="8"/>
  <c r="R579" i="8"/>
  <c r="D579" i="8"/>
  <c r="AA579" i="8"/>
  <c r="L573" i="5" l="1"/>
  <c r="M573" i="5" s="1"/>
  <c r="T579" i="7"/>
  <c r="U579" i="7" s="1"/>
  <c r="V579" i="7" s="1"/>
  <c r="J579" i="7"/>
  <c r="S579" i="8"/>
  <c r="F579" i="8"/>
  <c r="N573" i="5" l="1"/>
  <c r="O573" i="5" s="1"/>
  <c r="P573" i="5" s="1"/>
  <c r="Q573" i="5" s="1"/>
  <c r="W579" i="7"/>
  <c r="Y579" i="7" s="1"/>
  <c r="G579" i="8"/>
  <c r="T579" i="8"/>
  <c r="R573" i="5" l="1"/>
  <c r="T573" i="5" s="1"/>
  <c r="AB579" i="7"/>
  <c r="Z578" i="7"/>
  <c r="U579" i="8"/>
  <c r="V579" i="8" s="1"/>
  <c r="W579" i="8" s="1"/>
  <c r="H579" i="8"/>
  <c r="I579" i="8" s="1"/>
  <c r="J579" i="8" s="1"/>
  <c r="U572" i="5" l="1"/>
  <c r="W573" i="5"/>
  <c r="Y579" i="8"/>
  <c r="P580" i="7"/>
  <c r="X580" i="7"/>
  <c r="D580" i="7"/>
  <c r="M580" i="7"/>
  <c r="E580" i="7"/>
  <c r="C580" i="7"/>
  <c r="N580" i="7"/>
  <c r="R580" i="7"/>
  <c r="Q580" i="7"/>
  <c r="K580" i="7"/>
  <c r="O580" i="7"/>
  <c r="AA580" i="7"/>
  <c r="S574" i="5" l="1"/>
  <c r="C574" i="5"/>
  <c r="F574" i="5" s="1"/>
  <c r="V574" i="5"/>
  <c r="K574" i="5"/>
  <c r="E574" i="5"/>
  <c r="I574" i="5"/>
  <c r="H574" i="5"/>
  <c r="F580" i="7"/>
  <c r="G580" i="7" s="1"/>
  <c r="S580" i="7"/>
  <c r="T580" i="7" s="1"/>
  <c r="AB579" i="8"/>
  <c r="Z578" i="8"/>
  <c r="J574" i="5" l="1"/>
  <c r="L574" i="5" s="1"/>
  <c r="M574" i="5" s="1"/>
  <c r="D574" i="5"/>
  <c r="H580" i="7"/>
  <c r="I580" i="7" s="1"/>
  <c r="J580" i="7" s="1"/>
  <c r="U580" i="7"/>
  <c r="V580" i="7" s="1"/>
  <c r="W580" i="7" s="1"/>
  <c r="Q580" i="8"/>
  <c r="K580" i="8"/>
  <c r="R580" i="8"/>
  <c r="N580" i="8"/>
  <c r="O580" i="8"/>
  <c r="X580" i="8"/>
  <c r="E580" i="8"/>
  <c r="P580" i="8"/>
  <c r="C580" i="8"/>
  <c r="AA580" i="8"/>
  <c r="D580" i="8"/>
  <c r="M580" i="8"/>
  <c r="N574" i="5" l="1"/>
  <c r="O574" i="5" s="1"/>
  <c r="P574" i="5" s="1"/>
  <c r="Q574" i="5" s="1"/>
  <c r="Y580" i="7"/>
  <c r="S580" i="8"/>
  <c r="T580" i="8" s="1"/>
  <c r="U580" i="8" s="1"/>
  <c r="V580" i="8" s="1"/>
  <c r="F580" i="8"/>
  <c r="G580" i="8" s="1"/>
  <c r="R574" i="5" l="1"/>
  <c r="T574" i="5" s="1"/>
  <c r="AB580" i="7"/>
  <c r="Z579" i="7"/>
  <c r="H580" i="8"/>
  <c r="I580" i="8" s="1"/>
  <c r="J580" i="8" s="1"/>
  <c r="W580" i="8"/>
  <c r="U573" i="5" l="1"/>
  <c r="W574" i="5"/>
  <c r="Y580" i="8"/>
  <c r="Z579" i="8" s="1"/>
  <c r="M581" i="7"/>
  <c r="P581" i="7"/>
  <c r="K581" i="7"/>
  <c r="C581" i="7"/>
  <c r="E581" i="7"/>
  <c r="R581" i="7"/>
  <c r="N581" i="7"/>
  <c r="D581" i="7"/>
  <c r="AA581" i="7"/>
  <c r="X581" i="7"/>
  <c r="O581" i="7"/>
  <c r="Q581" i="7"/>
  <c r="V575" i="5" l="1"/>
  <c r="S575" i="5"/>
  <c r="C575" i="5"/>
  <c r="F575" i="5" s="1"/>
  <c r="K575" i="5"/>
  <c r="H575" i="5"/>
  <c r="AB580" i="8"/>
  <c r="K581" i="8" s="1"/>
  <c r="S581" i="7"/>
  <c r="T581" i="7" s="1"/>
  <c r="U581" i="7" s="1"/>
  <c r="V581" i="7" s="1"/>
  <c r="F581" i="7"/>
  <c r="G581" i="7" s="1"/>
  <c r="J575" i="5" l="1"/>
  <c r="E575" i="5"/>
  <c r="L575" i="5"/>
  <c r="M575" i="5" s="1"/>
  <c r="I575" i="5"/>
  <c r="D575" i="5"/>
  <c r="X581" i="8"/>
  <c r="AA581" i="8"/>
  <c r="N581" i="8"/>
  <c r="Q581" i="8"/>
  <c r="P581" i="8"/>
  <c r="O581" i="8"/>
  <c r="H581" i="7"/>
  <c r="I581" i="7" s="1"/>
  <c r="J581" i="7" s="1"/>
  <c r="R581" i="8"/>
  <c r="S581" i="8" s="1"/>
  <c r="M581" i="8"/>
  <c r="E581" i="8"/>
  <c r="C581" i="8"/>
  <c r="D581" i="8"/>
  <c r="W581" i="7"/>
  <c r="N575" i="5" l="1"/>
  <c r="O575" i="5" s="1"/>
  <c r="P575" i="5" s="1"/>
  <c r="Q575" i="5" s="1"/>
  <c r="F581" i="8"/>
  <c r="Y581" i="7"/>
  <c r="T581" i="8"/>
  <c r="U581" i="8" s="1"/>
  <c r="V581" i="8" s="1"/>
  <c r="R575" i="5" l="1"/>
  <c r="T575" i="5" s="1"/>
  <c r="G581" i="8"/>
  <c r="W581" i="8"/>
  <c r="AB581" i="7"/>
  <c r="Z580" i="7"/>
  <c r="W575" i="5" l="1"/>
  <c r="U574" i="5"/>
  <c r="H581" i="8"/>
  <c r="I581" i="8" s="1"/>
  <c r="J581" i="8" s="1"/>
  <c r="Y581" i="8" s="1"/>
  <c r="E582" i="7"/>
  <c r="N582" i="7"/>
  <c r="R582" i="7"/>
  <c r="K582" i="7"/>
  <c r="AA582" i="7"/>
  <c r="D582" i="7"/>
  <c r="O582" i="7"/>
  <c r="C582" i="7"/>
  <c r="X582" i="7"/>
  <c r="Q582" i="7"/>
  <c r="M582" i="7"/>
  <c r="P582" i="7"/>
  <c r="S576" i="5" l="1"/>
  <c r="C576" i="5"/>
  <c r="F576" i="5" s="1"/>
  <c r="V576" i="5"/>
  <c r="Z580" i="8"/>
  <c r="AB581" i="8"/>
  <c r="R582" i="8" s="1"/>
  <c r="S582" i="7"/>
  <c r="T582" i="7" s="1"/>
  <c r="U582" i="7" s="1"/>
  <c r="V582" i="7" s="1"/>
  <c r="F582" i="7"/>
  <c r="D576" i="5" l="1"/>
  <c r="J576" i="5"/>
  <c r="K576" i="5"/>
  <c r="E576" i="5"/>
  <c r="I576" i="5"/>
  <c r="H576" i="5"/>
  <c r="X582" i="8"/>
  <c r="C582" i="8"/>
  <c r="D582" i="8"/>
  <c r="N582" i="8"/>
  <c r="Q582" i="8"/>
  <c r="M582" i="8"/>
  <c r="E582" i="8"/>
  <c r="F582" i="8" s="1"/>
  <c r="O582" i="8"/>
  <c r="K582" i="8"/>
  <c r="P582" i="8"/>
  <c r="AA582" i="8"/>
  <c r="W582" i="7"/>
  <c r="S582" i="8"/>
  <c r="T582" i="8" s="1"/>
  <c r="G582" i="7"/>
  <c r="H582" i="7" s="1"/>
  <c r="I582" i="7" s="1"/>
  <c r="L576" i="5" l="1"/>
  <c r="M576" i="5" s="1"/>
  <c r="G582" i="8"/>
  <c r="H582" i="8" s="1"/>
  <c r="I582" i="8" s="1"/>
  <c r="J582" i="8" s="1"/>
  <c r="U582" i="8"/>
  <c r="V582" i="8" s="1"/>
  <c r="W582" i="8" s="1"/>
  <c r="J582" i="7"/>
  <c r="Y582" i="7" s="1"/>
  <c r="N576" i="5" l="1"/>
  <c r="AB582" i="7"/>
  <c r="Z581" i="7"/>
  <c r="Y582" i="8"/>
  <c r="O576" i="5" l="1"/>
  <c r="P576" i="5" s="1"/>
  <c r="Q576" i="5" s="1"/>
  <c r="M583" i="7"/>
  <c r="E583" i="7"/>
  <c r="P583" i="7"/>
  <c r="AA583" i="7"/>
  <c r="K583" i="7"/>
  <c r="D583" i="7"/>
  <c r="R583" i="7"/>
  <c r="N583" i="7"/>
  <c r="Q583" i="7"/>
  <c r="O583" i="7"/>
  <c r="X583" i="7"/>
  <c r="C583" i="7"/>
  <c r="AB582" i="8"/>
  <c r="Z581" i="8"/>
  <c r="R576" i="5" l="1"/>
  <c r="T576" i="5" s="1"/>
  <c r="M583" i="8"/>
  <c r="O583" i="8"/>
  <c r="P583" i="8"/>
  <c r="K583" i="8"/>
  <c r="C583" i="8"/>
  <c r="R583" i="8"/>
  <c r="N583" i="8"/>
  <c r="E583" i="8"/>
  <c r="X583" i="8"/>
  <c r="D583" i="8"/>
  <c r="Q583" i="8"/>
  <c r="AA583" i="8"/>
  <c r="F583" i="7"/>
  <c r="S583" i="7"/>
  <c r="T583" i="7" s="1"/>
  <c r="U575" i="5" l="1"/>
  <c r="W576" i="5"/>
  <c r="F583" i="8"/>
  <c r="G583" i="8" s="1"/>
  <c r="S583" i="8"/>
  <c r="T583" i="8" s="1"/>
  <c r="U583" i="7"/>
  <c r="V583" i="7" s="1"/>
  <c r="W583" i="7" s="1"/>
  <c r="G583" i="7"/>
  <c r="H583" i="7" s="1"/>
  <c r="I583" i="7" s="1"/>
  <c r="C577" i="5" l="1"/>
  <c r="J577" i="5" s="1"/>
  <c r="V577" i="5"/>
  <c r="S577" i="5"/>
  <c r="E577" i="5"/>
  <c r="D577" i="5"/>
  <c r="I577" i="5"/>
  <c r="U583" i="8"/>
  <c r="V583" i="8" s="1"/>
  <c r="W583" i="8" s="1"/>
  <c r="H583" i="8"/>
  <c r="I583" i="8" s="1"/>
  <c r="J583" i="8" s="1"/>
  <c r="J583" i="7"/>
  <c r="Y583" i="7" s="1"/>
  <c r="F577" i="5" l="1"/>
  <c r="H577" i="5"/>
  <c r="K577" i="5"/>
  <c r="AB583" i="7"/>
  <c r="Z582" i="7"/>
  <c r="Y583" i="8"/>
  <c r="L577" i="5" l="1"/>
  <c r="M577" i="5" s="1"/>
  <c r="N577" i="5" s="1"/>
  <c r="O577" i="5" s="1"/>
  <c r="P577" i="5" s="1"/>
  <c r="Q577" i="5" s="1"/>
  <c r="R577" i="5" s="1"/>
  <c r="T577" i="5" s="1"/>
  <c r="W577" i="5" s="1"/>
  <c r="R584" i="7"/>
  <c r="P584" i="7"/>
  <c r="N584" i="7"/>
  <c r="AA584" i="7"/>
  <c r="M584" i="7"/>
  <c r="K584" i="7"/>
  <c r="D584" i="7"/>
  <c r="Q584" i="7"/>
  <c r="E584" i="7"/>
  <c r="C584" i="7"/>
  <c r="O584" i="7"/>
  <c r="X584" i="7"/>
  <c r="AB583" i="8"/>
  <c r="Z582" i="8"/>
  <c r="U576" i="5" l="1"/>
  <c r="C578" i="5"/>
  <c r="K578" i="5" s="1"/>
  <c r="V578" i="5"/>
  <c r="S578" i="5"/>
  <c r="I578" i="5"/>
  <c r="F584" i="7"/>
  <c r="S584" i="7"/>
  <c r="D584" i="8"/>
  <c r="K584" i="8"/>
  <c r="Q584" i="8"/>
  <c r="E584" i="8"/>
  <c r="AA584" i="8"/>
  <c r="O584" i="8"/>
  <c r="N584" i="8"/>
  <c r="M584" i="8"/>
  <c r="C584" i="8"/>
  <c r="R584" i="8"/>
  <c r="X584" i="8"/>
  <c r="P584" i="8"/>
  <c r="H578" i="5" l="1"/>
  <c r="D578" i="5"/>
  <c r="F578" i="5"/>
  <c r="J578" i="5"/>
  <c r="E578" i="5"/>
  <c r="T584" i="7"/>
  <c r="F584" i="8"/>
  <c r="G584" i="8" s="1"/>
  <c r="S584" i="8"/>
  <c r="T584" i="8" s="1"/>
  <c r="G584" i="7"/>
  <c r="H584" i="7" s="1"/>
  <c r="I584" i="7" s="1"/>
  <c r="L578" i="5" l="1"/>
  <c r="M578" i="5" s="1"/>
  <c r="U584" i="7"/>
  <c r="V584" i="7" s="1"/>
  <c r="W584" i="7" s="1"/>
  <c r="J584" i="7"/>
  <c r="H584" i="8"/>
  <c r="I584" i="8" s="1"/>
  <c r="J584" i="8" s="1"/>
  <c r="U584" i="8"/>
  <c r="V584" i="8" s="1"/>
  <c r="W584" i="8" s="1"/>
  <c r="N578" i="5" l="1"/>
  <c r="O578" i="5" s="1"/>
  <c r="Y584" i="7"/>
  <c r="Z583" i="7" s="1"/>
  <c r="Y584" i="8"/>
  <c r="P578" i="5" l="1"/>
  <c r="Q578" i="5" s="1"/>
  <c r="R578" i="5" s="1"/>
  <c r="T578" i="5" s="1"/>
  <c r="AB584" i="7"/>
  <c r="X585" i="7" s="1"/>
  <c r="AB584" i="8"/>
  <c r="Z583" i="8"/>
  <c r="U577" i="5" l="1"/>
  <c r="W578" i="5"/>
  <c r="K579" i="5" s="1"/>
  <c r="K585" i="7"/>
  <c r="C585" i="7"/>
  <c r="P585" i="7"/>
  <c r="AA585" i="7"/>
  <c r="O585" i="7"/>
  <c r="R585" i="7"/>
  <c r="S585" i="7" s="1"/>
  <c r="M585" i="7"/>
  <c r="Q585" i="7"/>
  <c r="N585" i="7"/>
  <c r="D585" i="7"/>
  <c r="E585" i="7"/>
  <c r="F585" i="7" s="1"/>
  <c r="G585" i="7" s="1"/>
  <c r="X585" i="8"/>
  <c r="R585" i="8"/>
  <c r="C585" i="8"/>
  <c r="AA585" i="8"/>
  <c r="Q585" i="8"/>
  <c r="N585" i="8"/>
  <c r="E585" i="8"/>
  <c r="M585" i="8"/>
  <c r="P585" i="8"/>
  <c r="D585" i="8"/>
  <c r="O585" i="8"/>
  <c r="K585" i="8"/>
  <c r="H579" i="5" l="1"/>
  <c r="I579" i="5"/>
  <c r="E579" i="5"/>
  <c r="F579" i="5"/>
  <c r="J579" i="5"/>
  <c r="C579" i="5"/>
  <c r="D579" i="5" s="1"/>
  <c r="V579" i="5"/>
  <c r="S579" i="5"/>
  <c r="L579" i="5"/>
  <c r="M579" i="5" s="1"/>
  <c r="H585" i="7"/>
  <c r="I585" i="7" s="1"/>
  <c r="J585" i="7" s="1"/>
  <c r="F585" i="8"/>
  <c r="G585" i="8" s="1"/>
  <c r="S585" i="8"/>
  <c r="T585" i="7"/>
  <c r="U585" i="7" s="1"/>
  <c r="V585" i="7" s="1"/>
  <c r="N579" i="5" l="1"/>
  <c r="O579" i="5" s="1"/>
  <c r="P579" i="5" s="1"/>
  <c r="Q579" i="5" s="1"/>
  <c r="H585" i="8"/>
  <c r="I585" i="8" s="1"/>
  <c r="J585" i="8" s="1"/>
  <c r="W585" i="7"/>
  <c r="Y585" i="7" s="1"/>
  <c r="T585" i="8"/>
  <c r="U585" i="8" s="1"/>
  <c r="V585" i="8" s="1"/>
  <c r="R579" i="5" l="1"/>
  <c r="T579" i="5" s="1"/>
  <c r="AB585" i="7"/>
  <c r="Z584" i="7"/>
  <c r="W585" i="8"/>
  <c r="Y585" i="8" s="1"/>
  <c r="U578" i="5" l="1"/>
  <c r="W579" i="5"/>
  <c r="AB585" i="8"/>
  <c r="Z584" i="8"/>
  <c r="O586" i="7"/>
  <c r="D586" i="7"/>
  <c r="Q586" i="7"/>
  <c r="N586" i="7"/>
  <c r="P586" i="7"/>
  <c r="AA586" i="7"/>
  <c r="X586" i="7"/>
  <c r="C586" i="7"/>
  <c r="R586" i="7"/>
  <c r="E586" i="7"/>
  <c r="M586" i="7"/>
  <c r="K586" i="7"/>
  <c r="C580" i="5" l="1"/>
  <c r="K580" i="5" s="1"/>
  <c r="V580" i="5"/>
  <c r="S580" i="5"/>
  <c r="F586" i="7"/>
  <c r="G586" i="7" s="1"/>
  <c r="H586" i="7" s="1"/>
  <c r="I586" i="7" s="1"/>
  <c r="X586" i="8"/>
  <c r="D586" i="8"/>
  <c r="C586" i="8"/>
  <c r="M586" i="8"/>
  <c r="P586" i="8"/>
  <c r="Q586" i="8"/>
  <c r="R586" i="8"/>
  <c r="O586" i="8"/>
  <c r="E586" i="8"/>
  <c r="K586" i="8"/>
  <c r="N586" i="8"/>
  <c r="AA586" i="8"/>
  <c r="S586" i="7"/>
  <c r="I580" i="5" l="1"/>
  <c r="F580" i="5"/>
  <c r="D580" i="5"/>
  <c r="H580" i="5"/>
  <c r="J580" i="5"/>
  <c r="E580" i="5"/>
  <c r="J586" i="7"/>
  <c r="S586" i="8"/>
  <c r="F586" i="8"/>
  <c r="G586" i="8" s="1"/>
  <c r="T586" i="7"/>
  <c r="U586" i="7" s="1"/>
  <c r="V586" i="7" s="1"/>
  <c r="L580" i="5" l="1"/>
  <c r="M580" i="5" s="1"/>
  <c r="N580" i="5" s="1"/>
  <c r="O580" i="5" s="1"/>
  <c r="P580" i="5" s="1"/>
  <c r="Q580" i="5" s="1"/>
  <c r="R580" i="5" s="1"/>
  <c r="T580" i="5" s="1"/>
  <c r="T586" i="8"/>
  <c r="U586" i="8" s="1"/>
  <c r="V586" i="8" s="1"/>
  <c r="W586" i="8" s="1"/>
  <c r="W586" i="7"/>
  <c r="Y586" i="7" s="1"/>
  <c r="H586" i="8"/>
  <c r="I586" i="8" s="1"/>
  <c r="J586" i="8" s="1"/>
  <c r="U579" i="5" l="1"/>
  <c r="W580" i="5"/>
  <c r="Y586" i="8"/>
  <c r="AB586" i="8" s="1"/>
  <c r="AB586" i="7"/>
  <c r="Z585" i="7"/>
  <c r="C581" i="5" l="1"/>
  <c r="F581" i="5" s="1"/>
  <c r="S581" i="5"/>
  <c r="V581" i="5"/>
  <c r="Z585" i="8"/>
  <c r="E587" i="8"/>
  <c r="N587" i="8"/>
  <c r="X587" i="8"/>
  <c r="P587" i="8"/>
  <c r="D587" i="8"/>
  <c r="M587" i="8"/>
  <c r="AA587" i="8"/>
  <c r="K587" i="8"/>
  <c r="C587" i="8"/>
  <c r="O587" i="8"/>
  <c r="Q587" i="8"/>
  <c r="R587" i="8"/>
  <c r="R587" i="7"/>
  <c r="D587" i="7"/>
  <c r="Q587" i="7"/>
  <c r="E587" i="7"/>
  <c r="AA587" i="7"/>
  <c r="P587" i="7"/>
  <c r="X587" i="7"/>
  <c r="M587" i="7"/>
  <c r="C587" i="7"/>
  <c r="N587" i="7"/>
  <c r="K587" i="7"/>
  <c r="O587" i="7"/>
  <c r="K581" i="5" l="1"/>
  <c r="E581" i="5"/>
  <c r="I581" i="5"/>
  <c r="D581" i="5"/>
  <c r="H581" i="5"/>
  <c r="J581" i="5"/>
  <c r="S587" i="7"/>
  <c r="F587" i="8"/>
  <c r="F587" i="7"/>
  <c r="S587" i="8"/>
  <c r="L581" i="5" l="1"/>
  <c r="M581" i="5" s="1"/>
  <c r="N581" i="5" s="1"/>
  <c r="O581" i="5" s="1"/>
  <c r="P581" i="5" s="1"/>
  <c r="Q581" i="5" s="1"/>
  <c r="T587" i="8"/>
  <c r="U587" i="8" s="1"/>
  <c r="V587" i="8" s="1"/>
  <c r="W587" i="8" s="1"/>
  <c r="T587" i="7"/>
  <c r="U587" i="7" s="1"/>
  <c r="V587" i="7" s="1"/>
  <c r="W587" i="7" s="1"/>
  <c r="G587" i="7"/>
  <c r="H587" i="7" s="1"/>
  <c r="I587" i="7" s="1"/>
  <c r="J587" i="7" s="1"/>
  <c r="G587" i="8"/>
  <c r="H587" i="8" s="1"/>
  <c r="I587" i="8" s="1"/>
  <c r="R581" i="5" l="1"/>
  <c r="T581" i="5" s="1"/>
  <c r="Y587" i="7"/>
  <c r="J587" i="8"/>
  <c r="Y587" i="8" s="1"/>
  <c r="U580" i="5" l="1"/>
  <c r="W581" i="5"/>
  <c r="AB587" i="7"/>
  <c r="Z586" i="7"/>
  <c r="AB587" i="8"/>
  <c r="Z586" i="8"/>
  <c r="C582" i="5" l="1"/>
  <c r="J582" i="5" s="1"/>
  <c r="S582" i="5"/>
  <c r="V582" i="5"/>
  <c r="D582" i="5"/>
  <c r="C588" i="8"/>
  <c r="Q588" i="8"/>
  <c r="E588" i="8"/>
  <c r="R588" i="8"/>
  <c r="M588" i="8"/>
  <c r="O588" i="8"/>
  <c r="X588" i="8"/>
  <c r="P588" i="8"/>
  <c r="D588" i="8"/>
  <c r="N588" i="8"/>
  <c r="AA588" i="8"/>
  <c r="K588" i="8"/>
  <c r="AA588" i="7"/>
  <c r="E588" i="7"/>
  <c r="M588" i="7"/>
  <c r="N588" i="7"/>
  <c r="C588" i="7"/>
  <c r="K588" i="7"/>
  <c r="O588" i="7"/>
  <c r="X588" i="7"/>
  <c r="Q588" i="7"/>
  <c r="P588" i="7"/>
  <c r="R588" i="7"/>
  <c r="D588" i="7"/>
  <c r="E582" i="5" l="1"/>
  <c r="I582" i="5"/>
  <c r="F582" i="5"/>
  <c r="K582" i="5"/>
  <c r="H582" i="5"/>
  <c r="F588" i="7"/>
  <c r="G588" i="7" s="1"/>
  <c r="H588" i="7" s="1"/>
  <c r="I588" i="7" s="1"/>
  <c r="F588" i="8"/>
  <c r="G588" i="8" s="1"/>
  <c r="H588" i="8" s="1"/>
  <c r="I588" i="8" s="1"/>
  <c r="S588" i="7"/>
  <c r="T588" i="7" s="1"/>
  <c r="U588" i="7" s="1"/>
  <c r="V588" i="7" s="1"/>
  <c r="S588" i="8"/>
  <c r="L582" i="5" l="1"/>
  <c r="M582" i="5" s="1"/>
  <c r="T588" i="8"/>
  <c r="U588" i="8" s="1"/>
  <c r="V588" i="8" s="1"/>
  <c r="J588" i="8"/>
  <c r="W588" i="7"/>
  <c r="J588" i="7"/>
  <c r="N582" i="5" l="1"/>
  <c r="O582" i="5" s="1"/>
  <c r="P582" i="5" s="1"/>
  <c r="Q582" i="5" s="1"/>
  <c r="W588" i="8"/>
  <c r="Y588" i="8" s="1"/>
  <c r="Y588" i="7"/>
  <c r="R582" i="5" l="1"/>
  <c r="T582" i="5" s="1"/>
  <c r="Z587" i="8"/>
  <c r="AB588" i="8"/>
  <c r="P589" i="8" s="1"/>
  <c r="AB588" i="7"/>
  <c r="Z587" i="7"/>
  <c r="U581" i="5" l="1"/>
  <c r="W582" i="5"/>
  <c r="O589" i="8"/>
  <c r="C589" i="8"/>
  <c r="R589" i="8"/>
  <c r="S589" i="8" s="1"/>
  <c r="T589" i="8" s="1"/>
  <c r="U589" i="8" s="1"/>
  <c r="V589" i="8" s="1"/>
  <c r="M589" i="8"/>
  <c r="E589" i="8"/>
  <c r="F589" i="8" s="1"/>
  <c r="G589" i="8" s="1"/>
  <c r="H589" i="8" s="1"/>
  <c r="I589" i="8" s="1"/>
  <c r="K589" i="8"/>
  <c r="AA589" i="8"/>
  <c r="N589" i="8"/>
  <c r="Q589" i="8"/>
  <c r="X589" i="8"/>
  <c r="D589" i="8"/>
  <c r="M589" i="7"/>
  <c r="P589" i="7"/>
  <c r="C589" i="7"/>
  <c r="X589" i="7"/>
  <c r="R589" i="7"/>
  <c r="Q589" i="7"/>
  <c r="AA589" i="7"/>
  <c r="O589" i="7"/>
  <c r="E589" i="7"/>
  <c r="N589" i="7"/>
  <c r="K589" i="7"/>
  <c r="D589" i="7"/>
  <c r="S583" i="5" l="1"/>
  <c r="H583" i="5"/>
  <c r="K583" i="5"/>
  <c r="C583" i="5"/>
  <c r="J583" i="5" s="1"/>
  <c r="V583" i="5"/>
  <c r="F583" i="5"/>
  <c r="F589" i="7"/>
  <c r="S589" i="7"/>
  <c r="W589" i="8"/>
  <c r="J589" i="8"/>
  <c r="I583" i="5" l="1"/>
  <c r="L583" i="5" s="1"/>
  <c r="M583" i="5" s="1"/>
  <c r="N583" i="5" s="1"/>
  <c r="O583" i="5" s="1"/>
  <c r="P583" i="5" s="1"/>
  <c r="Q583" i="5" s="1"/>
  <c r="R583" i="5" s="1"/>
  <c r="D583" i="5"/>
  <c r="E583" i="5"/>
  <c r="Y589" i="8"/>
  <c r="Z588" i="8" s="1"/>
  <c r="G589" i="7"/>
  <c r="T589" i="7"/>
  <c r="U589" i="7" s="1"/>
  <c r="V589" i="7" s="1"/>
  <c r="T583" i="5" l="1"/>
  <c r="AB589" i="8"/>
  <c r="N590" i="8" s="1"/>
  <c r="W589" i="7"/>
  <c r="H589" i="7"/>
  <c r="I589" i="7" s="1"/>
  <c r="J589" i="7" s="1"/>
  <c r="U582" i="5" l="1"/>
  <c r="W583" i="5"/>
  <c r="C590" i="8"/>
  <c r="AA590" i="8"/>
  <c r="D590" i="8"/>
  <c r="P590" i="8"/>
  <c r="Q590" i="8"/>
  <c r="E590" i="8"/>
  <c r="F590" i="8" s="1"/>
  <c r="G590" i="8" s="1"/>
  <c r="O590" i="8"/>
  <c r="M590" i="8"/>
  <c r="X590" i="8"/>
  <c r="Y589" i="7"/>
  <c r="AB589" i="7" s="1"/>
  <c r="R590" i="8"/>
  <c r="S590" i="8" s="1"/>
  <c r="T590" i="8" s="1"/>
  <c r="U590" i="8" s="1"/>
  <c r="V590" i="8" s="1"/>
  <c r="K590" i="8"/>
  <c r="S584" i="5" l="1"/>
  <c r="V584" i="5"/>
  <c r="C584" i="5"/>
  <c r="J584" i="5" s="1"/>
  <c r="Z588" i="7"/>
  <c r="H590" i="8"/>
  <c r="I590" i="8" s="1"/>
  <c r="J590" i="8" s="1"/>
  <c r="O590" i="7"/>
  <c r="Q590" i="7"/>
  <c r="M590" i="7"/>
  <c r="C590" i="7"/>
  <c r="E590" i="7"/>
  <c r="N590" i="7"/>
  <c r="R590" i="7"/>
  <c r="K590" i="7"/>
  <c r="AA590" i="7"/>
  <c r="P590" i="7"/>
  <c r="D590" i="7"/>
  <c r="X590" i="7"/>
  <c r="W590" i="8"/>
  <c r="K584" i="5" l="1"/>
  <c r="D584" i="5"/>
  <c r="I584" i="5"/>
  <c r="F584" i="5"/>
  <c r="H584" i="5"/>
  <c r="E584" i="5"/>
  <c r="Y590" i="8"/>
  <c r="AB590" i="8" s="1"/>
  <c r="F590" i="7"/>
  <c r="G590" i="7" s="1"/>
  <c r="H590" i="7" s="1"/>
  <c r="I590" i="7" s="1"/>
  <c r="S590" i="7"/>
  <c r="L584" i="5" l="1"/>
  <c r="M584" i="5" s="1"/>
  <c r="Z589" i="8"/>
  <c r="N591" i="8"/>
  <c r="Q591" i="8"/>
  <c r="O591" i="8"/>
  <c r="D591" i="8"/>
  <c r="R591" i="8"/>
  <c r="K591" i="8"/>
  <c r="AA591" i="8"/>
  <c r="E591" i="8"/>
  <c r="P591" i="8"/>
  <c r="X591" i="8"/>
  <c r="C591" i="8"/>
  <c r="M591" i="8"/>
  <c r="T590" i="7"/>
  <c r="U590" i="7" s="1"/>
  <c r="V590" i="7" s="1"/>
  <c r="J590" i="7"/>
  <c r="N584" i="5" l="1"/>
  <c r="O584" i="5" s="1"/>
  <c r="P584" i="5" s="1"/>
  <c r="Q584" i="5" s="1"/>
  <c r="W590" i="7"/>
  <c r="Y590" i="7" s="1"/>
  <c r="S591" i="8"/>
  <c r="F591" i="8"/>
  <c r="G591" i="8" s="1"/>
  <c r="H591" i="8" s="1"/>
  <c r="I591" i="8" s="1"/>
  <c r="R584" i="5" l="1"/>
  <c r="T584" i="5" s="1"/>
  <c r="AB590" i="7"/>
  <c r="Z589" i="7"/>
  <c r="T591" i="8"/>
  <c r="U591" i="8" s="1"/>
  <c r="V591" i="8" s="1"/>
  <c r="W591" i="8" s="1"/>
  <c r="J591" i="8"/>
  <c r="U583" i="5" l="1"/>
  <c r="W584" i="5"/>
  <c r="Y591" i="8"/>
  <c r="O591" i="7"/>
  <c r="N591" i="7"/>
  <c r="Q591" i="7"/>
  <c r="D591" i="7"/>
  <c r="X591" i="7"/>
  <c r="C591" i="7"/>
  <c r="M591" i="7"/>
  <c r="R591" i="7"/>
  <c r="P591" i="7"/>
  <c r="K591" i="7"/>
  <c r="E591" i="7"/>
  <c r="AA591" i="7"/>
  <c r="H585" i="5" l="1"/>
  <c r="I585" i="5"/>
  <c r="S585" i="5"/>
  <c r="V585" i="5"/>
  <c r="C585" i="5"/>
  <c r="D585" i="5" s="1"/>
  <c r="F591" i="7"/>
  <c r="G591" i="7" s="1"/>
  <c r="S591" i="7"/>
  <c r="AB591" i="8"/>
  <c r="Z590" i="8"/>
  <c r="K585" i="5" l="1"/>
  <c r="F585" i="5"/>
  <c r="E585" i="5"/>
  <c r="J585" i="5"/>
  <c r="T591" i="7"/>
  <c r="H591" i="7"/>
  <c r="I591" i="7" s="1"/>
  <c r="J591" i="7" s="1"/>
  <c r="P592" i="8"/>
  <c r="O592" i="8"/>
  <c r="C592" i="8"/>
  <c r="N592" i="8"/>
  <c r="Q592" i="8"/>
  <c r="R592" i="8"/>
  <c r="E592" i="8"/>
  <c r="D592" i="8"/>
  <c r="M592" i="8"/>
  <c r="X592" i="8"/>
  <c r="AA592" i="8"/>
  <c r="K592" i="8"/>
  <c r="L585" i="5" l="1"/>
  <c r="M585" i="5" s="1"/>
  <c r="N585" i="5" s="1"/>
  <c r="O585" i="5" s="1"/>
  <c r="P585" i="5" s="1"/>
  <c r="Q585" i="5" s="1"/>
  <c r="R585" i="5" s="1"/>
  <c r="T585" i="5" s="1"/>
  <c r="U591" i="7"/>
  <c r="V591" i="7" s="1"/>
  <c r="W591" i="7" s="1"/>
  <c r="Y591" i="7" s="1"/>
  <c r="S592" i="8"/>
  <c r="T592" i="8" s="1"/>
  <c r="U592" i="8" s="1"/>
  <c r="V592" i="8" s="1"/>
  <c r="F592" i="8"/>
  <c r="W585" i="5" l="1"/>
  <c r="U584" i="5"/>
  <c r="AB591" i="7"/>
  <c r="Z590" i="7"/>
  <c r="G592" i="8"/>
  <c r="H592" i="8" s="1"/>
  <c r="I592" i="8" s="1"/>
  <c r="W592" i="8"/>
  <c r="V586" i="5" l="1"/>
  <c r="S586" i="5"/>
  <c r="C586" i="5"/>
  <c r="D586" i="5" s="1"/>
  <c r="J586" i="5"/>
  <c r="K586" i="5"/>
  <c r="AA592" i="7"/>
  <c r="C592" i="7"/>
  <c r="D592" i="7"/>
  <c r="E592" i="7"/>
  <c r="K592" i="7"/>
  <c r="N592" i="7"/>
  <c r="O592" i="7"/>
  <c r="M592" i="7"/>
  <c r="Q592" i="7"/>
  <c r="P592" i="7"/>
  <c r="R592" i="7"/>
  <c r="X592" i="7"/>
  <c r="J592" i="8"/>
  <c r="Y592" i="8" s="1"/>
  <c r="F586" i="5" l="1"/>
  <c r="H586" i="5"/>
  <c r="E586" i="5"/>
  <c r="I586" i="5"/>
  <c r="AB592" i="8"/>
  <c r="Z591" i="8"/>
  <c r="S592" i="7"/>
  <c r="T592" i="7" s="1"/>
  <c r="F592" i="7"/>
  <c r="G592" i="7" s="1"/>
  <c r="L586" i="5" l="1"/>
  <c r="M586" i="5" s="1"/>
  <c r="N586" i="5" s="1"/>
  <c r="O586" i="5" s="1"/>
  <c r="H592" i="7"/>
  <c r="I592" i="7" s="1"/>
  <c r="J592" i="7" s="1"/>
  <c r="R593" i="8"/>
  <c r="D593" i="8"/>
  <c r="X593" i="8"/>
  <c r="E593" i="8"/>
  <c r="Q593" i="8"/>
  <c r="P593" i="8"/>
  <c r="M593" i="8"/>
  <c r="K593" i="8"/>
  <c r="O593" i="8"/>
  <c r="C593" i="8"/>
  <c r="AA593" i="8"/>
  <c r="N593" i="8"/>
  <c r="U592" i="7"/>
  <c r="V592" i="7" s="1"/>
  <c r="W592" i="7" s="1"/>
  <c r="P586" i="5" l="1"/>
  <c r="Q586" i="5" s="1"/>
  <c r="R586" i="5" s="1"/>
  <c r="T586" i="5" s="1"/>
  <c r="S593" i="8"/>
  <c r="T593" i="8" s="1"/>
  <c r="U593" i="8" s="1"/>
  <c r="V593" i="8" s="1"/>
  <c r="F593" i="8"/>
  <c r="Y592" i="7"/>
  <c r="W586" i="5" l="1"/>
  <c r="U585" i="5"/>
  <c r="AB592" i="7"/>
  <c r="Z591" i="7"/>
  <c r="W593" i="8"/>
  <c r="G593" i="8"/>
  <c r="C587" i="5" l="1"/>
  <c r="D587" i="5" s="1"/>
  <c r="V587" i="5"/>
  <c r="F587" i="5"/>
  <c r="S587" i="5"/>
  <c r="H593" i="8"/>
  <c r="I593" i="8" s="1"/>
  <c r="J593" i="8" s="1"/>
  <c r="Y593" i="8" s="1"/>
  <c r="X593" i="7"/>
  <c r="E593" i="7"/>
  <c r="P593" i="7"/>
  <c r="D593" i="7"/>
  <c r="AA593" i="7"/>
  <c r="Q593" i="7"/>
  <c r="M593" i="7"/>
  <c r="C593" i="7"/>
  <c r="O593" i="7"/>
  <c r="R593" i="7"/>
  <c r="K593" i="7"/>
  <c r="N593" i="7"/>
  <c r="H587" i="5" l="1"/>
  <c r="E587" i="5"/>
  <c r="K587" i="5"/>
  <c r="I587" i="5"/>
  <c r="J587" i="5"/>
  <c r="AB593" i="8"/>
  <c r="Z592" i="8"/>
  <c r="S593" i="7"/>
  <c r="F593" i="7"/>
  <c r="L587" i="5" l="1"/>
  <c r="M587" i="5" s="1"/>
  <c r="M594" i="8"/>
  <c r="P594" i="8"/>
  <c r="O594" i="8"/>
  <c r="D594" i="8"/>
  <c r="Q594" i="8"/>
  <c r="R594" i="8"/>
  <c r="C594" i="8"/>
  <c r="X594" i="8"/>
  <c r="N594" i="8"/>
  <c r="K594" i="8"/>
  <c r="AA594" i="8"/>
  <c r="E594" i="8"/>
  <c r="G593" i="7"/>
  <c r="H593" i="7" s="1"/>
  <c r="I593" i="7" s="1"/>
  <c r="T593" i="7"/>
  <c r="N587" i="5" l="1"/>
  <c r="O587" i="5" s="1"/>
  <c r="U593" i="7"/>
  <c r="V593" i="7" s="1"/>
  <c r="W593" i="7" s="1"/>
  <c r="J593" i="7"/>
  <c r="S594" i="8"/>
  <c r="T594" i="8" s="1"/>
  <c r="U594" i="8" s="1"/>
  <c r="V594" i="8" s="1"/>
  <c r="F594" i="8"/>
  <c r="G594" i="8" s="1"/>
  <c r="P587" i="5" l="1"/>
  <c r="Q587" i="5" s="1"/>
  <c r="R587" i="5" s="1"/>
  <c r="T587" i="5" s="1"/>
  <c r="Y593" i="7"/>
  <c r="H594" i="8"/>
  <c r="I594" i="8" s="1"/>
  <c r="J594" i="8" s="1"/>
  <c r="W594" i="8"/>
  <c r="U586" i="5" l="1"/>
  <c r="W587" i="5"/>
  <c r="Y594" i="8"/>
  <c r="Z593" i="8" s="1"/>
  <c r="AB593" i="7"/>
  <c r="Z592" i="7"/>
  <c r="C588" i="5" l="1"/>
  <c r="E588" i="5" s="1"/>
  <c r="S588" i="5"/>
  <c r="D588" i="5"/>
  <c r="V588" i="5"/>
  <c r="AB594" i="8"/>
  <c r="K595" i="8" s="1"/>
  <c r="O594" i="7"/>
  <c r="P594" i="7"/>
  <c r="R594" i="7"/>
  <c r="X594" i="7"/>
  <c r="Q594" i="7"/>
  <c r="E594" i="7"/>
  <c r="K594" i="7"/>
  <c r="N594" i="7"/>
  <c r="M594" i="7"/>
  <c r="C594" i="7"/>
  <c r="D594" i="7"/>
  <c r="AA594" i="7"/>
  <c r="F588" i="5" l="1"/>
  <c r="J588" i="5"/>
  <c r="K588" i="5"/>
  <c r="H588" i="5"/>
  <c r="I588" i="5"/>
  <c r="X595" i="8"/>
  <c r="AA595" i="8"/>
  <c r="R595" i="8"/>
  <c r="S595" i="8" s="1"/>
  <c r="T595" i="8" s="1"/>
  <c r="Q595" i="8"/>
  <c r="P595" i="8"/>
  <c r="O595" i="8"/>
  <c r="M595" i="8"/>
  <c r="C595" i="8"/>
  <c r="D595" i="8"/>
  <c r="N595" i="8"/>
  <c r="E595" i="8"/>
  <c r="F595" i="8" s="1"/>
  <c r="S594" i="7"/>
  <c r="T594" i="7" s="1"/>
  <c r="U594" i="7" s="1"/>
  <c r="V594" i="7" s="1"/>
  <c r="F594" i="7"/>
  <c r="L588" i="5" l="1"/>
  <c r="M588" i="5" s="1"/>
  <c r="G595" i="8"/>
  <c r="U595" i="8"/>
  <c r="V595" i="8" s="1"/>
  <c r="W595" i="8" s="1"/>
  <c r="G594" i="7"/>
  <c r="H594" i="7" s="1"/>
  <c r="I594" i="7" s="1"/>
  <c r="J594" i="7" s="1"/>
  <c r="W594" i="7"/>
  <c r="N588" i="5" l="1"/>
  <c r="O588" i="5" s="1"/>
  <c r="P588" i="5" s="1"/>
  <c r="Q588" i="5" s="1"/>
  <c r="R588" i="5" s="1"/>
  <c r="T588" i="5" s="1"/>
  <c r="Y594" i="7"/>
  <c r="AB594" i="7" s="1"/>
  <c r="H595" i="8"/>
  <c r="I595" i="8" s="1"/>
  <c r="J595" i="8" s="1"/>
  <c r="Y595" i="8" s="1"/>
  <c r="AB595" i="8" s="1"/>
  <c r="U587" i="5" l="1"/>
  <c r="W588" i="5"/>
  <c r="Z593" i="7"/>
  <c r="Z594" i="8"/>
  <c r="K595" i="7"/>
  <c r="P595" i="7"/>
  <c r="M595" i="7"/>
  <c r="Q595" i="7"/>
  <c r="D595" i="7"/>
  <c r="C595" i="7"/>
  <c r="N595" i="7"/>
  <c r="X595" i="7"/>
  <c r="R595" i="7"/>
  <c r="O595" i="7"/>
  <c r="AA595" i="7"/>
  <c r="E595" i="7"/>
  <c r="R596" i="8"/>
  <c r="AA596" i="8"/>
  <c r="X596" i="8"/>
  <c r="M596" i="8"/>
  <c r="C596" i="8"/>
  <c r="P596" i="8"/>
  <c r="N596" i="8"/>
  <c r="K596" i="8"/>
  <c r="D596" i="8"/>
  <c r="Q596" i="8"/>
  <c r="E596" i="8"/>
  <c r="O596" i="8"/>
  <c r="C589" i="5" l="1"/>
  <c r="K589" i="5" s="1"/>
  <c r="J589" i="5"/>
  <c r="D589" i="5"/>
  <c r="F589" i="5"/>
  <c r="V589" i="5"/>
  <c r="S589" i="5"/>
  <c r="H589" i="5"/>
  <c r="E589" i="5"/>
  <c r="I589" i="5"/>
  <c r="F596" i="8"/>
  <c r="G596" i="8" s="1"/>
  <c r="H596" i="8" s="1"/>
  <c r="I596" i="8" s="1"/>
  <c r="S595" i="7"/>
  <c r="S596" i="8"/>
  <c r="F595" i="7"/>
  <c r="G595" i="7" s="1"/>
  <c r="L589" i="5" l="1"/>
  <c r="M589" i="5" s="1"/>
  <c r="T596" i="8"/>
  <c r="U596" i="8" s="1"/>
  <c r="V596" i="8" s="1"/>
  <c r="W596" i="8" s="1"/>
  <c r="H595" i="7"/>
  <c r="I595" i="7" s="1"/>
  <c r="J595" i="7" s="1"/>
  <c r="T595" i="7"/>
  <c r="U595" i="7" s="1"/>
  <c r="V595" i="7" s="1"/>
  <c r="J596" i="8"/>
  <c r="N589" i="5" l="1"/>
  <c r="O589" i="5" s="1"/>
  <c r="W595" i="7"/>
  <c r="Y595" i="7" s="1"/>
  <c r="Y596" i="8"/>
  <c r="P589" i="5" l="1"/>
  <c r="Q589" i="5" s="1"/>
  <c r="R589" i="5" s="1"/>
  <c r="T589" i="5" s="1"/>
  <c r="U588" i="5" s="1"/>
  <c r="AB595" i="7"/>
  <c r="Z594" i="7"/>
  <c r="AB596" i="8"/>
  <c r="Z595" i="8"/>
  <c r="W589" i="5" l="1"/>
  <c r="H590" i="5" s="1"/>
  <c r="N597" i="8"/>
  <c r="O597" i="8"/>
  <c r="P597" i="8"/>
  <c r="C597" i="8"/>
  <c r="K597" i="8"/>
  <c r="X597" i="8"/>
  <c r="D597" i="8"/>
  <c r="AA597" i="8"/>
  <c r="Q597" i="8"/>
  <c r="M597" i="8"/>
  <c r="E597" i="8"/>
  <c r="R597" i="8"/>
  <c r="Q596" i="7"/>
  <c r="N596" i="7"/>
  <c r="E596" i="7"/>
  <c r="K596" i="7"/>
  <c r="O596" i="7"/>
  <c r="D596" i="7"/>
  <c r="M596" i="7"/>
  <c r="X596" i="7"/>
  <c r="R596" i="7"/>
  <c r="C596" i="7"/>
  <c r="AA596" i="7"/>
  <c r="P596" i="7"/>
  <c r="S590" i="5" l="1"/>
  <c r="I590" i="5"/>
  <c r="F590" i="5"/>
  <c r="L590" i="5" s="1"/>
  <c r="M590" i="5" s="1"/>
  <c r="N590" i="5" s="1"/>
  <c r="V590" i="5"/>
  <c r="E590" i="5"/>
  <c r="J590" i="5"/>
  <c r="C590" i="5"/>
  <c r="K590" i="5" s="1"/>
  <c r="D590" i="5"/>
  <c r="F596" i="7"/>
  <c r="F597" i="8"/>
  <c r="G597" i="8" s="1"/>
  <c r="S597" i="8"/>
  <c r="S596" i="7"/>
  <c r="T596" i="7" s="1"/>
  <c r="U596" i="7" s="1"/>
  <c r="V596" i="7" s="1"/>
  <c r="O590" i="5" l="1"/>
  <c r="P590" i="5" s="1"/>
  <c r="Q590" i="5" s="1"/>
  <c r="R590" i="5" s="1"/>
  <c r="T590" i="5" s="1"/>
  <c r="T597" i="8"/>
  <c r="U597" i="8" s="1"/>
  <c r="V597" i="8" s="1"/>
  <c r="W597" i="8" s="1"/>
  <c r="G596" i="7"/>
  <c r="W596" i="7"/>
  <c r="H597" i="8"/>
  <c r="I597" i="8" s="1"/>
  <c r="J597" i="8" s="1"/>
  <c r="W590" i="5" l="1"/>
  <c r="F591" i="5" s="1"/>
  <c r="U589" i="5"/>
  <c r="Y597" i="8"/>
  <c r="Z596" i="8" s="1"/>
  <c r="H596" i="7"/>
  <c r="I596" i="7" s="1"/>
  <c r="J596" i="7" s="1"/>
  <c r="Y596" i="7" s="1"/>
  <c r="E591" i="5" l="1"/>
  <c r="C591" i="5"/>
  <c r="J591" i="5" s="1"/>
  <c r="S591" i="5"/>
  <c r="V591" i="5"/>
  <c r="K591" i="5"/>
  <c r="D591" i="5"/>
  <c r="H591" i="5"/>
  <c r="L591" i="5" s="1"/>
  <c r="M591" i="5" s="1"/>
  <c r="N591" i="5" s="1"/>
  <c r="O591" i="5" s="1"/>
  <c r="I591" i="5"/>
  <c r="AB597" i="8"/>
  <c r="R598" i="8" s="1"/>
  <c r="AB596" i="7"/>
  <c r="Z595" i="7"/>
  <c r="P591" i="5" l="1"/>
  <c r="Q591" i="5" s="1"/>
  <c r="R591" i="5" s="1"/>
  <c r="T591" i="5" s="1"/>
  <c r="O598" i="8"/>
  <c r="X598" i="8"/>
  <c r="AA598" i="8"/>
  <c r="C598" i="8"/>
  <c r="P598" i="8"/>
  <c r="D598" i="8"/>
  <c r="N598" i="8"/>
  <c r="E598" i="8"/>
  <c r="F598" i="8" s="1"/>
  <c r="G598" i="8" s="1"/>
  <c r="H598" i="8" s="1"/>
  <c r="I598" i="8" s="1"/>
  <c r="M598" i="8"/>
  <c r="Q598" i="8"/>
  <c r="K598" i="8"/>
  <c r="D597" i="7"/>
  <c r="C597" i="7"/>
  <c r="K597" i="7"/>
  <c r="O597" i="7"/>
  <c r="X597" i="7"/>
  <c r="Q597" i="7"/>
  <c r="E597" i="7"/>
  <c r="R597" i="7"/>
  <c r="P597" i="7"/>
  <c r="N597" i="7"/>
  <c r="AA597" i="7"/>
  <c r="M597" i="7"/>
  <c r="S598" i="8"/>
  <c r="T598" i="8" s="1"/>
  <c r="W591" i="5" l="1"/>
  <c r="U590" i="5"/>
  <c r="F597" i="7"/>
  <c r="U598" i="8"/>
  <c r="V598" i="8" s="1"/>
  <c r="W598" i="8" s="1"/>
  <c r="J598" i="8"/>
  <c r="S597" i="7"/>
  <c r="T597" i="7" s="1"/>
  <c r="U597" i="7" s="1"/>
  <c r="V597" i="7" s="1"/>
  <c r="C592" i="5" l="1"/>
  <c r="K592" i="5" s="1"/>
  <c r="S592" i="5"/>
  <c r="H592" i="5"/>
  <c r="V592" i="5"/>
  <c r="W597" i="7"/>
  <c r="Y598" i="8"/>
  <c r="G597" i="7"/>
  <c r="H597" i="7" s="1"/>
  <c r="I597" i="7" s="1"/>
  <c r="E592" i="5" l="1"/>
  <c r="J592" i="5"/>
  <c r="I592" i="5"/>
  <c r="F592" i="5"/>
  <c r="D592" i="5"/>
  <c r="J597" i="7"/>
  <c r="Y597" i="7" s="1"/>
  <c r="Z596" i="7" s="1"/>
  <c r="AB598" i="8"/>
  <c r="Z597" i="8"/>
  <c r="L592" i="5" l="1"/>
  <c r="M592" i="5" s="1"/>
  <c r="AB597" i="7"/>
  <c r="O598" i="7" s="1"/>
  <c r="K599" i="8"/>
  <c r="E599" i="8"/>
  <c r="D599" i="8"/>
  <c r="C599" i="8"/>
  <c r="O599" i="8"/>
  <c r="R599" i="8"/>
  <c r="X599" i="8"/>
  <c r="AA599" i="8"/>
  <c r="M599" i="8"/>
  <c r="Q599" i="8"/>
  <c r="N599" i="8"/>
  <c r="P599" i="8"/>
  <c r="N592" i="5" l="1"/>
  <c r="O592" i="5" s="1"/>
  <c r="P592" i="5" s="1"/>
  <c r="Q592" i="5" s="1"/>
  <c r="M598" i="7"/>
  <c r="X598" i="7"/>
  <c r="P598" i="7"/>
  <c r="D598" i="7"/>
  <c r="K598" i="7"/>
  <c r="R598" i="7"/>
  <c r="S598" i="7" s="1"/>
  <c r="T598" i="7" s="1"/>
  <c r="AA598" i="7"/>
  <c r="E598" i="7"/>
  <c r="F598" i="7" s="1"/>
  <c r="Q598" i="7"/>
  <c r="C598" i="7"/>
  <c r="N598" i="7"/>
  <c r="F599" i="8"/>
  <c r="G599" i="8" s="1"/>
  <c r="S599" i="8"/>
  <c r="T599" i="8" s="1"/>
  <c r="R592" i="5" l="1"/>
  <c r="T592" i="5" s="1"/>
  <c r="G598" i="7"/>
  <c r="H598" i="7" s="1"/>
  <c r="I598" i="7" s="1"/>
  <c r="J598" i="7" s="1"/>
  <c r="U599" i="8"/>
  <c r="V599" i="8" s="1"/>
  <c r="W599" i="8" s="1"/>
  <c r="H599" i="8"/>
  <c r="I599" i="8" s="1"/>
  <c r="J599" i="8" s="1"/>
  <c r="U598" i="7"/>
  <c r="V598" i="7" s="1"/>
  <c r="W598" i="7" s="1"/>
  <c r="W592" i="5" l="1"/>
  <c r="U591" i="5"/>
  <c r="Y599" i="8"/>
  <c r="AB599" i="8" s="1"/>
  <c r="Y598" i="7"/>
  <c r="Z597" i="7" s="1"/>
  <c r="S593" i="5" l="1"/>
  <c r="V593" i="5"/>
  <c r="C593" i="5"/>
  <c r="I593" i="5" s="1"/>
  <c r="Z598" i="8"/>
  <c r="AB598" i="7"/>
  <c r="AA599" i="7" s="1"/>
  <c r="Q600" i="8"/>
  <c r="P600" i="8"/>
  <c r="D600" i="8"/>
  <c r="K600" i="8"/>
  <c r="X600" i="8"/>
  <c r="N600" i="8"/>
  <c r="E600" i="8"/>
  <c r="O600" i="8"/>
  <c r="M600" i="8"/>
  <c r="R600" i="8"/>
  <c r="AA600" i="8"/>
  <c r="C600" i="8"/>
  <c r="K593" i="5" l="1"/>
  <c r="D593" i="5"/>
  <c r="F593" i="5"/>
  <c r="H593" i="5"/>
  <c r="J593" i="5"/>
  <c r="E593" i="5"/>
  <c r="P599" i="7"/>
  <c r="K599" i="7"/>
  <c r="N599" i="7"/>
  <c r="O599" i="7"/>
  <c r="D599" i="7"/>
  <c r="M599" i="7"/>
  <c r="Q599" i="7"/>
  <c r="R599" i="7"/>
  <c r="S599" i="7" s="1"/>
  <c r="T599" i="7" s="1"/>
  <c r="E599" i="7"/>
  <c r="F599" i="7" s="1"/>
  <c r="X599" i="7"/>
  <c r="C599" i="7"/>
  <c r="F600" i="8"/>
  <c r="S600" i="8"/>
  <c r="T600" i="8" s="1"/>
  <c r="L593" i="5" l="1"/>
  <c r="M593" i="5" s="1"/>
  <c r="N593" i="5" s="1"/>
  <c r="O593" i="5" s="1"/>
  <c r="P593" i="5" s="1"/>
  <c r="Q593" i="5" s="1"/>
  <c r="G600" i="8"/>
  <c r="U599" i="7"/>
  <c r="V599" i="7" s="1"/>
  <c r="W599" i="7" s="1"/>
  <c r="G599" i="7"/>
  <c r="H599" i="7" s="1"/>
  <c r="I599" i="7" s="1"/>
  <c r="U600" i="8"/>
  <c r="V600" i="8" s="1"/>
  <c r="W600" i="8" s="1"/>
  <c r="R593" i="5" l="1"/>
  <c r="T593" i="5" s="1"/>
  <c r="H600" i="8"/>
  <c r="I600" i="8" s="1"/>
  <c r="J600" i="8" s="1"/>
  <c r="Y600" i="8" s="1"/>
  <c r="J599" i="7"/>
  <c r="Y599" i="7" s="1"/>
  <c r="W593" i="5" l="1"/>
  <c r="U592" i="5"/>
  <c r="AB599" i="7"/>
  <c r="Z598" i="7"/>
  <c r="AB600" i="8"/>
  <c r="Z599" i="8"/>
  <c r="S594" i="5" l="1"/>
  <c r="V594" i="5"/>
  <c r="C594" i="5"/>
  <c r="K594" i="5" s="1"/>
  <c r="E601" i="8"/>
  <c r="X601" i="8"/>
  <c r="P601" i="8"/>
  <c r="C601" i="8"/>
  <c r="Q601" i="8"/>
  <c r="M601" i="8"/>
  <c r="O601" i="8"/>
  <c r="N601" i="8"/>
  <c r="D601" i="8"/>
  <c r="K601" i="8"/>
  <c r="AA601" i="8"/>
  <c r="R601" i="8"/>
  <c r="D600" i="7"/>
  <c r="K600" i="7"/>
  <c r="N600" i="7"/>
  <c r="C600" i="7"/>
  <c r="Q600" i="7"/>
  <c r="O600" i="7"/>
  <c r="R600" i="7"/>
  <c r="P600" i="7"/>
  <c r="X600" i="7"/>
  <c r="AA600" i="7"/>
  <c r="E600" i="7"/>
  <c r="M600" i="7"/>
  <c r="H594" i="5" l="1"/>
  <c r="E594" i="5"/>
  <c r="J594" i="5"/>
  <c r="F594" i="5"/>
  <c r="I594" i="5"/>
  <c r="D594" i="5"/>
  <c r="F600" i="7"/>
  <c r="G600" i="7" s="1"/>
  <c r="H600" i="7" s="1"/>
  <c r="I600" i="7" s="1"/>
  <c r="S600" i="7"/>
  <c r="T600" i="7" s="1"/>
  <c r="S601" i="8"/>
  <c r="T601" i="8" s="1"/>
  <c r="U601" i="8" s="1"/>
  <c r="V601" i="8" s="1"/>
  <c r="F601" i="8"/>
  <c r="L594" i="5" l="1"/>
  <c r="M594" i="5" s="1"/>
  <c r="J600" i="7"/>
  <c r="G601" i="8"/>
  <c r="H601" i="8" s="1"/>
  <c r="I601" i="8" s="1"/>
  <c r="W601" i="8"/>
  <c r="U600" i="7"/>
  <c r="V600" i="7" s="1"/>
  <c r="W600" i="7" s="1"/>
  <c r="N594" i="5" l="1"/>
  <c r="Y600" i="7"/>
  <c r="J601" i="8"/>
  <c r="Y601" i="8" s="1"/>
  <c r="O594" i="5" l="1"/>
  <c r="P594" i="5" s="1"/>
  <c r="Q594" i="5" s="1"/>
  <c r="AB601" i="8"/>
  <c r="Z600" i="8"/>
  <c r="AB600" i="7"/>
  <c r="Z599" i="7"/>
  <c r="R594" i="5" l="1"/>
  <c r="T594" i="5" s="1"/>
  <c r="K602" i="8"/>
  <c r="M602" i="8"/>
  <c r="Q602" i="8"/>
  <c r="E602" i="8"/>
  <c r="D602" i="8"/>
  <c r="N602" i="8"/>
  <c r="O602" i="8"/>
  <c r="C602" i="8"/>
  <c r="P602" i="8"/>
  <c r="X602" i="8"/>
  <c r="AA602" i="8"/>
  <c r="R602" i="8"/>
  <c r="P601" i="7"/>
  <c r="C601" i="7"/>
  <c r="AA601" i="7"/>
  <c r="X601" i="7"/>
  <c r="Q601" i="7"/>
  <c r="O601" i="7"/>
  <c r="N601" i="7"/>
  <c r="R601" i="7"/>
  <c r="K601" i="7"/>
  <c r="D601" i="7"/>
  <c r="E601" i="7"/>
  <c r="M601" i="7"/>
  <c r="W594" i="5" l="1"/>
  <c r="U593" i="5"/>
  <c r="F601" i="7"/>
  <c r="S601" i="7"/>
  <c r="T601" i="7" s="1"/>
  <c r="U601" i="7" s="1"/>
  <c r="V601" i="7" s="1"/>
  <c r="S602" i="8"/>
  <c r="T602" i="8" s="1"/>
  <c r="U602" i="8" s="1"/>
  <c r="V602" i="8" s="1"/>
  <c r="F602" i="8"/>
  <c r="S595" i="5" l="1"/>
  <c r="K595" i="5"/>
  <c r="V595" i="5"/>
  <c r="D595" i="5"/>
  <c r="C595" i="5"/>
  <c r="H595" i="5" s="1"/>
  <c r="G602" i="8"/>
  <c r="H602" i="8" s="1"/>
  <c r="I602" i="8" s="1"/>
  <c r="G601" i="7"/>
  <c r="H601" i="7" s="1"/>
  <c r="I601" i="7" s="1"/>
  <c r="J601" i="7" s="1"/>
  <c r="W602" i="8"/>
  <c r="W601" i="7"/>
  <c r="E595" i="5" l="1"/>
  <c r="I595" i="5"/>
  <c r="F595" i="5"/>
  <c r="J595" i="5"/>
  <c r="Y601" i="7"/>
  <c r="Z600" i="7" s="1"/>
  <c r="J602" i="8"/>
  <c r="Y602" i="8" s="1"/>
  <c r="L595" i="5" l="1"/>
  <c r="M595" i="5" s="1"/>
  <c r="N595" i="5" s="1"/>
  <c r="AB601" i="7"/>
  <c r="O602" i="7" s="1"/>
  <c r="AB602" i="8"/>
  <c r="Z601" i="8"/>
  <c r="O595" i="5" l="1"/>
  <c r="P595" i="5" s="1"/>
  <c r="Q595" i="5" s="1"/>
  <c r="R595" i="5" s="1"/>
  <c r="T595" i="5" s="1"/>
  <c r="E602" i="7"/>
  <c r="F602" i="7" s="1"/>
  <c r="G602" i="7" s="1"/>
  <c r="M602" i="7"/>
  <c r="D602" i="7"/>
  <c r="Q602" i="7"/>
  <c r="N602" i="7"/>
  <c r="AA602" i="7"/>
  <c r="C602" i="7"/>
  <c r="P602" i="7"/>
  <c r="K602" i="7"/>
  <c r="X602" i="7"/>
  <c r="R602" i="7"/>
  <c r="S602" i="7" s="1"/>
  <c r="T602" i="7" s="1"/>
  <c r="X603" i="8"/>
  <c r="M603" i="8"/>
  <c r="C603" i="8"/>
  <c r="D603" i="8"/>
  <c r="N603" i="8"/>
  <c r="K603" i="8"/>
  <c r="R603" i="8"/>
  <c r="E603" i="8"/>
  <c r="O603" i="8"/>
  <c r="AA603" i="8"/>
  <c r="P603" i="8"/>
  <c r="Q603" i="8"/>
  <c r="W595" i="5" l="1"/>
  <c r="U594" i="5"/>
  <c r="F603" i="8"/>
  <c r="G603" i="8" s="1"/>
  <c r="S603" i="8"/>
  <c r="H602" i="7"/>
  <c r="I602" i="7" s="1"/>
  <c r="J602" i="7" s="1"/>
  <c r="U602" i="7"/>
  <c r="V602" i="7" s="1"/>
  <c r="W602" i="7" s="1"/>
  <c r="C596" i="5" l="1"/>
  <c r="K596" i="5" s="1"/>
  <c r="S596" i="5"/>
  <c r="V596" i="5"/>
  <c r="J596" i="5"/>
  <c r="E596" i="5"/>
  <c r="H596" i="5"/>
  <c r="H603" i="8"/>
  <c r="I603" i="8" s="1"/>
  <c r="J603" i="8" s="1"/>
  <c r="Y602" i="7"/>
  <c r="T603" i="8"/>
  <c r="U603" i="8" s="1"/>
  <c r="V603" i="8" s="1"/>
  <c r="D596" i="5" l="1"/>
  <c r="F596" i="5"/>
  <c r="I596" i="5"/>
  <c r="L596" i="5" s="1"/>
  <c r="M596" i="5" s="1"/>
  <c r="AB602" i="7"/>
  <c r="Z601" i="7"/>
  <c r="W603" i="8"/>
  <c r="Y603" i="8" s="1"/>
  <c r="N596" i="5" l="1"/>
  <c r="O596" i="5" s="1"/>
  <c r="P596" i="5" s="1"/>
  <c r="Q596" i="5" s="1"/>
  <c r="AB603" i="8"/>
  <c r="Z602" i="8"/>
  <c r="O603" i="7"/>
  <c r="D603" i="7"/>
  <c r="N603" i="7"/>
  <c r="K603" i="7"/>
  <c r="R603" i="7"/>
  <c r="Q603" i="7"/>
  <c r="X603" i="7"/>
  <c r="AA603" i="7"/>
  <c r="P603" i="7"/>
  <c r="E603" i="7"/>
  <c r="M603" i="7"/>
  <c r="C603" i="7"/>
  <c r="R596" i="5" l="1"/>
  <c r="T596" i="5" s="1"/>
  <c r="N604" i="8"/>
  <c r="C604" i="8"/>
  <c r="X604" i="8"/>
  <c r="O604" i="8"/>
  <c r="E604" i="8"/>
  <c r="M604" i="8"/>
  <c r="AA604" i="8"/>
  <c r="K604" i="8"/>
  <c r="P604" i="8"/>
  <c r="R604" i="8"/>
  <c r="D604" i="8"/>
  <c r="Q604" i="8"/>
  <c r="F603" i="7"/>
  <c r="G603" i="7" s="1"/>
  <c r="H603" i="7" s="1"/>
  <c r="I603" i="7" s="1"/>
  <c r="S603" i="7"/>
  <c r="T603" i="7" s="1"/>
  <c r="U603" i="7" s="1"/>
  <c r="V603" i="7" s="1"/>
  <c r="W596" i="5" l="1"/>
  <c r="U595" i="5"/>
  <c r="F604" i="8"/>
  <c r="J603" i="7"/>
  <c r="S604" i="8"/>
  <c r="T604" i="8" s="1"/>
  <c r="U604" i="8" s="1"/>
  <c r="V604" i="8" s="1"/>
  <c r="W603" i="7"/>
  <c r="C597" i="5" l="1"/>
  <c r="E597" i="5" s="1"/>
  <c r="V597" i="5"/>
  <c r="S597" i="5"/>
  <c r="H597" i="5"/>
  <c r="F597" i="5"/>
  <c r="I597" i="5"/>
  <c r="K597" i="5"/>
  <c r="J597" i="5"/>
  <c r="Y603" i="7"/>
  <c r="AB603" i="7" s="1"/>
  <c r="G604" i="8"/>
  <c r="H604" i="8" s="1"/>
  <c r="I604" i="8" s="1"/>
  <c r="J604" i="8" s="1"/>
  <c r="W604" i="8"/>
  <c r="L597" i="5" l="1"/>
  <c r="M597" i="5" s="1"/>
  <c r="N597" i="5" s="1"/>
  <c r="O597" i="5" s="1"/>
  <c r="P597" i="5" s="1"/>
  <c r="Q597" i="5" s="1"/>
  <c r="D597" i="5"/>
  <c r="Y604" i="8"/>
  <c r="Z603" i="8" s="1"/>
  <c r="Z602" i="7"/>
  <c r="E604" i="7"/>
  <c r="P604" i="7"/>
  <c r="O604" i="7"/>
  <c r="N604" i="7"/>
  <c r="Q604" i="7"/>
  <c r="D604" i="7"/>
  <c r="K604" i="7"/>
  <c r="X604" i="7"/>
  <c r="AA604" i="7"/>
  <c r="M604" i="7"/>
  <c r="R604" i="7"/>
  <c r="C604" i="7"/>
  <c r="R597" i="5" l="1"/>
  <c r="T597" i="5" s="1"/>
  <c r="AB604" i="8"/>
  <c r="O605" i="8" s="1"/>
  <c r="S604" i="7"/>
  <c r="F604" i="7"/>
  <c r="G604" i="7" s="1"/>
  <c r="W597" i="5" l="1"/>
  <c r="U596" i="5"/>
  <c r="M605" i="8"/>
  <c r="X605" i="8"/>
  <c r="N605" i="8"/>
  <c r="P605" i="8"/>
  <c r="E605" i="8"/>
  <c r="F605" i="8" s="1"/>
  <c r="G605" i="8" s="1"/>
  <c r="H605" i="8" s="1"/>
  <c r="I605" i="8" s="1"/>
  <c r="D605" i="8"/>
  <c r="Q605" i="8"/>
  <c r="AA605" i="8"/>
  <c r="C605" i="8"/>
  <c r="K605" i="8"/>
  <c r="R605" i="8"/>
  <c r="S605" i="8" s="1"/>
  <c r="T605" i="8" s="1"/>
  <c r="U605" i="8" s="1"/>
  <c r="V605" i="8" s="1"/>
  <c r="H604" i="7"/>
  <c r="I604" i="7" s="1"/>
  <c r="J604" i="7" s="1"/>
  <c r="T604" i="7"/>
  <c r="V598" i="5" l="1"/>
  <c r="S598" i="5"/>
  <c r="C598" i="5"/>
  <c r="K598" i="5" s="1"/>
  <c r="I598" i="5"/>
  <c r="H598" i="5"/>
  <c r="U604" i="7"/>
  <c r="V604" i="7" s="1"/>
  <c r="W604" i="7" s="1"/>
  <c r="Y604" i="7" s="1"/>
  <c r="W605" i="8"/>
  <c r="J605" i="8"/>
  <c r="F598" i="5" l="1"/>
  <c r="J598" i="5"/>
  <c r="L598" i="5" s="1"/>
  <c r="M598" i="5" s="1"/>
  <c r="E598" i="5"/>
  <c r="D598" i="5"/>
  <c r="Y605" i="8"/>
  <c r="AB605" i="8" s="1"/>
  <c r="AB604" i="7"/>
  <c r="Z603" i="7"/>
  <c r="N598" i="5" l="1"/>
  <c r="O598" i="5" s="1"/>
  <c r="Z604" i="8"/>
  <c r="C606" i="8"/>
  <c r="P606" i="8"/>
  <c r="AA606" i="8"/>
  <c r="R606" i="8"/>
  <c r="X606" i="8"/>
  <c r="N606" i="8"/>
  <c r="Q606" i="8"/>
  <c r="K606" i="8"/>
  <c r="E606" i="8"/>
  <c r="D606" i="8"/>
  <c r="O606" i="8"/>
  <c r="M606" i="8"/>
  <c r="O605" i="7"/>
  <c r="P605" i="7"/>
  <c r="N605" i="7"/>
  <c r="D605" i="7"/>
  <c r="E605" i="7"/>
  <c r="C605" i="7"/>
  <c r="Q605" i="7"/>
  <c r="M605" i="7"/>
  <c r="R605" i="7"/>
  <c r="X605" i="7"/>
  <c r="K605" i="7"/>
  <c r="AA605" i="7"/>
  <c r="P598" i="5" l="1"/>
  <c r="Q598" i="5" s="1"/>
  <c r="R598" i="5" s="1"/>
  <c r="T598" i="5" s="1"/>
  <c r="U597" i="5" s="1"/>
  <c r="S605" i="7"/>
  <c r="T605" i="7" s="1"/>
  <c r="F605" i="7"/>
  <c r="F606" i="8"/>
  <c r="G606" i="8" s="1"/>
  <c r="S606" i="8"/>
  <c r="W598" i="5" l="1"/>
  <c r="V599" i="5" s="1"/>
  <c r="T606" i="8"/>
  <c r="U606" i="8" s="1"/>
  <c r="V606" i="8" s="1"/>
  <c r="W606" i="8" s="1"/>
  <c r="U605" i="7"/>
  <c r="V605" i="7" s="1"/>
  <c r="W605" i="7" s="1"/>
  <c r="H606" i="8"/>
  <c r="I606" i="8" s="1"/>
  <c r="J606" i="8" s="1"/>
  <c r="G605" i="7"/>
  <c r="H605" i="7" s="1"/>
  <c r="I605" i="7" s="1"/>
  <c r="S599" i="5" l="1"/>
  <c r="C599" i="5"/>
  <c r="D599" i="5" s="1"/>
  <c r="K599" i="5"/>
  <c r="J599" i="5"/>
  <c r="I599" i="5"/>
  <c r="F599" i="5"/>
  <c r="H599" i="5"/>
  <c r="E599" i="5"/>
  <c r="Y606" i="8"/>
  <c r="Z605" i="8" s="1"/>
  <c r="J605" i="7"/>
  <c r="Y605" i="7" s="1"/>
  <c r="Z604" i="7" s="1"/>
  <c r="L599" i="5" l="1"/>
  <c r="M599" i="5" s="1"/>
  <c r="N599" i="5" s="1"/>
  <c r="O599" i="5" s="1"/>
  <c r="P599" i="5" s="1"/>
  <c r="Q599" i="5" s="1"/>
  <c r="R599" i="5" s="1"/>
  <c r="T599" i="5" s="1"/>
  <c r="AB605" i="7"/>
  <c r="M606" i="7" s="1"/>
  <c r="AB606" i="8"/>
  <c r="O607" i="8" s="1"/>
  <c r="W599" i="5" l="1"/>
  <c r="U598" i="5"/>
  <c r="X606" i="7"/>
  <c r="Q606" i="7"/>
  <c r="N606" i="7"/>
  <c r="K606" i="7"/>
  <c r="R606" i="7"/>
  <c r="S606" i="7" s="1"/>
  <c r="T606" i="7" s="1"/>
  <c r="C606" i="7"/>
  <c r="E606" i="7"/>
  <c r="F606" i="7" s="1"/>
  <c r="D606" i="7"/>
  <c r="AA606" i="7"/>
  <c r="D607" i="8"/>
  <c r="P607" i="8"/>
  <c r="X607" i="8"/>
  <c r="R607" i="8"/>
  <c r="K607" i="8"/>
  <c r="N607" i="8"/>
  <c r="Q607" i="8"/>
  <c r="E607" i="8"/>
  <c r="F607" i="8" s="1"/>
  <c r="C607" i="8"/>
  <c r="O606" i="7"/>
  <c r="P606" i="7"/>
  <c r="AA607" i="8"/>
  <c r="M607" i="8"/>
  <c r="C600" i="5" l="1"/>
  <c r="D600" i="5" s="1"/>
  <c r="S600" i="5"/>
  <c r="V600" i="5"/>
  <c r="J600" i="5"/>
  <c r="K600" i="5"/>
  <c r="F600" i="5"/>
  <c r="E600" i="5"/>
  <c r="S607" i="8"/>
  <c r="T607" i="8" s="1"/>
  <c r="U607" i="8" s="1"/>
  <c r="V607" i="8" s="1"/>
  <c r="G606" i="7"/>
  <c r="H606" i="7" s="1"/>
  <c r="I606" i="7" s="1"/>
  <c r="G607" i="8"/>
  <c r="H607" i="8" s="1"/>
  <c r="I607" i="8" s="1"/>
  <c r="U606" i="7"/>
  <c r="V606" i="7" s="1"/>
  <c r="W606" i="7" s="1"/>
  <c r="H600" i="5" l="1"/>
  <c r="I600" i="5"/>
  <c r="L600" i="5" s="1"/>
  <c r="M600" i="5" s="1"/>
  <c r="W607" i="8"/>
  <c r="J606" i="7"/>
  <c r="Y606" i="7" s="1"/>
  <c r="J607" i="8"/>
  <c r="N600" i="5" l="1"/>
  <c r="O600" i="5" s="1"/>
  <c r="P600" i="5" s="1"/>
  <c r="Q600" i="5" s="1"/>
  <c r="Y607" i="8"/>
  <c r="AB607" i="8" s="1"/>
  <c r="AB606" i="7"/>
  <c r="Z605" i="7"/>
  <c r="R600" i="5" l="1"/>
  <c r="T600" i="5" s="1"/>
  <c r="Z606" i="8"/>
  <c r="AA608" i="8"/>
  <c r="N608" i="8"/>
  <c r="C608" i="8"/>
  <c r="Q608" i="8"/>
  <c r="R608" i="8"/>
  <c r="K608" i="8"/>
  <c r="X608" i="8"/>
  <c r="M608" i="8"/>
  <c r="D608" i="8"/>
  <c r="P608" i="8"/>
  <c r="E608" i="8"/>
  <c r="O608" i="8"/>
  <c r="Q607" i="7"/>
  <c r="O607" i="7"/>
  <c r="D607" i="7"/>
  <c r="AA607" i="7"/>
  <c r="C607" i="7"/>
  <c r="X607" i="7"/>
  <c r="R607" i="7"/>
  <c r="M607" i="7"/>
  <c r="K607" i="7"/>
  <c r="E607" i="7"/>
  <c r="N607" i="7"/>
  <c r="P607" i="7"/>
  <c r="U599" i="5" l="1"/>
  <c r="W600" i="5"/>
  <c r="S608" i="8"/>
  <c r="S607" i="7"/>
  <c r="F607" i="7"/>
  <c r="G607" i="7" s="1"/>
  <c r="F608" i="8"/>
  <c r="G608" i="8" s="1"/>
  <c r="C601" i="5" l="1"/>
  <c r="H601" i="5" s="1"/>
  <c r="V601" i="5"/>
  <c r="S601" i="5"/>
  <c r="D601" i="5"/>
  <c r="E601" i="5"/>
  <c r="K601" i="5"/>
  <c r="H608" i="8"/>
  <c r="I608" i="8" s="1"/>
  <c r="J608" i="8" s="1"/>
  <c r="T608" i="8"/>
  <c r="U608" i="8" s="1"/>
  <c r="V608" i="8" s="1"/>
  <c r="H607" i="7"/>
  <c r="I607" i="7" s="1"/>
  <c r="J607" i="7" s="1"/>
  <c r="T607" i="7"/>
  <c r="U607" i="7" s="1"/>
  <c r="V607" i="7" s="1"/>
  <c r="F601" i="5" l="1"/>
  <c r="J601" i="5"/>
  <c r="I601" i="5"/>
  <c r="L601" i="5" s="1"/>
  <c r="M601" i="5" s="1"/>
  <c r="W608" i="8"/>
  <c r="Y608" i="8" s="1"/>
  <c r="Z607" i="8" s="1"/>
  <c r="W607" i="7"/>
  <c r="Y607" i="7" s="1"/>
  <c r="N601" i="5" l="1"/>
  <c r="O601" i="5" s="1"/>
  <c r="AB608" i="8"/>
  <c r="X609" i="8" s="1"/>
  <c r="AB607" i="7"/>
  <c r="C608" i="7" s="1"/>
  <c r="Z606" i="7"/>
  <c r="P601" i="5" l="1"/>
  <c r="Q601" i="5" s="1"/>
  <c r="R601" i="5" s="1"/>
  <c r="T601" i="5" s="1"/>
  <c r="R609" i="8"/>
  <c r="S609" i="8" s="1"/>
  <c r="T609" i="8" s="1"/>
  <c r="U609" i="8" s="1"/>
  <c r="V609" i="8" s="1"/>
  <c r="D609" i="8"/>
  <c r="K609" i="8"/>
  <c r="M609" i="8"/>
  <c r="O609" i="8"/>
  <c r="N609" i="8"/>
  <c r="R608" i="7"/>
  <c r="S608" i="7" s="1"/>
  <c r="C609" i="8"/>
  <c r="AA609" i="8"/>
  <c r="Q609" i="8"/>
  <c r="P609" i="8"/>
  <c r="E609" i="8"/>
  <c r="F609" i="8" s="1"/>
  <c r="G609" i="8" s="1"/>
  <c r="H609" i="8" s="1"/>
  <c r="I609" i="8" s="1"/>
  <c r="K608" i="7"/>
  <c r="X608" i="7"/>
  <c r="Q608" i="7"/>
  <c r="M608" i="7"/>
  <c r="P608" i="7"/>
  <c r="AA608" i="7"/>
  <c r="N608" i="7"/>
  <c r="O608" i="7"/>
  <c r="D608" i="7"/>
  <c r="E608" i="7"/>
  <c r="F608" i="7" s="1"/>
  <c r="U600" i="5" l="1"/>
  <c r="W601" i="5"/>
  <c r="G608" i="7"/>
  <c r="H608" i="7" s="1"/>
  <c r="I608" i="7" s="1"/>
  <c r="W609" i="8"/>
  <c r="J609" i="8"/>
  <c r="T608" i="7"/>
  <c r="U608" i="7" s="1"/>
  <c r="V608" i="7" s="1"/>
  <c r="C602" i="5" l="1"/>
  <c r="J602" i="5" s="1"/>
  <c r="S602" i="5"/>
  <c r="V602" i="5"/>
  <c r="J608" i="7"/>
  <c r="Y609" i="8"/>
  <c r="AB609" i="8" s="1"/>
  <c r="W608" i="7"/>
  <c r="E602" i="5" l="1"/>
  <c r="F602" i="5"/>
  <c r="D602" i="5"/>
  <c r="K602" i="5"/>
  <c r="H602" i="5"/>
  <c r="I602" i="5"/>
  <c r="Y608" i="7"/>
  <c r="Z607" i="7" s="1"/>
  <c r="Z608" i="8"/>
  <c r="P610" i="8"/>
  <c r="E610" i="8"/>
  <c r="D610" i="8"/>
  <c r="M610" i="8"/>
  <c r="N610" i="8"/>
  <c r="Q610" i="8"/>
  <c r="X610" i="8"/>
  <c r="O610" i="8"/>
  <c r="K610" i="8"/>
  <c r="R610" i="8"/>
  <c r="AA610" i="8"/>
  <c r="C610" i="8"/>
  <c r="L602" i="5" l="1"/>
  <c r="M602" i="5" s="1"/>
  <c r="AB608" i="7"/>
  <c r="N609" i="7" s="1"/>
  <c r="S610" i="8"/>
  <c r="F610" i="8"/>
  <c r="N602" i="5" l="1"/>
  <c r="O602" i="5" s="1"/>
  <c r="C609" i="7"/>
  <c r="Q609" i="7"/>
  <c r="E609" i="7"/>
  <c r="F609" i="7" s="1"/>
  <c r="G609" i="7" s="1"/>
  <c r="R609" i="7"/>
  <c r="S609" i="7" s="1"/>
  <c r="T609" i="7" s="1"/>
  <c r="U609" i="7" s="1"/>
  <c r="V609" i="7" s="1"/>
  <c r="X609" i="7"/>
  <c r="D609" i="7"/>
  <c r="M609" i="7"/>
  <c r="AA609" i="7"/>
  <c r="O609" i="7"/>
  <c r="K609" i="7"/>
  <c r="P609" i="7"/>
  <c r="G610" i="8"/>
  <c r="H610" i="8" s="1"/>
  <c r="I610" i="8" s="1"/>
  <c r="T610" i="8"/>
  <c r="U610" i="8" s="1"/>
  <c r="V610" i="8" s="1"/>
  <c r="P602" i="5" l="1"/>
  <c r="Q602" i="5" s="1"/>
  <c r="R602" i="5" s="1"/>
  <c r="T602" i="5" s="1"/>
  <c r="W602" i="5" s="1"/>
  <c r="J610" i="8"/>
  <c r="W610" i="8"/>
  <c r="H609" i="7"/>
  <c r="I609" i="7" s="1"/>
  <c r="J609" i="7" s="1"/>
  <c r="W609" i="7"/>
  <c r="U601" i="5" l="1"/>
  <c r="V603" i="5"/>
  <c r="D603" i="5"/>
  <c r="C603" i="5"/>
  <c r="J603" i="5" s="1"/>
  <c r="S603" i="5"/>
  <c r="Y609" i="7"/>
  <c r="AB609" i="7" s="1"/>
  <c r="Y610" i="8"/>
  <c r="AB610" i="8" s="1"/>
  <c r="E603" i="5" l="1"/>
  <c r="K603" i="5"/>
  <c r="F603" i="5"/>
  <c r="H603" i="5"/>
  <c r="I603" i="5"/>
  <c r="Z608" i="7"/>
  <c r="Z609" i="8"/>
  <c r="N610" i="7"/>
  <c r="P610" i="7"/>
  <c r="AA610" i="7"/>
  <c r="X610" i="7"/>
  <c r="E610" i="7"/>
  <c r="R610" i="7"/>
  <c r="D610" i="7"/>
  <c r="M610" i="7"/>
  <c r="C610" i="7"/>
  <c r="O610" i="7"/>
  <c r="Q610" i="7"/>
  <c r="K610" i="7"/>
  <c r="X611" i="8"/>
  <c r="C611" i="8"/>
  <c r="R611" i="8"/>
  <c r="M611" i="8"/>
  <c r="E611" i="8"/>
  <c r="P611" i="8"/>
  <c r="AA611" i="8"/>
  <c r="K611" i="8"/>
  <c r="D611" i="8"/>
  <c r="N611" i="8"/>
  <c r="O611" i="8"/>
  <c r="Q611" i="8"/>
  <c r="L603" i="5" l="1"/>
  <c r="M603" i="5" s="1"/>
  <c r="F611" i="8"/>
  <c r="G611" i="8" s="1"/>
  <c r="F610" i="7"/>
  <c r="G610" i="7" s="1"/>
  <c r="H610" i="7" s="1"/>
  <c r="I610" i="7" s="1"/>
  <c r="S610" i="7"/>
  <c r="T610" i="7" s="1"/>
  <c r="U610" i="7" s="1"/>
  <c r="V610" i="7" s="1"/>
  <c r="S611" i="8"/>
  <c r="T611" i="8" s="1"/>
  <c r="N603" i="5" l="1"/>
  <c r="O603" i="5" s="1"/>
  <c r="U611" i="8"/>
  <c r="V611" i="8" s="1"/>
  <c r="W611" i="8" s="1"/>
  <c r="W610" i="7"/>
  <c r="J610" i="7"/>
  <c r="H611" i="8"/>
  <c r="I611" i="8" s="1"/>
  <c r="J611" i="8" s="1"/>
  <c r="P603" i="5" l="1"/>
  <c r="Q603" i="5" s="1"/>
  <c r="R603" i="5" s="1"/>
  <c r="T603" i="5" s="1"/>
  <c r="Y611" i="8"/>
  <c r="Y610" i="7"/>
  <c r="U602" i="5" l="1"/>
  <c r="W603" i="5"/>
  <c r="AB611" i="8"/>
  <c r="Z610" i="8"/>
  <c r="AB610" i="7"/>
  <c r="Z609" i="7"/>
  <c r="S604" i="5" l="1"/>
  <c r="F604" i="5"/>
  <c r="C604" i="5"/>
  <c r="D604" i="5" s="1"/>
  <c r="V604" i="5"/>
  <c r="I604" i="5"/>
  <c r="X611" i="7"/>
  <c r="E611" i="7"/>
  <c r="K611" i="7"/>
  <c r="O611" i="7"/>
  <c r="C611" i="7"/>
  <c r="AA611" i="7"/>
  <c r="Q611" i="7"/>
  <c r="D611" i="7"/>
  <c r="N611" i="7"/>
  <c r="P611" i="7"/>
  <c r="R611" i="7"/>
  <c r="M611" i="7"/>
  <c r="X612" i="8"/>
  <c r="E612" i="8"/>
  <c r="R612" i="8"/>
  <c r="Q612" i="8"/>
  <c r="C612" i="8"/>
  <c r="P612" i="8"/>
  <c r="AA612" i="8"/>
  <c r="K612" i="8"/>
  <c r="N612" i="8"/>
  <c r="D612" i="8"/>
  <c r="O612" i="8"/>
  <c r="M612" i="8"/>
  <c r="K604" i="5" l="1"/>
  <c r="H604" i="5"/>
  <c r="L604" i="5" s="1"/>
  <c r="M604" i="5" s="1"/>
  <c r="E604" i="5"/>
  <c r="J604" i="5"/>
  <c r="F612" i="8"/>
  <c r="G612" i="8" s="1"/>
  <c r="F611" i="7"/>
  <c r="S612" i="8"/>
  <c r="S611" i="7"/>
  <c r="N604" i="5" l="1"/>
  <c r="O604" i="5" s="1"/>
  <c r="H612" i="8"/>
  <c r="I612" i="8" s="1"/>
  <c r="J612" i="8" s="1"/>
  <c r="T611" i="7"/>
  <c r="U611" i="7" s="1"/>
  <c r="V611" i="7" s="1"/>
  <c r="W611" i="7" s="1"/>
  <c r="T612" i="8"/>
  <c r="U612" i="8" s="1"/>
  <c r="V612" i="8" s="1"/>
  <c r="W612" i="8" s="1"/>
  <c r="G611" i="7"/>
  <c r="H611" i="7" s="1"/>
  <c r="I611" i="7" s="1"/>
  <c r="P604" i="5" l="1"/>
  <c r="Q604" i="5" s="1"/>
  <c r="R604" i="5" s="1"/>
  <c r="T604" i="5" s="1"/>
  <c r="J611" i="7"/>
  <c r="Y611" i="7" s="1"/>
  <c r="Y612" i="8"/>
  <c r="W604" i="5" l="1"/>
  <c r="U603" i="5"/>
  <c r="AB611" i="7"/>
  <c r="Z610" i="7"/>
  <c r="AB612" i="8"/>
  <c r="Z611" i="8"/>
  <c r="V605" i="5" l="1"/>
  <c r="C605" i="5"/>
  <c r="I605" i="5" s="1"/>
  <c r="S605" i="5"/>
  <c r="M612" i="7"/>
  <c r="X612" i="7"/>
  <c r="P612" i="7"/>
  <c r="Q612" i="7"/>
  <c r="K612" i="7"/>
  <c r="D612" i="7"/>
  <c r="E612" i="7"/>
  <c r="O612" i="7"/>
  <c r="C612" i="7"/>
  <c r="R612" i="7"/>
  <c r="N612" i="7"/>
  <c r="AA612" i="7"/>
  <c r="Q613" i="8"/>
  <c r="R613" i="8"/>
  <c r="P613" i="8"/>
  <c r="N613" i="8"/>
  <c r="AA613" i="8"/>
  <c r="K613" i="8"/>
  <c r="M613" i="8"/>
  <c r="C613" i="8"/>
  <c r="D613" i="8"/>
  <c r="E613" i="8"/>
  <c r="O613" i="8"/>
  <c r="X613" i="8"/>
  <c r="E605" i="5" l="1"/>
  <c r="H605" i="5"/>
  <c r="F605" i="5"/>
  <c r="J605" i="5"/>
  <c r="K605" i="5"/>
  <c r="D605" i="5"/>
  <c r="F613" i="8"/>
  <c r="G613" i="8" s="1"/>
  <c r="S613" i="8"/>
  <c r="T613" i="8" s="1"/>
  <c r="U613" i="8" s="1"/>
  <c r="V613" i="8" s="1"/>
  <c r="S612" i="7"/>
  <c r="T612" i="7" s="1"/>
  <c r="F612" i="7"/>
  <c r="L605" i="5" l="1"/>
  <c r="M605" i="5" s="1"/>
  <c r="H613" i="8"/>
  <c r="I613" i="8" s="1"/>
  <c r="J613" i="8" s="1"/>
  <c r="G612" i="7"/>
  <c r="H612" i="7" s="1"/>
  <c r="I612" i="7" s="1"/>
  <c r="U612" i="7"/>
  <c r="V612" i="7" s="1"/>
  <c r="W612" i="7" s="1"/>
  <c r="W613" i="8"/>
  <c r="N605" i="5" l="1"/>
  <c r="O605" i="5" s="1"/>
  <c r="Y613" i="8"/>
  <c r="Z612" i="8" s="1"/>
  <c r="J612" i="7"/>
  <c r="Y612" i="7" s="1"/>
  <c r="P605" i="5" l="1"/>
  <c r="Q605" i="5" s="1"/>
  <c r="R605" i="5" s="1"/>
  <c r="T605" i="5" s="1"/>
  <c r="U604" i="5" s="1"/>
  <c r="AB613" i="8"/>
  <c r="P614" i="8" s="1"/>
  <c r="AB612" i="7"/>
  <c r="Z611" i="7"/>
  <c r="W605" i="5" l="1"/>
  <c r="V606" i="5" s="1"/>
  <c r="R614" i="8"/>
  <c r="S614" i="8" s="1"/>
  <c r="T614" i="8" s="1"/>
  <c r="U614" i="8" s="1"/>
  <c r="V614" i="8" s="1"/>
  <c r="M614" i="8"/>
  <c r="N614" i="8"/>
  <c r="AA614" i="8"/>
  <c r="E614" i="8"/>
  <c r="F614" i="8" s="1"/>
  <c r="G614" i="8" s="1"/>
  <c r="H614" i="8" s="1"/>
  <c r="I614" i="8" s="1"/>
  <c r="O614" i="8"/>
  <c r="K614" i="8"/>
  <c r="Q614" i="8"/>
  <c r="D614" i="8"/>
  <c r="X614" i="8"/>
  <c r="C614" i="8"/>
  <c r="E613" i="7"/>
  <c r="K613" i="7"/>
  <c r="AA613" i="7"/>
  <c r="X613" i="7"/>
  <c r="O613" i="7"/>
  <c r="N613" i="7"/>
  <c r="M613" i="7"/>
  <c r="R613" i="7"/>
  <c r="C613" i="7"/>
  <c r="D613" i="7"/>
  <c r="P613" i="7"/>
  <c r="Q613" i="7"/>
  <c r="S606" i="5" l="1"/>
  <c r="C606" i="5"/>
  <c r="H606" i="5" s="1"/>
  <c r="I606" i="5"/>
  <c r="J606" i="5"/>
  <c r="E606" i="5"/>
  <c r="F606" i="5"/>
  <c r="D606" i="5"/>
  <c r="K606" i="5"/>
  <c r="W614" i="8"/>
  <c r="S613" i="7"/>
  <c r="T613" i="7" s="1"/>
  <c r="F613" i="7"/>
  <c r="J614" i="8"/>
  <c r="L606" i="5" l="1"/>
  <c r="M606" i="5" s="1"/>
  <c r="Y614" i="8"/>
  <c r="Z613" i="8" s="1"/>
  <c r="G613" i="7"/>
  <c r="H613" i="7" s="1"/>
  <c r="I613" i="7" s="1"/>
  <c r="U613" i="7"/>
  <c r="V613" i="7" s="1"/>
  <c r="W613" i="7" s="1"/>
  <c r="N606" i="5" l="1"/>
  <c r="O606" i="5" s="1"/>
  <c r="P606" i="5" s="1"/>
  <c r="Q606" i="5" s="1"/>
  <c r="AB614" i="8"/>
  <c r="K615" i="8" s="1"/>
  <c r="J613" i="7"/>
  <c r="Y613" i="7" s="1"/>
  <c r="R606" i="5" l="1"/>
  <c r="T606" i="5" s="1"/>
  <c r="W606" i="5" s="1"/>
  <c r="M615" i="8"/>
  <c r="P615" i="8"/>
  <c r="AA615" i="8"/>
  <c r="E615" i="8"/>
  <c r="F615" i="8" s="1"/>
  <c r="G615" i="8" s="1"/>
  <c r="O615" i="8"/>
  <c r="X615" i="8"/>
  <c r="N615" i="8"/>
  <c r="R615" i="8"/>
  <c r="S615" i="8" s="1"/>
  <c r="T615" i="8" s="1"/>
  <c r="Q615" i="8"/>
  <c r="C615" i="8"/>
  <c r="D615" i="8"/>
  <c r="AB613" i="7"/>
  <c r="Z612" i="7"/>
  <c r="U605" i="5" l="1"/>
  <c r="C607" i="5"/>
  <c r="D607" i="5" s="1"/>
  <c r="I607" i="5"/>
  <c r="J607" i="5"/>
  <c r="V607" i="5"/>
  <c r="S607" i="5"/>
  <c r="F607" i="5"/>
  <c r="E607" i="5"/>
  <c r="H607" i="5"/>
  <c r="U615" i="8"/>
  <c r="V615" i="8" s="1"/>
  <c r="W615" i="8" s="1"/>
  <c r="Q614" i="7"/>
  <c r="E614" i="7"/>
  <c r="C614" i="7"/>
  <c r="AA614" i="7"/>
  <c r="R614" i="7"/>
  <c r="D614" i="7"/>
  <c r="O614" i="7"/>
  <c r="P614" i="7"/>
  <c r="K614" i="7"/>
  <c r="M614" i="7"/>
  <c r="X614" i="7"/>
  <c r="N614" i="7"/>
  <c r="H615" i="8"/>
  <c r="I615" i="8" s="1"/>
  <c r="J615" i="8" s="1"/>
  <c r="K607" i="5" l="1"/>
  <c r="L607" i="5" s="1"/>
  <c r="M607" i="5" s="1"/>
  <c r="Y615" i="8"/>
  <c r="Z614" i="8" s="1"/>
  <c r="S614" i="7"/>
  <c r="T614" i="7" s="1"/>
  <c r="U614" i="7" s="1"/>
  <c r="V614" i="7" s="1"/>
  <c r="F614" i="7"/>
  <c r="G614" i="7" s="1"/>
  <c r="H614" i="7" s="1"/>
  <c r="I614" i="7" s="1"/>
  <c r="N607" i="5" l="1"/>
  <c r="O607" i="5" s="1"/>
  <c r="AB615" i="8"/>
  <c r="K616" i="8" s="1"/>
  <c r="J614" i="7"/>
  <c r="W614" i="7"/>
  <c r="P607" i="5" l="1"/>
  <c r="Q607" i="5" s="1"/>
  <c r="R607" i="5" s="1"/>
  <c r="T607" i="5" s="1"/>
  <c r="W607" i="5" s="1"/>
  <c r="D616" i="8"/>
  <c r="AA616" i="8"/>
  <c r="X616" i="8"/>
  <c r="Q616" i="8"/>
  <c r="M616" i="8"/>
  <c r="R616" i="8"/>
  <c r="S616" i="8" s="1"/>
  <c r="O616" i="8"/>
  <c r="E616" i="8"/>
  <c r="F616" i="8" s="1"/>
  <c r="P616" i="8"/>
  <c r="N616" i="8"/>
  <c r="C616" i="8"/>
  <c r="Y614" i="7"/>
  <c r="U606" i="5" l="1"/>
  <c r="C608" i="5"/>
  <c r="H608" i="5" s="1"/>
  <c r="S608" i="5"/>
  <c r="V608" i="5"/>
  <c r="AB614" i="7"/>
  <c r="Z613" i="7"/>
  <c r="T616" i="8"/>
  <c r="G616" i="8"/>
  <c r="H616" i="8" s="1"/>
  <c r="I616" i="8" s="1"/>
  <c r="J616" i="8" s="1"/>
  <c r="K608" i="5" l="1"/>
  <c r="J608" i="5"/>
  <c r="E608" i="5"/>
  <c r="I608" i="5"/>
  <c r="F608" i="5"/>
  <c r="D608" i="5"/>
  <c r="U616" i="8"/>
  <c r="V616" i="8" s="1"/>
  <c r="W616" i="8" s="1"/>
  <c r="Y616" i="8" s="1"/>
  <c r="C615" i="7"/>
  <c r="O615" i="7"/>
  <c r="E615" i="7"/>
  <c r="Q615" i="7"/>
  <c r="R615" i="7"/>
  <c r="P615" i="7"/>
  <c r="N615" i="7"/>
  <c r="K615" i="7"/>
  <c r="AA615" i="7"/>
  <c r="M615" i="7"/>
  <c r="D615" i="7"/>
  <c r="X615" i="7"/>
  <c r="L608" i="5" l="1"/>
  <c r="M608" i="5" s="1"/>
  <c r="AB616" i="8"/>
  <c r="N617" i="8" s="1"/>
  <c r="Z615" i="8"/>
  <c r="S615" i="7"/>
  <c r="F615" i="7"/>
  <c r="G615" i="7" s="1"/>
  <c r="N608" i="5" l="1"/>
  <c r="O608" i="5" s="1"/>
  <c r="P608" i="5" s="1"/>
  <c r="Q608" i="5" s="1"/>
  <c r="P617" i="8"/>
  <c r="AA617" i="8"/>
  <c r="Q617" i="8"/>
  <c r="E617" i="8"/>
  <c r="F617" i="8" s="1"/>
  <c r="C617" i="8"/>
  <c r="R617" i="8"/>
  <c r="S617" i="8" s="1"/>
  <c r="O617" i="8"/>
  <c r="D617" i="8"/>
  <c r="X617" i="8"/>
  <c r="T615" i="7"/>
  <c r="U615" i="7" s="1"/>
  <c r="V615" i="7" s="1"/>
  <c r="W615" i="7" s="1"/>
  <c r="K617" i="8"/>
  <c r="M617" i="8"/>
  <c r="H615" i="7"/>
  <c r="I615" i="7" s="1"/>
  <c r="J615" i="7" s="1"/>
  <c r="R608" i="5" l="1"/>
  <c r="T608" i="5" s="1"/>
  <c r="Y615" i="7"/>
  <c r="Z614" i="7" s="1"/>
  <c r="G617" i="8"/>
  <c r="H617" i="8" s="1"/>
  <c r="I617" i="8" s="1"/>
  <c r="J617" i="8" s="1"/>
  <c r="T617" i="8"/>
  <c r="W608" i="5" l="1"/>
  <c r="U607" i="5"/>
  <c r="AB615" i="7"/>
  <c r="N616" i="7" s="1"/>
  <c r="U617" i="8"/>
  <c r="V617" i="8" s="1"/>
  <c r="W617" i="8" s="1"/>
  <c r="Y617" i="8" s="1"/>
  <c r="C609" i="5" l="1"/>
  <c r="E609" i="5" s="1"/>
  <c r="H609" i="5"/>
  <c r="S609" i="5"/>
  <c r="V609" i="5"/>
  <c r="I609" i="5"/>
  <c r="J609" i="5"/>
  <c r="F609" i="5"/>
  <c r="D609" i="5"/>
  <c r="K609" i="5"/>
  <c r="M616" i="7"/>
  <c r="R616" i="7"/>
  <c r="S616" i="7" s="1"/>
  <c r="T616" i="7" s="1"/>
  <c r="AA616" i="7"/>
  <c r="C616" i="7"/>
  <c r="K616" i="7"/>
  <c r="O616" i="7"/>
  <c r="E616" i="7"/>
  <c r="F616" i="7" s="1"/>
  <c r="G616" i="7" s="1"/>
  <c r="D616" i="7"/>
  <c r="P616" i="7"/>
  <c r="Q616" i="7"/>
  <c r="X616" i="7"/>
  <c r="AB617" i="8"/>
  <c r="Z616" i="8"/>
  <c r="L609" i="5" l="1"/>
  <c r="M609" i="5" s="1"/>
  <c r="M618" i="8"/>
  <c r="N618" i="8"/>
  <c r="X618" i="8"/>
  <c r="R618" i="8"/>
  <c r="K618" i="8"/>
  <c r="Q618" i="8"/>
  <c r="P618" i="8"/>
  <c r="E618" i="8"/>
  <c r="D618" i="8"/>
  <c r="C618" i="8"/>
  <c r="O618" i="8"/>
  <c r="AA618" i="8"/>
  <c r="U616" i="7"/>
  <c r="V616" i="7" s="1"/>
  <c r="W616" i="7" s="1"/>
  <c r="H616" i="7"/>
  <c r="I616" i="7" s="1"/>
  <c r="J616" i="7" s="1"/>
  <c r="N609" i="5" l="1"/>
  <c r="O609" i="5" s="1"/>
  <c r="P609" i="5" s="1"/>
  <c r="Q609" i="5" s="1"/>
  <c r="R609" i="5" s="1"/>
  <c r="T609" i="5" s="1"/>
  <c r="Y616" i="7"/>
  <c r="F618" i="8"/>
  <c r="S618" i="8"/>
  <c r="U608" i="5" l="1"/>
  <c r="W609" i="5"/>
  <c r="AB616" i="7"/>
  <c r="Z615" i="7"/>
  <c r="T618" i="8"/>
  <c r="G618" i="8"/>
  <c r="H618" i="8" s="1"/>
  <c r="I618" i="8" s="1"/>
  <c r="V610" i="5" l="1"/>
  <c r="I610" i="5"/>
  <c r="E610" i="5"/>
  <c r="C610" i="5"/>
  <c r="D610" i="5" s="1"/>
  <c r="K610" i="5"/>
  <c r="S610" i="5"/>
  <c r="J610" i="5"/>
  <c r="U618" i="8"/>
  <c r="V618" i="8" s="1"/>
  <c r="W618" i="8" s="1"/>
  <c r="M617" i="7"/>
  <c r="D617" i="7"/>
  <c r="N617" i="7"/>
  <c r="O617" i="7"/>
  <c r="C617" i="7"/>
  <c r="AA617" i="7"/>
  <c r="P617" i="7"/>
  <c r="E617" i="7"/>
  <c r="Q617" i="7"/>
  <c r="R617" i="7"/>
  <c r="K617" i="7"/>
  <c r="X617" i="7"/>
  <c r="J618" i="8"/>
  <c r="H610" i="5" l="1"/>
  <c r="F610" i="5"/>
  <c r="L610" i="5" s="1"/>
  <c r="M610" i="5" s="1"/>
  <c r="Y618" i="8"/>
  <c r="Z617" i="8" s="1"/>
  <c r="S617" i="7"/>
  <c r="T617" i="7" s="1"/>
  <c r="U617" i="7" s="1"/>
  <c r="V617" i="7" s="1"/>
  <c r="F617" i="7"/>
  <c r="G617" i="7" s="1"/>
  <c r="H617" i="7" s="1"/>
  <c r="I617" i="7" s="1"/>
  <c r="N610" i="5" l="1"/>
  <c r="O610" i="5" s="1"/>
  <c r="P610" i="5" s="1"/>
  <c r="Q610" i="5" s="1"/>
  <c r="AB618" i="8"/>
  <c r="N619" i="8" s="1"/>
  <c r="W617" i="7"/>
  <c r="J617" i="7"/>
  <c r="R610" i="5" l="1"/>
  <c r="T610" i="5" s="1"/>
  <c r="AA619" i="8"/>
  <c r="Y617" i="7"/>
  <c r="AB617" i="7" s="1"/>
  <c r="Q619" i="8"/>
  <c r="R619" i="8"/>
  <c r="S619" i="8" s="1"/>
  <c r="D619" i="8"/>
  <c r="O619" i="8"/>
  <c r="M619" i="8"/>
  <c r="X619" i="8"/>
  <c r="K619" i="8"/>
  <c r="P619" i="8"/>
  <c r="E619" i="8"/>
  <c r="F619" i="8" s="1"/>
  <c r="G619" i="8" s="1"/>
  <c r="H619" i="8" s="1"/>
  <c r="I619" i="8" s="1"/>
  <c r="C619" i="8"/>
  <c r="W610" i="5" l="1"/>
  <c r="U609" i="5"/>
  <c r="Z616" i="7"/>
  <c r="J619" i="8"/>
  <c r="M618" i="7"/>
  <c r="D618" i="7"/>
  <c r="O618" i="7"/>
  <c r="N618" i="7"/>
  <c r="C618" i="7"/>
  <c r="X618" i="7"/>
  <c r="P618" i="7"/>
  <c r="K618" i="7"/>
  <c r="Q618" i="7"/>
  <c r="E618" i="7"/>
  <c r="AA618" i="7"/>
  <c r="R618" i="7"/>
  <c r="T619" i="8"/>
  <c r="V611" i="5" l="1"/>
  <c r="S611" i="5"/>
  <c r="C611" i="5"/>
  <c r="J611" i="5" s="1"/>
  <c r="E611" i="5"/>
  <c r="F618" i="7"/>
  <c r="U619" i="8"/>
  <c r="V619" i="8" s="1"/>
  <c r="W619" i="8" s="1"/>
  <c r="Y619" i="8" s="1"/>
  <c r="S618" i="7"/>
  <c r="H611" i="5" l="1"/>
  <c r="F611" i="5"/>
  <c r="K611" i="5"/>
  <c r="D611" i="5"/>
  <c r="I611" i="5"/>
  <c r="G618" i="7"/>
  <c r="H618" i="7" s="1"/>
  <c r="I618" i="7" s="1"/>
  <c r="AB619" i="8"/>
  <c r="Z618" i="8"/>
  <c r="T618" i="7"/>
  <c r="U618" i="7" s="1"/>
  <c r="V618" i="7" s="1"/>
  <c r="L611" i="5" l="1"/>
  <c r="M611" i="5" s="1"/>
  <c r="N611" i="5" s="1"/>
  <c r="J618" i="7"/>
  <c r="E620" i="8"/>
  <c r="AA620" i="8"/>
  <c r="Q620" i="8"/>
  <c r="O620" i="8"/>
  <c r="P620" i="8"/>
  <c r="D620" i="8"/>
  <c r="X620" i="8"/>
  <c r="K620" i="8"/>
  <c r="C620" i="8"/>
  <c r="N620" i="8"/>
  <c r="M620" i="8"/>
  <c r="R620" i="8"/>
  <c r="W618" i="7"/>
  <c r="O611" i="5" l="1"/>
  <c r="P611" i="5" s="1"/>
  <c r="Q611" i="5" s="1"/>
  <c r="Y618" i="7"/>
  <c r="Z617" i="7" s="1"/>
  <c r="F620" i="8"/>
  <c r="S620" i="8"/>
  <c r="T620" i="8" s="1"/>
  <c r="U620" i="8" s="1"/>
  <c r="V620" i="8" s="1"/>
  <c r="R611" i="5" l="1"/>
  <c r="T611" i="5" s="1"/>
  <c r="AB618" i="7"/>
  <c r="M619" i="7" s="1"/>
  <c r="W620" i="8"/>
  <c r="G620" i="8"/>
  <c r="H620" i="8" s="1"/>
  <c r="I620" i="8" s="1"/>
  <c r="W611" i="5" l="1"/>
  <c r="U610" i="5"/>
  <c r="E619" i="7"/>
  <c r="F619" i="7" s="1"/>
  <c r="AA619" i="7"/>
  <c r="Q619" i="7"/>
  <c r="R619" i="7"/>
  <c r="S619" i="7" s="1"/>
  <c r="D619" i="7"/>
  <c r="N619" i="7"/>
  <c r="C619" i="7"/>
  <c r="K619" i="7"/>
  <c r="X619" i="7"/>
  <c r="O619" i="7"/>
  <c r="P619" i="7"/>
  <c r="J620" i="8"/>
  <c r="Y620" i="8" s="1"/>
  <c r="H612" i="5" l="1"/>
  <c r="K612" i="5"/>
  <c r="S612" i="5"/>
  <c r="C612" i="5"/>
  <c r="D612" i="5" s="1"/>
  <c r="F612" i="5"/>
  <c r="J612" i="5"/>
  <c r="V612" i="5"/>
  <c r="I612" i="5"/>
  <c r="E612" i="5"/>
  <c r="AB620" i="8"/>
  <c r="Z619" i="8"/>
  <c r="T619" i="7"/>
  <c r="U619" i="7" s="1"/>
  <c r="V619" i="7" s="1"/>
  <c r="G619" i="7"/>
  <c r="H619" i="7" s="1"/>
  <c r="I619" i="7" s="1"/>
  <c r="L612" i="5" l="1"/>
  <c r="M612" i="5" s="1"/>
  <c r="N612" i="5" s="1"/>
  <c r="O612" i="5" s="1"/>
  <c r="P612" i="5" s="1"/>
  <c r="Q612" i="5" s="1"/>
  <c r="R612" i="5" s="1"/>
  <c r="T612" i="5" s="1"/>
  <c r="J619" i="7"/>
  <c r="R621" i="8"/>
  <c r="D621" i="8"/>
  <c r="P621" i="8"/>
  <c r="E621" i="8"/>
  <c r="C621" i="8"/>
  <c r="M621" i="8"/>
  <c r="X621" i="8"/>
  <c r="N621" i="8"/>
  <c r="O621" i="8"/>
  <c r="K621" i="8"/>
  <c r="AA621" i="8"/>
  <c r="Q621" i="8"/>
  <c r="W619" i="7"/>
  <c r="W612" i="5" l="1"/>
  <c r="U611" i="5"/>
  <c r="Y619" i="7"/>
  <c r="Z618" i="7" s="1"/>
  <c r="F621" i="8"/>
  <c r="G621" i="8" s="1"/>
  <c r="H621" i="8" s="1"/>
  <c r="I621" i="8" s="1"/>
  <c r="S621" i="8"/>
  <c r="V613" i="5" l="1"/>
  <c r="J613" i="5"/>
  <c r="C613" i="5"/>
  <c r="F613" i="5" s="1"/>
  <c r="S613" i="5"/>
  <c r="H613" i="5"/>
  <c r="AB619" i="7"/>
  <c r="P620" i="7" s="1"/>
  <c r="T621" i="8"/>
  <c r="U621" i="8" s="1"/>
  <c r="V621" i="8" s="1"/>
  <c r="J621" i="8"/>
  <c r="I613" i="5" l="1"/>
  <c r="E613" i="5"/>
  <c r="K613" i="5"/>
  <c r="L613" i="5" s="1"/>
  <c r="M613" i="5" s="1"/>
  <c r="D613" i="5"/>
  <c r="N620" i="7"/>
  <c r="X620" i="7"/>
  <c r="O620" i="7"/>
  <c r="C620" i="7"/>
  <c r="M620" i="7"/>
  <c r="K620" i="7"/>
  <c r="R620" i="7"/>
  <c r="S620" i="7" s="1"/>
  <c r="T620" i="7" s="1"/>
  <c r="E620" i="7"/>
  <c r="F620" i="7" s="1"/>
  <c r="G620" i="7" s="1"/>
  <c r="H620" i="7" s="1"/>
  <c r="I620" i="7" s="1"/>
  <c r="Q620" i="7"/>
  <c r="D620" i="7"/>
  <c r="AA620" i="7"/>
  <c r="W621" i="8"/>
  <c r="Y621" i="8" s="1"/>
  <c r="N613" i="5" l="1"/>
  <c r="O613" i="5" s="1"/>
  <c r="P613" i="5" s="1"/>
  <c r="Q613" i="5" s="1"/>
  <c r="R613" i="5" s="1"/>
  <c r="T613" i="5" s="1"/>
  <c r="U620" i="7"/>
  <c r="V620" i="7" s="1"/>
  <c r="W620" i="7" s="1"/>
  <c r="AB621" i="8"/>
  <c r="Z620" i="8"/>
  <c r="J620" i="7"/>
  <c r="W613" i="5" l="1"/>
  <c r="U612" i="5"/>
  <c r="K622" i="8"/>
  <c r="C622" i="8"/>
  <c r="P622" i="8"/>
  <c r="E622" i="8"/>
  <c r="X622" i="8"/>
  <c r="D622" i="8"/>
  <c r="M622" i="8"/>
  <c r="AA622" i="8"/>
  <c r="O622" i="8"/>
  <c r="R622" i="8"/>
  <c r="N622" i="8"/>
  <c r="Q622" i="8"/>
  <c r="Y620" i="7"/>
  <c r="C614" i="5" l="1"/>
  <c r="H614" i="5" s="1"/>
  <c r="F614" i="5"/>
  <c r="D614" i="5"/>
  <c r="V614" i="5"/>
  <c r="S614" i="5"/>
  <c r="E614" i="5"/>
  <c r="K614" i="5"/>
  <c r="I614" i="5"/>
  <c r="AB620" i="7"/>
  <c r="Z619" i="7"/>
  <c r="F622" i="8"/>
  <c r="G622" i="8" s="1"/>
  <c r="S622" i="8"/>
  <c r="T622" i="8" s="1"/>
  <c r="J614" i="5" l="1"/>
  <c r="L614" i="5"/>
  <c r="M614" i="5" s="1"/>
  <c r="U622" i="8"/>
  <c r="V622" i="8" s="1"/>
  <c r="W622" i="8" s="1"/>
  <c r="D621" i="7"/>
  <c r="N621" i="7"/>
  <c r="P621" i="7"/>
  <c r="C621" i="7"/>
  <c r="K621" i="7"/>
  <c r="Q621" i="7"/>
  <c r="X621" i="7"/>
  <c r="R621" i="7"/>
  <c r="E621" i="7"/>
  <c r="O621" i="7"/>
  <c r="AA621" i="7"/>
  <c r="M621" i="7"/>
  <c r="H622" i="8"/>
  <c r="I622" i="8" s="1"/>
  <c r="J622" i="8" s="1"/>
  <c r="N614" i="5" l="1"/>
  <c r="O614" i="5" s="1"/>
  <c r="Y622" i="8"/>
  <c r="Z621" i="8" s="1"/>
  <c r="F621" i="7"/>
  <c r="S621" i="7"/>
  <c r="T621" i="7" s="1"/>
  <c r="P614" i="5" l="1"/>
  <c r="Q614" i="5" s="1"/>
  <c r="R614" i="5" s="1"/>
  <c r="T614" i="5" s="1"/>
  <c r="AB622" i="8"/>
  <c r="P623" i="8" s="1"/>
  <c r="U621" i="7"/>
  <c r="V621" i="7" s="1"/>
  <c r="W621" i="7" s="1"/>
  <c r="G621" i="7"/>
  <c r="H621" i="7" s="1"/>
  <c r="I621" i="7" s="1"/>
  <c r="J621" i="7" s="1"/>
  <c r="W614" i="5" l="1"/>
  <c r="U613" i="5"/>
  <c r="Q623" i="8"/>
  <c r="C623" i="8"/>
  <c r="D623" i="8"/>
  <c r="M623" i="8"/>
  <c r="E623" i="8"/>
  <c r="F623" i="8" s="1"/>
  <c r="G623" i="8" s="1"/>
  <c r="O623" i="8"/>
  <c r="X623" i="8"/>
  <c r="R623" i="8"/>
  <c r="S623" i="8" s="1"/>
  <c r="K623" i="8"/>
  <c r="AA623" i="8"/>
  <c r="N623" i="8"/>
  <c r="Y621" i="7"/>
  <c r="S615" i="5" l="1"/>
  <c r="C615" i="5"/>
  <c r="I615" i="5" s="1"/>
  <c r="V615" i="5"/>
  <c r="AB621" i="7"/>
  <c r="Z620" i="7"/>
  <c r="H623" i="8"/>
  <c r="I623" i="8" s="1"/>
  <c r="J623" i="8" s="1"/>
  <c r="T623" i="8"/>
  <c r="H615" i="5" l="1"/>
  <c r="K615" i="5"/>
  <c r="E615" i="5"/>
  <c r="D615" i="5"/>
  <c r="J615" i="5"/>
  <c r="F615" i="5"/>
  <c r="U623" i="8"/>
  <c r="V623" i="8" s="1"/>
  <c r="W623" i="8" s="1"/>
  <c r="Y623" i="8" s="1"/>
  <c r="C622" i="7"/>
  <c r="M622" i="7"/>
  <c r="E622" i="7"/>
  <c r="O622" i="7"/>
  <c r="X622" i="7"/>
  <c r="K622" i="7"/>
  <c r="AA622" i="7"/>
  <c r="D622" i="7"/>
  <c r="R622" i="7"/>
  <c r="P622" i="7"/>
  <c r="N622" i="7"/>
  <c r="Q622" i="7"/>
  <c r="L615" i="5" l="1"/>
  <c r="M615" i="5" s="1"/>
  <c r="N615" i="5" s="1"/>
  <c r="O615" i="5" s="1"/>
  <c r="AB623" i="8"/>
  <c r="Z622" i="8"/>
  <c r="F622" i="7"/>
  <c r="S622" i="7"/>
  <c r="T622" i="7" s="1"/>
  <c r="P615" i="5" l="1"/>
  <c r="Q615" i="5" s="1"/>
  <c r="R615" i="5" s="1"/>
  <c r="T615" i="5" s="1"/>
  <c r="C624" i="8"/>
  <c r="AA624" i="8"/>
  <c r="E624" i="8"/>
  <c r="M624" i="8"/>
  <c r="D624" i="8"/>
  <c r="R624" i="8"/>
  <c r="X624" i="8"/>
  <c r="O624" i="8"/>
  <c r="P624" i="8"/>
  <c r="N624" i="8"/>
  <c r="K624" i="8"/>
  <c r="Q624" i="8"/>
  <c r="U622" i="7"/>
  <c r="V622" i="7" s="1"/>
  <c r="W622" i="7" s="1"/>
  <c r="G622" i="7"/>
  <c r="H622" i="7" s="1"/>
  <c r="I622" i="7" s="1"/>
  <c r="W615" i="5" l="1"/>
  <c r="U614" i="5"/>
  <c r="J622" i="7"/>
  <c r="Y622" i="7" s="1"/>
  <c r="S624" i="8"/>
  <c r="F624" i="8"/>
  <c r="G624" i="8" s="1"/>
  <c r="J616" i="5" l="1"/>
  <c r="K616" i="5"/>
  <c r="D616" i="5"/>
  <c r="C616" i="5"/>
  <c r="F616" i="5" s="1"/>
  <c r="S616" i="5"/>
  <c r="E616" i="5"/>
  <c r="I616" i="5"/>
  <c r="H616" i="5"/>
  <c r="V616" i="5"/>
  <c r="AB622" i="7"/>
  <c r="Z621" i="7"/>
  <c r="H624" i="8"/>
  <c r="I624" i="8" s="1"/>
  <c r="J624" i="8" s="1"/>
  <c r="T624" i="8"/>
  <c r="U624" i="8" s="1"/>
  <c r="V624" i="8" s="1"/>
  <c r="W624" i="8" s="1"/>
  <c r="L616" i="5" l="1"/>
  <c r="M616" i="5" s="1"/>
  <c r="Y624" i="8"/>
  <c r="R623" i="7"/>
  <c r="N623" i="7"/>
  <c r="K623" i="7"/>
  <c r="C623" i="7"/>
  <c r="AA623" i="7"/>
  <c r="D623" i="7"/>
  <c r="P623" i="7"/>
  <c r="X623" i="7"/>
  <c r="E623" i="7"/>
  <c r="Q623" i="7"/>
  <c r="O623" i="7"/>
  <c r="M623" i="7"/>
  <c r="N616" i="5" l="1"/>
  <c r="O616" i="5" s="1"/>
  <c r="P616" i="5" s="1"/>
  <c r="Q616" i="5" s="1"/>
  <c r="R616" i="5" s="1"/>
  <c r="T616" i="5" s="1"/>
  <c r="F623" i="7"/>
  <c r="G623" i="7" s="1"/>
  <c r="H623" i="7" s="1"/>
  <c r="I623" i="7" s="1"/>
  <c r="S623" i="7"/>
  <c r="AB624" i="8"/>
  <c r="Z623" i="8"/>
  <c r="W616" i="5" l="1"/>
  <c r="U615" i="5"/>
  <c r="T623" i="7"/>
  <c r="U623" i="7" s="1"/>
  <c r="V623" i="7" s="1"/>
  <c r="J623" i="7"/>
  <c r="C625" i="8"/>
  <c r="Q625" i="8"/>
  <c r="K625" i="8"/>
  <c r="D625" i="8"/>
  <c r="P625" i="8"/>
  <c r="X625" i="8"/>
  <c r="E625" i="8"/>
  <c r="M625" i="8"/>
  <c r="O625" i="8"/>
  <c r="AA625" i="8"/>
  <c r="N625" i="8"/>
  <c r="R625" i="8"/>
  <c r="S617" i="5" l="1"/>
  <c r="V617" i="5"/>
  <c r="I617" i="5"/>
  <c r="C617" i="5"/>
  <c r="D617" i="5" s="1"/>
  <c r="W623" i="7"/>
  <c r="Y623" i="7" s="1"/>
  <c r="F625" i="8"/>
  <c r="S625" i="8"/>
  <c r="F617" i="5" l="1"/>
  <c r="E617" i="5"/>
  <c r="J617" i="5"/>
  <c r="K617" i="5"/>
  <c r="H617" i="5"/>
  <c r="L617" i="5" s="1"/>
  <c r="M617" i="5" s="1"/>
  <c r="AB623" i="7"/>
  <c r="Z622" i="7"/>
  <c r="G625" i="8"/>
  <c r="H625" i="8" s="1"/>
  <c r="I625" i="8" s="1"/>
  <c r="T625" i="8"/>
  <c r="U625" i="8" s="1"/>
  <c r="V625" i="8" s="1"/>
  <c r="W625" i="8" s="1"/>
  <c r="N617" i="5" l="1"/>
  <c r="O617" i="5" s="1"/>
  <c r="J625" i="8"/>
  <c r="Y625" i="8" s="1"/>
  <c r="P624" i="7"/>
  <c r="E624" i="7"/>
  <c r="N624" i="7"/>
  <c r="M624" i="7"/>
  <c r="AA624" i="7"/>
  <c r="D624" i="7"/>
  <c r="Q624" i="7"/>
  <c r="R624" i="7"/>
  <c r="K624" i="7"/>
  <c r="C624" i="7"/>
  <c r="O624" i="7"/>
  <c r="X624" i="7"/>
  <c r="P617" i="5" l="1"/>
  <c r="Q617" i="5" s="1"/>
  <c r="R617" i="5" s="1"/>
  <c r="T617" i="5" s="1"/>
  <c r="AB625" i="8"/>
  <c r="Z624" i="8"/>
  <c r="F624" i="7"/>
  <c r="G624" i="7" s="1"/>
  <c r="H624" i="7" s="1"/>
  <c r="I624" i="7" s="1"/>
  <c r="S624" i="7"/>
  <c r="W617" i="5" l="1"/>
  <c r="U616" i="5"/>
  <c r="D626" i="8"/>
  <c r="P626" i="8"/>
  <c r="Q626" i="8"/>
  <c r="N626" i="8"/>
  <c r="R626" i="8"/>
  <c r="AA626" i="8"/>
  <c r="E626" i="8"/>
  <c r="M626" i="8"/>
  <c r="O626" i="8"/>
  <c r="C626" i="8"/>
  <c r="X626" i="8"/>
  <c r="K626" i="8"/>
  <c r="T624" i="7"/>
  <c r="U624" i="7" s="1"/>
  <c r="V624" i="7" s="1"/>
  <c r="J624" i="7"/>
  <c r="F618" i="5" l="1"/>
  <c r="C618" i="5"/>
  <c r="J618" i="5" s="1"/>
  <c r="S618" i="5"/>
  <c r="V618" i="5"/>
  <c r="S626" i="8"/>
  <c r="W624" i="7"/>
  <c r="Y624" i="7" s="1"/>
  <c r="F626" i="8"/>
  <c r="G626" i="8" s="1"/>
  <c r="H618" i="5" l="1"/>
  <c r="D618" i="5"/>
  <c r="E618" i="5"/>
  <c r="K618" i="5"/>
  <c r="I618" i="5"/>
  <c r="H626" i="8"/>
  <c r="I626" i="8" s="1"/>
  <c r="J626" i="8" s="1"/>
  <c r="T626" i="8"/>
  <c r="U626" i="8" s="1"/>
  <c r="V626" i="8" s="1"/>
  <c r="AB624" i="7"/>
  <c r="Z623" i="7"/>
  <c r="L618" i="5" l="1"/>
  <c r="M618" i="5" s="1"/>
  <c r="C625" i="7"/>
  <c r="AA625" i="7"/>
  <c r="N625" i="7"/>
  <c r="M625" i="7"/>
  <c r="R625" i="7"/>
  <c r="D625" i="7"/>
  <c r="X625" i="7"/>
  <c r="P625" i="7"/>
  <c r="Q625" i="7"/>
  <c r="O625" i="7"/>
  <c r="E625" i="7"/>
  <c r="K625" i="7"/>
  <c r="W626" i="8"/>
  <c r="Y626" i="8" s="1"/>
  <c r="N618" i="5" l="1"/>
  <c r="O618" i="5" s="1"/>
  <c r="P618" i="5" s="1"/>
  <c r="Q618" i="5" s="1"/>
  <c r="R618" i="5" s="1"/>
  <c r="T618" i="5" s="1"/>
  <c r="AB626" i="8"/>
  <c r="Z625" i="8"/>
  <c r="S625" i="7"/>
  <c r="T625" i="7" s="1"/>
  <c r="U625" i="7" s="1"/>
  <c r="V625" i="7" s="1"/>
  <c r="F625" i="7"/>
  <c r="G625" i="7" s="1"/>
  <c r="H625" i="7" s="1"/>
  <c r="I625" i="7" s="1"/>
  <c r="U617" i="5" l="1"/>
  <c r="W618" i="5"/>
  <c r="E627" i="8"/>
  <c r="R627" i="8"/>
  <c r="AA627" i="8"/>
  <c r="M627" i="8"/>
  <c r="K627" i="8"/>
  <c r="N627" i="8"/>
  <c r="D627" i="8"/>
  <c r="C627" i="8"/>
  <c r="P627" i="8"/>
  <c r="Q627" i="8"/>
  <c r="O627" i="8"/>
  <c r="X627" i="8"/>
  <c r="J625" i="7"/>
  <c r="W625" i="7"/>
  <c r="K619" i="5" l="1"/>
  <c r="D619" i="5"/>
  <c r="V619" i="5"/>
  <c r="H619" i="5"/>
  <c r="S619" i="5"/>
  <c r="C619" i="5"/>
  <c r="E619" i="5" s="1"/>
  <c r="Y625" i="7"/>
  <c r="AB625" i="7" s="1"/>
  <c r="F627" i="8"/>
  <c r="S627" i="8"/>
  <c r="T627" i="8" s="1"/>
  <c r="I619" i="5" l="1"/>
  <c r="F619" i="5"/>
  <c r="L619" i="5" s="1"/>
  <c r="M619" i="5" s="1"/>
  <c r="J619" i="5"/>
  <c r="Z624" i="7"/>
  <c r="U627" i="8"/>
  <c r="V627" i="8" s="1"/>
  <c r="W627" i="8" s="1"/>
  <c r="G627" i="8"/>
  <c r="M626" i="7"/>
  <c r="K626" i="7"/>
  <c r="D626" i="7"/>
  <c r="R626" i="7"/>
  <c r="Q626" i="7"/>
  <c r="AA626" i="7"/>
  <c r="C626" i="7"/>
  <c r="N626" i="7"/>
  <c r="O626" i="7"/>
  <c r="X626" i="7"/>
  <c r="E626" i="7"/>
  <c r="P626" i="7"/>
  <c r="N619" i="5" l="1"/>
  <c r="F626" i="7"/>
  <c r="G626" i="7" s="1"/>
  <c r="H626" i="7" s="1"/>
  <c r="I626" i="7" s="1"/>
  <c r="S626" i="7"/>
  <c r="H627" i="8"/>
  <c r="I627" i="8" s="1"/>
  <c r="J627" i="8" s="1"/>
  <c r="Y627" i="8" s="1"/>
  <c r="O619" i="5" l="1"/>
  <c r="P619" i="5" s="1"/>
  <c r="Q619" i="5" s="1"/>
  <c r="AB627" i="8"/>
  <c r="Z626" i="8"/>
  <c r="T626" i="7"/>
  <c r="U626" i="7" s="1"/>
  <c r="V626" i="7" s="1"/>
  <c r="W626" i="7" s="1"/>
  <c r="J626" i="7"/>
  <c r="R619" i="5" l="1"/>
  <c r="T619" i="5" s="1"/>
  <c r="D628" i="8"/>
  <c r="R628" i="8"/>
  <c r="C628" i="8"/>
  <c r="AA628" i="8"/>
  <c r="X628" i="8"/>
  <c r="O628" i="8"/>
  <c r="N628" i="8"/>
  <c r="P628" i="8"/>
  <c r="M628" i="8"/>
  <c r="K628" i="8"/>
  <c r="Q628" i="8"/>
  <c r="E628" i="8"/>
  <c r="Y626" i="7"/>
  <c r="W619" i="5" l="1"/>
  <c r="U618" i="5"/>
  <c r="AB626" i="7"/>
  <c r="Z625" i="7"/>
  <c r="S628" i="8"/>
  <c r="F628" i="8"/>
  <c r="G628" i="8" s="1"/>
  <c r="K620" i="5" l="1"/>
  <c r="H620" i="5"/>
  <c r="V620" i="5"/>
  <c r="C620" i="5"/>
  <c r="F620" i="5" s="1"/>
  <c r="E620" i="5"/>
  <c r="S620" i="5"/>
  <c r="D620" i="5"/>
  <c r="M627" i="7"/>
  <c r="C627" i="7"/>
  <c r="D627" i="7"/>
  <c r="P627" i="7"/>
  <c r="X627" i="7"/>
  <c r="N627" i="7"/>
  <c r="K627" i="7"/>
  <c r="Q627" i="7"/>
  <c r="R627" i="7"/>
  <c r="AA627" i="7"/>
  <c r="E627" i="7"/>
  <c r="O627" i="7"/>
  <c r="T628" i="8"/>
  <c r="H628" i="8"/>
  <c r="I628" i="8" s="1"/>
  <c r="J628" i="8" s="1"/>
  <c r="I620" i="5" l="1"/>
  <c r="J620" i="5"/>
  <c r="L620" i="5" s="1"/>
  <c r="M620" i="5" s="1"/>
  <c r="S627" i="7"/>
  <c r="T627" i="7" s="1"/>
  <c r="U628" i="8"/>
  <c r="V628" i="8" s="1"/>
  <c r="W628" i="8" s="1"/>
  <c r="Y628" i="8" s="1"/>
  <c r="F627" i="7"/>
  <c r="N620" i="5" l="1"/>
  <c r="O620" i="5" s="1"/>
  <c r="P620" i="5" s="1"/>
  <c r="Q620" i="5" s="1"/>
  <c r="R620" i="5" s="1"/>
  <c r="T620" i="5" s="1"/>
  <c r="AB628" i="8"/>
  <c r="Z627" i="8"/>
  <c r="G627" i="7"/>
  <c r="H627" i="7" s="1"/>
  <c r="I627" i="7" s="1"/>
  <c r="U627" i="7"/>
  <c r="V627" i="7" s="1"/>
  <c r="W627" i="7" s="1"/>
  <c r="U619" i="5" l="1"/>
  <c r="W620" i="5"/>
  <c r="K629" i="8"/>
  <c r="P629" i="8"/>
  <c r="C629" i="8"/>
  <c r="AA629" i="8"/>
  <c r="R629" i="8"/>
  <c r="M629" i="8"/>
  <c r="D629" i="8"/>
  <c r="Q629" i="8"/>
  <c r="E629" i="8"/>
  <c r="N629" i="8"/>
  <c r="O629" i="8"/>
  <c r="X629" i="8"/>
  <c r="J627" i="7"/>
  <c r="Y627" i="7" s="1"/>
  <c r="D621" i="5" l="1"/>
  <c r="V621" i="5"/>
  <c r="C621" i="5"/>
  <c r="I621" i="5" s="1"/>
  <c r="J621" i="5"/>
  <c r="S621" i="5"/>
  <c r="F621" i="5"/>
  <c r="L621" i="5" s="1"/>
  <c r="M621" i="5" s="1"/>
  <c r="H621" i="5"/>
  <c r="E621" i="5"/>
  <c r="K621" i="5"/>
  <c r="F629" i="8"/>
  <c r="AB627" i="7"/>
  <c r="Z626" i="7"/>
  <c r="S629" i="8"/>
  <c r="T629" i="8" s="1"/>
  <c r="U629" i="8" s="1"/>
  <c r="V629" i="8" s="1"/>
  <c r="N621" i="5" l="1"/>
  <c r="O621" i="5" s="1"/>
  <c r="P621" i="5" s="1"/>
  <c r="Q621" i="5" s="1"/>
  <c r="G629" i="8"/>
  <c r="H629" i="8" s="1"/>
  <c r="I629" i="8" s="1"/>
  <c r="M628" i="7"/>
  <c r="K628" i="7"/>
  <c r="Q628" i="7"/>
  <c r="E628" i="7"/>
  <c r="X628" i="7"/>
  <c r="R628" i="7"/>
  <c r="C628" i="7"/>
  <c r="AA628" i="7"/>
  <c r="P628" i="7"/>
  <c r="O628" i="7"/>
  <c r="N628" i="7"/>
  <c r="D628" i="7"/>
  <c r="W629" i="8"/>
  <c r="R621" i="5" l="1"/>
  <c r="T621" i="5" s="1"/>
  <c r="J629" i="8"/>
  <c r="Y629" i="8" s="1"/>
  <c r="F628" i="7"/>
  <c r="G628" i="7" s="1"/>
  <c r="S628" i="7"/>
  <c r="T628" i="7" s="1"/>
  <c r="U628" i="7" s="1"/>
  <c r="V628" i="7" s="1"/>
  <c r="U620" i="5" l="1"/>
  <c r="W621" i="5"/>
  <c r="E622" i="5" s="1"/>
  <c r="AB629" i="8"/>
  <c r="Z628" i="8"/>
  <c r="W628" i="7"/>
  <c r="H628" i="7"/>
  <c r="I628" i="7" s="1"/>
  <c r="J628" i="7" s="1"/>
  <c r="D622" i="5" l="1"/>
  <c r="H622" i="5"/>
  <c r="C622" i="5"/>
  <c r="K622" i="5" s="1"/>
  <c r="V622" i="5"/>
  <c r="S622" i="5"/>
  <c r="F622" i="5"/>
  <c r="I622" i="5"/>
  <c r="L622" i="5" s="1"/>
  <c r="M622" i="5" s="1"/>
  <c r="N622" i="5" s="1"/>
  <c r="O622" i="5" s="1"/>
  <c r="P622" i="5" s="1"/>
  <c r="Q622" i="5" s="1"/>
  <c r="J622" i="5"/>
  <c r="Y628" i="7"/>
  <c r="AB628" i="7" s="1"/>
  <c r="AA630" i="8"/>
  <c r="D630" i="8"/>
  <c r="E630" i="8"/>
  <c r="O630" i="8"/>
  <c r="R630" i="8"/>
  <c r="P630" i="8"/>
  <c r="X630" i="8"/>
  <c r="C630" i="8"/>
  <c r="N630" i="8"/>
  <c r="M630" i="8"/>
  <c r="K630" i="8"/>
  <c r="Q630" i="8"/>
  <c r="R622" i="5" l="1"/>
  <c r="T622" i="5" s="1"/>
  <c r="Z627" i="7"/>
  <c r="F630" i="8"/>
  <c r="S630" i="8"/>
  <c r="AA629" i="7"/>
  <c r="Q629" i="7"/>
  <c r="M629" i="7"/>
  <c r="E629" i="7"/>
  <c r="C629" i="7"/>
  <c r="X629" i="7"/>
  <c r="R629" i="7"/>
  <c r="P629" i="7"/>
  <c r="O629" i="7"/>
  <c r="D629" i="7"/>
  <c r="K629" i="7"/>
  <c r="N629" i="7"/>
  <c r="W622" i="5" l="1"/>
  <c r="U621" i="5"/>
  <c r="S629" i="7"/>
  <c r="T629" i="7" s="1"/>
  <c r="T630" i="8"/>
  <c r="U630" i="8" s="1"/>
  <c r="V630" i="8" s="1"/>
  <c r="F629" i="7"/>
  <c r="G630" i="8"/>
  <c r="H630" i="8" s="1"/>
  <c r="I630" i="8" s="1"/>
  <c r="S623" i="5" l="1"/>
  <c r="V623" i="5"/>
  <c r="C623" i="5"/>
  <c r="D623" i="5" s="1"/>
  <c r="K623" i="5"/>
  <c r="J630" i="8"/>
  <c r="W630" i="8"/>
  <c r="G629" i="7"/>
  <c r="H629" i="7" s="1"/>
  <c r="I629" i="7" s="1"/>
  <c r="U629" i="7"/>
  <c r="V629" i="7" s="1"/>
  <c r="W629" i="7" s="1"/>
  <c r="H623" i="5" l="1"/>
  <c r="E623" i="5"/>
  <c r="F623" i="5"/>
  <c r="I623" i="5"/>
  <c r="J623" i="5"/>
  <c r="J629" i="7"/>
  <c r="Y629" i="7" s="1"/>
  <c r="Y630" i="8"/>
  <c r="L623" i="5" l="1"/>
  <c r="M623" i="5" s="1"/>
  <c r="AB630" i="8"/>
  <c r="Z629" i="8"/>
  <c r="AB629" i="7"/>
  <c r="Z628" i="7"/>
  <c r="N623" i="5" l="1"/>
  <c r="AA631" i="8"/>
  <c r="E631" i="8"/>
  <c r="Q631" i="8"/>
  <c r="R631" i="8"/>
  <c r="D631" i="8"/>
  <c r="X631" i="8"/>
  <c r="K631" i="8"/>
  <c r="C631" i="8"/>
  <c r="M631" i="8"/>
  <c r="P631" i="8"/>
  <c r="O631" i="8"/>
  <c r="N631" i="8"/>
  <c r="M630" i="7"/>
  <c r="Q630" i="7"/>
  <c r="C630" i="7"/>
  <c r="E630" i="7"/>
  <c r="P630" i="7"/>
  <c r="O630" i="7"/>
  <c r="N630" i="7"/>
  <c r="AA630" i="7"/>
  <c r="R630" i="7"/>
  <c r="D630" i="7"/>
  <c r="X630" i="7"/>
  <c r="K630" i="7"/>
  <c r="O623" i="5" l="1"/>
  <c r="P623" i="5" s="1"/>
  <c r="Q623" i="5" s="1"/>
  <c r="R623" i="5" s="1"/>
  <c r="T623" i="5" s="1"/>
  <c r="F631" i="8"/>
  <c r="G631" i="8" s="1"/>
  <c r="S630" i="7"/>
  <c r="T630" i="7" s="1"/>
  <c r="F630" i="7"/>
  <c r="G630" i="7" s="1"/>
  <c r="S631" i="8"/>
  <c r="T631" i="8" s="1"/>
  <c r="U631" i="8" s="1"/>
  <c r="V631" i="8" s="1"/>
  <c r="W623" i="5" l="1"/>
  <c r="U622" i="5"/>
  <c r="H631" i="8"/>
  <c r="I631" i="8" s="1"/>
  <c r="J631" i="8" s="1"/>
  <c r="W631" i="8"/>
  <c r="H630" i="7"/>
  <c r="I630" i="7" s="1"/>
  <c r="J630" i="7" s="1"/>
  <c r="U630" i="7"/>
  <c r="V630" i="7" s="1"/>
  <c r="W630" i="7" s="1"/>
  <c r="H624" i="5" l="1"/>
  <c r="V624" i="5"/>
  <c r="C624" i="5"/>
  <c r="J624" i="5" s="1"/>
  <c r="E624" i="5"/>
  <c r="S624" i="5"/>
  <c r="K624" i="5"/>
  <c r="I624" i="5"/>
  <c r="F624" i="5"/>
  <c r="Y631" i="8"/>
  <c r="AB631" i="8" s="1"/>
  <c r="Y630" i="7"/>
  <c r="L624" i="5" l="1"/>
  <c r="M624" i="5" s="1"/>
  <c r="D624" i="5"/>
  <c r="Z630" i="8"/>
  <c r="AB630" i="7"/>
  <c r="Z629" i="7"/>
  <c r="E632" i="8"/>
  <c r="AA632" i="8"/>
  <c r="N632" i="8"/>
  <c r="Q632" i="8"/>
  <c r="K632" i="8"/>
  <c r="C632" i="8"/>
  <c r="R632" i="8"/>
  <c r="M632" i="8"/>
  <c r="X632" i="8"/>
  <c r="D632" i="8"/>
  <c r="O632" i="8"/>
  <c r="P632" i="8"/>
  <c r="N624" i="5" l="1"/>
  <c r="O624" i="5" s="1"/>
  <c r="S632" i="8"/>
  <c r="T632" i="8" s="1"/>
  <c r="U632" i="8" s="1"/>
  <c r="V632" i="8" s="1"/>
  <c r="D631" i="7"/>
  <c r="C631" i="7"/>
  <c r="AA631" i="7"/>
  <c r="R631" i="7"/>
  <c r="E631" i="7"/>
  <c r="P631" i="7"/>
  <c r="N631" i="7"/>
  <c r="K631" i="7"/>
  <c r="M631" i="7"/>
  <c r="Q631" i="7"/>
  <c r="X631" i="7"/>
  <c r="O631" i="7"/>
  <c r="F632" i="8"/>
  <c r="G632" i="8" s="1"/>
  <c r="H632" i="8" s="1"/>
  <c r="I632" i="8" s="1"/>
  <c r="P624" i="5" l="1"/>
  <c r="Q624" i="5" s="1"/>
  <c r="R624" i="5" s="1"/>
  <c r="T624" i="5" s="1"/>
  <c r="U623" i="5" s="1"/>
  <c r="S631" i="7"/>
  <c r="T631" i="7" s="1"/>
  <c r="F631" i="7"/>
  <c r="G631" i="7" s="1"/>
  <c r="J632" i="8"/>
  <c r="W632" i="8"/>
  <c r="W624" i="5" l="1"/>
  <c r="E625" i="5" s="1"/>
  <c r="Y632" i="8"/>
  <c r="AB632" i="8" s="1"/>
  <c r="U631" i="7"/>
  <c r="V631" i="7" s="1"/>
  <c r="W631" i="7" s="1"/>
  <c r="H631" i="7"/>
  <c r="I631" i="7" s="1"/>
  <c r="J631" i="7" s="1"/>
  <c r="V625" i="5" l="1"/>
  <c r="H625" i="5"/>
  <c r="S625" i="5"/>
  <c r="K625" i="5"/>
  <c r="J625" i="5"/>
  <c r="D625" i="5"/>
  <c r="F625" i="5"/>
  <c r="C625" i="5"/>
  <c r="I625" i="5" s="1"/>
  <c r="L625" i="5"/>
  <c r="M625" i="5" s="1"/>
  <c r="Z631" i="8"/>
  <c r="Y631" i="7"/>
  <c r="Z630" i="7" s="1"/>
  <c r="R633" i="8"/>
  <c r="AA633" i="8"/>
  <c r="O633" i="8"/>
  <c r="X633" i="8"/>
  <c r="C633" i="8"/>
  <c r="D633" i="8"/>
  <c r="M633" i="8"/>
  <c r="Q633" i="8"/>
  <c r="N633" i="8"/>
  <c r="E633" i="8"/>
  <c r="K633" i="8"/>
  <c r="P633" i="8"/>
  <c r="N625" i="5" l="1"/>
  <c r="O625" i="5" s="1"/>
  <c r="AB631" i="7"/>
  <c r="M632" i="7" s="1"/>
  <c r="F633" i="8"/>
  <c r="G633" i="8" s="1"/>
  <c r="S633" i="8"/>
  <c r="P625" i="5" l="1"/>
  <c r="Q625" i="5" s="1"/>
  <c r="R625" i="5" s="1"/>
  <c r="T625" i="5" s="1"/>
  <c r="K632" i="7"/>
  <c r="E632" i="7"/>
  <c r="F632" i="7" s="1"/>
  <c r="X632" i="7"/>
  <c r="R632" i="7"/>
  <c r="S632" i="7" s="1"/>
  <c r="T632" i="7" s="1"/>
  <c r="O632" i="7"/>
  <c r="D632" i="7"/>
  <c r="AA632" i="7"/>
  <c r="N632" i="7"/>
  <c r="C632" i="7"/>
  <c r="Q632" i="7"/>
  <c r="P632" i="7"/>
  <c r="H633" i="8"/>
  <c r="I633" i="8" s="1"/>
  <c r="J633" i="8" s="1"/>
  <c r="T633" i="8"/>
  <c r="U633" i="8" s="1"/>
  <c r="V633" i="8" s="1"/>
  <c r="W625" i="5" l="1"/>
  <c r="U624" i="5"/>
  <c r="W633" i="8"/>
  <c r="Y633" i="8" s="1"/>
  <c r="G632" i="7"/>
  <c r="H632" i="7" s="1"/>
  <c r="I632" i="7" s="1"/>
  <c r="J632" i="7" s="1"/>
  <c r="U632" i="7"/>
  <c r="V632" i="7" s="1"/>
  <c r="W632" i="7" s="1"/>
  <c r="V626" i="5" l="1"/>
  <c r="S626" i="5"/>
  <c r="C626" i="5"/>
  <c r="D626" i="5" s="1"/>
  <c r="Y632" i="7"/>
  <c r="AB632" i="7" s="1"/>
  <c r="AB633" i="8"/>
  <c r="Z632" i="8"/>
  <c r="H626" i="5" l="1"/>
  <c r="F626" i="5"/>
  <c r="J626" i="5"/>
  <c r="I626" i="5"/>
  <c r="E626" i="5"/>
  <c r="K626" i="5"/>
  <c r="Z631" i="7"/>
  <c r="N634" i="8"/>
  <c r="D634" i="8"/>
  <c r="X634" i="8"/>
  <c r="Q634" i="8"/>
  <c r="AA634" i="8"/>
  <c r="M634" i="8"/>
  <c r="P634" i="8"/>
  <c r="E634" i="8"/>
  <c r="C634" i="8"/>
  <c r="R634" i="8"/>
  <c r="O634" i="8"/>
  <c r="K634" i="8"/>
  <c r="E633" i="7"/>
  <c r="R633" i="7"/>
  <c r="X633" i="7"/>
  <c r="M633" i="7"/>
  <c r="O633" i="7"/>
  <c r="D633" i="7"/>
  <c r="P633" i="7"/>
  <c r="AA633" i="7"/>
  <c r="Q633" i="7"/>
  <c r="N633" i="7"/>
  <c r="C633" i="7"/>
  <c r="K633" i="7"/>
  <c r="L626" i="5" l="1"/>
  <c r="M626" i="5" s="1"/>
  <c r="F633" i="7"/>
  <c r="S633" i="7"/>
  <c r="S634" i="8"/>
  <c r="F634" i="8"/>
  <c r="N626" i="5" l="1"/>
  <c r="O626" i="5" s="1"/>
  <c r="P626" i="5" s="1"/>
  <c r="Q626" i="5" s="1"/>
  <c r="R626" i="5" s="1"/>
  <c r="T626" i="5" s="1"/>
  <c r="G634" i="8"/>
  <c r="H634" i="8" s="1"/>
  <c r="I634" i="8" s="1"/>
  <c r="T634" i="8"/>
  <c r="U634" i="8" s="1"/>
  <c r="V634" i="8" s="1"/>
  <c r="W634" i="8" s="1"/>
  <c r="T633" i="7"/>
  <c r="U633" i="7" s="1"/>
  <c r="V633" i="7" s="1"/>
  <c r="G633" i="7"/>
  <c r="W626" i="5" l="1"/>
  <c r="U625" i="5"/>
  <c r="W633" i="7"/>
  <c r="J634" i="8"/>
  <c r="Y634" i="8" s="1"/>
  <c r="Z633" i="8" s="1"/>
  <c r="H633" i="7"/>
  <c r="I633" i="7" s="1"/>
  <c r="J633" i="7" s="1"/>
  <c r="Y633" i="7" l="1"/>
  <c r="Z632" i="7" s="1"/>
  <c r="V627" i="5"/>
  <c r="D627" i="5"/>
  <c r="S627" i="5"/>
  <c r="C627" i="5"/>
  <c r="I627" i="5" s="1"/>
  <c r="F627" i="5"/>
  <c r="K627" i="5"/>
  <c r="J627" i="5"/>
  <c r="E627" i="5"/>
  <c r="AB634" i="8"/>
  <c r="C635" i="8" s="1"/>
  <c r="AB633" i="7" l="1"/>
  <c r="R634" i="7" s="1"/>
  <c r="H627" i="5"/>
  <c r="L627" i="5" s="1"/>
  <c r="M627" i="5" s="1"/>
  <c r="N627" i="5" s="1"/>
  <c r="O627" i="5" s="1"/>
  <c r="P627" i="5" s="1"/>
  <c r="Q627" i="5" s="1"/>
  <c r="R627" i="5" s="1"/>
  <c r="T627" i="5" s="1"/>
  <c r="D635" i="8"/>
  <c r="K635" i="8"/>
  <c r="Q635" i="8"/>
  <c r="P635" i="8"/>
  <c r="X635" i="8"/>
  <c r="O635" i="8"/>
  <c r="M635" i="8"/>
  <c r="R635" i="8"/>
  <c r="S635" i="8" s="1"/>
  <c r="T635" i="8" s="1"/>
  <c r="U635" i="8" s="1"/>
  <c r="V635" i="8" s="1"/>
  <c r="AA635" i="8"/>
  <c r="E635" i="8"/>
  <c r="F635" i="8" s="1"/>
  <c r="G635" i="8" s="1"/>
  <c r="N635" i="8"/>
  <c r="AA634" i="7" l="1"/>
  <c r="O634" i="7"/>
  <c r="C634" i="7"/>
  <c r="X634" i="7"/>
  <c r="P634" i="7"/>
  <c r="N634" i="7"/>
  <c r="E634" i="7"/>
  <c r="F634" i="7" s="1"/>
  <c r="G634" i="7" s="1"/>
  <c r="H634" i="7" s="1"/>
  <c r="I634" i="7" s="1"/>
  <c r="D634" i="7"/>
  <c r="Q634" i="7"/>
  <c r="K634" i="7"/>
  <c r="M634" i="7"/>
  <c r="W627" i="5"/>
  <c r="U626" i="5"/>
  <c r="H635" i="8"/>
  <c r="I635" i="8" s="1"/>
  <c r="J635" i="8" s="1"/>
  <c r="S634" i="7"/>
  <c r="T634" i="7" s="1"/>
  <c r="W635" i="8"/>
  <c r="S628" i="5" l="1"/>
  <c r="C628" i="5"/>
  <c r="J628" i="5" s="1"/>
  <c r="H628" i="5"/>
  <c r="V628" i="5"/>
  <c r="K628" i="5"/>
  <c r="Y635" i="8"/>
  <c r="AB635" i="8" s="1"/>
  <c r="J634" i="7"/>
  <c r="U634" i="7"/>
  <c r="V634" i="7" s="1"/>
  <c r="W634" i="7" s="1"/>
  <c r="F628" i="5" l="1"/>
  <c r="I628" i="5"/>
  <c r="D628" i="5"/>
  <c r="E628" i="5"/>
  <c r="Z634" i="8"/>
  <c r="D636" i="8"/>
  <c r="M636" i="8"/>
  <c r="R636" i="8"/>
  <c r="E636" i="8"/>
  <c r="AA636" i="8"/>
  <c r="Q636" i="8"/>
  <c r="P636" i="8"/>
  <c r="X636" i="8"/>
  <c r="O636" i="8"/>
  <c r="K636" i="8"/>
  <c r="N636" i="8"/>
  <c r="C636" i="8"/>
  <c r="Y634" i="7"/>
  <c r="L628" i="5" l="1"/>
  <c r="M628" i="5" s="1"/>
  <c r="AB634" i="7"/>
  <c r="Z633" i="7"/>
  <c r="S636" i="8"/>
  <c r="T636" i="8" s="1"/>
  <c r="U636" i="8" s="1"/>
  <c r="V636" i="8" s="1"/>
  <c r="F636" i="8"/>
  <c r="N628" i="5" l="1"/>
  <c r="O628" i="5" s="1"/>
  <c r="D635" i="7"/>
  <c r="R635" i="7"/>
  <c r="AA635" i="7"/>
  <c r="E635" i="7"/>
  <c r="O635" i="7"/>
  <c r="N635" i="7"/>
  <c r="M635" i="7"/>
  <c r="C635" i="7"/>
  <c r="K635" i="7"/>
  <c r="Q635" i="7"/>
  <c r="P635" i="7"/>
  <c r="X635" i="7"/>
  <c r="G636" i="8"/>
  <c r="H636" i="8" s="1"/>
  <c r="I636" i="8" s="1"/>
  <c r="W636" i="8"/>
  <c r="P628" i="5" l="1"/>
  <c r="Q628" i="5" s="1"/>
  <c r="R628" i="5" s="1"/>
  <c r="T628" i="5" s="1"/>
  <c r="U627" i="5" s="1"/>
  <c r="J636" i="8"/>
  <c r="Y636" i="8" s="1"/>
  <c r="S635" i="7"/>
  <c r="T635" i="7" s="1"/>
  <c r="U635" i="7" s="1"/>
  <c r="V635" i="7" s="1"/>
  <c r="F635" i="7"/>
  <c r="G635" i="7" s="1"/>
  <c r="W628" i="5" l="1"/>
  <c r="D629" i="5" s="1"/>
  <c r="W635" i="7"/>
  <c r="AB636" i="8"/>
  <c r="Z635" i="8"/>
  <c r="H635" i="7"/>
  <c r="I635" i="7" s="1"/>
  <c r="J635" i="7" s="1"/>
  <c r="V629" i="5" l="1"/>
  <c r="C629" i="5"/>
  <c r="K629" i="5" s="1"/>
  <c r="S629" i="5"/>
  <c r="E629" i="5"/>
  <c r="F629" i="5"/>
  <c r="L629" i="5" s="1"/>
  <c r="M629" i="5" s="1"/>
  <c r="J629" i="5"/>
  <c r="I629" i="5"/>
  <c r="H629" i="5"/>
  <c r="Y635" i="7"/>
  <c r="Z634" i="7" s="1"/>
  <c r="O637" i="8"/>
  <c r="P637" i="8"/>
  <c r="C637" i="8"/>
  <c r="E637" i="8"/>
  <c r="N637" i="8"/>
  <c r="K637" i="8"/>
  <c r="M637" i="8"/>
  <c r="AA637" i="8"/>
  <c r="D637" i="8"/>
  <c r="Q637" i="8"/>
  <c r="R637" i="8"/>
  <c r="X637" i="8"/>
  <c r="N629" i="5" l="1"/>
  <c r="O629" i="5" s="1"/>
  <c r="P629" i="5" s="1"/>
  <c r="Q629" i="5" s="1"/>
  <c r="R629" i="5" s="1"/>
  <c r="T629" i="5" s="1"/>
  <c r="AB635" i="7"/>
  <c r="Q636" i="7" s="1"/>
  <c r="S637" i="8"/>
  <c r="T637" i="8" s="1"/>
  <c r="U637" i="8" s="1"/>
  <c r="V637" i="8" s="1"/>
  <c r="F637" i="8"/>
  <c r="G637" i="8" s="1"/>
  <c r="H637" i="8" s="1"/>
  <c r="I637" i="8" s="1"/>
  <c r="W629" i="5" l="1"/>
  <c r="U628" i="5"/>
  <c r="O636" i="7"/>
  <c r="K636" i="7"/>
  <c r="D636" i="7"/>
  <c r="E636" i="7"/>
  <c r="F636" i="7" s="1"/>
  <c r="G636" i="7" s="1"/>
  <c r="N636" i="7"/>
  <c r="R636" i="7"/>
  <c r="S636" i="7" s="1"/>
  <c r="T636" i="7" s="1"/>
  <c r="U636" i="7" s="1"/>
  <c r="V636" i="7" s="1"/>
  <c r="AA636" i="7"/>
  <c r="P636" i="7"/>
  <c r="C636" i="7"/>
  <c r="M636" i="7"/>
  <c r="X636" i="7"/>
  <c r="J637" i="8"/>
  <c r="W637" i="8"/>
  <c r="H630" i="5" l="1"/>
  <c r="S630" i="5"/>
  <c r="V630" i="5"/>
  <c r="C630" i="5"/>
  <c r="D630" i="5" s="1"/>
  <c r="F630" i="5"/>
  <c r="L630" i="5" s="1"/>
  <c r="M630" i="5" s="1"/>
  <c r="E630" i="5"/>
  <c r="K630" i="5"/>
  <c r="I630" i="5"/>
  <c r="J630" i="5"/>
  <c r="Y637" i="8"/>
  <c r="AB637" i="8" s="1"/>
  <c r="H636" i="7"/>
  <c r="I636" i="7" s="1"/>
  <c r="J636" i="7" s="1"/>
  <c r="W636" i="7"/>
  <c r="N630" i="5" l="1"/>
  <c r="O630" i="5" s="1"/>
  <c r="Z636" i="8"/>
  <c r="Q638" i="8"/>
  <c r="X638" i="8"/>
  <c r="N638" i="8"/>
  <c r="M638" i="8"/>
  <c r="P638" i="8"/>
  <c r="O638" i="8"/>
  <c r="K638" i="8"/>
  <c r="E638" i="8"/>
  <c r="C638" i="8"/>
  <c r="R638" i="8"/>
  <c r="AA638" i="8"/>
  <c r="D638" i="8"/>
  <c r="Y636" i="7"/>
  <c r="P630" i="5" l="1"/>
  <c r="Q630" i="5" s="1"/>
  <c r="R630" i="5" s="1"/>
  <c r="T630" i="5" s="1"/>
  <c r="U629" i="5" s="1"/>
  <c r="AB636" i="7"/>
  <c r="Z635" i="7"/>
  <c r="S638" i="8"/>
  <c r="F638" i="8"/>
  <c r="W630" i="5" l="1"/>
  <c r="C631" i="5" s="1"/>
  <c r="G638" i="8"/>
  <c r="C637" i="7"/>
  <c r="K637" i="7"/>
  <c r="N637" i="7"/>
  <c r="D637" i="7"/>
  <c r="X637" i="7"/>
  <c r="E637" i="7"/>
  <c r="R637" i="7"/>
  <c r="Q637" i="7"/>
  <c r="P637" i="7"/>
  <c r="AA637" i="7"/>
  <c r="O637" i="7"/>
  <c r="M637" i="7"/>
  <c r="T638" i="8"/>
  <c r="U638" i="8" s="1"/>
  <c r="V638" i="8" s="1"/>
  <c r="S631" i="5" l="1"/>
  <c r="I631" i="5"/>
  <c r="F631" i="5"/>
  <c r="L631" i="5" s="1"/>
  <c r="M631" i="5" s="1"/>
  <c r="N631" i="5" s="1"/>
  <c r="O631" i="5" s="1"/>
  <c r="P631" i="5" s="1"/>
  <c r="Q631" i="5" s="1"/>
  <c r="V631" i="5"/>
  <c r="K631" i="5"/>
  <c r="J631" i="5"/>
  <c r="H631" i="5"/>
  <c r="E631" i="5"/>
  <c r="D631" i="5"/>
  <c r="H638" i="8"/>
  <c r="I638" i="8" s="1"/>
  <c r="J638" i="8" s="1"/>
  <c r="F637" i="7"/>
  <c r="G637" i="7" s="1"/>
  <c r="S637" i="7"/>
  <c r="T637" i="7" s="1"/>
  <c r="U637" i="7" s="1"/>
  <c r="V637" i="7" s="1"/>
  <c r="W638" i="8"/>
  <c r="R631" i="5" l="1"/>
  <c r="T631" i="5" s="1"/>
  <c r="Y638" i="8"/>
  <c r="Z637" i="8" s="1"/>
  <c r="W637" i="7"/>
  <c r="H637" i="7"/>
  <c r="I637" i="7" s="1"/>
  <c r="J637" i="7" s="1"/>
  <c r="W631" i="5" l="1"/>
  <c r="U630" i="5"/>
  <c r="AB638" i="8"/>
  <c r="P639" i="8" s="1"/>
  <c r="Y637" i="7"/>
  <c r="Z636" i="7" s="1"/>
  <c r="C632" i="5" l="1"/>
  <c r="H632" i="5" s="1"/>
  <c r="V632" i="5"/>
  <c r="I632" i="5"/>
  <c r="K632" i="5"/>
  <c r="S632" i="5"/>
  <c r="N639" i="8"/>
  <c r="O639" i="8"/>
  <c r="AA639" i="8"/>
  <c r="R639" i="8"/>
  <c r="S639" i="8" s="1"/>
  <c r="E639" i="8"/>
  <c r="F639" i="8" s="1"/>
  <c r="D639" i="8"/>
  <c r="C639" i="8"/>
  <c r="K639" i="8"/>
  <c r="X639" i="8"/>
  <c r="M639" i="8"/>
  <c r="Q639" i="8"/>
  <c r="AB637" i="7"/>
  <c r="X638" i="7" s="1"/>
  <c r="E632" i="5" l="1"/>
  <c r="J632" i="5"/>
  <c r="F632" i="5"/>
  <c r="L632" i="5" s="1"/>
  <c r="M632" i="5" s="1"/>
  <c r="D632" i="5"/>
  <c r="M638" i="7"/>
  <c r="R638" i="7"/>
  <c r="S638" i="7" s="1"/>
  <c r="P638" i="7"/>
  <c r="D638" i="7"/>
  <c r="Q638" i="7"/>
  <c r="N638" i="7"/>
  <c r="AA638" i="7"/>
  <c r="K638" i="7"/>
  <c r="E638" i="7"/>
  <c r="F638" i="7" s="1"/>
  <c r="G638" i="7" s="1"/>
  <c r="O638" i="7"/>
  <c r="C638" i="7"/>
  <c r="T639" i="8"/>
  <c r="U639" i="8" s="1"/>
  <c r="V639" i="8" s="1"/>
  <c r="W639" i="8" s="1"/>
  <c r="G639" i="8"/>
  <c r="H639" i="8" s="1"/>
  <c r="I639" i="8" s="1"/>
  <c r="N632" i="5" l="1"/>
  <c r="O632" i="5" s="1"/>
  <c r="P632" i="5" s="1"/>
  <c r="Q632" i="5" s="1"/>
  <c r="R632" i="5" s="1"/>
  <c r="T632" i="5" s="1"/>
  <c r="J639" i="8"/>
  <c r="Y639" i="8" s="1"/>
  <c r="T638" i="7"/>
  <c r="U638" i="7" s="1"/>
  <c r="V638" i="7" s="1"/>
  <c r="W638" i="7" s="1"/>
  <c r="H638" i="7"/>
  <c r="I638" i="7" s="1"/>
  <c r="J638" i="7" s="1"/>
  <c r="W632" i="5" l="1"/>
  <c r="U631" i="5"/>
  <c r="Y638" i="7"/>
  <c r="Z637" i="7" s="1"/>
  <c r="AB639" i="8"/>
  <c r="Z638" i="8"/>
  <c r="H633" i="5" l="1"/>
  <c r="E633" i="5"/>
  <c r="C633" i="5"/>
  <c r="K633" i="5" s="1"/>
  <c r="F633" i="5"/>
  <c r="I633" i="5"/>
  <c r="S633" i="5"/>
  <c r="V633" i="5"/>
  <c r="AB638" i="7"/>
  <c r="AA639" i="7" s="1"/>
  <c r="O640" i="8"/>
  <c r="E640" i="8"/>
  <c r="P640" i="8"/>
  <c r="R640" i="8"/>
  <c r="X640" i="8"/>
  <c r="N640" i="8"/>
  <c r="K640" i="8"/>
  <c r="C640" i="8"/>
  <c r="D640" i="8"/>
  <c r="M640" i="8"/>
  <c r="AA640" i="8"/>
  <c r="Q640" i="8"/>
  <c r="D633" i="5" l="1"/>
  <c r="J633" i="5"/>
  <c r="L633" i="5" s="1"/>
  <c r="M633" i="5" s="1"/>
  <c r="C639" i="7"/>
  <c r="Q639" i="7"/>
  <c r="M639" i="7"/>
  <c r="N639" i="7"/>
  <c r="D639" i="7"/>
  <c r="X639" i="7"/>
  <c r="R639" i="7"/>
  <c r="S639" i="7" s="1"/>
  <c r="E639" i="7"/>
  <c r="F639" i="7" s="1"/>
  <c r="P639" i="7"/>
  <c r="K639" i="7"/>
  <c r="O639" i="7"/>
  <c r="F640" i="8"/>
  <c r="S640" i="8"/>
  <c r="T640" i="8" s="1"/>
  <c r="N633" i="5" l="1"/>
  <c r="O633" i="5" s="1"/>
  <c r="P633" i="5" s="1"/>
  <c r="Q633" i="5" s="1"/>
  <c r="G640" i="8"/>
  <c r="H640" i="8" s="1"/>
  <c r="I640" i="8" s="1"/>
  <c r="J640" i="8" s="1"/>
  <c r="G639" i="7"/>
  <c r="H639" i="7" s="1"/>
  <c r="I639" i="7" s="1"/>
  <c r="T639" i="7"/>
  <c r="U639" i="7" s="1"/>
  <c r="V639" i="7" s="1"/>
  <c r="W639" i="7" s="1"/>
  <c r="U640" i="8"/>
  <c r="V640" i="8" s="1"/>
  <c r="W640" i="8" s="1"/>
  <c r="R633" i="5" l="1"/>
  <c r="T633" i="5" s="1"/>
  <c r="Y640" i="8"/>
  <c r="Z639" i="8" s="1"/>
  <c r="J639" i="7"/>
  <c r="Y639" i="7" s="1"/>
  <c r="W633" i="5" l="1"/>
  <c r="U632" i="5"/>
  <c r="AB640" i="8"/>
  <c r="K641" i="8" s="1"/>
  <c r="AB639" i="7"/>
  <c r="Z638" i="7"/>
  <c r="K634" i="5" l="1"/>
  <c r="F634" i="5"/>
  <c r="C634" i="5"/>
  <c r="D634" i="5" s="1"/>
  <c r="I634" i="5"/>
  <c r="S634" i="5"/>
  <c r="V634" i="5"/>
  <c r="H634" i="5"/>
  <c r="O641" i="8"/>
  <c r="Q641" i="8"/>
  <c r="P641" i="8"/>
  <c r="C641" i="8"/>
  <c r="R641" i="8"/>
  <c r="S641" i="8" s="1"/>
  <c r="T641" i="8" s="1"/>
  <c r="U641" i="8" s="1"/>
  <c r="V641" i="8" s="1"/>
  <c r="AA641" i="8"/>
  <c r="E641" i="8"/>
  <c r="F641" i="8" s="1"/>
  <c r="D641" i="8"/>
  <c r="M641" i="8"/>
  <c r="X641" i="8"/>
  <c r="N641" i="8"/>
  <c r="M640" i="7"/>
  <c r="D640" i="7"/>
  <c r="C640" i="7"/>
  <c r="Q640" i="7"/>
  <c r="X640" i="7"/>
  <c r="AA640" i="7"/>
  <c r="K640" i="7"/>
  <c r="O640" i="7"/>
  <c r="P640" i="7"/>
  <c r="R640" i="7"/>
  <c r="E640" i="7"/>
  <c r="N640" i="7"/>
  <c r="J634" i="5" l="1"/>
  <c r="L634" i="5" s="1"/>
  <c r="M634" i="5" s="1"/>
  <c r="N634" i="5" s="1"/>
  <c r="O634" i="5" s="1"/>
  <c r="P634" i="5" s="1"/>
  <c r="Q634" i="5" s="1"/>
  <c r="R634" i="5" s="1"/>
  <c r="E634" i="5"/>
  <c r="S640" i="7"/>
  <c r="T640" i="7" s="1"/>
  <c r="U640" i="7" s="1"/>
  <c r="V640" i="7" s="1"/>
  <c r="F640" i="7"/>
  <c r="W641" i="8"/>
  <c r="G641" i="8"/>
  <c r="T634" i="5" l="1"/>
  <c r="U633" i="5" s="1"/>
  <c r="H641" i="8"/>
  <c r="I641" i="8" s="1"/>
  <c r="J641" i="8" s="1"/>
  <c r="Y641" i="8" s="1"/>
  <c r="W640" i="7"/>
  <c r="G640" i="7"/>
  <c r="H640" i="7" s="1"/>
  <c r="I640" i="7" s="1"/>
  <c r="W634" i="5" l="1"/>
  <c r="S635" i="5"/>
  <c r="F635" i="5"/>
  <c r="K635" i="5"/>
  <c r="V635" i="5"/>
  <c r="D635" i="5"/>
  <c r="C635" i="5"/>
  <c r="E635" i="5" s="1"/>
  <c r="AB641" i="8"/>
  <c r="Z640" i="8"/>
  <c r="J640" i="7"/>
  <c r="Y640" i="7" s="1"/>
  <c r="J635" i="5" l="1"/>
  <c r="I635" i="5"/>
  <c r="H635" i="5"/>
  <c r="L635" i="5" s="1"/>
  <c r="M635" i="5" s="1"/>
  <c r="D642" i="8"/>
  <c r="P642" i="8"/>
  <c r="R642" i="8"/>
  <c r="K642" i="8"/>
  <c r="M642" i="8"/>
  <c r="AA642" i="8"/>
  <c r="O642" i="8"/>
  <c r="E642" i="8"/>
  <c r="X642" i="8"/>
  <c r="N642" i="8"/>
  <c r="C642" i="8"/>
  <c r="Q642" i="8"/>
  <c r="AB640" i="7"/>
  <c r="Z639" i="7"/>
  <c r="N635" i="5" l="1"/>
  <c r="O635" i="5" s="1"/>
  <c r="P635" i="5" s="1"/>
  <c r="Q635" i="5" s="1"/>
  <c r="R635" i="5" s="1"/>
  <c r="T635" i="5" s="1"/>
  <c r="O641" i="7"/>
  <c r="R641" i="7"/>
  <c r="X641" i="7"/>
  <c r="N641" i="7"/>
  <c r="P641" i="7"/>
  <c r="Q641" i="7"/>
  <c r="M641" i="7"/>
  <c r="D641" i="7"/>
  <c r="C641" i="7"/>
  <c r="K641" i="7"/>
  <c r="E641" i="7"/>
  <c r="AA641" i="7"/>
  <c r="S642" i="8"/>
  <c r="F642" i="8"/>
  <c r="W635" i="5" l="1"/>
  <c r="U634" i="5"/>
  <c r="T642" i="8"/>
  <c r="S641" i="7"/>
  <c r="F641" i="7"/>
  <c r="G641" i="7" s="1"/>
  <c r="H641" i="7" s="1"/>
  <c r="I641" i="7" s="1"/>
  <c r="G642" i="8"/>
  <c r="C636" i="5" l="1"/>
  <c r="E636" i="5" s="1"/>
  <c r="S636" i="5"/>
  <c r="V636" i="5"/>
  <c r="U642" i="8"/>
  <c r="V642" i="8" s="1"/>
  <c r="W642" i="8" s="1"/>
  <c r="J641" i="7"/>
  <c r="H642" i="8"/>
  <c r="I642" i="8" s="1"/>
  <c r="J642" i="8" s="1"/>
  <c r="T641" i="7"/>
  <c r="U641" i="7" s="1"/>
  <c r="V641" i="7" s="1"/>
  <c r="W641" i="7" s="1"/>
  <c r="H636" i="5" l="1"/>
  <c r="K636" i="5"/>
  <c r="F636" i="5"/>
  <c r="I636" i="5"/>
  <c r="D636" i="5"/>
  <c r="J636" i="5"/>
  <c r="Y642" i="8"/>
  <c r="Z641" i="8" s="1"/>
  <c r="Y641" i="7"/>
  <c r="L636" i="5" l="1"/>
  <c r="M636" i="5" s="1"/>
  <c r="N636" i="5" s="1"/>
  <c r="AB642" i="8"/>
  <c r="Q643" i="8" s="1"/>
  <c r="AB641" i="7"/>
  <c r="Z640" i="7"/>
  <c r="O636" i="5" l="1"/>
  <c r="P636" i="5" s="1"/>
  <c r="Q636" i="5" s="1"/>
  <c r="R636" i="5" s="1"/>
  <c r="T636" i="5" s="1"/>
  <c r="P643" i="8"/>
  <c r="D643" i="8"/>
  <c r="X643" i="8"/>
  <c r="N643" i="8"/>
  <c r="AA643" i="8"/>
  <c r="M643" i="8"/>
  <c r="O643" i="8"/>
  <c r="R643" i="8"/>
  <c r="S643" i="8" s="1"/>
  <c r="T643" i="8" s="1"/>
  <c r="K643" i="8"/>
  <c r="C643" i="8"/>
  <c r="E643" i="8"/>
  <c r="F643" i="8" s="1"/>
  <c r="G643" i="8" s="1"/>
  <c r="H643" i="8" s="1"/>
  <c r="I643" i="8" s="1"/>
  <c r="Q642" i="7"/>
  <c r="O642" i="7"/>
  <c r="C642" i="7"/>
  <c r="AA642" i="7"/>
  <c r="K642" i="7"/>
  <c r="E642" i="7"/>
  <c r="N642" i="7"/>
  <c r="X642" i="7"/>
  <c r="M642" i="7"/>
  <c r="P642" i="7"/>
  <c r="D642" i="7"/>
  <c r="R642" i="7"/>
  <c r="W636" i="5" l="1"/>
  <c r="U635" i="5"/>
  <c r="U643" i="8"/>
  <c r="V643" i="8" s="1"/>
  <c r="W643" i="8" s="1"/>
  <c r="J643" i="8"/>
  <c r="F642" i="7"/>
  <c r="S642" i="7"/>
  <c r="T642" i="7" s="1"/>
  <c r="H637" i="5" l="1"/>
  <c r="V637" i="5"/>
  <c r="C637" i="5"/>
  <c r="F637" i="5"/>
  <c r="L637" i="5" s="1"/>
  <c r="M637" i="5" s="1"/>
  <c r="S637" i="5"/>
  <c r="K637" i="5"/>
  <c r="D637" i="5"/>
  <c r="J637" i="5"/>
  <c r="I637" i="5"/>
  <c r="E637" i="5"/>
  <c r="U642" i="7"/>
  <c r="V642" i="7" s="1"/>
  <c r="W642" i="7" s="1"/>
  <c r="G642" i="7"/>
  <c r="H642" i="7" s="1"/>
  <c r="I642" i="7" s="1"/>
  <c r="Y643" i="8"/>
  <c r="N637" i="5" l="1"/>
  <c r="O637" i="5" s="1"/>
  <c r="AB643" i="8"/>
  <c r="Z642" i="8"/>
  <c r="J642" i="7"/>
  <c r="Y642" i="7" s="1"/>
  <c r="P637" i="5" l="1"/>
  <c r="Q637" i="5" s="1"/>
  <c r="R637" i="5" s="1"/>
  <c r="T637" i="5" s="1"/>
  <c r="AB642" i="7"/>
  <c r="Z641" i="7"/>
  <c r="E644" i="8"/>
  <c r="N644" i="8"/>
  <c r="AA644" i="8"/>
  <c r="K644" i="8"/>
  <c r="Q644" i="8"/>
  <c r="O644" i="8"/>
  <c r="C644" i="8"/>
  <c r="R644" i="8"/>
  <c r="D644" i="8"/>
  <c r="M644" i="8"/>
  <c r="P644" i="8"/>
  <c r="X644" i="8"/>
  <c r="W637" i="5" l="1"/>
  <c r="U636" i="5"/>
  <c r="R643" i="7"/>
  <c r="P643" i="7"/>
  <c r="X643" i="7"/>
  <c r="E643" i="7"/>
  <c r="C643" i="7"/>
  <c r="Q643" i="7"/>
  <c r="D643" i="7"/>
  <c r="M643" i="7"/>
  <c r="N643" i="7"/>
  <c r="AA643" i="7"/>
  <c r="K643" i="7"/>
  <c r="O643" i="7"/>
  <c r="S644" i="8"/>
  <c r="T644" i="8" s="1"/>
  <c r="U644" i="8" s="1"/>
  <c r="V644" i="8" s="1"/>
  <c r="F644" i="8"/>
  <c r="C638" i="5" l="1"/>
  <c r="I638" i="5" s="1"/>
  <c r="V638" i="5"/>
  <c r="F638" i="5"/>
  <c r="S638" i="5"/>
  <c r="S643" i="7"/>
  <c r="T643" i="7" s="1"/>
  <c r="U643" i="7" s="1"/>
  <c r="V643" i="7" s="1"/>
  <c r="W644" i="8"/>
  <c r="F643" i="7"/>
  <c r="G644" i="8"/>
  <c r="D638" i="5" l="1"/>
  <c r="J638" i="5"/>
  <c r="H638" i="5"/>
  <c r="L638" i="5" s="1"/>
  <c r="M638" i="5" s="1"/>
  <c r="K638" i="5"/>
  <c r="E638" i="5"/>
  <c r="H644" i="8"/>
  <c r="I644" i="8" s="1"/>
  <c r="J644" i="8" s="1"/>
  <c r="Y644" i="8" s="1"/>
  <c r="W643" i="7"/>
  <c r="G643" i="7"/>
  <c r="H643" i="7" s="1"/>
  <c r="I643" i="7" s="1"/>
  <c r="J643" i="7" s="1"/>
  <c r="N638" i="5" l="1"/>
  <c r="O638" i="5" s="1"/>
  <c r="Z643" i="8"/>
  <c r="AB644" i="8"/>
  <c r="C645" i="8" s="1"/>
  <c r="Y643" i="7"/>
  <c r="AB643" i="7" s="1"/>
  <c r="P638" i="5" l="1"/>
  <c r="Q638" i="5" s="1"/>
  <c r="R638" i="5" s="1"/>
  <c r="T638" i="5" s="1"/>
  <c r="K645" i="8"/>
  <c r="M645" i="8"/>
  <c r="AA645" i="8"/>
  <c r="Q645" i="8"/>
  <c r="N645" i="8"/>
  <c r="R645" i="8"/>
  <c r="S645" i="8" s="1"/>
  <c r="T645" i="8" s="1"/>
  <c r="U645" i="8" s="1"/>
  <c r="V645" i="8" s="1"/>
  <c r="Z642" i="7"/>
  <c r="P645" i="8"/>
  <c r="D645" i="8"/>
  <c r="E645" i="8"/>
  <c r="F645" i="8" s="1"/>
  <c r="X645" i="8"/>
  <c r="O645" i="8"/>
  <c r="P644" i="7"/>
  <c r="R644" i="7"/>
  <c r="AA644" i="7"/>
  <c r="N644" i="7"/>
  <c r="M644" i="7"/>
  <c r="O644" i="7"/>
  <c r="X644" i="7"/>
  <c r="Q644" i="7"/>
  <c r="C644" i="7"/>
  <c r="E644" i="7"/>
  <c r="D644" i="7"/>
  <c r="K644" i="7"/>
  <c r="W638" i="5" l="1"/>
  <c r="U637" i="5"/>
  <c r="F644" i="7"/>
  <c r="S644" i="7"/>
  <c r="T644" i="7" s="1"/>
  <c r="U644" i="7" s="1"/>
  <c r="V644" i="7" s="1"/>
  <c r="G645" i="8"/>
  <c r="H645" i="8" s="1"/>
  <c r="I645" i="8" s="1"/>
  <c r="J645" i="8" s="1"/>
  <c r="W645" i="8"/>
  <c r="D639" i="5" l="1"/>
  <c r="I639" i="5"/>
  <c r="C639" i="5"/>
  <c r="K639" i="5" s="1"/>
  <c r="J639" i="5"/>
  <c r="V639" i="5"/>
  <c r="S639" i="5"/>
  <c r="H639" i="5"/>
  <c r="F639" i="5"/>
  <c r="Y645" i="8"/>
  <c r="Z644" i="8" s="1"/>
  <c r="G644" i="7"/>
  <c r="W644" i="7"/>
  <c r="L639" i="5" l="1"/>
  <c r="M639" i="5" s="1"/>
  <c r="E639" i="5"/>
  <c r="AB645" i="8"/>
  <c r="N646" i="8" s="1"/>
  <c r="H644" i="7"/>
  <c r="I644" i="7" s="1"/>
  <c r="J644" i="7" s="1"/>
  <c r="Y644" i="7" s="1"/>
  <c r="N639" i="5" l="1"/>
  <c r="O639" i="5" s="1"/>
  <c r="P639" i="5" s="1"/>
  <c r="Q639" i="5" s="1"/>
  <c r="R639" i="5" s="1"/>
  <c r="T639" i="5" s="1"/>
  <c r="O646" i="8"/>
  <c r="X646" i="8"/>
  <c r="R646" i="8"/>
  <c r="S646" i="8" s="1"/>
  <c r="E646" i="8"/>
  <c r="F646" i="8" s="1"/>
  <c r="C646" i="8"/>
  <c r="AA646" i="8"/>
  <c r="Q646" i="8"/>
  <c r="D646" i="8"/>
  <c r="M646" i="8"/>
  <c r="K646" i="8"/>
  <c r="P646" i="8"/>
  <c r="AB644" i="7"/>
  <c r="Z643" i="7"/>
  <c r="W639" i="5" l="1"/>
  <c r="U638" i="5"/>
  <c r="T646" i="8"/>
  <c r="N645" i="7"/>
  <c r="X645" i="7"/>
  <c r="C645" i="7"/>
  <c r="M645" i="7"/>
  <c r="AA645" i="7"/>
  <c r="K645" i="7"/>
  <c r="D645" i="7"/>
  <c r="O645" i="7"/>
  <c r="Q645" i="7"/>
  <c r="R645" i="7"/>
  <c r="P645" i="7"/>
  <c r="E645" i="7"/>
  <c r="G646" i="8"/>
  <c r="H646" i="8" s="1"/>
  <c r="I646" i="8" s="1"/>
  <c r="S640" i="5" l="1"/>
  <c r="C640" i="5"/>
  <c r="D640" i="5" s="1"/>
  <c r="V640" i="5"/>
  <c r="F640" i="5"/>
  <c r="I640" i="5"/>
  <c r="U646" i="8"/>
  <c r="V646" i="8" s="1"/>
  <c r="W646" i="8" s="1"/>
  <c r="S645" i="7"/>
  <c r="F645" i="7"/>
  <c r="J646" i="8"/>
  <c r="J640" i="5" l="1"/>
  <c r="H640" i="5"/>
  <c r="L640" i="5" s="1"/>
  <c r="M640" i="5" s="1"/>
  <c r="E640" i="5"/>
  <c r="K640" i="5"/>
  <c r="Y646" i="8"/>
  <c r="Z645" i="8" s="1"/>
  <c r="T645" i="7"/>
  <c r="U645" i="7" s="1"/>
  <c r="V645" i="7" s="1"/>
  <c r="G645" i="7"/>
  <c r="H645" i="7" s="1"/>
  <c r="I645" i="7" s="1"/>
  <c r="N640" i="5" l="1"/>
  <c r="O640" i="5" s="1"/>
  <c r="P640" i="5" s="1"/>
  <c r="Q640" i="5" s="1"/>
  <c r="AB646" i="8"/>
  <c r="AA647" i="8" s="1"/>
  <c r="J645" i="7"/>
  <c r="W645" i="7"/>
  <c r="R640" i="5" l="1"/>
  <c r="T640" i="5" s="1"/>
  <c r="D647" i="8"/>
  <c r="R647" i="8"/>
  <c r="S647" i="8" s="1"/>
  <c r="K647" i="8"/>
  <c r="C647" i="8"/>
  <c r="N647" i="8"/>
  <c r="X647" i="8"/>
  <c r="Q647" i="8"/>
  <c r="M647" i="8"/>
  <c r="P647" i="8"/>
  <c r="O647" i="8"/>
  <c r="E647" i="8"/>
  <c r="F647" i="8" s="1"/>
  <c r="Y645" i="7"/>
  <c r="W640" i="5" l="1"/>
  <c r="U639" i="5"/>
  <c r="AB645" i="7"/>
  <c r="Z644" i="7"/>
  <c r="T647" i="8"/>
  <c r="U647" i="8" s="1"/>
  <c r="V647" i="8" s="1"/>
  <c r="G647" i="8"/>
  <c r="H647" i="8" s="1"/>
  <c r="I647" i="8" s="1"/>
  <c r="J647" i="8" s="1"/>
  <c r="S641" i="5" l="1"/>
  <c r="C641" i="5"/>
  <c r="H641" i="5" s="1"/>
  <c r="V641" i="5"/>
  <c r="I641" i="5"/>
  <c r="E646" i="7"/>
  <c r="K646" i="7"/>
  <c r="M646" i="7"/>
  <c r="P646" i="7"/>
  <c r="AA646" i="7"/>
  <c r="O646" i="7"/>
  <c r="N646" i="7"/>
  <c r="R646" i="7"/>
  <c r="X646" i="7"/>
  <c r="Q646" i="7"/>
  <c r="D646" i="7"/>
  <c r="C646" i="7"/>
  <c r="W647" i="8"/>
  <c r="Y647" i="8" s="1"/>
  <c r="F641" i="5" l="1"/>
  <c r="D641" i="5"/>
  <c r="K641" i="5"/>
  <c r="J641" i="5"/>
  <c r="E641" i="5"/>
  <c r="AB647" i="8"/>
  <c r="Z646" i="8"/>
  <c r="F646" i="7"/>
  <c r="G646" i="7" s="1"/>
  <c r="H646" i="7" s="1"/>
  <c r="I646" i="7" s="1"/>
  <c r="S646" i="7"/>
  <c r="L641" i="5" l="1"/>
  <c r="M641" i="5" s="1"/>
  <c r="C648" i="8"/>
  <c r="M648" i="8"/>
  <c r="K648" i="8"/>
  <c r="Q648" i="8"/>
  <c r="P648" i="8"/>
  <c r="D648" i="8"/>
  <c r="O648" i="8"/>
  <c r="N648" i="8"/>
  <c r="AA648" i="8"/>
  <c r="E648" i="8"/>
  <c r="X648" i="8"/>
  <c r="R648" i="8"/>
  <c r="T646" i="7"/>
  <c r="U646" i="7" s="1"/>
  <c r="V646" i="7" s="1"/>
  <c r="J646" i="7"/>
  <c r="N641" i="5" l="1"/>
  <c r="O641" i="5" s="1"/>
  <c r="W646" i="7"/>
  <c r="Y646" i="7" s="1"/>
  <c r="F648" i="8"/>
  <c r="G648" i="8" s="1"/>
  <c r="S648" i="8"/>
  <c r="P641" i="5" l="1"/>
  <c r="Q641" i="5" s="1"/>
  <c r="R641" i="5" s="1"/>
  <c r="T641" i="5" s="1"/>
  <c r="U640" i="5" s="1"/>
  <c r="AB646" i="7"/>
  <c r="Z645" i="7"/>
  <c r="T648" i="8"/>
  <c r="H648" i="8"/>
  <c r="I648" i="8" s="1"/>
  <c r="J648" i="8" s="1"/>
  <c r="W641" i="5" l="1"/>
  <c r="K642" i="5" s="1"/>
  <c r="U648" i="8"/>
  <c r="V648" i="8" s="1"/>
  <c r="W648" i="8" s="1"/>
  <c r="Y648" i="8" s="1"/>
  <c r="O647" i="7"/>
  <c r="K647" i="7"/>
  <c r="AA647" i="7"/>
  <c r="Q647" i="7"/>
  <c r="X647" i="7"/>
  <c r="D647" i="7"/>
  <c r="M647" i="7"/>
  <c r="P647" i="7"/>
  <c r="R647" i="7"/>
  <c r="E647" i="7"/>
  <c r="C647" i="7"/>
  <c r="N647" i="7"/>
  <c r="C642" i="5" l="1"/>
  <c r="E642" i="5" s="1"/>
  <c r="S642" i="5"/>
  <c r="J642" i="5"/>
  <c r="V642" i="5"/>
  <c r="F642" i="5"/>
  <c r="H642" i="5"/>
  <c r="I642" i="5"/>
  <c r="D642" i="5"/>
  <c r="F647" i="7"/>
  <c r="G647" i="7" s="1"/>
  <c r="AB648" i="8"/>
  <c r="Z647" i="8"/>
  <c r="S647" i="7"/>
  <c r="T647" i="7" s="1"/>
  <c r="L642" i="5" l="1"/>
  <c r="M642" i="5" s="1"/>
  <c r="H647" i="7"/>
  <c r="I647" i="7" s="1"/>
  <c r="J647" i="7" s="1"/>
  <c r="R649" i="8"/>
  <c r="M649" i="8"/>
  <c r="AA649" i="8"/>
  <c r="O649" i="8"/>
  <c r="Q649" i="8"/>
  <c r="K649" i="8"/>
  <c r="E649" i="8"/>
  <c r="D649" i="8"/>
  <c r="C649" i="8"/>
  <c r="N649" i="8"/>
  <c r="X649" i="8"/>
  <c r="P649" i="8"/>
  <c r="U647" i="7"/>
  <c r="V647" i="7" s="1"/>
  <c r="W647" i="7" s="1"/>
  <c r="N642" i="5" l="1"/>
  <c r="S649" i="8"/>
  <c r="T649" i="8" s="1"/>
  <c r="U649" i="8" s="1"/>
  <c r="V649" i="8" s="1"/>
  <c r="Y647" i="7"/>
  <c r="F649" i="8"/>
  <c r="G649" i="8" s="1"/>
  <c r="H649" i="8" s="1"/>
  <c r="I649" i="8" s="1"/>
  <c r="O642" i="5" l="1"/>
  <c r="P642" i="5" s="1"/>
  <c r="Q642" i="5" s="1"/>
  <c r="R642" i="5" s="1"/>
  <c r="T642" i="5" s="1"/>
  <c r="AB647" i="7"/>
  <c r="Z646" i="7"/>
  <c r="J649" i="8"/>
  <c r="W649" i="8"/>
  <c r="W642" i="5" l="1"/>
  <c r="U641" i="5"/>
  <c r="X648" i="7"/>
  <c r="Q648" i="7"/>
  <c r="P648" i="7"/>
  <c r="N648" i="7"/>
  <c r="O648" i="7"/>
  <c r="D648" i="7"/>
  <c r="C648" i="7"/>
  <c r="E648" i="7"/>
  <c r="AA648" i="7"/>
  <c r="M648" i="7"/>
  <c r="R648" i="7"/>
  <c r="K648" i="7"/>
  <c r="Y649" i="8"/>
  <c r="D643" i="5" l="1"/>
  <c r="H643" i="5"/>
  <c r="V643" i="5"/>
  <c r="S643" i="5"/>
  <c r="C643" i="5"/>
  <c r="J643" i="5" s="1"/>
  <c r="S648" i="7"/>
  <c r="T648" i="7" s="1"/>
  <c r="AB649" i="8"/>
  <c r="Z648" i="8"/>
  <c r="F648" i="7"/>
  <c r="G648" i="7" s="1"/>
  <c r="H648" i="7" s="1"/>
  <c r="I648" i="7" s="1"/>
  <c r="F643" i="5" l="1"/>
  <c r="K643" i="5"/>
  <c r="E643" i="5"/>
  <c r="I643" i="5"/>
  <c r="U648" i="7"/>
  <c r="V648" i="7" s="1"/>
  <c r="W648" i="7" s="1"/>
  <c r="K650" i="8"/>
  <c r="AA650" i="8"/>
  <c r="O650" i="8"/>
  <c r="N650" i="8"/>
  <c r="E650" i="8"/>
  <c r="C650" i="8"/>
  <c r="D650" i="8"/>
  <c r="P650" i="8"/>
  <c r="X650" i="8"/>
  <c r="M650" i="8"/>
  <c r="Q650" i="8"/>
  <c r="R650" i="8"/>
  <c r="J648" i="7"/>
  <c r="L643" i="5" l="1"/>
  <c r="M643" i="5" s="1"/>
  <c r="S650" i="8"/>
  <c r="F650" i="8"/>
  <c r="G650" i="8" s="1"/>
  <c r="Y648" i="7"/>
  <c r="N643" i="5" l="1"/>
  <c r="O643" i="5" s="1"/>
  <c r="H650" i="8"/>
  <c r="I650" i="8" s="1"/>
  <c r="J650" i="8" s="1"/>
  <c r="AB648" i="7"/>
  <c r="Z647" i="7"/>
  <c r="T650" i="8"/>
  <c r="P643" i="5" l="1"/>
  <c r="Q643" i="5" s="1"/>
  <c r="R643" i="5" s="1"/>
  <c r="T643" i="5" s="1"/>
  <c r="U650" i="8"/>
  <c r="V650" i="8" s="1"/>
  <c r="W650" i="8" s="1"/>
  <c r="Y650" i="8" s="1"/>
  <c r="M649" i="7"/>
  <c r="R649" i="7"/>
  <c r="C649" i="7"/>
  <c r="X649" i="7"/>
  <c r="K649" i="7"/>
  <c r="E649" i="7"/>
  <c r="O649" i="7"/>
  <c r="P649" i="7"/>
  <c r="D649" i="7"/>
  <c r="N649" i="7"/>
  <c r="AA649" i="7"/>
  <c r="Q649" i="7"/>
  <c r="W643" i="5" l="1"/>
  <c r="U642" i="5"/>
  <c r="AB650" i="8"/>
  <c r="Z649" i="8"/>
  <c r="F649" i="7"/>
  <c r="S649" i="7"/>
  <c r="T649" i="7" s="1"/>
  <c r="K644" i="5" l="1"/>
  <c r="I644" i="5"/>
  <c r="S644" i="5"/>
  <c r="V644" i="5"/>
  <c r="H644" i="5"/>
  <c r="C644" i="5"/>
  <c r="J644" i="5" s="1"/>
  <c r="E651" i="8"/>
  <c r="X651" i="8"/>
  <c r="M651" i="8"/>
  <c r="D651" i="8"/>
  <c r="P651" i="8"/>
  <c r="R651" i="8"/>
  <c r="N651" i="8"/>
  <c r="K651" i="8"/>
  <c r="AA651" i="8"/>
  <c r="O651" i="8"/>
  <c r="C651" i="8"/>
  <c r="Q651" i="8"/>
  <c r="U649" i="7"/>
  <c r="V649" i="7" s="1"/>
  <c r="W649" i="7" s="1"/>
  <c r="G649" i="7"/>
  <c r="H649" i="7" s="1"/>
  <c r="I649" i="7" s="1"/>
  <c r="D644" i="5" l="1"/>
  <c r="E644" i="5"/>
  <c r="F644" i="5"/>
  <c r="L644" i="5" s="1"/>
  <c r="M644" i="5" s="1"/>
  <c r="J649" i="7"/>
  <c r="Y649" i="7" s="1"/>
  <c r="Z648" i="7" s="1"/>
  <c r="F651" i="8"/>
  <c r="S651" i="8"/>
  <c r="N644" i="5" l="1"/>
  <c r="AB649" i="7"/>
  <c r="AA650" i="7" s="1"/>
  <c r="T651" i="8"/>
  <c r="G651" i="8"/>
  <c r="O644" i="5" l="1"/>
  <c r="P644" i="5" s="1"/>
  <c r="Q644" i="5" s="1"/>
  <c r="N650" i="7"/>
  <c r="X650" i="7"/>
  <c r="M650" i="7"/>
  <c r="C650" i="7"/>
  <c r="K650" i="7"/>
  <c r="R650" i="7"/>
  <c r="S650" i="7" s="1"/>
  <c r="D650" i="7"/>
  <c r="P650" i="7"/>
  <c r="Q650" i="7"/>
  <c r="E650" i="7"/>
  <c r="F650" i="7" s="1"/>
  <c r="O650" i="7"/>
  <c r="U651" i="8"/>
  <c r="V651" i="8" s="1"/>
  <c r="W651" i="8" s="1"/>
  <c r="H651" i="8"/>
  <c r="I651" i="8" s="1"/>
  <c r="J651" i="8" s="1"/>
  <c r="R644" i="5" l="1"/>
  <c r="T644" i="5" s="1"/>
  <c r="Y651" i="8"/>
  <c r="Z650" i="8" s="1"/>
  <c r="G650" i="7"/>
  <c r="H650" i="7" s="1"/>
  <c r="I650" i="7" s="1"/>
  <c r="J650" i="7" s="1"/>
  <c r="T650" i="7"/>
  <c r="U650" i="7" s="1"/>
  <c r="V650" i="7" s="1"/>
  <c r="W644" i="5" l="1"/>
  <c r="U643" i="5"/>
  <c r="AB651" i="8"/>
  <c r="X652" i="8" s="1"/>
  <c r="W650" i="7"/>
  <c r="Y650" i="7" s="1"/>
  <c r="S645" i="5" l="1"/>
  <c r="C645" i="5"/>
  <c r="J645" i="5" s="1"/>
  <c r="V645" i="5"/>
  <c r="M652" i="8"/>
  <c r="AA652" i="8"/>
  <c r="D652" i="8"/>
  <c r="N652" i="8"/>
  <c r="C652" i="8"/>
  <c r="E652" i="8"/>
  <c r="F652" i="8" s="1"/>
  <c r="O652" i="8"/>
  <c r="P652" i="8"/>
  <c r="K652" i="8"/>
  <c r="R652" i="8"/>
  <c r="S652" i="8" s="1"/>
  <c r="Q652" i="8"/>
  <c r="AB650" i="7"/>
  <c r="Z649" i="7"/>
  <c r="H645" i="5" l="1"/>
  <c r="I645" i="5"/>
  <c r="D645" i="5"/>
  <c r="E645" i="5"/>
  <c r="K645" i="5"/>
  <c r="F645" i="5"/>
  <c r="L645" i="5" s="1"/>
  <c r="M645" i="5" s="1"/>
  <c r="D651" i="7"/>
  <c r="AA651" i="7"/>
  <c r="X651" i="7"/>
  <c r="N651" i="7"/>
  <c r="K651" i="7"/>
  <c r="Q651" i="7"/>
  <c r="E651" i="7"/>
  <c r="P651" i="7"/>
  <c r="C651" i="7"/>
  <c r="R651" i="7"/>
  <c r="M651" i="7"/>
  <c r="O651" i="7"/>
  <c r="G652" i="8"/>
  <c r="T652" i="8"/>
  <c r="U652" i="8" s="1"/>
  <c r="V652" i="8" s="1"/>
  <c r="N645" i="5" l="1"/>
  <c r="O645" i="5" s="1"/>
  <c r="H652" i="8"/>
  <c r="I652" i="8" s="1"/>
  <c r="J652" i="8" s="1"/>
  <c r="W652" i="8"/>
  <c r="S651" i="7"/>
  <c r="F651" i="7"/>
  <c r="P645" i="5" l="1"/>
  <c r="Q645" i="5" s="1"/>
  <c r="R645" i="5" s="1"/>
  <c r="T645" i="5" s="1"/>
  <c r="U644" i="5" s="1"/>
  <c r="Y652" i="8"/>
  <c r="Z651" i="8" s="1"/>
  <c r="T651" i="7"/>
  <c r="U651" i="7" s="1"/>
  <c r="V651" i="7" s="1"/>
  <c r="G651" i="7"/>
  <c r="H651" i="7" s="1"/>
  <c r="I651" i="7" s="1"/>
  <c r="W645" i="5" l="1"/>
  <c r="H646" i="5" s="1"/>
  <c r="AB652" i="8"/>
  <c r="AA653" i="8" s="1"/>
  <c r="J651" i="7"/>
  <c r="W651" i="7"/>
  <c r="J646" i="5" l="1"/>
  <c r="S646" i="5"/>
  <c r="D646" i="5"/>
  <c r="C646" i="5"/>
  <c r="E646" i="5"/>
  <c r="V646" i="5"/>
  <c r="K646" i="5"/>
  <c r="I646" i="5"/>
  <c r="L646" i="5" s="1"/>
  <c r="M646" i="5" s="1"/>
  <c r="N646" i="5" s="1"/>
  <c r="O646" i="5" s="1"/>
  <c r="F646" i="5"/>
  <c r="E653" i="8"/>
  <c r="F653" i="8" s="1"/>
  <c r="G653" i="8" s="1"/>
  <c r="N653" i="8"/>
  <c r="O653" i="8"/>
  <c r="P653" i="8"/>
  <c r="K653" i="8"/>
  <c r="Y651" i="7"/>
  <c r="AB651" i="7" s="1"/>
  <c r="M653" i="8"/>
  <c r="Q653" i="8"/>
  <c r="X653" i="8"/>
  <c r="R653" i="8"/>
  <c r="S653" i="8" s="1"/>
  <c r="C653" i="8"/>
  <c r="D653" i="8"/>
  <c r="P646" i="5" l="1"/>
  <c r="Q646" i="5" s="1"/>
  <c r="R646" i="5" s="1"/>
  <c r="T646" i="5" s="1"/>
  <c r="Z650" i="7"/>
  <c r="H653" i="8"/>
  <c r="I653" i="8" s="1"/>
  <c r="J653" i="8" s="1"/>
  <c r="T653" i="8"/>
  <c r="U653" i="8" s="1"/>
  <c r="V653" i="8" s="1"/>
  <c r="C652" i="7"/>
  <c r="K652" i="7"/>
  <c r="X652" i="7"/>
  <c r="D652" i="7"/>
  <c r="M652" i="7"/>
  <c r="AA652" i="7"/>
  <c r="R652" i="7"/>
  <c r="P652" i="7"/>
  <c r="Q652" i="7"/>
  <c r="O652" i="7"/>
  <c r="E652" i="7"/>
  <c r="N652" i="7"/>
  <c r="W646" i="5" l="1"/>
  <c r="U645" i="5"/>
  <c r="W653" i="8"/>
  <c r="Y653" i="8" s="1"/>
  <c r="Z652" i="8" s="1"/>
  <c r="F652" i="7"/>
  <c r="G652" i="7" s="1"/>
  <c r="S652" i="7"/>
  <c r="T652" i="7" s="1"/>
  <c r="C647" i="5" l="1"/>
  <c r="K647" i="5" s="1"/>
  <c r="H647" i="5"/>
  <c r="F647" i="5"/>
  <c r="S647" i="5"/>
  <c r="D647" i="5"/>
  <c r="V647" i="5"/>
  <c r="AB653" i="8"/>
  <c r="N654" i="8" s="1"/>
  <c r="U652" i="7"/>
  <c r="V652" i="7" s="1"/>
  <c r="W652" i="7" s="1"/>
  <c r="H652" i="7"/>
  <c r="I652" i="7" s="1"/>
  <c r="J652" i="7" s="1"/>
  <c r="E647" i="5" l="1"/>
  <c r="I647" i="5"/>
  <c r="L647" i="5" s="1"/>
  <c r="M647" i="5" s="1"/>
  <c r="J647" i="5"/>
  <c r="X654" i="8"/>
  <c r="P654" i="8"/>
  <c r="Q654" i="8"/>
  <c r="D654" i="8"/>
  <c r="M654" i="8"/>
  <c r="R654" i="8"/>
  <c r="S654" i="8" s="1"/>
  <c r="T654" i="8" s="1"/>
  <c r="U654" i="8" s="1"/>
  <c r="V654" i="8" s="1"/>
  <c r="K654" i="8"/>
  <c r="AA654" i="8"/>
  <c r="E654" i="8"/>
  <c r="F654" i="8" s="1"/>
  <c r="O654" i="8"/>
  <c r="C654" i="8"/>
  <c r="Y652" i="7"/>
  <c r="Z651" i="7" s="1"/>
  <c r="N647" i="5" l="1"/>
  <c r="O647" i="5" s="1"/>
  <c r="P647" i="5" s="1"/>
  <c r="Q647" i="5" s="1"/>
  <c r="AB652" i="7"/>
  <c r="D653" i="7" s="1"/>
  <c r="W654" i="8"/>
  <c r="G654" i="8"/>
  <c r="R647" i="5" l="1"/>
  <c r="T647" i="5" s="1"/>
  <c r="M653" i="7"/>
  <c r="C653" i="7"/>
  <c r="AA653" i="7"/>
  <c r="N653" i="7"/>
  <c r="E653" i="7"/>
  <c r="F653" i="7" s="1"/>
  <c r="O653" i="7"/>
  <c r="P653" i="7"/>
  <c r="R653" i="7"/>
  <c r="S653" i="7" s="1"/>
  <c r="Q653" i="7"/>
  <c r="K653" i="7"/>
  <c r="X653" i="7"/>
  <c r="H654" i="8"/>
  <c r="I654" i="8" s="1"/>
  <c r="J654" i="8" s="1"/>
  <c r="Y654" i="8" s="1"/>
  <c r="W647" i="5" l="1"/>
  <c r="U646" i="5"/>
  <c r="AB654" i="8"/>
  <c r="Z653" i="8"/>
  <c r="G653" i="7"/>
  <c r="T653" i="7"/>
  <c r="U653" i="7" s="1"/>
  <c r="V653" i="7" s="1"/>
  <c r="C648" i="5" l="1"/>
  <c r="K648" i="5" s="1"/>
  <c r="S648" i="5"/>
  <c r="I648" i="5"/>
  <c r="V648" i="5"/>
  <c r="W653" i="7"/>
  <c r="H653" i="7"/>
  <c r="I653" i="7" s="1"/>
  <c r="J653" i="7" s="1"/>
  <c r="N655" i="8"/>
  <c r="K655" i="8"/>
  <c r="C655" i="8"/>
  <c r="M655" i="8"/>
  <c r="D655" i="8"/>
  <c r="Q655" i="8"/>
  <c r="P655" i="8"/>
  <c r="R655" i="8"/>
  <c r="E655" i="8"/>
  <c r="O655" i="8"/>
  <c r="AA655" i="8"/>
  <c r="X655" i="8"/>
  <c r="D648" i="5" l="1"/>
  <c r="E648" i="5"/>
  <c r="H648" i="5"/>
  <c r="F648" i="5"/>
  <c r="J648" i="5"/>
  <c r="Y653" i="7"/>
  <c r="AB653" i="7" s="1"/>
  <c r="S655" i="8"/>
  <c r="F655" i="8"/>
  <c r="L648" i="5" l="1"/>
  <c r="M648" i="5" s="1"/>
  <c r="Z652" i="7"/>
  <c r="AA654" i="7"/>
  <c r="P654" i="7"/>
  <c r="Q654" i="7"/>
  <c r="M654" i="7"/>
  <c r="K654" i="7"/>
  <c r="X654" i="7"/>
  <c r="E654" i="7"/>
  <c r="C654" i="7"/>
  <c r="N654" i="7"/>
  <c r="R654" i="7"/>
  <c r="D654" i="7"/>
  <c r="O654" i="7"/>
  <c r="G655" i="8"/>
  <c r="H655" i="8" s="1"/>
  <c r="I655" i="8" s="1"/>
  <c r="J655" i="8" s="1"/>
  <c r="T655" i="8"/>
  <c r="N648" i="5" l="1"/>
  <c r="O648" i="5" s="1"/>
  <c r="U655" i="8"/>
  <c r="V655" i="8" s="1"/>
  <c r="W655" i="8" s="1"/>
  <c r="Y655" i="8" s="1"/>
  <c r="S654" i="7"/>
  <c r="T654" i="7" s="1"/>
  <c r="F654" i="7"/>
  <c r="P648" i="5" l="1"/>
  <c r="Q648" i="5" s="1"/>
  <c r="R648" i="5" s="1"/>
  <c r="T648" i="5" s="1"/>
  <c r="G654" i="7"/>
  <c r="H654" i="7" s="1"/>
  <c r="I654" i="7" s="1"/>
  <c r="AB655" i="8"/>
  <c r="Z654" i="8"/>
  <c r="U654" i="7"/>
  <c r="V654" i="7" s="1"/>
  <c r="W654" i="7" s="1"/>
  <c r="W648" i="5" l="1"/>
  <c r="U647" i="5"/>
  <c r="J654" i="7"/>
  <c r="Y654" i="7" s="1"/>
  <c r="AB654" i="7" s="1"/>
  <c r="O656" i="8"/>
  <c r="N656" i="8"/>
  <c r="AA656" i="8"/>
  <c r="K656" i="8"/>
  <c r="D656" i="8"/>
  <c r="E656" i="8"/>
  <c r="X656" i="8"/>
  <c r="P656" i="8"/>
  <c r="M656" i="8"/>
  <c r="C656" i="8"/>
  <c r="Q656" i="8"/>
  <c r="R656" i="8"/>
  <c r="S649" i="5" l="1"/>
  <c r="V649" i="5"/>
  <c r="F649" i="5"/>
  <c r="K649" i="5"/>
  <c r="D649" i="5"/>
  <c r="C649" i="5"/>
  <c r="E649" i="5" s="1"/>
  <c r="J649" i="5"/>
  <c r="H649" i="5"/>
  <c r="L649" i="5" s="1"/>
  <c r="M649" i="5" s="1"/>
  <c r="N649" i="5" s="1"/>
  <c r="O649" i="5" s="1"/>
  <c r="P649" i="5" s="1"/>
  <c r="Q649" i="5" s="1"/>
  <c r="R649" i="5" s="1"/>
  <c r="I649" i="5"/>
  <c r="Z653" i="7"/>
  <c r="F656" i="8"/>
  <c r="G656" i="8" s="1"/>
  <c r="H656" i="8" s="1"/>
  <c r="I656" i="8" s="1"/>
  <c r="S656" i="8"/>
  <c r="T656" i="8" s="1"/>
  <c r="O655" i="7"/>
  <c r="R655" i="7"/>
  <c r="M655" i="7"/>
  <c r="K655" i="7"/>
  <c r="E655" i="7"/>
  <c r="P655" i="7"/>
  <c r="D655" i="7"/>
  <c r="AA655" i="7"/>
  <c r="Q655" i="7"/>
  <c r="X655" i="7"/>
  <c r="C655" i="7"/>
  <c r="N655" i="7"/>
  <c r="T649" i="5" l="1"/>
  <c r="U648" i="5" s="1"/>
  <c r="F655" i="7"/>
  <c r="G655" i="7" s="1"/>
  <c r="J656" i="8"/>
  <c r="S655" i="7"/>
  <c r="U656" i="8"/>
  <c r="V656" i="8" s="1"/>
  <c r="W656" i="8" s="1"/>
  <c r="W649" i="5" l="1"/>
  <c r="C650" i="5" s="1"/>
  <c r="T655" i="7"/>
  <c r="Y656" i="8"/>
  <c r="H655" i="7"/>
  <c r="I655" i="7" s="1"/>
  <c r="J655" i="7" s="1"/>
  <c r="E650" i="5" l="1"/>
  <c r="K650" i="5"/>
  <c r="V650" i="5"/>
  <c r="D650" i="5"/>
  <c r="H650" i="5"/>
  <c r="S650" i="5"/>
  <c r="J650" i="5"/>
  <c r="F650" i="5"/>
  <c r="L650" i="5" s="1"/>
  <c r="M650" i="5" s="1"/>
  <c r="N650" i="5" s="1"/>
  <c r="O650" i="5" s="1"/>
  <c r="P650" i="5" s="1"/>
  <c r="Q650" i="5" s="1"/>
  <c r="R650" i="5" s="1"/>
  <c r="I650" i="5"/>
  <c r="U655" i="7"/>
  <c r="V655" i="7" s="1"/>
  <c r="W655" i="7" s="1"/>
  <c r="Y655" i="7" s="1"/>
  <c r="AB656" i="8"/>
  <c r="Z655" i="8"/>
  <c r="T650" i="5" l="1"/>
  <c r="U649" i="5" s="1"/>
  <c r="AB655" i="7"/>
  <c r="Z654" i="7"/>
  <c r="Q657" i="8"/>
  <c r="N657" i="8"/>
  <c r="K657" i="8"/>
  <c r="P657" i="8"/>
  <c r="C657" i="8"/>
  <c r="R657" i="8"/>
  <c r="AA657" i="8"/>
  <c r="X657" i="8"/>
  <c r="M657" i="8"/>
  <c r="E657" i="8"/>
  <c r="D657" i="8"/>
  <c r="O657" i="8"/>
  <c r="W650" i="5" l="1"/>
  <c r="H651" i="5" s="1"/>
  <c r="Q656" i="7"/>
  <c r="X656" i="7"/>
  <c r="D656" i="7"/>
  <c r="R656" i="7"/>
  <c r="P656" i="7"/>
  <c r="C656" i="7"/>
  <c r="O656" i="7"/>
  <c r="K656" i="7"/>
  <c r="N656" i="7"/>
  <c r="E656" i="7"/>
  <c r="M656" i="7"/>
  <c r="AA656" i="7"/>
  <c r="F657" i="8"/>
  <c r="G657" i="8" s="1"/>
  <c r="H657" i="8" s="1"/>
  <c r="I657" i="8" s="1"/>
  <c r="S657" i="8"/>
  <c r="T657" i="8" s="1"/>
  <c r="U657" i="8" s="1"/>
  <c r="V657" i="8" s="1"/>
  <c r="S651" i="5" l="1"/>
  <c r="F651" i="5"/>
  <c r="V651" i="5"/>
  <c r="E651" i="5"/>
  <c r="K651" i="5"/>
  <c r="C651" i="5"/>
  <c r="D651" i="5" s="1"/>
  <c r="J651" i="5"/>
  <c r="I651" i="5"/>
  <c r="L651" i="5" s="1"/>
  <c r="M651" i="5" s="1"/>
  <c r="J657" i="8"/>
  <c r="F656" i="7"/>
  <c r="S656" i="7"/>
  <c r="T656" i="7" s="1"/>
  <c r="U656" i="7" s="1"/>
  <c r="V656" i="7" s="1"/>
  <c r="W657" i="8"/>
  <c r="N651" i="5" l="1"/>
  <c r="O651" i="5" s="1"/>
  <c r="P651" i="5" s="1"/>
  <c r="Q651" i="5" s="1"/>
  <c r="R651" i="5" s="1"/>
  <c r="T651" i="5" s="1"/>
  <c r="Y657" i="8"/>
  <c r="W656" i="7"/>
  <c r="G656" i="7"/>
  <c r="W651" i="5" l="1"/>
  <c r="U650" i="5"/>
  <c r="H656" i="7"/>
  <c r="I656" i="7" s="1"/>
  <c r="J656" i="7" s="1"/>
  <c r="Y656" i="7" s="1"/>
  <c r="AB657" i="8"/>
  <c r="Z656" i="8"/>
  <c r="V652" i="5" l="1"/>
  <c r="I652" i="5"/>
  <c r="C652" i="5"/>
  <c r="D652" i="5" s="1"/>
  <c r="S652" i="5"/>
  <c r="H652" i="5"/>
  <c r="F652" i="5"/>
  <c r="L652" i="5" s="1"/>
  <c r="M652" i="5" s="1"/>
  <c r="K652" i="5"/>
  <c r="J652" i="5"/>
  <c r="Z655" i="7"/>
  <c r="AB656" i="7"/>
  <c r="R657" i="7" s="1"/>
  <c r="O658" i="8"/>
  <c r="X658" i="8"/>
  <c r="K658" i="8"/>
  <c r="Q658" i="8"/>
  <c r="D658" i="8"/>
  <c r="R658" i="8"/>
  <c r="E658" i="8"/>
  <c r="AA658" i="8"/>
  <c r="N658" i="8"/>
  <c r="P658" i="8"/>
  <c r="M658" i="8"/>
  <c r="C658" i="8"/>
  <c r="N652" i="5" l="1"/>
  <c r="O652" i="5" s="1"/>
  <c r="P652" i="5" s="1"/>
  <c r="Q652" i="5" s="1"/>
  <c r="R652" i="5" s="1"/>
  <c r="E652" i="5"/>
  <c r="C657" i="7"/>
  <c r="O657" i="7"/>
  <c r="M657" i="7"/>
  <c r="AA657" i="7"/>
  <c r="K657" i="7"/>
  <c r="N657" i="7"/>
  <c r="D657" i="7"/>
  <c r="X657" i="7"/>
  <c r="Q657" i="7"/>
  <c r="P657" i="7"/>
  <c r="E657" i="7"/>
  <c r="S658" i="8"/>
  <c r="T658" i="8" s="1"/>
  <c r="F658" i="8"/>
  <c r="S657" i="7"/>
  <c r="T652" i="5" l="1"/>
  <c r="U651" i="5" s="1"/>
  <c r="F657" i="7"/>
  <c r="G657" i="7" s="1"/>
  <c r="U658" i="8"/>
  <c r="V658" i="8" s="1"/>
  <c r="W658" i="8" s="1"/>
  <c r="G658" i="8"/>
  <c r="H658" i="8" s="1"/>
  <c r="I658" i="8" s="1"/>
  <c r="J658" i="8" s="1"/>
  <c r="T657" i="7"/>
  <c r="U657" i="7" s="1"/>
  <c r="V657" i="7" s="1"/>
  <c r="W652" i="5" l="1"/>
  <c r="H653" i="5" s="1"/>
  <c r="Y658" i="8"/>
  <c r="AB658" i="8" s="1"/>
  <c r="H657" i="7"/>
  <c r="I657" i="7" s="1"/>
  <c r="J657" i="7" s="1"/>
  <c r="W657" i="7"/>
  <c r="S653" i="5" l="1"/>
  <c r="K653" i="5"/>
  <c r="I653" i="5"/>
  <c r="C653" i="5"/>
  <c r="D653" i="5" s="1"/>
  <c r="V653" i="5"/>
  <c r="E653" i="5"/>
  <c r="J653" i="5"/>
  <c r="F653" i="5"/>
  <c r="L653" i="5" s="1"/>
  <c r="M653" i="5" s="1"/>
  <c r="Z657" i="8"/>
  <c r="Y657" i="7"/>
  <c r="AB657" i="7" s="1"/>
  <c r="Q659" i="8"/>
  <c r="AA659" i="8"/>
  <c r="R659" i="8"/>
  <c r="M659" i="8"/>
  <c r="D659" i="8"/>
  <c r="N659" i="8"/>
  <c r="C659" i="8"/>
  <c r="K659" i="8"/>
  <c r="O659" i="8"/>
  <c r="X659" i="8"/>
  <c r="P659" i="8"/>
  <c r="E659" i="8"/>
  <c r="N653" i="5" l="1"/>
  <c r="Z656" i="7"/>
  <c r="S659" i="8"/>
  <c r="T659" i="8" s="1"/>
  <c r="U659" i="8" s="1"/>
  <c r="V659" i="8" s="1"/>
  <c r="C658" i="7"/>
  <c r="R658" i="7"/>
  <c r="AA658" i="7"/>
  <c r="X658" i="7"/>
  <c r="O658" i="7"/>
  <c r="P658" i="7"/>
  <c r="M658" i="7"/>
  <c r="E658" i="7"/>
  <c r="Q658" i="7"/>
  <c r="N658" i="7"/>
  <c r="D658" i="7"/>
  <c r="K658" i="7"/>
  <c r="F659" i="8"/>
  <c r="O653" i="5" l="1"/>
  <c r="P653" i="5" s="1"/>
  <c r="Q653" i="5" s="1"/>
  <c r="S658" i="7"/>
  <c r="T658" i="7" s="1"/>
  <c r="F658" i="7"/>
  <c r="G658" i="7" s="1"/>
  <c r="H658" i="7" s="1"/>
  <c r="I658" i="7" s="1"/>
  <c r="W659" i="8"/>
  <c r="G659" i="8"/>
  <c r="H659" i="8" s="1"/>
  <c r="I659" i="8" s="1"/>
  <c r="R653" i="5" l="1"/>
  <c r="T653" i="5" s="1"/>
  <c r="J659" i="8"/>
  <c r="Y659" i="8" s="1"/>
  <c r="J658" i="7"/>
  <c r="U658" i="7"/>
  <c r="V658" i="7" s="1"/>
  <c r="W658" i="7" s="1"/>
  <c r="U652" i="5" l="1"/>
  <c r="W653" i="5"/>
  <c r="K654" i="5" s="1"/>
  <c r="Y658" i="7"/>
  <c r="Z657" i="7" s="1"/>
  <c r="AB659" i="8"/>
  <c r="Z658" i="8"/>
  <c r="S654" i="5" l="1"/>
  <c r="E654" i="5"/>
  <c r="H654" i="5"/>
  <c r="V654" i="5"/>
  <c r="C654" i="5"/>
  <c r="J654" i="5" s="1"/>
  <c r="F654" i="5"/>
  <c r="D654" i="5"/>
  <c r="I654" i="5"/>
  <c r="L654" i="5" s="1"/>
  <c r="M654" i="5" s="1"/>
  <c r="N654" i="5" s="1"/>
  <c r="O654" i="5" s="1"/>
  <c r="P654" i="5" s="1"/>
  <c r="Q654" i="5" s="1"/>
  <c r="AB658" i="7"/>
  <c r="P659" i="7" s="1"/>
  <c r="R660" i="8"/>
  <c r="M660" i="8"/>
  <c r="Q660" i="8"/>
  <c r="D660" i="8"/>
  <c r="O660" i="8"/>
  <c r="K660" i="8"/>
  <c r="E660" i="8"/>
  <c r="C660" i="8"/>
  <c r="N660" i="8"/>
  <c r="P660" i="8"/>
  <c r="AA660" i="8"/>
  <c r="X660" i="8"/>
  <c r="R654" i="5" l="1"/>
  <c r="T654" i="5" s="1"/>
  <c r="N659" i="7"/>
  <c r="M659" i="7"/>
  <c r="AA659" i="7"/>
  <c r="C659" i="7"/>
  <c r="D659" i="7"/>
  <c r="O659" i="7"/>
  <c r="K659" i="7"/>
  <c r="X659" i="7"/>
  <c r="E659" i="7"/>
  <c r="F659" i="7" s="1"/>
  <c r="G659" i="7" s="1"/>
  <c r="Q659" i="7"/>
  <c r="R659" i="7"/>
  <c r="S659" i="7" s="1"/>
  <c r="S660" i="8"/>
  <c r="T660" i="8" s="1"/>
  <c r="F660" i="8"/>
  <c r="G660" i="8" s="1"/>
  <c r="W654" i="5" l="1"/>
  <c r="U653" i="5"/>
  <c r="T659" i="7"/>
  <c r="U659" i="7" s="1"/>
  <c r="V659" i="7" s="1"/>
  <c r="W659" i="7" s="1"/>
  <c r="H659" i="7"/>
  <c r="I659" i="7" s="1"/>
  <c r="J659" i="7" s="1"/>
  <c r="H660" i="8"/>
  <c r="I660" i="8" s="1"/>
  <c r="J660" i="8" s="1"/>
  <c r="U660" i="8"/>
  <c r="V660" i="8" s="1"/>
  <c r="W660" i="8" s="1"/>
  <c r="V655" i="5" l="1"/>
  <c r="S655" i="5"/>
  <c r="C655" i="5"/>
  <c r="D655" i="5" s="1"/>
  <c r="K655" i="5"/>
  <c r="I655" i="5"/>
  <c r="H655" i="5"/>
  <c r="Y660" i="8"/>
  <c r="Y659" i="7"/>
  <c r="F655" i="5" l="1"/>
  <c r="J655" i="5"/>
  <c r="E655" i="5"/>
  <c r="AB659" i="7"/>
  <c r="Z658" i="7"/>
  <c r="AB660" i="8"/>
  <c r="Z659" i="8"/>
  <c r="L655" i="5" l="1"/>
  <c r="M655" i="5" s="1"/>
  <c r="X661" i="8"/>
  <c r="D661" i="8"/>
  <c r="Q661" i="8"/>
  <c r="P661" i="8"/>
  <c r="C661" i="8"/>
  <c r="E661" i="8"/>
  <c r="K661" i="8"/>
  <c r="M661" i="8"/>
  <c r="N661" i="8"/>
  <c r="O661" i="8"/>
  <c r="R661" i="8"/>
  <c r="AA661" i="8"/>
  <c r="K660" i="7"/>
  <c r="M660" i="7"/>
  <c r="C660" i="7"/>
  <c r="Q660" i="7"/>
  <c r="D660" i="7"/>
  <c r="O660" i="7"/>
  <c r="X660" i="7"/>
  <c r="E660" i="7"/>
  <c r="AA660" i="7"/>
  <c r="P660" i="7"/>
  <c r="R660" i="7"/>
  <c r="N660" i="7"/>
  <c r="N655" i="5" l="1"/>
  <c r="O655" i="5" s="1"/>
  <c r="S660" i="7"/>
  <c r="S661" i="8"/>
  <c r="F661" i="8"/>
  <c r="F660" i="7"/>
  <c r="P655" i="5" l="1"/>
  <c r="Q655" i="5" s="1"/>
  <c r="R655" i="5" s="1"/>
  <c r="T655" i="5" s="1"/>
  <c r="U654" i="5" s="1"/>
  <c r="G661" i="8"/>
  <c r="H661" i="8" s="1"/>
  <c r="I661" i="8" s="1"/>
  <c r="T661" i="8"/>
  <c r="U661" i="8" s="1"/>
  <c r="V661" i="8" s="1"/>
  <c r="G660" i="7"/>
  <c r="H660" i="7" s="1"/>
  <c r="I660" i="7" s="1"/>
  <c r="T660" i="7"/>
  <c r="U660" i="7" s="1"/>
  <c r="V660" i="7" s="1"/>
  <c r="W660" i="7" s="1"/>
  <c r="W655" i="5" l="1"/>
  <c r="C656" i="5" s="1"/>
  <c r="J656" i="5" s="1"/>
  <c r="J661" i="8"/>
  <c r="J660" i="7"/>
  <c r="Y660" i="7" s="1"/>
  <c r="W661" i="8"/>
  <c r="V656" i="5" l="1"/>
  <c r="E656" i="5"/>
  <c r="S656" i="5"/>
  <c r="D656" i="5"/>
  <c r="K656" i="5"/>
  <c r="F656" i="5"/>
  <c r="H656" i="5"/>
  <c r="I656" i="5"/>
  <c r="Y661" i="8"/>
  <c r="AB661" i="8" s="1"/>
  <c r="AB660" i="7"/>
  <c r="Z659" i="7"/>
  <c r="L656" i="5" l="1"/>
  <c r="M656" i="5" s="1"/>
  <c r="Z660" i="8"/>
  <c r="D662" i="8"/>
  <c r="X662" i="8"/>
  <c r="O662" i="8"/>
  <c r="C662" i="8"/>
  <c r="K662" i="8"/>
  <c r="M662" i="8"/>
  <c r="E662" i="8"/>
  <c r="P662" i="8"/>
  <c r="AA662" i="8"/>
  <c r="Q662" i="8"/>
  <c r="N662" i="8"/>
  <c r="R662" i="8"/>
  <c r="C661" i="7"/>
  <c r="AA661" i="7"/>
  <c r="R661" i="7"/>
  <c r="E661" i="7"/>
  <c r="O661" i="7"/>
  <c r="Q661" i="7"/>
  <c r="P661" i="7"/>
  <c r="K661" i="7"/>
  <c r="M661" i="7"/>
  <c r="D661" i="7"/>
  <c r="X661" i="7"/>
  <c r="N661" i="7"/>
  <c r="N656" i="5" l="1"/>
  <c r="O656" i="5" s="1"/>
  <c r="P656" i="5" s="1"/>
  <c r="Q656" i="5" s="1"/>
  <c r="R656" i="5" s="1"/>
  <c r="T656" i="5" s="1"/>
  <c r="S661" i="7"/>
  <c r="T661" i="7" s="1"/>
  <c r="U661" i="7" s="1"/>
  <c r="V661" i="7" s="1"/>
  <c r="F662" i="8"/>
  <c r="G662" i="8" s="1"/>
  <c r="F661" i="7"/>
  <c r="G661" i="7" s="1"/>
  <c r="S662" i="8"/>
  <c r="W656" i="5" l="1"/>
  <c r="U655" i="5"/>
  <c r="T662" i="8"/>
  <c r="U662" i="8" s="1"/>
  <c r="V662" i="8" s="1"/>
  <c r="W662" i="8" s="1"/>
  <c r="W661" i="7"/>
  <c r="H661" i="7"/>
  <c r="I661" i="7" s="1"/>
  <c r="J661" i="7" s="1"/>
  <c r="H662" i="8"/>
  <c r="I662" i="8" s="1"/>
  <c r="J662" i="8" s="1"/>
  <c r="S657" i="5" l="1"/>
  <c r="J657" i="5"/>
  <c r="C657" i="5"/>
  <c r="H657" i="5" s="1"/>
  <c r="F657" i="5"/>
  <c r="I657" i="5"/>
  <c r="V657" i="5"/>
  <c r="E657" i="5"/>
  <c r="K657" i="5"/>
  <c r="D657" i="5"/>
  <c r="Y661" i="7"/>
  <c r="AB661" i="7" s="1"/>
  <c r="Y662" i="8"/>
  <c r="AB662" i="8" s="1"/>
  <c r="L657" i="5" l="1"/>
  <c r="M657" i="5" s="1"/>
  <c r="Z660" i="7"/>
  <c r="Z661" i="8"/>
  <c r="AA663" i="8"/>
  <c r="X663" i="8"/>
  <c r="M663" i="8"/>
  <c r="Q663" i="8"/>
  <c r="P663" i="8"/>
  <c r="C663" i="8"/>
  <c r="R663" i="8"/>
  <c r="D663" i="8"/>
  <c r="O663" i="8"/>
  <c r="K663" i="8"/>
  <c r="E663" i="8"/>
  <c r="N663" i="8"/>
  <c r="X662" i="7"/>
  <c r="Q662" i="7"/>
  <c r="N662" i="7"/>
  <c r="O662" i="7"/>
  <c r="P662" i="7"/>
  <c r="AA662" i="7"/>
  <c r="E662" i="7"/>
  <c r="D662" i="7"/>
  <c r="R662" i="7"/>
  <c r="K662" i="7"/>
  <c r="M662" i="7"/>
  <c r="C662" i="7"/>
  <c r="N657" i="5" l="1"/>
  <c r="O657" i="5" s="1"/>
  <c r="S662" i="7"/>
  <c r="T662" i="7" s="1"/>
  <c r="U662" i="7" s="1"/>
  <c r="V662" i="7" s="1"/>
  <c r="F662" i="7"/>
  <c r="F663" i="8"/>
  <c r="G663" i="8" s="1"/>
  <c r="H663" i="8" s="1"/>
  <c r="I663" i="8" s="1"/>
  <c r="S663" i="8"/>
  <c r="T663" i="8" s="1"/>
  <c r="U663" i="8" s="1"/>
  <c r="V663" i="8" s="1"/>
  <c r="P657" i="5" l="1"/>
  <c r="Q657" i="5" s="1"/>
  <c r="R657" i="5" s="1"/>
  <c r="T657" i="5" s="1"/>
  <c r="G662" i="7"/>
  <c r="H662" i="7" s="1"/>
  <c r="I662" i="7" s="1"/>
  <c r="J662" i="7" s="1"/>
  <c r="W662" i="7"/>
  <c r="W663" i="8"/>
  <c r="J663" i="8"/>
  <c r="W657" i="5" l="1"/>
  <c r="U656" i="5"/>
  <c r="Y662" i="7"/>
  <c r="Z661" i="7" s="1"/>
  <c r="Y663" i="8"/>
  <c r="J658" i="5" l="1"/>
  <c r="I658" i="5"/>
  <c r="C658" i="5"/>
  <c r="H658" i="5" s="1"/>
  <c r="E658" i="5"/>
  <c r="V658" i="5"/>
  <c r="S658" i="5"/>
  <c r="AB662" i="7"/>
  <c r="K663" i="7" s="1"/>
  <c r="AB663" i="8"/>
  <c r="Z662" i="8"/>
  <c r="F658" i="5" l="1"/>
  <c r="K658" i="5"/>
  <c r="D658" i="5"/>
  <c r="D663" i="7"/>
  <c r="O663" i="7"/>
  <c r="X663" i="7"/>
  <c r="AA663" i="7"/>
  <c r="P663" i="7"/>
  <c r="M663" i="7"/>
  <c r="R663" i="7"/>
  <c r="S663" i="7" s="1"/>
  <c r="T663" i="7" s="1"/>
  <c r="Q663" i="7"/>
  <c r="E663" i="7"/>
  <c r="F663" i="7" s="1"/>
  <c r="G663" i="7" s="1"/>
  <c r="C663" i="7"/>
  <c r="N663" i="7"/>
  <c r="N664" i="8"/>
  <c r="Q664" i="8"/>
  <c r="O664" i="8"/>
  <c r="AA664" i="8"/>
  <c r="P664" i="8"/>
  <c r="D664" i="8"/>
  <c r="M664" i="8"/>
  <c r="K664" i="8"/>
  <c r="C664" i="8"/>
  <c r="X664" i="8"/>
  <c r="R664" i="8"/>
  <c r="E664" i="8"/>
  <c r="L658" i="5" l="1"/>
  <c r="M658" i="5" s="1"/>
  <c r="U663" i="7"/>
  <c r="V663" i="7" s="1"/>
  <c r="W663" i="7" s="1"/>
  <c r="S664" i="8"/>
  <c r="F664" i="8"/>
  <c r="H663" i="7"/>
  <c r="I663" i="7" s="1"/>
  <c r="J663" i="7" s="1"/>
  <c r="N658" i="5" l="1"/>
  <c r="O658" i="5" s="1"/>
  <c r="P658" i="5" s="1"/>
  <c r="Q658" i="5" s="1"/>
  <c r="Y663" i="7"/>
  <c r="Z662" i="7" s="1"/>
  <c r="G664" i="8"/>
  <c r="T664" i="8"/>
  <c r="R658" i="5" l="1"/>
  <c r="T658" i="5" s="1"/>
  <c r="U664" i="8"/>
  <c r="V664" i="8" s="1"/>
  <c r="W664" i="8" s="1"/>
  <c r="AB663" i="7"/>
  <c r="C664" i="7" s="1"/>
  <c r="H664" i="8"/>
  <c r="I664" i="8" s="1"/>
  <c r="J664" i="8" s="1"/>
  <c r="W658" i="5" l="1"/>
  <c r="U657" i="5"/>
  <c r="AA664" i="7"/>
  <c r="Q664" i="7"/>
  <c r="X664" i="7"/>
  <c r="D664" i="7"/>
  <c r="R664" i="7"/>
  <c r="S664" i="7" s="1"/>
  <c r="K664" i="7"/>
  <c r="P664" i="7"/>
  <c r="M664" i="7"/>
  <c r="O664" i="7"/>
  <c r="E664" i="7"/>
  <c r="F664" i="7" s="1"/>
  <c r="N664" i="7"/>
  <c r="Y664" i="8"/>
  <c r="Z663" i="8" s="1"/>
  <c r="V659" i="5" l="1"/>
  <c r="J659" i="5"/>
  <c r="D659" i="5"/>
  <c r="S659" i="5"/>
  <c r="K659" i="5"/>
  <c r="F659" i="5"/>
  <c r="C659" i="5"/>
  <c r="I659" i="5" s="1"/>
  <c r="AB664" i="8"/>
  <c r="N665" i="8" s="1"/>
  <c r="G664" i="7"/>
  <c r="H664" i="7" s="1"/>
  <c r="I664" i="7" s="1"/>
  <c r="T664" i="7"/>
  <c r="U664" i="7" s="1"/>
  <c r="V664" i="7" s="1"/>
  <c r="H659" i="5" l="1"/>
  <c r="L659" i="5" s="1"/>
  <c r="M659" i="5" s="1"/>
  <c r="E659" i="5"/>
  <c r="C665" i="8"/>
  <c r="AA665" i="8"/>
  <c r="M665" i="8"/>
  <c r="X665" i="8"/>
  <c r="D665" i="8"/>
  <c r="O665" i="8"/>
  <c r="R665" i="8"/>
  <c r="Q665" i="8"/>
  <c r="E665" i="8"/>
  <c r="F665" i="8" s="1"/>
  <c r="K665" i="8"/>
  <c r="P665" i="8"/>
  <c r="J664" i="7"/>
  <c r="W664" i="7"/>
  <c r="N659" i="5" l="1"/>
  <c r="O659" i="5" s="1"/>
  <c r="P659" i="5" s="1"/>
  <c r="Q659" i="5" s="1"/>
  <c r="Y664" i="7"/>
  <c r="AB664" i="7" s="1"/>
  <c r="S665" i="8"/>
  <c r="T665" i="8" s="1"/>
  <c r="G665" i="8"/>
  <c r="H665" i="8" s="1"/>
  <c r="I665" i="8" s="1"/>
  <c r="J665" i="8" s="1"/>
  <c r="R659" i="5" l="1"/>
  <c r="T659" i="5" s="1"/>
  <c r="Z663" i="7"/>
  <c r="U665" i="8"/>
  <c r="V665" i="8" s="1"/>
  <c r="W665" i="8" s="1"/>
  <c r="Y665" i="8" s="1"/>
  <c r="N665" i="7"/>
  <c r="X665" i="7"/>
  <c r="R665" i="7"/>
  <c r="O665" i="7"/>
  <c r="Q665" i="7"/>
  <c r="P665" i="7"/>
  <c r="M665" i="7"/>
  <c r="C665" i="7"/>
  <c r="D665" i="7"/>
  <c r="AA665" i="7"/>
  <c r="K665" i="7"/>
  <c r="E665" i="7"/>
  <c r="W659" i="5" l="1"/>
  <c r="U658" i="5"/>
  <c r="AB665" i="8"/>
  <c r="AA666" i="8" s="1"/>
  <c r="Z664" i="8"/>
  <c r="S665" i="7"/>
  <c r="T665" i="7" s="1"/>
  <c r="U665" i="7" s="1"/>
  <c r="V665" i="7" s="1"/>
  <c r="F665" i="7"/>
  <c r="G665" i="7" s="1"/>
  <c r="D660" i="5" l="1"/>
  <c r="V660" i="5"/>
  <c r="S660" i="5"/>
  <c r="I660" i="5"/>
  <c r="C660" i="5"/>
  <c r="K660" i="5" s="1"/>
  <c r="D666" i="8"/>
  <c r="E666" i="8"/>
  <c r="F666" i="8" s="1"/>
  <c r="G666" i="8" s="1"/>
  <c r="M666" i="8"/>
  <c r="X666" i="8"/>
  <c r="O666" i="8"/>
  <c r="R666" i="8"/>
  <c r="S666" i="8" s="1"/>
  <c r="C666" i="8"/>
  <c r="P666" i="8"/>
  <c r="N666" i="8"/>
  <c r="K666" i="8"/>
  <c r="Q666" i="8"/>
  <c r="W665" i="7"/>
  <c r="H665" i="7"/>
  <c r="I665" i="7" s="1"/>
  <c r="J665" i="7" s="1"/>
  <c r="H660" i="5" l="1"/>
  <c r="J660" i="5"/>
  <c r="F660" i="5"/>
  <c r="E660" i="5"/>
  <c r="Y665" i="7"/>
  <c r="Z664" i="7" s="1"/>
  <c r="H666" i="8"/>
  <c r="I666" i="8" s="1"/>
  <c r="J666" i="8" s="1"/>
  <c r="T666" i="8"/>
  <c r="L660" i="5" l="1"/>
  <c r="M660" i="5" s="1"/>
  <c r="AB665" i="7"/>
  <c r="N666" i="7" s="1"/>
  <c r="U666" i="8"/>
  <c r="V666" i="8" s="1"/>
  <c r="W666" i="8" s="1"/>
  <c r="Y666" i="8" s="1"/>
  <c r="N660" i="5" l="1"/>
  <c r="O660" i="5" s="1"/>
  <c r="P660" i="5" s="1"/>
  <c r="Q660" i="5" s="1"/>
  <c r="D666" i="7"/>
  <c r="C666" i="7"/>
  <c r="K666" i="7"/>
  <c r="P666" i="7"/>
  <c r="O666" i="7"/>
  <c r="AA666" i="7"/>
  <c r="E666" i="7"/>
  <c r="F666" i="7" s="1"/>
  <c r="G666" i="7" s="1"/>
  <c r="H666" i="7" s="1"/>
  <c r="I666" i="7" s="1"/>
  <c r="R666" i="7"/>
  <c r="S666" i="7" s="1"/>
  <c r="M666" i="7"/>
  <c r="X666" i="7"/>
  <c r="Q666" i="7"/>
  <c r="AB666" i="8"/>
  <c r="M667" i="8" s="1"/>
  <c r="Z665" i="8"/>
  <c r="R660" i="5" l="1"/>
  <c r="T660" i="5" s="1"/>
  <c r="AA667" i="8"/>
  <c r="Q667" i="8"/>
  <c r="D667" i="8"/>
  <c r="N667" i="8"/>
  <c r="X667" i="8"/>
  <c r="C667" i="8"/>
  <c r="R667" i="8"/>
  <c r="S667" i="8" s="1"/>
  <c r="E667" i="8"/>
  <c r="F667" i="8" s="1"/>
  <c r="P667" i="8"/>
  <c r="O667" i="8"/>
  <c r="K667" i="8"/>
  <c r="T666" i="7"/>
  <c r="J666" i="7"/>
  <c r="W660" i="5" l="1"/>
  <c r="U659" i="5"/>
  <c r="U666" i="7"/>
  <c r="V666" i="7" s="1"/>
  <c r="W666" i="7" s="1"/>
  <c r="Y666" i="7" s="1"/>
  <c r="G667" i="8"/>
  <c r="H667" i="8" s="1"/>
  <c r="I667" i="8" s="1"/>
  <c r="T667" i="8"/>
  <c r="S661" i="5" l="1"/>
  <c r="C661" i="5"/>
  <c r="D661" i="5" s="1"/>
  <c r="K661" i="5"/>
  <c r="E661" i="5"/>
  <c r="H661" i="5"/>
  <c r="V661" i="5"/>
  <c r="J661" i="5"/>
  <c r="F661" i="5"/>
  <c r="AB666" i="7"/>
  <c r="Z665" i="7"/>
  <c r="U667" i="8"/>
  <c r="V667" i="8" s="1"/>
  <c r="W667" i="8" s="1"/>
  <c r="J667" i="8"/>
  <c r="I661" i="5" l="1"/>
  <c r="L661" i="5" s="1"/>
  <c r="M661" i="5" s="1"/>
  <c r="Y667" i="8"/>
  <c r="Q667" i="7"/>
  <c r="X667" i="7"/>
  <c r="C667" i="7"/>
  <c r="E667" i="7"/>
  <c r="N667" i="7"/>
  <c r="O667" i="7"/>
  <c r="K667" i="7"/>
  <c r="AA667" i="7"/>
  <c r="P667" i="7"/>
  <c r="M667" i="7"/>
  <c r="D667" i="7"/>
  <c r="R667" i="7"/>
  <c r="N661" i="5" l="1"/>
  <c r="O661" i="5" s="1"/>
  <c r="S667" i="7"/>
  <c r="F667" i="7"/>
  <c r="AB667" i="8"/>
  <c r="Z666" i="8"/>
  <c r="P661" i="5" l="1"/>
  <c r="Q661" i="5" s="1"/>
  <c r="R661" i="5" s="1"/>
  <c r="T661" i="5" s="1"/>
  <c r="T667" i="7"/>
  <c r="U667" i="7" s="1"/>
  <c r="V667" i="7" s="1"/>
  <c r="X668" i="8"/>
  <c r="D668" i="8"/>
  <c r="K668" i="8"/>
  <c r="AA668" i="8"/>
  <c r="N668" i="8"/>
  <c r="M668" i="8"/>
  <c r="C668" i="8"/>
  <c r="O668" i="8"/>
  <c r="P668" i="8"/>
  <c r="Q668" i="8"/>
  <c r="E668" i="8"/>
  <c r="R668" i="8"/>
  <c r="G667" i="7"/>
  <c r="H667" i="7" s="1"/>
  <c r="I667" i="7" s="1"/>
  <c r="W661" i="5" l="1"/>
  <c r="U660" i="5"/>
  <c r="W667" i="7"/>
  <c r="F668" i="8"/>
  <c r="G668" i="8" s="1"/>
  <c r="H668" i="8" s="1"/>
  <c r="I668" i="8" s="1"/>
  <c r="S668" i="8"/>
  <c r="J667" i="7"/>
  <c r="V662" i="5" l="1"/>
  <c r="F662" i="5"/>
  <c r="S662" i="5"/>
  <c r="C662" i="5"/>
  <c r="E662" i="5" s="1"/>
  <c r="T668" i="8"/>
  <c r="U668" i="8" s="1"/>
  <c r="V668" i="8" s="1"/>
  <c r="W668" i="8" s="1"/>
  <c r="Y667" i="7"/>
  <c r="J668" i="8"/>
  <c r="D662" i="5" l="1"/>
  <c r="I662" i="5"/>
  <c r="H662" i="5"/>
  <c r="L662" i="5" s="1"/>
  <c r="M662" i="5" s="1"/>
  <c r="J662" i="5"/>
  <c r="K662" i="5"/>
  <c r="AB667" i="7"/>
  <c r="Z666" i="7"/>
  <c r="Y668" i="8"/>
  <c r="N662" i="5" l="1"/>
  <c r="O662" i="5" s="1"/>
  <c r="P662" i="5" s="1"/>
  <c r="Q662" i="5" s="1"/>
  <c r="R662" i="5" s="1"/>
  <c r="T662" i="5" s="1"/>
  <c r="AB668" i="8"/>
  <c r="Z667" i="8"/>
  <c r="O668" i="7"/>
  <c r="Q668" i="7"/>
  <c r="AA668" i="7"/>
  <c r="R668" i="7"/>
  <c r="E668" i="7"/>
  <c r="C668" i="7"/>
  <c r="M668" i="7"/>
  <c r="N668" i="7"/>
  <c r="P668" i="7"/>
  <c r="X668" i="7"/>
  <c r="D668" i="7"/>
  <c r="K668" i="7"/>
  <c r="W662" i="5" l="1"/>
  <c r="U661" i="5"/>
  <c r="E669" i="8"/>
  <c r="R669" i="8"/>
  <c r="Q669" i="8"/>
  <c r="N669" i="8"/>
  <c r="K669" i="8"/>
  <c r="M669" i="8"/>
  <c r="O669" i="8"/>
  <c r="C669" i="8"/>
  <c r="AA669" i="8"/>
  <c r="X669" i="8"/>
  <c r="D669" i="8"/>
  <c r="P669" i="8"/>
  <c r="S668" i="7"/>
  <c r="T668" i="7" s="1"/>
  <c r="F668" i="7"/>
  <c r="G668" i="7" s="1"/>
  <c r="V663" i="5" l="1"/>
  <c r="J663" i="5"/>
  <c r="E663" i="5"/>
  <c r="S663" i="5"/>
  <c r="C663" i="5"/>
  <c r="K663" i="5" s="1"/>
  <c r="F669" i="8"/>
  <c r="G669" i="8" s="1"/>
  <c r="H669" i="8" s="1"/>
  <c r="I669" i="8" s="1"/>
  <c r="H668" i="7"/>
  <c r="I668" i="7" s="1"/>
  <c r="J668" i="7" s="1"/>
  <c r="S669" i="8"/>
  <c r="T669" i="8" s="1"/>
  <c r="U669" i="8" s="1"/>
  <c r="V669" i="8" s="1"/>
  <c r="U668" i="7"/>
  <c r="V668" i="7" s="1"/>
  <c r="W668" i="7" s="1"/>
  <c r="H663" i="5" l="1"/>
  <c r="F663" i="5"/>
  <c r="L663" i="5" s="1"/>
  <c r="M663" i="5" s="1"/>
  <c r="N663" i="5" s="1"/>
  <c r="O663" i="5" s="1"/>
  <c r="P663" i="5" s="1"/>
  <c r="Q663" i="5" s="1"/>
  <c r="R663" i="5" s="1"/>
  <c r="I663" i="5"/>
  <c r="D663" i="5"/>
  <c r="Y668" i="7"/>
  <c r="J669" i="8"/>
  <c r="W669" i="8"/>
  <c r="T663" i="5" l="1"/>
  <c r="W663" i="5" s="1"/>
  <c r="Y669" i="8"/>
  <c r="AB669" i="8" s="1"/>
  <c r="AB668" i="7"/>
  <c r="Z667" i="7"/>
  <c r="U662" i="5" l="1"/>
  <c r="C664" i="5"/>
  <c r="F664" i="5" s="1"/>
  <c r="H664" i="5"/>
  <c r="S664" i="5"/>
  <c r="I664" i="5"/>
  <c r="V664" i="5"/>
  <c r="Z668" i="8"/>
  <c r="M669" i="7"/>
  <c r="K669" i="7"/>
  <c r="N669" i="7"/>
  <c r="R669" i="7"/>
  <c r="O669" i="7"/>
  <c r="X669" i="7"/>
  <c r="C669" i="7"/>
  <c r="Q669" i="7"/>
  <c r="P669" i="7"/>
  <c r="E669" i="7"/>
  <c r="AA669" i="7"/>
  <c r="D669" i="7"/>
  <c r="N670" i="8"/>
  <c r="E670" i="8"/>
  <c r="O670" i="8"/>
  <c r="Q670" i="8"/>
  <c r="P670" i="8"/>
  <c r="X670" i="8"/>
  <c r="D670" i="8"/>
  <c r="AA670" i="8"/>
  <c r="K670" i="8"/>
  <c r="C670" i="8"/>
  <c r="M670" i="8"/>
  <c r="R670" i="8"/>
  <c r="K664" i="5" l="1"/>
  <c r="E664" i="5"/>
  <c r="D664" i="5"/>
  <c r="J664" i="5"/>
  <c r="L664" i="5" s="1"/>
  <c r="M664" i="5" s="1"/>
  <c r="F669" i="7"/>
  <c r="F670" i="8"/>
  <c r="G670" i="8" s="1"/>
  <c r="S670" i="8"/>
  <c r="T670" i="8" s="1"/>
  <c r="U670" i="8" s="1"/>
  <c r="V670" i="8" s="1"/>
  <c r="S669" i="7"/>
  <c r="N664" i="5" l="1"/>
  <c r="T669" i="7"/>
  <c r="U669" i="7" s="1"/>
  <c r="V669" i="7" s="1"/>
  <c r="W670" i="8"/>
  <c r="H670" i="8"/>
  <c r="I670" i="8" s="1"/>
  <c r="J670" i="8" s="1"/>
  <c r="G669" i="7"/>
  <c r="H669" i="7" s="1"/>
  <c r="I669" i="7" s="1"/>
  <c r="O664" i="5" l="1"/>
  <c r="P664" i="5" s="1"/>
  <c r="Q664" i="5" s="1"/>
  <c r="W669" i="7"/>
  <c r="J669" i="7"/>
  <c r="Y670" i="8"/>
  <c r="R664" i="5" l="1"/>
  <c r="T664" i="5" s="1"/>
  <c r="Y669" i="7"/>
  <c r="Z668" i="7" s="1"/>
  <c r="AB670" i="8"/>
  <c r="Z669" i="8"/>
  <c r="W664" i="5" l="1"/>
  <c r="U663" i="5"/>
  <c r="AB669" i="7"/>
  <c r="M670" i="7" s="1"/>
  <c r="E671" i="8"/>
  <c r="M671" i="8"/>
  <c r="AA671" i="8"/>
  <c r="Q671" i="8"/>
  <c r="N671" i="8"/>
  <c r="P671" i="8"/>
  <c r="K671" i="8"/>
  <c r="C671" i="8"/>
  <c r="O671" i="8"/>
  <c r="R671" i="8"/>
  <c r="D671" i="8"/>
  <c r="X671" i="8"/>
  <c r="C665" i="5" l="1"/>
  <c r="H665" i="5" s="1"/>
  <c r="K665" i="5"/>
  <c r="I665" i="5"/>
  <c r="V665" i="5"/>
  <c r="S665" i="5"/>
  <c r="J665" i="5"/>
  <c r="F665" i="5"/>
  <c r="D665" i="5"/>
  <c r="E665" i="5"/>
  <c r="C670" i="7"/>
  <c r="AA670" i="7"/>
  <c r="P670" i="7"/>
  <c r="N670" i="7"/>
  <c r="R670" i="7"/>
  <c r="S670" i="7" s="1"/>
  <c r="T670" i="7" s="1"/>
  <c r="D670" i="7"/>
  <c r="O670" i="7"/>
  <c r="K670" i="7"/>
  <c r="X670" i="7"/>
  <c r="Q670" i="7"/>
  <c r="E670" i="7"/>
  <c r="F670" i="7" s="1"/>
  <c r="F671" i="8"/>
  <c r="G671" i="8" s="1"/>
  <c r="H671" i="8" s="1"/>
  <c r="I671" i="8" s="1"/>
  <c r="S671" i="8"/>
  <c r="T671" i="8" s="1"/>
  <c r="L665" i="5" l="1"/>
  <c r="M665" i="5" s="1"/>
  <c r="U670" i="7"/>
  <c r="V670" i="7" s="1"/>
  <c r="W670" i="7" s="1"/>
  <c r="J671" i="8"/>
  <c r="G670" i="7"/>
  <c r="H670" i="7" s="1"/>
  <c r="I670" i="7" s="1"/>
  <c r="J670" i="7" s="1"/>
  <c r="U671" i="8"/>
  <c r="V671" i="8" s="1"/>
  <c r="W671" i="8" s="1"/>
  <c r="N665" i="5" l="1"/>
  <c r="Y670" i="7"/>
  <c r="Z669" i="7" s="1"/>
  <c r="Y671" i="8"/>
  <c r="O665" i="5" l="1"/>
  <c r="P665" i="5" s="1"/>
  <c r="Q665" i="5" s="1"/>
  <c r="AB670" i="7"/>
  <c r="C671" i="7" s="1"/>
  <c r="AB671" i="8"/>
  <c r="Z670" i="8"/>
  <c r="R665" i="5" l="1"/>
  <c r="T665" i="5" s="1"/>
  <c r="P671" i="7"/>
  <c r="O671" i="7"/>
  <c r="R671" i="7"/>
  <c r="S671" i="7" s="1"/>
  <c r="T671" i="7" s="1"/>
  <c r="D671" i="7"/>
  <c r="N671" i="7"/>
  <c r="M671" i="7"/>
  <c r="Q671" i="7"/>
  <c r="E671" i="7"/>
  <c r="F671" i="7" s="1"/>
  <c r="K671" i="7"/>
  <c r="AA671" i="7"/>
  <c r="X671" i="7"/>
  <c r="K672" i="8"/>
  <c r="O672" i="8"/>
  <c r="E672" i="8"/>
  <c r="N672" i="8"/>
  <c r="M672" i="8"/>
  <c r="D672" i="8"/>
  <c r="R672" i="8"/>
  <c r="C672" i="8"/>
  <c r="Q672" i="8"/>
  <c r="P672" i="8"/>
  <c r="X672" i="8"/>
  <c r="AA672" i="8"/>
  <c r="W665" i="5" l="1"/>
  <c r="U664" i="5"/>
  <c r="U671" i="7"/>
  <c r="V671" i="7" s="1"/>
  <c r="W671" i="7" s="1"/>
  <c r="S672" i="8"/>
  <c r="F672" i="8"/>
  <c r="G671" i="7"/>
  <c r="H671" i="7" s="1"/>
  <c r="I671" i="7" s="1"/>
  <c r="J666" i="5" l="1"/>
  <c r="H666" i="5"/>
  <c r="S666" i="5"/>
  <c r="D666" i="5"/>
  <c r="V666" i="5"/>
  <c r="I666" i="5"/>
  <c r="K666" i="5"/>
  <c r="C666" i="5"/>
  <c r="F666" i="5" s="1"/>
  <c r="L666" i="5" s="1"/>
  <c r="M666" i="5" s="1"/>
  <c r="T672" i="8"/>
  <c r="U672" i="8" s="1"/>
  <c r="V672" i="8" s="1"/>
  <c r="W672" i="8" s="1"/>
  <c r="G672" i="8"/>
  <c r="H672" i="8" s="1"/>
  <c r="I672" i="8" s="1"/>
  <c r="J671" i="7"/>
  <c r="Y671" i="7" s="1"/>
  <c r="N666" i="5" l="1"/>
  <c r="O666" i="5" s="1"/>
  <c r="E666" i="5"/>
  <c r="AB671" i="7"/>
  <c r="Z670" i="7"/>
  <c r="J672" i="8"/>
  <c r="Y672" i="8" s="1"/>
  <c r="P666" i="5" l="1"/>
  <c r="Q666" i="5" s="1"/>
  <c r="R666" i="5" s="1"/>
  <c r="T666" i="5" s="1"/>
  <c r="U665" i="5" s="1"/>
  <c r="C672" i="7"/>
  <c r="K672" i="7"/>
  <c r="R672" i="7"/>
  <c r="AA672" i="7"/>
  <c r="O672" i="7"/>
  <c r="E672" i="7"/>
  <c r="Q672" i="7"/>
  <c r="N672" i="7"/>
  <c r="D672" i="7"/>
  <c r="X672" i="7"/>
  <c r="P672" i="7"/>
  <c r="M672" i="7"/>
  <c r="AB672" i="8"/>
  <c r="Z671" i="8"/>
  <c r="W666" i="5" l="1"/>
  <c r="S667" i="5" s="1"/>
  <c r="AA673" i="8"/>
  <c r="E673" i="8"/>
  <c r="C673" i="8"/>
  <c r="O673" i="8"/>
  <c r="R673" i="8"/>
  <c r="M673" i="8"/>
  <c r="P673" i="8"/>
  <c r="N673" i="8"/>
  <c r="K673" i="8"/>
  <c r="X673" i="8"/>
  <c r="D673" i="8"/>
  <c r="Q673" i="8"/>
  <c r="F672" i="7"/>
  <c r="G672" i="7" s="1"/>
  <c r="S672" i="7"/>
  <c r="V667" i="5" l="1"/>
  <c r="C667" i="5"/>
  <c r="H667" i="5" s="1"/>
  <c r="F667" i="5"/>
  <c r="D667" i="5"/>
  <c r="E667" i="5"/>
  <c r="J667" i="5"/>
  <c r="K667" i="5"/>
  <c r="I667" i="5"/>
  <c r="H672" i="7"/>
  <c r="I672" i="7" s="1"/>
  <c r="J672" i="7" s="1"/>
  <c r="T672" i="7"/>
  <c r="F673" i="8"/>
  <c r="G673" i="8" s="1"/>
  <c r="S673" i="8"/>
  <c r="L667" i="5" l="1"/>
  <c r="M667" i="5" s="1"/>
  <c r="N667" i="5" s="1"/>
  <c r="O667" i="5" s="1"/>
  <c r="P667" i="5" s="1"/>
  <c r="Q667" i="5" s="1"/>
  <c r="R667" i="5" s="1"/>
  <c r="T667" i="5" s="1"/>
  <c r="U672" i="7"/>
  <c r="V672" i="7" s="1"/>
  <c r="W672" i="7" s="1"/>
  <c r="Y672" i="7" s="1"/>
  <c r="H673" i="8"/>
  <c r="I673" i="8" s="1"/>
  <c r="J673" i="8" s="1"/>
  <c r="T673" i="8"/>
  <c r="U673" i="8" s="1"/>
  <c r="V673" i="8" s="1"/>
  <c r="W667" i="5" l="1"/>
  <c r="U666" i="5"/>
  <c r="Z671" i="7"/>
  <c r="AB672" i="7"/>
  <c r="X673" i="7" s="1"/>
  <c r="W673" i="8"/>
  <c r="Y673" i="8" s="1"/>
  <c r="I668" i="5" l="1"/>
  <c r="L668" i="5"/>
  <c r="E668" i="5"/>
  <c r="C668" i="5"/>
  <c r="F668" i="5"/>
  <c r="S668" i="5"/>
  <c r="J668" i="5"/>
  <c r="V668" i="5"/>
  <c r="K668" i="5"/>
  <c r="M668" i="5"/>
  <c r="D668" i="5"/>
  <c r="H668" i="5"/>
  <c r="K673" i="7"/>
  <c r="AA673" i="7"/>
  <c r="D673" i="7"/>
  <c r="N673" i="7"/>
  <c r="R673" i="7"/>
  <c r="S673" i="7" s="1"/>
  <c r="C673" i="7"/>
  <c r="Q673" i="7"/>
  <c r="M673" i="7"/>
  <c r="P673" i="7"/>
  <c r="E673" i="7"/>
  <c r="F673" i="7" s="1"/>
  <c r="O673" i="7"/>
  <c r="AB673" i="8"/>
  <c r="Z672" i="8"/>
  <c r="N668" i="5" l="1"/>
  <c r="O668" i="5" s="1"/>
  <c r="P668" i="5" s="1"/>
  <c r="Q668" i="5" s="1"/>
  <c r="O674" i="8"/>
  <c r="X674" i="8"/>
  <c r="D674" i="8"/>
  <c r="C674" i="8"/>
  <c r="M674" i="8"/>
  <c r="K674" i="8"/>
  <c r="Q674" i="8"/>
  <c r="E674" i="8"/>
  <c r="R674" i="8"/>
  <c r="N674" i="8"/>
  <c r="AA674" i="8"/>
  <c r="P674" i="8"/>
  <c r="G673" i="7"/>
  <c r="H673" i="7" s="1"/>
  <c r="I673" i="7" s="1"/>
  <c r="T673" i="7"/>
  <c r="U673" i="7" s="1"/>
  <c r="V673" i="7" s="1"/>
  <c r="R668" i="5" l="1"/>
  <c r="T668" i="5" s="1"/>
  <c r="S674" i="8"/>
  <c r="W673" i="7"/>
  <c r="F674" i="8"/>
  <c r="J673" i="7"/>
  <c r="W668" i="5" l="1"/>
  <c r="U667" i="5"/>
  <c r="Y673" i="7"/>
  <c r="Z672" i="7" s="1"/>
  <c r="G674" i="8"/>
  <c r="T674" i="8"/>
  <c r="U674" i="8" s="1"/>
  <c r="V674" i="8" s="1"/>
  <c r="W674" i="8" s="1"/>
  <c r="D669" i="5" l="1"/>
  <c r="V669" i="5"/>
  <c r="C669" i="5"/>
  <c r="I669" i="5" s="1"/>
  <c r="J669" i="5"/>
  <c r="K669" i="5"/>
  <c r="S669" i="5"/>
  <c r="H669" i="5"/>
  <c r="E669" i="5"/>
  <c r="AB673" i="7"/>
  <c r="C674" i="7" s="1"/>
  <c r="H674" i="8"/>
  <c r="I674" i="8" s="1"/>
  <c r="J674" i="8" s="1"/>
  <c r="Y674" i="8" s="1"/>
  <c r="F669" i="5" l="1"/>
  <c r="L669" i="5" s="1"/>
  <c r="M669" i="5" s="1"/>
  <c r="Q674" i="7"/>
  <c r="X674" i="7"/>
  <c r="R674" i="7"/>
  <c r="S674" i="7" s="1"/>
  <c r="T674" i="7" s="1"/>
  <c r="U674" i="7" s="1"/>
  <c r="V674" i="7" s="1"/>
  <c r="O674" i="7"/>
  <c r="AA674" i="7"/>
  <c r="M674" i="7"/>
  <c r="N674" i="7"/>
  <c r="P674" i="7"/>
  <c r="K674" i="7"/>
  <c r="D674" i="7"/>
  <c r="E674" i="7"/>
  <c r="F674" i="7" s="1"/>
  <c r="AB674" i="8"/>
  <c r="Z673" i="8"/>
  <c r="N669" i="5" l="1"/>
  <c r="O669" i="5" s="1"/>
  <c r="P669" i="5" s="1"/>
  <c r="Q669" i="5" s="1"/>
  <c r="Q675" i="8"/>
  <c r="X675" i="8"/>
  <c r="K675" i="8"/>
  <c r="AA675" i="8"/>
  <c r="R675" i="8"/>
  <c r="E675" i="8"/>
  <c r="O675" i="8"/>
  <c r="N675" i="8"/>
  <c r="M675" i="8"/>
  <c r="P675" i="8"/>
  <c r="C675" i="8"/>
  <c r="D675" i="8"/>
  <c r="G674" i="7"/>
  <c r="H674" i="7" s="1"/>
  <c r="I674" i="7" s="1"/>
  <c r="W674" i="7"/>
  <c r="R669" i="5" l="1"/>
  <c r="T669" i="5" s="1"/>
  <c r="S675" i="8"/>
  <c r="T675" i="8" s="1"/>
  <c r="U675" i="8" s="1"/>
  <c r="V675" i="8" s="1"/>
  <c r="J674" i="7"/>
  <c r="Y674" i="7" s="1"/>
  <c r="F675" i="8"/>
  <c r="G675" i="8" s="1"/>
  <c r="W669" i="5" l="1"/>
  <c r="U668" i="5"/>
  <c r="AB674" i="7"/>
  <c r="Z673" i="7"/>
  <c r="W675" i="8"/>
  <c r="H675" i="8"/>
  <c r="I675" i="8" s="1"/>
  <c r="J675" i="8" s="1"/>
  <c r="S670" i="5" l="1"/>
  <c r="E670" i="5"/>
  <c r="C670" i="5"/>
  <c r="I670" i="5" s="1"/>
  <c r="V670" i="5"/>
  <c r="D670" i="5"/>
  <c r="Y675" i="8"/>
  <c r="Q675" i="7"/>
  <c r="M675" i="7"/>
  <c r="N675" i="7"/>
  <c r="K675" i="7"/>
  <c r="R675" i="7"/>
  <c r="X675" i="7"/>
  <c r="AA675" i="7"/>
  <c r="D675" i="7"/>
  <c r="C675" i="7"/>
  <c r="E675" i="7"/>
  <c r="O675" i="7"/>
  <c r="P675" i="7"/>
  <c r="J670" i="5" l="1"/>
  <c r="K670" i="5"/>
  <c r="H670" i="5"/>
  <c r="F670" i="5"/>
  <c r="F675" i="7"/>
  <c r="S675" i="7"/>
  <c r="T675" i="7" s="1"/>
  <c r="U675" i="7" s="1"/>
  <c r="V675" i="7" s="1"/>
  <c r="AB675" i="8"/>
  <c r="Z674" i="8"/>
  <c r="L670" i="5" l="1"/>
  <c r="M670" i="5" s="1"/>
  <c r="N670" i="5" s="1"/>
  <c r="O670" i="5" s="1"/>
  <c r="P670" i="5" s="1"/>
  <c r="Q670" i="5" s="1"/>
  <c r="R670" i="5" s="1"/>
  <c r="T670" i="5" s="1"/>
  <c r="G675" i="7"/>
  <c r="H675" i="7" s="1"/>
  <c r="I675" i="7" s="1"/>
  <c r="K676" i="8"/>
  <c r="C676" i="8"/>
  <c r="E676" i="8"/>
  <c r="AA676" i="8"/>
  <c r="Q676" i="8"/>
  <c r="D676" i="8"/>
  <c r="P676" i="8"/>
  <c r="R676" i="8"/>
  <c r="N676" i="8"/>
  <c r="M676" i="8"/>
  <c r="O676" i="8"/>
  <c r="X676" i="8"/>
  <c r="W675" i="7"/>
  <c r="W670" i="5" l="1"/>
  <c r="U669" i="5"/>
  <c r="F676" i="8"/>
  <c r="G676" i="8" s="1"/>
  <c r="J675" i="7"/>
  <c r="Y675" i="7" s="1"/>
  <c r="S676" i="8"/>
  <c r="V671" i="5" l="1"/>
  <c r="C671" i="5"/>
  <c r="D671" i="5" s="1"/>
  <c r="S671" i="5"/>
  <c r="H676" i="8"/>
  <c r="I676" i="8" s="1"/>
  <c r="J676" i="8" s="1"/>
  <c r="AB675" i="7"/>
  <c r="Z674" i="7"/>
  <c r="T676" i="8"/>
  <c r="U676" i="8" s="1"/>
  <c r="V676" i="8" s="1"/>
  <c r="H671" i="5" l="1"/>
  <c r="K671" i="5"/>
  <c r="E671" i="5"/>
  <c r="F671" i="5"/>
  <c r="I671" i="5"/>
  <c r="J671" i="5"/>
  <c r="W676" i="8"/>
  <c r="Y676" i="8" s="1"/>
  <c r="M676" i="7"/>
  <c r="N676" i="7"/>
  <c r="C676" i="7"/>
  <c r="X676" i="7"/>
  <c r="K676" i="7"/>
  <c r="R676" i="7"/>
  <c r="AA676" i="7"/>
  <c r="D676" i="7"/>
  <c r="Q676" i="7"/>
  <c r="E676" i="7"/>
  <c r="O676" i="7"/>
  <c r="P676" i="7"/>
  <c r="L671" i="5" l="1"/>
  <c r="M671" i="5" s="1"/>
  <c r="AB676" i="8"/>
  <c r="Z675" i="8"/>
  <c r="F676" i="7"/>
  <c r="S676" i="7"/>
  <c r="T676" i="7" s="1"/>
  <c r="U676" i="7" s="1"/>
  <c r="V676" i="7" s="1"/>
  <c r="N671" i="5" l="1"/>
  <c r="D677" i="8"/>
  <c r="R677" i="8"/>
  <c r="X677" i="8"/>
  <c r="P677" i="8"/>
  <c r="C677" i="8"/>
  <c r="N677" i="8"/>
  <c r="K677" i="8"/>
  <c r="E677" i="8"/>
  <c r="AA677" i="8"/>
  <c r="O677" i="8"/>
  <c r="M677" i="8"/>
  <c r="Q677" i="8"/>
  <c r="G676" i="7"/>
  <c r="H676" i="7" s="1"/>
  <c r="I676" i="7" s="1"/>
  <c r="W676" i="7"/>
  <c r="O671" i="5" l="1"/>
  <c r="P671" i="5" s="1"/>
  <c r="Q671" i="5" s="1"/>
  <c r="R671" i="5" s="1"/>
  <c r="T671" i="5" s="1"/>
  <c r="J676" i="7"/>
  <c r="Y676" i="7" s="1"/>
  <c r="S677" i="8"/>
  <c r="T677" i="8" s="1"/>
  <c r="F677" i="8"/>
  <c r="G677" i="8" s="1"/>
  <c r="W671" i="5" l="1"/>
  <c r="U670" i="5"/>
  <c r="H677" i="8"/>
  <c r="I677" i="8" s="1"/>
  <c r="J677" i="8" s="1"/>
  <c r="AB676" i="7"/>
  <c r="Z675" i="7"/>
  <c r="U677" i="8"/>
  <c r="V677" i="8" s="1"/>
  <c r="W677" i="8" s="1"/>
  <c r="V672" i="5" l="1"/>
  <c r="I672" i="5"/>
  <c r="F672" i="5"/>
  <c r="S672" i="5"/>
  <c r="H672" i="5"/>
  <c r="D672" i="5"/>
  <c r="C672" i="5"/>
  <c r="J672" i="5" s="1"/>
  <c r="K677" i="7"/>
  <c r="O677" i="7"/>
  <c r="R677" i="7"/>
  <c r="AA677" i="7"/>
  <c r="Q677" i="7"/>
  <c r="C677" i="7"/>
  <c r="X677" i="7"/>
  <c r="N677" i="7"/>
  <c r="M677" i="7"/>
  <c r="D677" i="7"/>
  <c r="E677" i="7"/>
  <c r="P677" i="7"/>
  <c r="Y677" i="8"/>
  <c r="E672" i="5" l="1"/>
  <c r="K672" i="5"/>
  <c r="L672" i="5" s="1"/>
  <c r="M672" i="5" s="1"/>
  <c r="AB677" i="8"/>
  <c r="Z676" i="8"/>
  <c r="F677" i="7"/>
  <c r="S677" i="7"/>
  <c r="N672" i="5" l="1"/>
  <c r="O672" i="5" s="1"/>
  <c r="P672" i="5" s="1"/>
  <c r="Q672" i="5" s="1"/>
  <c r="O678" i="8"/>
  <c r="P678" i="8"/>
  <c r="C678" i="8"/>
  <c r="D678" i="8"/>
  <c r="N678" i="8"/>
  <c r="M678" i="8"/>
  <c r="X678" i="8"/>
  <c r="AA678" i="8"/>
  <c r="K678" i="8"/>
  <c r="Q678" i="8"/>
  <c r="R678" i="8"/>
  <c r="E678" i="8"/>
  <c r="G677" i="7"/>
  <c r="H677" i="7" s="1"/>
  <c r="I677" i="7" s="1"/>
  <c r="T677" i="7"/>
  <c r="U677" i="7" s="1"/>
  <c r="V677" i="7" s="1"/>
  <c r="R672" i="5" l="1"/>
  <c r="T672" i="5" s="1"/>
  <c r="F678" i="8"/>
  <c r="G678" i="8" s="1"/>
  <c r="S678" i="8"/>
  <c r="W677" i="7"/>
  <c r="J677" i="7"/>
  <c r="W672" i="5" l="1"/>
  <c r="U671" i="5"/>
  <c r="Y677" i="7"/>
  <c r="Z676" i="7" s="1"/>
  <c r="H678" i="8"/>
  <c r="I678" i="8" s="1"/>
  <c r="J678" i="8" s="1"/>
  <c r="T678" i="8"/>
  <c r="U678" i="8" s="1"/>
  <c r="V678" i="8" s="1"/>
  <c r="F673" i="5" l="1"/>
  <c r="V673" i="5"/>
  <c r="K673" i="5"/>
  <c r="H673" i="5"/>
  <c r="S673" i="5"/>
  <c r="C673" i="5"/>
  <c r="I673" i="5" s="1"/>
  <c r="AB677" i="7"/>
  <c r="E678" i="7" s="1"/>
  <c r="W678" i="8"/>
  <c r="Y678" i="8" s="1"/>
  <c r="E673" i="5" l="1"/>
  <c r="J673" i="5"/>
  <c r="L673" i="5" s="1"/>
  <c r="M673" i="5" s="1"/>
  <c r="N673" i="5" s="1"/>
  <c r="O673" i="5" s="1"/>
  <c r="P673" i="5" s="1"/>
  <c r="Q673" i="5" s="1"/>
  <c r="R673" i="5" s="1"/>
  <c r="D673" i="5"/>
  <c r="O678" i="7"/>
  <c r="M678" i="7"/>
  <c r="C678" i="7"/>
  <c r="N678" i="7"/>
  <c r="Q678" i="7"/>
  <c r="X678" i="7"/>
  <c r="D678" i="7"/>
  <c r="P678" i="7"/>
  <c r="R678" i="7"/>
  <c r="S678" i="7" s="1"/>
  <c r="T678" i="7" s="1"/>
  <c r="AA678" i="7"/>
  <c r="K678" i="7"/>
  <c r="AB678" i="8"/>
  <c r="Z677" i="8"/>
  <c r="F678" i="7"/>
  <c r="T673" i="5" l="1"/>
  <c r="U672" i="5" s="1"/>
  <c r="D679" i="8"/>
  <c r="R679" i="8"/>
  <c r="AA679" i="8"/>
  <c r="E679" i="8"/>
  <c r="N679" i="8"/>
  <c r="C679" i="8"/>
  <c r="O679" i="8"/>
  <c r="K679" i="8"/>
  <c r="X679" i="8"/>
  <c r="P679" i="8"/>
  <c r="Q679" i="8"/>
  <c r="M679" i="8"/>
  <c r="U678" i="7"/>
  <c r="V678" i="7" s="1"/>
  <c r="W678" i="7" s="1"/>
  <c r="G678" i="7"/>
  <c r="H678" i="7" s="1"/>
  <c r="I678" i="7" s="1"/>
  <c r="W673" i="5" l="1"/>
  <c r="I674" i="5" s="1"/>
  <c r="J678" i="7"/>
  <c r="Y678" i="7" s="1"/>
  <c r="S679" i="8"/>
  <c r="T679" i="8" s="1"/>
  <c r="F679" i="8"/>
  <c r="G679" i="8" s="1"/>
  <c r="V674" i="5" l="1"/>
  <c r="F674" i="5"/>
  <c r="C674" i="5"/>
  <c r="H674" i="5" s="1"/>
  <c r="S674" i="5"/>
  <c r="D674" i="5"/>
  <c r="J674" i="5"/>
  <c r="K674" i="5"/>
  <c r="L674" i="5"/>
  <c r="M674" i="5" s="1"/>
  <c r="E674" i="5"/>
  <c r="AB678" i="7"/>
  <c r="Z677" i="7"/>
  <c r="H679" i="8"/>
  <c r="I679" i="8" s="1"/>
  <c r="J679" i="8" s="1"/>
  <c r="U679" i="8"/>
  <c r="V679" i="8" s="1"/>
  <c r="W679" i="8" s="1"/>
  <c r="N674" i="5" l="1"/>
  <c r="O674" i="5" s="1"/>
  <c r="Y679" i="8"/>
  <c r="AB679" i="8" s="1"/>
  <c r="E679" i="7"/>
  <c r="AA679" i="7"/>
  <c r="M679" i="7"/>
  <c r="C679" i="7"/>
  <c r="P679" i="7"/>
  <c r="Q679" i="7"/>
  <c r="D679" i="7"/>
  <c r="X679" i="7"/>
  <c r="O679" i="7"/>
  <c r="R679" i="7"/>
  <c r="K679" i="7"/>
  <c r="N679" i="7"/>
  <c r="P674" i="5" l="1"/>
  <c r="Q674" i="5" s="1"/>
  <c r="R674" i="5" s="1"/>
  <c r="T674" i="5" s="1"/>
  <c r="U673" i="5" s="1"/>
  <c r="Z678" i="8"/>
  <c r="K680" i="8"/>
  <c r="O680" i="8"/>
  <c r="R680" i="8"/>
  <c r="P680" i="8"/>
  <c r="X680" i="8"/>
  <c r="E680" i="8"/>
  <c r="C680" i="8"/>
  <c r="D680" i="8"/>
  <c r="AA680" i="8"/>
  <c r="Q680" i="8"/>
  <c r="M680" i="8"/>
  <c r="N680" i="8"/>
  <c r="S679" i="7"/>
  <c r="T679" i="7" s="1"/>
  <c r="U679" i="7" s="1"/>
  <c r="V679" i="7" s="1"/>
  <c r="F679" i="7"/>
  <c r="G679" i="7" s="1"/>
  <c r="H679" i="7" s="1"/>
  <c r="I679" i="7" s="1"/>
  <c r="W674" i="5" l="1"/>
  <c r="D675" i="5" s="1"/>
  <c r="J679" i="7"/>
  <c r="W679" i="7"/>
  <c r="S680" i="8"/>
  <c r="F680" i="8"/>
  <c r="G680" i="8" s="1"/>
  <c r="I675" i="5" l="1"/>
  <c r="K675" i="5"/>
  <c r="F675" i="5"/>
  <c r="C675" i="5"/>
  <c r="H675" i="5" s="1"/>
  <c r="L675" i="5" s="1"/>
  <c r="M675" i="5" s="1"/>
  <c r="N675" i="5" s="1"/>
  <c r="O675" i="5" s="1"/>
  <c r="P675" i="5" s="1"/>
  <c r="Q675" i="5" s="1"/>
  <c r="R675" i="5" s="1"/>
  <c r="V675" i="5"/>
  <c r="E675" i="5"/>
  <c r="J675" i="5"/>
  <c r="S675" i="5"/>
  <c r="Y679" i="7"/>
  <c r="H680" i="8"/>
  <c r="I680" i="8" s="1"/>
  <c r="J680" i="8" s="1"/>
  <c r="T680" i="8"/>
  <c r="U680" i="8" s="1"/>
  <c r="V680" i="8" s="1"/>
  <c r="W680" i="8" s="1"/>
  <c r="T675" i="5" l="1"/>
  <c r="Y680" i="8"/>
  <c r="AB679" i="7"/>
  <c r="Z678" i="7"/>
  <c r="U674" i="5" l="1"/>
  <c r="W675" i="5"/>
  <c r="F676" i="5" s="1"/>
  <c r="R680" i="7"/>
  <c r="Q680" i="7"/>
  <c r="P680" i="7"/>
  <c r="C680" i="7"/>
  <c r="N680" i="7"/>
  <c r="O680" i="7"/>
  <c r="X680" i="7"/>
  <c r="D680" i="7"/>
  <c r="AA680" i="7"/>
  <c r="E680" i="7"/>
  <c r="K680" i="7"/>
  <c r="M680" i="7"/>
  <c r="AB680" i="8"/>
  <c r="Z679" i="8"/>
  <c r="H676" i="5" l="1"/>
  <c r="E676" i="5"/>
  <c r="S676" i="5"/>
  <c r="C676" i="5"/>
  <c r="J676" i="5" s="1"/>
  <c r="V676" i="5"/>
  <c r="I676" i="5"/>
  <c r="D676" i="5"/>
  <c r="K676" i="5"/>
  <c r="L676" i="5"/>
  <c r="M676" i="5" s="1"/>
  <c r="M681" i="8"/>
  <c r="AA681" i="8"/>
  <c r="P681" i="8"/>
  <c r="X681" i="8"/>
  <c r="E681" i="8"/>
  <c r="O681" i="8"/>
  <c r="K681" i="8"/>
  <c r="Q681" i="8"/>
  <c r="R681" i="8"/>
  <c r="D681" i="8"/>
  <c r="N681" i="8"/>
  <c r="C681" i="8"/>
  <c r="S680" i="7"/>
  <c r="T680" i="7" s="1"/>
  <c r="F680" i="7"/>
  <c r="N676" i="5" l="1"/>
  <c r="O676" i="5" s="1"/>
  <c r="P676" i="5" s="1"/>
  <c r="Q676" i="5" s="1"/>
  <c r="R676" i="5" s="1"/>
  <c r="T676" i="5" s="1"/>
  <c r="U680" i="7"/>
  <c r="V680" i="7" s="1"/>
  <c r="W680" i="7" s="1"/>
  <c r="S681" i="8"/>
  <c r="F681" i="8"/>
  <c r="G680" i="7"/>
  <c r="H680" i="7" s="1"/>
  <c r="I680" i="7" s="1"/>
  <c r="W676" i="5" l="1"/>
  <c r="U675" i="5"/>
  <c r="J680" i="7"/>
  <c r="Y680" i="7" s="1"/>
  <c r="T681" i="8"/>
  <c r="U681" i="8" s="1"/>
  <c r="V681" i="8" s="1"/>
  <c r="G681" i="8"/>
  <c r="H681" i="8" s="1"/>
  <c r="I681" i="8" s="1"/>
  <c r="V677" i="5" l="1"/>
  <c r="S677" i="5"/>
  <c r="C677" i="5"/>
  <c r="K677" i="5" s="1"/>
  <c r="J681" i="8"/>
  <c r="W681" i="8"/>
  <c r="AB680" i="7"/>
  <c r="Z679" i="7"/>
  <c r="H677" i="5" l="1"/>
  <c r="F677" i="5"/>
  <c r="L677" i="5" s="1"/>
  <c r="M677" i="5" s="1"/>
  <c r="I677" i="5"/>
  <c r="J677" i="5"/>
  <c r="E677" i="5"/>
  <c r="D677" i="5"/>
  <c r="Y681" i="8"/>
  <c r="Z680" i="8" s="1"/>
  <c r="P681" i="7"/>
  <c r="X681" i="7"/>
  <c r="K681" i="7"/>
  <c r="O681" i="7"/>
  <c r="AA681" i="7"/>
  <c r="E681" i="7"/>
  <c r="N681" i="7"/>
  <c r="Q681" i="7"/>
  <c r="C681" i="7"/>
  <c r="R681" i="7"/>
  <c r="M681" i="7"/>
  <c r="D681" i="7"/>
  <c r="N677" i="5" l="1"/>
  <c r="O677" i="5" s="1"/>
  <c r="P677" i="5" s="1"/>
  <c r="Q677" i="5" s="1"/>
  <c r="AB681" i="8"/>
  <c r="M682" i="8" s="1"/>
  <c r="S681" i="7"/>
  <c r="F681" i="7"/>
  <c r="G681" i="7" s="1"/>
  <c r="H681" i="7" s="1"/>
  <c r="I681" i="7" s="1"/>
  <c r="R677" i="5" l="1"/>
  <c r="T677" i="5" s="1"/>
  <c r="E682" i="8"/>
  <c r="F682" i="8" s="1"/>
  <c r="K682" i="8"/>
  <c r="Q682" i="8"/>
  <c r="X682" i="8"/>
  <c r="P682" i="8"/>
  <c r="O682" i="8"/>
  <c r="N682" i="8"/>
  <c r="AA682" i="8"/>
  <c r="C682" i="8"/>
  <c r="R682" i="8"/>
  <c r="S682" i="8" s="1"/>
  <c r="T682" i="8" s="1"/>
  <c r="D682" i="8"/>
  <c r="T681" i="7"/>
  <c r="J681" i="7"/>
  <c r="W677" i="5" l="1"/>
  <c r="U676" i="5"/>
  <c r="U682" i="8"/>
  <c r="V682" i="8" s="1"/>
  <c r="W682" i="8" s="1"/>
  <c r="U681" i="7"/>
  <c r="V681" i="7" s="1"/>
  <c r="W681" i="7" s="1"/>
  <c r="Y681" i="7" s="1"/>
  <c r="G682" i="8"/>
  <c r="I678" i="5" l="1"/>
  <c r="F678" i="5"/>
  <c r="K678" i="5"/>
  <c r="S678" i="5"/>
  <c r="V678" i="5"/>
  <c r="C678" i="5"/>
  <c r="J678" i="5" s="1"/>
  <c r="D678" i="5"/>
  <c r="E678" i="5"/>
  <c r="H678" i="5"/>
  <c r="AB681" i="7"/>
  <c r="Z680" i="7"/>
  <c r="H682" i="8"/>
  <c r="I682" i="8" s="1"/>
  <c r="J682" i="8" s="1"/>
  <c r="Y682" i="8" s="1"/>
  <c r="L678" i="5" l="1"/>
  <c r="M678" i="5" s="1"/>
  <c r="AB682" i="8"/>
  <c r="Z681" i="8"/>
  <c r="E682" i="7"/>
  <c r="M682" i="7"/>
  <c r="N682" i="7"/>
  <c r="P682" i="7"/>
  <c r="Q682" i="7"/>
  <c r="AA682" i="7"/>
  <c r="K682" i="7"/>
  <c r="C682" i="7"/>
  <c r="R682" i="7"/>
  <c r="X682" i="7"/>
  <c r="O682" i="7"/>
  <c r="D682" i="7"/>
  <c r="N678" i="5" l="1"/>
  <c r="O678" i="5" s="1"/>
  <c r="P678" i="5" s="1"/>
  <c r="Q678" i="5" s="1"/>
  <c r="R683" i="8"/>
  <c r="E683" i="8"/>
  <c r="C683" i="8"/>
  <c r="AA683" i="8"/>
  <c r="N683" i="8"/>
  <c r="D683" i="8"/>
  <c r="P683" i="8"/>
  <c r="K683" i="8"/>
  <c r="M683" i="8"/>
  <c r="O683" i="8"/>
  <c r="Q683" i="8"/>
  <c r="X683" i="8"/>
  <c r="S682" i="7"/>
  <c r="F682" i="7"/>
  <c r="G682" i="7" s="1"/>
  <c r="R678" i="5" l="1"/>
  <c r="T678" i="5" s="1"/>
  <c r="F683" i="8"/>
  <c r="T682" i="7"/>
  <c r="U682" i="7" s="1"/>
  <c r="V682" i="7" s="1"/>
  <c r="S683" i="8"/>
  <c r="T683" i="8" s="1"/>
  <c r="H682" i="7"/>
  <c r="I682" i="7" s="1"/>
  <c r="J682" i="7" s="1"/>
  <c r="W678" i="5" l="1"/>
  <c r="U677" i="5"/>
  <c r="W682" i="7"/>
  <c r="Y682" i="7" s="1"/>
  <c r="U683" i="8"/>
  <c r="V683" i="8" s="1"/>
  <c r="W683" i="8" s="1"/>
  <c r="G683" i="8"/>
  <c r="H683" i="8" s="1"/>
  <c r="I683" i="8" s="1"/>
  <c r="H679" i="5" l="1"/>
  <c r="V679" i="5"/>
  <c r="C679" i="5"/>
  <c r="E679" i="5" s="1"/>
  <c r="S679" i="5"/>
  <c r="AB682" i="7"/>
  <c r="Z681" i="7"/>
  <c r="J683" i="8"/>
  <c r="Y683" i="8" s="1"/>
  <c r="I679" i="5" l="1"/>
  <c r="K679" i="5"/>
  <c r="J679" i="5"/>
  <c r="D679" i="5"/>
  <c r="F679" i="5"/>
  <c r="K683" i="7"/>
  <c r="D683" i="7"/>
  <c r="N683" i="7"/>
  <c r="X683" i="7"/>
  <c r="R683" i="7"/>
  <c r="M683" i="7"/>
  <c r="C683" i="7"/>
  <c r="AA683" i="7"/>
  <c r="Q683" i="7"/>
  <c r="O683" i="7"/>
  <c r="E683" i="7"/>
  <c r="P683" i="7"/>
  <c r="AB683" i="8"/>
  <c r="Z682" i="8"/>
  <c r="L679" i="5" l="1"/>
  <c r="M679" i="5" s="1"/>
  <c r="F683" i="7"/>
  <c r="G683" i="7" s="1"/>
  <c r="E684" i="8"/>
  <c r="R684" i="8"/>
  <c r="D684" i="8"/>
  <c r="Q684" i="8"/>
  <c r="O684" i="8"/>
  <c r="P684" i="8"/>
  <c r="X684" i="8"/>
  <c r="N684" i="8"/>
  <c r="M684" i="8"/>
  <c r="C684" i="8"/>
  <c r="AA684" i="8"/>
  <c r="K684" i="8"/>
  <c r="S683" i="7"/>
  <c r="T683" i="7" s="1"/>
  <c r="N679" i="5" l="1"/>
  <c r="O679" i="5" s="1"/>
  <c r="U683" i="7"/>
  <c r="V683" i="7" s="1"/>
  <c r="W683" i="7" s="1"/>
  <c r="F684" i="8"/>
  <c r="G684" i="8" s="1"/>
  <c r="H684" i="8" s="1"/>
  <c r="I684" i="8" s="1"/>
  <c r="S684" i="8"/>
  <c r="H683" i="7"/>
  <c r="I683" i="7" s="1"/>
  <c r="J683" i="7" s="1"/>
  <c r="P679" i="5" l="1"/>
  <c r="Q679" i="5" s="1"/>
  <c r="R679" i="5" s="1"/>
  <c r="T679" i="5" s="1"/>
  <c r="U678" i="5" s="1"/>
  <c r="Y683" i="7"/>
  <c r="Z682" i="7" s="1"/>
  <c r="T684" i="8"/>
  <c r="U684" i="8" s="1"/>
  <c r="V684" i="8" s="1"/>
  <c r="W684" i="8" s="1"/>
  <c r="J684" i="8"/>
  <c r="W679" i="5" l="1"/>
  <c r="K680" i="5" s="1"/>
  <c r="AB683" i="7"/>
  <c r="N684" i="7" s="1"/>
  <c r="Y684" i="8"/>
  <c r="V680" i="5" l="1"/>
  <c r="F680" i="5"/>
  <c r="S680" i="5"/>
  <c r="H680" i="5"/>
  <c r="C680" i="5"/>
  <c r="I680" i="5" s="1"/>
  <c r="E680" i="5"/>
  <c r="D680" i="5"/>
  <c r="J680" i="5"/>
  <c r="L680" i="5" s="1"/>
  <c r="M680" i="5" s="1"/>
  <c r="C684" i="7"/>
  <c r="O684" i="7"/>
  <c r="AA684" i="7"/>
  <c r="P684" i="7"/>
  <c r="R684" i="7"/>
  <c r="S684" i="7" s="1"/>
  <c r="T684" i="7" s="1"/>
  <c r="U684" i="7" s="1"/>
  <c r="V684" i="7" s="1"/>
  <c r="M684" i="7"/>
  <c r="D684" i="7"/>
  <c r="X684" i="7"/>
  <c r="Q684" i="7"/>
  <c r="K684" i="7"/>
  <c r="E684" i="7"/>
  <c r="F684" i="7" s="1"/>
  <c r="G684" i="7" s="1"/>
  <c r="AB684" i="8"/>
  <c r="Z683" i="8"/>
  <c r="N680" i="5" l="1"/>
  <c r="O680" i="5" s="1"/>
  <c r="P680" i="5" s="1"/>
  <c r="Q680" i="5" s="1"/>
  <c r="R680" i="5" s="1"/>
  <c r="T680" i="5" s="1"/>
  <c r="C685" i="8"/>
  <c r="N685" i="8"/>
  <c r="O685" i="8"/>
  <c r="R685" i="8"/>
  <c r="AA685" i="8"/>
  <c r="E685" i="8"/>
  <c r="M685" i="8"/>
  <c r="K685" i="8"/>
  <c r="D685" i="8"/>
  <c r="Q685" i="8"/>
  <c r="X685" i="8"/>
  <c r="P685" i="8"/>
  <c r="H684" i="7"/>
  <c r="I684" i="7" s="1"/>
  <c r="J684" i="7" s="1"/>
  <c r="W684" i="7"/>
  <c r="W680" i="5" l="1"/>
  <c r="U679" i="5"/>
  <c r="Y684" i="7"/>
  <c r="AB684" i="7" s="1"/>
  <c r="F685" i="8"/>
  <c r="G685" i="8" s="1"/>
  <c r="S685" i="8"/>
  <c r="E681" i="5" l="1"/>
  <c r="C681" i="5"/>
  <c r="J681" i="5" s="1"/>
  <c r="K681" i="5"/>
  <c r="I681" i="5"/>
  <c r="F681" i="5"/>
  <c r="L681" i="5" s="1"/>
  <c r="M681" i="5" s="1"/>
  <c r="S681" i="5"/>
  <c r="V681" i="5"/>
  <c r="H681" i="5"/>
  <c r="Z683" i="7"/>
  <c r="T685" i="8"/>
  <c r="U685" i="8" s="1"/>
  <c r="V685" i="8" s="1"/>
  <c r="X685" i="7"/>
  <c r="R685" i="7"/>
  <c r="K685" i="7"/>
  <c r="E685" i="7"/>
  <c r="N685" i="7"/>
  <c r="C685" i="7"/>
  <c r="D685" i="7"/>
  <c r="P685" i="7"/>
  <c r="O685" i="7"/>
  <c r="M685" i="7"/>
  <c r="AA685" i="7"/>
  <c r="Q685" i="7"/>
  <c r="H685" i="8"/>
  <c r="I685" i="8" s="1"/>
  <c r="J685" i="8" s="1"/>
  <c r="N681" i="5" l="1"/>
  <c r="O681" i="5" s="1"/>
  <c r="P681" i="5" s="1"/>
  <c r="Q681" i="5" s="1"/>
  <c r="R681" i="5" s="1"/>
  <c r="D681" i="5"/>
  <c r="W685" i="8"/>
  <c r="Y685" i="8" s="1"/>
  <c r="Z684" i="8" s="1"/>
  <c r="F685" i="7"/>
  <c r="G685" i="7" s="1"/>
  <c r="H685" i="7" s="1"/>
  <c r="I685" i="7" s="1"/>
  <c r="S685" i="7"/>
  <c r="T685" i="7" s="1"/>
  <c r="T681" i="5" l="1"/>
  <c r="U680" i="5" s="1"/>
  <c r="AB685" i="8"/>
  <c r="D686" i="8" s="1"/>
  <c r="U685" i="7"/>
  <c r="V685" i="7" s="1"/>
  <c r="W685" i="7" s="1"/>
  <c r="J685" i="7"/>
  <c r="W681" i="5" l="1"/>
  <c r="K682" i="5" s="1"/>
  <c r="Q686" i="8"/>
  <c r="M686" i="8"/>
  <c r="R686" i="8"/>
  <c r="S686" i="8" s="1"/>
  <c r="AA686" i="8"/>
  <c r="K686" i="8"/>
  <c r="X686" i="8"/>
  <c r="N686" i="8"/>
  <c r="O686" i="8"/>
  <c r="E686" i="8"/>
  <c r="F686" i="8" s="1"/>
  <c r="G686" i="8" s="1"/>
  <c r="H686" i="8" s="1"/>
  <c r="I686" i="8" s="1"/>
  <c r="P686" i="8"/>
  <c r="C686" i="8"/>
  <c r="Y685" i="7"/>
  <c r="C682" i="5" l="1"/>
  <c r="E682" i="5" s="1"/>
  <c r="J682" i="5"/>
  <c r="V682" i="5"/>
  <c r="S682" i="5"/>
  <c r="D682" i="5"/>
  <c r="F682" i="5"/>
  <c r="I682" i="5"/>
  <c r="H682" i="5"/>
  <c r="AB685" i="7"/>
  <c r="Z684" i="7"/>
  <c r="T686" i="8"/>
  <c r="U686" i="8" s="1"/>
  <c r="V686" i="8" s="1"/>
  <c r="W686" i="8" s="1"/>
  <c r="J686" i="8"/>
  <c r="L682" i="5" l="1"/>
  <c r="M682" i="5" s="1"/>
  <c r="E686" i="7"/>
  <c r="O686" i="7"/>
  <c r="K686" i="7"/>
  <c r="C686" i="7"/>
  <c r="P686" i="7"/>
  <c r="N686" i="7"/>
  <c r="D686" i="7"/>
  <c r="R686" i="7"/>
  <c r="Q686" i="7"/>
  <c r="X686" i="7"/>
  <c r="AA686" i="7"/>
  <c r="M686" i="7"/>
  <c r="Y686" i="8"/>
  <c r="N682" i="5" l="1"/>
  <c r="O682" i="5" s="1"/>
  <c r="AB686" i="8"/>
  <c r="Z685" i="8"/>
  <c r="F686" i="7"/>
  <c r="G686" i="7" s="1"/>
  <c r="H686" i="7" s="1"/>
  <c r="I686" i="7" s="1"/>
  <c r="S686" i="7"/>
  <c r="P682" i="5" l="1"/>
  <c r="Q682" i="5" s="1"/>
  <c r="R682" i="5" s="1"/>
  <c r="T682" i="5" s="1"/>
  <c r="T686" i="7"/>
  <c r="U686" i="7" s="1"/>
  <c r="V686" i="7" s="1"/>
  <c r="K687" i="8"/>
  <c r="X687" i="8"/>
  <c r="E687" i="8"/>
  <c r="O687" i="8"/>
  <c r="C687" i="8"/>
  <c r="AA687" i="8"/>
  <c r="M687" i="8"/>
  <c r="N687" i="8"/>
  <c r="P687" i="8"/>
  <c r="Q687" i="8"/>
  <c r="R687" i="8"/>
  <c r="D687" i="8"/>
  <c r="J686" i="7"/>
  <c r="W682" i="5" l="1"/>
  <c r="U681" i="5"/>
  <c r="S687" i="8"/>
  <c r="T687" i="8" s="1"/>
  <c r="F687" i="8"/>
  <c r="W686" i="7"/>
  <c r="Y686" i="7" s="1"/>
  <c r="M683" i="5" l="1"/>
  <c r="F683" i="5"/>
  <c r="I683" i="5"/>
  <c r="C683" i="5"/>
  <c r="J683" i="5"/>
  <c r="H683" i="5"/>
  <c r="S683" i="5"/>
  <c r="L683" i="5"/>
  <c r="V683" i="5"/>
  <c r="K683" i="5"/>
  <c r="D683" i="5"/>
  <c r="E683" i="5"/>
  <c r="AB686" i="7"/>
  <c r="Z685" i="7"/>
  <c r="G687" i="8"/>
  <c r="H687" i="8" s="1"/>
  <c r="I687" i="8" s="1"/>
  <c r="U687" i="8"/>
  <c r="V687" i="8" s="1"/>
  <c r="W687" i="8" s="1"/>
  <c r="N683" i="5" l="1"/>
  <c r="O683" i="5" s="1"/>
  <c r="P683" i="5" s="1"/>
  <c r="Q683" i="5" s="1"/>
  <c r="J687" i="8"/>
  <c r="Y687" i="8" s="1"/>
  <c r="AA687" i="7"/>
  <c r="Q687" i="7"/>
  <c r="N687" i="7"/>
  <c r="X687" i="7"/>
  <c r="C687" i="7"/>
  <c r="M687" i="7"/>
  <c r="D687" i="7"/>
  <c r="E687" i="7"/>
  <c r="K687" i="7"/>
  <c r="R687" i="7"/>
  <c r="O687" i="7"/>
  <c r="P687" i="7"/>
  <c r="R683" i="5" l="1"/>
  <c r="T683" i="5" s="1"/>
  <c r="F687" i="7"/>
  <c r="G687" i="7" s="1"/>
  <c r="H687" i="7" s="1"/>
  <c r="I687" i="7" s="1"/>
  <c r="AB687" i="8"/>
  <c r="Z686" i="8"/>
  <c r="S687" i="7"/>
  <c r="W683" i="5" l="1"/>
  <c r="U682" i="5"/>
  <c r="J687" i="7"/>
  <c r="N688" i="8"/>
  <c r="E688" i="8"/>
  <c r="M688" i="8"/>
  <c r="X688" i="8"/>
  <c r="R688" i="8"/>
  <c r="O688" i="8"/>
  <c r="D688" i="8"/>
  <c r="P688" i="8"/>
  <c r="K688" i="8"/>
  <c r="AA688" i="8"/>
  <c r="C688" i="8"/>
  <c r="Q688" i="8"/>
  <c r="T687" i="7"/>
  <c r="S684" i="5" l="1"/>
  <c r="C684" i="5"/>
  <c r="L684" i="5"/>
  <c r="D684" i="5"/>
  <c r="M684" i="5"/>
  <c r="K684" i="5"/>
  <c r="V684" i="5"/>
  <c r="J684" i="5"/>
  <c r="E684" i="5"/>
  <c r="F684" i="5"/>
  <c r="H684" i="5"/>
  <c r="I684" i="5"/>
  <c r="U687" i="7"/>
  <c r="V687" i="7" s="1"/>
  <c r="W687" i="7" s="1"/>
  <c r="Y687" i="7" s="1"/>
  <c r="S688" i="8"/>
  <c r="F688" i="8"/>
  <c r="G688" i="8" s="1"/>
  <c r="H688" i="8" s="1"/>
  <c r="I688" i="8" s="1"/>
  <c r="N684" i="5" l="1"/>
  <c r="O684" i="5" s="1"/>
  <c r="P684" i="5" s="1"/>
  <c r="Q684" i="5" s="1"/>
  <c r="R684" i="5" s="1"/>
  <c r="T684" i="5" s="1"/>
  <c r="AB687" i="7"/>
  <c r="Z686" i="7"/>
  <c r="J688" i="8"/>
  <c r="T688" i="8"/>
  <c r="U688" i="8" s="1"/>
  <c r="V688" i="8" s="1"/>
  <c r="W684" i="5" l="1"/>
  <c r="U683" i="5"/>
  <c r="Q688" i="7"/>
  <c r="X688" i="7"/>
  <c r="E688" i="7"/>
  <c r="D688" i="7"/>
  <c r="K688" i="7"/>
  <c r="P688" i="7"/>
  <c r="N688" i="7"/>
  <c r="R688" i="7"/>
  <c r="C688" i="7"/>
  <c r="AA688" i="7"/>
  <c r="O688" i="7"/>
  <c r="M688" i="7"/>
  <c r="W688" i="8"/>
  <c r="Y688" i="8" s="1"/>
  <c r="I685" i="5" l="1"/>
  <c r="L685" i="5"/>
  <c r="D685" i="5"/>
  <c r="F685" i="5"/>
  <c r="V685" i="5"/>
  <c r="M685" i="5"/>
  <c r="N685" i="5" s="1"/>
  <c r="O685" i="5" s="1"/>
  <c r="P685" i="5" s="1"/>
  <c r="Q685" i="5" s="1"/>
  <c r="R685" i="5" s="1"/>
  <c r="H685" i="5"/>
  <c r="C685" i="5"/>
  <c r="J685" i="5"/>
  <c r="E685" i="5"/>
  <c r="K685" i="5"/>
  <c r="S685" i="5"/>
  <c r="F688" i="7"/>
  <c r="AB688" i="8"/>
  <c r="Z687" i="8"/>
  <c r="S688" i="7"/>
  <c r="T688" i="7" s="1"/>
  <c r="T685" i="5" l="1"/>
  <c r="W685" i="5" s="1"/>
  <c r="D689" i="8"/>
  <c r="O689" i="8"/>
  <c r="X689" i="8"/>
  <c r="AA689" i="8"/>
  <c r="K689" i="8"/>
  <c r="N689" i="8"/>
  <c r="Q689" i="8"/>
  <c r="E689" i="8"/>
  <c r="M689" i="8"/>
  <c r="P689" i="8"/>
  <c r="C689" i="8"/>
  <c r="R689" i="8"/>
  <c r="U688" i="7"/>
  <c r="V688" i="7" s="1"/>
  <c r="W688" i="7" s="1"/>
  <c r="G688" i="7"/>
  <c r="H688" i="7" s="1"/>
  <c r="I688" i="7" s="1"/>
  <c r="J688" i="7" s="1"/>
  <c r="U684" i="5" l="1"/>
  <c r="K686" i="5"/>
  <c r="D686" i="5"/>
  <c r="E686" i="5"/>
  <c r="M686" i="5"/>
  <c r="F686" i="5"/>
  <c r="J686" i="5"/>
  <c r="V686" i="5"/>
  <c r="H686" i="5"/>
  <c r="I686" i="5"/>
  <c r="L686" i="5"/>
  <c r="C686" i="5"/>
  <c r="S686" i="5"/>
  <c r="Y688" i="7"/>
  <c r="Z687" i="7" s="1"/>
  <c r="S689" i="8"/>
  <c r="T689" i="8" s="1"/>
  <c r="F689" i="8"/>
  <c r="G689" i="8" s="1"/>
  <c r="H689" i="8" s="1"/>
  <c r="I689" i="8" s="1"/>
  <c r="N686" i="5" l="1"/>
  <c r="O686" i="5" s="1"/>
  <c r="AB688" i="7"/>
  <c r="K689" i="7" s="1"/>
  <c r="U689" i="8"/>
  <c r="V689" i="8" s="1"/>
  <c r="W689" i="8" s="1"/>
  <c r="J689" i="8"/>
  <c r="P686" i="5" l="1"/>
  <c r="Q686" i="5" s="1"/>
  <c r="R686" i="5" s="1"/>
  <c r="T686" i="5" s="1"/>
  <c r="M689" i="7"/>
  <c r="AA689" i="7"/>
  <c r="O689" i="7"/>
  <c r="P689" i="7"/>
  <c r="N689" i="7"/>
  <c r="D689" i="7"/>
  <c r="E689" i="7"/>
  <c r="F689" i="7" s="1"/>
  <c r="G689" i="7" s="1"/>
  <c r="X689" i="7"/>
  <c r="R689" i="7"/>
  <c r="S689" i="7" s="1"/>
  <c r="C689" i="7"/>
  <c r="Q689" i="7"/>
  <c r="Y689" i="8"/>
  <c r="Z688" i="8" s="1"/>
  <c r="W686" i="5" l="1"/>
  <c r="U685" i="5"/>
  <c r="AB689" i="8"/>
  <c r="M690" i="8" s="1"/>
  <c r="H689" i="7"/>
  <c r="I689" i="7" s="1"/>
  <c r="J689" i="7" s="1"/>
  <c r="T689" i="7"/>
  <c r="M687" i="5" l="1"/>
  <c r="J687" i="5"/>
  <c r="L687" i="5"/>
  <c r="C687" i="5"/>
  <c r="I687" i="5"/>
  <c r="S687" i="5"/>
  <c r="K687" i="5"/>
  <c r="H687" i="5"/>
  <c r="D687" i="5"/>
  <c r="F687" i="5"/>
  <c r="V687" i="5"/>
  <c r="E687" i="5"/>
  <c r="D690" i="8"/>
  <c r="C690" i="8"/>
  <c r="R690" i="8"/>
  <c r="S690" i="8" s="1"/>
  <c r="N690" i="8"/>
  <c r="O690" i="8"/>
  <c r="X690" i="8"/>
  <c r="P690" i="8"/>
  <c r="Q690" i="8"/>
  <c r="AA690" i="8"/>
  <c r="K690" i="8"/>
  <c r="E690" i="8"/>
  <c r="F690" i="8" s="1"/>
  <c r="U689" i="7"/>
  <c r="V689" i="7" s="1"/>
  <c r="W689" i="7" s="1"/>
  <c r="Y689" i="7" s="1"/>
  <c r="N687" i="5" l="1"/>
  <c r="O687" i="5" s="1"/>
  <c r="T690" i="8"/>
  <c r="U690" i="8" s="1"/>
  <c r="V690" i="8" s="1"/>
  <c r="W690" i="8" s="1"/>
  <c r="G690" i="8"/>
  <c r="H690" i="8" s="1"/>
  <c r="I690" i="8" s="1"/>
  <c r="AB689" i="7"/>
  <c r="Z688" i="7"/>
  <c r="P687" i="5" l="1"/>
  <c r="Q687" i="5" s="1"/>
  <c r="R687" i="5" s="1"/>
  <c r="T687" i="5" s="1"/>
  <c r="U686" i="5" s="1"/>
  <c r="J690" i="8"/>
  <c r="Y690" i="8" s="1"/>
  <c r="P690" i="7"/>
  <c r="AA690" i="7"/>
  <c r="O690" i="7"/>
  <c r="Q690" i="7"/>
  <c r="E690" i="7"/>
  <c r="C690" i="7"/>
  <c r="D690" i="7"/>
  <c r="X690" i="7"/>
  <c r="N690" i="7"/>
  <c r="K690" i="7"/>
  <c r="R690" i="7"/>
  <c r="M690" i="7"/>
  <c r="W687" i="5" l="1"/>
  <c r="S688" i="5" s="1"/>
  <c r="S690" i="7"/>
  <c r="T690" i="7" s="1"/>
  <c r="AB690" i="8"/>
  <c r="Z689" i="8"/>
  <c r="F690" i="7"/>
  <c r="F688" i="5" l="1"/>
  <c r="J688" i="5"/>
  <c r="D688" i="5"/>
  <c r="C688" i="5"/>
  <c r="I688" i="5"/>
  <c r="V688" i="5"/>
  <c r="H688" i="5"/>
  <c r="L688" i="5"/>
  <c r="M688" i="5"/>
  <c r="N688" i="5" s="1"/>
  <c r="O688" i="5" s="1"/>
  <c r="P688" i="5" s="1"/>
  <c r="Q688" i="5" s="1"/>
  <c r="K688" i="5"/>
  <c r="E688" i="5"/>
  <c r="K691" i="8"/>
  <c r="R691" i="8"/>
  <c r="D691" i="8"/>
  <c r="O691" i="8"/>
  <c r="X691" i="8"/>
  <c r="P691" i="8"/>
  <c r="M691" i="8"/>
  <c r="N691" i="8"/>
  <c r="C691" i="8"/>
  <c r="E691" i="8"/>
  <c r="Q691" i="8"/>
  <c r="AA691" i="8"/>
  <c r="G690" i="7"/>
  <c r="H690" i="7" s="1"/>
  <c r="I690" i="7" s="1"/>
  <c r="J690" i="7" s="1"/>
  <c r="U690" i="7"/>
  <c r="V690" i="7" s="1"/>
  <c r="W690" i="7" s="1"/>
  <c r="R688" i="5" l="1"/>
  <c r="T688" i="5" s="1"/>
  <c r="Y690" i="7"/>
  <c r="AB690" i="7" s="1"/>
  <c r="S691" i="8"/>
  <c r="F691" i="8"/>
  <c r="W688" i="5" l="1"/>
  <c r="U687" i="5"/>
  <c r="Z689" i="7"/>
  <c r="P691" i="7"/>
  <c r="Q691" i="7"/>
  <c r="N691" i="7"/>
  <c r="M691" i="7"/>
  <c r="X691" i="7"/>
  <c r="AA691" i="7"/>
  <c r="O691" i="7"/>
  <c r="C691" i="7"/>
  <c r="R691" i="7"/>
  <c r="D691" i="7"/>
  <c r="E691" i="7"/>
  <c r="K691" i="7"/>
  <c r="G691" i="8"/>
  <c r="H691" i="8" s="1"/>
  <c r="I691" i="8" s="1"/>
  <c r="J691" i="8" s="1"/>
  <c r="T691" i="8"/>
  <c r="U691" i="8" s="1"/>
  <c r="V691" i="8" s="1"/>
  <c r="E689" i="5" l="1"/>
  <c r="H689" i="5"/>
  <c r="V689" i="5"/>
  <c r="K689" i="5"/>
  <c r="S689" i="5"/>
  <c r="F689" i="5"/>
  <c r="D689" i="5"/>
  <c r="M689" i="5"/>
  <c r="C689" i="5"/>
  <c r="J689" i="5"/>
  <c r="L689" i="5"/>
  <c r="I689" i="5"/>
  <c r="S691" i="7"/>
  <c r="W691" i="8"/>
  <c r="Y691" i="8" s="1"/>
  <c r="F691" i="7"/>
  <c r="N689" i="5" l="1"/>
  <c r="O689" i="5" s="1"/>
  <c r="P689" i="5" s="1"/>
  <c r="Q689" i="5" s="1"/>
  <c r="R689" i="5" s="1"/>
  <c r="T689" i="5" s="1"/>
  <c r="T691" i="7"/>
  <c r="U691" i="7" s="1"/>
  <c r="V691" i="7" s="1"/>
  <c r="AB691" i="8"/>
  <c r="Z690" i="8"/>
  <c r="G691" i="7"/>
  <c r="H691" i="7" s="1"/>
  <c r="I691" i="7" s="1"/>
  <c r="W689" i="5" l="1"/>
  <c r="U688" i="5"/>
  <c r="W691" i="7"/>
  <c r="J691" i="7"/>
  <c r="E692" i="8"/>
  <c r="AA692" i="8"/>
  <c r="M692" i="8"/>
  <c r="N692" i="8"/>
  <c r="P692" i="8"/>
  <c r="O692" i="8"/>
  <c r="K692" i="8"/>
  <c r="C692" i="8"/>
  <c r="X692" i="8"/>
  <c r="D692" i="8"/>
  <c r="Q692" i="8"/>
  <c r="R692" i="8"/>
  <c r="L690" i="5" l="1"/>
  <c r="S690" i="5"/>
  <c r="D690" i="5"/>
  <c r="C690" i="5"/>
  <c r="I690" i="5"/>
  <c r="F690" i="5"/>
  <c r="M690" i="5"/>
  <c r="H690" i="5"/>
  <c r="V690" i="5"/>
  <c r="E690" i="5"/>
  <c r="K690" i="5"/>
  <c r="J690" i="5"/>
  <c r="Y691" i="7"/>
  <c r="Z690" i="7" s="1"/>
  <c r="S692" i="8"/>
  <c r="T692" i="8" s="1"/>
  <c r="F692" i="8"/>
  <c r="G692" i="8" s="1"/>
  <c r="N690" i="5" l="1"/>
  <c r="AB691" i="7"/>
  <c r="E692" i="7" s="1"/>
  <c r="F692" i="7" s="1"/>
  <c r="G692" i="7" s="1"/>
  <c r="H692" i="7" s="1"/>
  <c r="I692" i="7" s="1"/>
  <c r="H692" i="8"/>
  <c r="I692" i="8" s="1"/>
  <c r="J692" i="8" s="1"/>
  <c r="U692" i="8"/>
  <c r="V692" i="8" s="1"/>
  <c r="W692" i="8" s="1"/>
  <c r="O690" i="5" l="1"/>
  <c r="P690" i="5" s="1"/>
  <c r="Q690" i="5" s="1"/>
  <c r="Q692" i="7"/>
  <c r="C692" i="7"/>
  <c r="N692" i="7"/>
  <c r="R692" i="7"/>
  <c r="S692" i="7" s="1"/>
  <c r="O692" i="7"/>
  <c r="M692" i="7"/>
  <c r="X692" i="7"/>
  <c r="D692" i="7"/>
  <c r="K692" i="7"/>
  <c r="AA692" i="7"/>
  <c r="P692" i="7"/>
  <c r="Y692" i="8"/>
  <c r="J692" i="7"/>
  <c r="R690" i="5" l="1"/>
  <c r="T690" i="5" s="1"/>
  <c r="T692" i="7"/>
  <c r="U692" i="7" s="1"/>
  <c r="V692" i="7" s="1"/>
  <c r="W692" i="7" s="1"/>
  <c r="Y692" i="7" s="1"/>
  <c r="AB692" i="8"/>
  <c r="Z691" i="8"/>
  <c r="W690" i="5" l="1"/>
  <c r="U689" i="5"/>
  <c r="C693" i="8"/>
  <c r="P693" i="8"/>
  <c r="R693" i="8"/>
  <c r="X693" i="8"/>
  <c r="M693" i="8"/>
  <c r="D693" i="8"/>
  <c r="AA693" i="8"/>
  <c r="K693" i="8"/>
  <c r="E693" i="8"/>
  <c r="O693" i="8"/>
  <c r="Q693" i="8"/>
  <c r="N693" i="8"/>
  <c r="AB692" i="7"/>
  <c r="Z691" i="7"/>
  <c r="K691" i="5" l="1"/>
  <c r="E691" i="5"/>
  <c r="J691" i="5"/>
  <c r="H691" i="5"/>
  <c r="I691" i="5"/>
  <c r="D691" i="5"/>
  <c r="L691" i="5"/>
  <c r="S691" i="5"/>
  <c r="F691" i="5"/>
  <c r="V691" i="5"/>
  <c r="C691" i="5"/>
  <c r="M691" i="5"/>
  <c r="S693" i="8"/>
  <c r="M693" i="7"/>
  <c r="P693" i="7"/>
  <c r="N693" i="7"/>
  <c r="AA693" i="7"/>
  <c r="Q693" i="7"/>
  <c r="D693" i="7"/>
  <c r="E693" i="7"/>
  <c r="R693" i="7"/>
  <c r="O693" i="7"/>
  <c r="C693" i="7"/>
  <c r="K693" i="7"/>
  <c r="X693" i="7"/>
  <c r="F693" i="8"/>
  <c r="G693" i="8" s="1"/>
  <c r="N691" i="5" l="1"/>
  <c r="O691" i="5" s="1"/>
  <c r="F693" i="7"/>
  <c r="H693" i="8"/>
  <c r="I693" i="8" s="1"/>
  <c r="J693" i="8" s="1"/>
  <c r="S693" i="7"/>
  <c r="T693" i="8"/>
  <c r="U693" i="8" s="1"/>
  <c r="V693" i="8" s="1"/>
  <c r="P691" i="5" l="1"/>
  <c r="Q691" i="5" s="1"/>
  <c r="R691" i="5" s="1"/>
  <c r="T691" i="5" s="1"/>
  <c r="G693" i="7"/>
  <c r="W693" i="8"/>
  <c r="Y693" i="8" s="1"/>
  <c r="T693" i="7"/>
  <c r="W691" i="5" l="1"/>
  <c r="U690" i="5"/>
  <c r="H693" i="7"/>
  <c r="I693" i="7" s="1"/>
  <c r="J693" i="7" s="1"/>
  <c r="AB693" i="8"/>
  <c r="Z692" i="8"/>
  <c r="U693" i="7"/>
  <c r="V693" i="7" s="1"/>
  <c r="W693" i="7" s="1"/>
  <c r="I692" i="5" l="1"/>
  <c r="D692" i="5"/>
  <c r="M692" i="5"/>
  <c r="J692" i="5"/>
  <c r="E692" i="5"/>
  <c r="V692" i="5"/>
  <c r="H692" i="5"/>
  <c r="K692" i="5"/>
  <c r="F692" i="5"/>
  <c r="S692" i="5"/>
  <c r="C692" i="5"/>
  <c r="L692" i="5"/>
  <c r="Y693" i="7"/>
  <c r="Z692" i="7" s="1"/>
  <c r="Q694" i="8"/>
  <c r="C694" i="8"/>
  <c r="M694" i="8"/>
  <c r="N694" i="8"/>
  <c r="E694" i="8"/>
  <c r="P694" i="8"/>
  <c r="X694" i="8"/>
  <c r="AA694" i="8"/>
  <c r="K694" i="8"/>
  <c r="D694" i="8"/>
  <c r="O694" i="8"/>
  <c r="R694" i="8"/>
  <c r="N692" i="5" l="1"/>
  <c r="O692" i="5" s="1"/>
  <c r="AB693" i="7"/>
  <c r="K694" i="7" s="1"/>
  <c r="S694" i="8"/>
  <c r="F694" i="8"/>
  <c r="G694" i="8" s="1"/>
  <c r="P692" i="5" l="1"/>
  <c r="Q692" i="5" s="1"/>
  <c r="R692" i="5" s="1"/>
  <c r="T692" i="5" s="1"/>
  <c r="P694" i="7"/>
  <c r="C694" i="7"/>
  <c r="N694" i="7"/>
  <c r="X694" i="7"/>
  <c r="AA694" i="7"/>
  <c r="E694" i="7"/>
  <c r="F694" i="7" s="1"/>
  <c r="R694" i="7"/>
  <c r="S694" i="7" s="1"/>
  <c r="T694" i="7" s="1"/>
  <c r="D694" i="7"/>
  <c r="Q694" i="7"/>
  <c r="O694" i="7"/>
  <c r="M694" i="7"/>
  <c r="H694" i="8"/>
  <c r="I694" i="8" s="1"/>
  <c r="J694" i="8" s="1"/>
  <c r="T694" i="8"/>
  <c r="U694" i="8" s="1"/>
  <c r="V694" i="8" s="1"/>
  <c r="W692" i="5" l="1"/>
  <c r="U691" i="5"/>
  <c r="G694" i="7"/>
  <c r="H694" i="7" s="1"/>
  <c r="I694" i="7" s="1"/>
  <c r="W694" i="8"/>
  <c r="Y694" i="8" s="1"/>
  <c r="U694" i="7"/>
  <c r="V694" i="7" s="1"/>
  <c r="W694" i="7" s="1"/>
  <c r="H693" i="5" l="1"/>
  <c r="F693" i="5"/>
  <c r="S693" i="5"/>
  <c r="V693" i="5"/>
  <c r="L693" i="5"/>
  <c r="K693" i="5"/>
  <c r="C693" i="5"/>
  <c r="D693" i="5"/>
  <c r="I693" i="5"/>
  <c r="E693" i="5"/>
  <c r="M693" i="5"/>
  <c r="J693" i="5"/>
  <c r="J694" i="7"/>
  <c r="Y694" i="7" s="1"/>
  <c r="AB694" i="8"/>
  <c r="Z693" i="8"/>
  <c r="N693" i="5" l="1"/>
  <c r="O693" i="5" s="1"/>
  <c r="P693" i="5" s="1"/>
  <c r="Q693" i="5" s="1"/>
  <c r="AB694" i="7"/>
  <c r="Z693" i="7"/>
  <c r="AA695" i="8"/>
  <c r="X695" i="8"/>
  <c r="N695" i="8"/>
  <c r="D695" i="8"/>
  <c r="O695" i="8"/>
  <c r="K695" i="8"/>
  <c r="R695" i="8"/>
  <c r="M695" i="8"/>
  <c r="Q695" i="8"/>
  <c r="C695" i="8"/>
  <c r="E695" i="8"/>
  <c r="P695" i="8"/>
  <c r="R693" i="5" l="1"/>
  <c r="T693" i="5" s="1"/>
  <c r="F695" i="8"/>
  <c r="G695" i="8" s="1"/>
  <c r="S695" i="8"/>
  <c r="AA695" i="7"/>
  <c r="D695" i="7"/>
  <c r="M695" i="7"/>
  <c r="P695" i="7"/>
  <c r="C695" i="7"/>
  <c r="N695" i="7"/>
  <c r="O695" i="7"/>
  <c r="X695" i="7"/>
  <c r="Q695" i="7"/>
  <c r="E695" i="7"/>
  <c r="R695" i="7"/>
  <c r="K695" i="7"/>
  <c r="W693" i="5" l="1"/>
  <c r="U692" i="5"/>
  <c r="S695" i="7"/>
  <c r="F695" i="7"/>
  <c r="H695" i="8"/>
  <c r="I695" i="8" s="1"/>
  <c r="J695" i="8" s="1"/>
  <c r="T695" i="8"/>
  <c r="U695" i="8" s="1"/>
  <c r="V695" i="8" s="1"/>
  <c r="F694" i="5" l="1"/>
  <c r="K694" i="5"/>
  <c r="D694" i="5"/>
  <c r="J694" i="5"/>
  <c r="V694" i="5"/>
  <c r="M694" i="5"/>
  <c r="H694" i="5"/>
  <c r="S694" i="5"/>
  <c r="E694" i="5"/>
  <c r="C694" i="5"/>
  <c r="L694" i="5"/>
  <c r="I694" i="5"/>
  <c r="G695" i="7"/>
  <c r="H695" i="7" s="1"/>
  <c r="I695" i="7" s="1"/>
  <c r="T695" i="7"/>
  <c r="U695" i="7" s="1"/>
  <c r="V695" i="7" s="1"/>
  <c r="W695" i="8"/>
  <c r="Y695" i="8" s="1"/>
  <c r="N694" i="5" l="1"/>
  <c r="O694" i="5" s="1"/>
  <c r="P694" i="5" s="1"/>
  <c r="Q694" i="5" s="1"/>
  <c r="AB695" i="8"/>
  <c r="Z694" i="8"/>
  <c r="J695" i="7"/>
  <c r="W695" i="7"/>
  <c r="R694" i="5" l="1"/>
  <c r="T694" i="5" s="1"/>
  <c r="D696" i="8"/>
  <c r="AA696" i="8"/>
  <c r="P696" i="8"/>
  <c r="Q696" i="8"/>
  <c r="O696" i="8"/>
  <c r="K696" i="8"/>
  <c r="R696" i="8"/>
  <c r="N696" i="8"/>
  <c r="M696" i="8"/>
  <c r="X696" i="8"/>
  <c r="C696" i="8"/>
  <c r="E696" i="8"/>
  <c r="Y695" i="7"/>
  <c r="W694" i="5" l="1"/>
  <c r="U693" i="5"/>
  <c r="AB695" i="7"/>
  <c r="Z694" i="7"/>
  <c r="S696" i="8"/>
  <c r="F696" i="8"/>
  <c r="G696" i="8" s="1"/>
  <c r="S695" i="5" l="1"/>
  <c r="C695" i="5"/>
  <c r="E695" i="5"/>
  <c r="D695" i="5"/>
  <c r="K695" i="5"/>
  <c r="M695" i="5"/>
  <c r="J695" i="5"/>
  <c r="V695" i="5"/>
  <c r="H695" i="5"/>
  <c r="F695" i="5"/>
  <c r="I695" i="5"/>
  <c r="L695" i="5"/>
  <c r="R696" i="7"/>
  <c r="P696" i="7"/>
  <c r="N696" i="7"/>
  <c r="M696" i="7"/>
  <c r="D696" i="7"/>
  <c r="O696" i="7"/>
  <c r="X696" i="7"/>
  <c r="Q696" i="7"/>
  <c r="K696" i="7"/>
  <c r="C696" i="7"/>
  <c r="E696" i="7"/>
  <c r="AA696" i="7"/>
  <c r="H696" i="8"/>
  <c r="I696" i="8" s="1"/>
  <c r="J696" i="8" s="1"/>
  <c r="T696" i="8"/>
  <c r="U696" i="8" s="1"/>
  <c r="V696" i="8" s="1"/>
  <c r="N695" i="5" l="1"/>
  <c r="O695" i="5" s="1"/>
  <c r="F696" i="7"/>
  <c r="G696" i="7" s="1"/>
  <c r="W696" i="8"/>
  <c r="Y696" i="8" s="1"/>
  <c r="S696" i="7"/>
  <c r="T696" i="7" s="1"/>
  <c r="P695" i="5" l="1"/>
  <c r="Q695" i="5" s="1"/>
  <c r="R695" i="5" s="1"/>
  <c r="T695" i="5" s="1"/>
  <c r="AB696" i="8"/>
  <c r="Z695" i="8"/>
  <c r="H696" i="7"/>
  <c r="I696" i="7" s="1"/>
  <c r="J696" i="7" s="1"/>
  <c r="U696" i="7"/>
  <c r="V696" i="7" s="1"/>
  <c r="W696" i="7" s="1"/>
  <c r="W695" i="5" l="1"/>
  <c r="U694" i="5"/>
  <c r="Y696" i="7"/>
  <c r="AB696" i="7" s="1"/>
  <c r="C697" i="8"/>
  <c r="D697" i="8"/>
  <c r="AA697" i="8"/>
  <c r="N697" i="8"/>
  <c r="Q697" i="8"/>
  <c r="P697" i="8"/>
  <c r="K697" i="8"/>
  <c r="R697" i="8"/>
  <c r="E697" i="8"/>
  <c r="O697" i="8"/>
  <c r="M697" i="8"/>
  <c r="X697" i="8"/>
  <c r="H696" i="5" l="1"/>
  <c r="E696" i="5"/>
  <c r="L696" i="5"/>
  <c r="J696" i="5"/>
  <c r="F696" i="5"/>
  <c r="I696" i="5"/>
  <c r="S696" i="5"/>
  <c r="C696" i="5"/>
  <c r="D696" i="5"/>
  <c r="V696" i="5"/>
  <c r="M696" i="5"/>
  <c r="K696" i="5"/>
  <c r="Z695" i="7"/>
  <c r="P697" i="7"/>
  <c r="R697" i="7"/>
  <c r="N697" i="7"/>
  <c r="K697" i="7"/>
  <c r="AA697" i="7"/>
  <c r="X697" i="7"/>
  <c r="C697" i="7"/>
  <c r="E697" i="7"/>
  <c r="D697" i="7"/>
  <c r="O697" i="7"/>
  <c r="M697" i="7"/>
  <c r="Q697" i="7"/>
  <c r="S697" i="8"/>
  <c r="T697" i="8" s="1"/>
  <c r="F697" i="8"/>
  <c r="N696" i="5" l="1"/>
  <c r="O696" i="5" s="1"/>
  <c r="P696" i="5" s="1"/>
  <c r="Q696" i="5" s="1"/>
  <c r="R696" i="5" s="1"/>
  <c r="T696" i="5" s="1"/>
  <c r="U697" i="8"/>
  <c r="V697" i="8" s="1"/>
  <c r="W697" i="8" s="1"/>
  <c r="S697" i="7"/>
  <c r="T697" i="7" s="1"/>
  <c r="U697" i="7" s="1"/>
  <c r="V697" i="7" s="1"/>
  <c r="F697" i="7"/>
  <c r="G697" i="7" s="1"/>
  <c r="G697" i="8"/>
  <c r="H697" i="8" s="1"/>
  <c r="I697" i="8" s="1"/>
  <c r="W696" i="5" l="1"/>
  <c r="U695" i="5"/>
  <c r="H697" i="7"/>
  <c r="I697" i="7" s="1"/>
  <c r="J697" i="7" s="1"/>
  <c r="J697" i="8"/>
  <c r="Y697" i="8" s="1"/>
  <c r="W697" i="7"/>
  <c r="I697" i="5" l="1"/>
  <c r="S697" i="5"/>
  <c r="D697" i="5"/>
  <c r="J697" i="5"/>
  <c r="F697" i="5"/>
  <c r="V697" i="5"/>
  <c r="E697" i="5"/>
  <c r="M697" i="5"/>
  <c r="C697" i="5"/>
  <c r="L697" i="5"/>
  <c r="K697" i="5"/>
  <c r="H697" i="5"/>
  <c r="AB697" i="8"/>
  <c r="Z696" i="8"/>
  <c r="Y697" i="7"/>
  <c r="N697" i="5" l="1"/>
  <c r="O697" i="5" s="1"/>
  <c r="P697" i="5" s="1"/>
  <c r="Q697" i="5" s="1"/>
  <c r="AB697" i="7"/>
  <c r="Z696" i="7"/>
  <c r="C698" i="8"/>
  <c r="R698" i="8"/>
  <c r="P698" i="8"/>
  <c r="K698" i="8"/>
  <c r="N698" i="8"/>
  <c r="O698" i="8"/>
  <c r="Q698" i="8"/>
  <c r="AA698" i="8"/>
  <c r="X698" i="8"/>
  <c r="D698" i="8"/>
  <c r="M698" i="8"/>
  <c r="E698" i="8"/>
  <c r="R697" i="5" l="1"/>
  <c r="T697" i="5" s="1"/>
  <c r="S698" i="8"/>
  <c r="E698" i="7"/>
  <c r="C698" i="7"/>
  <c r="O698" i="7"/>
  <c r="R698" i="7"/>
  <c r="X698" i="7"/>
  <c r="AA698" i="7"/>
  <c r="Q698" i="7"/>
  <c r="K698" i="7"/>
  <c r="D698" i="7"/>
  <c r="M698" i="7"/>
  <c r="P698" i="7"/>
  <c r="N698" i="7"/>
  <c r="F698" i="8"/>
  <c r="W697" i="5" l="1"/>
  <c r="U696" i="5"/>
  <c r="S698" i="7"/>
  <c r="F698" i="7"/>
  <c r="G698" i="7" s="1"/>
  <c r="G698" i="8"/>
  <c r="H698" i="8" s="1"/>
  <c r="I698" i="8" s="1"/>
  <c r="T698" i="8"/>
  <c r="U698" i="8" s="1"/>
  <c r="V698" i="8" s="1"/>
  <c r="I698" i="5" l="1"/>
  <c r="D698" i="5"/>
  <c r="K698" i="5"/>
  <c r="S698" i="5"/>
  <c r="H698" i="5"/>
  <c r="E698" i="5"/>
  <c r="V698" i="5"/>
  <c r="J698" i="5"/>
  <c r="L698" i="5"/>
  <c r="M698" i="5"/>
  <c r="N698" i="5" s="1"/>
  <c r="O698" i="5" s="1"/>
  <c r="P698" i="5" s="1"/>
  <c r="Q698" i="5" s="1"/>
  <c r="R698" i="5" s="1"/>
  <c r="F698" i="5"/>
  <c r="C698" i="5"/>
  <c r="W698" i="8"/>
  <c r="J698" i="8"/>
  <c r="T698" i="7"/>
  <c r="H698" i="7"/>
  <c r="I698" i="7" s="1"/>
  <c r="J698" i="7" s="1"/>
  <c r="T698" i="5" l="1"/>
  <c r="W698" i="5" s="1"/>
  <c r="Y698" i="8"/>
  <c r="Z697" i="8" s="1"/>
  <c r="U698" i="7"/>
  <c r="V698" i="7" s="1"/>
  <c r="W698" i="7" s="1"/>
  <c r="Y698" i="7" s="1"/>
  <c r="U697" i="5" l="1"/>
  <c r="K699" i="5"/>
  <c r="C699" i="5"/>
  <c r="I699" i="5"/>
  <c r="D699" i="5"/>
  <c r="H699" i="5"/>
  <c r="L699" i="5"/>
  <c r="F699" i="5"/>
  <c r="M699" i="5"/>
  <c r="V699" i="5"/>
  <c r="S699" i="5"/>
  <c r="E699" i="5"/>
  <c r="J699" i="5"/>
  <c r="AB698" i="8"/>
  <c r="Q699" i="8" s="1"/>
  <c r="AB698" i="7"/>
  <c r="AA699" i="7" s="1"/>
  <c r="Z697" i="7"/>
  <c r="N699" i="5" l="1"/>
  <c r="O699" i="5" s="1"/>
  <c r="P699" i="8"/>
  <c r="D699" i="8"/>
  <c r="K699" i="7"/>
  <c r="K699" i="8"/>
  <c r="R699" i="8"/>
  <c r="S699" i="8" s="1"/>
  <c r="X699" i="8"/>
  <c r="AA699" i="8"/>
  <c r="D699" i="7"/>
  <c r="N699" i="7"/>
  <c r="M699" i="8"/>
  <c r="C699" i="8"/>
  <c r="E699" i="8"/>
  <c r="F699" i="8" s="1"/>
  <c r="G699" i="8" s="1"/>
  <c r="H699" i="8" s="1"/>
  <c r="I699" i="8" s="1"/>
  <c r="Q699" i="7"/>
  <c r="E699" i="7"/>
  <c r="F699" i="7" s="1"/>
  <c r="G699" i="7" s="1"/>
  <c r="R699" i="7"/>
  <c r="S699" i="7" s="1"/>
  <c r="C699" i="7"/>
  <c r="M699" i="7"/>
  <c r="O699" i="7"/>
  <c r="N699" i="8"/>
  <c r="O699" i="8"/>
  <c r="X699" i="7"/>
  <c r="P699" i="7"/>
  <c r="P699" i="5" l="1"/>
  <c r="Q699" i="5" s="1"/>
  <c r="R699" i="5" s="1"/>
  <c r="T699" i="5" s="1"/>
  <c r="T699" i="7"/>
  <c r="J699" i="8"/>
  <c r="T699" i="8"/>
  <c r="U699" i="8" s="1"/>
  <c r="V699" i="8" s="1"/>
  <c r="H699" i="7"/>
  <c r="I699" i="7" s="1"/>
  <c r="J699" i="7" s="1"/>
  <c r="W699" i="5" l="1"/>
  <c r="U698" i="5"/>
  <c r="W699" i="8"/>
  <c r="Y699" i="8" s="1"/>
  <c r="U699" i="7"/>
  <c r="V699" i="7" s="1"/>
  <c r="W699" i="7" s="1"/>
  <c r="Y699" i="7" s="1"/>
  <c r="V700" i="5" l="1"/>
  <c r="C700" i="5"/>
  <c r="M700" i="5"/>
  <c r="H700" i="5"/>
  <c r="L700" i="5"/>
  <c r="F700" i="5"/>
  <c r="E700" i="5"/>
  <c r="K700" i="5"/>
  <c r="I700" i="5"/>
  <c r="D700" i="5"/>
  <c r="S700" i="5"/>
  <c r="J700" i="5"/>
  <c r="AB699" i="8"/>
  <c r="Z698" i="8"/>
  <c r="AB699" i="7"/>
  <c r="Z698" i="7"/>
  <c r="N700" i="5" l="1"/>
  <c r="M700" i="7"/>
  <c r="O700" i="7"/>
  <c r="D700" i="7"/>
  <c r="X700" i="7"/>
  <c r="AA700" i="7"/>
  <c r="P700" i="7"/>
  <c r="K700" i="7"/>
  <c r="E700" i="7"/>
  <c r="N700" i="7"/>
  <c r="R700" i="7"/>
  <c r="C700" i="7"/>
  <c r="Q700" i="7"/>
  <c r="N700" i="8"/>
  <c r="K700" i="8"/>
  <c r="AA700" i="8"/>
  <c r="M700" i="8"/>
  <c r="O700" i="8"/>
  <c r="C700" i="8"/>
  <c r="R700" i="8"/>
  <c r="Q700" i="8"/>
  <c r="X700" i="8"/>
  <c r="D700" i="8"/>
  <c r="E700" i="8"/>
  <c r="P700" i="8"/>
  <c r="O700" i="5" l="1"/>
  <c r="P700" i="5" s="1"/>
  <c r="Q700" i="5" s="1"/>
  <c r="R700" i="5" s="1"/>
  <c r="T700" i="5" s="1"/>
  <c r="F700" i="8"/>
  <c r="G700" i="8" s="1"/>
  <c r="S700" i="7"/>
  <c r="T700" i="7" s="1"/>
  <c r="S700" i="8"/>
  <c r="T700" i="8" s="1"/>
  <c r="U700" i="8" s="1"/>
  <c r="V700" i="8" s="1"/>
  <c r="F700" i="7"/>
  <c r="W700" i="5" l="1"/>
  <c r="U699" i="5"/>
  <c r="W700" i="8"/>
  <c r="H700" i="8"/>
  <c r="I700" i="8" s="1"/>
  <c r="J700" i="8" s="1"/>
  <c r="G700" i="7"/>
  <c r="H700" i="7" s="1"/>
  <c r="I700" i="7" s="1"/>
  <c r="J700" i="7" s="1"/>
  <c r="U700" i="7"/>
  <c r="V700" i="7" s="1"/>
  <c r="W700" i="7" s="1"/>
  <c r="E701" i="5" l="1"/>
  <c r="S701" i="5"/>
  <c r="L701" i="5"/>
  <c r="I701" i="5"/>
  <c r="V701" i="5"/>
  <c r="C701" i="5"/>
  <c r="F701" i="5"/>
  <c r="J701" i="5"/>
  <c r="M701" i="5"/>
  <c r="D701" i="5"/>
  <c r="H701" i="5"/>
  <c r="K701" i="5"/>
  <c r="Y700" i="8"/>
  <c r="Z699" i="8" s="1"/>
  <c r="Y700" i="7"/>
  <c r="Z699" i="7" s="1"/>
  <c r="N701" i="5" l="1"/>
  <c r="O701" i="5" s="1"/>
  <c r="P701" i="5" s="1"/>
  <c r="Q701" i="5" s="1"/>
  <c r="R701" i="5" s="1"/>
  <c r="T701" i="5" s="1"/>
  <c r="AB700" i="8"/>
  <c r="D701" i="8" s="1"/>
  <c r="AB700" i="7"/>
  <c r="R701" i="7" s="1"/>
  <c r="W701" i="5" l="1"/>
  <c r="U700" i="5"/>
  <c r="P701" i="8"/>
  <c r="N701" i="8"/>
  <c r="X701" i="8"/>
  <c r="C701" i="8"/>
  <c r="Q701" i="8"/>
  <c r="R701" i="8"/>
  <c r="S701" i="8" s="1"/>
  <c r="E701" i="8"/>
  <c r="F701" i="8" s="1"/>
  <c r="G701" i="8" s="1"/>
  <c r="O701" i="8"/>
  <c r="AA701" i="8"/>
  <c r="K701" i="8"/>
  <c r="M701" i="8"/>
  <c r="AA701" i="7"/>
  <c r="P701" i="7"/>
  <c r="O701" i="7"/>
  <c r="C701" i="7"/>
  <c r="M701" i="7"/>
  <c r="K701" i="7"/>
  <c r="N701" i="7"/>
  <c r="X701" i="7"/>
  <c r="D701" i="7"/>
  <c r="Q701" i="7"/>
  <c r="E701" i="7"/>
  <c r="F701" i="7" s="1"/>
  <c r="G701" i="7" s="1"/>
  <c r="H701" i="7" s="1"/>
  <c r="I701" i="7" s="1"/>
  <c r="S701" i="7"/>
  <c r="T701" i="7" s="1"/>
  <c r="U701" i="7" s="1"/>
  <c r="V701" i="7" s="1"/>
  <c r="D702" i="5" l="1"/>
  <c r="C702" i="5"/>
  <c r="I702" i="5"/>
  <c r="J702" i="5"/>
  <c r="L702" i="5"/>
  <c r="M702" i="5"/>
  <c r="H702" i="5"/>
  <c r="V702" i="5"/>
  <c r="K702" i="5"/>
  <c r="S702" i="5"/>
  <c r="F702" i="5"/>
  <c r="E702" i="5"/>
  <c r="T701" i="8"/>
  <c r="U701" i="8" s="1"/>
  <c r="V701" i="8" s="1"/>
  <c r="W701" i="7"/>
  <c r="J701" i="7"/>
  <c r="H701" i="8"/>
  <c r="I701" i="8" s="1"/>
  <c r="J701" i="8" s="1"/>
  <c r="N702" i="5" l="1"/>
  <c r="O702" i="5" s="1"/>
  <c r="W701" i="8"/>
  <c r="Y701" i="8" s="1"/>
  <c r="AB701" i="8" s="1"/>
  <c r="Y701" i="7"/>
  <c r="P702" i="5" l="1"/>
  <c r="Q702" i="5" s="1"/>
  <c r="R702" i="5" s="1"/>
  <c r="T702" i="5" s="1"/>
  <c r="U701" i="5" s="1"/>
  <c r="Z700" i="8"/>
  <c r="M702" i="8"/>
  <c r="R702" i="8"/>
  <c r="O702" i="8"/>
  <c r="N702" i="8"/>
  <c r="D702" i="8"/>
  <c r="K702" i="8"/>
  <c r="C702" i="8"/>
  <c r="X702" i="8"/>
  <c r="AA702" i="8"/>
  <c r="Q702" i="8"/>
  <c r="E702" i="8"/>
  <c r="P702" i="8"/>
  <c r="AB701" i="7"/>
  <c r="Z700" i="7"/>
  <c r="W702" i="5" l="1"/>
  <c r="F703" i="5" s="1"/>
  <c r="F702" i="8"/>
  <c r="G702" i="8" s="1"/>
  <c r="H702" i="8" s="1"/>
  <c r="I702" i="8" s="1"/>
  <c r="E702" i="7"/>
  <c r="D702" i="7"/>
  <c r="N702" i="7"/>
  <c r="P702" i="7"/>
  <c r="O702" i="7"/>
  <c r="C702" i="7"/>
  <c r="AA702" i="7"/>
  <c r="R702" i="7"/>
  <c r="K702" i="7"/>
  <c r="X702" i="7"/>
  <c r="M702" i="7"/>
  <c r="Q702" i="7"/>
  <c r="S702" i="8"/>
  <c r="T702" i="8" s="1"/>
  <c r="U702" i="8" s="1"/>
  <c r="V702" i="8" s="1"/>
  <c r="C703" i="5" l="1"/>
  <c r="L703" i="5"/>
  <c r="E703" i="5"/>
  <c r="H703" i="5"/>
  <c r="D703" i="5"/>
  <c r="V703" i="5"/>
  <c r="M703" i="5"/>
  <c r="N703" i="5" s="1"/>
  <c r="O703" i="5" s="1"/>
  <c r="P703" i="5" s="1"/>
  <c r="Q703" i="5" s="1"/>
  <c r="R703" i="5" s="1"/>
  <c r="I703" i="5"/>
  <c r="K703" i="5"/>
  <c r="S703" i="5"/>
  <c r="J703" i="5"/>
  <c r="J702" i="8"/>
  <c r="S702" i="7"/>
  <c r="T702" i="7" s="1"/>
  <c r="U702" i="7" s="1"/>
  <c r="V702" i="7" s="1"/>
  <c r="F702" i="7"/>
  <c r="G702" i="7" s="1"/>
  <c r="H702" i="7" s="1"/>
  <c r="I702" i="7" s="1"/>
  <c r="W702" i="8"/>
  <c r="T703" i="5" l="1"/>
  <c r="U702" i="5" s="1"/>
  <c r="Y702" i="8"/>
  <c r="Z701" i="8" s="1"/>
  <c r="J702" i="7"/>
  <c r="W702" i="7"/>
  <c r="W703" i="5" l="1"/>
  <c r="I704" i="5" s="1"/>
  <c r="AB702" i="8"/>
  <c r="M703" i="8" s="1"/>
  <c r="Y702" i="7"/>
  <c r="D704" i="5" l="1"/>
  <c r="E704" i="5"/>
  <c r="S704" i="5"/>
  <c r="J704" i="5"/>
  <c r="V704" i="5"/>
  <c r="M704" i="5"/>
  <c r="N704" i="5" s="1"/>
  <c r="O704" i="5" s="1"/>
  <c r="F704" i="5"/>
  <c r="H704" i="5"/>
  <c r="L704" i="5"/>
  <c r="K704" i="5"/>
  <c r="C704" i="5"/>
  <c r="P703" i="8"/>
  <c r="C703" i="8"/>
  <c r="AA703" i="8"/>
  <c r="X703" i="8"/>
  <c r="N703" i="8"/>
  <c r="E703" i="8"/>
  <c r="F703" i="8" s="1"/>
  <c r="O703" i="8"/>
  <c r="R703" i="8"/>
  <c r="S703" i="8" s="1"/>
  <c r="T703" i="8" s="1"/>
  <c r="D703" i="8"/>
  <c r="Q703" i="8"/>
  <c r="K703" i="8"/>
  <c r="AB702" i="7"/>
  <c r="Z701" i="7"/>
  <c r="P704" i="5" l="1"/>
  <c r="Q704" i="5" s="1"/>
  <c r="R704" i="5" s="1"/>
  <c r="T704" i="5" s="1"/>
  <c r="U703" i="8"/>
  <c r="V703" i="8" s="1"/>
  <c r="W703" i="8" s="1"/>
  <c r="C703" i="7"/>
  <c r="O703" i="7"/>
  <c r="E703" i="7"/>
  <c r="M703" i="7"/>
  <c r="N703" i="7"/>
  <c r="D703" i="7"/>
  <c r="R703" i="7"/>
  <c r="AA703" i="7"/>
  <c r="X703" i="7"/>
  <c r="Q703" i="7"/>
  <c r="P703" i="7"/>
  <c r="K703" i="7"/>
  <c r="G703" i="8"/>
  <c r="H703" i="8" s="1"/>
  <c r="I703" i="8" s="1"/>
  <c r="W704" i="5" l="1"/>
  <c r="U703" i="5"/>
  <c r="J703" i="8"/>
  <c r="Y703" i="8" s="1"/>
  <c r="S703" i="7"/>
  <c r="T703" i="7" s="1"/>
  <c r="U703" i="7" s="1"/>
  <c r="V703" i="7" s="1"/>
  <c r="F703" i="7"/>
  <c r="D705" i="5" l="1"/>
  <c r="C705" i="5"/>
  <c r="J705" i="5"/>
  <c r="I705" i="5"/>
  <c r="L705" i="5"/>
  <c r="M705" i="5"/>
  <c r="H705" i="5"/>
  <c r="S705" i="5"/>
  <c r="K705" i="5"/>
  <c r="F705" i="5"/>
  <c r="E705" i="5"/>
  <c r="V705" i="5"/>
  <c r="G703" i="7"/>
  <c r="AB703" i="8"/>
  <c r="Z702" i="8"/>
  <c r="W703" i="7"/>
  <c r="N705" i="5" l="1"/>
  <c r="O705" i="5" s="1"/>
  <c r="P705" i="5" s="1"/>
  <c r="Q705" i="5" s="1"/>
  <c r="R705" i="5" s="1"/>
  <c r="T705" i="5" s="1"/>
  <c r="H703" i="7"/>
  <c r="I703" i="7" s="1"/>
  <c r="J703" i="7" s="1"/>
  <c r="Y703" i="7" s="1"/>
  <c r="D704" i="8"/>
  <c r="X704" i="8"/>
  <c r="R704" i="8"/>
  <c r="K704" i="8"/>
  <c r="C704" i="8"/>
  <c r="N704" i="8"/>
  <c r="M704" i="8"/>
  <c r="O704" i="8"/>
  <c r="P704" i="8"/>
  <c r="Q704" i="8"/>
  <c r="E704" i="8"/>
  <c r="AA704" i="8"/>
  <c r="W705" i="5" l="1"/>
  <c r="U704" i="5"/>
  <c r="AB703" i="7"/>
  <c r="Q704" i="7" s="1"/>
  <c r="Z702" i="7"/>
  <c r="S704" i="8"/>
  <c r="F704" i="8"/>
  <c r="L706" i="5" l="1"/>
  <c r="M706" i="5"/>
  <c r="E706" i="5"/>
  <c r="K706" i="5"/>
  <c r="S706" i="5"/>
  <c r="C706" i="5"/>
  <c r="D706" i="5"/>
  <c r="V706" i="5"/>
  <c r="J706" i="5"/>
  <c r="F706" i="5"/>
  <c r="H706" i="5"/>
  <c r="I706" i="5"/>
  <c r="E704" i="7"/>
  <c r="F704" i="7" s="1"/>
  <c r="K704" i="7"/>
  <c r="R704" i="7"/>
  <c r="S704" i="7" s="1"/>
  <c r="M704" i="7"/>
  <c r="P704" i="7"/>
  <c r="X704" i="7"/>
  <c r="O704" i="7"/>
  <c r="C704" i="7"/>
  <c r="D704" i="7"/>
  <c r="T704" i="8"/>
  <c r="G704" i="8"/>
  <c r="H704" i="8" s="1"/>
  <c r="I704" i="8" s="1"/>
  <c r="J704" i="8" s="1"/>
  <c r="N704" i="7"/>
  <c r="AA704" i="7"/>
  <c r="N706" i="5" l="1"/>
  <c r="O706" i="5" s="1"/>
  <c r="U704" i="8"/>
  <c r="V704" i="8" s="1"/>
  <c r="W704" i="8" s="1"/>
  <c r="Y704" i="8" s="1"/>
  <c r="G704" i="7"/>
  <c r="H704" i="7" s="1"/>
  <c r="I704" i="7" s="1"/>
  <c r="T704" i="7"/>
  <c r="U704" i="7" s="1"/>
  <c r="V704" i="7" s="1"/>
  <c r="P706" i="5" l="1"/>
  <c r="Q706" i="5" s="1"/>
  <c r="R706" i="5" s="1"/>
  <c r="T706" i="5" s="1"/>
  <c r="J704" i="7"/>
  <c r="W704" i="7"/>
  <c r="AB704" i="8"/>
  <c r="Z703" i="8"/>
  <c r="W706" i="5" l="1"/>
  <c r="U705" i="5"/>
  <c r="Y704" i="7"/>
  <c r="Z703" i="7" s="1"/>
  <c r="AA705" i="8"/>
  <c r="R705" i="8"/>
  <c r="E705" i="8"/>
  <c r="M705" i="8"/>
  <c r="O705" i="8"/>
  <c r="K705" i="8"/>
  <c r="D705" i="8"/>
  <c r="C705" i="8"/>
  <c r="N705" i="8"/>
  <c r="X705" i="8"/>
  <c r="Q705" i="8"/>
  <c r="P705" i="8"/>
  <c r="D707" i="5" l="1"/>
  <c r="J707" i="5"/>
  <c r="F707" i="5"/>
  <c r="E707" i="5"/>
  <c r="H707" i="5"/>
  <c r="V707" i="5"/>
  <c r="C707" i="5"/>
  <c r="L707" i="5"/>
  <c r="M707" i="5"/>
  <c r="I707" i="5"/>
  <c r="K707" i="5"/>
  <c r="S707" i="5"/>
  <c r="AB704" i="7"/>
  <c r="N705" i="7" s="1"/>
  <c r="F705" i="8"/>
  <c r="G705" i="8" s="1"/>
  <c r="H705" i="8" s="1"/>
  <c r="I705" i="8" s="1"/>
  <c r="S705" i="8"/>
  <c r="N707" i="5" l="1"/>
  <c r="O707" i="5" s="1"/>
  <c r="P707" i="5" s="1"/>
  <c r="Q707" i="5" s="1"/>
  <c r="D705" i="7"/>
  <c r="R705" i="7"/>
  <c r="P705" i="7"/>
  <c r="X705" i="7"/>
  <c r="Q705" i="7"/>
  <c r="C705" i="7"/>
  <c r="K705" i="7"/>
  <c r="M705" i="7"/>
  <c r="E705" i="7"/>
  <c r="F705" i="7" s="1"/>
  <c r="O705" i="7"/>
  <c r="AA705" i="7"/>
  <c r="S705" i="7"/>
  <c r="J705" i="8"/>
  <c r="T705" i="8"/>
  <c r="U705" i="8" s="1"/>
  <c r="V705" i="8" s="1"/>
  <c r="R707" i="5" l="1"/>
  <c r="T707" i="5" s="1"/>
  <c r="G705" i="7"/>
  <c r="H705" i="7" s="1"/>
  <c r="I705" i="7" s="1"/>
  <c r="W705" i="8"/>
  <c r="Y705" i="8" s="1"/>
  <c r="T705" i="7"/>
  <c r="W707" i="5" l="1"/>
  <c r="U706" i="5"/>
  <c r="J705" i="7"/>
  <c r="AB705" i="8"/>
  <c r="Z704" i="8"/>
  <c r="U705" i="7"/>
  <c r="V705" i="7" s="1"/>
  <c r="W705" i="7" s="1"/>
  <c r="E708" i="5" l="1"/>
  <c r="M708" i="5"/>
  <c r="K708" i="5"/>
  <c r="I708" i="5"/>
  <c r="D708" i="5"/>
  <c r="F708" i="5"/>
  <c r="C708" i="5"/>
  <c r="H708" i="5"/>
  <c r="S708" i="5"/>
  <c r="V708" i="5"/>
  <c r="J708" i="5"/>
  <c r="L708" i="5"/>
  <c r="Y705" i="7"/>
  <c r="Z704" i="7" s="1"/>
  <c r="Q706" i="8"/>
  <c r="AA706" i="8"/>
  <c r="R706" i="8"/>
  <c r="K706" i="8"/>
  <c r="M706" i="8"/>
  <c r="N706" i="8"/>
  <c r="D706" i="8"/>
  <c r="X706" i="8"/>
  <c r="E706" i="8"/>
  <c r="O706" i="8"/>
  <c r="C706" i="8"/>
  <c r="P706" i="8"/>
  <c r="N708" i="5" l="1"/>
  <c r="O708" i="5" s="1"/>
  <c r="P708" i="5" s="1"/>
  <c r="Q708" i="5" s="1"/>
  <c r="R708" i="5" s="1"/>
  <c r="T708" i="5" s="1"/>
  <c r="AB705" i="7"/>
  <c r="K706" i="7" s="1"/>
  <c r="S706" i="8"/>
  <c r="F706" i="8"/>
  <c r="G706" i="8" s="1"/>
  <c r="H706" i="8" s="1"/>
  <c r="I706" i="8" s="1"/>
  <c r="W708" i="5" l="1"/>
  <c r="U707" i="5"/>
  <c r="AA706" i="7"/>
  <c r="R706" i="7"/>
  <c r="S706" i="7" s="1"/>
  <c r="P706" i="7"/>
  <c r="Q706" i="7"/>
  <c r="C706" i="7"/>
  <c r="X706" i="7"/>
  <c r="D706" i="7"/>
  <c r="M706" i="7"/>
  <c r="N706" i="7"/>
  <c r="E706" i="7"/>
  <c r="F706" i="7" s="1"/>
  <c r="O706" i="7"/>
  <c r="J706" i="8"/>
  <c r="T706" i="8"/>
  <c r="U706" i="8" s="1"/>
  <c r="V706" i="8" s="1"/>
  <c r="V709" i="5" l="1"/>
  <c r="D709" i="5"/>
  <c r="F709" i="5"/>
  <c r="I709" i="5"/>
  <c r="J709" i="5"/>
  <c r="S709" i="5"/>
  <c r="M709" i="5"/>
  <c r="H709" i="5"/>
  <c r="C709" i="5"/>
  <c r="K709" i="5"/>
  <c r="E709" i="5"/>
  <c r="L709" i="5"/>
  <c r="G706" i="7"/>
  <c r="H706" i="7" s="1"/>
  <c r="I706" i="7" s="1"/>
  <c r="J706" i="7" s="1"/>
  <c r="T706" i="7"/>
  <c r="W706" i="8"/>
  <c r="Y706" i="8" s="1"/>
  <c r="N709" i="5" l="1"/>
  <c r="O709" i="5" s="1"/>
  <c r="P709" i="5" s="1"/>
  <c r="Q709" i="5" s="1"/>
  <c r="R709" i="5" s="1"/>
  <c r="T709" i="5" s="1"/>
  <c r="AB706" i="8"/>
  <c r="Z705" i="8"/>
  <c r="U706" i="7"/>
  <c r="V706" i="7" s="1"/>
  <c r="W706" i="7" s="1"/>
  <c r="Y706" i="7" s="1"/>
  <c r="W709" i="5" l="1"/>
  <c r="U708" i="5"/>
  <c r="AB706" i="7"/>
  <c r="Z705" i="7"/>
  <c r="X707" i="8"/>
  <c r="M707" i="8"/>
  <c r="E707" i="8"/>
  <c r="O707" i="8"/>
  <c r="R707" i="8"/>
  <c r="N707" i="8"/>
  <c r="P707" i="8"/>
  <c r="D707" i="8"/>
  <c r="K707" i="8"/>
  <c r="AA707" i="8"/>
  <c r="Q707" i="8"/>
  <c r="C707" i="8"/>
  <c r="E710" i="5" l="1"/>
  <c r="D710" i="5"/>
  <c r="M710" i="5"/>
  <c r="V710" i="5"/>
  <c r="L710" i="5"/>
  <c r="I710" i="5"/>
  <c r="C710" i="5"/>
  <c r="F710" i="5"/>
  <c r="H710" i="5"/>
  <c r="K710" i="5"/>
  <c r="S710" i="5"/>
  <c r="J710" i="5"/>
  <c r="F707" i="8"/>
  <c r="G707" i="8" s="1"/>
  <c r="M707" i="7"/>
  <c r="D707" i="7"/>
  <c r="N707" i="7"/>
  <c r="P707" i="7"/>
  <c r="AA707" i="7"/>
  <c r="Q707" i="7"/>
  <c r="C707" i="7"/>
  <c r="R707" i="7"/>
  <c r="X707" i="7"/>
  <c r="E707" i="7"/>
  <c r="K707" i="7"/>
  <c r="O707" i="7"/>
  <c r="S707" i="8"/>
  <c r="T707" i="8" s="1"/>
  <c r="U707" i="8" s="1"/>
  <c r="V707" i="8" s="1"/>
  <c r="N710" i="5" l="1"/>
  <c r="O710" i="5" s="1"/>
  <c r="H707" i="8"/>
  <c r="I707" i="8" s="1"/>
  <c r="J707" i="8" s="1"/>
  <c r="F707" i="7"/>
  <c r="G707" i="7" s="1"/>
  <c r="H707" i="7" s="1"/>
  <c r="I707" i="7" s="1"/>
  <c r="W707" i="8"/>
  <c r="S707" i="7"/>
  <c r="T707" i="7" s="1"/>
  <c r="U707" i="7" s="1"/>
  <c r="V707" i="7" s="1"/>
  <c r="P710" i="5" l="1"/>
  <c r="Q710" i="5" s="1"/>
  <c r="R710" i="5" s="1"/>
  <c r="T710" i="5" s="1"/>
  <c r="Y707" i="8"/>
  <c r="AB707" i="8" s="1"/>
  <c r="J707" i="7"/>
  <c r="W707" i="7"/>
  <c r="W710" i="5" l="1"/>
  <c r="U709" i="5"/>
  <c r="Z706" i="8"/>
  <c r="Y707" i="7"/>
  <c r="N708" i="8"/>
  <c r="P708" i="8"/>
  <c r="R708" i="8"/>
  <c r="AA708" i="8"/>
  <c r="K708" i="8"/>
  <c r="O708" i="8"/>
  <c r="Q708" i="8"/>
  <c r="M708" i="8"/>
  <c r="X708" i="8"/>
  <c r="D708" i="8"/>
  <c r="C708" i="8"/>
  <c r="E708" i="8"/>
  <c r="J711" i="5" l="1"/>
  <c r="S711" i="5"/>
  <c r="I711" i="5"/>
  <c r="F711" i="5"/>
  <c r="D711" i="5"/>
  <c r="E711" i="5"/>
  <c r="M711" i="5"/>
  <c r="V711" i="5"/>
  <c r="H711" i="5"/>
  <c r="C711" i="5"/>
  <c r="L711" i="5"/>
  <c r="K711" i="5"/>
  <c r="S708" i="8"/>
  <c r="T708" i="8" s="1"/>
  <c r="F708" i="8"/>
  <c r="AB707" i="7"/>
  <c r="Z706" i="7"/>
  <c r="N711" i="5" l="1"/>
  <c r="O711" i="5" s="1"/>
  <c r="U708" i="8"/>
  <c r="V708" i="8" s="1"/>
  <c r="W708" i="8" s="1"/>
  <c r="R708" i="7"/>
  <c r="N708" i="7"/>
  <c r="X708" i="7"/>
  <c r="AA708" i="7"/>
  <c r="O708" i="7"/>
  <c r="K708" i="7"/>
  <c r="D708" i="7"/>
  <c r="Q708" i="7"/>
  <c r="C708" i="7"/>
  <c r="M708" i="7"/>
  <c r="E708" i="7"/>
  <c r="P708" i="7"/>
  <c r="G708" i="8"/>
  <c r="H708" i="8" s="1"/>
  <c r="I708" i="8" s="1"/>
  <c r="P711" i="5" l="1"/>
  <c r="Q711" i="5" s="1"/>
  <c r="R711" i="5" s="1"/>
  <c r="T711" i="5" s="1"/>
  <c r="U710" i="5" s="1"/>
  <c r="S708" i="7"/>
  <c r="T708" i="7" s="1"/>
  <c r="F708" i="7"/>
  <c r="G708" i="7" s="1"/>
  <c r="J708" i="8"/>
  <c r="Y708" i="8" s="1"/>
  <c r="W711" i="5" l="1"/>
  <c r="D712" i="5" s="1"/>
  <c r="AB708" i="8"/>
  <c r="Z707" i="8"/>
  <c r="U708" i="7"/>
  <c r="V708" i="7" s="1"/>
  <c r="W708" i="7" s="1"/>
  <c r="H708" i="7"/>
  <c r="I708" i="7" s="1"/>
  <c r="J708" i="7" s="1"/>
  <c r="H712" i="5" l="1"/>
  <c r="E712" i="5"/>
  <c r="F712" i="5"/>
  <c r="L712" i="5"/>
  <c r="V712" i="5"/>
  <c r="K712" i="5"/>
  <c r="M712" i="5"/>
  <c r="N712" i="5" s="1"/>
  <c r="O712" i="5" s="1"/>
  <c r="P712" i="5" s="1"/>
  <c r="Q712" i="5" s="1"/>
  <c r="R712" i="5" s="1"/>
  <c r="S712" i="5"/>
  <c r="J712" i="5"/>
  <c r="C712" i="5"/>
  <c r="I712" i="5"/>
  <c r="Y708" i="7"/>
  <c r="N709" i="8"/>
  <c r="X709" i="8"/>
  <c r="AA709" i="8"/>
  <c r="R709" i="8"/>
  <c r="O709" i="8"/>
  <c r="M709" i="8"/>
  <c r="D709" i="8"/>
  <c r="K709" i="8"/>
  <c r="C709" i="8"/>
  <c r="E709" i="8"/>
  <c r="P709" i="8"/>
  <c r="Q709" i="8"/>
  <c r="T712" i="5" l="1"/>
  <c r="U711" i="5" s="1"/>
  <c r="S709" i="8"/>
  <c r="T709" i="8" s="1"/>
  <c r="AB708" i="7"/>
  <c r="Z707" i="7"/>
  <c r="F709" i="8"/>
  <c r="W712" i="5" l="1"/>
  <c r="H713" i="5" s="1"/>
  <c r="C709" i="7"/>
  <c r="O709" i="7"/>
  <c r="M709" i="7"/>
  <c r="Q709" i="7"/>
  <c r="R709" i="7"/>
  <c r="X709" i="7"/>
  <c r="E709" i="7"/>
  <c r="AA709" i="7"/>
  <c r="P709" i="7"/>
  <c r="K709" i="7"/>
  <c r="D709" i="7"/>
  <c r="N709" i="7"/>
  <c r="G709" i="8"/>
  <c r="H709" i="8" s="1"/>
  <c r="I709" i="8" s="1"/>
  <c r="U709" i="8"/>
  <c r="V709" i="8" s="1"/>
  <c r="W709" i="8" s="1"/>
  <c r="S713" i="5" l="1"/>
  <c r="I713" i="5"/>
  <c r="V713" i="5"/>
  <c r="J713" i="5"/>
  <c r="C713" i="5"/>
  <c r="M713" i="5"/>
  <c r="N713" i="5" s="1"/>
  <c r="O713" i="5" s="1"/>
  <c r="P713" i="5" s="1"/>
  <c r="Q713" i="5" s="1"/>
  <c r="R713" i="5" s="1"/>
  <c r="E713" i="5"/>
  <c r="F713" i="5"/>
  <c r="L713" i="5"/>
  <c r="K713" i="5"/>
  <c r="D713" i="5"/>
  <c r="F709" i="7"/>
  <c r="S709" i="7"/>
  <c r="T709" i="7" s="1"/>
  <c r="J709" i="8"/>
  <c r="Y709" i="8" s="1"/>
  <c r="T713" i="5" l="1"/>
  <c r="U712" i="5" s="1"/>
  <c r="AB709" i="8"/>
  <c r="Z708" i="8"/>
  <c r="U709" i="7"/>
  <c r="V709" i="7" s="1"/>
  <c r="W709" i="7" s="1"/>
  <c r="G709" i="7"/>
  <c r="W713" i="5" l="1"/>
  <c r="M714" i="5" s="1"/>
  <c r="H709" i="7"/>
  <c r="I709" i="7" s="1"/>
  <c r="J709" i="7" s="1"/>
  <c r="Y709" i="7" s="1"/>
  <c r="X710" i="8"/>
  <c r="Q710" i="8"/>
  <c r="D710" i="8"/>
  <c r="O710" i="8"/>
  <c r="N710" i="8"/>
  <c r="AA710" i="8"/>
  <c r="P710" i="8"/>
  <c r="R710" i="8"/>
  <c r="E710" i="8"/>
  <c r="M710" i="8"/>
  <c r="K710" i="8"/>
  <c r="C710" i="8"/>
  <c r="C714" i="5" l="1"/>
  <c r="F714" i="5"/>
  <c r="S714" i="5"/>
  <c r="K714" i="5"/>
  <c r="J714" i="5"/>
  <c r="H714" i="5"/>
  <c r="L714" i="5"/>
  <c r="I714" i="5"/>
  <c r="D714" i="5"/>
  <c r="V714" i="5"/>
  <c r="E714" i="5"/>
  <c r="N714" i="5"/>
  <c r="O714" i="5" s="1"/>
  <c r="P714" i="5" s="1"/>
  <c r="Q714" i="5" s="1"/>
  <c r="R714" i="5" s="1"/>
  <c r="Z708" i="7"/>
  <c r="AB709" i="7"/>
  <c r="X710" i="7" s="1"/>
  <c r="S710" i="8"/>
  <c r="F710" i="8"/>
  <c r="G710" i="8" s="1"/>
  <c r="H710" i="8" s="1"/>
  <c r="I710" i="8" s="1"/>
  <c r="T714" i="5" l="1"/>
  <c r="U713" i="5" s="1"/>
  <c r="M710" i="7"/>
  <c r="C710" i="7"/>
  <c r="E710" i="7"/>
  <c r="K710" i="7"/>
  <c r="O710" i="7"/>
  <c r="Q710" i="7"/>
  <c r="N710" i="7"/>
  <c r="AA710" i="7"/>
  <c r="P710" i="7"/>
  <c r="R710" i="7"/>
  <c r="S710" i="7" s="1"/>
  <c r="D710" i="7"/>
  <c r="J710" i="8"/>
  <c r="T710" i="8"/>
  <c r="W714" i="5" l="1"/>
  <c r="L715" i="5" s="1"/>
  <c r="F710" i="7"/>
  <c r="U710" i="8"/>
  <c r="V710" i="8" s="1"/>
  <c r="W710" i="8" s="1"/>
  <c r="Y710" i="8" s="1"/>
  <c r="T710" i="7"/>
  <c r="U710" i="7" s="1"/>
  <c r="V710" i="7" s="1"/>
  <c r="W710" i="7" s="1"/>
  <c r="V715" i="5" l="1"/>
  <c r="K715" i="5"/>
  <c r="H715" i="5"/>
  <c r="M715" i="5"/>
  <c r="N715" i="5" s="1"/>
  <c r="O715" i="5" s="1"/>
  <c r="P715" i="5" s="1"/>
  <c r="Q715" i="5" s="1"/>
  <c r="D715" i="5"/>
  <c r="J715" i="5"/>
  <c r="I715" i="5"/>
  <c r="C715" i="5"/>
  <c r="S715" i="5"/>
  <c r="E715" i="5"/>
  <c r="F715" i="5"/>
  <c r="G710" i="7"/>
  <c r="H710" i="7" s="1"/>
  <c r="I710" i="7" s="1"/>
  <c r="J710" i="7" s="1"/>
  <c r="Y710" i="7" s="1"/>
  <c r="AB710" i="8"/>
  <c r="Z709" i="8"/>
  <c r="R715" i="5" l="1"/>
  <c r="T715" i="5" s="1"/>
  <c r="D711" i="8"/>
  <c r="O711" i="8"/>
  <c r="M711" i="8"/>
  <c r="R711" i="8"/>
  <c r="Q711" i="8"/>
  <c r="P711" i="8"/>
  <c r="AA711" i="8"/>
  <c r="K711" i="8"/>
  <c r="C711" i="8"/>
  <c r="X711" i="8"/>
  <c r="E711" i="8"/>
  <c r="N711" i="8"/>
  <c r="AB710" i="7"/>
  <c r="Z709" i="7"/>
  <c r="W715" i="5" l="1"/>
  <c r="U714" i="5"/>
  <c r="O711" i="7"/>
  <c r="Q711" i="7"/>
  <c r="C711" i="7"/>
  <c r="K711" i="7"/>
  <c r="E711" i="7"/>
  <c r="D711" i="7"/>
  <c r="R711" i="7"/>
  <c r="N711" i="7"/>
  <c r="P711" i="7"/>
  <c r="X711" i="7"/>
  <c r="AA711" i="7"/>
  <c r="M711" i="7"/>
  <c r="S711" i="8"/>
  <c r="F711" i="8"/>
  <c r="M716" i="5" l="1"/>
  <c r="C716" i="5"/>
  <c r="E716" i="5"/>
  <c r="L716" i="5"/>
  <c r="D716" i="5"/>
  <c r="K716" i="5"/>
  <c r="H716" i="5"/>
  <c r="S716" i="5"/>
  <c r="F716" i="5"/>
  <c r="I716" i="5"/>
  <c r="V716" i="5"/>
  <c r="J716" i="5"/>
  <c r="G711" i="8"/>
  <c r="H711" i="8" s="1"/>
  <c r="I711" i="8" s="1"/>
  <c r="F711" i="7"/>
  <c r="G711" i="7" s="1"/>
  <c r="H711" i="7" s="1"/>
  <c r="I711" i="7" s="1"/>
  <c r="S711" i="7"/>
  <c r="T711" i="7" s="1"/>
  <c r="U711" i="7" s="1"/>
  <c r="V711" i="7" s="1"/>
  <c r="T711" i="8"/>
  <c r="N716" i="5" l="1"/>
  <c r="O716" i="5" s="1"/>
  <c r="U711" i="8"/>
  <c r="V711" i="8" s="1"/>
  <c r="W711" i="8" s="1"/>
  <c r="J711" i="8"/>
  <c r="W711" i="7"/>
  <c r="J711" i="7"/>
  <c r="P716" i="5" l="1"/>
  <c r="Q716" i="5" s="1"/>
  <c r="R716" i="5" s="1"/>
  <c r="T716" i="5" s="1"/>
  <c r="U715" i="5" s="1"/>
  <c r="Y711" i="7"/>
  <c r="Z710" i="7" s="1"/>
  <c r="Y711" i="8"/>
  <c r="W716" i="5" l="1"/>
  <c r="M717" i="5" s="1"/>
  <c r="AB711" i="7"/>
  <c r="M712" i="7" s="1"/>
  <c r="AB711" i="8"/>
  <c r="Z710" i="8"/>
  <c r="V717" i="5" l="1"/>
  <c r="E717" i="5"/>
  <c r="J717" i="5"/>
  <c r="H717" i="5"/>
  <c r="I717" i="5"/>
  <c r="F717" i="5"/>
  <c r="D717" i="5"/>
  <c r="K717" i="5"/>
  <c r="C717" i="5"/>
  <c r="L717" i="5"/>
  <c r="S717" i="5"/>
  <c r="N717" i="5"/>
  <c r="O717" i="5" s="1"/>
  <c r="P717" i="5" s="1"/>
  <c r="Q717" i="5" s="1"/>
  <c r="R717" i="5" s="1"/>
  <c r="K712" i="7"/>
  <c r="Q712" i="7"/>
  <c r="E712" i="7"/>
  <c r="F712" i="7" s="1"/>
  <c r="G712" i="7" s="1"/>
  <c r="H712" i="7" s="1"/>
  <c r="I712" i="7" s="1"/>
  <c r="O712" i="7"/>
  <c r="AA712" i="7"/>
  <c r="N712" i="7"/>
  <c r="X712" i="7"/>
  <c r="R712" i="7"/>
  <c r="S712" i="7" s="1"/>
  <c r="T712" i="7" s="1"/>
  <c r="P712" i="7"/>
  <c r="C712" i="7"/>
  <c r="D712" i="7"/>
  <c r="O712" i="8"/>
  <c r="K712" i="8"/>
  <c r="E712" i="8"/>
  <c r="F712" i="8" s="1"/>
  <c r="G712" i="8" s="1"/>
  <c r="R712" i="8"/>
  <c r="S712" i="8" s="1"/>
  <c r="T712" i="8" s="1"/>
  <c r="U712" i="8" s="1"/>
  <c r="V712" i="8" s="1"/>
  <c r="X712" i="8"/>
  <c r="M712" i="8"/>
  <c r="C712" i="8"/>
  <c r="N712" i="8"/>
  <c r="Q712" i="8"/>
  <c r="AA712" i="8"/>
  <c r="D712" i="8"/>
  <c r="P712" i="8"/>
  <c r="T717" i="5" l="1"/>
  <c r="U716" i="5" s="1"/>
  <c r="W712" i="8"/>
  <c r="H712" i="8"/>
  <c r="I712" i="8" s="1"/>
  <c r="J712" i="8" s="1"/>
  <c r="J712" i="7"/>
  <c r="U712" i="7"/>
  <c r="V712" i="7" s="1"/>
  <c r="W712" i="7" s="1"/>
  <c r="W717" i="5" l="1"/>
  <c r="J718" i="5" s="1"/>
  <c r="Y712" i="8"/>
  <c r="Z711" i="8" s="1"/>
  <c r="Y712" i="7"/>
  <c r="K718" i="5" l="1"/>
  <c r="F718" i="5"/>
  <c r="E718" i="5"/>
  <c r="V718" i="5"/>
  <c r="I718" i="5"/>
  <c r="C718" i="5"/>
  <c r="H718" i="5"/>
  <c r="D718" i="5"/>
  <c r="M718" i="5"/>
  <c r="N718" i="5" s="1"/>
  <c r="O718" i="5" s="1"/>
  <c r="P718" i="5" s="1"/>
  <c r="Q718" i="5" s="1"/>
  <c r="S718" i="5"/>
  <c r="L718" i="5"/>
  <c r="AB712" i="8"/>
  <c r="X713" i="8" s="1"/>
  <c r="AB712" i="7"/>
  <c r="Z711" i="7"/>
  <c r="R718" i="5" l="1"/>
  <c r="T718" i="5" s="1"/>
  <c r="O713" i="8"/>
  <c r="K713" i="8"/>
  <c r="N713" i="8"/>
  <c r="D713" i="8"/>
  <c r="R713" i="8"/>
  <c r="S713" i="8" s="1"/>
  <c r="T713" i="8" s="1"/>
  <c r="M713" i="8"/>
  <c r="E713" i="8"/>
  <c r="F713" i="8" s="1"/>
  <c r="C713" i="8"/>
  <c r="AA713" i="8"/>
  <c r="Q713" i="8"/>
  <c r="P713" i="8"/>
  <c r="R713" i="7"/>
  <c r="D713" i="7"/>
  <c r="AA713" i="7"/>
  <c r="O713" i="7"/>
  <c r="E713" i="7"/>
  <c r="N713" i="7"/>
  <c r="X713" i="7"/>
  <c r="M713" i="7"/>
  <c r="P713" i="7"/>
  <c r="C713" i="7"/>
  <c r="K713" i="7"/>
  <c r="Q713" i="7"/>
  <c r="W718" i="5" l="1"/>
  <c r="U717" i="5"/>
  <c r="U713" i="8"/>
  <c r="V713" i="8" s="1"/>
  <c r="W713" i="8" s="1"/>
  <c r="G713" i="8"/>
  <c r="H713" i="8" s="1"/>
  <c r="I713" i="8" s="1"/>
  <c r="J713" i="8" s="1"/>
  <c r="F713" i="7"/>
  <c r="G713" i="7" s="1"/>
  <c r="S713" i="7"/>
  <c r="M719" i="5" l="1"/>
  <c r="N719" i="5" s="1"/>
  <c r="O719" i="5" s="1"/>
  <c r="P719" i="5" s="1"/>
  <c r="Q719" i="5" s="1"/>
  <c r="R719" i="5" s="1"/>
  <c r="I719" i="5"/>
  <c r="D719" i="5"/>
  <c r="E719" i="5"/>
  <c r="C719" i="5"/>
  <c r="F719" i="5"/>
  <c r="K719" i="5"/>
  <c r="H719" i="5"/>
  <c r="L719" i="5"/>
  <c r="V719" i="5"/>
  <c r="S719" i="5"/>
  <c r="J719" i="5"/>
  <c r="Y713" i="8"/>
  <c r="AB713" i="8" s="1"/>
  <c r="T713" i="7"/>
  <c r="H713" i="7"/>
  <c r="I713" i="7" s="1"/>
  <c r="J713" i="7" s="1"/>
  <c r="T719" i="5" l="1"/>
  <c r="U718" i="5" s="1"/>
  <c r="Z712" i="8"/>
  <c r="U713" i="7"/>
  <c r="V713" i="7" s="1"/>
  <c r="W713" i="7" s="1"/>
  <c r="Y713" i="7" s="1"/>
  <c r="C714" i="8"/>
  <c r="X714" i="8"/>
  <c r="D714" i="8"/>
  <c r="R714" i="8"/>
  <c r="M714" i="8"/>
  <c r="Q714" i="8"/>
  <c r="AA714" i="8"/>
  <c r="N714" i="8"/>
  <c r="K714" i="8"/>
  <c r="O714" i="8"/>
  <c r="P714" i="8"/>
  <c r="E714" i="8"/>
  <c r="W719" i="5" l="1"/>
  <c r="C720" i="5" s="1"/>
  <c r="F714" i="8"/>
  <c r="S714" i="8"/>
  <c r="AB713" i="7"/>
  <c r="Z712" i="7"/>
  <c r="V720" i="5" l="1"/>
  <c r="H720" i="5"/>
  <c r="I720" i="5"/>
  <c r="J720" i="5"/>
  <c r="M720" i="5"/>
  <c r="N720" i="5" s="1"/>
  <c r="O720" i="5" s="1"/>
  <c r="P720" i="5" s="1"/>
  <c r="Q720" i="5" s="1"/>
  <c r="K720" i="5"/>
  <c r="F720" i="5"/>
  <c r="L720" i="5"/>
  <c r="D720" i="5"/>
  <c r="E720" i="5"/>
  <c r="S720" i="5"/>
  <c r="G714" i="8"/>
  <c r="H714" i="8" s="1"/>
  <c r="I714" i="8" s="1"/>
  <c r="J714" i="8" s="1"/>
  <c r="D714" i="7"/>
  <c r="K714" i="7"/>
  <c r="P714" i="7"/>
  <c r="N714" i="7"/>
  <c r="Q714" i="7"/>
  <c r="AA714" i="7"/>
  <c r="C714" i="7"/>
  <c r="R714" i="7"/>
  <c r="M714" i="7"/>
  <c r="O714" i="7"/>
  <c r="X714" i="7"/>
  <c r="E714" i="7"/>
  <c r="T714" i="8"/>
  <c r="U714" i="8" s="1"/>
  <c r="V714" i="8" s="1"/>
  <c r="R720" i="5" l="1"/>
  <c r="T720" i="5" s="1"/>
  <c r="S714" i="7"/>
  <c r="W714" i="8"/>
  <c r="Y714" i="8" s="1"/>
  <c r="F714" i="7"/>
  <c r="W720" i="5" l="1"/>
  <c r="U719" i="5"/>
  <c r="AB714" i="8"/>
  <c r="Z713" i="8"/>
  <c r="G714" i="7"/>
  <c r="H714" i="7" s="1"/>
  <c r="I714" i="7" s="1"/>
  <c r="T714" i="7"/>
  <c r="K721" i="5" l="1"/>
  <c r="D721" i="5"/>
  <c r="V721" i="5"/>
  <c r="E721" i="5"/>
  <c r="S721" i="5"/>
  <c r="H721" i="5"/>
  <c r="L721" i="5"/>
  <c r="F721" i="5"/>
  <c r="M721" i="5"/>
  <c r="C721" i="5"/>
  <c r="I721" i="5"/>
  <c r="J721" i="5"/>
  <c r="U714" i="7"/>
  <c r="V714" i="7" s="1"/>
  <c r="W714" i="7" s="1"/>
  <c r="M715" i="8"/>
  <c r="E715" i="8"/>
  <c r="O715" i="8"/>
  <c r="N715" i="8"/>
  <c r="D715" i="8"/>
  <c r="K715" i="8"/>
  <c r="P715" i="8"/>
  <c r="Q715" i="8"/>
  <c r="AA715" i="8"/>
  <c r="R715" i="8"/>
  <c r="X715" i="8"/>
  <c r="C715" i="8"/>
  <c r="J714" i="7"/>
  <c r="N721" i="5" l="1"/>
  <c r="O721" i="5" s="1"/>
  <c r="P721" i="5" s="1"/>
  <c r="Q721" i="5" s="1"/>
  <c r="Y714" i="7"/>
  <c r="Z713" i="7" s="1"/>
  <c r="S715" i="8"/>
  <c r="T715" i="8" s="1"/>
  <c r="U715" i="8" s="1"/>
  <c r="V715" i="8" s="1"/>
  <c r="F715" i="8"/>
  <c r="G715" i="8" s="1"/>
  <c r="R721" i="5" l="1"/>
  <c r="T721" i="5" s="1"/>
  <c r="AB714" i="7"/>
  <c r="Q715" i="7" s="1"/>
  <c r="H715" i="8"/>
  <c r="I715" i="8" s="1"/>
  <c r="J715" i="8" s="1"/>
  <c r="W715" i="8"/>
  <c r="W721" i="5" l="1"/>
  <c r="U720" i="5"/>
  <c r="C715" i="7"/>
  <c r="M715" i="7"/>
  <c r="O715" i="7"/>
  <c r="P715" i="7"/>
  <c r="K715" i="7"/>
  <c r="R715" i="7"/>
  <c r="S715" i="7" s="1"/>
  <c r="T715" i="7" s="1"/>
  <c r="U715" i="7" s="1"/>
  <c r="V715" i="7" s="1"/>
  <c r="N715" i="7"/>
  <c r="X715" i="7"/>
  <c r="AA715" i="7"/>
  <c r="Y715" i="8"/>
  <c r="AB715" i="8" s="1"/>
  <c r="D715" i="7"/>
  <c r="E715" i="7"/>
  <c r="F715" i="7" s="1"/>
  <c r="S722" i="5" l="1"/>
  <c r="K722" i="5"/>
  <c r="F722" i="5"/>
  <c r="I722" i="5"/>
  <c r="H722" i="5"/>
  <c r="L722" i="5"/>
  <c r="E722" i="5"/>
  <c r="D722" i="5"/>
  <c r="C722" i="5"/>
  <c r="V722" i="5"/>
  <c r="M722" i="5"/>
  <c r="J722" i="5"/>
  <c r="Z714" i="8"/>
  <c r="O716" i="8"/>
  <c r="AA716" i="8"/>
  <c r="P716" i="8"/>
  <c r="C716" i="8"/>
  <c r="R716" i="8"/>
  <c r="N716" i="8"/>
  <c r="Q716" i="8"/>
  <c r="K716" i="8"/>
  <c r="M716" i="8"/>
  <c r="D716" i="8"/>
  <c r="E716" i="8"/>
  <c r="X716" i="8"/>
  <c r="G715" i="7"/>
  <c r="W715" i="7"/>
  <c r="N722" i="5" l="1"/>
  <c r="O722" i="5" s="1"/>
  <c r="P722" i="5" s="1"/>
  <c r="Q722" i="5" s="1"/>
  <c r="F716" i="8"/>
  <c r="G716" i="8" s="1"/>
  <c r="S716" i="8"/>
  <c r="T716" i="8" s="1"/>
  <c r="H715" i="7"/>
  <c r="I715" i="7" s="1"/>
  <c r="J715" i="7" s="1"/>
  <c r="Y715" i="7" s="1"/>
  <c r="R722" i="5" l="1"/>
  <c r="T722" i="5" s="1"/>
  <c r="U716" i="8"/>
  <c r="V716" i="8" s="1"/>
  <c r="W716" i="8" s="1"/>
  <c r="AB715" i="7"/>
  <c r="Z714" i="7"/>
  <c r="H716" i="8"/>
  <c r="I716" i="8" s="1"/>
  <c r="J716" i="8" s="1"/>
  <c r="W722" i="5" l="1"/>
  <c r="U721" i="5"/>
  <c r="Y716" i="8"/>
  <c r="Z715" i="8" s="1"/>
  <c r="C716" i="7"/>
  <c r="M716" i="7"/>
  <c r="D716" i="7"/>
  <c r="N716" i="7"/>
  <c r="K716" i="7"/>
  <c r="O716" i="7"/>
  <c r="AA716" i="7"/>
  <c r="X716" i="7"/>
  <c r="E716" i="7"/>
  <c r="R716" i="7"/>
  <c r="Q716" i="7"/>
  <c r="P716" i="7"/>
  <c r="K723" i="5" l="1"/>
  <c r="M723" i="5"/>
  <c r="F723" i="5"/>
  <c r="V723" i="5"/>
  <c r="H723" i="5"/>
  <c r="C723" i="5"/>
  <c r="I723" i="5"/>
  <c r="L723" i="5"/>
  <c r="D723" i="5"/>
  <c r="S723" i="5"/>
  <c r="E723" i="5"/>
  <c r="J723" i="5"/>
  <c r="AB716" i="8"/>
  <c r="M717" i="8" s="1"/>
  <c r="S716" i="7"/>
  <c r="F716" i="7"/>
  <c r="G716" i="7" s="1"/>
  <c r="H716" i="7" s="1"/>
  <c r="I716" i="7" s="1"/>
  <c r="N723" i="5" l="1"/>
  <c r="O723" i="5" s="1"/>
  <c r="P723" i="5" s="1"/>
  <c r="Q723" i="5" s="1"/>
  <c r="R723" i="5" s="1"/>
  <c r="T723" i="5" s="1"/>
  <c r="N717" i="8"/>
  <c r="Q717" i="8"/>
  <c r="X717" i="8"/>
  <c r="P717" i="8"/>
  <c r="AA717" i="8"/>
  <c r="K717" i="8"/>
  <c r="R717" i="8"/>
  <c r="S717" i="8" s="1"/>
  <c r="T717" i="8" s="1"/>
  <c r="O717" i="8"/>
  <c r="D717" i="8"/>
  <c r="C717" i="8"/>
  <c r="E717" i="8"/>
  <c r="F717" i="8" s="1"/>
  <c r="G717" i="8" s="1"/>
  <c r="H717" i="8" s="1"/>
  <c r="I717" i="8" s="1"/>
  <c r="T716" i="7"/>
  <c r="J716" i="7"/>
  <c r="W723" i="5" l="1"/>
  <c r="U722" i="5"/>
  <c r="U716" i="7"/>
  <c r="V716" i="7" s="1"/>
  <c r="W716" i="7" s="1"/>
  <c r="Y716" i="7" s="1"/>
  <c r="U717" i="8"/>
  <c r="V717" i="8" s="1"/>
  <c r="W717" i="8" s="1"/>
  <c r="J717" i="8"/>
  <c r="K724" i="5" l="1"/>
  <c r="C724" i="5"/>
  <c r="M724" i="5"/>
  <c r="I724" i="5"/>
  <c r="V724" i="5"/>
  <c r="S724" i="5"/>
  <c r="D724" i="5"/>
  <c r="E724" i="5"/>
  <c r="H724" i="5"/>
  <c r="F724" i="5"/>
  <c r="J724" i="5"/>
  <c r="L724" i="5"/>
  <c r="AB716" i="7"/>
  <c r="Z715" i="7"/>
  <c r="Y717" i="8"/>
  <c r="N724" i="5" l="1"/>
  <c r="O724" i="5" s="1"/>
  <c r="P717" i="7"/>
  <c r="Q717" i="7"/>
  <c r="C717" i="7"/>
  <c r="X717" i="7"/>
  <c r="R717" i="7"/>
  <c r="AA717" i="7"/>
  <c r="N717" i="7"/>
  <c r="K717" i="7"/>
  <c r="M717" i="7"/>
  <c r="D717" i="7"/>
  <c r="E717" i="7"/>
  <c r="O717" i="7"/>
  <c r="AB717" i="8"/>
  <c r="Z716" i="8"/>
  <c r="P724" i="5" l="1"/>
  <c r="Q724" i="5" s="1"/>
  <c r="R724" i="5" s="1"/>
  <c r="T724" i="5" s="1"/>
  <c r="X718" i="8"/>
  <c r="P718" i="8"/>
  <c r="AA718" i="8"/>
  <c r="R718" i="8"/>
  <c r="Q718" i="8"/>
  <c r="D718" i="8"/>
  <c r="O718" i="8"/>
  <c r="K718" i="8"/>
  <c r="M718" i="8"/>
  <c r="E718" i="8"/>
  <c r="N718" i="8"/>
  <c r="C718" i="8"/>
  <c r="S717" i="7"/>
  <c r="T717" i="7" s="1"/>
  <c r="U717" i="7" s="1"/>
  <c r="V717" i="7" s="1"/>
  <c r="F717" i="7"/>
  <c r="G717" i="7" s="1"/>
  <c r="H717" i="7" s="1"/>
  <c r="I717" i="7" s="1"/>
  <c r="W724" i="5" l="1"/>
  <c r="U723" i="5"/>
  <c r="S718" i="8"/>
  <c r="F718" i="8"/>
  <c r="J717" i="7"/>
  <c r="W717" i="7"/>
  <c r="K725" i="5" l="1"/>
  <c r="V725" i="5"/>
  <c r="J725" i="5"/>
  <c r="L725" i="5"/>
  <c r="S725" i="5"/>
  <c r="I725" i="5"/>
  <c r="F725" i="5"/>
  <c r="H725" i="5"/>
  <c r="M725" i="5"/>
  <c r="D725" i="5"/>
  <c r="E725" i="5"/>
  <c r="C725" i="5"/>
  <c r="Y717" i="7"/>
  <c r="Z716" i="7" s="1"/>
  <c r="T718" i="8"/>
  <c r="U718" i="8" s="1"/>
  <c r="V718" i="8" s="1"/>
  <c r="W718" i="8" s="1"/>
  <c r="G718" i="8"/>
  <c r="N725" i="5" l="1"/>
  <c r="O725" i="5" s="1"/>
  <c r="AB717" i="7"/>
  <c r="X718" i="7" s="1"/>
  <c r="H718" i="8"/>
  <c r="I718" i="8" s="1"/>
  <c r="J718" i="8" s="1"/>
  <c r="Y718" i="8" s="1"/>
  <c r="P725" i="5" l="1"/>
  <c r="Q725" i="5" s="1"/>
  <c r="R725" i="5" s="1"/>
  <c r="T725" i="5" s="1"/>
  <c r="U724" i="5" s="1"/>
  <c r="O718" i="7"/>
  <c r="K718" i="7"/>
  <c r="M718" i="7"/>
  <c r="C718" i="7"/>
  <c r="D718" i="7"/>
  <c r="P718" i="7"/>
  <c r="Q718" i="7"/>
  <c r="E718" i="7"/>
  <c r="F718" i="7" s="1"/>
  <c r="AA718" i="7"/>
  <c r="R718" i="7"/>
  <c r="S718" i="7" s="1"/>
  <c r="T718" i="7" s="1"/>
  <c r="U718" i="7" s="1"/>
  <c r="V718" i="7" s="1"/>
  <c r="N718" i="7"/>
  <c r="AB718" i="8"/>
  <c r="Z717" i="8"/>
  <c r="W725" i="5" l="1"/>
  <c r="E726" i="5" s="1"/>
  <c r="Q719" i="8"/>
  <c r="K719" i="8"/>
  <c r="N719" i="8"/>
  <c r="E719" i="8"/>
  <c r="C719" i="8"/>
  <c r="M719" i="8"/>
  <c r="R719" i="8"/>
  <c r="D719" i="8"/>
  <c r="P719" i="8"/>
  <c r="O719" i="8"/>
  <c r="X719" i="8"/>
  <c r="AA719" i="8"/>
  <c r="W718" i="7"/>
  <c r="G718" i="7"/>
  <c r="H718" i="7" s="1"/>
  <c r="I718" i="7" s="1"/>
  <c r="J718" i="7" s="1"/>
  <c r="I726" i="5" l="1"/>
  <c r="H726" i="5"/>
  <c r="J726" i="5"/>
  <c r="M726" i="5"/>
  <c r="N726" i="5" s="1"/>
  <c r="O726" i="5" s="1"/>
  <c r="D726" i="5"/>
  <c r="L726" i="5"/>
  <c r="V726" i="5"/>
  <c r="C726" i="5"/>
  <c r="F726" i="5"/>
  <c r="S726" i="5"/>
  <c r="K726" i="5"/>
  <c r="Y718" i="7"/>
  <c r="Z717" i="7" s="1"/>
  <c r="S719" i="8"/>
  <c r="F719" i="8"/>
  <c r="G719" i="8" s="1"/>
  <c r="P726" i="5" l="1"/>
  <c r="Q726" i="5" s="1"/>
  <c r="R726" i="5" s="1"/>
  <c r="T726" i="5" s="1"/>
  <c r="U725" i="5" s="1"/>
  <c r="AB718" i="7"/>
  <c r="E719" i="7" s="1"/>
  <c r="T719" i="8"/>
  <c r="H719" i="8"/>
  <c r="I719" i="8" s="1"/>
  <c r="J719" i="8" s="1"/>
  <c r="W726" i="5" l="1"/>
  <c r="S727" i="5" s="1"/>
  <c r="O719" i="7"/>
  <c r="D719" i="7"/>
  <c r="P719" i="7"/>
  <c r="N719" i="7"/>
  <c r="AA719" i="7"/>
  <c r="K719" i="7"/>
  <c r="M719" i="7"/>
  <c r="R719" i="7"/>
  <c r="S719" i="7" s="1"/>
  <c r="T719" i="7" s="1"/>
  <c r="X719" i="7"/>
  <c r="Q719" i="7"/>
  <c r="C719" i="7"/>
  <c r="U719" i="8"/>
  <c r="V719" i="8" s="1"/>
  <c r="W719" i="8" s="1"/>
  <c r="Y719" i="8" s="1"/>
  <c r="F719" i="7"/>
  <c r="G719" i="7" s="1"/>
  <c r="H727" i="5" l="1"/>
  <c r="M727" i="5"/>
  <c r="N727" i="5" s="1"/>
  <c r="O727" i="5" s="1"/>
  <c r="P727" i="5" s="1"/>
  <c r="Q727" i="5" s="1"/>
  <c r="J727" i="5"/>
  <c r="C727" i="5"/>
  <c r="D727" i="5"/>
  <c r="E727" i="5"/>
  <c r="K727" i="5"/>
  <c r="L727" i="5"/>
  <c r="I727" i="5"/>
  <c r="V727" i="5"/>
  <c r="F727" i="5"/>
  <c r="U719" i="7"/>
  <c r="V719" i="7" s="1"/>
  <c r="W719" i="7" s="1"/>
  <c r="AB719" i="8"/>
  <c r="Z718" i="8"/>
  <c r="H719" i="7"/>
  <c r="I719" i="7" s="1"/>
  <c r="J719" i="7" s="1"/>
  <c r="R727" i="5" l="1"/>
  <c r="T727" i="5" s="1"/>
  <c r="Y719" i="7"/>
  <c r="AB719" i="7" s="1"/>
  <c r="K720" i="8"/>
  <c r="R720" i="8"/>
  <c r="X720" i="8"/>
  <c r="C720" i="8"/>
  <c r="AA720" i="8"/>
  <c r="E720" i="8"/>
  <c r="Q720" i="8"/>
  <c r="O720" i="8"/>
  <c r="M720" i="8"/>
  <c r="P720" i="8"/>
  <c r="N720" i="8"/>
  <c r="D720" i="8"/>
  <c r="W727" i="5" l="1"/>
  <c r="U726" i="5"/>
  <c r="Z718" i="7"/>
  <c r="O720" i="7"/>
  <c r="C720" i="7"/>
  <c r="N720" i="7"/>
  <c r="D720" i="7"/>
  <c r="M720" i="7"/>
  <c r="K720" i="7"/>
  <c r="R720" i="7"/>
  <c r="P720" i="7"/>
  <c r="E720" i="7"/>
  <c r="AA720" i="7"/>
  <c r="X720" i="7"/>
  <c r="Q720" i="7"/>
  <c r="F720" i="8"/>
  <c r="G720" i="8" s="1"/>
  <c r="S720" i="8"/>
  <c r="S728" i="5" l="1"/>
  <c r="V728" i="5"/>
  <c r="H728" i="5"/>
  <c r="I728" i="5"/>
  <c r="L728" i="5"/>
  <c r="D728" i="5"/>
  <c r="K728" i="5"/>
  <c r="C728" i="5"/>
  <c r="F728" i="5"/>
  <c r="M728" i="5"/>
  <c r="J728" i="5"/>
  <c r="E728" i="5"/>
  <c r="F720" i="7"/>
  <c r="G720" i="7" s="1"/>
  <c r="H720" i="8"/>
  <c r="I720" i="8" s="1"/>
  <c r="J720" i="8" s="1"/>
  <c r="S720" i="7"/>
  <c r="T720" i="7" s="1"/>
  <c r="T720" i="8"/>
  <c r="U720" i="8" s="1"/>
  <c r="V720" i="8" s="1"/>
  <c r="N728" i="5" l="1"/>
  <c r="O728" i="5" s="1"/>
  <c r="H720" i="7"/>
  <c r="I720" i="7" s="1"/>
  <c r="J720" i="7" s="1"/>
  <c r="U720" i="7"/>
  <c r="V720" i="7" s="1"/>
  <c r="W720" i="7" s="1"/>
  <c r="W720" i="8"/>
  <c r="Y720" i="8" s="1"/>
  <c r="P728" i="5" l="1"/>
  <c r="Q728" i="5" s="1"/>
  <c r="R728" i="5" s="1"/>
  <c r="T728" i="5" s="1"/>
  <c r="U727" i="5" s="1"/>
  <c r="Y720" i="7"/>
  <c r="AB720" i="7" s="1"/>
  <c r="AB720" i="8"/>
  <c r="Z719" i="8"/>
  <c r="W728" i="5" l="1"/>
  <c r="S729" i="5" s="1"/>
  <c r="Z719" i="7"/>
  <c r="Q721" i="7"/>
  <c r="K721" i="7"/>
  <c r="AA721" i="7"/>
  <c r="E721" i="7"/>
  <c r="X721" i="7"/>
  <c r="D721" i="7"/>
  <c r="P721" i="7"/>
  <c r="N721" i="7"/>
  <c r="C721" i="7"/>
  <c r="O721" i="7"/>
  <c r="R721" i="7"/>
  <c r="M721" i="7"/>
  <c r="X721" i="8"/>
  <c r="N721" i="8"/>
  <c r="O721" i="8"/>
  <c r="P721" i="8"/>
  <c r="D721" i="8"/>
  <c r="R721" i="8"/>
  <c r="M721" i="8"/>
  <c r="C721" i="8"/>
  <c r="Q721" i="8"/>
  <c r="K721" i="8"/>
  <c r="E721" i="8"/>
  <c r="AA721" i="8"/>
  <c r="E729" i="5" l="1"/>
  <c r="J729" i="5"/>
  <c r="K729" i="5"/>
  <c r="H729" i="5"/>
  <c r="I729" i="5"/>
  <c r="M729" i="5"/>
  <c r="N729" i="5" s="1"/>
  <c r="O729" i="5" s="1"/>
  <c r="P729" i="5" s="1"/>
  <c r="Q729" i="5" s="1"/>
  <c r="V729" i="5"/>
  <c r="L729" i="5"/>
  <c r="C729" i="5"/>
  <c r="D729" i="5"/>
  <c r="F729" i="5"/>
  <c r="S721" i="8"/>
  <c r="T721" i="8" s="1"/>
  <c r="S721" i="7"/>
  <c r="F721" i="8"/>
  <c r="F721" i="7"/>
  <c r="G721" i="7" s="1"/>
  <c r="R729" i="5" l="1"/>
  <c r="T729" i="5" s="1"/>
  <c r="G721" i="8"/>
  <c r="H721" i="8" s="1"/>
  <c r="I721" i="8" s="1"/>
  <c r="U721" i="8"/>
  <c r="V721" i="8" s="1"/>
  <c r="W721" i="8" s="1"/>
  <c r="T721" i="7"/>
  <c r="U721" i="7" s="1"/>
  <c r="V721" i="7" s="1"/>
  <c r="H721" i="7"/>
  <c r="I721" i="7" s="1"/>
  <c r="J721" i="7" s="1"/>
  <c r="W729" i="5" l="1"/>
  <c r="U728" i="5"/>
  <c r="J721" i="8"/>
  <c r="Y721" i="8" s="1"/>
  <c r="W721" i="7"/>
  <c r="Y721" i="7" s="1"/>
  <c r="H730" i="5" l="1"/>
  <c r="J730" i="5"/>
  <c r="F730" i="5"/>
  <c r="E730" i="5"/>
  <c r="I730" i="5"/>
  <c r="V730" i="5"/>
  <c r="C730" i="5"/>
  <c r="L730" i="5"/>
  <c r="M730" i="5"/>
  <c r="S730" i="5"/>
  <c r="D730" i="5"/>
  <c r="K730" i="5"/>
  <c r="AB721" i="7"/>
  <c r="Z720" i="7"/>
  <c r="AB721" i="8"/>
  <c r="Z720" i="8"/>
  <c r="N730" i="5" l="1"/>
  <c r="O730" i="5" s="1"/>
  <c r="P730" i="5" s="1"/>
  <c r="Q730" i="5" s="1"/>
  <c r="O722" i="7"/>
  <c r="X722" i="7"/>
  <c r="N722" i="7"/>
  <c r="E722" i="7"/>
  <c r="C722" i="7"/>
  <c r="D722" i="7"/>
  <c r="AA722" i="7"/>
  <c r="Q722" i="7"/>
  <c r="R722" i="7"/>
  <c r="M722" i="7"/>
  <c r="P722" i="7"/>
  <c r="K722" i="7"/>
  <c r="D722" i="8"/>
  <c r="C722" i="8"/>
  <c r="E722" i="8"/>
  <c r="O722" i="8"/>
  <c r="P722" i="8"/>
  <c r="Q722" i="8"/>
  <c r="X722" i="8"/>
  <c r="K722" i="8"/>
  <c r="N722" i="8"/>
  <c r="R722" i="8"/>
  <c r="AA722" i="8"/>
  <c r="M722" i="8"/>
  <c r="R730" i="5" l="1"/>
  <c r="T730" i="5" s="1"/>
  <c r="S722" i="8"/>
  <c r="S722" i="7"/>
  <c r="F722" i="8"/>
  <c r="G722" i="8" s="1"/>
  <c r="F722" i="7"/>
  <c r="G722" i="7" s="1"/>
  <c r="H722" i="7" s="1"/>
  <c r="I722" i="7" s="1"/>
  <c r="W730" i="5" l="1"/>
  <c r="U729" i="5"/>
  <c r="H722" i="8"/>
  <c r="I722" i="8" s="1"/>
  <c r="J722" i="8" s="1"/>
  <c r="T722" i="8"/>
  <c r="J722" i="7"/>
  <c r="T722" i="7"/>
  <c r="U722" i="7" s="1"/>
  <c r="V722" i="7" s="1"/>
  <c r="D731" i="5" l="1"/>
  <c r="V731" i="5"/>
  <c r="K731" i="5"/>
  <c r="J731" i="5"/>
  <c r="L731" i="5"/>
  <c r="I731" i="5"/>
  <c r="H731" i="5"/>
  <c r="E731" i="5"/>
  <c r="M731" i="5"/>
  <c r="C731" i="5"/>
  <c r="S731" i="5"/>
  <c r="F731" i="5"/>
  <c r="W722" i="7"/>
  <c r="Y722" i="7" s="1"/>
  <c r="U722" i="8"/>
  <c r="V722" i="8" s="1"/>
  <c r="W722" i="8" s="1"/>
  <c r="Y722" i="8" s="1"/>
  <c r="N731" i="5" l="1"/>
  <c r="AB722" i="8"/>
  <c r="Z721" i="8"/>
  <c r="AB722" i="7"/>
  <c r="Z721" i="7"/>
  <c r="O731" i="5" l="1"/>
  <c r="P731" i="5" s="1"/>
  <c r="Q731" i="5" s="1"/>
  <c r="E723" i="8"/>
  <c r="K723" i="8"/>
  <c r="P723" i="8"/>
  <c r="Q723" i="8"/>
  <c r="AA723" i="8"/>
  <c r="N723" i="8"/>
  <c r="O723" i="8"/>
  <c r="R723" i="8"/>
  <c r="C723" i="8"/>
  <c r="M723" i="8"/>
  <c r="D723" i="8"/>
  <c r="X723" i="8"/>
  <c r="M723" i="7"/>
  <c r="O723" i="7"/>
  <c r="C723" i="7"/>
  <c r="D723" i="7"/>
  <c r="P723" i="7"/>
  <c r="K723" i="7"/>
  <c r="E723" i="7"/>
  <c r="N723" i="7"/>
  <c r="X723" i="7"/>
  <c r="AA723" i="7"/>
  <c r="Q723" i="7"/>
  <c r="R723" i="7"/>
  <c r="R731" i="5" l="1"/>
  <c r="T731" i="5" s="1"/>
  <c r="F723" i="8"/>
  <c r="F723" i="7"/>
  <c r="G723" i="7" s="1"/>
  <c r="S723" i="7"/>
  <c r="S723" i="8"/>
  <c r="T723" i="8" s="1"/>
  <c r="U723" i="8" s="1"/>
  <c r="V723" i="8" s="1"/>
  <c r="W731" i="5" l="1"/>
  <c r="U730" i="5"/>
  <c r="W723" i="8"/>
  <c r="T723" i="7"/>
  <c r="H723" i="7"/>
  <c r="I723" i="7" s="1"/>
  <c r="J723" i="7" s="1"/>
  <c r="G723" i="8"/>
  <c r="H723" i="8" s="1"/>
  <c r="I723" i="8" s="1"/>
  <c r="L732" i="5" l="1"/>
  <c r="F732" i="5"/>
  <c r="J732" i="5"/>
  <c r="D732" i="5"/>
  <c r="E732" i="5"/>
  <c r="S732" i="5"/>
  <c r="V732" i="5"/>
  <c r="C732" i="5"/>
  <c r="I732" i="5"/>
  <c r="K732" i="5"/>
  <c r="M732" i="5"/>
  <c r="H732" i="5"/>
  <c r="J723" i="8"/>
  <c r="Y723" i="8" s="1"/>
  <c r="Z722" i="8" s="1"/>
  <c r="U723" i="7"/>
  <c r="V723" i="7" s="1"/>
  <c r="W723" i="7" s="1"/>
  <c r="Y723" i="7" s="1"/>
  <c r="N732" i="5" l="1"/>
  <c r="O732" i="5" s="1"/>
  <c r="AB723" i="8"/>
  <c r="R724" i="8" s="1"/>
  <c r="AB723" i="7"/>
  <c r="Z722" i="7"/>
  <c r="P732" i="5" l="1"/>
  <c r="Q732" i="5" s="1"/>
  <c r="R732" i="5" s="1"/>
  <c r="T732" i="5" s="1"/>
  <c r="U731" i="5" s="1"/>
  <c r="E724" i="8"/>
  <c r="F724" i="8" s="1"/>
  <c r="N724" i="8"/>
  <c r="M724" i="8"/>
  <c r="P724" i="8"/>
  <c r="K724" i="8"/>
  <c r="Q724" i="8"/>
  <c r="AA724" i="8"/>
  <c r="X724" i="8"/>
  <c r="D724" i="8"/>
  <c r="C724" i="8"/>
  <c r="O724" i="8"/>
  <c r="D724" i="7"/>
  <c r="E724" i="7"/>
  <c r="N724" i="7"/>
  <c r="M724" i="7"/>
  <c r="C724" i="7"/>
  <c r="K724" i="7"/>
  <c r="P724" i="7"/>
  <c r="X724" i="7"/>
  <c r="Q724" i="7"/>
  <c r="R724" i="7"/>
  <c r="O724" i="7"/>
  <c r="AA724" i="7"/>
  <c r="S724" i="8"/>
  <c r="W732" i="5" l="1"/>
  <c r="H733" i="5" s="1"/>
  <c r="G724" i="8"/>
  <c r="H724" i="8" s="1"/>
  <c r="I724" i="8" s="1"/>
  <c r="J724" i="8" s="1"/>
  <c r="T724" i="8"/>
  <c r="U724" i="8" s="1"/>
  <c r="V724" i="8" s="1"/>
  <c r="S724" i="7"/>
  <c r="T724" i="7" s="1"/>
  <c r="F724" i="7"/>
  <c r="G724" i="7" s="1"/>
  <c r="H724" i="7" s="1"/>
  <c r="I724" i="7" s="1"/>
  <c r="F733" i="5" l="1"/>
  <c r="D733" i="5"/>
  <c r="J733" i="5"/>
  <c r="I733" i="5"/>
  <c r="L733" i="5"/>
  <c r="S733" i="5"/>
  <c r="C733" i="5"/>
  <c r="M733" i="5"/>
  <c r="N733" i="5" s="1"/>
  <c r="O733" i="5" s="1"/>
  <c r="P733" i="5" s="1"/>
  <c r="Q733" i="5" s="1"/>
  <c r="R733" i="5" s="1"/>
  <c r="K733" i="5"/>
  <c r="V733" i="5"/>
  <c r="E733" i="5"/>
  <c r="W724" i="8"/>
  <c r="Y724" i="8" s="1"/>
  <c r="J724" i="7"/>
  <c r="U724" i="7"/>
  <c r="V724" i="7" s="1"/>
  <c r="W724" i="7" s="1"/>
  <c r="T733" i="5" l="1"/>
  <c r="W733" i="5" s="1"/>
  <c r="AB724" i="8"/>
  <c r="Z723" i="8"/>
  <c r="Y724" i="7"/>
  <c r="U732" i="5" l="1"/>
  <c r="D734" i="5"/>
  <c r="F734" i="5"/>
  <c r="C734" i="5"/>
  <c r="M734" i="5"/>
  <c r="I734" i="5"/>
  <c r="H734" i="5"/>
  <c r="E734" i="5"/>
  <c r="K734" i="5"/>
  <c r="V734" i="5"/>
  <c r="S734" i="5"/>
  <c r="L734" i="5"/>
  <c r="J734" i="5"/>
  <c r="O725" i="8"/>
  <c r="M725" i="8"/>
  <c r="R725" i="8"/>
  <c r="P725" i="8"/>
  <c r="N725" i="8"/>
  <c r="D725" i="8"/>
  <c r="AA725" i="8"/>
  <c r="X725" i="8"/>
  <c r="Q725" i="8"/>
  <c r="K725" i="8"/>
  <c r="C725" i="8"/>
  <c r="E725" i="8"/>
  <c r="AB724" i="7"/>
  <c r="Z723" i="7"/>
  <c r="N734" i="5" l="1"/>
  <c r="M725" i="7"/>
  <c r="O725" i="7"/>
  <c r="R725" i="7"/>
  <c r="C725" i="7"/>
  <c r="N725" i="7"/>
  <c r="Q725" i="7"/>
  <c r="E725" i="7"/>
  <c r="D725" i="7"/>
  <c r="K725" i="7"/>
  <c r="X725" i="7"/>
  <c r="P725" i="7"/>
  <c r="AA725" i="7"/>
  <c r="S725" i="8"/>
  <c r="T725" i="8" s="1"/>
  <c r="F725" i="8"/>
  <c r="G725" i="8" s="1"/>
  <c r="O734" i="5" l="1"/>
  <c r="P734" i="5" s="1"/>
  <c r="Q734" i="5" s="1"/>
  <c r="U725" i="8"/>
  <c r="V725" i="8" s="1"/>
  <c r="W725" i="8" s="1"/>
  <c r="F725" i="7"/>
  <c r="G725" i="7" s="1"/>
  <c r="H725" i="7" s="1"/>
  <c r="I725" i="7" s="1"/>
  <c r="S725" i="7"/>
  <c r="H725" i="8"/>
  <c r="I725" i="8" s="1"/>
  <c r="J725" i="8" s="1"/>
  <c r="R734" i="5" l="1"/>
  <c r="T734" i="5" s="1"/>
  <c r="Y725" i="8"/>
  <c r="Z724" i="8" s="1"/>
  <c r="J725" i="7"/>
  <c r="T725" i="7"/>
  <c r="U725" i="7" s="1"/>
  <c r="V725" i="7" s="1"/>
  <c r="W734" i="5" l="1"/>
  <c r="U733" i="5"/>
  <c r="AB725" i="8"/>
  <c r="AA726" i="8" s="1"/>
  <c r="W725" i="7"/>
  <c r="Y725" i="7" s="1"/>
  <c r="D735" i="5" l="1"/>
  <c r="J735" i="5"/>
  <c r="H735" i="5"/>
  <c r="C735" i="5"/>
  <c r="L735" i="5"/>
  <c r="K735" i="5"/>
  <c r="M735" i="5"/>
  <c r="F735" i="5"/>
  <c r="V735" i="5"/>
  <c r="S735" i="5"/>
  <c r="E735" i="5"/>
  <c r="I735" i="5"/>
  <c r="N726" i="8"/>
  <c r="O726" i="8"/>
  <c r="D726" i="8"/>
  <c r="K726" i="8"/>
  <c r="P726" i="8"/>
  <c r="M726" i="8"/>
  <c r="X726" i="8"/>
  <c r="Q726" i="8"/>
  <c r="R726" i="8"/>
  <c r="S726" i="8" s="1"/>
  <c r="E726" i="8"/>
  <c r="F726" i="8" s="1"/>
  <c r="G726" i="8" s="1"/>
  <c r="C726" i="8"/>
  <c r="AB725" i="7"/>
  <c r="Z724" i="7"/>
  <c r="N735" i="5" l="1"/>
  <c r="O735" i="5" s="1"/>
  <c r="P735" i="5" s="1"/>
  <c r="Q735" i="5" s="1"/>
  <c r="T726" i="8"/>
  <c r="U726" i="8" s="1"/>
  <c r="V726" i="8" s="1"/>
  <c r="M726" i="7"/>
  <c r="R726" i="7"/>
  <c r="D726" i="7"/>
  <c r="X726" i="7"/>
  <c r="N726" i="7"/>
  <c r="P726" i="7"/>
  <c r="C726" i="7"/>
  <c r="AA726" i="7"/>
  <c r="E726" i="7"/>
  <c r="K726" i="7"/>
  <c r="O726" i="7"/>
  <c r="Q726" i="7"/>
  <c r="H726" i="8"/>
  <c r="I726" i="8" s="1"/>
  <c r="J726" i="8" s="1"/>
  <c r="R735" i="5" l="1"/>
  <c r="T735" i="5" s="1"/>
  <c r="W726" i="8"/>
  <c r="Y726" i="8" s="1"/>
  <c r="AB726" i="8" s="1"/>
  <c r="S726" i="7"/>
  <c r="F726" i="7"/>
  <c r="W735" i="5" l="1"/>
  <c r="U734" i="5"/>
  <c r="Z725" i="8"/>
  <c r="N727" i="8"/>
  <c r="K727" i="8"/>
  <c r="R727" i="8"/>
  <c r="C727" i="8"/>
  <c r="AA727" i="8"/>
  <c r="O727" i="8"/>
  <c r="Q727" i="8"/>
  <c r="E727" i="8"/>
  <c r="D727" i="8"/>
  <c r="P727" i="8"/>
  <c r="X727" i="8"/>
  <c r="M727" i="8"/>
  <c r="G726" i="7"/>
  <c r="H726" i="7" s="1"/>
  <c r="I726" i="7" s="1"/>
  <c r="T726" i="7"/>
  <c r="U726" i="7" s="1"/>
  <c r="V726" i="7" s="1"/>
  <c r="W726" i="7" s="1"/>
  <c r="L736" i="5" l="1"/>
  <c r="J736" i="5"/>
  <c r="K736" i="5"/>
  <c r="E736" i="5"/>
  <c r="C736" i="5"/>
  <c r="D736" i="5"/>
  <c r="S736" i="5"/>
  <c r="V736" i="5"/>
  <c r="F736" i="5"/>
  <c r="I736" i="5"/>
  <c r="M736" i="5"/>
  <c r="H736" i="5"/>
  <c r="S727" i="8"/>
  <c r="T727" i="8" s="1"/>
  <c r="J726" i="7"/>
  <c r="Y726" i="7" s="1"/>
  <c r="F727" i="8"/>
  <c r="G727" i="8" s="1"/>
  <c r="N736" i="5" l="1"/>
  <c r="O736" i="5" s="1"/>
  <c r="P736" i="5" s="1"/>
  <c r="Q736" i="5" s="1"/>
  <c r="H727" i="8"/>
  <c r="I727" i="8" s="1"/>
  <c r="J727" i="8" s="1"/>
  <c r="U727" i="8"/>
  <c r="V727" i="8" s="1"/>
  <c r="W727" i="8" s="1"/>
  <c r="AB726" i="7"/>
  <c r="Z725" i="7"/>
  <c r="R736" i="5" l="1"/>
  <c r="T736" i="5" s="1"/>
  <c r="Y727" i="8"/>
  <c r="AB727" i="8" s="1"/>
  <c r="M727" i="7"/>
  <c r="P727" i="7"/>
  <c r="C727" i="7"/>
  <c r="K727" i="7"/>
  <c r="Q727" i="7"/>
  <c r="D727" i="7"/>
  <c r="O727" i="7"/>
  <c r="AA727" i="7"/>
  <c r="N727" i="7"/>
  <c r="E727" i="7"/>
  <c r="X727" i="7"/>
  <c r="R727" i="7"/>
  <c r="W736" i="5" l="1"/>
  <c r="U735" i="5"/>
  <c r="Z726" i="8"/>
  <c r="F727" i="7"/>
  <c r="G727" i="7" s="1"/>
  <c r="H727" i="7" s="1"/>
  <c r="I727" i="7" s="1"/>
  <c r="M728" i="8"/>
  <c r="X728" i="8"/>
  <c r="Q728" i="8"/>
  <c r="D728" i="8"/>
  <c r="N728" i="8"/>
  <c r="K728" i="8"/>
  <c r="C728" i="8"/>
  <c r="R728" i="8"/>
  <c r="P728" i="8"/>
  <c r="O728" i="8"/>
  <c r="E728" i="8"/>
  <c r="AA728" i="8"/>
  <c r="S727" i="7"/>
  <c r="H737" i="5" l="1"/>
  <c r="E737" i="5"/>
  <c r="L737" i="5"/>
  <c r="K737" i="5"/>
  <c r="C737" i="5"/>
  <c r="F737" i="5"/>
  <c r="J737" i="5"/>
  <c r="S737" i="5"/>
  <c r="M737" i="5"/>
  <c r="D737" i="5"/>
  <c r="V737" i="5"/>
  <c r="I737" i="5"/>
  <c r="S728" i="8"/>
  <c r="T728" i="8" s="1"/>
  <c r="U728" i="8" s="1"/>
  <c r="V728" i="8" s="1"/>
  <c r="F728" i="8"/>
  <c r="G728" i="8" s="1"/>
  <c r="T727" i="7"/>
  <c r="U727" i="7" s="1"/>
  <c r="V727" i="7" s="1"/>
  <c r="W727" i="7" s="1"/>
  <c r="J727" i="7"/>
  <c r="N737" i="5" l="1"/>
  <c r="O737" i="5" s="1"/>
  <c r="P737" i="5" s="1"/>
  <c r="Q737" i="5" s="1"/>
  <c r="R737" i="5" s="1"/>
  <c r="T737" i="5" s="1"/>
  <c r="Y727" i="7"/>
  <c r="W728" i="8"/>
  <c r="H728" i="8"/>
  <c r="I728" i="8" s="1"/>
  <c r="J728" i="8" s="1"/>
  <c r="W737" i="5" l="1"/>
  <c r="U736" i="5"/>
  <c r="Y728" i="8"/>
  <c r="Z727" i="8" s="1"/>
  <c r="AB727" i="7"/>
  <c r="Z726" i="7"/>
  <c r="E738" i="5" l="1"/>
  <c r="J738" i="5"/>
  <c r="S738" i="5"/>
  <c r="F738" i="5"/>
  <c r="H738" i="5"/>
  <c r="K738" i="5"/>
  <c r="D738" i="5"/>
  <c r="C738" i="5"/>
  <c r="I738" i="5"/>
  <c r="V738" i="5"/>
  <c r="L738" i="5"/>
  <c r="M738" i="5"/>
  <c r="AB728" i="8"/>
  <c r="C729" i="8" s="1"/>
  <c r="K728" i="7"/>
  <c r="O728" i="7"/>
  <c r="N728" i="7"/>
  <c r="M728" i="7"/>
  <c r="D728" i="7"/>
  <c r="X728" i="7"/>
  <c r="E728" i="7"/>
  <c r="Q728" i="7"/>
  <c r="AA728" i="7"/>
  <c r="C728" i="7"/>
  <c r="R728" i="7"/>
  <c r="P728" i="7"/>
  <c r="N738" i="5" l="1"/>
  <c r="O738" i="5" s="1"/>
  <c r="P738" i="5" s="1"/>
  <c r="Q738" i="5" s="1"/>
  <c r="R738" i="5" s="1"/>
  <c r="T738" i="5" s="1"/>
  <c r="X729" i="8"/>
  <c r="O729" i="8"/>
  <c r="D729" i="8"/>
  <c r="K729" i="8"/>
  <c r="R729" i="8"/>
  <c r="S729" i="8" s="1"/>
  <c r="T729" i="8" s="1"/>
  <c r="U729" i="8" s="1"/>
  <c r="V729" i="8" s="1"/>
  <c r="E729" i="8"/>
  <c r="F729" i="8" s="1"/>
  <c r="G729" i="8" s="1"/>
  <c r="M729" i="8"/>
  <c r="AA729" i="8"/>
  <c r="Q729" i="8"/>
  <c r="P729" i="8"/>
  <c r="N729" i="8"/>
  <c r="F728" i="7"/>
  <c r="G728" i="7" s="1"/>
  <c r="S728" i="7"/>
  <c r="W738" i="5" l="1"/>
  <c r="U737" i="5"/>
  <c r="H729" i="8"/>
  <c r="I729" i="8" s="1"/>
  <c r="J729" i="8" s="1"/>
  <c r="H728" i="7"/>
  <c r="I728" i="7" s="1"/>
  <c r="J728" i="7" s="1"/>
  <c r="W729" i="8"/>
  <c r="T728" i="7"/>
  <c r="U728" i="7" s="1"/>
  <c r="V728" i="7" s="1"/>
  <c r="I739" i="5" l="1"/>
  <c r="F739" i="5"/>
  <c r="L739" i="5"/>
  <c r="E739" i="5"/>
  <c r="H739" i="5"/>
  <c r="J739" i="5"/>
  <c r="K739" i="5"/>
  <c r="C739" i="5"/>
  <c r="M739" i="5"/>
  <c r="S739" i="5"/>
  <c r="D739" i="5"/>
  <c r="V739" i="5"/>
  <c r="Y729" i="8"/>
  <c r="W728" i="7"/>
  <c r="Y728" i="7" s="1"/>
  <c r="N739" i="5" l="1"/>
  <c r="O739" i="5" s="1"/>
  <c r="P739" i="5" s="1"/>
  <c r="Q739" i="5" s="1"/>
  <c r="R739" i="5" s="1"/>
  <c r="T739" i="5" s="1"/>
  <c r="AB728" i="7"/>
  <c r="Z727" i="7"/>
  <c r="AB729" i="8"/>
  <c r="Z728" i="8"/>
  <c r="W739" i="5" l="1"/>
  <c r="U738" i="5"/>
  <c r="C729" i="7"/>
  <c r="D729" i="7"/>
  <c r="X729" i="7"/>
  <c r="K729" i="7"/>
  <c r="R729" i="7"/>
  <c r="M729" i="7"/>
  <c r="P729" i="7"/>
  <c r="AA729" i="7"/>
  <c r="E729" i="7"/>
  <c r="Q729" i="7"/>
  <c r="O729" i="7"/>
  <c r="N729" i="7"/>
  <c r="D730" i="8"/>
  <c r="P730" i="8"/>
  <c r="R730" i="8"/>
  <c r="O730" i="8"/>
  <c r="C730" i="8"/>
  <c r="AA730" i="8"/>
  <c r="Q730" i="8"/>
  <c r="E730" i="8"/>
  <c r="X730" i="8"/>
  <c r="M730" i="8"/>
  <c r="K730" i="8"/>
  <c r="N730" i="8"/>
  <c r="F740" i="5" l="1"/>
  <c r="J740" i="5"/>
  <c r="I740" i="5"/>
  <c r="V740" i="5"/>
  <c r="D740" i="5"/>
  <c r="K740" i="5"/>
  <c r="M740" i="5"/>
  <c r="H740" i="5"/>
  <c r="E740" i="5"/>
  <c r="L740" i="5"/>
  <c r="C740" i="5"/>
  <c r="S740" i="5"/>
  <c r="F729" i="7"/>
  <c r="S729" i="7"/>
  <c r="T729" i="7" s="1"/>
  <c r="S730" i="8"/>
  <c r="T730" i="8" s="1"/>
  <c r="F730" i="8"/>
  <c r="N740" i="5" l="1"/>
  <c r="O740" i="5" s="1"/>
  <c r="U729" i="7"/>
  <c r="V729" i="7" s="1"/>
  <c r="W729" i="7" s="1"/>
  <c r="G729" i="7"/>
  <c r="G730" i="8"/>
  <c r="H730" i="8" s="1"/>
  <c r="I730" i="8" s="1"/>
  <c r="J730" i="8" s="1"/>
  <c r="U730" i="8"/>
  <c r="V730" i="8" s="1"/>
  <c r="W730" i="8" s="1"/>
  <c r="P740" i="5" l="1"/>
  <c r="Q740" i="5" s="1"/>
  <c r="R740" i="5" s="1"/>
  <c r="T740" i="5" s="1"/>
  <c r="U739" i="5" s="1"/>
  <c r="Y730" i="8"/>
  <c r="Z729" i="8" s="1"/>
  <c r="H729" i="7"/>
  <c r="I729" i="7" s="1"/>
  <c r="J729" i="7" s="1"/>
  <c r="Y729" i="7" s="1"/>
  <c r="W740" i="5" l="1"/>
  <c r="D741" i="5" s="1"/>
  <c r="AB730" i="8"/>
  <c r="R731" i="8" s="1"/>
  <c r="Z728" i="7"/>
  <c r="AB729" i="7"/>
  <c r="E730" i="7" s="1"/>
  <c r="H741" i="5" l="1"/>
  <c r="V741" i="5"/>
  <c r="S741" i="5"/>
  <c r="L741" i="5"/>
  <c r="J741" i="5"/>
  <c r="F741" i="5"/>
  <c r="K741" i="5"/>
  <c r="M741" i="5"/>
  <c r="N741" i="5" s="1"/>
  <c r="E741" i="5"/>
  <c r="I741" i="5"/>
  <c r="C741" i="5"/>
  <c r="P731" i="8"/>
  <c r="C731" i="8"/>
  <c r="M731" i="8"/>
  <c r="N731" i="8"/>
  <c r="E731" i="8"/>
  <c r="F731" i="8" s="1"/>
  <c r="K731" i="8"/>
  <c r="D731" i="8"/>
  <c r="AA731" i="8"/>
  <c r="X731" i="8"/>
  <c r="Q731" i="8"/>
  <c r="O731" i="8"/>
  <c r="N730" i="7"/>
  <c r="D730" i="7"/>
  <c r="P730" i="7"/>
  <c r="O730" i="7"/>
  <c r="R730" i="7"/>
  <c r="M730" i="7"/>
  <c r="Q730" i="7"/>
  <c r="X730" i="7"/>
  <c r="AA730" i="7"/>
  <c r="K730" i="7"/>
  <c r="C730" i="7"/>
  <c r="S731" i="8"/>
  <c r="F730" i="7"/>
  <c r="G730" i="7" s="1"/>
  <c r="H730" i="7" s="1"/>
  <c r="I730" i="7" s="1"/>
  <c r="O741" i="5" l="1"/>
  <c r="P741" i="5" s="1"/>
  <c r="Q741" i="5" s="1"/>
  <c r="S730" i="7"/>
  <c r="G731" i="8"/>
  <c r="J730" i="7"/>
  <c r="T731" i="8"/>
  <c r="U731" i="8" s="1"/>
  <c r="V731" i="8" s="1"/>
  <c r="R741" i="5" l="1"/>
  <c r="T741" i="5" s="1"/>
  <c r="T730" i="7"/>
  <c r="W731" i="8"/>
  <c r="H731" i="8"/>
  <c r="I731" i="8" s="1"/>
  <c r="J731" i="8" s="1"/>
  <c r="W741" i="5" l="1"/>
  <c r="U740" i="5"/>
  <c r="Y731" i="8"/>
  <c r="Z730" i="8" s="1"/>
  <c r="U730" i="7"/>
  <c r="V730" i="7" s="1"/>
  <c r="W730" i="7" s="1"/>
  <c r="Y730" i="7" s="1"/>
  <c r="J742" i="5" l="1"/>
  <c r="C742" i="5"/>
  <c r="S742" i="5"/>
  <c r="D742" i="5"/>
  <c r="I742" i="5"/>
  <c r="E742" i="5"/>
  <c r="V742" i="5"/>
  <c r="L742" i="5"/>
  <c r="K742" i="5"/>
  <c r="H742" i="5"/>
  <c r="F742" i="5"/>
  <c r="M742" i="5"/>
  <c r="N742" i="5" s="1"/>
  <c r="O742" i="5" s="1"/>
  <c r="P742" i="5" s="1"/>
  <c r="Q742" i="5" s="1"/>
  <c r="R742" i="5" s="1"/>
  <c r="AB731" i="8"/>
  <c r="D732" i="8" s="1"/>
  <c r="AB730" i="7"/>
  <c r="E731" i="7" s="1"/>
  <c r="Z729" i="7"/>
  <c r="T742" i="5" l="1"/>
  <c r="N732" i="8"/>
  <c r="E732" i="8"/>
  <c r="F732" i="8" s="1"/>
  <c r="G732" i="8" s="1"/>
  <c r="P732" i="8"/>
  <c r="X732" i="8"/>
  <c r="M732" i="8"/>
  <c r="O732" i="8"/>
  <c r="C732" i="8"/>
  <c r="R732" i="8"/>
  <c r="S732" i="8" s="1"/>
  <c r="T732" i="8" s="1"/>
  <c r="U732" i="8" s="1"/>
  <c r="V732" i="8" s="1"/>
  <c r="AA732" i="8"/>
  <c r="Q732" i="8"/>
  <c r="K732" i="8"/>
  <c r="O731" i="7"/>
  <c r="Q731" i="7"/>
  <c r="K731" i="7"/>
  <c r="P731" i="7"/>
  <c r="C731" i="7"/>
  <c r="D731" i="7"/>
  <c r="AA731" i="7"/>
  <c r="M731" i="7"/>
  <c r="R731" i="7"/>
  <c r="X731" i="7"/>
  <c r="N731" i="7"/>
  <c r="F731" i="7"/>
  <c r="G731" i="7" s="1"/>
  <c r="H731" i="7" s="1"/>
  <c r="I731" i="7" s="1"/>
  <c r="W742" i="5" l="1"/>
  <c r="U741" i="5"/>
  <c r="S731" i="7"/>
  <c r="H732" i="8"/>
  <c r="I732" i="8" s="1"/>
  <c r="J732" i="8" s="1"/>
  <c r="W732" i="8"/>
  <c r="J731" i="7"/>
  <c r="F743" i="5" l="1"/>
  <c r="K743" i="5"/>
  <c r="E743" i="5"/>
  <c r="H743" i="5"/>
  <c r="L743" i="5"/>
  <c r="C743" i="5"/>
  <c r="S743" i="5"/>
  <c r="I743" i="5"/>
  <c r="M743" i="5"/>
  <c r="V743" i="5"/>
  <c r="J743" i="5"/>
  <c r="D743" i="5"/>
  <c r="T731" i="7"/>
  <c r="U731" i="7" s="1"/>
  <c r="V731" i="7" s="1"/>
  <c r="Y732" i="8"/>
  <c r="Z731" i="8" s="1"/>
  <c r="N743" i="5" l="1"/>
  <c r="O743" i="5" s="1"/>
  <c r="AB732" i="8"/>
  <c r="AA733" i="8" s="1"/>
  <c r="W731" i="7"/>
  <c r="Y731" i="7" s="1"/>
  <c r="P743" i="5" l="1"/>
  <c r="Q743" i="5" s="1"/>
  <c r="R743" i="5" s="1"/>
  <c r="T743" i="5" s="1"/>
  <c r="W743" i="5" s="1"/>
  <c r="N733" i="8"/>
  <c r="R733" i="8"/>
  <c r="S733" i="8" s="1"/>
  <c r="C733" i="8"/>
  <c r="O733" i="8"/>
  <c r="D733" i="8"/>
  <c r="P733" i="8"/>
  <c r="M733" i="8"/>
  <c r="X733" i="8"/>
  <c r="E733" i="8"/>
  <c r="F733" i="8" s="1"/>
  <c r="G733" i="8" s="1"/>
  <c r="K733" i="8"/>
  <c r="Q733" i="8"/>
  <c r="AB731" i="7"/>
  <c r="Z730" i="7"/>
  <c r="U742" i="5" l="1"/>
  <c r="D744" i="5"/>
  <c r="L744" i="5"/>
  <c r="F744" i="5"/>
  <c r="H744" i="5"/>
  <c r="V744" i="5"/>
  <c r="I744" i="5"/>
  <c r="M744" i="5"/>
  <c r="C744" i="5"/>
  <c r="K744" i="5"/>
  <c r="E744" i="5"/>
  <c r="S744" i="5"/>
  <c r="J744" i="5"/>
  <c r="X732" i="7"/>
  <c r="Q732" i="7"/>
  <c r="K732" i="7"/>
  <c r="P732" i="7"/>
  <c r="N732" i="7"/>
  <c r="C732" i="7"/>
  <c r="E732" i="7"/>
  <c r="F732" i="7" s="1"/>
  <c r="G732" i="7" s="1"/>
  <c r="H732" i="7" s="1"/>
  <c r="I732" i="7" s="1"/>
  <c r="D732" i="7"/>
  <c r="R732" i="7"/>
  <c r="S732" i="7" s="1"/>
  <c r="M732" i="7"/>
  <c r="AA732" i="7"/>
  <c r="O732" i="7"/>
  <c r="H733" i="8"/>
  <c r="I733" i="8" s="1"/>
  <c r="J733" i="8" s="1"/>
  <c r="T733" i="8"/>
  <c r="N744" i="5" l="1"/>
  <c r="O744" i="5" s="1"/>
  <c r="P744" i="5" s="1"/>
  <c r="Q744" i="5" s="1"/>
  <c r="R744" i="5" s="1"/>
  <c r="T744" i="5" s="1"/>
  <c r="T732" i="7"/>
  <c r="U732" i="7" s="1"/>
  <c r="V732" i="7" s="1"/>
  <c r="W732" i="7" s="1"/>
  <c r="J732" i="7"/>
  <c r="U733" i="8"/>
  <c r="V733" i="8" s="1"/>
  <c r="W733" i="8" s="1"/>
  <c r="Y733" i="8" s="1"/>
  <c r="W744" i="5" l="1"/>
  <c r="U743" i="5"/>
  <c r="Y732" i="7"/>
  <c r="AB732" i="7" s="1"/>
  <c r="AB733" i="8"/>
  <c r="Z732" i="8"/>
  <c r="K745" i="5" l="1"/>
  <c r="C745" i="5"/>
  <c r="L745" i="5"/>
  <c r="F745" i="5"/>
  <c r="M745" i="5"/>
  <c r="D745" i="5"/>
  <c r="J745" i="5"/>
  <c r="H745" i="5"/>
  <c r="I745" i="5"/>
  <c r="S745" i="5"/>
  <c r="E745" i="5"/>
  <c r="V745" i="5"/>
  <c r="Z731" i="7"/>
  <c r="C733" i="7"/>
  <c r="E733" i="7"/>
  <c r="P733" i="7"/>
  <c r="M733" i="7"/>
  <c r="X733" i="7"/>
  <c r="N733" i="7"/>
  <c r="R733" i="7"/>
  <c r="O733" i="7"/>
  <c r="AA733" i="7"/>
  <c r="K733" i="7"/>
  <c r="Q733" i="7"/>
  <c r="D733" i="7"/>
  <c r="E734" i="8"/>
  <c r="X734" i="8"/>
  <c r="O734" i="8"/>
  <c r="P734" i="8"/>
  <c r="M734" i="8"/>
  <c r="C734" i="8"/>
  <c r="K734" i="8"/>
  <c r="Q734" i="8"/>
  <c r="D734" i="8"/>
  <c r="R734" i="8"/>
  <c r="N734" i="8"/>
  <c r="AA734" i="8"/>
  <c r="N745" i="5" l="1"/>
  <c r="O745" i="5" s="1"/>
  <c r="F734" i="8"/>
  <c r="F733" i="7"/>
  <c r="G733" i="7" s="1"/>
  <c r="S734" i="8"/>
  <c r="T734" i="8" s="1"/>
  <c r="S733" i="7"/>
  <c r="T733" i="7" s="1"/>
  <c r="U733" i="7" s="1"/>
  <c r="V733" i="7" s="1"/>
  <c r="P745" i="5" l="1"/>
  <c r="Q745" i="5" s="1"/>
  <c r="R745" i="5" s="1"/>
  <c r="T745" i="5" s="1"/>
  <c r="U744" i="5" s="1"/>
  <c r="W733" i="7"/>
  <c r="U734" i="8"/>
  <c r="V734" i="8" s="1"/>
  <c r="W734" i="8" s="1"/>
  <c r="H733" i="7"/>
  <c r="I733" i="7" s="1"/>
  <c r="J733" i="7" s="1"/>
  <c r="G734" i="8"/>
  <c r="H734" i="8" s="1"/>
  <c r="I734" i="8" s="1"/>
  <c r="W745" i="5" l="1"/>
  <c r="C746" i="5" s="1"/>
  <c r="Y733" i="7"/>
  <c r="AB733" i="7" s="1"/>
  <c r="J734" i="8"/>
  <c r="Y734" i="8" s="1"/>
  <c r="V746" i="5" l="1"/>
  <c r="H746" i="5"/>
  <c r="F746" i="5"/>
  <c r="L746" i="5"/>
  <c r="I746" i="5"/>
  <c r="E746" i="5"/>
  <c r="J746" i="5"/>
  <c r="S746" i="5"/>
  <c r="D746" i="5"/>
  <c r="M746" i="5"/>
  <c r="N746" i="5" s="1"/>
  <c r="O746" i="5" s="1"/>
  <c r="P746" i="5" s="1"/>
  <c r="Q746" i="5" s="1"/>
  <c r="R746" i="5" s="1"/>
  <c r="K746" i="5"/>
  <c r="Z732" i="7"/>
  <c r="K734" i="7"/>
  <c r="C734" i="7"/>
  <c r="E734" i="7"/>
  <c r="M734" i="7"/>
  <c r="P734" i="7"/>
  <c r="N734" i="7"/>
  <c r="X734" i="7"/>
  <c r="O734" i="7"/>
  <c r="R734" i="7"/>
  <c r="Q734" i="7"/>
  <c r="AA734" i="7"/>
  <c r="D734" i="7"/>
  <c r="AB734" i="8"/>
  <c r="Z733" i="8"/>
  <c r="T746" i="5" l="1"/>
  <c r="U745" i="5" s="1"/>
  <c r="S734" i="7"/>
  <c r="X735" i="8"/>
  <c r="K735" i="8"/>
  <c r="AA735" i="8"/>
  <c r="N735" i="8"/>
  <c r="M735" i="8"/>
  <c r="Q735" i="8"/>
  <c r="O735" i="8"/>
  <c r="R735" i="8"/>
  <c r="D735" i="8"/>
  <c r="C735" i="8"/>
  <c r="P735" i="8"/>
  <c r="E735" i="8"/>
  <c r="F734" i="7"/>
  <c r="W746" i="5" l="1"/>
  <c r="H747" i="5" s="1"/>
  <c r="F735" i="8"/>
  <c r="S735" i="8"/>
  <c r="T735" i="8" s="1"/>
  <c r="U735" i="8" s="1"/>
  <c r="V735" i="8" s="1"/>
  <c r="G734" i="7"/>
  <c r="H734" i="7" s="1"/>
  <c r="I734" i="7" s="1"/>
  <c r="J734" i="7" s="1"/>
  <c r="T734" i="7"/>
  <c r="U734" i="7" s="1"/>
  <c r="V734" i="7" s="1"/>
  <c r="W734" i="7" s="1"/>
  <c r="L747" i="5" l="1"/>
  <c r="V747" i="5"/>
  <c r="F747" i="5"/>
  <c r="M747" i="5"/>
  <c r="N747" i="5" s="1"/>
  <c r="O747" i="5" s="1"/>
  <c r="P747" i="5" s="1"/>
  <c r="Q747" i="5" s="1"/>
  <c r="E747" i="5"/>
  <c r="C747" i="5"/>
  <c r="S747" i="5"/>
  <c r="I747" i="5"/>
  <c r="J747" i="5"/>
  <c r="K747" i="5"/>
  <c r="D747" i="5"/>
  <c r="Y734" i="7"/>
  <c r="Z733" i="7" s="1"/>
  <c r="W735" i="8"/>
  <c r="G735" i="8"/>
  <c r="H735" i="8" s="1"/>
  <c r="I735" i="8" s="1"/>
  <c r="R747" i="5" l="1"/>
  <c r="T747" i="5" s="1"/>
  <c r="AB734" i="7"/>
  <c r="E735" i="7" s="1"/>
  <c r="J735" i="8"/>
  <c r="Y735" i="8" s="1"/>
  <c r="W747" i="5" l="1"/>
  <c r="U746" i="5"/>
  <c r="C735" i="7"/>
  <c r="Q735" i="7"/>
  <c r="D735" i="7"/>
  <c r="N735" i="7"/>
  <c r="X735" i="7"/>
  <c r="AA735" i="7"/>
  <c r="R735" i="7"/>
  <c r="S735" i="7" s="1"/>
  <c r="O735" i="7"/>
  <c r="P735" i="7"/>
  <c r="M735" i="7"/>
  <c r="K735" i="7"/>
  <c r="F735" i="7"/>
  <c r="G735" i="7" s="1"/>
  <c r="AB735" i="8"/>
  <c r="Z734" i="8"/>
  <c r="J748" i="5" l="1"/>
  <c r="M748" i="5"/>
  <c r="F748" i="5"/>
  <c r="C748" i="5"/>
  <c r="I748" i="5"/>
  <c r="E748" i="5"/>
  <c r="S748" i="5"/>
  <c r="D748" i="5"/>
  <c r="H748" i="5"/>
  <c r="L748" i="5"/>
  <c r="K748" i="5"/>
  <c r="V748" i="5"/>
  <c r="H735" i="7"/>
  <c r="I735" i="7" s="1"/>
  <c r="J735" i="7" s="1"/>
  <c r="K736" i="8"/>
  <c r="E736" i="8"/>
  <c r="C736" i="8"/>
  <c r="P736" i="8"/>
  <c r="M736" i="8"/>
  <c r="AA736" i="8"/>
  <c r="O736" i="8"/>
  <c r="D736" i="8"/>
  <c r="N736" i="8"/>
  <c r="X736" i="8"/>
  <c r="R736" i="8"/>
  <c r="Q736" i="8"/>
  <c r="T735" i="7"/>
  <c r="U735" i="7" s="1"/>
  <c r="V735" i="7" s="1"/>
  <c r="N748" i="5" l="1"/>
  <c r="O748" i="5" s="1"/>
  <c r="W735" i="7"/>
  <c r="Y735" i="7" s="1"/>
  <c r="F736" i="8"/>
  <c r="S736" i="8"/>
  <c r="T736" i="8" s="1"/>
  <c r="P748" i="5" l="1"/>
  <c r="Q748" i="5" s="1"/>
  <c r="R748" i="5" s="1"/>
  <c r="T748" i="5" s="1"/>
  <c r="U736" i="8"/>
  <c r="V736" i="8" s="1"/>
  <c r="W736" i="8" s="1"/>
  <c r="AB735" i="7"/>
  <c r="Z734" i="7"/>
  <c r="G736" i="8"/>
  <c r="H736" i="8" s="1"/>
  <c r="I736" i="8" s="1"/>
  <c r="W748" i="5" l="1"/>
  <c r="U747" i="5"/>
  <c r="C736" i="7"/>
  <c r="K736" i="7"/>
  <c r="P736" i="7"/>
  <c r="AA736" i="7"/>
  <c r="D736" i="7"/>
  <c r="R736" i="7"/>
  <c r="X736" i="7"/>
  <c r="Q736" i="7"/>
  <c r="M736" i="7"/>
  <c r="E736" i="7"/>
  <c r="O736" i="7"/>
  <c r="N736" i="7"/>
  <c r="J736" i="8"/>
  <c r="Y736" i="8" s="1"/>
  <c r="M749" i="5" l="1"/>
  <c r="H749" i="5"/>
  <c r="I749" i="5"/>
  <c r="S749" i="5"/>
  <c r="E749" i="5"/>
  <c r="J749" i="5"/>
  <c r="V749" i="5"/>
  <c r="F749" i="5"/>
  <c r="L749" i="5"/>
  <c r="D749" i="5"/>
  <c r="K749" i="5"/>
  <c r="C749" i="5"/>
  <c r="AB736" i="8"/>
  <c r="Z735" i="8"/>
  <c r="F736" i="7"/>
  <c r="S736" i="7"/>
  <c r="N749" i="5" l="1"/>
  <c r="O749" i="5" s="1"/>
  <c r="D737" i="8"/>
  <c r="X737" i="8"/>
  <c r="E737" i="8"/>
  <c r="M737" i="8"/>
  <c r="O737" i="8"/>
  <c r="R737" i="8"/>
  <c r="N737" i="8"/>
  <c r="C737" i="8"/>
  <c r="AA737" i="8"/>
  <c r="K737" i="8"/>
  <c r="P737" i="8"/>
  <c r="Q737" i="8"/>
  <c r="T736" i="7"/>
  <c r="G736" i="7"/>
  <c r="H736" i="7" s="1"/>
  <c r="I736" i="7" s="1"/>
  <c r="P749" i="5" l="1"/>
  <c r="Q749" i="5" s="1"/>
  <c r="R749" i="5" s="1"/>
  <c r="T749" i="5" s="1"/>
  <c r="U748" i="5" s="1"/>
  <c r="S737" i="8"/>
  <c r="T737" i="8" s="1"/>
  <c r="F737" i="8"/>
  <c r="G737" i="8" s="1"/>
  <c r="U736" i="7"/>
  <c r="V736" i="7" s="1"/>
  <c r="W736" i="7" s="1"/>
  <c r="J736" i="7"/>
  <c r="W749" i="5" l="1"/>
  <c r="J750" i="5" s="1"/>
  <c r="U737" i="8"/>
  <c r="V737" i="8" s="1"/>
  <c r="W737" i="8" s="1"/>
  <c r="H737" i="8"/>
  <c r="I737" i="8" s="1"/>
  <c r="J737" i="8" s="1"/>
  <c r="Y736" i="7"/>
  <c r="I750" i="5" l="1"/>
  <c r="L750" i="5"/>
  <c r="F750" i="5"/>
  <c r="D750" i="5"/>
  <c r="K750" i="5"/>
  <c r="E750" i="5"/>
  <c r="V750" i="5"/>
  <c r="S750" i="5"/>
  <c r="C750" i="5"/>
  <c r="H750" i="5"/>
  <c r="M750" i="5"/>
  <c r="N750" i="5" s="1"/>
  <c r="O750" i="5" s="1"/>
  <c r="Y737" i="8"/>
  <c r="AB737" i="8" s="1"/>
  <c r="AB736" i="7"/>
  <c r="Z735" i="7"/>
  <c r="P750" i="5" l="1"/>
  <c r="Q750" i="5" s="1"/>
  <c r="R750" i="5" s="1"/>
  <c r="T750" i="5" s="1"/>
  <c r="U749" i="5" s="1"/>
  <c r="Z736" i="8"/>
  <c r="Q737" i="7"/>
  <c r="X737" i="7"/>
  <c r="N737" i="7"/>
  <c r="D737" i="7"/>
  <c r="R737" i="7"/>
  <c r="E737" i="7"/>
  <c r="P737" i="7"/>
  <c r="M737" i="7"/>
  <c r="C737" i="7"/>
  <c r="O737" i="7"/>
  <c r="K737" i="7"/>
  <c r="AA737" i="7"/>
  <c r="R738" i="8"/>
  <c r="P738" i="8"/>
  <c r="K738" i="8"/>
  <c r="X738" i="8"/>
  <c r="O738" i="8"/>
  <c r="M738" i="8"/>
  <c r="E738" i="8"/>
  <c r="D738" i="8"/>
  <c r="AA738" i="8"/>
  <c r="N738" i="8"/>
  <c r="Q738" i="8"/>
  <c r="C738" i="8"/>
  <c r="W750" i="5" l="1"/>
  <c r="E751" i="5" s="1"/>
  <c r="S737" i="7"/>
  <c r="T737" i="7" s="1"/>
  <c r="F738" i="8"/>
  <c r="G738" i="8" s="1"/>
  <c r="F737" i="7"/>
  <c r="G737" i="7" s="1"/>
  <c r="S738" i="8"/>
  <c r="T738" i="8" s="1"/>
  <c r="S751" i="5" l="1"/>
  <c r="D751" i="5"/>
  <c r="V751" i="5"/>
  <c r="F751" i="5"/>
  <c r="L751" i="5"/>
  <c r="H751" i="5"/>
  <c r="K751" i="5"/>
  <c r="C751" i="5"/>
  <c r="I751" i="5"/>
  <c r="M751" i="5"/>
  <c r="N751" i="5" s="1"/>
  <c r="O751" i="5" s="1"/>
  <c r="J751" i="5"/>
  <c r="H738" i="8"/>
  <c r="I738" i="8" s="1"/>
  <c r="J738" i="8" s="1"/>
  <c r="U737" i="7"/>
  <c r="V737" i="7" s="1"/>
  <c r="W737" i="7" s="1"/>
  <c r="U738" i="8"/>
  <c r="V738" i="8" s="1"/>
  <c r="W738" i="8" s="1"/>
  <c r="H737" i="7"/>
  <c r="I737" i="7" s="1"/>
  <c r="J737" i="7" s="1"/>
  <c r="P751" i="5" l="1"/>
  <c r="Q751" i="5" s="1"/>
  <c r="R751" i="5" s="1"/>
  <c r="T751" i="5" s="1"/>
  <c r="U750" i="5" s="1"/>
  <c r="Y737" i="7"/>
  <c r="Z736" i="7" s="1"/>
  <c r="Y738" i="8"/>
  <c r="W751" i="5" l="1"/>
  <c r="C752" i="5" s="1"/>
  <c r="AB737" i="7"/>
  <c r="X738" i="7" s="1"/>
  <c r="AB738" i="8"/>
  <c r="Z737" i="8"/>
  <c r="K752" i="5" l="1"/>
  <c r="I752" i="5"/>
  <c r="D752" i="5"/>
  <c r="J752" i="5"/>
  <c r="V752" i="5"/>
  <c r="M752" i="5"/>
  <c r="N752" i="5" s="1"/>
  <c r="O752" i="5" s="1"/>
  <c r="F752" i="5"/>
  <c r="H752" i="5"/>
  <c r="E752" i="5"/>
  <c r="L752" i="5"/>
  <c r="S752" i="5"/>
  <c r="N738" i="7"/>
  <c r="K738" i="7"/>
  <c r="M738" i="7"/>
  <c r="E738" i="7"/>
  <c r="F738" i="7" s="1"/>
  <c r="Q738" i="7"/>
  <c r="AA738" i="7"/>
  <c r="R738" i="7"/>
  <c r="S738" i="7" s="1"/>
  <c r="C738" i="7"/>
  <c r="P738" i="7"/>
  <c r="D738" i="7"/>
  <c r="O738" i="7"/>
  <c r="K739" i="8"/>
  <c r="AA739" i="8"/>
  <c r="M739" i="8"/>
  <c r="R739" i="8"/>
  <c r="C739" i="8"/>
  <c r="E739" i="8"/>
  <c r="X739" i="8"/>
  <c r="O739" i="8"/>
  <c r="Q739" i="8"/>
  <c r="P739" i="8"/>
  <c r="D739" i="8"/>
  <c r="N739" i="8"/>
  <c r="P752" i="5" l="1"/>
  <c r="Q752" i="5" s="1"/>
  <c r="R752" i="5" s="1"/>
  <c r="T752" i="5" s="1"/>
  <c r="U751" i="5" s="1"/>
  <c r="T738" i="7"/>
  <c r="F739" i="8"/>
  <c r="S739" i="8"/>
  <c r="T739" i="8" s="1"/>
  <c r="G738" i="7"/>
  <c r="H738" i="7" s="1"/>
  <c r="I738" i="7" s="1"/>
  <c r="W752" i="5" l="1"/>
  <c r="I753" i="5" s="1"/>
  <c r="U738" i="7"/>
  <c r="V738" i="7" s="1"/>
  <c r="W738" i="7" s="1"/>
  <c r="J738" i="7"/>
  <c r="U739" i="8"/>
  <c r="V739" i="8" s="1"/>
  <c r="W739" i="8" s="1"/>
  <c r="G739" i="8"/>
  <c r="H739" i="8" s="1"/>
  <c r="I739" i="8" s="1"/>
  <c r="C753" i="5" l="1"/>
  <c r="S753" i="5"/>
  <c r="L753" i="5"/>
  <c r="F753" i="5"/>
  <c r="D753" i="5"/>
  <c r="M753" i="5"/>
  <c r="N753" i="5" s="1"/>
  <c r="H753" i="5"/>
  <c r="E753" i="5"/>
  <c r="K753" i="5"/>
  <c r="V753" i="5"/>
  <c r="J753" i="5"/>
  <c r="Y738" i="7"/>
  <c r="Z737" i="7" s="1"/>
  <c r="J739" i="8"/>
  <c r="Y739" i="8" s="1"/>
  <c r="Z738" i="8" s="1"/>
  <c r="O753" i="5" l="1"/>
  <c r="P753" i="5" s="1"/>
  <c r="Q753" i="5" s="1"/>
  <c r="AB738" i="7"/>
  <c r="R739" i="7" s="1"/>
  <c r="AB739" i="8"/>
  <c r="K740" i="8" s="1"/>
  <c r="R753" i="5" l="1"/>
  <c r="T753" i="5" s="1"/>
  <c r="AA739" i="7"/>
  <c r="E739" i="7"/>
  <c r="F739" i="7" s="1"/>
  <c r="G739" i="7" s="1"/>
  <c r="H739" i="7" s="1"/>
  <c r="I739" i="7" s="1"/>
  <c r="C740" i="8"/>
  <c r="K739" i="7"/>
  <c r="C739" i="7"/>
  <c r="P739" i="7"/>
  <c r="Q739" i="7"/>
  <c r="D739" i="7"/>
  <c r="P740" i="8"/>
  <c r="N739" i="7"/>
  <c r="O739" i="7"/>
  <c r="D740" i="8"/>
  <c r="O740" i="8"/>
  <c r="AA740" i="8"/>
  <c r="Q740" i="8"/>
  <c r="M740" i="8"/>
  <c r="X740" i="8"/>
  <c r="E740" i="8"/>
  <c r="F740" i="8" s="1"/>
  <c r="R740" i="8"/>
  <c r="S740" i="8" s="1"/>
  <c r="T740" i="8" s="1"/>
  <c r="M739" i="7"/>
  <c r="X739" i="7"/>
  <c r="N740" i="8"/>
  <c r="S739" i="7"/>
  <c r="W753" i="5" l="1"/>
  <c r="U752" i="5"/>
  <c r="J739" i="7"/>
  <c r="U740" i="8"/>
  <c r="V740" i="8" s="1"/>
  <c r="W740" i="8" s="1"/>
  <c r="G740" i="8"/>
  <c r="H740" i="8" s="1"/>
  <c r="I740" i="8" s="1"/>
  <c r="T739" i="7"/>
  <c r="U739" i="7" s="1"/>
  <c r="V739" i="7" s="1"/>
  <c r="C754" i="5" l="1"/>
  <c r="S754" i="5"/>
  <c r="E754" i="5"/>
  <c r="F754" i="5"/>
  <c r="H754" i="5"/>
  <c r="L754" i="5"/>
  <c r="I754" i="5"/>
  <c r="J754" i="5"/>
  <c r="M754" i="5"/>
  <c r="V754" i="5"/>
  <c r="D754" i="5"/>
  <c r="K754" i="5"/>
  <c r="J740" i="8"/>
  <c r="Y740" i="8" s="1"/>
  <c r="W739" i="7"/>
  <c r="Y739" i="7" s="1"/>
  <c r="N754" i="5" l="1"/>
  <c r="O754" i="5" s="1"/>
  <c r="P754" i="5" s="1"/>
  <c r="Q754" i="5" s="1"/>
  <c r="AB740" i="8"/>
  <c r="Z739" i="8"/>
  <c r="AB739" i="7"/>
  <c r="Z738" i="7"/>
  <c r="R754" i="5" l="1"/>
  <c r="T754" i="5" s="1"/>
  <c r="C740" i="7"/>
  <c r="Q740" i="7"/>
  <c r="E740" i="7"/>
  <c r="P740" i="7"/>
  <c r="N740" i="7"/>
  <c r="O740" i="7"/>
  <c r="X740" i="7"/>
  <c r="K740" i="7"/>
  <c r="R740" i="7"/>
  <c r="AA740" i="7"/>
  <c r="M740" i="7"/>
  <c r="D740" i="7"/>
  <c r="E741" i="8"/>
  <c r="Q741" i="8"/>
  <c r="R741" i="8"/>
  <c r="N741" i="8"/>
  <c r="M741" i="8"/>
  <c r="X741" i="8"/>
  <c r="D741" i="8"/>
  <c r="K741" i="8"/>
  <c r="O741" i="8"/>
  <c r="AA741" i="8"/>
  <c r="C741" i="8"/>
  <c r="P741" i="8"/>
  <c r="W754" i="5" l="1"/>
  <c r="U753" i="5"/>
  <c r="S740" i="7"/>
  <c r="T740" i="7" s="1"/>
  <c r="F740" i="7"/>
  <c r="G740" i="7" s="1"/>
  <c r="S741" i="8"/>
  <c r="F741" i="8"/>
  <c r="G741" i="8" s="1"/>
  <c r="H741" i="8" s="1"/>
  <c r="I741" i="8" s="1"/>
  <c r="J755" i="5" l="1"/>
  <c r="V755" i="5"/>
  <c r="K755" i="5"/>
  <c r="S755" i="5"/>
  <c r="C755" i="5"/>
  <c r="L755" i="5"/>
  <c r="E755" i="5"/>
  <c r="I755" i="5"/>
  <c r="D755" i="5"/>
  <c r="H755" i="5"/>
  <c r="M755" i="5"/>
  <c r="F755" i="5"/>
  <c r="H740" i="7"/>
  <c r="I740" i="7" s="1"/>
  <c r="J740" i="7" s="1"/>
  <c r="U740" i="7"/>
  <c r="V740" i="7" s="1"/>
  <c r="W740" i="7" s="1"/>
  <c r="J741" i="8"/>
  <c r="T741" i="8"/>
  <c r="U741" i="8" s="1"/>
  <c r="V741" i="8" s="1"/>
  <c r="N755" i="5" l="1"/>
  <c r="O755" i="5" s="1"/>
  <c r="P755" i="5" s="1"/>
  <c r="Q755" i="5" s="1"/>
  <c r="R755" i="5" s="1"/>
  <c r="T755" i="5" s="1"/>
  <c r="W741" i="8"/>
  <c r="Y741" i="8" s="1"/>
  <c r="Y740" i="7"/>
  <c r="W755" i="5" l="1"/>
  <c r="U754" i="5"/>
  <c r="AB740" i="7"/>
  <c r="Z739" i="7"/>
  <c r="AB741" i="8"/>
  <c r="Z740" i="8"/>
  <c r="D756" i="5" l="1"/>
  <c r="I756" i="5"/>
  <c r="K756" i="5"/>
  <c r="S756" i="5"/>
  <c r="L756" i="5"/>
  <c r="H756" i="5"/>
  <c r="J756" i="5"/>
  <c r="C756" i="5"/>
  <c r="E756" i="5"/>
  <c r="V756" i="5"/>
  <c r="M756" i="5"/>
  <c r="F756" i="5"/>
  <c r="O741" i="7"/>
  <c r="E741" i="7"/>
  <c r="K741" i="7"/>
  <c r="P741" i="7"/>
  <c r="M741" i="7"/>
  <c r="R741" i="7"/>
  <c r="C741" i="7"/>
  <c r="Q741" i="7"/>
  <c r="D741" i="7"/>
  <c r="N741" i="7"/>
  <c r="AA741" i="7"/>
  <c r="X741" i="7"/>
  <c r="K742" i="8"/>
  <c r="C742" i="8"/>
  <c r="N742" i="8"/>
  <c r="X742" i="8"/>
  <c r="E742" i="8"/>
  <c r="R742" i="8"/>
  <c r="O742" i="8"/>
  <c r="Q742" i="8"/>
  <c r="AA742" i="8"/>
  <c r="P742" i="8"/>
  <c r="M742" i="8"/>
  <c r="D742" i="8"/>
  <c r="N756" i="5" l="1"/>
  <c r="O756" i="5" s="1"/>
  <c r="S742" i="8"/>
  <c r="T742" i="8" s="1"/>
  <c r="U742" i="8" s="1"/>
  <c r="V742" i="8" s="1"/>
  <c r="F742" i="8"/>
  <c r="G742" i="8" s="1"/>
  <c r="S741" i="7"/>
  <c r="T741" i="7" s="1"/>
  <c r="U741" i="7" s="1"/>
  <c r="V741" i="7" s="1"/>
  <c r="F741" i="7"/>
  <c r="P756" i="5" l="1"/>
  <c r="Q756" i="5" s="1"/>
  <c r="R756" i="5" s="1"/>
  <c r="T756" i="5" s="1"/>
  <c r="G741" i="7"/>
  <c r="H741" i="7" s="1"/>
  <c r="I741" i="7" s="1"/>
  <c r="W742" i="8"/>
  <c r="W741" i="7"/>
  <c r="H742" i="8"/>
  <c r="I742" i="8" s="1"/>
  <c r="J742" i="8" s="1"/>
  <c r="W756" i="5" l="1"/>
  <c r="U755" i="5"/>
  <c r="Y742" i="8"/>
  <c r="Z741" i="8" s="1"/>
  <c r="J741" i="7"/>
  <c r="Y741" i="7" s="1"/>
  <c r="M757" i="5" l="1"/>
  <c r="V757" i="5"/>
  <c r="H757" i="5"/>
  <c r="C757" i="5"/>
  <c r="S757" i="5"/>
  <c r="J757" i="5"/>
  <c r="E757" i="5"/>
  <c r="F757" i="5"/>
  <c r="L757" i="5"/>
  <c r="I757" i="5"/>
  <c r="D757" i="5"/>
  <c r="K757" i="5"/>
  <c r="AB742" i="8"/>
  <c r="P743" i="8" s="1"/>
  <c r="AB741" i="7"/>
  <c r="Z740" i="7"/>
  <c r="N757" i="5" l="1"/>
  <c r="O757" i="5" s="1"/>
  <c r="P757" i="5" s="1"/>
  <c r="Q757" i="5" s="1"/>
  <c r="R757" i="5" s="1"/>
  <c r="T757" i="5" s="1"/>
  <c r="O743" i="8"/>
  <c r="X743" i="8"/>
  <c r="D743" i="8"/>
  <c r="C743" i="8"/>
  <c r="AA743" i="8"/>
  <c r="E743" i="8"/>
  <c r="F743" i="8" s="1"/>
  <c r="M743" i="8"/>
  <c r="K743" i="8"/>
  <c r="Q743" i="8"/>
  <c r="R743" i="8"/>
  <c r="S743" i="8" s="1"/>
  <c r="N743" i="8"/>
  <c r="P742" i="7"/>
  <c r="D742" i="7"/>
  <c r="AA742" i="7"/>
  <c r="K742" i="7"/>
  <c r="M742" i="7"/>
  <c r="C742" i="7"/>
  <c r="Q742" i="7"/>
  <c r="O742" i="7"/>
  <c r="N742" i="7"/>
  <c r="E742" i="7"/>
  <c r="R742" i="7"/>
  <c r="X742" i="7"/>
  <c r="W757" i="5" l="1"/>
  <c r="U756" i="5"/>
  <c r="F742" i="7"/>
  <c r="G742" i="7" s="1"/>
  <c r="T743" i="8"/>
  <c r="U743" i="8" s="1"/>
  <c r="V743" i="8" s="1"/>
  <c r="W743" i="8" s="1"/>
  <c r="S742" i="7"/>
  <c r="G743" i="8"/>
  <c r="H743" i="8" s="1"/>
  <c r="I743" i="8" s="1"/>
  <c r="J743" i="8" s="1"/>
  <c r="F758" i="5" l="1"/>
  <c r="E758" i="5"/>
  <c r="H758" i="5"/>
  <c r="L758" i="5"/>
  <c r="K758" i="5"/>
  <c r="D758" i="5"/>
  <c r="S758" i="5"/>
  <c r="J758" i="5"/>
  <c r="C758" i="5"/>
  <c r="V758" i="5"/>
  <c r="I758" i="5"/>
  <c r="M758" i="5"/>
  <c r="N758" i="5" s="1"/>
  <c r="O758" i="5" s="1"/>
  <c r="P758" i="5" s="1"/>
  <c r="Q758" i="5" s="1"/>
  <c r="R758" i="5" s="1"/>
  <c r="Y743" i="8"/>
  <c r="T742" i="7"/>
  <c r="H742" i="7"/>
  <c r="I742" i="7" s="1"/>
  <c r="J742" i="7" s="1"/>
  <c r="T758" i="5" l="1"/>
  <c r="U742" i="7"/>
  <c r="V742" i="7" s="1"/>
  <c r="W742" i="7" s="1"/>
  <c r="Y742" i="7" s="1"/>
  <c r="AB743" i="8"/>
  <c r="Z742" i="8"/>
  <c r="W758" i="5" l="1"/>
  <c r="U757" i="5"/>
  <c r="AB742" i="7"/>
  <c r="Z741" i="7"/>
  <c r="O744" i="8"/>
  <c r="C744" i="8"/>
  <c r="D744" i="8"/>
  <c r="E744" i="8"/>
  <c r="N744" i="8"/>
  <c r="P744" i="8"/>
  <c r="Q744" i="8"/>
  <c r="M744" i="8"/>
  <c r="R744" i="8"/>
  <c r="AA744" i="8"/>
  <c r="K744" i="8"/>
  <c r="X744" i="8"/>
  <c r="E759" i="5" l="1"/>
  <c r="K759" i="5"/>
  <c r="C759" i="5"/>
  <c r="L759" i="5"/>
  <c r="I759" i="5"/>
  <c r="D759" i="5"/>
  <c r="M759" i="5"/>
  <c r="H759" i="5"/>
  <c r="F759" i="5"/>
  <c r="S759" i="5"/>
  <c r="J759" i="5"/>
  <c r="V759" i="5"/>
  <c r="N743" i="7"/>
  <c r="O743" i="7"/>
  <c r="K743" i="7"/>
  <c r="Q743" i="7"/>
  <c r="AA743" i="7"/>
  <c r="X743" i="7"/>
  <c r="D743" i="7"/>
  <c r="P743" i="7"/>
  <c r="C743" i="7"/>
  <c r="M743" i="7"/>
  <c r="R743" i="7"/>
  <c r="E743" i="7"/>
  <c r="F744" i="8"/>
  <c r="S744" i="8"/>
  <c r="T744" i="8" s="1"/>
  <c r="U744" i="8" s="1"/>
  <c r="V744" i="8" s="1"/>
  <c r="N759" i="5" l="1"/>
  <c r="O759" i="5" s="1"/>
  <c r="P759" i="5" s="1"/>
  <c r="Q759" i="5" s="1"/>
  <c r="S743" i="7"/>
  <c r="T743" i="7" s="1"/>
  <c r="F743" i="7"/>
  <c r="G743" i="7" s="1"/>
  <c r="H743" i="7" s="1"/>
  <c r="I743" i="7" s="1"/>
  <c r="W744" i="8"/>
  <c r="G744" i="8"/>
  <c r="H744" i="8" s="1"/>
  <c r="I744" i="8" s="1"/>
  <c r="J744" i="8" s="1"/>
  <c r="R759" i="5" l="1"/>
  <c r="T759" i="5" s="1"/>
  <c r="Y744" i="8"/>
  <c r="Z743" i="8" s="1"/>
  <c r="J743" i="7"/>
  <c r="U743" i="7"/>
  <c r="V743" i="7" s="1"/>
  <c r="W743" i="7" s="1"/>
  <c r="W759" i="5" l="1"/>
  <c r="U758" i="5"/>
  <c r="AB744" i="8"/>
  <c r="R745" i="8" s="1"/>
  <c r="Y743" i="7"/>
  <c r="V760" i="5" l="1"/>
  <c r="L760" i="5"/>
  <c r="D760" i="5"/>
  <c r="H760" i="5"/>
  <c r="C760" i="5"/>
  <c r="F760" i="5"/>
  <c r="E760" i="5"/>
  <c r="K760" i="5"/>
  <c r="J760" i="5"/>
  <c r="I760" i="5"/>
  <c r="M760" i="5"/>
  <c r="N760" i="5" s="1"/>
  <c r="O760" i="5" s="1"/>
  <c r="P760" i="5" s="1"/>
  <c r="Q760" i="5" s="1"/>
  <c r="R760" i="5" s="1"/>
  <c r="S760" i="5"/>
  <c r="K745" i="8"/>
  <c r="O745" i="8"/>
  <c r="D745" i="8"/>
  <c r="E745" i="8"/>
  <c r="F745" i="8" s="1"/>
  <c r="Q745" i="8"/>
  <c r="M745" i="8"/>
  <c r="AA745" i="8"/>
  <c r="P745" i="8"/>
  <c r="X745" i="8"/>
  <c r="N745" i="8"/>
  <c r="C745" i="8"/>
  <c r="AB743" i="7"/>
  <c r="Z742" i="7"/>
  <c r="S745" i="8"/>
  <c r="T745" i="8" s="1"/>
  <c r="U745" i="8" s="1"/>
  <c r="V745" i="8" s="1"/>
  <c r="T760" i="5" l="1"/>
  <c r="W760" i="5" s="1"/>
  <c r="U759" i="5"/>
  <c r="E744" i="7"/>
  <c r="K744" i="7"/>
  <c r="AA744" i="7"/>
  <c r="N744" i="7"/>
  <c r="D744" i="7"/>
  <c r="M744" i="7"/>
  <c r="C744" i="7"/>
  <c r="X744" i="7"/>
  <c r="O744" i="7"/>
  <c r="Q744" i="7"/>
  <c r="R744" i="7"/>
  <c r="P744" i="7"/>
  <c r="G745" i="8"/>
  <c r="H745" i="8" s="1"/>
  <c r="I745" i="8" s="1"/>
  <c r="W745" i="8"/>
  <c r="S761" i="5" l="1"/>
  <c r="K761" i="5"/>
  <c r="V761" i="5"/>
  <c r="F761" i="5"/>
  <c r="I761" i="5"/>
  <c r="H761" i="5"/>
  <c r="L761" i="5"/>
  <c r="D761" i="5"/>
  <c r="M761" i="5"/>
  <c r="C761" i="5"/>
  <c r="E761" i="5"/>
  <c r="J761" i="5"/>
  <c r="J745" i="8"/>
  <c r="Y745" i="8" s="1"/>
  <c r="Z744" i="8" s="1"/>
  <c r="F744" i="7"/>
  <c r="G744" i="7" s="1"/>
  <c r="H744" i="7" s="1"/>
  <c r="I744" i="7" s="1"/>
  <c r="S744" i="7"/>
  <c r="N761" i="5" l="1"/>
  <c r="O761" i="5" s="1"/>
  <c r="P761" i="5" s="1"/>
  <c r="Q761" i="5" s="1"/>
  <c r="R761" i="5" s="1"/>
  <c r="T761" i="5" s="1"/>
  <c r="AB745" i="8"/>
  <c r="AA746" i="8" s="1"/>
  <c r="T744" i="7"/>
  <c r="U744" i="7" s="1"/>
  <c r="V744" i="7" s="1"/>
  <c r="J744" i="7"/>
  <c r="W761" i="5" l="1"/>
  <c r="U760" i="5"/>
  <c r="N746" i="8"/>
  <c r="M746" i="8"/>
  <c r="E746" i="8"/>
  <c r="F746" i="8" s="1"/>
  <c r="G746" i="8" s="1"/>
  <c r="H746" i="8" s="1"/>
  <c r="I746" i="8" s="1"/>
  <c r="K746" i="8"/>
  <c r="C746" i="8"/>
  <c r="P746" i="8"/>
  <c r="O746" i="8"/>
  <c r="D746" i="8"/>
  <c r="R746" i="8"/>
  <c r="S746" i="8" s="1"/>
  <c r="X746" i="8"/>
  <c r="Q746" i="8"/>
  <c r="W744" i="7"/>
  <c r="Y744" i="7" s="1"/>
  <c r="C762" i="5" l="1"/>
  <c r="M762" i="5"/>
  <c r="V762" i="5"/>
  <c r="E762" i="5"/>
  <c r="I762" i="5"/>
  <c r="F762" i="5"/>
  <c r="K762" i="5"/>
  <c r="J762" i="5"/>
  <c r="D762" i="5"/>
  <c r="S762" i="5"/>
  <c r="H762" i="5"/>
  <c r="L762" i="5"/>
  <c r="AB744" i="7"/>
  <c r="Z743" i="7"/>
  <c r="T746" i="8"/>
  <c r="U746" i="8" s="1"/>
  <c r="V746" i="8" s="1"/>
  <c r="W746" i="8" s="1"/>
  <c r="J746" i="8"/>
  <c r="N762" i="5" l="1"/>
  <c r="O762" i="5" s="1"/>
  <c r="Q745" i="7"/>
  <c r="M745" i="7"/>
  <c r="N745" i="7"/>
  <c r="O745" i="7"/>
  <c r="D745" i="7"/>
  <c r="AA745" i="7"/>
  <c r="K745" i="7"/>
  <c r="P745" i="7"/>
  <c r="R745" i="7"/>
  <c r="X745" i="7"/>
  <c r="C745" i="7"/>
  <c r="E745" i="7"/>
  <c r="Y746" i="8"/>
  <c r="P762" i="5" l="1"/>
  <c r="Q762" i="5" s="1"/>
  <c r="R762" i="5" s="1"/>
  <c r="T762" i="5" s="1"/>
  <c r="F745" i="7"/>
  <c r="AB746" i="8"/>
  <c r="Z745" i="8"/>
  <c r="S745" i="7"/>
  <c r="T745" i="7" s="1"/>
  <c r="W762" i="5" l="1"/>
  <c r="U761" i="5"/>
  <c r="E747" i="8"/>
  <c r="D747" i="8"/>
  <c r="M747" i="8"/>
  <c r="X747" i="8"/>
  <c r="O747" i="8"/>
  <c r="C747" i="8"/>
  <c r="P747" i="8"/>
  <c r="AA747" i="8"/>
  <c r="Q747" i="8"/>
  <c r="N747" i="8"/>
  <c r="K747" i="8"/>
  <c r="R747" i="8"/>
  <c r="G745" i="7"/>
  <c r="U745" i="7"/>
  <c r="V745" i="7" s="1"/>
  <c r="W745" i="7" s="1"/>
  <c r="J763" i="5" l="1"/>
  <c r="K763" i="5"/>
  <c r="S763" i="5"/>
  <c r="I763" i="5"/>
  <c r="F763" i="5"/>
  <c r="V763" i="5"/>
  <c r="C763" i="5"/>
  <c r="H763" i="5"/>
  <c r="L763" i="5"/>
  <c r="E763" i="5"/>
  <c r="M763" i="5"/>
  <c r="D763" i="5"/>
  <c r="H745" i="7"/>
  <c r="I745" i="7" s="1"/>
  <c r="J745" i="7" s="1"/>
  <c r="Y745" i="7" s="1"/>
  <c r="F747" i="8"/>
  <c r="S747" i="8"/>
  <c r="T747" i="8" s="1"/>
  <c r="N763" i="5" l="1"/>
  <c r="O763" i="5" s="1"/>
  <c r="P763" i="5" s="1"/>
  <c r="Q763" i="5" s="1"/>
  <c r="Z744" i="7"/>
  <c r="AB745" i="7"/>
  <c r="P746" i="7" s="1"/>
  <c r="G747" i="8"/>
  <c r="H747" i="8" s="1"/>
  <c r="I747" i="8" s="1"/>
  <c r="U747" i="8"/>
  <c r="V747" i="8" s="1"/>
  <c r="W747" i="8" s="1"/>
  <c r="R763" i="5" l="1"/>
  <c r="T763" i="5" s="1"/>
  <c r="D746" i="7"/>
  <c r="AA746" i="7"/>
  <c r="E746" i="7"/>
  <c r="R746" i="7"/>
  <c r="S746" i="7" s="1"/>
  <c r="T746" i="7" s="1"/>
  <c r="U746" i="7" s="1"/>
  <c r="V746" i="7" s="1"/>
  <c r="M746" i="7"/>
  <c r="N746" i="7"/>
  <c r="O746" i="7"/>
  <c r="Q746" i="7"/>
  <c r="C746" i="7"/>
  <c r="X746" i="7"/>
  <c r="K746" i="7"/>
  <c r="J747" i="8"/>
  <c r="Y747" i="8" s="1"/>
  <c r="W763" i="5" l="1"/>
  <c r="U762" i="5"/>
  <c r="F746" i="7"/>
  <c r="AB747" i="8"/>
  <c r="Z746" i="8"/>
  <c r="W746" i="7"/>
  <c r="D764" i="5" l="1"/>
  <c r="K764" i="5"/>
  <c r="H764" i="5"/>
  <c r="L764" i="5"/>
  <c r="E764" i="5"/>
  <c r="F764" i="5"/>
  <c r="C764" i="5"/>
  <c r="S764" i="5"/>
  <c r="I764" i="5"/>
  <c r="J764" i="5"/>
  <c r="V764" i="5"/>
  <c r="M764" i="5"/>
  <c r="G746" i="7"/>
  <c r="H746" i="7" s="1"/>
  <c r="I746" i="7" s="1"/>
  <c r="D748" i="8"/>
  <c r="N748" i="8"/>
  <c r="O748" i="8"/>
  <c r="P748" i="8"/>
  <c r="R748" i="8"/>
  <c r="C748" i="8"/>
  <c r="X748" i="8"/>
  <c r="AA748" i="8"/>
  <c r="E748" i="8"/>
  <c r="K748" i="8"/>
  <c r="M748" i="8"/>
  <c r="Q748" i="8"/>
  <c r="N764" i="5" l="1"/>
  <c r="O764" i="5" s="1"/>
  <c r="P764" i="5" s="1"/>
  <c r="Q764" i="5" s="1"/>
  <c r="J746" i="7"/>
  <c r="Y746" i="7" s="1"/>
  <c r="Z745" i="7" s="1"/>
  <c r="F748" i="8"/>
  <c r="G748" i="8" s="1"/>
  <c r="S748" i="8"/>
  <c r="R764" i="5" l="1"/>
  <c r="T764" i="5" s="1"/>
  <c r="AB746" i="7"/>
  <c r="AA747" i="7" s="1"/>
  <c r="H748" i="8"/>
  <c r="I748" i="8" s="1"/>
  <c r="J748" i="8" s="1"/>
  <c r="T748" i="8"/>
  <c r="U748" i="8" s="1"/>
  <c r="V748" i="8" s="1"/>
  <c r="W764" i="5" l="1"/>
  <c r="U763" i="5"/>
  <c r="X747" i="7"/>
  <c r="K747" i="7"/>
  <c r="R747" i="7"/>
  <c r="S747" i="7" s="1"/>
  <c r="T747" i="7" s="1"/>
  <c r="U747" i="7" s="1"/>
  <c r="V747" i="7" s="1"/>
  <c r="N747" i="7"/>
  <c r="M747" i="7"/>
  <c r="Q747" i="7"/>
  <c r="D747" i="7"/>
  <c r="P747" i="7"/>
  <c r="O747" i="7"/>
  <c r="C747" i="7"/>
  <c r="E747" i="7"/>
  <c r="F747" i="7" s="1"/>
  <c r="G747" i="7" s="1"/>
  <c r="H747" i="7" s="1"/>
  <c r="I747" i="7" s="1"/>
  <c r="W748" i="8"/>
  <c r="Y748" i="8" s="1"/>
  <c r="E765" i="5" l="1"/>
  <c r="V765" i="5"/>
  <c r="F765" i="5"/>
  <c r="H765" i="5"/>
  <c r="C765" i="5"/>
  <c r="J765" i="5"/>
  <c r="S765" i="5"/>
  <c r="K765" i="5"/>
  <c r="D765" i="5"/>
  <c r="I765" i="5"/>
  <c r="L765" i="5"/>
  <c r="M765" i="5"/>
  <c r="W747" i="7"/>
  <c r="J747" i="7"/>
  <c r="AB748" i="8"/>
  <c r="Z747" i="8"/>
  <c r="N765" i="5" l="1"/>
  <c r="O765" i="5" s="1"/>
  <c r="P765" i="5" s="1"/>
  <c r="Q765" i="5" s="1"/>
  <c r="Y747" i="7"/>
  <c r="AB747" i="7" s="1"/>
  <c r="P749" i="8"/>
  <c r="X749" i="8"/>
  <c r="AA749" i="8"/>
  <c r="Q749" i="8"/>
  <c r="N749" i="8"/>
  <c r="R749" i="8"/>
  <c r="O749" i="8"/>
  <c r="E749" i="8"/>
  <c r="C749" i="8"/>
  <c r="D749" i="8"/>
  <c r="M749" i="8"/>
  <c r="K749" i="8"/>
  <c r="R765" i="5" l="1"/>
  <c r="T765" i="5" s="1"/>
  <c r="Z746" i="7"/>
  <c r="F749" i="8"/>
  <c r="G749" i="8" s="1"/>
  <c r="S749" i="8"/>
  <c r="AA748" i="7"/>
  <c r="M748" i="7"/>
  <c r="Q748" i="7"/>
  <c r="D748" i="7"/>
  <c r="O748" i="7"/>
  <c r="N748" i="7"/>
  <c r="K748" i="7"/>
  <c r="P748" i="7"/>
  <c r="X748" i="7"/>
  <c r="C748" i="7"/>
  <c r="R748" i="7"/>
  <c r="E748" i="7"/>
  <c r="W765" i="5" l="1"/>
  <c r="U764" i="5"/>
  <c r="H749" i="8"/>
  <c r="I749" i="8" s="1"/>
  <c r="J749" i="8" s="1"/>
  <c r="T749" i="8"/>
  <c r="U749" i="8" s="1"/>
  <c r="V749" i="8" s="1"/>
  <c r="S748" i="7"/>
  <c r="T748" i="7" s="1"/>
  <c r="F748" i="7"/>
  <c r="C766" i="5" l="1"/>
  <c r="I766" i="5"/>
  <c r="F766" i="5"/>
  <c r="E766" i="5"/>
  <c r="K766" i="5"/>
  <c r="L766" i="5"/>
  <c r="M766" i="5"/>
  <c r="J766" i="5"/>
  <c r="V766" i="5"/>
  <c r="D766" i="5"/>
  <c r="S766" i="5"/>
  <c r="H766" i="5"/>
  <c r="W749" i="8"/>
  <c r="Y749" i="8" s="1"/>
  <c r="G748" i="7"/>
  <c r="H748" i="7" s="1"/>
  <c r="I748" i="7" s="1"/>
  <c r="J748" i="7" s="1"/>
  <c r="U748" i="7"/>
  <c r="V748" i="7" s="1"/>
  <c r="W748" i="7" s="1"/>
  <c r="N766" i="5" l="1"/>
  <c r="Y748" i="7"/>
  <c r="AB748" i="7" s="1"/>
  <c r="AB749" i="8"/>
  <c r="Z748" i="8"/>
  <c r="O766" i="5" l="1"/>
  <c r="P766" i="5" s="1"/>
  <c r="Q766" i="5" s="1"/>
  <c r="Z747" i="7"/>
  <c r="X750" i="8"/>
  <c r="Q750" i="8"/>
  <c r="M750" i="8"/>
  <c r="P750" i="8"/>
  <c r="K750" i="8"/>
  <c r="C750" i="8"/>
  <c r="R750" i="8"/>
  <c r="O750" i="8"/>
  <c r="N750" i="8"/>
  <c r="E750" i="8"/>
  <c r="D750" i="8"/>
  <c r="AA750" i="8"/>
  <c r="O749" i="7"/>
  <c r="C749" i="7"/>
  <c r="AA749" i="7"/>
  <c r="P749" i="7"/>
  <c r="D749" i="7"/>
  <c r="Q749" i="7"/>
  <c r="X749" i="7"/>
  <c r="M749" i="7"/>
  <c r="R749" i="7"/>
  <c r="N749" i="7"/>
  <c r="K749" i="7"/>
  <c r="E749" i="7"/>
  <c r="R766" i="5" l="1"/>
  <c r="T766" i="5" s="1"/>
  <c r="F750" i="8"/>
  <c r="G750" i="8" s="1"/>
  <c r="S749" i="7"/>
  <c r="T749" i="7" s="1"/>
  <c r="S750" i="8"/>
  <c r="T750" i="8" s="1"/>
  <c r="U750" i="8" s="1"/>
  <c r="V750" i="8" s="1"/>
  <c r="F749" i="7"/>
  <c r="G749" i="7" s="1"/>
  <c r="W766" i="5" l="1"/>
  <c r="U765" i="5"/>
  <c r="H750" i="8"/>
  <c r="I750" i="8" s="1"/>
  <c r="J750" i="8" s="1"/>
  <c r="U749" i="7"/>
  <c r="V749" i="7" s="1"/>
  <c r="W749" i="7" s="1"/>
  <c r="H749" i="7"/>
  <c r="I749" i="7" s="1"/>
  <c r="J749" i="7" s="1"/>
  <c r="W750" i="8"/>
  <c r="I767" i="5" l="1"/>
  <c r="K767" i="5"/>
  <c r="S767" i="5"/>
  <c r="D767" i="5"/>
  <c r="J767" i="5"/>
  <c r="E767" i="5"/>
  <c r="V767" i="5"/>
  <c r="C767" i="5"/>
  <c r="M767" i="5"/>
  <c r="F767" i="5"/>
  <c r="H767" i="5"/>
  <c r="L767" i="5"/>
  <c r="Y749" i="7"/>
  <c r="Z748" i="7" s="1"/>
  <c r="Y750" i="8"/>
  <c r="Z749" i="8" s="1"/>
  <c r="N767" i="5" l="1"/>
  <c r="O767" i="5" s="1"/>
  <c r="AB749" i="7"/>
  <c r="K750" i="7" s="1"/>
  <c r="AB750" i="8"/>
  <c r="AA751" i="8" s="1"/>
  <c r="P767" i="5" l="1"/>
  <c r="Q767" i="5" s="1"/>
  <c r="R767" i="5" s="1"/>
  <c r="T767" i="5" s="1"/>
  <c r="E750" i="7"/>
  <c r="F750" i="7" s="1"/>
  <c r="G750" i="7" s="1"/>
  <c r="R750" i="7"/>
  <c r="S750" i="7" s="1"/>
  <c r="T750" i="7" s="1"/>
  <c r="U750" i="7" s="1"/>
  <c r="V750" i="7" s="1"/>
  <c r="R751" i="8"/>
  <c r="S751" i="8" s="1"/>
  <c r="D750" i="7"/>
  <c r="C750" i="7"/>
  <c r="P750" i="7"/>
  <c r="X750" i="7"/>
  <c r="O750" i="7"/>
  <c r="N750" i="7"/>
  <c r="AA750" i="7"/>
  <c r="M750" i="7"/>
  <c r="Q751" i="8"/>
  <c r="P751" i="8"/>
  <c r="X751" i="8"/>
  <c r="Q750" i="7"/>
  <c r="C751" i="8"/>
  <c r="K751" i="8"/>
  <c r="N751" i="8"/>
  <c r="E751" i="8"/>
  <c r="F751" i="8" s="1"/>
  <c r="D751" i="8"/>
  <c r="M751" i="8"/>
  <c r="O751" i="8"/>
  <c r="W767" i="5" l="1"/>
  <c r="U766" i="5"/>
  <c r="H750" i="7"/>
  <c r="I750" i="7" s="1"/>
  <c r="J750" i="7" s="1"/>
  <c r="W750" i="7"/>
  <c r="T751" i="8"/>
  <c r="G751" i="8"/>
  <c r="V768" i="5" l="1"/>
  <c r="L768" i="5"/>
  <c r="E768" i="5"/>
  <c r="K768" i="5"/>
  <c r="D768" i="5"/>
  <c r="J768" i="5"/>
  <c r="M768" i="5"/>
  <c r="C768" i="5"/>
  <c r="I768" i="5"/>
  <c r="H768" i="5"/>
  <c r="S768" i="5"/>
  <c r="F768" i="5"/>
  <c r="Y750" i="7"/>
  <c r="Z749" i="7" s="1"/>
  <c r="U751" i="8"/>
  <c r="V751" i="8" s="1"/>
  <c r="W751" i="8" s="1"/>
  <c r="H751" i="8"/>
  <c r="I751" i="8" s="1"/>
  <c r="J751" i="8" s="1"/>
  <c r="N768" i="5" l="1"/>
  <c r="AB750" i="7"/>
  <c r="K751" i="7" s="1"/>
  <c r="Y751" i="8"/>
  <c r="Z750" i="8" s="1"/>
  <c r="O768" i="5" l="1"/>
  <c r="P768" i="5" s="1"/>
  <c r="Q768" i="5" s="1"/>
  <c r="N751" i="7"/>
  <c r="Q751" i="7"/>
  <c r="X751" i="7"/>
  <c r="R751" i="7"/>
  <c r="S751" i="7" s="1"/>
  <c r="C751" i="7"/>
  <c r="P751" i="7"/>
  <c r="AA751" i="7"/>
  <c r="E751" i="7"/>
  <c r="F751" i="7" s="1"/>
  <c r="O751" i="7"/>
  <c r="AB751" i="8"/>
  <c r="D752" i="8" s="1"/>
  <c r="M751" i="7"/>
  <c r="D751" i="7"/>
  <c r="R768" i="5" l="1"/>
  <c r="T768" i="5" s="1"/>
  <c r="K752" i="8"/>
  <c r="C752" i="8"/>
  <c r="O752" i="8"/>
  <c r="Q752" i="8"/>
  <c r="AA752" i="8"/>
  <c r="X752" i="8"/>
  <c r="N752" i="8"/>
  <c r="E752" i="8"/>
  <c r="F752" i="8" s="1"/>
  <c r="M752" i="8"/>
  <c r="P752" i="8"/>
  <c r="R752" i="8"/>
  <c r="S752" i="8" s="1"/>
  <c r="G751" i="7"/>
  <c r="T751" i="7"/>
  <c r="U751" i="7" s="1"/>
  <c r="V751" i="7" s="1"/>
  <c r="W768" i="5" l="1"/>
  <c r="U767" i="5"/>
  <c r="T752" i="8"/>
  <c r="U752" i="8" s="1"/>
  <c r="V752" i="8" s="1"/>
  <c r="H751" i="7"/>
  <c r="I751" i="7" s="1"/>
  <c r="J751" i="7" s="1"/>
  <c r="W751" i="7"/>
  <c r="G752" i="8"/>
  <c r="H752" i="8" s="1"/>
  <c r="I752" i="8" s="1"/>
  <c r="S769" i="5" l="1"/>
  <c r="C769" i="5"/>
  <c r="K769" i="5"/>
  <c r="I769" i="5"/>
  <c r="V769" i="5"/>
  <c r="M769" i="5"/>
  <c r="F769" i="5"/>
  <c r="E769" i="5"/>
  <c r="H769" i="5"/>
  <c r="D769" i="5"/>
  <c r="J769" i="5"/>
  <c r="L769" i="5"/>
  <c r="W752" i="8"/>
  <c r="Y751" i="7"/>
  <c r="Z750" i="7" s="1"/>
  <c r="J752" i="8"/>
  <c r="N769" i="5" l="1"/>
  <c r="O769" i="5" s="1"/>
  <c r="Y752" i="8"/>
  <c r="AB752" i="8" s="1"/>
  <c r="AB751" i="7"/>
  <c r="C752" i="7" s="1"/>
  <c r="P769" i="5" l="1"/>
  <c r="Q769" i="5" s="1"/>
  <c r="R769" i="5" s="1"/>
  <c r="T769" i="5" s="1"/>
  <c r="Z751" i="8"/>
  <c r="AA752" i="7"/>
  <c r="R752" i="7"/>
  <c r="S752" i="7" s="1"/>
  <c r="T752" i="7" s="1"/>
  <c r="U752" i="7" s="1"/>
  <c r="V752" i="7" s="1"/>
  <c r="X752" i="7"/>
  <c r="E752" i="7"/>
  <c r="F752" i="7" s="1"/>
  <c r="D752" i="7"/>
  <c r="Q752" i="7"/>
  <c r="N752" i="7"/>
  <c r="P752" i="7"/>
  <c r="M752" i="7"/>
  <c r="O752" i="7"/>
  <c r="K752" i="7"/>
  <c r="D753" i="8"/>
  <c r="C753" i="8"/>
  <c r="X753" i="8"/>
  <c r="O753" i="8"/>
  <c r="K753" i="8"/>
  <c r="Q753" i="8"/>
  <c r="M753" i="8"/>
  <c r="R753" i="8"/>
  <c r="N753" i="8"/>
  <c r="P753" i="8"/>
  <c r="E753" i="8"/>
  <c r="AA753" i="8"/>
  <c r="W769" i="5" l="1"/>
  <c r="U768" i="5"/>
  <c r="S753" i="8"/>
  <c r="W752" i="7"/>
  <c r="G752" i="7"/>
  <c r="H752" i="7" s="1"/>
  <c r="I752" i="7" s="1"/>
  <c r="F753" i="8"/>
  <c r="G753" i="8" s="1"/>
  <c r="F770" i="5" l="1"/>
  <c r="V770" i="5"/>
  <c r="I770" i="5"/>
  <c r="C770" i="5"/>
  <c r="H770" i="5"/>
  <c r="M770" i="5"/>
  <c r="E770" i="5"/>
  <c r="L770" i="5"/>
  <c r="S770" i="5"/>
  <c r="K770" i="5"/>
  <c r="J770" i="5"/>
  <c r="D770" i="5"/>
  <c r="J752" i="7"/>
  <c r="Y752" i="7" s="1"/>
  <c r="H753" i="8"/>
  <c r="I753" i="8" s="1"/>
  <c r="J753" i="8" s="1"/>
  <c r="T753" i="8"/>
  <c r="U753" i="8" s="1"/>
  <c r="V753" i="8" s="1"/>
  <c r="N770" i="5" l="1"/>
  <c r="O770" i="5" s="1"/>
  <c r="W753" i="8"/>
  <c r="Y753" i="8" s="1"/>
  <c r="AB752" i="7"/>
  <c r="Z751" i="7"/>
  <c r="P770" i="5" l="1"/>
  <c r="Q770" i="5" s="1"/>
  <c r="R770" i="5" s="1"/>
  <c r="T770" i="5" s="1"/>
  <c r="AB753" i="8"/>
  <c r="Z752" i="8"/>
  <c r="K753" i="7"/>
  <c r="D753" i="7"/>
  <c r="M753" i="7"/>
  <c r="AA753" i="7"/>
  <c r="X753" i="7"/>
  <c r="Q753" i="7"/>
  <c r="N753" i="7"/>
  <c r="C753" i="7"/>
  <c r="P753" i="7"/>
  <c r="R753" i="7"/>
  <c r="O753" i="7"/>
  <c r="E753" i="7"/>
  <c r="W770" i="5" l="1"/>
  <c r="U769" i="5"/>
  <c r="P754" i="8"/>
  <c r="N754" i="8"/>
  <c r="K754" i="8"/>
  <c r="R754" i="8"/>
  <c r="AA754" i="8"/>
  <c r="Q754" i="8"/>
  <c r="D754" i="8"/>
  <c r="E754" i="8"/>
  <c r="O754" i="8"/>
  <c r="C754" i="8"/>
  <c r="M754" i="8"/>
  <c r="X754" i="8"/>
  <c r="F753" i="7"/>
  <c r="G753" i="7" s="1"/>
  <c r="H753" i="7" s="1"/>
  <c r="I753" i="7" s="1"/>
  <c r="S753" i="7"/>
  <c r="T753" i="7" s="1"/>
  <c r="U753" i="7" s="1"/>
  <c r="V753" i="7" s="1"/>
  <c r="H771" i="5" l="1"/>
  <c r="D771" i="5"/>
  <c r="F771" i="5"/>
  <c r="I771" i="5"/>
  <c r="M771" i="5"/>
  <c r="L771" i="5"/>
  <c r="E771" i="5"/>
  <c r="V771" i="5"/>
  <c r="J771" i="5"/>
  <c r="C771" i="5"/>
  <c r="K771" i="5"/>
  <c r="S771" i="5"/>
  <c r="F754" i="8"/>
  <c r="S754" i="8"/>
  <c r="W753" i="7"/>
  <c r="J753" i="7"/>
  <c r="N771" i="5" l="1"/>
  <c r="O771" i="5" s="1"/>
  <c r="P771" i="5" s="1"/>
  <c r="Q771" i="5" s="1"/>
  <c r="Y753" i="7"/>
  <c r="AB753" i="7" s="1"/>
  <c r="G754" i="8"/>
  <c r="H754" i="8" s="1"/>
  <c r="I754" i="8" s="1"/>
  <c r="J754" i="8" s="1"/>
  <c r="T754" i="8"/>
  <c r="U754" i="8" s="1"/>
  <c r="V754" i="8" s="1"/>
  <c r="R771" i="5" l="1"/>
  <c r="T771" i="5" s="1"/>
  <c r="Z752" i="7"/>
  <c r="W754" i="8"/>
  <c r="Y754" i="8" s="1"/>
  <c r="Z753" i="8" s="1"/>
  <c r="AA754" i="7"/>
  <c r="D754" i="7"/>
  <c r="X754" i="7"/>
  <c r="R754" i="7"/>
  <c r="Q754" i="7"/>
  <c r="M754" i="7"/>
  <c r="E754" i="7"/>
  <c r="N754" i="7"/>
  <c r="O754" i="7"/>
  <c r="K754" i="7"/>
  <c r="C754" i="7"/>
  <c r="P754" i="7"/>
  <c r="W771" i="5" l="1"/>
  <c r="U770" i="5"/>
  <c r="AB754" i="8"/>
  <c r="Q755" i="8" s="1"/>
  <c r="F754" i="7"/>
  <c r="G754" i="7" s="1"/>
  <c r="S754" i="7"/>
  <c r="T754" i="7" s="1"/>
  <c r="U754" i="7" s="1"/>
  <c r="V754" i="7" s="1"/>
  <c r="M772" i="5" l="1"/>
  <c r="S772" i="5"/>
  <c r="E772" i="5"/>
  <c r="L772" i="5"/>
  <c r="D772" i="5"/>
  <c r="H772" i="5"/>
  <c r="C772" i="5"/>
  <c r="V772" i="5"/>
  <c r="I772" i="5"/>
  <c r="J772" i="5"/>
  <c r="F772" i="5"/>
  <c r="K772" i="5"/>
  <c r="X755" i="8"/>
  <c r="AA755" i="8"/>
  <c r="R755" i="8"/>
  <c r="S755" i="8" s="1"/>
  <c r="M755" i="8"/>
  <c r="K755" i="8"/>
  <c r="E755" i="8"/>
  <c r="F755" i="8" s="1"/>
  <c r="C755" i="8"/>
  <c r="D755" i="8"/>
  <c r="P755" i="8"/>
  <c r="N755" i="8"/>
  <c r="O755" i="8"/>
  <c r="W754" i="7"/>
  <c r="H754" i="7"/>
  <c r="I754" i="7" s="1"/>
  <c r="J754" i="7" s="1"/>
  <c r="N772" i="5" l="1"/>
  <c r="O772" i="5" s="1"/>
  <c r="Y754" i="7"/>
  <c r="AB754" i="7" s="1"/>
  <c r="G755" i="8"/>
  <c r="H755" i="8" s="1"/>
  <c r="I755" i="8" s="1"/>
  <c r="T755" i="8"/>
  <c r="U755" i="8" s="1"/>
  <c r="V755" i="8" s="1"/>
  <c r="P772" i="5" l="1"/>
  <c r="Q772" i="5" s="1"/>
  <c r="R772" i="5" s="1"/>
  <c r="T772" i="5" s="1"/>
  <c r="Z753" i="7"/>
  <c r="W755" i="8"/>
  <c r="O755" i="7"/>
  <c r="C755" i="7"/>
  <c r="D755" i="7"/>
  <c r="K755" i="7"/>
  <c r="M755" i="7"/>
  <c r="X755" i="7"/>
  <c r="AA755" i="7"/>
  <c r="N755" i="7"/>
  <c r="E755" i="7"/>
  <c r="R755" i="7"/>
  <c r="P755" i="7"/>
  <c r="Q755" i="7"/>
  <c r="J755" i="8"/>
  <c r="W772" i="5" l="1"/>
  <c r="U771" i="5"/>
  <c r="Y755" i="8"/>
  <c r="Z754" i="8" s="1"/>
  <c r="S755" i="7"/>
  <c r="T755" i="7" s="1"/>
  <c r="F755" i="7"/>
  <c r="F773" i="5" l="1"/>
  <c r="K773" i="5"/>
  <c r="C773" i="5"/>
  <c r="V773" i="5"/>
  <c r="J773" i="5"/>
  <c r="I773" i="5"/>
  <c r="L773" i="5"/>
  <c r="S773" i="5"/>
  <c r="E773" i="5"/>
  <c r="D773" i="5"/>
  <c r="H773" i="5"/>
  <c r="M773" i="5"/>
  <c r="AB755" i="8"/>
  <c r="C756" i="8" s="1"/>
  <c r="G755" i="7"/>
  <c r="H755" i="7" s="1"/>
  <c r="I755" i="7" s="1"/>
  <c r="J755" i="7" s="1"/>
  <c r="U755" i="7"/>
  <c r="V755" i="7" s="1"/>
  <c r="W755" i="7" s="1"/>
  <c r="N773" i="5" l="1"/>
  <c r="O773" i="5" s="1"/>
  <c r="Q756" i="8"/>
  <c r="X756" i="8"/>
  <c r="N756" i="8"/>
  <c r="E756" i="8"/>
  <c r="F756" i="8" s="1"/>
  <c r="G756" i="8" s="1"/>
  <c r="K756" i="8"/>
  <c r="R756" i="8"/>
  <c r="S756" i="8" s="1"/>
  <c r="T756" i="8" s="1"/>
  <c r="U756" i="8" s="1"/>
  <c r="V756" i="8" s="1"/>
  <c r="O756" i="8"/>
  <c r="AA756" i="8"/>
  <c r="M756" i="8"/>
  <c r="D756" i="8"/>
  <c r="P756" i="8"/>
  <c r="Y755" i="7"/>
  <c r="P773" i="5" l="1"/>
  <c r="Q773" i="5" s="1"/>
  <c r="R773" i="5" s="1"/>
  <c r="T773" i="5" s="1"/>
  <c r="AB755" i="7"/>
  <c r="Z754" i="7"/>
  <c r="W756" i="8"/>
  <c r="H756" i="8"/>
  <c r="I756" i="8" s="1"/>
  <c r="J756" i="8" s="1"/>
  <c r="W773" i="5" l="1"/>
  <c r="U772" i="5"/>
  <c r="Y756" i="8"/>
  <c r="AB756" i="8" s="1"/>
  <c r="N756" i="7"/>
  <c r="R756" i="7"/>
  <c r="O756" i="7"/>
  <c r="M756" i="7"/>
  <c r="D756" i="7"/>
  <c r="X756" i="7"/>
  <c r="AA756" i="7"/>
  <c r="K756" i="7"/>
  <c r="P756" i="7"/>
  <c r="E756" i="7"/>
  <c r="Q756" i="7"/>
  <c r="C756" i="7"/>
  <c r="H774" i="5" l="1"/>
  <c r="K774" i="5"/>
  <c r="S774" i="5"/>
  <c r="E774" i="5"/>
  <c r="V774" i="5"/>
  <c r="D774" i="5"/>
  <c r="C774" i="5"/>
  <c r="M774" i="5"/>
  <c r="I774" i="5"/>
  <c r="J774" i="5"/>
  <c r="F774" i="5"/>
  <c r="L774" i="5"/>
  <c r="Z755" i="8"/>
  <c r="Q757" i="8"/>
  <c r="P757" i="8"/>
  <c r="E757" i="8"/>
  <c r="X757" i="8"/>
  <c r="K757" i="8"/>
  <c r="AA757" i="8"/>
  <c r="M757" i="8"/>
  <c r="O757" i="8"/>
  <c r="C757" i="8"/>
  <c r="R757" i="8"/>
  <c r="N757" i="8"/>
  <c r="D757" i="8"/>
  <c r="F756" i="7"/>
  <c r="G756" i="7" s="1"/>
  <c r="H756" i="7" s="1"/>
  <c r="I756" i="7" s="1"/>
  <c r="S756" i="7"/>
  <c r="T756" i="7" s="1"/>
  <c r="N774" i="5" l="1"/>
  <c r="O774" i="5" s="1"/>
  <c r="S757" i="8"/>
  <c r="T757" i="8" s="1"/>
  <c r="U757" i="8" s="1"/>
  <c r="V757" i="8" s="1"/>
  <c r="F757" i="8"/>
  <c r="G757" i="8" s="1"/>
  <c r="H757" i="8" s="1"/>
  <c r="I757" i="8" s="1"/>
  <c r="J756" i="7"/>
  <c r="U756" i="7"/>
  <c r="V756" i="7" s="1"/>
  <c r="W756" i="7" s="1"/>
  <c r="P774" i="5" l="1"/>
  <c r="Q774" i="5" s="1"/>
  <c r="R774" i="5" s="1"/>
  <c r="T774" i="5" s="1"/>
  <c r="W757" i="8"/>
  <c r="Y756" i="7"/>
  <c r="J757" i="8"/>
  <c r="W774" i="5" l="1"/>
  <c r="U773" i="5"/>
  <c r="Y757" i="8"/>
  <c r="AB757" i="8" s="1"/>
  <c r="AB756" i="7"/>
  <c r="Z755" i="7"/>
  <c r="M775" i="5" l="1"/>
  <c r="I775" i="5"/>
  <c r="C775" i="5"/>
  <c r="K775" i="5"/>
  <c r="D775" i="5"/>
  <c r="F775" i="5"/>
  <c r="L775" i="5"/>
  <c r="J775" i="5"/>
  <c r="V775" i="5"/>
  <c r="S775" i="5"/>
  <c r="H775" i="5"/>
  <c r="E775" i="5"/>
  <c r="Z756" i="8"/>
  <c r="AA758" i="8"/>
  <c r="N758" i="8"/>
  <c r="E758" i="8"/>
  <c r="O758" i="8"/>
  <c r="M758" i="8"/>
  <c r="C758" i="8"/>
  <c r="K758" i="8"/>
  <c r="R758" i="8"/>
  <c r="P758" i="8"/>
  <c r="Q758" i="8"/>
  <c r="D758" i="8"/>
  <c r="X758" i="8"/>
  <c r="AA757" i="7"/>
  <c r="D757" i="7"/>
  <c r="N757" i="7"/>
  <c r="M757" i="7"/>
  <c r="E757" i="7"/>
  <c r="Q757" i="7"/>
  <c r="P757" i="7"/>
  <c r="K757" i="7"/>
  <c r="C757" i="7"/>
  <c r="R757" i="7"/>
  <c r="X757" i="7"/>
  <c r="O757" i="7"/>
  <c r="N775" i="5" l="1"/>
  <c r="O775" i="5" s="1"/>
  <c r="S758" i="8"/>
  <c r="T758" i="8" s="1"/>
  <c r="F757" i="7"/>
  <c r="S757" i="7"/>
  <c r="F758" i="8"/>
  <c r="G758" i="8" s="1"/>
  <c r="P775" i="5" l="1"/>
  <c r="Q775" i="5" s="1"/>
  <c r="R775" i="5" s="1"/>
  <c r="T775" i="5" s="1"/>
  <c r="H758" i="8"/>
  <c r="I758" i="8" s="1"/>
  <c r="J758" i="8" s="1"/>
  <c r="U758" i="8"/>
  <c r="V758" i="8" s="1"/>
  <c r="W758" i="8" s="1"/>
  <c r="G757" i="7"/>
  <c r="H757" i="7" s="1"/>
  <c r="I757" i="7" s="1"/>
  <c r="J757" i="7" s="1"/>
  <c r="T757" i="7"/>
  <c r="U757" i="7" s="1"/>
  <c r="V757" i="7" s="1"/>
  <c r="W775" i="5" l="1"/>
  <c r="U774" i="5"/>
  <c r="W757" i="7"/>
  <c r="Y757" i="7" s="1"/>
  <c r="Y758" i="8"/>
  <c r="M776" i="5" l="1"/>
  <c r="V776" i="5"/>
  <c r="L776" i="5"/>
  <c r="S776" i="5"/>
  <c r="D776" i="5"/>
  <c r="K776" i="5"/>
  <c r="I776" i="5"/>
  <c r="E776" i="5"/>
  <c r="H776" i="5"/>
  <c r="C776" i="5"/>
  <c r="J776" i="5"/>
  <c r="F776" i="5"/>
  <c r="AB757" i="7"/>
  <c r="Z756" i="7"/>
  <c r="AB758" i="8"/>
  <c r="Z757" i="8"/>
  <c r="N776" i="5" l="1"/>
  <c r="O776" i="5" s="1"/>
  <c r="P776" i="5" s="1"/>
  <c r="Q776" i="5" s="1"/>
  <c r="R776" i="5" s="1"/>
  <c r="T776" i="5" s="1"/>
  <c r="N759" i="8"/>
  <c r="X759" i="8"/>
  <c r="R759" i="8"/>
  <c r="Q759" i="8"/>
  <c r="K759" i="8"/>
  <c r="D759" i="8"/>
  <c r="C759" i="8"/>
  <c r="AA759" i="8"/>
  <c r="M759" i="8"/>
  <c r="E759" i="8"/>
  <c r="O759" i="8"/>
  <c r="P759" i="8"/>
  <c r="AA758" i="7"/>
  <c r="N758" i="7"/>
  <c r="O758" i="7"/>
  <c r="K758" i="7"/>
  <c r="E758" i="7"/>
  <c r="Q758" i="7"/>
  <c r="R758" i="7"/>
  <c r="C758" i="7"/>
  <c r="D758" i="7"/>
  <c r="X758" i="7"/>
  <c r="M758" i="7"/>
  <c r="P758" i="7"/>
  <c r="W776" i="5" l="1"/>
  <c r="U775" i="5"/>
  <c r="F759" i="8"/>
  <c r="G759" i="8" s="1"/>
  <c r="S758" i="7"/>
  <c r="S759" i="8"/>
  <c r="T759" i="8" s="1"/>
  <c r="U759" i="8" s="1"/>
  <c r="V759" i="8" s="1"/>
  <c r="F758" i="7"/>
  <c r="G758" i="7" s="1"/>
  <c r="H758" i="7" s="1"/>
  <c r="I758" i="7" s="1"/>
  <c r="F777" i="5" l="1"/>
  <c r="E777" i="5"/>
  <c r="H777" i="5"/>
  <c r="K777" i="5"/>
  <c r="V777" i="5"/>
  <c r="J777" i="5"/>
  <c r="L777" i="5"/>
  <c r="I777" i="5"/>
  <c r="C777" i="5"/>
  <c r="S777" i="5"/>
  <c r="M777" i="5"/>
  <c r="D777" i="5"/>
  <c r="H759" i="8"/>
  <c r="I759" i="8" s="1"/>
  <c r="J759" i="8" s="1"/>
  <c r="J758" i="7"/>
  <c r="W759" i="8"/>
  <c r="T758" i="7"/>
  <c r="N777" i="5" l="1"/>
  <c r="O777" i="5" s="1"/>
  <c r="Y759" i="8"/>
  <c r="Z758" i="8" s="1"/>
  <c r="U758" i="7"/>
  <c r="V758" i="7" s="1"/>
  <c r="W758" i="7" s="1"/>
  <c r="Y758" i="7" s="1"/>
  <c r="P777" i="5" l="1"/>
  <c r="Q777" i="5" s="1"/>
  <c r="R777" i="5" s="1"/>
  <c r="T777" i="5" s="1"/>
  <c r="U776" i="5" s="1"/>
  <c r="AB759" i="8"/>
  <c r="X760" i="8" s="1"/>
  <c r="AB758" i="7"/>
  <c r="Z757" i="7"/>
  <c r="W777" i="5" l="1"/>
  <c r="D778" i="5" s="1"/>
  <c r="D760" i="8"/>
  <c r="O760" i="8"/>
  <c r="K760" i="8"/>
  <c r="R760" i="8"/>
  <c r="S760" i="8" s="1"/>
  <c r="T760" i="8" s="1"/>
  <c r="U760" i="8" s="1"/>
  <c r="V760" i="8" s="1"/>
  <c r="N760" i="8"/>
  <c r="C760" i="8"/>
  <c r="E760" i="8"/>
  <c r="F760" i="8" s="1"/>
  <c r="M760" i="8"/>
  <c r="AA760" i="8"/>
  <c r="P760" i="8"/>
  <c r="Q760" i="8"/>
  <c r="O759" i="7"/>
  <c r="C759" i="7"/>
  <c r="D759" i="7"/>
  <c r="R759" i="7"/>
  <c r="P759" i="7"/>
  <c r="X759" i="7"/>
  <c r="M759" i="7"/>
  <c r="N759" i="7"/>
  <c r="Q759" i="7"/>
  <c r="E759" i="7"/>
  <c r="K759" i="7"/>
  <c r="AA759" i="7"/>
  <c r="C778" i="5" l="1"/>
  <c r="I778" i="5"/>
  <c r="K778" i="5"/>
  <c r="V778" i="5"/>
  <c r="E778" i="5"/>
  <c r="H778" i="5"/>
  <c r="F778" i="5"/>
  <c r="M778" i="5"/>
  <c r="N778" i="5" s="1"/>
  <c r="O778" i="5" s="1"/>
  <c r="P778" i="5" s="1"/>
  <c r="Q778" i="5" s="1"/>
  <c r="S778" i="5"/>
  <c r="L778" i="5"/>
  <c r="J778" i="5"/>
  <c r="F759" i="7"/>
  <c r="W760" i="8"/>
  <c r="G760" i="8"/>
  <c r="S759" i="7"/>
  <c r="T759" i="7" s="1"/>
  <c r="U759" i="7" s="1"/>
  <c r="V759" i="7" s="1"/>
  <c r="R778" i="5" l="1"/>
  <c r="T778" i="5" s="1"/>
  <c r="H760" i="8"/>
  <c r="I760" i="8" s="1"/>
  <c r="J760" i="8" s="1"/>
  <c r="Y760" i="8" s="1"/>
  <c r="W759" i="7"/>
  <c r="G759" i="7"/>
  <c r="W778" i="5" l="1"/>
  <c r="U777" i="5"/>
  <c r="H759" i="7"/>
  <c r="I759" i="7" s="1"/>
  <c r="J759" i="7" s="1"/>
  <c r="Y759" i="7" s="1"/>
  <c r="AB760" i="8"/>
  <c r="Z759" i="8"/>
  <c r="D779" i="5" l="1"/>
  <c r="C779" i="5"/>
  <c r="F779" i="5"/>
  <c r="L779" i="5"/>
  <c r="J779" i="5"/>
  <c r="I779" i="5"/>
  <c r="M779" i="5"/>
  <c r="H779" i="5"/>
  <c r="V779" i="5"/>
  <c r="E779" i="5"/>
  <c r="K779" i="5"/>
  <c r="S779" i="5"/>
  <c r="AB759" i="7"/>
  <c r="Z758" i="7"/>
  <c r="R761" i="8"/>
  <c r="C761" i="8"/>
  <c r="D761" i="8"/>
  <c r="P761" i="8"/>
  <c r="X761" i="8"/>
  <c r="N761" i="8"/>
  <c r="AA761" i="8"/>
  <c r="O761" i="8"/>
  <c r="M761" i="8"/>
  <c r="E761" i="8"/>
  <c r="K761" i="8"/>
  <c r="Q761" i="8"/>
  <c r="N779" i="5" l="1"/>
  <c r="O779" i="5" s="1"/>
  <c r="P779" i="5" s="1"/>
  <c r="Q779" i="5" s="1"/>
  <c r="F761" i="8"/>
  <c r="G761" i="8" s="1"/>
  <c r="H761" i="8" s="1"/>
  <c r="I761" i="8" s="1"/>
  <c r="C760" i="7"/>
  <c r="K760" i="7"/>
  <c r="D760" i="7"/>
  <c r="O760" i="7"/>
  <c r="R760" i="7"/>
  <c r="AA760" i="7"/>
  <c r="P760" i="7"/>
  <c r="E760" i="7"/>
  <c r="M760" i="7"/>
  <c r="N760" i="7"/>
  <c r="Q760" i="7"/>
  <c r="X760" i="7"/>
  <c r="S761" i="8"/>
  <c r="T761" i="8" s="1"/>
  <c r="U761" i="8" s="1"/>
  <c r="V761" i="8" s="1"/>
  <c r="R779" i="5" l="1"/>
  <c r="T779" i="5" s="1"/>
  <c r="J761" i="8"/>
  <c r="F760" i="7"/>
  <c r="G760" i="7" s="1"/>
  <c r="S760" i="7"/>
  <c r="W761" i="8"/>
  <c r="W779" i="5" l="1"/>
  <c r="U778" i="5"/>
  <c r="T760" i="7"/>
  <c r="Y761" i="8"/>
  <c r="H760" i="7"/>
  <c r="I760" i="7" s="1"/>
  <c r="J760" i="7" s="1"/>
  <c r="S780" i="5" l="1"/>
  <c r="H780" i="5"/>
  <c r="M780" i="5"/>
  <c r="E780" i="5"/>
  <c r="V780" i="5"/>
  <c r="D780" i="5"/>
  <c r="J780" i="5"/>
  <c r="C780" i="5"/>
  <c r="F780" i="5"/>
  <c r="I780" i="5"/>
  <c r="K780" i="5"/>
  <c r="L780" i="5"/>
  <c r="AB761" i="8"/>
  <c r="Z760" i="8"/>
  <c r="U760" i="7"/>
  <c r="V760" i="7" s="1"/>
  <c r="W760" i="7" s="1"/>
  <c r="Y760" i="7" s="1"/>
  <c r="N780" i="5" l="1"/>
  <c r="AB760" i="7"/>
  <c r="Z759" i="7"/>
  <c r="D762" i="8"/>
  <c r="N762" i="8"/>
  <c r="R762" i="8"/>
  <c r="O762" i="8"/>
  <c r="M762" i="8"/>
  <c r="Q762" i="8"/>
  <c r="X762" i="8"/>
  <c r="K762" i="8"/>
  <c r="E762" i="8"/>
  <c r="P762" i="8"/>
  <c r="C762" i="8"/>
  <c r="AA762" i="8"/>
  <c r="O780" i="5" l="1"/>
  <c r="P780" i="5" s="1"/>
  <c r="Q780" i="5" s="1"/>
  <c r="X761" i="7"/>
  <c r="C761" i="7"/>
  <c r="R761" i="7"/>
  <c r="M761" i="7"/>
  <c r="N761" i="7"/>
  <c r="K761" i="7"/>
  <c r="E761" i="7"/>
  <c r="Q761" i="7"/>
  <c r="O761" i="7"/>
  <c r="D761" i="7"/>
  <c r="P761" i="7"/>
  <c r="AA761" i="7"/>
  <c r="S762" i="8"/>
  <c r="T762" i="8" s="1"/>
  <c r="F762" i="8"/>
  <c r="G762" i="8" s="1"/>
  <c r="R780" i="5" l="1"/>
  <c r="T780" i="5" s="1"/>
  <c r="F761" i="7"/>
  <c r="S761" i="7"/>
  <c r="H762" i="8"/>
  <c r="I762" i="8" s="1"/>
  <c r="J762" i="8" s="1"/>
  <c r="U762" i="8"/>
  <c r="V762" i="8" s="1"/>
  <c r="W762" i="8" s="1"/>
  <c r="W780" i="5" l="1"/>
  <c r="U779" i="5"/>
  <c r="Y762" i="8"/>
  <c r="G761" i="7"/>
  <c r="H761" i="7" s="1"/>
  <c r="I761" i="7" s="1"/>
  <c r="J761" i="7" s="1"/>
  <c r="T761" i="7"/>
  <c r="U761" i="7" s="1"/>
  <c r="V761" i="7" s="1"/>
  <c r="F781" i="5" l="1"/>
  <c r="M781" i="5"/>
  <c r="H781" i="5"/>
  <c r="C781" i="5"/>
  <c r="I781" i="5"/>
  <c r="J781" i="5"/>
  <c r="K781" i="5"/>
  <c r="S781" i="5"/>
  <c r="V781" i="5"/>
  <c r="E781" i="5"/>
  <c r="D781" i="5"/>
  <c r="L781" i="5"/>
  <c r="W761" i="7"/>
  <c r="Y761" i="7" s="1"/>
  <c r="AB762" i="8"/>
  <c r="Z761" i="8"/>
  <c r="N781" i="5" l="1"/>
  <c r="O781" i="5" s="1"/>
  <c r="P781" i="5" s="1"/>
  <c r="Q781" i="5" s="1"/>
  <c r="R781" i="5" s="1"/>
  <c r="T781" i="5" s="1"/>
  <c r="AB761" i="7"/>
  <c r="Z760" i="7"/>
  <c r="Q763" i="8"/>
  <c r="M763" i="8"/>
  <c r="P763" i="8"/>
  <c r="K763" i="8"/>
  <c r="E763" i="8"/>
  <c r="D763" i="8"/>
  <c r="C763" i="8"/>
  <c r="N763" i="8"/>
  <c r="R763" i="8"/>
  <c r="X763" i="8"/>
  <c r="AA763" i="8"/>
  <c r="O763" i="8"/>
  <c r="W781" i="5" l="1"/>
  <c r="U780" i="5"/>
  <c r="D762" i="7"/>
  <c r="N762" i="7"/>
  <c r="R762" i="7"/>
  <c r="E762" i="7"/>
  <c r="X762" i="7"/>
  <c r="C762" i="7"/>
  <c r="Q762" i="7"/>
  <c r="P762" i="7"/>
  <c r="AA762" i="7"/>
  <c r="K762" i="7"/>
  <c r="M762" i="7"/>
  <c r="O762" i="7"/>
  <c r="S763" i="8"/>
  <c r="T763" i="8" s="1"/>
  <c r="F763" i="8"/>
  <c r="E782" i="5" l="1"/>
  <c r="K782" i="5"/>
  <c r="V782" i="5"/>
  <c r="C782" i="5"/>
  <c r="H782" i="5"/>
  <c r="F782" i="5"/>
  <c r="S782" i="5"/>
  <c r="M782" i="5"/>
  <c r="L782" i="5"/>
  <c r="I782" i="5"/>
  <c r="D782" i="5"/>
  <c r="J782" i="5"/>
  <c r="U763" i="8"/>
  <c r="V763" i="8" s="1"/>
  <c r="W763" i="8" s="1"/>
  <c r="G763" i="8"/>
  <c r="H763" i="8" s="1"/>
  <c r="I763" i="8" s="1"/>
  <c r="S762" i="7"/>
  <c r="F762" i="7"/>
  <c r="G762" i="7" s="1"/>
  <c r="H762" i="7" s="1"/>
  <c r="I762" i="7" s="1"/>
  <c r="N782" i="5" l="1"/>
  <c r="J763" i="8"/>
  <c r="Y763" i="8" s="1"/>
  <c r="Z762" i="8" s="1"/>
  <c r="T762" i="7"/>
  <c r="U762" i="7" s="1"/>
  <c r="V762" i="7" s="1"/>
  <c r="J762" i="7"/>
  <c r="O782" i="5" l="1"/>
  <c r="P782" i="5" s="1"/>
  <c r="Q782" i="5" s="1"/>
  <c r="AB763" i="8"/>
  <c r="C764" i="8" s="1"/>
  <c r="W762" i="7"/>
  <c r="Y762" i="7" s="1"/>
  <c r="R782" i="5" l="1"/>
  <c r="T782" i="5" s="1"/>
  <c r="U781" i="5" s="1"/>
  <c r="AA764" i="8"/>
  <c r="X764" i="8"/>
  <c r="K764" i="8"/>
  <c r="P764" i="8"/>
  <c r="R764" i="8"/>
  <c r="S764" i="8" s="1"/>
  <c r="T764" i="8" s="1"/>
  <c r="U764" i="8" s="1"/>
  <c r="V764" i="8" s="1"/>
  <c r="E764" i="8"/>
  <c r="F764" i="8" s="1"/>
  <c r="Q764" i="8"/>
  <c r="D764" i="8"/>
  <c r="N764" i="8"/>
  <c r="M764" i="8"/>
  <c r="O764" i="8"/>
  <c r="AB762" i="7"/>
  <c r="Z761" i="7"/>
  <c r="W782" i="5" l="1"/>
  <c r="L783" i="5" s="1"/>
  <c r="G764" i="8"/>
  <c r="H764" i="8" s="1"/>
  <c r="I764" i="8" s="1"/>
  <c r="Q763" i="7"/>
  <c r="N763" i="7"/>
  <c r="K763" i="7"/>
  <c r="C763" i="7"/>
  <c r="P763" i="7"/>
  <c r="D763" i="7"/>
  <c r="E763" i="7"/>
  <c r="O763" i="7"/>
  <c r="R763" i="7"/>
  <c r="M763" i="7"/>
  <c r="X763" i="7"/>
  <c r="AA763" i="7"/>
  <c r="W764" i="8"/>
  <c r="F783" i="5" l="1"/>
  <c r="C783" i="5"/>
  <c r="D783" i="5"/>
  <c r="H783" i="5"/>
  <c r="S783" i="5"/>
  <c r="E783" i="5"/>
  <c r="V783" i="5"/>
  <c r="M783" i="5"/>
  <c r="N783" i="5" s="1"/>
  <c r="J783" i="5"/>
  <c r="K783" i="5"/>
  <c r="I783" i="5"/>
  <c r="J764" i="8"/>
  <c r="Y764" i="8" s="1"/>
  <c r="Z763" i="8" s="1"/>
  <c r="F763" i="7"/>
  <c r="S763" i="7"/>
  <c r="O783" i="5" l="1"/>
  <c r="P783" i="5" s="1"/>
  <c r="Q783" i="5" s="1"/>
  <c r="AB764" i="8"/>
  <c r="E765" i="8" s="1"/>
  <c r="T763" i="7"/>
  <c r="U763" i="7" s="1"/>
  <c r="V763" i="7" s="1"/>
  <c r="G763" i="7"/>
  <c r="H763" i="7" s="1"/>
  <c r="I763" i="7" s="1"/>
  <c r="J763" i="7" s="1"/>
  <c r="R783" i="5" l="1"/>
  <c r="T783" i="5" s="1"/>
  <c r="R765" i="8"/>
  <c r="S765" i="8" s="1"/>
  <c r="T765" i="8" s="1"/>
  <c r="N765" i="8"/>
  <c r="X765" i="8"/>
  <c r="AA765" i="8"/>
  <c r="K765" i="8"/>
  <c r="Q765" i="8"/>
  <c r="O765" i="8"/>
  <c r="D765" i="8"/>
  <c r="P765" i="8"/>
  <c r="C765" i="8"/>
  <c r="M765" i="8"/>
  <c r="W763" i="7"/>
  <c r="Y763" i="7" s="1"/>
  <c r="F765" i="8"/>
  <c r="W783" i="5" l="1"/>
  <c r="U782" i="5"/>
  <c r="G765" i="8"/>
  <c r="H765" i="8" s="1"/>
  <c r="I765" i="8" s="1"/>
  <c r="AB763" i="7"/>
  <c r="Z762" i="7"/>
  <c r="U765" i="8"/>
  <c r="V765" i="8" s="1"/>
  <c r="W765" i="8" s="1"/>
  <c r="M784" i="5" l="1"/>
  <c r="S784" i="5"/>
  <c r="K784" i="5"/>
  <c r="L784" i="5"/>
  <c r="V784" i="5"/>
  <c r="E784" i="5"/>
  <c r="I784" i="5"/>
  <c r="F784" i="5"/>
  <c r="D784" i="5"/>
  <c r="J784" i="5"/>
  <c r="H784" i="5"/>
  <c r="C784" i="5"/>
  <c r="J765" i="8"/>
  <c r="Y765" i="8" s="1"/>
  <c r="E764" i="7"/>
  <c r="AA764" i="7"/>
  <c r="C764" i="7"/>
  <c r="D764" i="7"/>
  <c r="X764" i="7"/>
  <c r="N764" i="7"/>
  <c r="M764" i="7"/>
  <c r="K764" i="7"/>
  <c r="R764" i="7"/>
  <c r="Q764" i="7"/>
  <c r="O764" i="7"/>
  <c r="P764" i="7"/>
  <c r="N784" i="5" l="1"/>
  <c r="O784" i="5" s="1"/>
  <c r="P784" i="5" s="1"/>
  <c r="Q784" i="5" s="1"/>
  <c r="AB765" i="8"/>
  <c r="Z764" i="8"/>
  <c r="S764" i="7"/>
  <c r="T764" i="7" s="1"/>
  <c r="U764" i="7" s="1"/>
  <c r="V764" i="7" s="1"/>
  <c r="F764" i="7"/>
  <c r="R784" i="5" l="1"/>
  <c r="T784" i="5" s="1"/>
  <c r="O766" i="8"/>
  <c r="N766" i="8"/>
  <c r="K766" i="8"/>
  <c r="Q766" i="8"/>
  <c r="C766" i="8"/>
  <c r="E766" i="8"/>
  <c r="D766" i="8"/>
  <c r="X766" i="8"/>
  <c r="P766" i="8"/>
  <c r="R766" i="8"/>
  <c r="AA766" i="8"/>
  <c r="M766" i="8"/>
  <c r="G764" i="7"/>
  <c r="H764" i="7" s="1"/>
  <c r="I764" i="7" s="1"/>
  <c r="J764" i="7" s="1"/>
  <c r="W764" i="7"/>
  <c r="W784" i="5" l="1"/>
  <c r="U783" i="5"/>
  <c r="Y764" i="7"/>
  <c r="AB764" i="7" s="1"/>
  <c r="S766" i="8"/>
  <c r="F766" i="8"/>
  <c r="L785" i="5" l="1"/>
  <c r="J785" i="5"/>
  <c r="K785" i="5"/>
  <c r="M785" i="5"/>
  <c r="H785" i="5"/>
  <c r="D785" i="5"/>
  <c r="F785" i="5"/>
  <c r="V785" i="5"/>
  <c r="I785" i="5"/>
  <c r="S785" i="5"/>
  <c r="C785" i="5"/>
  <c r="E785" i="5"/>
  <c r="Z763" i="7"/>
  <c r="T766" i="8"/>
  <c r="U766" i="8" s="1"/>
  <c r="V766" i="8" s="1"/>
  <c r="O765" i="7"/>
  <c r="P765" i="7"/>
  <c r="AA765" i="7"/>
  <c r="Q765" i="7"/>
  <c r="X765" i="7"/>
  <c r="C765" i="7"/>
  <c r="E765" i="7"/>
  <c r="N765" i="7"/>
  <c r="R765" i="7"/>
  <c r="D765" i="7"/>
  <c r="M765" i="7"/>
  <c r="K765" i="7"/>
  <c r="G766" i="8"/>
  <c r="N785" i="5" l="1"/>
  <c r="O785" i="5" s="1"/>
  <c r="P785" i="5" s="1"/>
  <c r="Q785" i="5" s="1"/>
  <c r="W766" i="8"/>
  <c r="H766" i="8"/>
  <c r="I766" i="8" s="1"/>
  <c r="J766" i="8" s="1"/>
  <c r="F765" i="7"/>
  <c r="G765" i="7" s="1"/>
  <c r="H765" i="7" s="1"/>
  <c r="I765" i="7" s="1"/>
  <c r="S765" i="7"/>
  <c r="T765" i="7" s="1"/>
  <c r="U765" i="7" s="1"/>
  <c r="V765" i="7" s="1"/>
  <c r="R785" i="5" l="1"/>
  <c r="T785" i="5" s="1"/>
  <c r="Y766" i="8"/>
  <c r="AB766" i="8" s="1"/>
  <c r="W765" i="7"/>
  <c r="J765" i="7"/>
  <c r="W785" i="5" l="1"/>
  <c r="U784" i="5"/>
  <c r="Z765" i="8"/>
  <c r="Y765" i="7"/>
  <c r="Z764" i="7" s="1"/>
  <c r="Q767" i="8"/>
  <c r="D767" i="8"/>
  <c r="N767" i="8"/>
  <c r="P767" i="8"/>
  <c r="K767" i="8"/>
  <c r="C767" i="8"/>
  <c r="X767" i="8"/>
  <c r="M767" i="8"/>
  <c r="E767" i="8"/>
  <c r="R767" i="8"/>
  <c r="O767" i="8"/>
  <c r="AA767" i="8"/>
  <c r="V786" i="5" l="1"/>
  <c r="M786" i="5"/>
  <c r="C786" i="5"/>
  <c r="I786" i="5"/>
  <c r="F786" i="5"/>
  <c r="E786" i="5"/>
  <c r="H786" i="5"/>
  <c r="K786" i="5"/>
  <c r="D786" i="5"/>
  <c r="L786" i="5"/>
  <c r="J786" i="5"/>
  <c r="S786" i="5"/>
  <c r="AB765" i="7"/>
  <c r="AA766" i="7" s="1"/>
  <c r="S767" i="8"/>
  <c r="T767" i="8" s="1"/>
  <c r="F767" i="8"/>
  <c r="G767" i="8" s="1"/>
  <c r="H767" i="8" s="1"/>
  <c r="I767" i="8" s="1"/>
  <c r="N786" i="5" l="1"/>
  <c r="O786" i="5" s="1"/>
  <c r="D766" i="7"/>
  <c r="O766" i="7"/>
  <c r="P766" i="7"/>
  <c r="Q766" i="7"/>
  <c r="N766" i="7"/>
  <c r="C766" i="7"/>
  <c r="K766" i="7"/>
  <c r="X766" i="7"/>
  <c r="E766" i="7"/>
  <c r="F766" i="7" s="1"/>
  <c r="M766" i="7"/>
  <c r="R766" i="7"/>
  <c r="S766" i="7" s="1"/>
  <c r="J767" i="8"/>
  <c r="U767" i="8"/>
  <c r="V767" i="8" s="1"/>
  <c r="W767" i="8" s="1"/>
  <c r="P786" i="5" l="1"/>
  <c r="Q786" i="5" s="1"/>
  <c r="R786" i="5" s="1"/>
  <c r="T786" i="5" s="1"/>
  <c r="U785" i="5" s="1"/>
  <c r="G766" i="7"/>
  <c r="H766" i="7" s="1"/>
  <c r="I766" i="7" s="1"/>
  <c r="J766" i="7" s="1"/>
  <c r="T766" i="7"/>
  <c r="U766" i="7" s="1"/>
  <c r="V766" i="7" s="1"/>
  <c r="W766" i="7" s="1"/>
  <c r="Y767" i="8"/>
  <c r="W786" i="5" l="1"/>
  <c r="E787" i="5" s="1"/>
  <c r="AB767" i="8"/>
  <c r="Z766" i="8"/>
  <c r="Y766" i="7"/>
  <c r="I787" i="5" l="1"/>
  <c r="M787" i="5"/>
  <c r="N787" i="5" s="1"/>
  <c r="O787" i="5" s="1"/>
  <c r="P787" i="5" s="1"/>
  <c r="Q787" i="5" s="1"/>
  <c r="S787" i="5"/>
  <c r="J787" i="5"/>
  <c r="L787" i="5"/>
  <c r="D787" i="5"/>
  <c r="H787" i="5"/>
  <c r="F787" i="5"/>
  <c r="K787" i="5"/>
  <c r="V787" i="5"/>
  <c r="C787" i="5"/>
  <c r="K768" i="8"/>
  <c r="C768" i="8"/>
  <c r="M768" i="8"/>
  <c r="AA768" i="8"/>
  <c r="X768" i="8"/>
  <c r="P768" i="8"/>
  <c r="N768" i="8"/>
  <c r="Q768" i="8"/>
  <c r="E768" i="8"/>
  <c r="D768" i="8"/>
  <c r="O768" i="8"/>
  <c r="R768" i="8"/>
  <c r="AB766" i="7"/>
  <c r="Z765" i="7"/>
  <c r="R787" i="5" l="1"/>
  <c r="T787" i="5" s="1"/>
  <c r="E767" i="7"/>
  <c r="M767" i="7"/>
  <c r="D767" i="7"/>
  <c r="O767" i="7"/>
  <c r="K767" i="7"/>
  <c r="X767" i="7"/>
  <c r="C767" i="7"/>
  <c r="R767" i="7"/>
  <c r="P767" i="7"/>
  <c r="N767" i="7"/>
  <c r="Q767" i="7"/>
  <c r="AA767" i="7"/>
  <c r="S768" i="8"/>
  <c r="T768" i="8" s="1"/>
  <c r="U768" i="8" s="1"/>
  <c r="V768" i="8" s="1"/>
  <c r="F768" i="8"/>
  <c r="W787" i="5" l="1"/>
  <c r="U786" i="5"/>
  <c r="G768" i="8"/>
  <c r="F767" i="7"/>
  <c r="G767" i="7" s="1"/>
  <c r="H767" i="7" s="1"/>
  <c r="I767" i="7" s="1"/>
  <c r="W768" i="8"/>
  <c r="S767" i="7"/>
  <c r="T767" i="7" s="1"/>
  <c r="E788" i="5" l="1"/>
  <c r="M788" i="5"/>
  <c r="F788" i="5"/>
  <c r="J788" i="5"/>
  <c r="S788" i="5"/>
  <c r="C788" i="5"/>
  <c r="H788" i="5"/>
  <c r="D788" i="5"/>
  <c r="L788" i="5"/>
  <c r="V788" i="5"/>
  <c r="I788" i="5"/>
  <c r="K788" i="5"/>
  <c r="H768" i="8"/>
  <c r="I768" i="8" s="1"/>
  <c r="J768" i="8" s="1"/>
  <c r="Y768" i="8" s="1"/>
  <c r="U767" i="7"/>
  <c r="V767" i="7" s="1"/>
  <c r="W767" i="7" s="1"/>
  <c r="J767" i="7"/>
  <c r="N788" i="5" l="1"/>
  <c r="O788" i="5" s="1"/>
  <c r="P788" i="5" s="1"/>
  <c r="Q788" i="5" s="1"/>
  <c r="AB768" i="8"/>
  <c r="C769" i="8" s="1"/>
  <c r="Z767" i="8"/>
  <c r="Y767" i="7"/>
  <c r="R788" i="5" l="1"/>
  <c r="T788" i="5" s="1"/>
  <c r="Q769" i="8"/>
  <c r="D769" i="8"/>
  <c r="X769" i="8"/>
  <c r="P769" i="8"/>
  <c r="E769" i="8"/>
  <c r="F769" i="8" s="1"/>
  <c r="G769" i="8" s="1"/>
  <c r="R769" i="8"/>
  <c r="S769" i="8" s="1"/>
  <c r="T769" i="8" s="1"/>
  <c r="U769" i="8" s="1"/>
  <c r="V769" i="8" s="1"/>
  <c r="M769" i="8"/>
  <c r="K769" i="8"/>
  <c r="O769" i="8"/>
  <c r="N769" i="8"/>
  <c r="AA769" i="8"/>
  <c r="AB767" i="7"/>
  <c r="Z766" i="7"/>
  <c r="W788" i="5" l="1"/>
  <c r="U787" i="5"/>
  <c r="R768" i="7"/>
  <c r="C768" i="7"/>
  <c r="X768" i="7"/>
  <c r="AA768" i="7"/>
  <c r="D768" i="7"/>
  <c r="O768" i="7"/>
  <c r="N768" i="7"/>
  <c r="M768" i="7"/>
  <c r="E768" i="7"/>
  <c r="Q768" i="7"/>
  <c r="K768" i="7"/>
  <c r="P768" i="7"/>
  <c r="H769" i="8"/>
  <c r="I769" i="8" s="1"/>
  <c r="J769" i="8" s="1"/>
  <c r="W769" i="8"/>
  <c r="H789" i="5" l="1"/>
  <c r="C789" i="5"/>
  <c r="M789" i="5"/>
  <c r="S789" i="5"/>
  <c r="J789" i="5"/>
  <c r="F789" i="5"/>
  <c r="V789" i="5"/>
  <c r="D789" i="5"/>
  <c r="E789" i="5"/>
  <c r="I789" i="5"/>
  <c r="L789" i="5"/>
  <c r="K789" i="5"/>
  <c r="Y769" i="8"/>
  <c r="AB769" i="8" s="1"/>
  <c r="F768" i="7"/>
  <c r="G768" i="7" s="1"/>
  <c r="H768" i="7" s="1"/>
  <c r="I768" i="7" s="1"/>
  <c r="S768" i="7"/>
  <c r="T768" i="7" s="1"/>
  <c r="N789" i="5" l="1"/>
  <c r="O789" i="5" s="1"/>
  <c r="P789" i="5" s="1"/>
  <c r="Q789" i="5" s="1"/>
  <c r="R789" i="5" s="1"/>
  <c r="T789" i="5" s="1"/>
  <c r="Z768" i="8"/>
  <c r="N770" i="8"/>
  <c r="P770" i="8"/>
  <c r="O770" i="8"/>
  <c r="AA770" i="8"/>
  <c r="R770" i="8"/>
  <c r="Q770" i="8"/>
  <c r="D770" i="8"/>
  <c r="K770" i="8"/>
  <c r="X770" i="8"/>
  <c r="C770" i="8"/>
  <c r="E770" i="8"/>
  <c r="M770" i="8"/>
  <c r="U768" i="7"/>
  <c r="V768" i="7" s="1"/>
  <c r="W768" i="7" s="1"/>
  <c r="J768" i="7"/>
  <c r="W789" i="5" l="1"/>
  <c r="U788" i="5"/>
  <c r="Y768" i="7"/>
  <c r="F770" i="8"/>
  <c r="G770" i="8" s="1"/>
  <c r="S770" i="8"/>
  <c r="T770" i="8" s="1"/>
  <c r="V790" i="5" l="1"/>
  <c r="F790" i="5"/>
  <c r="E790" i="5"/>
  <c r="M790" i="5"/>
  <c r="N790" i="5" s="1"/>
  <c r="O790" i="5" s="1"/>
  <c r="P790" i="5" s="1"/>
  <c r="Q790" i="5" s="1"/>
  <c r="R790" i="5" s="1"/>
  <c r="H790" i="5"/>
  <c r="L790" i="5"/>
  <c r="D790" i="5"/>
  <c r="J790" i="5"/>
  <c r="I790" i="5"/>
  <c r="C790" i="5"/>
  <c r="K790" i="5"/>
  <c r="S790" i="5"/>
  <c r="AB768" i="7"/>
  <c r="Z767" i="7"/>
  <c r="U770" i="8"/>
  <c r="V770" i="8" s="1"/>
  <c r="W770" i="8" s="1"/>
  <c r="H770" i="8"/>
  <c r="I770" i="8" s="1"/>
  <c r="J770" i="8" s="1"/>
  <c r="T790" i="5" l="1"/>
  <c r="Y770" i="8"/>
  <c r="AB770" i="8" s="1"/>
  <c r="E769" i="7"/>
  <c r="K769" i="7"/>
  <c r="Q769" i="7"/>
  <c r="P769" i="7"/>
  <c r="X769" i="7"/>
  <c r="R769" i="7"/>
  <c r="N769" i="7"/>
  <c r="O769" i="7"/>
  <c r="AA769" i="7"/>
  <c r="D769" i="7"/>
  <c r="C769" i="7"/>
  <c r="M769" i="7"/>
  <c r="W790" i="5" l="1"/>
  <c r="U789" i="5"/>
  <c r="Z769" i="8"/>
  <c r="D771" i="8"/>
  <c r="Q771" i="8"/>
  <c r="C771" i="8"/>
  <c r="O771" i="8"/>
  <c r="M771" i="8"/>
  <c r="R771" i="8"/>
  <c r="AA771" i="8"/>
  <c r="E771" i="8"/>
  <c r="X771" i="8"/>
  <c r="P771" i="8"/>
  <c r="N771" i="8"/>
  <c r="K771" i="8"/>
  <c r="F769" i="7"/>
  <c r="S769" i="7"/>
  <c r="D791" i="5" l="1"/>
  <c r="L791" i="5"/>
  <c r="V791" i="5"/>
  <c r="F791" i="5"/>
  <c r="C791" i="5"/>
  <c r="E791" i="5"/>
  <c r="S791" i="5"/>
  <c r="M791" i="5"/>
  <c r="H791" i="5"/>
  <c r="I791" i="5"/>
  <c r="K791" i="5"/>
  <c r="J791" i="5"/>
  <c r="G769" i="7"/>
  <c r="S771" i="8"/>
  <c r="T771" i="8" s="1"/>
  <c r="F771" i="8"/>
  <c r="G771" i="8" s="1"/>
  <c r="T769" i="7"/>
  <c r="U769" i="7" s="1"/>
  <c r="V769" i="7" s="1"/>
  <c r="N791" i="5" l="1"/>
  <c r="O791" i="5" s="1"/>
  <c r="P791" i="5" s="1"/>
  <c r="Q791" i="5" s="1"/>
  <c r="H769" i="7"/>
  <c r="I769" i="7" s="1"/>
  <c r="J769" i="7" s="1"/>
  <c r="H771" i="8"/>
  <c r="I771" i="8" s="1"/>
  <c r="J771" i="8" s="1"/>
  <c r="W769" i="7"/>
  <c r="U771" i="8"/>
  <c r="V771" i="8" s="1"/>
  <c r="W771" i="8" s="1"/>
  <c r="R791" i="5" l="1"/>
  <c r="T791" i="5" s="1"/>
  <c r="Y769" i="7"/>
  <c r="Z768" i="7" s="1"/>
  <c r="Y771" i="8"/>
  <c r="W791" i="5" l="1"/>
  <c r="U790" i="5"/>
  <c r="AB769" i="7"/>
  <c r="R770" i="7" s="1"/>
  <c r="AB771" i="8"/>
  <c r="Z770" i="8"/>
  <c r="M792" i="5" l="1"/>
  <c r="L792" i="5"/>
  <c r="J792" i="5"/>
  <c r="S792" i="5"/>
  <c r="D792" i="5"/>
  <c r="K792" i="5"/>
  <c r="F792" i="5"/>
  <c r="V792" i="5"/>
  <c r="H792" i="5"/>
  <c r="I792" i="5"/>
  <c r="E792" i="5"/>
  <c r="C792" i="5"/>
  <c r="N770" i="7"/>
  <c r="AA770" i="7"/>
  <c r="P770" i="7"/>
  <c r="E770" i="7"/>
  <c r="F770" i="7" s="1"/>
  <c r="G770" i="7" s="1"/>
  <c r="C770" i="7"/>
  <c r="D770" i="7"/>
  <c r="X770" i="7"/>
  <c r="K770" i="7"/>
  <c r="O770" i="7"/>
  <c r="M770" i="7"/>
  <c r="Q770" i="7"/>
  <c r="S770" i="7"/>
  <c r="T770" i="7" s="1"/>
  <c r="Q772" i="8"/>
  <c r="N772" i="8"/>
  <c r="AA772" i="8"/>
  <c r="D772" i="8"/>
  <c r="E772" i="8"/>
  <c r="K772" i="8"/>
  <c r="R772" i="8"/>
  <c r="M772" i="8"/>
  <c r="P772" i="8"/>
  <c r="O772" i="8"/>
  <c r="X772" i="8"/>
  <c r="C772" i="8"/>
  <c r="N792" i="5" l="1"/>
  <c r="O792" i="5" s="1"/>
  <c r="S772" i="8"/>
  <c r="T772" i="8" s="1"/>
  <c r="U770" i="7"/>
  <c r="V770" i="7" s="1"/>
  <c r="W770" i="7" s="1"/>
  <c r="F772" i="8"/>
  <c r="G772" i="8" s="1"/>
  <c r="H770" i="7"/>
  <c r="I770" i="7" s="1"/>
  <c r="J770" i="7" s="1"/>
  <c r="P792" i="5" l="1"/>
  <c r="Q792" i="5" s="1"/>
  <c r="R792" i="5" s="1"/>
  <c r="T792" i="5" s="1"/>
  <c r="U791" i="5" s="1"/>
  <c r="Y770" i="7"/>
  <c r="Z769" i="7" s="1"/>
  <c r="H772" i="8"/>
  <c r="I772" i="8" s="1"/>
  <c r="J772" i="8" s="1"/>
  <c r="U772" i="8"/>
  <c r="V772" i="8" s="1"/>
  <c r="W772" i="8" s="1"/>
  <c r="W792" i="5" l="1"/>
  <c r="I793" i="5" s="1"/>
  <c r="AB770" i="7"/>
  <c r="D771" i="7" s="1"/>
  <c r="Y772" i="8"/>
  <c r="M793" i="5" l="1"/>
  <c r="N793" i="5" s="1"/>
  <c r="O793" i="5" s="1"/>
  <c r="V793" i="5"/>
  <c r="C793" i="5"/>
  <c r="K793" i="5"/>
  <c r="F793" i="5"/>
  <c r="E793" i="5"/>
  <c r="D793" i="5"/>
  <c r="H793" i="5"/>
  <c r="J793" i="5"/>
  <c r="L793" i="5"/>
  <c r="S793" i="5"/>
  <c r="X771" i="7"/>
  <c r="R771" i="7"/>
  <c r="S771" i="7" s="1"/>
  <c r="M771" i="7"/>
  <c r="P771" i="7"/>
  <c r="K771" i="7"/>
  <c r="E771" i="7"/>
  <c r="F771" i="7" s="1"/>
  <c r="G771" i="7" s="1"/>
  <c r="Q771" i="7"/>
  <c r="N771" i="7"/>
  <c r="O771" i="7"/>
  <c r="C771" i="7"/>
  <c r="AA771" i="7"/>
  <c r="AB772" i="8"/>
  <c r="Z771" i="8"/>
  <c r="P793" i="5" l="1"/>
  <c r="Q793" i="5" s="1"/>
  <c r="R793" i="5" s="1"/>
  <c r="T793" i="5" s="1"/>
  <c r="U792" i="5" s="1"/>
  <c r="M773" i="8"/>
  <c r="X773" i="8"/>
  <c r="D773" i="8"/>
  <c r="P773" i="8"/>
  <c r="AA773" i="8"/>
  <c r="R773" i="8"/>
  <c r="C773" i="8"/>
  <c r="N773" i="8"/>
  <c r="E773" i="8"/>
  <c r="K773" i="8"/>
  <c r="O773" i="8"/>
  <c r="Q773" i="8"/>
  <c r="H771" i="7"/>
  <c r="I771" i="7" s="1"/>
  <c r="J771" i="7" s="1"/>
  <c r="T771" i="7"/>
  <c r="U771" i="7" s="1"/>
  <c r="V771" i="7" s="1"/>
  <c r="W771" i="7" s="1"/>
  <c r="W793" i="5" l="1"/>
  <c r="C794" i="5" s="1"/>
  <c r="Y771" i="7"/>
  <c r="F773" i="8"/>
  <c r="G773" i="8" s="1"/>
  <c r="S773" i="8"/>
  <c r="H794" i="5" l="1"/>
  <c r="F794" i="5"/>
  <c r="V794" i="5"/>
  <c r="D794" i="5"/>
  <c r="S794" i="5"/>
  <c r="E794" i="5"/>
  <c r="M794" i="5"/>
  <c r="N794" i="5" s="1"/>
  <c r="O794" i="5" s="1"/>
  <c r="K794" i="5"/>
  <c r="L794" i="5"/>
  <c r="J794" i="5"/>
  <c r="I794" i="5"/>
  <c r="AB771" i="7"/>
  <c r="Z770" i="7"/>
  <c r="T773" i="8"/>
  <c r="U773" i="8" s="1"/>
  <c r="V773" i="8" s="1"/>
  <c r="H773" i="8"/>
  <c r="I773" i="8" s="1"/>
  <c r="J773" i="8" s="1"/>
  <c r="P794" i="5" l="1"/>
  <c r="Q794" i="5" s="1"/>
  <c r="R794" i="5" s="1"/>
  <c r="T794" i="5" s="1"/>
  <c r="U793" i="5" s="1"/>
  <c r="W773" i="8"/>
  <c r="Y773" i="8" s="1"/>
  <c r="Q772" i="7"/>
  <c r="E772" i="7"/>
  <c r="P772" i="7"/>
  <c r="O772" i="7"/>
  <c r="X772" i="7"/>
  <c r="C772" i="7"/>
  <c r="M772" i="7"/>
  <c r="D772" i="7"/>
  <c r="AA772" i="7"/>
  <c r="N772" i="7"/>
  <c r="R772" i="7"/>
  <c r="K772" i="7"/>
  <c r="W794" i="5" l="1"/>
  <c r="C795" i="5" s="1"/>
  <c r="Z772" i="8"/>
  <c r="AB773" i="8"/>
  <c r="O774" i="8" s="1"/>
  <c r="S772" i="7"/>
  <c r="T772" i="7" s="1"/>
  <c r="U772" i="7" s="1"/>
  <c r="V772" i="7" s="1"/>
  <c r="F772" i="7"/>
  <c r="G772" i="7" s="1"/>
  <c r="F795" i="5" l="1"/>
  <c r="J795" i="5"/>
  <c r="K795" i="5"/>
  <c r="D795" i="5"/>
  <c r="H795" i="5"/>
  <c r="M795" i="5"/>
  <c r="N795" i="5" s="1"/>
  <c r="O795" i="5" s="1"/>
  <c r="P795" i="5" s="1"/>
  <c r="Q795" i="5" s="1"/>
  <c r="R795" i="5" s="1"/>
  <c r="I795" i="5"/>
  <c r="S795" i="5"/>
  <c r="L795" i="5"/>
  <c r="E795" i="5"/>
  <c r="V795" i="5"/>
  <c r="D774" i="8"/>
  <c r="C774" i="8"/>
  <c r="AA774" i="8"/>
  <c r="Q774" i="8"/>
  <c r="N774" i="8"/>
  <c r="R774" i="8"/>
  <c r="S774" i="8" s="1"/>
  <c r="M774" i="8"/>
  <c r="P774" i="8"/>
  <c r="X774" i="8"/>
  <c r="K774" i="8"/>
  <c r="E774" i="8"/>
  <c r="F774" i="8" s="1"/>
  <c r="W772" i="7"/>
  <c r="H772" i="7"/>
  <c r="I772" i="7" s="1"/>
  <c r="J772" i="7" s="1"/>
  <c r="T795" i="5" l="1"/>
  <c r="U794" i="5" s="1"/>
  <c r="Y772" i="7"/>
  <c r="Z771" i="7" s="1"/>
  <c r="G774" i="8"/>
  <c r="H774" i="8" s="1"/>
  <c r="I774" i="8" s="1"/>
  <c r="T774" i="8"/>
  <c r="W795" i="5" l="1"/>
  <c r="E796" i="5" s="1"/>
  <c r="AB772" i="7"/>
  <c r="N773" i="7" s="1"/>
  <c r="J774" i="8"/>
  <c r="U774" i="8"/>
  <c r="V774" i="8" s="1"/>
  <c r="W774" i="8" s="1"/>
  <c r="F796" i="5" l="1"/>
  <c r="D796" i="5"/>
  <c r="J796" i="5"/>
  <c r="V796" i="5"/>
  <c r="S796" i="5"/>
  <c r="M796" i="5"/>
  <c r="N796" i="5" s="1"/>
  <c r="O796" i="5" s="1"/>
  <c r="P796" i="5" s="1"/>
  <c r="Q796" i="5" s="1"/>
  <c r="C796" i="5"/>
  <c r="L796" i="5"/>
  <c r="K796" i="5"/>
  <c r="I796" i="5"/>
  <c r="H796" i="5"/>
  <c r="AA773" i="7"/>
  <c r="M773" i="7"/>
  <c r="E773" i="7"/>
  <c r="F773" i="7" s="1"/>
  <c r="G773" i="7" s="1"/>
  <c r="H773" i="7" s="1"/>
  <c r="I773" i="7" s="1"/>
  <c r="Q773" i="7"/>
  <c r="O773" i="7"/>
  <c r="P773" i="7"/>
  <c r="C773" i="7"/>
  <c r="X773" i="7"/>
  <c r="R773" i="7"/>
  <c r="S773" i="7" s="1"/>
  <c r="K773" i="7"/>
  <c r="D773" i="7"/>
  <c r="Y774" i="8"/>
  <c r="Z773" i="8" s="1"/>
  <c r="R796" i="5" l="1"/>
  <c r="T796" i="5" s="1"/>
  <c r="AB774" i="8"/>
  <c r="X775" i="8" s="1"/>
  <c r="T773" i="7"/>
  <c r="J773" i="7"/>
  <c r="W796" i="5" l="1"/>
  <c r="U795" i="5"/>
  <c r="AA775" i="8"/>
  <c r="C775" i="8"/>
  <c r="R775" i="8"/>
  <c r="S775" i="8" s="1"/>
  <c r="O775" i="8"/>
  <c r="E775" i="8"/>
  <c r="F775" i="8" s="1"/>
  <c r="G775" i="8" s="1"/>
  <c r="Q775" i="8"/>
  <c r="M775" i="8"/>
  <c r="K775" i="8"/>
  <c r="N775" i="8"/>
  <c r="P775" i="8"/>
  <c r="D775" i="8"/>
  <c r="U773" i="7"/>
  <c r="V773" i="7" s="1"/>
  <c r="W773" i="7" s="1"/>
  <c r="Y773" i="7" s="1"/>
  <c r="I797" i="5" l="1"/>
  <c r="M797" i="5"/>
  <c r="H797" i="5"/>
  <c r="V797" i="5"/>
  <c r="J797" i="5"/>
  <c r="K797" i="5"/>
  <c r="D797" i="5"/>
  <c r="E797" i="5"/>
  <c r="F797" i="5"/>
  <c r="S797" i="5"/>
  <c r="L797" i="5"/>
  <c r="C797" i="5"/>
  <c r="T775" i="8"/>
  <c r="U775" i="8" s="1"/>
  <c r="V775" i="8" s="1"/>
  <c r="W775" i="8" s="1"/>
  <c r="AB773" i="7"/>
  <c r="Z772" i="7"/>
  <c r="H775" i="8"/>
  <c r="I775" i="8" s="1"/>
  <c r="J775" i="8" s="1"/>
  <c r="N797" i="5" l="1"/>
  <c r="O797" i="5" s="1"/>
  <c r="P797" i="5" s="1"/>
  <c r="Q797" i="5" s="1"/>
  <c r="R797" i="5" s="1"/>
  <c r="T797" i="5" s="1"/>
  <c r="Y775" i="8"/>
  <c r="Z774" i="8" s="1"/>
  <c r="AA774" i="7"/>
  <c r="K774" i="7"/>
  <c r="N774" i="7"/>
  <c r="Q774" i="7"/>
  <c r="O774" i="7"/>
  <c r="P774" i="7"/>
  <c r="R774" i="7"/>
  <c r="M774" i="7"/>
  <c r="D774" i="7"/>
  <c r="E774" i="7"/>
  <c r="C774" i="7"/>
  <c r="X774" i="7"/>
  <c r="W797" i="5" l="1"/>
  <c r="U796" i="5"/>
  <c r="AB775" i="8"/>
  <c r="Q776" i="8" s="1"/>
  <c r="F774" i="7"/>
  <c r="G774" i="7" s="1"/>
  <c r="S774" i="7"/>
  <c r="T774" i="7" s="1"/>
  <c r="U774" i="7" s="1"/>
  <c r="V774" i="7" s="1"/>
  <c r="J798" i="5" l="1"/>
  <c r="I798" i="5"/>
  <c r="E798" i="5"/>
  <c r="L798" i="5"/>
  <c r="C798" i="5"/>
  <c r="F798" i="5"/>
  <c r="H798" i="5"/>
  <c r="D798" i="5"/>
  <c r="V798" i="5"/>
  <c r="K798" i="5"/>
  <c r="S798" i="5"/>
  <c r="M798" i="5"/>
  <c r="AA776" i="8"/>
  <c r="R776" i="8"/>
  <c r="S776" i="8" s="1"/>
  <c r="P776" i="8"/>
  <c r="E776" i="8"/>
  <c r="F776" i="8" s="1"/>
  <c r="G776" i="8" s="1"/>
  <c r="H776" i="8" s="1"/>
  <c r="I776" i="8" s="1"/>
  <c r="K776" i="8"/>
  <c r="D776" i="8"/>
  <c r="C776" i="8"/>
  <c r="M776" i="8"/>
  <c r="X776" i="8"/>
  <c r="N776" i="8"/>
  <c r="O776" i="8"/>
  <c r="W774" i="7"/>
  <c r="H774" i="7"/>
  <c r="I774" i="7" s="1"/>
  <c r="J774" i="7" s="1"/>
  <c r="N798" i="5" l="1"/>
  <c r="O798" i="5" s="1"/>
  <c r="P798" i="5" s="1"/>
  <c r="Q798" i="5" s="1"/>
  <c r="Y774" i="7"/>
  <c r="Z773" i="7" s="1"/>
  <c r="J776" i="8"/>
  <c r="T776" i="8"/>
  <c r="U776" i="8" s="1"/>
  <c r="V776" i="8" s="1"/>
  <c r="R798" i="5" l="1"/>
  <c r="T798" i="5" s="1"/>
  <c r="AB774" i="7"/>
  <c r="N775" i="7" s="1"/>
  <c r="W776" i="8"/>
  <c r="Y776" i="8" s="1"/>
  <c r="W798" i="5" l="1"/>
  <c r="U797" i="5"/>
  <c r="Q775" i="7"/>
  <c r="O775" i="7"/>
  <c r="E775" i="7"/>
  <c r="F775" i="7" s="1"/>
  <c r="G775" i="7" s="1"/>
  <c r="X775" i="7"/>
  <c r="C775" i="7"/>
  <c r="AA775" i="7"/>
  <c r="K775" i="7"/>
  <c r="M775" i="7"/>
  <c r="R775" i="7"/>
  <c r="S775" i="7" s="1"/>
  <c r="T775" i="7" s="1"/>
  <c r="U775" i="7" s="1"/>
  <c r="V775" i="7" s="1"/>
  <c r="D775" i="7"/>
  <c r="P775" i="7"/>
  <c r="AB776" i="8"/>
  <c r="Z775" i="8"/>
  <c r="E799" i="5" l="1"/>
  <c r="S799" i="5"/>
  <c r="K799" i="5"/>
  <c r="I799" i="5"/>
  <c r="H799" i="5"/>
  <c r="M799" i="5"/>
  <c r="D799" i="5"/>
  <c r="L799" i="5"/>
  <c r="V799" i="5"/>
  <c r="F799" i="5"/>
  <c r="C799" i="5"/>
  <c r="J799" i="5"/>
  <c r="W775" i="7"/>
  <c r="E777" i="8"/>
  <c r="O777" i="8"/>
  <c r="AA777" i="8"/>
  <c r="D777" i="8"/>
  <c r="K777" i="8"/>
  <c r="N777" i="8"/>
  <c r="C777" i="8"/>
  <c r="Q777" i="8"/>
  <c r="R777" i="8"/>
  <c r="P777" i="8"/>
  <c r="X777" i="8"/>
  <c r="M777" i="8"/>
  <c r="H775" i="7"/>
  <c r="I775" i="7" s="1"/>
  <c r="J775" i="7" s="1"/>
  <c r="N799" i="5" l="1"/>
  <c r="O799" i="5" s="1"/>
  <c r="Y775" i="7"/>
  <c r="Z774" i="7" s="1"/>
  <c r="S777" i="8"/>
  <c r="F777" i="8"/>
  <c r="P799" i="5" l="1"/>
  <c r="Q799" i="5" s="1"/>
  <c r="R799" i="5" s="1"/>
  <c r="T799" i="5" s="1"/>
  <c r="AB775" i="7"/>
  <c r="N776" i="7" s="1"/>
  <c r="T777" i="8"/>
  <c r="G777" i="8"/>
  <c r="H777" i="8" s="1"/>
  <c r="I777" i="8" s="1"/>
  <c r="W799" i="5" l="1"/>
  <c r="U798" i="5"/>
  <c r="O776" i="7"/>
  <c r="R776" i="7"/>
  <c r="S776" i="7" s="1"/>
  <c r="T776" i="7" s="1"/>
  <c r="M776" i="7"/>
  <c r="D776" i="7"/>
  <c r="C776" i="7"/>
  <c r="P776" i="7"/>
  <c r="X776" i="7"/>
  <c r="AA776" i="7"/>
  <c r="Q776" i="7"/>
  <c r="K776" i="7"/>
  <c r="E776" i="7"/>
  <c r="F776" i="7" s="1"/>
  <c r="G776" i="7" s="1"/>
  <c r="U777" i="8"/>
  <c r="V777" i="8" s="1"/>
  <c r="W777" i="8" s="1"/>
  <c r="J777" i="8"/>
  <c r="K800" i="5" l="1"/>
  <c r="D800" i="5"/>
  <c r="C800" i="5"/>
  <c r="M800" i="5"/>
  <c r="E800" i="5"/>
  <c r="S800" i="5"/>
  <c r="V800" i="5"/>
  <c r="I800" i="5"/>
  <c r="J800" i="5"/>
  <c r="F800" i="5"/>
  <c r="L800" i="5"/>
  <c r="H800" i="5"/>
  <c r="Y777" i="8"/>
  <c r="Z776" i="8" s="1"/>
  <c r="U776" i="7"/>
  <c r="V776" i="7" s="1"/>
  <c r="W776" i="7" s="1"/>
  <c r="H776" i="7"/>
  <c r="I776" i="7" s="1"/>
  <c r="J776" i="7" s="1"/>
  <c r="N800" i="5" l="1"/>
  <c r="O800" i="5" s="1"/>
  <c r="P800" i="5" s="1"/>
  <c r="Q800" i="5" s="1"/>
  <c r="AB777" i="8"/>
  <c r="E778" i="8" s="1"/>
  <c r="Y776" i="7"/>
  <c r="Z775" i="7" s="1"/>
  <c r="R800" i="5" l="1"/>
  <c r="T800" i="5" s="1"/>
  <c r="R778" i="8"/>
  <c r="S778" i="8" s="1"/>
  <c r="T778" i="8" s="1"/>
  <c r="C778" i="8"/>
  <c r="P778" i="8"/>
  <c r="N778" i="8"/>
  <c r="Q778" i="8"/>
  <c r="X778" i="8"/>
  <c r="O778" i="8"/>
  <c r="K778" i="8"/>
  <c r="AA778" i="8"/>
  <c r="D778" i="8"/>
  <c r="M778" i="8"/>
  <c r="AB776" i="7"/>
  <c r="C777" i="7" s="1"/>
  <c r="F778" i="8"/>
  <c r="W800" i="5" l="1"/>
  <c r="U799" i="5"/>
  <c r="O777" i="7"/>
  <c r="P777" i="7"/>
  <c r="M777" i="7"/>
  <c r="R777" i="7"/>
  <c r="S777" i="7" s="1"/>
  <c r="Q777" i="7"/>
  <c r="AA777" i="7"/>
  <c r="D777" i="7"/>
  <c r="N777" i="7"/>
  <c r="X777" i="7"/>
  <c r="K777" i="7"/>
  <c r="E777" i="7"/>
  <c r="F777" i="7" s="1"/>
  <c r="G777" i="7" s="1"/>
  <c r="G778" i="8"/>
  <c r="U778" i="8"/>
  <c r="V778" i="8" s="1"/>
  <c r="W778" i="8" s="1"/>
  <c r="K801" i="5" l="1"/>
  <c r="D801" i="5"/>
  <c r="V801" i="5"/>
  <c r="I801" i="5"/>
  <c r="M801" i="5"/>
  <c r="F801" i="5"/>
  <c r="J801" i="5"/>
  <c r="L801" i="5"/>
  <c r="E801" i="5"/>
  <c r="H801" i="5"/>
  <c r="S801" i="5"/>
  <c r="C801" i="5"/>
  <c r="T777" i="7"/>
  <c r="H778" i="8"/>
  <c r="I778" i="8" s="1"/>
  <c r="J778" i="8" s="1"/>
  <c r="Y778" i="8" s="1"/>
  <c r="H777" i="7"/>
  <c r="I777" i="7" s="1"/>
  <c r="J777" i="7" s="1"/>
  <c r="N801" i="5" l="1"/>
  <c r="O801" i="5" s="1"/>
  <c r="U777" i="7"/>
  <c r="V777" i="7" s="1"/>
  <c r="W777" i="7" s="1"/>
  <c r="Y777" i="7" s="1"/>
  <c r="AB778" i="8"/>
  <c r="Z777" i="8"/>
  <c r="P801" i="5" l="1"/>
  <c r="Q801" i="5" s="1"/>
  <c r="R801" i="5" s="1"/>
  <c r="T801" i="5" s="1"/>
  <c r="AB777" i="7"/>
  <c r="P778" i="7" s="1"/>
  <c r="Z776" i="7"/>
  <c r="N779" i="8"/>
  <c r="C779" i="8"/>
  <c r="K779" i="8"/>
  <c r="X779" i="8"/>
  <c r="D779" i="8"/>
  <c r="O779" i="8"/>
  <c r="R779" i="8"/>
  <c r="Q779" i="8"/>
  <c r="M779" i="8"/>
  <c r="AA779" i="8"/>
  <c r="P779" i="8"/>
  <c r="E779" i="8"/>
  <c r="W801" i="5" l="1"/>
  <c r="U800" i="5"/>
  <c r="R778" i="7"/>
  <c r="S778" i="7" s="1"/>
  <c r="K778" i="7"/>
  <c r="M778" i="7"/>
  <c r="AA778" i="7"/>
  <c r="X778" i="7"/>
  <c r="D778" i="7"/>
  <c r="C778" i="7"/>
  <c r="E778" i="7"/>
  <c r="F778" i="7" s="1"/>
  <c r="Q778" i="7"/>
  <c r="N778" i="7"/>
  <c r="O778" i="7"/>
  <c r="S779" i="8"/>
  <c r="F779" i="8"/>
  <c r="I802" i="5" l="1"/>
  <c r="J802" i="5"/>
  <c r="E802" i="5"/>
  <c r="V802" i="5"/>
  <c r="D802" i="5"/>
  <c r="M802" i="5"/>
  <c r="S802" i="5"/>
  <c r="L802" i="5"/>
  <c r="C802" i="5"/>
  <c r="H802" i="5"/>
  <c r="K802" i="5"/>
  <c r="F802" i="5"/>
  <c r="G779" i="8"/>
  <c r="T779" i="8"/>
  <c r="U779" i="8" s="1"/>
  <c r="V779" i="8" s="1"/>
  <c r="T778" i="7"/>
  <c r="U778" i="7" s="1"/>
  <c r="V778" i="7" s="1"/>
  <c r="W778" i="7" s="1"/>
  <c r="G778" i="7"/>
  <c r="H778" i="7" s="1"/>
  <c r="I778" i="7" s="1"/>
  <c r="N802" i="5" l="1"/>
  <c r="W779" i="8"/>
  <c r="J778" i="7"/>
  <c r="Y778" i="7" s="1"/>
  <c r="H779" i="8"/>
  <c r="I779" i="8" s="1"/>
  <c r="J779" i="8" s="1"/>
  <c r="O802" i="5" l="1"/>
  <c r="P802" i="5" s="1"/>
  <c r="Q802" i="5" s="1"/>
  <c r="Y779" i="8"/>
  <c r="AB779" i="8" s="1"/>
  <c r="AB778" i="7"/>
  <c r="Z777" i="7"/>
  <c r="R802" i="5" l="1"/>
  <c r="T802" i="5" s="1"/>
  <c r="Z778" i="8"/>
  <c r="D780" i="8"/>
  <c r="R780" i="8"/>
  <c r="E780" i="8"/>
  <c r="K780" i="8"/>
  <c r="O780" i="8"/>
  <c r="C780" i="8"/>
  <c r="X780" i="8"/>
  <c r="Q780" i="8"/>
  <c r="N780" i="8"/>
  <c r="M780" i="8"/>
  <c r="AA780" i="8"/>
  <c r="P780" i="8"/>
  <c r="N779" i="7"/>
  <c r="M779" i="7"/>
  <c r="D779" i="7"/>
  <c r="AA779" i="7"/>
  <c r="Q779" i="7"/>
  <c r="X779" i="7"/>
  <c r="R779" i="7"/>
  <c r="E779" i="7"/>
  <c r="C779" i="7"/>
  <c r="O779" i="7"/>
  <c r="P779" i="7"/>
  <c r="K779" i="7"/>
  <c r="W802" i="5" l="1"/>
  <c r="U801" i="5"/>
  <c r="S780" i="8"/>
  <c r="T780" i="8" s="1"/>
  <c r="S779" i="7"/>
  <c r="T779" i="7" s="1"/>
  <c r="U779" i="7" s="1"/>
  <c r="V779" i="7" s="1"/>
  <c r="F780" i="8"/>
  <c r="G780" i="8" s="1"/>
  <c r="F779" i="7"/>
  <c r="G779" i="7" s="1"/>
  <c r="E803" i="5" l="1"/>
  <c r="J803" i="5"/>
  <c r="V803" i="5"/>
  <c r="D803" i="5"/>
  <c r="K803" i="5"/>
  <c r="I803" i="5"/>
  <c r="H803" i="5"/>
  <c r="M803" i="5"/>
  <c r="F803" i="5"/>
  <c r="L803" i="5"/>
  <c r="S803" i="5"/>
  <c r="C803" i="5"/>
  <c r="U780" i="8"/>
  <c r="V780" i="8" s="1"/>
  <c r="W780" i="8" s="1"/>
  <c r="H779" i="7"/>
  <c r="I779" i="7" s="1"/>
  <c r="J779" i="7" s="1"/>
  <c r="H780" i="8"/>
  <c r="I780" i="8" s="1"/>
  <c r="J780" i="8" s="1"/>
  <c r="W779" i="7"/>
  <c r="N803" i="5" l="1"/>
  <c r="O803" i="5" s="1"/>
  <c r="Y780" i="8"/>
  <c r="Z779" i="8" s="1"/>
  <c r="Y779" i="7"/>
  <c r="P803" i="5" l="1"/>
  <c r="Q803" i="5" s="1"/>
  <c r="R803" i="5" s="1"/>
  <c r="T803" i="5" s="1"/>
  <c r="AB780" i="8"/>
  <c r="AA781" i="8" s="1"/>
  <c r="AB779" i="7"/>
  <c r="Z778" i="7"/>
  <c r="W803" i="5" l="1"/>
  <c r="U802" i="5"/>
  <c r="D781" i="8"/>
  <c r="X781" i="8"/>
  <c r="K781" i="8"/>
  <c r="O781" i="8"/>
  <c r="R781" i="8"/>
  <c r="S781" i="8" s="1"/>
  <c r="C781" i="8"/>
  <c r="M781" i="8"/>
  <c r="P781" i="8"/>
  <c r="Q781" i="8"/>
  <c r="E781" i="8"/>
  <c r="F781" i="8" s="1"/>
  <c r="N781" i="8"/>
  <c r="O780" i="7"/>
  <c r="M780" i="7"/>
  <c r="AA780" i="7"/>
  <c r="N780" i="7"/>
  <c r="E780" i="7"/>
  <c r="D780" i="7"/>
  <c r="X780" i="7"/>
  <c r="Q780" i="7"/>
  <c r="C780" i="7"/>
  <c r="K780" i="7"/>
  <c r="P780" i="7"/>
  <c r="R780" i="7"/>
  <c r="V804" i="5" l="1"/>
  <c r="L804" i="5"/>
  <c r="H804" i="5"/>
  <c r="F804" i="5"/>
  <c r="S804" i="5"/>
  <c r="D804" i="5"/>
  <c r="K804" i="5"/>
  <c r="M804" i="5"/>
  <c r="I804" i="5"/>
  <c r="C804" i="5"/>
  <c r="J804" i="5"/>
  <c r="E804" i="5"/>
  <c r="S780" i="7"/>
  <c r="F780" i="7"/>
  <c r="G780" i="7" s="1"/>
  <c r="H780" i="7" s="1"/>
  <c r="I780" i="7" s="1"/>
  <c r="G781" i="8"/>
  <c r="H781" i="8" s="1"/>
  <c r="I781" i="8" s="1"/>
  <c r="T781" i="8"/>
  <c r="U781" i="8" s="1"/>
  <c r="V781" i="8" s="1"/>
  <c r="N804" i="5" l="1"/>
  <c r="O804" i="5" s="1"/>
  <c r="T780" i="7"/>
  <c r="U780" i="7" s="1"/>
  <c r="V780" i="7" s="1"/>
  <c r="J781" i="8"/>
  <c r="W781" i="8"/>
  <c r="J780" i="7"/>
  <c r="P804" i="5" l="1"/>
  <c r="Q804" i="5" s="1"/>
  <c r="R804" i="5" s="1"/>
  <c r="T804" i="5" s="1"/>
  <c r="Y781" i="8"/>
  <c r="AB781" i="8" s="1"/>
  <c r="W780" i="7"/>
  <c r="Y780" i="7" s="1"/>
  <c r="Z779" i="7" s="1"/>
  <c r="W804" i="5" l="1"/>
  <c r="U803" i="5"/>
  <c r="Z780" i="8"/>
  <c r="AB780" i="7"/>
  <c r="Q781" i="7" s="1"/>
  <c r="R782" i="8"/>
  <c r="K782" i="8"/>
  <c r="Q782" i="8"/>
  <c r="C782" i="8"/>
  <c r="D782" i="8"/>
  <c r="AA782" i="8"/>
  <c r="E782" i="8"/>
  <c r="N782" i="8"/>
  <c r="O782" i="8"/>
  <c r="P782" i="8"/>
  <c r="M782" i="8"/>
  <c r="X782" i="8"/>
  <c r="V805" i="5" l="1"/>
  <c r="K805" i="5"/>
  <c r="E805" i="5"/>
  <c r="F805" i="5"/>
  <c r="J805" i="5"/>
  <c r="L805" i="5"/>
  <c r="D805" i="5"/>
  <c r="M805" i="5"/>
  <c r="H805" i="5"/>
  <c r="I805" i="5"/>
  <c r="S805" i="5"/>
  <c r="C805" i="5"/>
  <c r="E781" i="7"/>
  <c r="F781" i="7" s="1"/>
  <c r="D781" i="7"/>
  <c r="X781" i="7"/>
  <c r="C781" i="7"/>
  <c r="AA781" i="7"/>
  <c r="N781" i="7"/>
  <c r="P781" i="7"/>
  <c r="O781" i="7"/>
  <c r="R781" i="7"/>
  <c r="S781" i="7" s="1"/>
  <c r="M781" i="7"/>
  <c r="K781" i="7"/>
  <c r="S782" i="8"/>
  <c r="F782" i="8"/>
  <c r="N805" i="5" l="1"/>
  <c r="O805" i="5" s="1"/>
  <c r="P805" i="5" s="1"/>
  <c r="Q805" i="5" s="1"/>
  <c r="R805" i="5" s="1"/>
  <c r="T805" i="5" s="1"/>
  <c r="G782" i="8"/>
  <c r="H782" i="8" s="1"/>
  <c r="I782" i="8" s="1"/>
  <c r="J782" i="8" s="1"/>
  <c r="G781" i="7"/>
  <c r="H781" i="7" s="1"/>
  <c r="I781" i="7" s="1"/>
  <c r="J781" i="7" s="1"/>
  <c r="T781" i="7"/>
  <c r="U781" i="7" s="1"/>
  <c r="V781" i="7" s="1"/>
  <c r="W781" i="7" s="1"/>
  <c r="T782" i="8"/>
  <c r="W805" i="5" l="1"/>
  <c r="U804" i="5"/>
  <c r="U782" i="8"/>
  <c r="V782" i="8" s="1"/>
  <c r="W782" i="8" s="1"/>
  <c r="Y782" i="8" s="1"/>
  <c r="Y781" i="7"/>
  <c r="M806" i="5" l="1"/>
  <c r="N806" i="5" s="1"/>
  <c r="O806" i="5" s="1"/>
  <c r="P806" i="5" s="1"/>
  <c r="Q806" i="5" s="1"/>
  <c r="R806" i="5" s="1"/>
  <c r="J806" i="5"/>
  <c r="V806" i="5"/>
  <c r="F806" i="5"/>
  <c r="C806" i="5"/>
  <c r="E806" i="5"/>
  <c r="D806" i="5"/>
  <c r="I806" i="5"/>
  <c r="K806" i="5"/>
  <c r="S806" i="5"/>
  <c r="L806" i="5"/>
  <c r="H806" i="5"/>
  <c r="AB782" i="8"/>
  <c r="Z781" i="8"/>
  <c r="AB781" i="7"/>
  <c r="Z780" i="7"/>
  <c r="T806" i="5" l="1"/>
  <c r="Q783" i="8"/>
  <c r="C783" i="8"/>
  <c r="E783" i="8"/>
  <c r="K783" i="8"/>
  <c r="M783" i="8"/>
  <c r="X783" i="8"/>
  <c r="P783" i="8"/>
  <c r="O783" i="8"/>
  <c r="R783" i="8"/>
  <c r="N783" i="8"/>
  <c r="D783" i="8"/>
  <c r="AA783" i="8"/>
  <c r="C782" i="7"/>
  <c r="R782" i="7"/>
  <c r="E782" i="7"/>
  <c r="X782" i="7"/>
  <c r="K782" i="7"/>
  <c r="AA782" i="7"/>
  <c r="O782" i="7"/>
  <c r="Q782" i="7"/>
  <c r="N782" i="7"/>
  <c r="M782" i="7"/>
  <c r="P782" i="7"/>
  <c r="D782" i="7"/>
  <c r="W806" i="5" l="1"/>
  <c r="U805" i="5"/>
  <c r="S783" i="8"/>
  <c r="F782" i="7"/>
  <c r="S782" i="7"/>
  <c r="T782" i="7" s="1"/>
  <c r="F783" i="8"/>
  <c r="G783" i="8" s="1"/>
  <c r="H783" i="8" s="1"/>
  <c r="I783" i="8" s="1"/>
  <c r="V807" i="5" l="1"/>
  <c r="I807" i="5"/>
  <c r="H807" i="5"/>
  <c r="D807" i="5"/>
  <c r="E807" i="5"/>
  <c r="S807" i="5"/>
  <c r="C807" i="5"/>
  <c r="F807" i="5"/>
  <c r="M807" i="5"/>
  <c r="K807" i="5"/>
  <c r="L807" i="5"/>
  <c r="J807" i="5"/>
  <c r="J783" i="8"/>
  <c r="U782" i="7"/>
  <c r="V782" i="7" s="1"/>
  <c r="W782" i="7" s="1"/>
  <c r="G782" i="7"/>
  <c r="H782" i="7" s="1"/>
  <c r="I782" i="7" s="1"/>
  <c r="T783" i="8"/>
  <c r="U783" i="8" s="1"/>
  <c r="V783" i="8" s="1"/>
  <c r="N807" i="5" l="1"/>
  <c r="W783" i="8"/>
  <c r="Y783" i="8" s="1"/>
  <c r="J782" i="7"/>
  <c r="Y782" i="7" s="1"/>
  <c r="O807" i="5" l="1"/>
  <c r="P807" i="5" s="1"/>
  <c r="Q807" i="5" s="1"/>
  <c r="AB783" i="8"/>
  <c r="Z782" i="8"/>
  <c r="AB782" i="7"/>
  <c r="Z781" i="7"/>
  <c r="R807" i="5" l="1"/>
  <c r="T807" i="5" s="1"/>
  <c r="E784" i="8"/>
  <c r="R784" i="8"/>
  <c r="Q784" i="8"/>
  <c r="D784" i="8"/>
  <c r="K784" i="8"/>
  <c r="N784" i="8"/>
  <c r="P784" i="8"/>
  <c r="O784" i="8"/>
  <c r="M784" i="8"/>
  <c r="X784" i="8"/>
  <c r="C784" i="8"/>
  <c r="AA784" i="8"/>
  <c r="Q783" i="7"/>
  <c r="K783" i="7"/>
  <c r="P783" i="7"/>
  <c r="M783" i="7"/>
  <c r="E783" i="7"/>
  <c r="N783" i="7"/>
  <c r="R783" i="7"/>
  <c r="AA783" i="7"/>
  <c r="O783" i="7"/>
  <c r="X783" i="7"/>
  <c r="C783" i="7"/>
  <c r="D783" i="7"/>
  <c r="W807" i="5" l="1"/>
  <c r="U806" i="5"/>
  <c r="S783" i="7"/>
  <c r="S784" i="8"/>
  <c r="T784" i="8" s="1"/>
  <c r="U784" i="8" s="1"/>
  <c r="V784" i="8" s="1"/>
  <c r="F784" i="8"/>
  <c r="F783" i="7"/>
  <c r="G783" i="7" s="1"/>
  <c r="H783" i="7" s="1"/>
  <c r="I783" i="7" s="1"/>
  <c r="F808" i="5" l="1"/>
  <c r="J808" i="5"/>
  <c r="K808" i="5"/>
  <c r="H808" i="5"/>
  <c r="V808" i="5"/>
  <c r="I808" i="5"/>
  <c r="S808" i="5"/>
  <c r="C808" i="5"/>
  <c r="M808" i="5"/>
  <c r="D808" i="5"/>
  <c r="E808" i="5"/>
  <c r="L808" i="5"/>
  <c r="G784" i="8"/>
  <c r="H784" i="8" s="1"/>
  <c r="I784" i="8" s="1"/>
  <c r="T783" i="7"/>
  <c r="J783" i="7"/>
  <c r="W784" i="8"/>
  <c r="N808" i="5" l="1"/>
  <c r="J784" i="8"/>
  <c r="Y784" i="8" s="1"/>
  <c r="Z783" i="8" s="1"/>
  <c r="U783" i="7"/>
  <c r="V783" i="7" s="1"/>
  <c r="W783" i="7" s="1"/>
  <c r="Y783" i="7" s="1"/>
  <c r="O808" i="5" l="1"/>
  <c r="P808" i="5" s="1"/>
  <c r="Q808" i="5" s="1"/>
  <c r="AB784" i="8"/>
  <c r="E785" i="8" s="1"/>
  <c r="AB783" i="7"/>
  <c r="Z782" i="7"/>
  <c r="R808" i="5" l="1"/>
  <c r="T808" i="5" s="1"/>
  <c r="D785" i="8"/>
  <c r="M785" i="8"/>
  <c r="O785" i="8"/>
  <c r="AA785" i="8"/>
  <c r="K785" i="8"/>
  <c r="N785" i="8"/>
  <c r="R785" i="8"/>
  <c r="S785" i="8" s="1"/>
  <c r="P785" i="8"/>
  <c r="Q785" i="8"/>
  <c r="X785" i="8"/>
  <c r="C785" i="8"/>
  <c r="F785" i="8"/>
  <c r="AA784" i="7"/>
  <c r="P784" i="7"/>
  <c r="R784" i="7"/>
  <c r="D784" i="7"/>
  <c r="E784" i="7"/>
  <c r="M784" i="7"/>
  <c r="C784" i="7"/>
  <c r="Q784" i="7"/>
  <c r="X784" i="7"/>
  <c r="O784" i="7"/>
  <c r="K784" i="7"/>
  <c r="N784" i="7"/>
  <c r="W808" i="5" l="1"/>
  <c r="U807" i="5"/>
  <c r="S784" i="7"/>
  <c r="T784" i="7" s="1"/>
  <c r="U784" i="7" s="1"/>
  <c r="V784" i="7" s="1"/>
  <c r="T785" i="8"/>
  <c r="U785" i="8" s="1"/>
  <c r="V785" i="8" s="1"/>
  <c r="W785" i="8" s="1"/>
  <c r="F784" i="7"/>
  <c r="G784" i="7" s="1"/>
  <c r="G785" i="8"/>
  <c r="H785" i="8" s="1"/>
  <c r="I785" i="8" s="1"/>
  <c r="J785" i="8" s="1"/>
  <c r="H809" i="5" l="1"/>
  <c r="K809" i="5"/>
  <c r="D809" i="5"/>
  <c r="C809" i="5"/>
  <c r="E809" i="5"/>
  <c r="I809" i="5"/>
  <c r="M809" i="5"/>
  <c r="V809" i="5"/>
  <c r="J809" i="5"/>
  <c r="F809" i="5"/>
  <c r="S809" i="5"/>
  <c r="L809" i="5"/>
  <c r="Y785" i="8"/>
  <c r="Z784" i="8" s="1"/>
  <c r="W784" i="7"/>
  <c r="H784" i="7"/>
  <c r="I784" i="7" s="1"/>
  <c r="J784" i="7" s="1"/>
  <c r="N809" i="5" l="1"/>
  <c r="O809" i="5" s="1"/>
  <c r="AB785" i="8"/>
  <c r="R786" i="8" s="1"/>
  <c r="Y784" i="7"/>
  <c r="Z783" i="7" s="1"/>
  <c r="P809" i="5" l="1"/>
  <c r="Q809" i="5" s="1"/>
  <c r="R809" i="5" s="1"/>
  <c r="T809" i="5" s="1"/>
  <c r="D786" i="8"/>
  <c r="X786" i="8"/>
  <c r="P786" i="8"/>
  <c r="Q786" i="8"/>
  <c r="O786" i="8"/>
  <c r="M786" i="8"/>
  <c r="K786" i="8"/>
  <c r="E786" i="8"/>
  <c r="F786" i="8" s="1"/>
  <c r="G786" i="8" s="1"/>
  <c r="AA786" i="8"/>
  <c r="C786" i="8"/>
  <c r="AB784" i="7"/>
  <c r="M785" i="7" s="1"/>
  <c r="N786" i="8"/>
  <c r="S786" i="8"/>
  <c r="W809" i="5" l="1"/>
  <c r="U808" i="5"/>
  <c r="K785" i="7"/>
  <c r="Q785" i="7"/>
  <c r="R785" i="7"/>
  <c r="S785" i="7" s="1"/>
  <c r="AA785" i="7"/>
  <c r="P785" i="7"/>
  <c r="E785" i="7"/>
  <c r="F785" i="7" s="1"/>
  <c r="X785" i="7"/>
  <c r="O785" i="7"/>
  <c r="D785" i="7"/>
  <c r="C785" i="7"/>
  <c r="N785" i="7"/>
  <c r="T786" i="8"/>
  <c r="U786" i="8" s="1"/>
  <c r="V786" i="8" s="1"/>
  <c r="W786" i="8" s="1"/>
  <c r="H786" i="8"/>
  <c r="I786" i="8" s="1"/>
  <c r="J786" i="8" s="1"/>
  <c r="C810" i="5" l="1"/>
  <c r="S810" i="5"/>
  <c r="I810" i="5"/>
  <c r="F810" i="5"/>
  <c r="H810" i="5"/>
  <c r="L810" i="5"/>
  <c r="J810" i="5"/>
  <c r="E810" i="5"/>
  <c r="K810" i="5"/>
  <c r="V810" i="5"/>
  <c r="M810" i="5"/>
  <c r="D810" i="5"/>
  <c r="T785" i="7"/>
  <c r="U785" i="7" s="1"/>
  <c r="V785" i="7" s="1"/>
  <c r="Y786" i="8"/>
  <c r="G785" i="7"/>
  <c r="H785" i="7" s="1"/>
  <c r="I785" i="7" s="1"/>
  <c r="N810" i="5" l="1"/>
  <c r="O810" i="5" s="1"/>
  <c r="P810" i="5" s="1"/>
  <c r="Q810" i="5" s="1"/>
  <c r="AB786" i="8"/>
  <c r="Z785" i="8"/>
  <c r="J785" i="7"/>
  <c r="W785" i="7"/>
  <c r="R810" i="5" l="1"/>
  <c r="T810" i="5" s="1"/>
  <c r="P787" i="8"/>
  <c r="X787" i="8"/>
  <c r="M787" i="8"/>
  <c r="K787" i="8"/>
  <c r="D787" i="8"/>
  <c r="Q787" i="8"/>
  <c r="O787" i="8"/>
  <c r="E787" i="8"/>
  <c r="N787" i="8"/>
  <c r="AA787" i="8"/>
  <c r="R787" i="8"/>
  <c r="C787" i="8"/>
  <c r="Y785" i="7"/>
  <c r="W810" i="5" l="1"/>
  <c r="U809" i="5"/>
  <c r="AB785" i="7"/>
  <c r="Z784" i="7"/>
  <c r="S787" i="8"/>
  <c r="T787" i="8" s="1"/>
  <c r="U787" i="8" s="1"/>
  <c r="V787" i="8" s="1"/>
  <c r="F787" i="8"/>
  <c r="F811" i="5" l="1"/>
  <c r="C811" i="5"/>
  <c r="K811" i="5"/>
  <c r="E811" i="5"/>
  <c r="V811" i="5"/>
  <c r="H811" i="5"/>
  <c r="S811" i="5"/>
  <c r="L811" i="5"/>
  <c r="J811" i="5"/>
  <c r="D811" i="5"/>
  <c r="M811" i="5"/>
  <c r="I811" i="5"/>
  <c r="W787" i="8"/>
  <c r="C786" i="7"/>
  <c r="K786" i="7"/>
  <c r="AA786" i="7"/>
  <c r="N786" i="7"/>
  <c r="P786" i="7"/>
  <c r="M786" i="7"/>
  <c r="Q786" i="7"/>
  <c r="D786" i="7"/>
  <c r="E786" i="7"/>
  <c r="X786" i="7"/>
  <c r="O786" i="7"/>
  <c r="R786" i="7"/>
  <c r="G787" i="8"/>
  <c r="H787" i="8" s="1"/>
  <c r="I787" i="8" s="1"/>
  <c r="N811" i="5" l="1"/>
  <c r="O811" i="5" s="1"/>
  <c r="P811" i="5" s="1"/>
  <c r="Q811" i="5" s="1"/>
  <c r="J787" i="8"/>
  <c r="Y787" i="8" s="1"/>
  <c r="Z786" i="8" s="1"/>
  <c r="S786" i="7"/>
  <c r="T786" i="7" s="1"/>
  <c r="U786" i="7" s="1"/>
  <c r="V786" i="7" s="1"/>
  <c r="F786" i="7"/>
  <c r="G786" i="7" s="1"/>
  <c r="H786" i="7" s="1"/>
  <c r="I786" i="7" s="1"/>
  <c r="R811" i="5" l="1"/>
  <c r="T811" i="5" s="1"/>
  <c r="AB787" i="8"/>
  <c r="O788" i="8" s="1"/>
  <c r="J786" i="7"/>
  <c r="W786" i="7"/>
  <c r="W811" i="5" l="1"/>
  <c r="U810" i="5"/>
  <c r="K788" i="8"/>
  <c r="Q788" i="8"/>
  <c r="AA788" i="8"/>
  <c r="N788" i="8"/>
  <c r="E788" i="8"/>
  <c r="F788" i="8" s="1"/>
  <c r="M788" i="8"/>
  <c r="P788" i="8"/>
  <c r="C788" i="8"/>
  <c r="X788" i="8"/>
  <c r="R788" i="8"/>
  <c r="S788" i="8" s="1"/>
  <c r="T788" i="8" s="1"/>
  <c r="U788" i="8" s="1"/>
  <c r="V788" i="8" s="1"/>
  <c r="D788" i="8"/>
  <c r="Y786" i="7"/>
  <c r="C812" i="5" l="1"/>
  <c r="H812" i="5"/>
  <c r="E812" i="5"/>
  <c r="F812" i="5"/>
  <c r="I812" i="5"/>
  <c r="S812" i="5"/>
  <c r="V812" i="5"/>
  <c r="L812" i="5"/>
  <c r="J812" i="5"/>
  <c r="K812" i="5"/>
  <c r="M812" i="5"/>
  <c r="D812" i="5"/>
  <c r="AB786" i="7"/>
  <c r="Z785" i="7"/>
  <c r="G788" i="8"/>
  <c r="H788" i="8" s="1"/>
  <c r="I788" i="8" s="1"/>
  <c r="W788" i="8"/>
  <c r="N812" i="5" l="1"/>
  <c r="O812" i="5" s="1"/>
  <c r="M787" i="7"/>
  <c r="R787" i="7"/>
  <c r="K787" i="7"/>
  <c r="X787" i="7"/>
  <c r="Q787" i="7"/>
  <c r="E787" i="7"/>
  <c r="P787" i="7"/>
  <c r="D787" i="7"/>
  <c r="O787" i="7"/>
  <c r="AA787" i="7"/>
  <c r="C787" i="7"/>
  <c r="N787" i="7"/>
  <c r="J788" i="8"/>
  <c r="Y788" i="8" s="1"/>
  <c r="P812" i="5" l="1"/>
  <c r="Q812" i="5" s="1"/>
  <c r="R812" i="5" s="1"/>
  <c r="T812" i="5" s="1"/>
  <c r="U811" i="5" s="1"/>
  <c r="F787" i="7"/>
  <c r="G787" i="7" s="1"/>
  <c r="S787" i="7"/>
  <c r="T787" i="7" s="1"/>
  <c r="AB788" i="8"/>
  <c r="Z787" i="8"/>
  <c r="W812" i="5" l="1"/>
  <c r="K813" i="5" s="1"/>
  <c r="H787" i="7"/>
  <c r="I787" i="7" s="1"/>
  <c r="J787" i="7" s="1"/>
  <c r="M789" i="8"/>
  <c r="P789" i="8"/>
  <c r="K789" i="8"/>
  <c r="N789" i="8"/>
  <c r="Q789" i="8"/>
  <c r="E789" i="8"/>
  <c r="X789" i="8"/>
  <c r="R789" i="8"/>
  <c r="AA789" i="8"/>
  <c r="D789" i="8"/>
  <c r="O789" i="8"/>
  <c r="C789" i="8"/>
  <c r="U787" i="7"/>
  <c r="V787" i="7" s="1"/>
  <c r="W787" i="7" s="1"/>
  <c r="F813" i="5" l="1"/>
  <c r="E813" i="5"/>
  <c r="C813" i="5"/>
  <c r="D813" i="5"/>
  <c r="L813" i="5"/>
  <c r="J813" i="5"/>
  <c r="S813" i="5"/>
  <c r="V813" i="5"/>
  <c r="I813" i="5"/>
  <c r="H813" i="5"/>
  <c r="M813" i="5"/>
  <c r="N813" i="5" s="1"/>
  <c r="O813" i="5" s="1"/>
  <c r="P813" i="5" s="1"/>
  <c r="Q813" i="5" s="1"/>
  <c r="R813" i="5" s="1"/>
  <c r="S789" i="8"/>
  <c r="T789" i="8" s="1"/>
  <c r="Y787" i="7"/>
  <c r="F789" i="8"/>
  <c r="T813" i="5" l="1"/>
  <c r="U812" i="5" s="1"/>
  <c r="AB787" i="7"/>
  <c r="Z786" i="7"/>
  <c r="G789" i="8"/>
  <c r="U789" i="8"/>
  <c r="V789" i="8" s="1"/>
  <c r="W789" i="8" s="1"/>
  <c r="W813" i="5" l="1"/>
  <c r="D814" i="5" s="1"/>
  <c r="H789" i="8"/>
  <c r="I789" i="8" s="1"/>
  <c r="J789" i="8" s="1"/>
  <c r="Y789" i="8" s="1"/>
  <c r="C788" i="7"/>
  <c r="O788" i="7"/>
  <c r="K788" i="7"/>
  <c r="Q788" i="7"/>
  <c r="M788" i="7"/>
  <c r="X788" i="7"/>
  <c r="R788" i="7"/>
  <c r="N788" i="7"/>
  <c r="E788" i="7"/>
  <c r="D788" i="7"/>
  <c r="AA788" i="7"/>
  <c r="P788" i="7"/>
  <c r="J814" i="5" l="1"/>
  <c r="E814" i="5"/>
  <c r="S814" i="5"/>
  <c r="K814" i="5"/>
  <c r="H814" i="5"/>
  <c r="L814" i="5"/>
  <c r="C814" i="5"/>
  <c r="M814" i="5"/>
  <c r="N814" i="5" s="1"/>
  <c r="O814" i="5" s="1"/>
  <c r="F814" i="5"/>
  <c r="I814" i="5"/>
  <c r="V814" i="5"/>
  <c r="AB789" i="8"/>
  <c r="Z788" i="8"/>
  <c r="S788" i="7"/>
  <c r="F788" i="7"/>
  <c r="G788" i="7" s="1"/>
  <c r="H788" i="7" s="1"/>
  <c r="I788" i="7" s="1"/>
  <c r="P814" i="5" l="1"/>
  <c r="Q814" i="5" s="1"/>
  <c r="R814" i="5" s="1"/>
  <c r="T814" i="5" s="1"/>
  <c r="U813" i="5" s="1"/>
  <c r="Q790" i="8"/>
  <c r="AA790" i="8"/>
  <c r="X790" i="8"/>
  <c r="M790" i="8"/>
  <c r="C790" i="8"/>
  <c r="K790" i="8"/>
  <c r="N790" i="8"/>
  <c r="O790" i="8"/>
  <c r="E790" i="8"/>
  <c r="P790" i="8"/>
  <c r="D790" i="8"/>
  <c r="R790" i="8"/>
  <c r="J788" i="7"/>
  <c r="T788" i="7"/>
  <c r="U788" i="7" s="1"/>
  <c r="V788" i="7" s="1"/>
  <c r="W814" i="5" l="1"/>
  <c r="V815" i="5" s="1"/>
  <c r="S790" i="8"/>
  <c r="W788" i="7"/>
  <c r="Y788" i="7" s="1"/>
  <c r="F790" i="8"/>
  <c r="E815" i="5" l="1"/>
  <c r="K815" i="5"/>
  <c r="I815" i="5"/>
  <c r="S815" i="5"/>
  <c r="M815" i="5"/>
  <c r="N815" i="5" s="1"/>
  <c r="O815" i="5" s="1"/>
  <c r="J815" i="5"/>
  <c r="H815" i="5"/>
  <c r="L815" i="5"/>
  <c r="C815" i="5"/>
  <c r="F815" i="5"/>
  <c r="D815" i="5"/>
  <c r="AB788" i="7"/>
  <c r="Z787" i="7"/>
  <c r="G790" i="8"/>
  <c r="H790" i="8" s="1"/>
  <c r="I790" i="8" s="1"/>
  <c r="T790" i="8"/>
  <c r="U790" i="8" s="1"/>
  <c r="V790" i="8" s="1"/>
  <c r="P815" i="5" l="1"/>
  <c r="Q815" i="5" s="1"/>
  <c r="R815" i="5" s="1"/>
  <c r="T815" i="5" s="1"/>
  <c r="U814" i="5" s="1"/>
  <c r="J790" i="8"/>
  <c r="AA789" i="7"/>
  <c r="X789" i="7"/>
  <c r="D789" i="7"/>
  <c r="E789" i="7"/>
  <c r="M789" i="7"/>
  <c r="P789" i="7"/>
  <c r="R789" i="7"/>
  <c r="K789" i="7"/>
  <c r="O789" i="7"/>
  <c r="N789" i="7"/>
  <c r="C789" i="7"/>
  <c r="Q789" i="7"/>
  <c r="W790" i="8"/>
  <c r="W815" i="5" l="1"/>
  <c r="K816" i="5" s="1"/>
  <c r="Y790" i="8"/>
  <c r="Z789" i="8" s="1"/>
  <c r="F789" i="7"/>
  <c r="G789" i="7" s="1"/>
  <c r="S789" i="7"/>
  <c r="T789" i="7" s="1"/>
  <c r="S816" i="5" l="1"/>
  <c r="C816" i="5"/>
  <c r="J816" i="5"/>
  <c r="E816" i="5"/>
  <c r="H816" i="5"/>
  <c r="F816" i="5"/>
  <c r="L816" i="5"/>
  <c r="M816" i="5"/>
  <c r="N816" i="5" s="1"/>
  <c r="O816" i="5" s="1"/>
  <c r="D816" i="5"/>
  <c r="V816" i="5"/>
  <c r="I816" i="5"/>
  <c r="AB790" i="8"/>
  <c r="E791" i="8" s="1"/>
  <c r="U789" i="7"/>
  <c r="V789" i="7" s="1"/>
  <c r="W789" i="7" s="1"/>
  <c r="H789" i="7"/>
  <c r="I789" i="7" s="1"/>
  <c r="J789" i="7" s="1"/>
  <c r="P816" i="5" l="1"/>
  <c r="Q816" i="5" s="1"/>
  <c r="R816" i="5" s="1"/>
  <c r="T816" i="5" s="1"/>
  <c r="Q791" i="8"/>
  <c r="X791" i="8"/>
  <c r="C791" i="8"/>
  <c r="N791" i="8"/>
  <c r="P791" i="8"/>
  <c r="AA791" i="8"/>
  <c r="O791" i="8"/>
  <c r="K791" i="8"/>
  <c r="D791" i="8"/>
  <c r="M791" i="8"/>
  <c r="R791" i="8"/>
  <c r="S791" i="8" s="1"/>
  <c r="T791" i="8" s="1"/>
  <c r="Y789" i="7"/>
  <c r="F791" i="8"/>
  <c r="G791" i="8" s="1"/>
  <c r="W816" i="5" l="1"/>
  <c r="U815" i="5"/>
  <c r="AB789" i="7"/>
  <c r="Z788" i="7"/>
  <c r="H791" i="8"/>
  <c r="I791" i="8" s="1"/>
  <c r="J791" i="8" s="1"/>
  <c r="U791" i="8"/>
  <c r="V791" i="8" s="1"/>
  <c r="W791" i="8" s="1"/>
  <c r="S817" i="5" l="1"/>
  <c r="V817" i="5"/>
  <c r="L817" i="5"/>
  <c r="K817" i="5"/>
  <c r="H817" i="5"/>
  <c r="J817" i="5"/>
  <c r="I817" i="5"/>
  <c r="M817" i="5"/>
  <c r="N817" i="5" s="1"/>
  <c r="O817" i="5" s="1"/>
  <c r="P817" i="5" s="1"/>
  <c r="Q817" i="5" s="1"/>
  <c r="R817" i="5" s="1"/>
  <c r="C817" i="5"/>
  <c r="E817" i="5"/>
  <c r="D817" i="5"/>
  <c r="F817" i="5"/>
  <c r="Y791" i="8"/>
  <c r="E790" i="7"/>
  <c r="R790" i="7"/>
  <c r="C790" i="7"/>
  <c r="P790" i="7"/>
  <c r="K790" i="7"/>
  <c r="D790" i="7"/>
  <c r="Q790" i="7"/>
  <c r="N790" i="7"/>
  <c r="O790" i="7"/>
  <c r="M790" i="7"/>
  <c r="X790" i="7"/>
  <c r="AA790" i="7"/>
  <c r="T817" i="5" l="1"/>
  <c r="U816" i="5" s="1"/>
  <c r="AB791" i="8"/>
  <c r="Z790" i="8"/>
  <c r="F790" i="7"/>
  <c r="G790" i="7" s="1"/>
  <c r="H790" i="7" s="1"/>
  <c r="I790" i="7" s="1"/>
  <c r="S790" i="7"/>
  <c r="W817" i="5" l="1"/>
  <c r="E818" i="5" s="1"/>
  <c r="C792" i="8"/>
  <c r="N792" i="8"/>
  <c r="R792" i="8"/>
  <c r="X792" i="8"/>
  <c r="D792" i="8"/>
  <c r="Q792" i="8"/>
  <c r="M792" i="8"/>
  <c r="E792" i="8"/>
  <c r="K792" i="8"/>
  <c r="P792" i="8"/>
  <c r="AA792" i="8"/>
  <c r="O792" i="8"/>
  <c r="T790" i="7"/>
  <c r="U790" i="7" s="1"/>
  <c r="V790" i="7" s="1"/>
  <c r="J790" i="7"/>
  <c r="K818" i="5" l="1"/>
  <c r="C818" i="5"/>
  <c r="S818" i="5"/>
  <c r="H818" i="5"/>
  <c r="V818" i="5"/>
  <c r="I818" i="5"/>
  <c r="D818" i="5"/>
  <c r="L818" i="5"/>
  <c r="M818" i="5"/>
  <c r="N818" i="5" s="1"/>
  <c r="O818" i="5" s="1"/>
  <c r="J818" i="5"/>
  <c r="F818" i="5"/>
  <c r="W790" i="7"/>
  <c r="Y790" i="7" s="1"/>
  <c r="F792" i="8"/>
  <c r="S792" i="8"/>
  <c r="P818" i="5" l="1"/>
  <c r="Q818" i="5" s="1"/>
  <c r="R818" i="5" s="1"/>
  <c r="T818" i="5" s="1"/>
  <c r="G792" i="8"/>
  <c r="AB790" i="7"/>
  <c r="Z789" i="7"/>
  <c r="T792" i="8"/>
  <c r="U792" i="8" s="1"/>
  <c r="V792" i="8" s="1"/>
  <c r="W818" i="5" l="1"/>
  <c r="U817" i="5"/>
  <c r="H792" i="8"/>
  <c r="I792" i="8" s="1"/>
  <c r="J792" i="8" s="1"/>
  <c r="W792" i="8"/>
  <c r="E791" i="7"/>
  <c r="AA791" i="7"/>
  <c r="C791" i="7"/>
  <c r="O791" i="7"/>
  <c r="N791" i="7"/>
  <c r="K791" i="7"/>
  <c r="X791" i="7"/>
  <c r="D791" i="7"/>
  <c r="R791" i="7"/>
  <c r="P791" i="7"/>
  <c r="M791" i="7"/>
  <c r="Q791" i="7"/>
  <c r="V819" i="5" l="1"/>
  <c r="H819" i="5"/>
  <c r="D819" i="5"/>
  <c r="I819" i="5"/>
  <c r="J819" i="5"/>
  <c r="M819" i="5"/>
  <c r="F819" i="5"/>
  <c r="K819" i="5"/>
  <c r="L819" i="5"/>
  <c r="C819" i="5"/>
  <c r="E819" i="5"/>
  <c r="S819" i="5"/>
  <c r="Y792" i="8"/>
  <c r="AB792" i="8" s="1"/>
  <c r="F791" i="7"/>
  <c r="G791" i="7" s="1"/>
  <c r="S791" i="7"/>
  <c r="N819" i="5" l="1"/>
  <c r="Z791" i="8"/>
  <c r="K793" i="8"/>
  <c r="C793" i="8"/>
  <c r="D793" i="8"/>
  <c r="R793" i="8"/>
  <c r="S793" i="8" s="1"/>
  <c r="T793" i="8" s="1"/>
  <c r="M793" i="8"/>
  <c r="Q793" i="8"/>
  <c r="AA793" i="8"/>
  <c r="O793" i="8"/>
  <c r="E793" i="8"/>
  <c r="F793" i="8" s="1"/>
  <c r="G793" i="8" s="1"/>
  <c r="H793" i="8" s="1"/>
  <c r="I793" i="8" s="1"/>
  <c r="N793" i="8"/>
  <c r="P793" i="8"/>
  <c r="X793" i="8"/>
  <c r="H791" i="7"/>
  <c r="I791" i="7" s="1"/>
  <c r="J791" i="7" s="1"/>
  <c r="T791" i="7"/>
  <c r="O819" i="5" l="1"/>
  <c r="P819" i="5" s="1"/>
  <c r="Q819" i="5" s="1"/>
  <c r="R819" i="5" s="1"/>
  <c r="T819" i="5" s="1"/>
  <c r="U791" i="7"/>
  <c r="V791" i="7" s="1"/>
  <c r="W791" i="7" s="1"/>
  <c r="Y791" i="7" s="1"/>
  <c r="U793" i="8"/>
  <c r="V793" i="8" s="1"/>
  <c r="W793" i="8" s="1"/>
  <c r="J793" i="8"/>
  <c r="W819" i="5" l="1"/>
  <c r="U818" i="5"/>
  <c r="AB791" i="7"/>
  <c r="Z790" i="7"/>
  <c r="Y793" i="8"/>
  <c r="C820" i="5" l="1"/>
  <c r="H820" i="5"/>
  <c r="D820" i="5"/>
  <c r="J820" i="5"/>
  <c r="K820" i="5"/>
  <c r="E820" i="5"/>
  <c r="S820" i="5"/>
  <c r="V820" i="5"/>
  <c r="F820" i="5"/>
  <c r="M820" i="5"/>
  <c r="I820" i="5"/>
  <c r="L820" i="5"/>
  <c r="E792" i="7"/>
  <c r="M792" i="7"/>
  <c r="O792" i="7"/>
  <c r="C792" i="7"/>
  <c r="X792" i="7"/>
  <c r="D792" i="7"/>
  <c r="R792" i="7"/>
  <c r="N792" i="7"/>
  <c r="K792" i="7"/>
  <c r="P792" i="7"/>
  <c r="Q792" i="7"/>
  <c r="AA792" i="7"/>
  <c r="AB793" i="8"/>
  <c r="Z792" i="8"/>
  <c r="N820" i="5" l="1"/>
  <c r="O820" i="5" s="1"/>
  <c r="P820" i="5" s="1"/>
  <c r="Q820" i="5" s="1"/>
  <c r="R820" i="5" s="1"/>
  <c r="T820" i="5" s="1"/>
  <c r="O794" i="8"/>
  <c r="D794" i="8"/>
  <c r="P794" i="8"/>
  <c r="M794" i="8"/>
  <c r="E794" i="8"/>
  <c r="R794" i="8"/>
  <c r="K794" i="8"/>
  <c r="C794" i="8"/>
  <c r="AA794" i="8"/>
  <c r="X794" i="8"/>
  <c r="Q794" i="8"/>
  <c r="N794" i="8"/>
  <c r="F792" i="7"/>
  <c r="S792" i="7"/>
  <c r="T792" i="7" s="1"/>
  <c r="U792" i="7" s="1"/>
  <c r="V792" i="7" s="1"/>
  <c r="W820" i="5" l="1"/>
  <c r="U819" i="5"/>
  <c r="S794" i="8"/>
  <c r="T794" i="8" s="1"/>
  <c r="F794" i="8"/>
  <c r="G792" i="7"/>
  <c r="H792" i="7" s="1"/>
  <c r="I792" i="7" s="1"/>
  <c r="J792" i="7" s="1"/>
  <c r="W792" i="7"/>
  <c r="M821" i="5" l="1"/>
  <c r="J821" i="5"/>
  <c r="C821" i="5"/>
  <c r="E821" i="5"/>
  <c r="L821" i="5"/>
  <c r="F821" i="5"/>
  <c r="H821" i="5"/>
  <c r="D821" i="5"/>
  <c r="S821" i="5"/>
  <c r="K821" i="5"/>
  <c r="I821" i="5"/>
  <c r="V821" i="5"/>
  <c r="Y792" i="7"/>
  <c r="AB792" i="7" s="1"/>
  <c r="G794" i="8"/>
  <c r="U794" i="8"/>
  <c r="V794" i="8" s="1"/>
  <c r="W794" i="8" s="1"/>
  <c r="N821" i="5" l="1"/>
  <c r="O821" i="5" s="1"/>
  <c r="P821" i="5" s="1"/>
  <c r="Q821" i="5" s="1"/>
  <c r="R821" i="5" s="1"/>
  <c r="T821" i="5" s="1"/>
  <c r="Z791" i="7"/>
  <c r="H794" i="8"/>
  <c r="I794" i="8" s="1"/>
  <c r="J794" i="8" s="1"/>
  <c r="Y794" i="8" s="1"/>
  <c r="R793" i="7"/>
  <c r="Q793" i="7"/>
  <c r="K793" i="7"/>
  <c r="P793" i="7"/>
  <c r="O793" i="7"/>
  <c r="D793" i="7"/>
  <c r="M793" i="7"/>
  <c r="X793" i="7"/>
  <c r="N793" i="7"/>
  <c r="AA793" i="7"/>
  <c r="C793" i="7"/>
  <c r="E793" i="7"/>
  <c r="W821" i="5" l="1"/>
  <c r="U820" i="5"/>
  <c r="S793" i="7"/>
  <c r="T793" i="7" s="1"/>
  <c r="AB794" i="8"/>
  <c r="Z793" i="8"/>
  <c r="F793" i="7"/>
  <c r="G793" i="7" s="1"/>
  <c r="C822" i="5" l="1"/>
  <c r="F822" i="5"/>
  <c r="J822" i="5"/>
  <c r="H822" i="5"/>
  <c r="L822" i="5"/>
  <c r="M822" i="5"/>
  <c r="E822" i="5"/>
  <c r="D822" i="5"/>
  <c r="V822" i="5"/>
  <c r="I822" i="5"/>
  <c r="K822" i="5"/>
  <c r="S822" i="5"/>
  <c r="U793" i="7"/>
  <c r="V793" i="7" s="1"/>
  <c r="W793" i="7" s="1"/>
  <c r="Q795" i="8"/>
  <c r="D795" i="8"/>
  <c r="N795" i="8"/>
  <c r="R795" i="8"/>
  <c r="AA795" i="8"/>
  <c r="E795" i="8"/>
  <c r="X795" i="8"/>
  <c r="P795" i="8"/>
  <c r="O795" i="8"/>
  <c r="K795" i="8"/>
  <c r="C795" i="8"/>
  <c r="M795" i="8"/>
  <c r="H793" i="7"/>
  <c r="I793" i="7" s="1"/>
  <c r="J793" i="7" s="1"/>
  <c r="N822" i="5" l="1"/>
  <c r="O822" i="5" s="1"/>
  <c r="P822" i="5" s="1"/>
  <c r="Q822" i="5" s="1"/>
  <c r="R822" i="5" s="1"/>
  <c r="T822" i="5" s="1"/>
  <c r="Y793" i="7"/>
  <c r="Z792" i="7" s="1"/>
  <c r="F795" i="8"/>
  <c r="G795" i="8" s="1"/>
  <c r="H795" i="8" s="1"/>
  <c r="I795" i="8" s="1"/>
  <c r="S795" i="8"/>
  <c r="W822" i="5" l="1"/>
  <c r="U821" i="5"/>
  <c r="AB793" i="7"/>
  <c r="AA794" i="7" s="1"/>
  <c r="T795" i="8"/>
  <c r="U795" i="8" s="1"/>
  <c r="V795" i="8" s="1"/>
  <c r="J795" i="8"/>
  <c r="L823" i="5" l="1"/>
  <c r="S823" i="5"/>
  <c r="M823" i="5"/>
  <c r="K823" i="5"/>
  <c r="J823" i="5"/>
  <c r="I823" i="5"/>
  <c r="E823" i="5"/>
  <c r="C823" i="5"/>
  <c r="F823" i="5"/>
  <c r="H823" i="5"/>
  <c r="V823" i="5"/>
  <c r="D823" i="5"/>
  <c r="X794" i="7"/>
  <c r="K794" i="7"/>
  <c r="D794" i="7"/>
  <c r="E794" i="7"/>
  <c r="F794" i="7" s="1"/>
  <c r="G794" i="7" s="1"/>
  <c r="C794" i="7"/>
  <c r="O794" i="7"/>
  <c r="M794" i="7"/>
  <c r="P794" i="7"/>
  <c r="Q794" i="7"/>
  <c r="N794" i="7"/>
  <c r="R794" i="7"/>
  <c r="S794" i="7" s="1"/>
  <c r="W795" i="8"/>
  <c r="Y795" i="8" s="1"/>
  <c r="N823" i="5" l="1"/>
  <c r="O823" i="5" s="1"/>
  <c r="P823" i="5" s="1"/>
  <c r="Q823" i="5" s="1"/>
  <c r="R823" i="5" s="1"/>
  <c r="T823" i="5" s="1"/>
  <c r="H794" i="7"/>
  <c r="I794" i="7" s="1"/>
  <c r="J794" i="7" s="1"/>
  <c r="AB795" i="8"/>
  <c r="Z794" i="8"/>
  <c r="T794" i="7"/>
  <c r="W823" i="5" l="1"/>
  <c r="U822" i="5"/>
  <c r="K796" i="8"/>
  <c r="M796" i="8"/>
  <c r="X796" i="8"/>
  <c r="E796" i="8"/>
  <c r="P796" i="8"/>
  <c r="R796" i="8"/>
  <c r="C796" i="8"/>
  <c r="AA796" i="8"/>
  <c r="D796" i="8"/>
  <c r="O796" i="8"/>
  <c r="N796" i="8"/>
  <c r="Q796" i="8"/>
  <c r="U794" i="7"/>
  <c r="V794" i="7" s="1"/>
  <c r="W794" i="7" s="1"/>
  <c r="Y794" i="7" s="1"/>
  <c r="D824" i="5" l="1"/>
  <c r="S824" i="5"/>
  <c r="V824" i="5"/>
  <c r="C824" i="5"/>
  <c r="K824" i="5"/>
  <c r="M824" i="5"/>
  <c r="H824" i="5"/>
  <c r="L824" i="5"/>
  <c r="E824" i="5"/>
  <c r="F824" i="5"/>
  <c r="I824" i="5"/>
  <c r="J824" i="5"/>
  <c r="AB794" i="7"/>
  <c r="Z793" i="7"/>
  <c r="F796" i="8"/>
  <c r="G796" i="8" s="1"/>
  <c r="H796" i="8" s="1"/>
  <c r="I796" i="8" s="1"/>
  <c r="S796" i="8"/>
  <c r="T796" i="8" s="1"/>
  <c r="N824" i="5" l="1"/>
  <c r="O824" i="5" s="1"/>
  <c r="P824" i="5" s="1"/>
  <c r="Q824" i="5" s="1"/>
  <c r="R824" i="5" s="1"/>
  <c r="T824" i="5" s="1"/>
  <c r="O795" i="7"/>
  <c r="K795" i="7"/>
  <c r="P795" i="7"/>
  <c r="N795" i="7"/>
  <c r="E795" i="7"/>
  <c r="X795" i="7"/>
  <c r="Q795" i="7"/>
  <c r="AA795" i="7"/>
  <c r="C795" i="7"/>
  <c r="M795" i="7"/>
  <c r="R795" i="7"/>
  <c r="D795" i="7"/>
  <c r="U796" i="8"/>
  <c r="V796" i="8" s="1"/>
  <c r="W796" i="8" s="1"/>
  <c r="J796" i="8"/>
  <c r="W824" i="5" l="1"/>
  <c r="U823" i="5"/>
  <c r="Y796" i="8"/>
  <c r="S795" i="7"/>
  <c r="F795" i="7"/>
  <c r="G795" i="7" s="1"/>
  <c r="L825" i="5" l="1"/>
  <c r="K825" i="5"/>
  <c r="E825" i="5"/>
  <c r="M825" i="5"/>
  <c r="N825" i="5" s="1"/>
  <c r="I825" i="5"/>
  <c r="F825" i="5"/>
  <c r="D825" i="5"/>
  <c r="J825" i="5"/>
  <c r="V825" i="5"/>
  <c r="S825" i="5"/>
  <c r="H825" i="5"/>
  <c r="C825" i="5"/>
  <c r="AB796" i="8"/>
  <c r="Z795" i="8"/>
  <c r="T795" i="7"/>
  <c r="H795" i="7"/>
  <c r="I795" i="7" s="1"/>
  <c r="J795" i="7" s="1"/>
  <c r="O825" i="5" l="1"/>
  <c r="P825" i="5" s="1"/>
  <c r="Q825" i="5" s="1"/>
  <c r="R825" i="5" s="1"/>
  <c r="T825" i="5" s="1"/>
  <c r="M797" i="8"/>
  <c r="N797" i="8"/>
  <c r="Q797" i="8"/>
  <c r="E797" i="8"/>
  <c r="X797" i="8"/>
  <c r="D797" i="8"/>
  <c r="R797" i="8"/>
  <c r="P797" i="8"/>
  <c r="K797" i="8"/>
  <c r="C797" i="8"/>
  <c r="AA797" i="8"/>
  <c r="O797" i="8"/>
  <c r="U795" i="7"/>
  <c r="V795" i="7" s="1"/>
  <c r="W795" i="7" s="1"/>
  <c r="Y795" i="7" s="1"/>
  <c r="W825" i="5" l="1"/>
  <c r="U824" i="5"/>
  <c r="AB795" i="7"/>
  <c r="Z794" i="7"/>
  <c r="F797" i="8"/>
  <c r="G797" i="8" s="1"/>
  <c r="S797" i="8"/>
  <c r="T797" i="8" s="1"/>
  <c r="L826" i="5" l="1"/>
  <c r="M826" i="5"/>
  <c r="F826" i="5"/>
  <c r="H826" i="5"/>
  <c r="J826" i="5"/>
  <c r="E826" i="5"/>
  <c r="D826" i="5"/>
  <c r="C826" i="5"/>
  <c r="I826" i="5"/>
  <c r="S826" i="5"/>
  <c r="V826" i="5"/>
  <c r="K826" i="5"/>
  <c r="H797" i="8"/>
  <c r="I797" i="8" s="1"/>
  <c r="J797" i="8" s="1"/>
  <c r="Q796" i="7"/>
  <c r="E796" i="7"/>
  <c r="M796" i="7"/>
  <c r="P796" i="7"/>
  <c r="C796" i="7"/>
  <c r="AA796" i="7"/>
  <c r="X796" i="7"/>
  <c r="N796" i="7"/>
  <c r="D796" i="7"/>
  <c r="O796" i="7"/>
  <c r="K796" i="7"/>
  <c r="R796" i="7"/>
  <c r="U797" i="8"/>
  <c r="V797" i="8" s="1"/>
  <c r="W797" i="8" s="1"/>
  <c r="N826" i="5" l="1"/>
  <c r="O826" i="5" s="1"/>
  <c r="F796" i="7"/>
  <c r="G796" i="7" s="1"/>
  <c r="H796" i="7" s="1"/>
  <c r="I796" i="7" s="1"/>
  <c r="Y797" i="8"/>
  <c r="S796" i="7"/>
  <c r="P826" i="5" l="1"/>
  <c r="Q826" i="5" s="1"/>
  <c r="R826" i="5" s="1"/>
  <c r="T826" i="5" s="1"/>
  <c r="J796" i="7"/>
  <c r="AB797" i="8"/>
  <c r="Z796" i="8"/>
  <c r="T796" i="7"/>
  <c r="W826" i="5" l="1"/>
  <c r="U825" i="5"/>
  <c r="U796" i="7"/>
  <c r="V796" i="7" s="1"/>
  <c r="W796" i="7" s="1"/>
  <c r="Y796" i="7" s="1"/>
  <c r="K798" i="8"/>
  <c r="M798" i="8"/>
  <c r="N798" i="8"/>
  <c r="C798" i="8"/>
  <c r="E798" i="8"/>
  <c r="Q798" i="8"/>
  <c r="AA798" i="8"/>
  <c r="P798" i="8"/>
  <c r="R798" i="8"/>
  <c r="X798" i="8"/>
  <c r="O798" i="8"/>
  <c r="D798" i="8"/>
  <c r="C827" i="5" l="1"/>
  <c r="E827" i="5"/>
  <c r="L827" i="5"/>
  <c r="D827" i="5"/>
  <c r="K827" i="5"/>
  <c r="I827" i="5"/>
  <c r="J827" i="5"/>
  <c r="M827" i="5"/>
  <c r="H827" i="5"/>
  <c r="V827" i="5"/>
  <c r="F827" i="5"/>
  <c r="S827" i="5"/>
  <c r="S798" i="8"/>
  <c r="F798" i="8"/>
  <c r="G798" i="8" s="1"/>
  <c r="H798" i="8" s="1"/>
  <c r="I798" i="8" s="1"/>
  <c r="AB796" i="7"/>
  <c r="Z795" i="7"/>
  <c r="N827" i="5" l="1"/>
  <c r="O827" i="5" s="1"/>
  <c r="T798" i="8"/>
  <c r="U798" i="8" s="1"/>
  <c r="V798" i="8" s="1"/>
  <c r="AA797" i="7"/>
  <c r="M797" i="7"/>
  <c r="R797" i="7"/>
  <c r="P797" i="7"/>
  <c r="O797" i="7"/>
  <c r="D797" i="7"/>
  <c r="Q797" i="7"/>
  <c r="N797" i="7"/>
  <c r="X797" i="7"/>
  <c r="C797" i="7"/>
  <c r="K797" i="7"/>
  <c r="E797" i="7"/>
  <c r="J798" i="8"/>
  <c r="P827" i="5" l="1"/>
  <c r="Q827" i="5" s="1"/>
  <c r="R827" i="5" s="1"/>
  <c r="T827" i="5" s="1"/>
  <c r="U826" i="5" s="1"/>
  <c r="S797" i="7"/>
  <c r="T797" i="7" s="1"/>
  <c r="W798" i="8"/>
  <c r="Y798" i="8" s="1"/>
  <c r="F797" i="7"/>
  <c r="W827" i="5" l="1"/>
  <c r="D828" i="5" s="1"/>
  <c r="U797" i="7"/>
  <c r="V797" i="7" s="1"/>
  <c r="W797" i="7" s="1"/>
  <c r="AB798" i="8"/>
  <c r="Z797" i="8"/>
  <c r="G797" i="7"/>
  <c r="H797" i="7" s="1"/>
  <c r="I797" i="7" s="1"/>
  <c r="H828" i="5" l="1"/>
  <c r="L828" i="5"/>
  <c r="E828" i="5"/>
  <c r="K828" i="5"/>
  <c r="V828" i="5"/>
  <c r="C828" i="5"/>
  <c r="J828" i="5"/>
  <c r="I828" i="5"/>
  <c r="M828" i="5"/>
  <c r="N828" i="5" s="1"/>
  <c r="O828" i="5" s="1"/>
  <c r="P828" i="5" s="1"/>
  <c r="Q828" i="5" s="1"/>
  <c r="S828" i="5"/>
  <c r="F828" i="5"/>
  <c r="J797" i="7"/>
  <c r="Y797" i="7" s="1"/>
  <c r="R799" i="8"/>
  <c r="P799" i="8"/>
  <c r="N799" i="8"/>
  <c r="X799" i="8"/>
  <c r="D799" i="8"/>
  <c r="Q799" i="8"/>
  <c r="AA799" i="8"/>
  <c r="M799" i="8"/>
  <c r="C799" i="8"/>
  <c r="E799" i="8"/>
  <c r="O799" i="8"/>
  <c r="K799" i="8"/>
  <c r="R828" i="5" l="1"/>
  <c r="T828" i="5" s="1"/>
  <c r="AB797" i="7"/>
  <c r="Z796" i="7"/>
  <c r="S799" i="8"/>
  <c r="F799" i="8"/>
  <c r="W828" i="5" l="1"/>
  <c r="U827" i="5"/>
  <c r="C798" i="7"/>
  <c r="M798" i="7"/>
  <c r="O798" i="7"/>
  <c r="AA798" i="7"/>
  <c r="N798" i="7"/>
  <c r="K798" i="7"/>
  <c r="X798" i="7"/>
  <c r="R798" i="7"/>
  <c r="P798" i="7"/>
  <c r="D798" i="7"/>
  <c r="E798" i="7"/>
  <c r="Q798" i="7"/>
  <c r="T799" i="8"/>
  <c r="U799" i="8" s="1"/>
  <c r="V799" i="8" s="1"/>
  <c r="G799" i="8"/>
  <c r="H799" i="8" s="1"/>
  <c r="I799" i="8" s="1"/>
  <c r="C829" i="5" l="1"/>
  <c r="S829" i="5"/>
  <c r="M829" i="5"/>
  <c r="D829" i="5"/>
  <c r="F829" i="5"/>
  <c r="I829" i="5"/>
  <c r="H829" i="5"/>
  <c r="V829" i="5"/>
  <c r="E829" i="5"/>
  <c r="K829" i="5"/>
  <c r="L829" i="5"/>
  <c r="J829" i="5"/>
  <c r="W799" i="8"/>
  <c r="F798" i="7"/>
  <c r="J799" i="8"/>
  <c r="S798" i="7"/>
  <c r="T798" i="7" s="1"/>
  <c r="U798" i="7" s="1"/>
  <c r="V798" i="7" s="1"/>
  <c r="N829" i="5" l="1"/>
  <c r="Y799" i="8"/>
  <c r="Z798" i="8" s="1"/>
  <c r="G798" i="7"/>
  <c r="W798" i="7"/>
  <c r="O829" i="5" l="1"/>
  <c r="P829" i="5" s="1"/>
  <c r="Q829" i="5" s="1"/>
  <c r="AB799" i="8"/>
  <c r="O800" i="8" s="1"/>
  <c r="H798" i="7"/>
  <c r="I798" i="7" s="1"/>
  <c r="J798" i="7" s="1"/>
  <c r="Y798" i="7" s="1"/>
  <c r="R829" i="5" l="1"/>
  <c r="T829" i="5" s="1"/>
  <c r="Q800" i="8"/>
  <c r="X800" i="8"/>
  <c r="R800" i="8"/>
  <c r="S800" i="8" s="1"/>
  <c r="T800" i="8" s="1"/>
  <c r="U800" i="8" s="1"/>
  <c r="V800" i="8" s="1"/>
  <c r="C800" i="8"/>
  <c r="N800" i="8"/>
  <c r="AA800" i="8"/>
  <c r="D800" i="8"/>
  <c r="M800" i="8"/>
  <c r="E800" i="8"/>
  <c r="F800" i="8" s="1"/>
  <c r="P800" i="8"/>
  <c r="K800" i="8"/>
  <c r="AB798" i="7"/>
  <c r="Z797" i="7"/>
  <c r="W829" i="5" l="1"/>
  <c r="U828" i="5"/>
  <c r="M799" i="7"/>
  <c r="Q799" i="7"/>
  <c r="AA799" i="7"/>
  <c r="N799" i="7"/>
  <c r="D799" i="7"/>
  <c r="X799" i="7"/>
  <c r="O799" i="7"/>
  <c r="R799" i="7"/>
  <c r="E799" i="7"/>
  <c r="P799" i="7"/>
  <c r="K799" i="7"/>
  <c r="C799" i="7"/>
  <c r="W800" i="8"/>
  <c r="G800" i="8"/>
  <c r="H800" i="8" s="1"/>
  <c r="I800" i="8" s="1"/>
  <c r="V830" i="5" l="1"/>
  <c r="K830" i="5"/>
  <c r="M830" i="5"/>
  <c r="L830" i="5"/>
  <c r="H830" i="5"/>
  <c r="F830" i="5"/>
  <c r="I830" i="5"/>
  <c r="C830" i="5"/>
  <c r="D830" i="5"/>
  <c r="E830" i="5"/>
  <c r="J830" i="5"/>
  <c r="S830" i="5"/>
  <c r="F799" i="7"/>
  <c r="G799" i="7" s="1"/>
  <c r="J800" i="8"/>
  <c r="Y800" i="8" s="1"/>
  <c r="S799" i="7"/>
  <c r="N830" i="5" l="1"/>
  <c r="O830" i="5" s="1"/>
  <c r="P830" i="5" s="1"/>
  <c r="Q830" i="5" s="1"/>
  <c r="R830" i="5" s="1"/>
  <c r="T830" i="5" s="1"/>
  <c r="T799" i="7"/>
  <c r="U799" i="7" s="1"/>
  <c r="V799" i="7" s="1"/>
  <c r="H799" i="7"/>
  <c r="I799" i="7" s="1"/>
  <c r="J799" i="7" s="1"/>
  <c r="AB800" i="8"/>
  <c r="Z799" i="8"/>
  <c r="W830" i="5" l="1"/>
  <c r="U829" i="5"/>
  <c r="W799" i="7"/>
  <c r="Y799" i="7" s="1"/>
  <c r="D801" i="8"/>
  <c r="X801" i="8"/>
  <c r="AA801" i="8"/>
  <c r="R801" i="8"/>
  <c r="Q801" i="8"/>
  <c r="P801" i="8"/>
  <c r="O801" i="8"/>
  <c r="C801" i="8"/>
  <c r="E801" i="8"/>
  <c r="M801" i="8"/>
  <c r="K801" i="8"/>
  <c r="N801" i="8"/>
  <c r="J831" i="5" l="1"/>
  <c r="L831" i="5"/>
  <c r="D831" i="5"/>
  <c r="H831" i="5"/>
  <c r="S831" i="5"/>
  <c r="E831" i="5"/>
  <c r="I831" i="5"/>
  <c r="F831" i="5"/>
  <c r="C831" i="5"/>
  <c r="M831" i="5"/>
  <c r="V831" i="5"/>
  <c r="K831" i="5"/>
  <c r="Z798" i="7"/>
  <c r="AB799" i="7"/>
  <c r="D800" i="7" s="1"/>
  <c r="F801" i="8"/>
  <c r="G801" i="8" s="1"/>
  <c r="H801" i="8" s="1"/>
  <c r="I801" i="8" s="1"/>
  <c r="S801" i="8"/>
  <c r="T801" i="8" s="1"/>
  <c r="N831" i="5" l="1"/>
  <c r="O831" i="5" s="1"/>
  <c r="P831" i="5" s="1"/>
  <c r="Q831" i="5" s="1"/>
  <c r="N800" i="7"/>
  <c r="M800" i="7"/>
  <c r="O800" i="7"/>
  <c r="U801" i="8"/>
  <c r="V801" i="8" s="1"/>
  <c r="W801" i="8" s="1"/>
  <c r="C800" i="7"/>
  <c r="E800" i="7"/>
  <c r="F800" i="7" s="1"/>
  <c r="X800" i="7"/>
  <c r="K800" i="7"/>
  <c r="R800" i="7"/>
  <c r="S800" i="7" s="1"/>
  <c r="T800" i="7" s="1"/>
  <c r="U800" i="7" s="1"/>
  <c r="V800" i="7" s="1"/>
  <c r="P800" i="7"/>
  <c r="AA800" i="7"/>
  <c r="Q800" i="7"/>
  <c r="J801" i="8"/>
  <c r="R831" i="5" l="1"/>
  <c r="T831" i="5" s="1"/>
  <c r="G800" i="7"/>
  <c r="H800" i="7" s="1"/>
  <c r="I800" i="7" s="1"/>
  <c r="J800" i="7" s="1"/>
  <c r="Y801" i="8"/>
  <c r="Z800" i="8" s="1"/>
  <c r="W800" i="7"/>
  <c r="W831" i="5" l="1"/>
  <c r="U830" i="5"/>
  <c r="AB801" i="8"/>
  <c r="D802" i="8" s="1"/>
  <c r="Y800" i="7"/>
  <c r="E832" i="5" l="1"/>
  <c r="J832" i="5"/>
  <c r="L832" i="5"/>
  <c r="I832" i="5"/>
  <c r="F832" i="5"/>
  <c r="H832" i="5"/>
  <c r="V832" i="5"/>
  <c r="D832" i="5"/>
  <c r="M832" i="5"/>
  <c r="C832" i="5"/>
  <c r="S832" i="5"/>
  <c r="K832" i="5"/>
  <c r="N802" i="8"/>
  <c r="Q802" i="8"/>
  <c r="O802" i="8"/>
  <c r="X802" i="8"/>
  <c r="C802" i="8"/>
  <c r="AA802" i="8"/>
  <c r="P802" i="8"/>
  <c r="R802" i="8"/>
  <c r="S802" i="8" s="1"/>
  <c r="M802" i="8"/>
  <c r="E802" i="8"/>
  <c r="F802" i="8" s="1"/>
  <c r="G802" i="8" s="1"/>
  <c r="K802" i="8"/>
  <c r="AB800" i="7"/>
  <c r="Z799" i="7"/>
  <c r="N832" i="5" l="1"/>
  <c r="O832" i="5" s="1"/>
  <c r="P832" i="5" s="1"/>
  <c r="Q832" i="5" s="1"/>
  <c r="R832" i="5" s="1"/>
  <c r="T832" i="5" s="1"/>
  <c r="H802" i="8"/>
  <c r="I802" i="8" s="1"/>
  <c r="J802" i="8" s="1"/>
  <c r="R801" i="7"/>
  <c r="K801" i="7"/>
  <c r="C801" i="7"/>
  <c r="AA801" i="7"/>
  <c r="M801" i="7"/>
  <c r="O801" i="7"/>
  <c r="N801" i="7"/>
  <c r="X801" i="7"/>
  <c r="D801" i="7"/>
  <c r="E801" i="7"/>
  <c r="Q801" i="7"/>
  <c r="P801" i="7"/>
  <c r="T802" i="8"/>
  <c r="U802" i="8" s="1"/>
  <c r="V802" i="8" s="1"/>
  <c r="W832" i="5" l="1"/>
  <c r="U831" i="5"/>
  <c r="W802" i="8"/>
  <c r="Y802" i="8" s="1"/>
  <c r="S801" i="7"/>
  <c r="F801" i="7"/>
  <c r="G801" i="7" s="1"/>
  <c r="H833" i="5" l="1"/>
  <c r="K833" i="5"/>
  <c r="J833" i="5"/>
  <c r="S833" i="5"/>
  <c r="E833" i="5"/>
  <c r="C833" i="5"/>
  <c r="I833" i="5"/>
  <c r="F833" i="5"/>
  <c r="V833" i="5"/>
  <c r="D833" i="5"/>
  <c r="L833" i="5"/>
  <c r="M833" i="5"/>
  <c r="H801" i="7"/>
  <c r="I801" i="7" s="1"/>
  <c r="J801" i="7" s="1"/>
  <c r="AB802" i="8"/>
  <c r="Z801" i="8"/>
  <c r="T801" i="7"/>
  <c r="U801" i="7" s="1"/>
  <c r="V801" i="7" s="1"/>
  <c r="N833" i="5" l="1"/>
  <c r="O833" i="5" s="1"/>
  <c r="P833" i="5" s="1"/>
  <c r="Q833" i="5" s="1"/>
  <c r="W801" i="7"/>
  <c r="Y801" i="7" s="1"/>
  <c r="K803" i="8"/>
  <c r="N803" i="8"/>
  <c r="X803" i="8"/>
  <c r="AA803" i="8"/>
  <c r="M803" i="8"/>
  <c r="P803" i="8"/>
  <c r="D803" i="8"/>
  <c r="C803" i="8"/>
  <c r="O803" i="8"/>
  <c r="E803" i="8"/>
  <c r="Q803" i="8"/>
  <c r="R803" i="8"/>
  <c r="R833" i="5" l="1"/>
  <c r="T833" i="5" s="1"/>
  <c r="F803" i="8"/>
  <c r="S803" i="8"/>
  <c r="T803" i="8" s="1"/>
  <c r="U803" i="8" s="1"/>
  <c r="V803" i="8" s="1"/>
  <c r="AB801" i="7"/>
  <c r="Z800" i="7"/>
  <c r="W833" i="5" l="1"/>
  <c r="U832" i="5"/>
  <c r="G803" i="8"/>
  <c r="Q802" i="7"/>
  <c r="C802" i="7"/>
  <c r="D802" i="7"/>
  <c r="N802" i="7"/>
  <c r="E802" i="7"/>
  <c r="R802" i="7"/>
  <c r="O802" i="7"/>
  <c r="P802" i="7"/>
  <c r="X802" i="7"/>
  <c r="AA802" i="7"/>
  <c r="K802" i="7"/>
  <c r="M802" i="7"/>
  <c r="W803" i="8"/>
  <c r="F834" i="5" l="1"/>
  <c r="M834" i="5"/>
  <c r="I834" i="5"/>
  <c r="K834" i="5"/>
  <c r="V834" i="5"/>
  <c r="E834" i="5"/>
  <c r="C834" i="5"/>
  <c r="J834" i="5"/>
  <c r="L834" i="5"/>
  <c r="D834" i="5"/>
  <c r="H834" i="5"/>
  <c r="S834" i="5"/>
  <c r="H803" i="8"/>
  <c r="I803" i="8" s="1"/>
  <c r="J803" i="8" s="1"/>
  <c r="Y803" i="8" s="1"/>
  <c r="S802" i="7"/>
  <c r="T802" i="7" s="1"/>
  <c r="U802" i="7" s="1"/>
  <c r="V802" i="7" s="1"/>
  <c r="F802" i="7"/>
  <c r="N834" i="5" l="1"/>
  <c r="O834" i="5" s="1"/>
  <c r="Z802" i="8"/>
  <c r="AB803" i="8"/>
  <c r="N804" i="8" s="1"/>
  <c r="G802" i="7"/>
  <c r="W802" i="7"/>
  <c r="P834" i="5" l="1"/>
  <c r="Q834" i="5" s="1"/>
  <c r="R834" i="5" s="1"/>
  <c r="T834" i="5" s="1"/>
  <c r="K804" i="8"/>
  <c r="D804" i="8"/>
  <c r="O804" i="8"/>
  <c r="E804" i="8"/>
  <c r="F804" i="8" s="1"/>
  <c r="M804" i="8"/>
  <c r="R804" i="8"/>
  <c r="S804" i="8" s="1"/>
  <c r="Q804" i="8"/>
  <c r="X804" i="8"/>
  <c r="AA804" i="8"/>
  <c r="C804" i="8"/>
  <c r="P804" i="8"/>
  <c r="H802" i="7"/>
  <c r="I802" i="7" s="1"/>
  <c r="J802" i="7" s="1"/>
  <c r="Y802" i="7" s="1"/>
  <c r="W834" i="5" l="1"/>
  <c r="U833" i="5"/>
  <c r="T804" i="8"/>
  <c r="AB802" i="7"/>
  <c r="Z801" i="7"/>
  <c r="G804" i="8"/>
  <c r="H804" i="8" s="1"/>
  <c r="I804" i="8" s="1"/>
  <c r="J804" i="8" s="1"/>
  <c r="F835" i="5" l="1"/>
  <c r="E835" i="5"/>
  <c r="H835" i="5"/>
  <c r="J835" i="5"/>
  <c r="K835" i="5"/>
  <c r="D835" i="5"/>
  <c r="L835" i="5"/>
  <c r="S835" i="5"/>
  <c r="I835" i="5"/>
  <c r="C835" i="5"/>
  <c r="V835" i="5"/>
  <c r="M835" i="5"/>
  <c r="N835" i="5" s="1"/>
  <c r="O835" i="5" s="1"/>
  <c r="P835" i="5" s="1"/>
  <c r="Q835" i="5" s="1"/>
  <c r="R835" i="5" s="1"/>
  <c r="U804" i="8"/>
  <c r="V804" i="8" s="1"/>
  <c r="W804" i="8" s="1"/>
  <c r="Y804" i="8" s="1"/>
  <c r="D803" i="7"/>
  <c r="E803" i="7"/>
  <c r="R803" i="7"/>
  <c r="C803" i="7"/>
  <c r="P803" i="7"/>
  <c r="N803" i="7"/>
  <c r="O803" i="7"/>
  <c r="M803" i="7"/>
  <c r="X803" i="7"/>
  <c r="AA803" i="7"/>
  <c r="K803" i="7"/>
  <c r="Q803" i="7"/>
  <c r="T835" i="5" l="1"/>
  <c r="U834" i="5" s="1"/>
  <c r="AB804" i="8"/>
  <c r="Q805" i="8" s="1"/>
  <c r="Z803" i="8"/>
  <c r="F803" i="7"/>
  <c r="G803" i="7" s="1"/>
  <c r="H803" i="7" s="1"/>
  <c r="I803" i="7" s="1"/>
  <c r="S803" i="7"/>
  <c r="T803" i="7" s="1"/>
  <c r="U803" i="7" s="1"/>
  <c r="V803" i="7" s="1"/>
  <c r="W835" i="5" l="1"/>
  <c r="S836" i="5" s="1"/>
  <c r="AA805" i="8"/>
  <c r="O805" i="8"/>
  <c r="M805" i="8"/>
  <c r="R805" i="8"/>
  <c r="S805" i="8" s="1"/>
  <c r="E805" i="8"/>
  <c r="X805" i="8"/>
  <c r="N805" i="8"/>
  <c r="C805" i="8"/>
  <c r="D805" i="8"/>
  <c r="K805" i="8"/>
  <c r="P805" i="8"/>
  <c r="J803" i="7"/>
  <c r="W803" i="7"/>
  <c r="I836" i="5" l="1"/>
  <c r="L836" i="5"/>
  <c r="D836" i="5"/>
  <c r="M836" i="5"/>
  <c r="N836" i="5" s="1"/>
  <c r="O836" i="5" s="1"/>
  <c r="P836" i="5" s="1"/>
  <c r="Q836" i="5" s="1"/>
  <c r="R836" i="5" s="1"/>
  <c r="H836" i="5"/>
  <c r="F836" i="5"/>
  <c r="V836" i="5"/>
  <c r="J836" i="5"/>
  <c r="E836" i="5"/>
  <c r="C836" i="5"/>
  <c r="K836" i="5"/>
  <c r="F805" i="8"/>
  <c r="Y803" i="7"/>
  <c r="AB803" i="7" s="1"/>
  <c r="T805" i="8"/>
  <c r="U805" i="8" s="1"/>
  <c r="V805" i="8" s="1"/>
  <c r="T836" i="5" l="1"/>
  <c r="U835" i="5" s="1"/>
  <c r="G805" i="8"/>
  <c r="H805" i="8" s="1"/>
  <c r="I805" i="8" s="1"/>
  <c r="J805" i="8" s="1"/>
  <c r="Z802" i="7"/>
  <c r="W805" i="8"/>
  <c r="R804" i="7"/>
  <c r="M804" i="7"/>
  <c r="K804" i="7"/>
  <c r="N804" i="7"/>
  <c r="P804" i="7"/>
  <c r="AA804" i="7"/>
  <c r="X804" i="7"/>
  <c r="O804" i="7"/>
  <c r="C804" i="7"/>
  <c r="E804" i="7"/>
  <c r="Q804" i="7"/>
  <c r="D804" i="7"/>
  <c r="W836" i="5" l="1"/>
  <c r="F837" i="5" s="1"/>
  <c r="Y805" i="8"/>
  <c r="Z804" i="8" s="1"/>
  <c r="S804" i="7"/>
  <c r="T804" i="7" s="1"/>
  <c r="F804" i="7"/>
  <c r="S837" i="5" l="1"/>
  <c r="L837" i="5"/>
  <c r="J837" i="5"/>
  <c r="C837" i="5"/>
  <c r="I837" i="5"/>
  <c r="K837" i="5"/>
  <c r="E837" i="5"/>
  <c r="H837" i="5"/>
  <c r="M837" i="5"/>
  <c r="N837" i="5" s="1"/>
  <c r="O837" i="5" s="1"/>
  <c r="P837" i="5" s="1"/>
  <c r="Q837" i="5" s="1"/>
  <c r="R837" i="5" s="1"/>
  <c r="D837" i="5"/>
  <c r="V837" i="5"/>
  <c r="AB805" i="8"/>
  <c r="N806" i="8" s="1"/>
  <c r="U804" i="7"/>
  <c r="V804" i="7" s="1"/>
  <c r="W804" i="7" s="1"/>
  <c r="G804" i="7"/>
  <c r="T837" i="5" l="1"/>
  <c r="U836" i="5" s="1"/>
  <c r="X806" i="8"/>
  <c r="P806" i="8"/>
  <c r="Q806" i="8"/>
  <c r="AA806" i="8"/>
  <c r="C806" i="8"/>
  <c r="O806" i="8"/>
  <c r="D806" i="8"/>
  <c r="E806" i="8"/>
  <c r="F806" i="8" s="1"/>
  <c r="G806" i="8" s="1"/>
  <c r="H806" i="8" s="1"/>
  <c r="I806" i="8" s="1"/>
  <c r="M806" i="8"/>
  <c r="K806" i="8"/>
  <c r="R806" i="8"/>
  <c r="S806" i="8" s="1"/>
  <c r="T806" i="8" s="1"/>
  <c r="H804" i="7"/>
  <c r="I804" i="7" s="1"/>
  <c r="J804" i="7" s="1"/>
  <c r="Y804" i="7" s="1"/>
  <c r="W837" i="5" l="1"/>
  <c r="J838" i="5" s="1"/>
  <c r="U806" i="8"/>
  <c r="V806" i="8" s="1"/>
  <c r="W806" i="8" s="1"/>
  <c r="AB804" i="7"/>
  <c r="Z803" i="7"/>
  <c r="J806" i="8"/>
  <c r="M838" i="5" l="1"/>
  <c r="N838" i="5" s="1"/>
  <c r="O838" i="5" s="1"/>
  <c r="P838" i="5" s="1"/>
  <c r="Q838" i="5" s="1"/>
  <c r="R838" i="5" s="1"/>
  <c r="S838" i="5"/>
  <c r="F838" i="5"/>
  <c r="E838" i="5"/>
  <c r="D838" i="5"/>
  <c r="H838" i="5"/>
  <c r="L838" i="5"/>
  <c r="I838" i="5"/>
  <c r="C838" i="5"/>
  <c r="V838" i="5"/>
  <c r="K838" i="5"/>
  <c r="Y806" i="8"/>
  <c r="Z805" i="8" s="1"/>
  <c r="E805" i="7"/>
  <c r="AA805" i="7"/>
  <c r="N805" i="7"/>
  <c r="R805" i="7"/>
  <c r="D805" i="7"/>
  <c r="X805" i="7"/>
  <c r="Q805" i="7"/>
  <c r="K805" i="7"/>
  <c r="O805" i="7"/>
  <c r="M805" i="7"/>
  <c r="P805" i="7"/>
  <c r="C805" i="7"/>
  <c r="T838" i="5" l="1"/>
  <c r="U837" i="5" s="1"/>
  <c r="AB806" i="8"/>
  <c r="M807" i="8" s="1"/>
  <c r="F805" i="7"/>
  <c r="G805" i="7" s="1"/>
  <c r="H805" i="7" s="1"/>
  <c r="I805" i="7" s="1"/>
  <c r="S805" i="7"/>
  <c r="T805" i="7" s="1"/>
  <c r="W838" i="5" l="1"/>
  <c r="I839" i="5" s="1"/>
  <c r="X807" i="8"/>
  <c r="E807" i="8"/>
  <c r="F807" i="8" s="1"/>
  <c r="G807" i="8" s="1"/>
  <c r="AA807" i="8"/>
  <c r="Q807" i="8"/>
  <c r="C807" i="8"/>
  <c r="O807" i="8"/>
  <c r="K807" i="8"/>
  <c r="D807" i="8"/>
  <c r="R807" i="8"/>
  <c r="S807" i="8" s="1"/>
  <c r="T807" i="8" s="1"/>
  <c r="N807" i="8"/>
  <c r="P807" i="8"/>
  <c r="U805" i="7"/>
  <c r="V805" i="7" s="1"/>
  <c r="W805" i="7" s="1"/>
  <c r="J805" i="7"/>
  <c r="H839" i="5" l="1"/>
  <c r="E839" i="5"/>
  <c r="L839" i="5"/>
  <c r="F839" i="5"/>
  <c r="S839" i="5"/>
  <c r="C839" i="5"/>
  <c r="V839" i="5"/>
  <c r="J839" i="5"/>
  <c r="M839" i="5"/>
  <c r="N839" i="5" s="1"/>
  <c r="O839" i="5" s="1"/>
  <c r="P839" i="5" s="1"/>
  <c r="Q839" i="5" s="1"/>
  <c r="R839" i="5" s="1"/>
  <c r="K839" i="5"/>
  <c r="D839" i="5"/>
  <c r="Y805" i="7"/>
  <c r="Z804" i="7" s="1"/>
  <c r="H807" i="8"/>
  <c r="I807" i="8" s="1"/>
  <c r="J807" i="8" s="1"/>
  <c r="U807" i="8"/>
  <c r="V807" i="8" s="1"/>
  <c r="W807" i="8" s="1"/>
  <c r="T839" i="5" l="1"/>
  <c r="U838" i="5" s="1"/>
  <c r="AB805" i="7"/>
  <c r="AA806" i="7" s="1"/>
  <c r="Y807" i="8"/>
  <c r="W839" i="5" l="1"/>
  <c r="M840" i="5" s="1"/>
  <c r="P806" i="7"/>
  <c r="N806" i="7"/>
  <c r="E806" i="7"/>
  <c r="F806" i="7" s="1"/>
  <c r="K806" i="7"/>
  <c r="Q806" i="7"/>
  <c r="R806" i="7"/>
  <c r="S806" i="7" s="1"/>
  <c r="O806" i="7"/>
  <c r="C806" i="7"/>
  <c r="X806" i="7"/>
  <c r="M806" i="7"/>
  <c r="D806" i="7"/>
  <c r="AB807" i="8"/>
  <c r="Z806" i="8"/>
  <c r="L840" i="5" l="1"/>
  <c r="V840" i="5"/>
  <c r="H840" i="5"/>
  <c r="E840" i="5"/>
  <c r="J840" i="5"/>
  <c r="D840" i="5"/>
  <c r="K840" i="5"/>
  <c r="S840" i="5"/>
  <c r="I840" i="5"/>
  <c r="C840" i="5"/>
  <c r="F840" i="5"/>
  <c r="N840" i="5"/>
  <c r="O840" i="5" s="1"/>
  <c r="T806" i="7"/>
  <c r="U806" i="7" s="1"/>
  <c r="V806" i="7" s="1"/>
  <c r="M808" i="8"/>
  <c r="E808" i="8"/>
  <c r="O808" i="8"/>
  <c r="N808" i="8"/>
  <c r="Q808" i="8"/>
  <c r="R808" i="8"/>
  <c r="K808" i="8"/>
  <c r="P808" i="8"/>
  <c r="D808" i="8"/>
  <c r="C808" i="8"/>
  <c r="AA808" i="8"/>
  <c r="X808" i="8"/>
  <c r="G806" i="7"/>
  <c r="H806" i="7" s="1"/>
  <c r="I806" i="7" s="1"/>
  <c r="J806" i="7" s="1"/>
  <c r="P840" i="5" l="1"/>
  <c r="Q840" i="5" s="1"/>
  <c r="R840" i="5" s="1"/>
  <c r="T840" i="5" s="1"/>
  <c r="W806" i="7"/>
  <c r="Y806" i="7" s="1"/>
  <c r="Z805" i="7" s="1"/>
  <c r="S808" i="8"/>
  <c r="T808" i="8" s="1"/>
  <c r="U808" i="8" s="1"/>
  <c r="V808" i="8" s="1"/>
  <c r="F808" i="8"/>
  <c r="G808" i="8" s="1"/>
  <c r="W840" i="5" l="1"/>
  <c r="U839" i="5"/>
  <c r="AB806" i="7"/>
  <c r="K807" i="7" s="1"/>
  <c r="H808" i="8"/>
  <c r="I808" i="8" s="1"/>
  <c r="J808" i="8" s="1"/>
  <c r="W808" i="8"/>
  <c r="D841" i="5" l="1"/>
  <c r="S841" i="5"/>
  <c r="J841" i="5"/>
  <c r="H841" i="5"/>
  <c r="K841" i="5"/>
  <c r="M841" i="5"/>
  <c r="N841" i="5" s="1"/>
  <c r="O841" i="5" s="1"/>
  <c r="P841" i="5" s="1"/>
  <c r="Q841" i="5" s="1"/>
  <c r="R841" i="5" s="1"/>
  <c r="V841" i="5"/>
  <c r="I841" i="5"/>
  <c r="F841" i="5"/>
  <c r="C841" i="5"/>
  <c r="L841" i="5"/>
  <c r="E841" i="5"/>
  <c r="D807" i="7"/>
  <c r="R807" i="7"/>
  <c r="S807" i="7" s="1"/>
  <c r="T807" i="7" s="1"/>
  <c r="AA807" i="7"/>
  <c r="O807" i="7"/>
  <c r="Y808" i="8"/>
  <c r="Z807" i="8" s="1"/>
  <c r="C807" i="7"/>
  <c r="N807" i="7"/>
  <c r="P807" i="7"/>
  <c r="Q807" i="7"/>
  <c r="E807" i="7"/>
  <c r="F807" i="7" s="1"/>
  <c r="G807" i="7" s="1"/>
  <c r="M807" i="7"/>
  <c r="X807" i="7"/>
  <c r="T841" i="5" l="1"/>
  <c r="U840" i="5" s="1"/>
  <c r="AB808" i="8"/>
  <c r="R809" i="8" s="1"/>
  <c r="H807" i="7"/>
  <c r="I807" i="7" s="1"/>
  <c r="J807" i="7" s="1"/>
  <c r="U807" i="7"/>
  <c r="V807" i="7" s="1"/>
  <c r="W807" i="7" s="1"/>
  <c r="W841" i="5" l="1"/>
  <c r="L842" i="5" s="1"/>
  <c r="Q809" i="8"/>
  <c r="N809" i="8"/>
  <c r="C809" i="8"/>
  <c r="X809" i="8"/>
  <c r="AA809" i="8"/>
  <c r="E809" i="8"/>
  <c r="F809" i="8" s="1"/>
  <c r="M809" i="8"/>
  <c r="P809" i="8"/>
  <c r="O809" i="8"/>
  <c r="K809" i="8"/>
  <c r="D809" i="8"/>
  <c r="Y807" i="7"/>
  <c r="Z806" i="7" s="1"/>
  <c r="S809" i="8"/>
  <c r="T809" i="8" s="1"/>
  <c r="H842" i="5" l="1"/>
  <c r="J842" i="5"/>
  <c r="C842" i="5"/>
  <c r="S842" i="5"/>
  <c r="E842" i="5"/>
  <c r="D842" i="5"/>
  <c r="M842" i="5"/>
  <c r="N842" i="5" s="1"/>
  <c r="O842" i="5" s="1"/>
  <c r="P842" i="5" s="1"/>
  <c r="Q842" i="5" s="1"/>
  <c r="R842" i="5" s="1"/>
  <c r="K842" i="5"/>
  <c r="I842" i="5"/>
  <c r="V842" i="5"/>
  <c r="F842" i="5"/>
  <c r="AB807" i="7"/>
  <c r="AA808" i="7" s="1"/>
  <c r="G809" i="8"/>
  <c r="U809" i="8"/>
  <c r="V809" i="8" s="1"/>
  <c r="W809" i="8" s="1"/>
  <c r="T842" i="5" l="1"/>
  <c r="U841" i="5" s="1"/>
  <c r="K808" i="7"/>
  <c r="Q808" i="7"/>
  <c r="R808" i="7"/>
  <c r="S808" i="7" s="1"/>
  <c r="T808" i="7" s="1"/>
  <c r="C808" i="7"/>
  <c r="E808" i="7"/>
  <c r="F808" i="7" s="1"/>
  <c r="G808" i="7" s="1"/>
  <c r="H808" i="7" s="1"/>
  <c r="I808" i="7" s="1"/>
  <c r="M808" i="7"/>
  <c r="X808" i="7"/>
  <c r="D808" i="7"/>
  <c r="N808" i="7"/>
  <c r="O808" i="7"/>
  <c r="P808" i="7"/>
  <c r="H809" i="8"/>
  <c r="I809" i="8" s="1"/>
  <c r="J809" i="8" s="1"/>
  <c r="Y809" i="8" s="1"/>
  <c r="W842" i="5" l="1"/>
  <c r="C843" i="5" s="1"/>
  <c r="Z808" i="8"/>
  <c r="AB809" i="8"/>
  <c r="P810" i="8" s="1"/>
  <c r="J808" i="7"/>
  <c r="U808" i="7"/>
  <c r="V808" i="7" s="1"/>
  <c r="W808" i="7" s="1"/>
  <c r="I843" i="5" l="1"/>
  <c r="E843" i="5"/>
  <c r="H843" i="5"/>
  <c r="D843" i="5"/>
  <c r="V843" i="5"/>
  <c r="L843" i="5"/>
  <c r="S843" i="5"/>
  <c r="M843" i="5"/>
  <c r="N843" i="5" s="1"/>
  <c r="O843" i="5" s="1"/>
  <c r="P843" i="5" s="1"/>
  <c r="Q843" i="5" s="1"/>
  <c r="R843" i="5" s="1"/>
  <c r="K843" i="5"/>
  <c r="F843" i="5"/>
  <c r="J843" i="5"/>
  <c r="D810" i="8"/>
  <c r="K810" i="8"/>
  <c r="M810" i="8"/>
  <c r="Q810" i="8"/>
  <c r="N810" i="8"/>
  <c r="AA810" i="8"/>
  <c r="X810" i="8"/>
  <c r="C810" i="8"/>
  <c r="O810" i="8"/>
  <c r="E810" i="8"/>
  <c r="F810" i="8" s="1"/>
  <c r="R810" i="8"/>
  <c r="S810" i="8" s="1"/>
  <c r="Y808" i="7"/>
  <c r="T843" i="5" l="1"/>
  <c r="U842" i="5" s="1"/>
  <c r="AB808" i="7"/>
  <c r="Z807" i="7"/>
  <c r="T810" i="8"/>
  <c r="U810" i="8" s="1"/>
  <c r="V810" i="8" s="1"/>
  <c r="G810" i="8"/>
  <c r="W843" i="5" l="1"/>
  <c r="K844" i="5" s="1"/>
  <c r="H810" i="8"/>
  <c r="I810" i="8" s="1"/>
  <c r="J810" i="8" s="1"/>
  <c r="W810" i="8"/>
  <c r="X809" i="7"/>
  <c r="D809" i="7"/>
  <c r="P809" i="7"/>
  <c r="K809" i="7"/>
  <c r="Q809" i="7"/>
  <c r="O809" i="7"/>
  <c r="C809" i="7"/>
  <c r="R809" i="7"/>
  <c r="M809" i="7"/>
  <c r="N809" i="7"/>
  <c r="AA809" i="7"/>
  <c r="E809" i="7"/>
  <c r="V844" i="5" l="1"/>
  <c r="D844" i="5"/>
  <c r="H844" i="5"/>
  <c r="S844" i="5"/>
  <c r="M844" i="5"/>
  <c r="N844" i="5" s="1"/>
  <c r="O844" i="5" s="1"/>
  <c r="P844" i="5" s="1"/>
  <c r="Q844" i="5" s="1"/>
  <c r="R844" i="5" s="1"/>
  <c r="F844" i="5"/>
  <c r="C844" i="5"/>
  <c r="J844" i="5"/>
  <c r="L844" i="5"/>
  <c r="I844" i="5"/>
  <c r="E844" i="5"/>
  <c r="Y810" i="8"/>
  <c r="Z809" i="8" s="1"/>
  <c r="F809" i="7"/>
  <c r="G809" i="7" s="1"/>
  <c r="S809" i="7"/>
  <c r="T844" i="5" l="1"/>
  <c r="U843" i="5" s="1"/>
  <c r="AB810" i="8"/>
  <c r="P811" i="8" s="1"/>
  <c r="T809" i="7"/>
  <c r="U809" i="7" s="1"/>
  <c r="V809" i="7" s="1"/>
  <c r="W809" i="7" s="1"/>
  <c r="H809" i="7"/>
  <c r="I809" i="7" s="1"/>
  <c r="J809" i="7" s="1"/>
  <c r="W844" i="5" l="1"/>
  <c r="S845" i="5" s="1"/>
  <c r="O811" i="8"/>
  <c r="E811" i="8"/>
  <c r="F811" i="8" s="1"/>
  <c r="X811" i="8"/>
  <c r="C811" i="8"/>
  <c r="N811" i="8"/>
  <c r="D811" i="8"/>
  <c r="M811" i="8"/>
  <c r="AA811" i="8"/>
  <c r="K811" i="8"/>
  <c r="Q811" i="8"/>
  <c r="R811" i="8"/>
  <c r="S811" i="8" s="1"/>
  <c r="Y809" i="7"/>
  <c r="C845" i="5" l="1"/>
  <c r="D845" i="5"/>
  <c r="K845" i="5"/>
  <c r="F845" i="5"/>
  <c r="L845" i="5"/>
  <c r="H845" i="5"/>
  <c r="J845" i="5"/>
  <c r="I845" i="5"/>
  <c r="V845" i="5"/>
  <c r="M845" i="5"/>
  <c r="N845" i="5" s="1"/>
  <c r="O845" i="5" s="1"/>
  <c r="P845" i="5" s="1"/>
  <c r="Q845" i="5" s="1"/>
  <c r="E845" i="5"/>
  <c r="AB809" i="7"/>
  <c r="Z808" i="7"/>
  <c r="G811" i="8"/>
  <c r="H811" i="8" s="1"/>
  <c r="I811" i="8" s="1"/>
  <c r="J811" i="8" s="1"/>
  <c r="T811" i="8"/>
  <c r="U811" i="8" s="1"/>
  <c r="V811" i="8" s="1"/>
  <c r="W811" i="8" s="1"/>
  <c r="R845" i="5" l="1"/>
  <c r="T845" i="5" s="1"/>
  <c r="Y811" i="8"/>
  <c r="AB811" i="8" s="1"/>
  <c r="P810" i="7"/>
  <c r="R810" i="7"/>
  <c r="N810" i="7"/>
  <c r="X810" i="7"/>
  <c r="O810" i="7"/>
  <c r="Q810" i="7"/>
  <c r="D810" i="7"/>
  <c r="AA810" i="7"/>
  <c r="E810" i="7"/>
  <c r="K810" i="7"/>
  <c r="C810" i="7"/>
  <c r="M810" i="7"/>
  <c r="W845" i="5" l="1"/>
  <c r="U844" i="5"/>
  <c r="Z810" i="8"/>
  <c r="AA812" i="8"/>
  <c r="C812" i="8"/>
  <c r="O812" i="8"/>
  <c r="P812" i="8"/>
  <c r="N812" i="8"/>
  <c r="E812" i="8"/>
  <c r="D812" i="8"/>
  <c r="K812" i="8"/>
  <c r="X812" i="8"/>
  <c r="Q812" i="8"/>
  <c r="M812" i="8"/>
  <c r="R812" i="8"/>
  <c r="S810" i="7"/>
  <c r="T810" i="7" s="1"/>
  <c r="U810" i="7" s="1"/>
  <c r="V810" i="7" s="1"/>
  <c r="F810" i="7"/>
  <c r="G810" i="7" s="1"/>
  <c r="D846" i="5" l="1"/>
  <c r="J846" i="5"/>
  <c r="I846" i="5"/>
  <c r="K846" i="5"/>
  <c r="S846" i="5"/>
  <c r="C846" i="5"/>
  <c r="M846" i="5"/>
  <c r="E846" i="5"/>
  <c r="V846" i="5"/>
  <c r="L846" i="5"/>
  <c r="F846" i="5"/>
  <c r="H846" i="5"/>
  <c r="F812" i="8"/>
  <c r="G812" i="8" s="1"/>
  <c r="H812" i="8" s="1"/>
  <c r="I812" i="8" s="1"/>
  <c r="W810" i="7"/>
  <c r="S812" i="8"/>
  <c r="T812" i="8" s="1"/>
  <c r="U812" i="8" s="1"/>
  <c r="V812" i="8" s="1"/>
  <c r="H810" i="7"/>
  <c r="I810" i="7" s="1"/>
  <c r="J810" i="7" s="1"/>
  <c r="N846" i="5" l="1"/>
  <c r="Y810" i="7"/>
  <c r="Z809" i="7" s="1"/>
  <c r="J812" i="8"/>
  <c r="W812" i="8"/>
  <c r="O846" i="5" l="1"/>
  <c r="P846" i="5" s="1"/>
  <c r="Q846" i="5" s="1"/>
  <c r="AB810" i="7"/>
  <c r="X811" i="7" s="1"/>
  <c r="Y812" i="8"/>
  <c r="Z811" i="8" s="1"/>
  <c r="R846" i="5" l="1"/>
  <c r="T846" i="5" s="1"/>
  <c r="R811" i="7"/>
  <c r="S811" i="7" s="1"/>
  <c r="T811" i="7" s="1"/>
  <c r="O811" i="7"/>
  <c r="M811" i="7"/>
  <c r="D811" i="7"/>
  <c r="C811" i="7"/>
  <c r="E811" i="7"/>
  <c r="F811" i="7" s="1"/>
  <c r="Q811" i="7"/>
  <c r="N811" i="7"/>
  <c r="AB812" i="8"/>
  <c r="Q813" i="8" s="1"/>
  <c r="P811" i="7"/>
  <c r="AA811" i="7"/>
  <c r="K811" i="7"/>
  <c r="W846" i="5" l="1"/>
  <c r="U845" i="5"/>
  <c r="K813" i="8"/>
  <c r="P813" i="8"/>
  <c r="N813" i="8"/>
  <c r="AA813" i="8"/>
  <c r="R813" i="8"/>
  <c r="S813" i="8" s="1"/>
  <c r="O813" i="8"/>
  <c r="D813" i="8"/>
  <c r="X813" i="8"/>
  <c r="C813" i="8"/>
  <c r="M813" i="8"/>
  <c r="E813" i="8"/>
  <c r="F813" i="8" s="1"/>
  <c r="G813" i="8" s="1"/>
  <c r="G811" i="7"/>
  <c r="H811" i="7" s="1"/>
  <c r="I811" i="7" s="1"/>
  <c r="U811" i="7"/>
  <c r="V811" i="7" s="1"/>
  <c r="W811" i="7" s="1"/>
  <c r="L847" i="5" l="1"/>
  <c r="M847" i="5"/>
  <c r="N847" i="5" s="1"/>
  <c r="O847" i="5" s="1"/>
  <c r="P847" i="5" s="1"/>
  <c r="Q847" i="5" s="1"/>
  <c r="R847" i="5" s="1"/>
  <c r="D847" i="5"/>
  <c r="E847" i="5"/>
  <c r="K847" i="5"/>
  <c r="V847" i="5"/>
  <c r="C847" i="5"/>
  <c r="J847" i="5"/>
  <c r="I847" i="5"/>
  <c r="S847" i="5"/>
  <c r="H847" i="5"/>
  <c r="F847" i="5"/>
  <c r="T813" i="8"/>
  <c r="J811" i="7"/>
  <c r="Y811" i="7" s="1"/>
  <c r="H813" i="8"/>
  <c r="I813" i="8" s="1"/>
  <c r="J813" i="8" s="1"/>
  <c r="T847" i="5" l="1"/>
  <c r="U846" i="5" s="1"/>
  <c r="U813" i="8"/>
  <c r="V813" i="8" s="1"/>
  <c r="W813" i="8" s="1"/>
  <c r="Y813" i="8" s="1"/>
  <c r="AB811" i="7"/>
  <c r="Z810" i="7"/>
  <c r="W847" i="5" l="1"/>
  <c r="S848" i="5" s="1"/>
  <c r="AB813" i="8"/>
  <c r="Z812" i="8"/>
  <c r="P812" i="7"/>
  <c r="D812" i="7"/>
  <c r="E812" i="7"/>
  <c r="C812" i="7"/>
  <c r="N812" i="7"/>
  <c r="X812" i="7"/>
  <c r="R812" i="7"/>
  <c r="K812" i="7"/>
  <c r="O812" i="7"/>
  <c r="M812" i="7"/>
  <c r="AA812" i="7"/>
  <c r="Q812" i="7"/>
  <c r="M848" i="5" l="1"/>
  <c r="N848" i="5" s="1"/>
  <c r="O848" i="5" s="1"/>
  <c r="K848" i="5"/>
  <c r="H848" i="5"/>
  <c r="L848" i="5"/>
  <c r="J848" i="5"/>
  <c r="I848" i="5"/>
  <c r="E848" i="5"/>
  <c r="V848" i="5"/>
  <c r="C848" i="5"/>
  <c r="D848" i="5"/>
  <c r="F848" i="5"/>
  <c r="F812" i="7"/>
  <c r="G812" i="7" s="1"/>
  <c r="H812" i="7" s="1"/>
  <c r="I812" i="7" s="1"/>
  <c r="P814" i="8"/>
  <c r="AA814" i="8"/>
  <c r="E814" i="8"/>
  <c r="O814" i="8"/>
  <c r="M814" i="8"/>
  <c r="D814" i="8"/>
  <c r="N814" i="8"/>
  <c r="K814" i="8"/>
  <c r="C814" i="8"/>
  <c r="R814" i="8"/>
  <c r="Q814" i="8"/>
  <c r="X814" i="8"/>
  <c r="S812" i="7"/>
  <c r="T812" i="7" s="1"/>
  <c r="U812" i="7" s="1"/>
  <c r="V812" i="7" s="1"/>
  <c r="P848" i="5" l="1"/>
  <c r="Q848" i="5" s="1"/>
  <c r="R848" i="5" s="1"/>
  <c r="T848" i="5" s="1"/>
  <c r="F814" i="8"/>
  <c r="G814" i="8" s="1"/>
  <c r="H814" i="8" s="1"/>
  <c r="I814" i="8" s="1"/>
  <c r="S814" i="8"/>
  <c r="T814" i="8" s="1"/>
  <c r="U814" i="8" s="1"/>
  <c r="V814" i="8" s="1"/>
  <c r="W812" i="7"/>
  <c r="J812" i="7"/>
  <c r="W848" i="5" l="1"/>
  <c r="U847" i="5"/>
  <c r="Y812" i="7"/>
  <c r="J814" i="8"/>
  <c r="W814" i="8"/>
  <c r="V849" i="5" l="1"/>
  <c r="E849" i="5"/>
  <c r="C849" i="5"/>
  <c r="L849" i="5"/>
  <c r="J849" i="5"/>
  <c r="K849" i="5"/>
  <c r="I849" i="5"/>
  <c r="F849" i="5"/>
  <c r="D849" i="5"/>
  <c r="S849" i="5"/>
  <c r="H849" i="5"/>
  <c r="M849" i="5"/>
  <c r="Y814" i="8"/>
  <c r="AB814" i="8" s="1"/>
  <c r="AB812" i="7"/>
  <c r="Z811" i="7"/>
  <c r="N849" i="5" l="1"/>
  <c r="O849" i="5" s="1"/>
  <c r="Z813" i="8"/>
  <c r="O815" i="8"/>
  <c r="K815" i="8"/>
  <c r="R815" i="8"/>
  <c r="AA815" i="8"/>
  <c r="N815" i="8"/>
  <c r="Q815" i="8"/>
  <c r="P815" i="8"/>
  <c r="D815" i="8"/>
  <c r="X815" i="8"/>
  <c r="C815" i="8"/>
  <c r="E815" i="8"/>
  <c r="M815" i="8"/>
  <c r="P813" i="7"/>
  <c r="AA813" i="7"/>
  <c r="C813" i="7"/>
  <c r="D813" i="7"/>
  <c r="E813" i="7"/>
  <c r="R813" i="7"/>
  <c r="K813" i="7"/>
  <c r="M813" i="7"/>
  <c r="X813" i="7"/>
  <c r="Q813" i="7"/>
  <c r="O813" i="7"/>
  <c r="N813" i="7"/>
  <c r="P849" i="5" l="1"/>
  <c r="Q849" i="5" s="1"/>
  <c r="R849" i="5" s="1"/>
  <c r="T849" i="5" s="1"/>
  <c r="F813" i="7"/>
  <c r="G813" i="7" s="1"/>
  <c r="S813" i="7"/>
  <c r="S815" i="8"/>
  <c r="T815" i="8" s="1"/>
  <c r="F815" i="8"/>
  <c r="W849" i="5" l="1"/>
  <c r="U848" i="5"/>
  <c r="G815" i="8"/>
  <c r="U815" i="8"/>
  <c r="V815" i="8" s="1"/>
  <c r="W815" i="8" s="1"/>
  <c r="T813" i="7"/>
  <c r="U813" i="7" s="1"/>
  <c r="V813" i="7" s="1"/>
  <c r="H813" i="7"/>
  <c r="I813" i="7" s="1"/>
  <c r="J813" i="7" s="1"/>
  <c r="L850" i="5" l="1"/>
  <c r="D850" i="5"/>
  <c r="J850" i="5"/>
  <c r="E850" i="5"/>
  <c r="S850" i="5"/>
  <c r="M850" i="5"/>
  <c r="F850" i="5"/>
  <c r="K850" i="5"/>
  <c r="H850" i="5"/>
  <c r="C850" i="5"/>
  <c r="V850" i="5"/>
  <c r="I850" i="5"/>
  <c r="H815" i="8"/>
  <c r="I815" i="8" s="1"/>
  <c r="J815" i="8" s="1"/>
  <c r="Y815" i="8" s="1"/>
  <c r="W813" i="7"/>
  <c r="Y813" i="7" s="1"/>
  <c r="N850" i="5" l="1"/>
  <c r="AB815" i="8"/>
  <c r="Z814" i="8"/>
  <c r="AB813" i="7"/>
  <c r="Z812" i="7"/>
  <c r="O850" i="5" l="1"/>
  <c r="P850" i="5" s="1"/>
  <c r="Q850" i="5" s="1"/>
  <c r="C814" i="7"/>
  <c r="D814" i="7"/>
  <c r="R814" i="7"/>
  <c r="K814" i="7"/>
  <c r="Q814" i="7"/>
  <c r="M814" i="7"/>
  <c r="P814" i="7"/>
  <c r="AA814" i="7"/>
  <c r="O814" i="7"/>
  <c r="N814" i="7"/>
  <c r="X814" i="7"/>
  <c r="E814" i="7"/>
  <c r="N816" i="8"/>
  <c r="D816" i="8"/>
  <c r="P816" i="8"/>
  <c r="E816" i="8"/>
  <c r="C816" i="8"/>
  <c r="M816" i="8"/>
  <c r="O816" i="8"/>
  <c r="R816" i="8"/>
  <c r="K816" i="8"/>
  <c r="X816" i="8"/>
  <c r="AA816" i="8"/>
  <c r="Q816" i="8"/>
  <c r="R850" i="5" l="1"/>
  <c r="T850" i="5" s="1"/>
  <c r="S814" i="7"/>
  <c r="T814" i="7" s="1"/>
  <c r="U814" i="7" s="1"/>
  <c r="V814" i="7" s="1"/>
  <c r="S816" i="8"/>
  <c r="F816" i="8"/>
  <c r="G816" i="8" s="1"/>
  <c r="H816" i="8" s="1"/>
  <c r="I816" i="8" s="1"/>
  <c r="F814" i="7"/>
  <c r="W850" i="5" l="1"/>
  <c r="U849" i="5"/>
  <c r="T816" i="8"/>
  <c r="J816" i="8"/>
  <c r="G814" i="7"/>
  <c r="W814" i="7"/>
  <c r="J851" i="5" l="1"/>
  <c r="K851" i="5"/>
  <c r="H851" i="5"/>
  <c r="C851" i="5"/>
  <c r="D851" i="5"/>
  <c r="S851" i="5"/>
  <c r="F851" i="5"/>
  <c r="V851" i="5"/>
  <c r="L851" i="5"/>
  <c r="E851" i="5"/>
  <c r="M851" i="5"/>
  <c r="I851" i="5"/>
  <c r="U816" i="8"/>
  <c r="V816" i="8" s="1"/>
  <c r="W816" i="8" s="1"/>
  <c r="Y816" i="8" s="1"/>
  <c r="AB816" i="8" s="1"/>
  <c r="H814" i="7"/>
  <c r="I814" i="7" s="1"/>
  <c r="J814" i="7" s="1"/>
  <c r="Y814" i="7" s="1"/>
  <c r="N851" i="5" l="1"/>
  <c r="O851" i="5" s="1"/>
  <c r="P851" i="5" s="1"/>
  <c r="Q851" i="5" s="1"/>
  <c r="Z815" i="8"/>
  <c r="AB814" i="7"/>
  <c r="Z813" i="7"/>
  <c r="N817" i="8"/>
  <c r="O817" i="8"/>
  <c r="P817" i="8"/>
  <c r="C817" i="8"/>
  <c r="D817" i="8"/>
  <c r="K817" i="8"/>
  <c r="AA817" i="8"/>
  <c r="Q817" i="8"/>
  <c r="E817" i="8"/>
  <c r="M817" i="8"/>
  <c r="X817" i="8"/>
  <c r="R817" i="8"/>
  <c r="R851" i="5" l="1"/>
  <c r="T851" i="5" s="1"/>
  <c r="P815" i="7"/>
  <c r="Q815" i="7"/>
  <c r="AA815" i="7"/>
  <c r="E815" i="7"/>
  <c r="R815" i="7"/>
  <c r="D815" i="7"/>
  <c r="N815" i="7"/>
  <c r="C815" i="7"/>
  <c r="O815" i="7"/>
  <c r="K815" i="7"/>
  <c r="M815" i="7"/>
  <c r="X815" i="7"/>
  <c r="S817" i="8"/>
  <c r="T817" i="8" s="1"/>
  <c r="F817" i="8"/>
  <c r="G817" i="8" s="1"/>
  <c r="W851" i="5" l="1"/>
  <c r="U850" i="5"/>
  <c r="S815" i="7"/>
  <c r="T815" i="7" s="1"/>
  <c r="U815" i="7" s="1"/>
  <c r="V815" i="7" s="1"/>
  <c r="H817" i="8"/>
  <c r="I817" i="8" s="1"/>
  <c r="J817" i="8" s="1"/>
  <c r="F815" i="7"/>
  <c r="U817" i="8"/>
  <c r="V817" i="8" s="1"/>
  <c r="W817" i="8" s="1"/>
  <c r="K852" i="5" l="1"/>
  <c r="J852" i="5"/>
  <c r="V852" i="5"/>
  <c r="M852" i="5"/>
  <c r="E852" i="5"/>
  <c r="S852" i="5"/>
  <c r="L852" i="5"/>
  <c r="C852" i="5"/>
  <c r="H852" i="5"/>
  <c r="I852" i="5"/>
  <c r="D852" i="5"/>
  <c r="F852" i="5"/>
  <c r="Y817" i="8"/>
  <c r="W815" i="7"/>
  <c r="G815" i="7"/>
  <c r="H815" i="7" s="1"/>
  <c r="I815" i="7" s="1"/>
  <c r="N852" i="5" l="1"/>
  <c r="O852" i="5" s="1"/>
  <c r="J815" i="7"/>
  <c r="Y815" i="7" s="1"/>
  <c r="AB817" i="8"/>
  <c r="Z816" i="8"/>
  <c r="P852" i="5" l="1"/>
  <c r="Q852" i="5" s="1"/>
  <c r="R852" i="5" s="1"/>
  <c r="T852" i="5" s="1"/>
  <c r="U851" i="5" s="1"/>
  <c r="AB815" i="7"/>
  <c r="Z814" i="7"/>
  <c r="Q818" i="8"/>
  <c r="R818" i="8"/>
  <c r="C818" i="8"/>
  <c r="E818" i="8"/>
  <c r="X818" i="8"/>
  <c r="O818" i="8"/>
  <c r="M818" i="8"/>
  <c r="N818" i="8"/>
  <c r="K818" i="8"/>
  <c r="AA818" i="8"/>
  <c r="P818" i="8"/>
  <c r="D818" i="8"/>
  <c r="W852" i="5" l="1"/>
  <c r="S853" i="5" s="1"/>
  <c r="S818" i="8"/>
  <c r="T818" i="8" s="1"/>
  <c r="U818" i="8" s="1"/>
  <c r="V818" i="8" s="1"/>
  <c r="C816" i="7"/>
  <c r="Q816" i="7"/>
  <c r="D816" i="7"/>
  <c r="E816" i="7"/>
  <c r="O816" i="7"/>
  <c r="AA816" i="7"/>
  <c r="P816" i="7"/>
  <c r="K816" i="7"/>
  <c r="R816" i="7"/>
  <c r="M816" i="7"/>
  <c r="N816" i="7"/>
  <c r="X816" i="7"/>
  <c r="F818" i="8"/>
  <c r="G818" i="8" s="1"/>
  <c r="H853" i="5" l="1"/>
  <c r="I853" i="5"/>
  <c r="V853" i="5"/>
  <c r="M853" i="5"/>
  <c r="N853" i="5" s="1"/>
  <c r="O853" i="5" s="1"/>
  <c r="P853" i="5" s="1"/>
  <c r="Q853" i="5" s="1"/>
  <c r="K853" i="5"/>
  <c r="D853" i="5"/>
  <c r="E853" i="5"/>
  <c r="L853" i="5"/>
  <c r="C853" i="5"/>
  <c r="J853" i="5"/>
  <c r="F853" i="5"/>
  <c r="W818" i="8"/>
  <c r="F816" i="7"/>
  <c r="G816" i="7" s="1"/>
  <c r="H816" i="7" s="1"/>
  <c r="I816" i="7" s="1"/>
  <c r="S816" i="7"/>
  <c r="H818" i="8"/>
  <c r="I818" i="8" s="1"/>
  <c r="J818" i="8" s="1"/>
  <c r="R853" i="5" l="1"/>
  <c r="T853" i="5" s="1"/>
  <c r="Y818" i="8"/>
  <c r="Z817" i="8" s="1"/>
  <c r="J816" i="7"/>
  <c r="T816" i="7"/>
  <c r="U816" i="7" s="1"/>
  <c r="V816" i="7" s="1"/>
  <c r="W816" i="7" s="1"/>
  <c r="W853" i="5" l="1"/>
  <c r="U852" i="5"/>
  <c r="AB818" i="8"/>
  <c r="R819" i="8" s="1"/>
  <c r="Y816" i="7"/>
  <c r="E854" i="5" l="1"/>
  <c r="K854" i="5"/>
  <c r="C854" i="5"/>
  <c r="H854" i="5"/>
  <c r="F854" i="5"/>
  <c r="D854" i="5"/>
  <c r="J854" i="5"/>
  <c r="I854" i="5"/>
  <c r="S854" i="5"/>
  <c r="V854" i="5"/>
  <c r="L854" i="5"/>
  <c r="M854" i="5"/>
  <c r="D819" i="8"/>
  <c r="E819" i="8"/>
  <c r="F819" i="8" s="1"/>
  <c r="X819" i="8"/>
  <c r="AA819" i="8"/>
  <c r="O819" i="8"/>
  <c r="K819" i="8"/>
  <c r="N819" i="8"/>
  <c r="M819" i="8"/>
  <c r="P819" i="8"/>
  <c r="C819" i="8"/>
  <c r="Q819" i="8"/>
  <c r="AB816" i="7"/>
  <c r="Z815" i="7"/>
  <c r="S819" i="8"/>
  <c r="N854" i="5" l="1"/>
  <c r="O854" i="5" s="1"/>
  <c r="P854" i="5" s="1"/>
  <c r="Q854" i="5" s="1"/>
  <c r="R854" i="5" s="1"/>
  <c r="T854" i="5" s="1"/>
  <c r="P817" i="7"/>
  <c r="O817" i="7"/>
  <c r="K817" i="7"/>
  <c r="AA817" i="7"/>
  <c r="X817" i="7"/>
  <c r="E817" i="7"/>
  <c r="R817" i="7"/>
  <c r="Q817" i="7"/>
  <c r="N817" i="7"/>
  <c r="C817" i="7"/>
  <c r="M817" i="7"/>
  <c r="D817" i="7"/>
  <c r="T819" i="8"/>
  <c r="U819" i="8" s="1"/>
  <c r="V819" i="8" s="1"/>
  <c r="G819" i="8"/>
  <c r="H819" i="8" s="1"/>
  <c r="I819" i="8" s="1"/>
  <c r="W854" i="5" l="1"/>
  <c r="U853" i="5"/>
  <c r="J819" i="8"/>
  <c r="S817" i="7"/>
  <c r="W819" i="8"/>
  <c r="F817" i="7"/>
  <c r="G817" i="7" s="1"/>
  <c r="J855" i="5" l="1"/>
  <c r="V855" i="5"/>
  <c r="S855" i="5"/>
  <c r="F855" i="5"/>
  <c r="D855" i="5"/>
  <c r="K855" i="5"/>
  <c r="E855" i="5"/>
  <c r="H855" i="5"/>
  <c r="L855" i="5"/>
  <c r="I855" i="5"/>
  <c r="C855" i="5"/>
  <c r="M855" i="5"/>
  <c r="Y819" i="8"/>
  <c r="AB819" i="8" s="1"/>
  <c r="T817" i="7"/>
  <c r="U817" i="7" s="1"/>
  <c r="V817" i="7" s="1"/>
  <c r="H817" i="7"/>
  <c r="I817" i="7" s="1"/>
  <c r="J817" i="7" s="1"/>
  <c r="N855" i="5" l="1"/>
  <c r="O855" i="5" s="1"/>
  <c r="P855" i="5" s="1"/>
  <c r="Q855" i="5" s="1"/>
  <c r="R855" i="5" s="1"/>
  <c r="T855" i="5" s="1"/>
  <c r="Z818" i="8"/>
  <c r="W817" i="7"/>
  <c r="Y817" i="7" s="1"/>
  <c r="D820" i="8"/>
  <c r="E820" i="8"/>
  <c r="P820" i="8"/>
  <c r="M820" i="8"/>
  <c r="N820" i="8"/>
  <c r="X820" i="8"/>
  <c r="O820" i="8"/>
  <c r="K820" i="8"/>
  <c r="R820" i="8"/>
  <c r="Q820" i="8"/>
  <c r="C820" i="8"/>
  <c r="AA820" i="8"/>
  <c r="W855" i="5" l="1"/>
  <c r="U854" i="5"/>
  <c r="Z816" i="7"/>
  <c r="AB817" i="7"/>
  <c r="C818" i="7" s="1"/>
  <c r="F820" i="8"/>
  <c r="G820" i="8" s="1"/>
  <c r="S820" i="8"/>
  <c r="M856" i="5" l="1"/>
  <c r="F856" i="5"/>
  <c r="C856" i="5"/>
  <c r="I856" i="5"/>
  <c r="E856" i="5"/>
  <c r="V856" i="5"/>
  <c r="H856" i="5"/>
  <c r="K856" i="5"/>
  <c r="J856" i="5"/>
  <c r="L856" i="5"/>
  <c r="S856" i="5"/>
  <c r="D856" i="5"/>
  <c r="D818" i="7"/>
  <c r="X818" i="7"/>
  <c r="K818" i="7"/>
  <c r="M818" i="7"/>
  <c r="AA818" i="7"/>
  <c r="N818" i="7"/>
  <c r="Q818" i="7"/>
  <c r="O818" i="7"/>
  <c r="R818" i="7"/>
  <c r="S818" i="7" s="1"/>
  <c r="P818" i="7"/>
  <c r="E818" i="7"/>
  <c r="F818" i="7" s="1"/>
  <c r="H820" i="8"/>
  <c r="I820" i="8" s="1"/>
  <c r="J820" i="8" s="1"/>
  <c r="T820" i="8"/>
  <c r="U820" i="8" s="1"/>
  <c r="V820" i="8" s="1"/>
  <c r="N856" i="5" l="1"/>
  <c r="O856" i="5" s="1"/>
  <c r="P856" i="5" s="1"/>
  <c r="Q856" i="5" s="1"/>
  <c r="G818" i="7"/>
  <c r="H818" i="7" s="1"/>
  <c r="I818" i="7" s="1"/>
  <c r="J818" i="7" s="1"/>
  <c r="T818" i="7"/>
  <c r="U818" i="7" s="1"/>
  <c r="V818" i="7" s="1"/>
  <c r="W818" i="7" s="1"/>
  <c r="W820" i="8"/>
  <c r="Y820" i="8" s="1"/>
  <c r="R856" i="5" l="1"/>
  <c r="T856" i="5" s="1"/>
  <c r="Y818" i="7"/>
  <c r="AB818" i="7" s="1"/>
  <c r="AB820" i="8"/>
  <c r="Z819" i="8"/>
  <c r="W856" i="5" l="1"/>
  <c r="U855" i="5"/>
  <c r="Z817" i="7"/>
  <c r="X819" i="7"/>
  <c r="Q819" i="7"/>
  <c r="D819" i="7"/>
  <c r="E819" i="7"/>
  <c r="O819" i="7"/>
  <c r="R819" i="7"/>
  <c r="P819" i="7"/>
  <c r="M819" i="7"/>
  <c r="AA819" i="7"/>
  <c r="C819" i="7"/>
  <c r="N819" i="7"/>
  <c r="K819" i="7"/>
  <c r="R821" i="8"/>
  <c r="AA821" i="8"/>
  <c r="D821" i="8"/>
  <c r="X821" i="8"/>
  <c r="K821" i="8"/>
  <c r="E821" i="8"/>
  <c r="C821" i="8"/>
  <c r="Q821" i="8"/>
  <c r="P821" i="8"/>
  <c r="N821" i="8"/>
  <c r="O821" i="8"/>
  <c r="M821" i="8"/>
  <c r="V857" i="5" l="1"/>
  <c r="D857" i="5"/>
  <c r="H857" i="5"/>
  <c r="M857" i="5"/>
  <c r="I857" i="5"/>
  <c r="L857" i="5"/>
  <c r="K857" i="5"/>
  <c r="S857" i="5"/>
  <c r="C857" i="5"/>
  <c r="F857" i="5"/>
  <c r="J857" i="5"/>
  <c r="E857" i="5"/>
  <c r="S819" i="7"/>
  <c r="T819" i="7" s="1"/>
  <c r="U819" i="7" s="1"/>
  <c r="V819" i="7" s="1"/>
  <c r="S821" i="8"/>
  <c r="T821" i="8" s="1"/>
  <c r="U821" i="8" s="1"/>
  <c r="V821" i="8" s="1"/>
  <c r="F821" i="8"/>
  <c r="F819" i="7"/>
  <c r="G819" i="7" s="1"/>
  <c r="N857" i="5" l="1"/>
  <c r="O857" i="5" s="1"/>
  <c r="P857" i="5" s="1"/>
  <c r="Q857" i="5" s="1"/>
  <c r="H819" i="7"/>
  <c r="I819" i="7" s="1"/>
  <c r="J819" i="7" s="1"/>
  <c r="G821" i="8"/>
  <c r="H821" i="8" s="1"/>
  <c r="I821" i="8" s="1"/>
  <c r="J821" i="8" s="1"/>
  <c r="W821" i="8"/>
  <c r="W819" i="7"/>
  <c r="R857" i="5" l="1"/>
  <c r="T857" i="5" s="1"/>
  <c r="Y821" i="8"/>
  <c r="AB821" i="8" s="1"/>
  <c r="Y819" i="7"/>
  <c r="Z818" i="7" s="1"/>
  <c r="W857" i="5" l="1"/>
  <c r="U856" i="5"/>
  <c r="Z820" i="8"/>
  <c r="AB819" i="7"/>
  <c r="O820" i="7" s="1"/>
  <c r="X822" i="8"/>
  <c r="AA822" i="8"/>
  <c r="D822" i="8"/>
  <c r="C822" i="8"/>
  <c r="P822" i="8"/>
  <c r="N822" i="8"/>
  <c r="K822" i="8"/>
  <c r="E822" i="8"/>
  <c r="O822" i="8"/>
  <c r="R822" i="8"/>
  <c r="Q822" i="8"/>
  <c r="M822" i="8"/>
  <c r="I858" i="5" l="1"/>
  <c r="K858" i="5"/>
  <c r="F858" i="5"/>
  <c r="H858" i="5"/>
  <c r="V858" i="5"/>
  <c r="J858" i="5"/>
  <c r="M858" i="5"/>
  <c r="C858" i="5"/>
  <c r="L858" i="5"/>
  <c r="D858" i="5"/>
  <c r="S858" i="5"/>
  <c r="E858" i="5"/>
  <c r="K820" i="7"/>
  <c r="R820" i="7"/>
  <c r="S820" i="7" s="1"/>
  <c r="T820" i="7" s="1"/>
  <c r="AA820" i="7"/>
  <c r="Q820" i="7"/>
  <c r="X820" i="7"/>
  <c r="E820" i="7"/>
  <c r="F820" i="7" s="1"/>
  <c r="C820" i="7"/>
  <c r="M820" i="7"/>
  <c r="N820" i="7"/>
  <c r="D820" i="7"/>
  <c r="P820" i="7"/>
  <c r="F822" i="8"/>
  <c r="S822" i="8"/>
  <c r="T822" i="8" s="1"/>
  <c r="U822" i="8" s="1"/>
  <c r="V822" i="8" s="1"/>
  <c r="N858" i="5" l="1"/>
  <c r="O858" i="5" s="1"/>
  <c r="G822" i="8"/>
  <c r="H822" i="8" s="1"/>
  <c r="I822" i="8" s="1"/>
  <c r="G820" i="7"/>
  <c r="H820" i="7" s="1"/>
  <c r="I820" i="7" s="1"/>
  <c r="J820" i="7" s="1"/>
  <c r="U820" i="7"/>
  <c r="V820" i="7" s="1"/>
  <c r="W820" i="7" s="1"/>
  <c r="W822" i="8"/>
  <c r="P858" i="5" l="1"/>
  <c r="Q858" i="5" s="1"/>
  <c r="R858" i="5" s="1"/>
  <c r="T858" i="5" s="1"/>
  <c r="U857" i="5" s="1"/>
  <c r="Y820" i="7"/>
  <c r="Z819" i="7" s="1"/>
  <c r="J822" i="8"/>
  <c r="Y822" i="8" s="1"/>
  <c r="AB822" i="8" s="1"/>
  <c r="W858" i="5" l="1"/>
  <c r="C859" i="5" s="1"/>
  <c r="Z821" i="8"/>
  <c r="AB820" i="7"/>
  <c r="X821" i="7" s="1"/>
  <c r="AA823" i="8"/>
  <c r="R823" i="8"/>
  <c r="N823" i="8"/>
  <c r="X823" i="8"/>
  <c r="D823" i="8"/>
  <c r="Q823" i="8"/>
  <c r="K823" i="8"/>
  <c r="E823" i="8"/>
  <c r="C823" i="8"/>
  <c r="O823" i="8"/>
  <c r="M823" i="8"/>
  <c r="P823" i="8"/>
  <c r="S859" i="5" l="1"/>
  <c r="V859" i="5"/>
  <c r="J859" i="5"/>
  <c r="M859" i="5"/>
  <c r="N859" i="5" s="1"/>
  <c r="O859" i="5" s="1"/>
  <c r="P859" i="5" s="1"/>
  <c r="Q859" i="5" s="1"/>
  <c r="H859" i="5"/>
  <c r="D859" i="5"/>
  <c r="L859" i="5"/>
  <c r="E859" i="5"/>
  <c r="I859" i="5"/>
  <c r="K859" i="5"/>
  <c r="F859" i="5"/>
  <c r="N821" i="7"/>
  <c r="E821" i="7"/>
  <c r="F821" i="7" s="1"/>
  <c r="C821" i="7"/>
  <c r="AA821" i="7"/>
  <c r="D821" i="7"/>
  <c r="O821" i="7"/>
  <c r="K821" i="7"/>
  <c r="M821" i="7"/>
  <c r="Q821" i="7"/>
  <c r="R821" i="7"/>
  <c r="S821" i="7" s="1"/>
  <c r="P821" i="7"/>
  <c r="S823" i="8"/>
  <c r="F823" i="8"/>
  <c r="G823" i="8" s="1"/>
  <c r="R859" i="5" l="1"/>
  <c r="T859" i="5" s="1"/>
  <c r="G821" i="7"/>
  <c r="H821" i="7" s="1"/>
  <c r="I821" i="7" s="1"/>
  <c r="J821" i="7" s="1"/>
  <c r="H823" i="8"/>
  <c r="I823" i="8" s="1"/>
  <c r="J823" i="8" s="1"/>
  <c r="T821" i="7"/>
  <c r="U821" i="7" s="1"/>
  <c r="V821" i="7" s="1"/>
  <c r="T823" i="8"/>
  <c r="U823" i="8" s="1"/>
  <c r="V823" i="8" s="1"/>
  <c r="W859" i="5" l="1"/>
  <c r="U858" i="5"/>
  <c r="W821" i="7"/>
  <c r="Y821" i="7" s="1"/>
  <c r="W823" i="8"/>
  <c r="Y823" i="8" s="1"/>
  <c r="S860" i="5" l="1"/>
  <c r="D860" i="5"/>
  <c r="M860" i="5"/>
  <c r="J860" i="5"/>
  <c r="V860" i="5"/>
  <c r="I860" i="5"/>
  <c r="E860" i="5"/>
  <c r="C860" i="5"/>
  <c r="H860" i="5"/>
  <c r="K860" i="5"/>
  <c r="L860" i="5"/>
  <c r="F860" i="5"/>
  <c r="AB823" i="8"/>
  <c r="Z822" i="8"/>
  <c r="AB821" i="7"/>
  <c r="Z820" i="7"/>
  <c r="N860" i="5" l="1"/>
  <c r="O860" i="5" s="1"/>
  <c r="X822" i="7"/>
  <c r="Q822" i="7"/>
  <c r="P822" i="7"/>
  <c r="N822" i="7"/>
  <c r="C822" i="7"/>
  <c r="E822" i="7"/>
  <c r="O822" i="7"/>
  <c r="K822" i="7"/>
  <c r="M822" i="7"/>
  <c r="D822" i="7"/>
  <c r="AA822" i="7"/>
  <c r="R822" i="7"/>
  <c r="M824" i="8"/>
  <c r="K824" i="8"/>
  <c r="R824" i="8"/>
  <c r="Q824" i="8"/>
  <c r="C824" i="8"/>
  <c r="P824" i="8"/>
  <c r="X824" i="8"/>
  <c r="E824" i="8"/>
  <c r="D824" i="8"/>
  <c r="O824" i="8"/>
  <c r="AA824" i="8"/>
  <c r="N824" i="8"/>
  <c r="P860" i="5" l="1"/>
  <c r="Q860" i="5" s="1"/>
  <c r="R860" i="5" s="1"/>
  <c r="T860" i="5" s="1"/>
  <c r="S824" i="8"/>
  <c r="T824" i="8" s="1"/>
  <c r="F822" i="7"/>
  <c r="G822" i="7" s="1"/>
  <c r="H822" i="7" s="1"/>
  <c r="I822" i="7" s="1"/>
  <c r="F824" i="8"/>
  <c r="G824" i="8" s="1"/>
  <c r="H824" i="8" s="1"/>
  <c r="I824" i="8" s="1"/>
  <c r="S822" i="7"/>
  <c r="T822" i="7" s="1"/>
  <c r="W860" i="5" l="1"/>
  <c r="U859" i="5"/>
  <c r="J822" i="7"/>
  <c r="U824" i="8"/>
  <c r="V824" i="8" s="1"/>
  <c r="W824" i="8" s="1"/>
  <c r="U822" i="7"/>
  <c r="V822" i="7" s="1"/>
  <c r="W822" i="7" s="1"/>
  <c r="J824" i="8"/>
  <c r="H861" i="5" l="1"/>
  <c r="F861" i="5"/>
  <c r="C861" i="5"/>
  <c r="I861" i="5"/>
  <c r="D861" i="5"/>
  <c r="L861" i="5"/>
  <c r="S861" i="5"/>
  <c r="E861" i="5"/>
  <c r="V861" i="5"/>
  <c r="K861" i="5"/>
  <c r="J861" i="5"/>
  <c r="M861" i="5"/>
  <c r="N861" i="5" s="1"/>
  <c r="O861" i="5" s="1"/>
  <c r="P861" i="5" s="1"/>
  <c r="Q861" i="5" s="1"/>
  <c r="R861" i="5" s="1"/>
  <c r="Y822" i="7"/>
  <c r="Y824" i="8"/>
  <c r="T861" i="5" l="1"/>
  <c r="AB822" i="7"/>
  <c r="Z821" i="7"/>
  <c r="AB824" i="8"/>
  <c r="Z823" i="8"/>
  <c r="W861" i="5" l="1"/>
  <c r="U860" i="5"/>
  <c r="C825" i="8"/>
  <c r="P825" i="8"/>
  <c r="D825" i="8"/>
  <c r="M825" i="8"/>
  <c r="Q825" i="8"/>
  <c r="X825" i="8"/>
  <c r="O825" i="8"/>
  <c r="AA825" i="8"/>
  <c r="N825" i="8"/>
  <c r="R825" i="8"/>
  <c r="K825" i="8"/>
  <c r="E825" i="8"/>
  <c r="O823" i="7"/>
  <c r="M823" i="7"/>
  <c r="K823" i="7"/>
  <c r="R823" i="7"/>
  <c r="D823" i="7"/>
  <c r="P823" i="7"/>
  <c r="Q823" i="7"/>
  <c r="E823" i="7"/>
  <c r="C823" i="7"/>
  <c r="X823" i="7"/>
  <c r="AA823" i="7"/>
  <c r="N823" i="7"/>
  <c r="J862" i="5" l="1"/>
  <c r="K862" i="5"/>
  <c r="S862" i="5"/>
  <c r="F862" i="5"/>
  <c r="V862" i="5"/>
  <c r="E862" i="5"/>
  <c r="M862" i="5"/>
  <c r="I862" i="5"/>
  <c r="H862" i="5"/>
  <c r="L862" i="5"/>
  <c r="C862" i="5"/>
  <c r="D862" i="5"/>
  <c r="S825" i="8"/>
  <c r="T825" i="8" s="1"/>
  <c r="U825" i="8" s="1"/>
  <c r="V825" i="8" s="1"/>
  <c r="F823" i="7"/>
  <c r="S823" i="7"/>
  <c r="F825" i="8"/>
  <c r="N862" i="5" l="1"/>
  <c r="O862" i="5" s="1"/>
  <c r="P862" i="5" s="1"/>
  <c r="Q862" i="5" s="1"/>
  <c r="R862" i="5" s="1"/>
  <c r="T862" i="5" s="1"/>
  <c r="G825" i="8"/>
  <c r="H825" i="8" s="1"/>
  <c r="I825" i="8" s="1"/>
  <c r="W825" i="8"/>
  <c r="T823" i="7"/>
  <c r="G823" i="7"/>
  <c r="H823" i="7" s="1"/>
  <c r="I823" i="7" s="1"/>
  <c r="W862" i="5" l="1"/>
  <c r="U861" i="5"/>
  <c r="J825" i="8"/>
  <c r="Y825" i="8" s="1"/>
  <c r="J823" i="7"/>
  <c r="U823" i="7"/>
  <c r="V823" i="7" s="1"/>
  <c r="W823" i="7" s="1"/>
  <c r="M863" i="5" l="1"/>
  <c r="V863" i="5"/>
  <c r="S863" i="5"/>
  <c r="E863" i="5"/>
  <c r="K863" i="5"/>
  <c r="D863" i="5"/>
  <c r="J863" i="5"/>
  <c r="I863" i="5"/>
  <c r="L863" i="5"/>
  <c r="C863" i="5"/>
  <c r="H863" i="5"/>
  <c r="F863" i="5"/>
  <c r="AB825" i="8"/>
  <c r="Z824" i="8"/>
  <c r="Y823" i="7"/>
  <c r="N863" i="5" l="1"/>
  <c r="O863" i="5" s="1"/>
  <c r="P863" i="5" s="1"/>
  <c r="Q863" i="5" s="1"/>
  <c r="R863" i="5" s="1"/>
  <c r="T863" i="5" s="1"/>
  <c r="X826" i="8"/>
  <c r="O826" i="8"/>
  <c r="P826" i="8"/>
  <c r="C826" i="8"/>
  <c r="K826" i="8"/>
  <c r="E826" i="8"/>
  <c r="AA826" i="8"/>
  <c r="Q826" i="8"/>
  <c r="N826" i="8"/>
  <c r="M826" i="8"/>
  <c r="D826" i="8"/>
  <c r="R826" i="8"/>
  <c r="AB823" i="7"/>
  <c r="Z822" i="7"/>
  <c r="W863" i="5" l="1"/>
  <c r="U862" i="5"/>
  <c r="O824" i="7"/>
  <c r="Q824" i="7"/>
  <c r="P824" i="7"/>
  <c r="E824" i="7"/>
  <c r="M824" i="7"/>
  <c r="N824" i="7"/>
  <c r="C824" i="7"/>
  <c r="R824" i="7"/>
  <c r="D824" i="7"/>
  <c r="AA824" i="7"/>
  <c r="X824" i="7"/>
  <c r="K824" i="7"/>
  <c r="F826" i="8"/>
  <c r="S826" i="8"/>
  <c r="J864" i="5" l="1"/>
  <c r="F864" i="5"/>
  <c r="V864" i="5"/>
  <c r="I864" i="5"/>
  <c r="D864" i="5"/>
  <c r="L864" i="5"/>
  <c r="E864" i="5"/>
  <c r="S864" i="5"/>
  <c r="H864" i="5"/>
  <c r="K864" i="5"/>
  <c r="M864" i="5"/>
  <c r="C864" i="5"/>
  <c r="S824" i="7"/>
  <c r="T824" i="7" s="1"/>
  <c r="U824" i="7" s="1"/>
  <c r="V824" i="7" s="1"/>
  <c r="F824" i="7"/>
  <c r="G824" i="7" s="1"/>
  <c r="T826" i="8"/>
  <c r="U826" i="8" s="1"/>
  <c r="V826" i="8" s="1"/>
  <c r="G826" i="8"/>
  <c r="H826" i="8" s="1"/>
  <c r="I826" i="8" s="1"/>
  <c r="N864" i="5" l="1"/>
  <c r="O864" i="5" s="1"/>
  <c r="P864" i="5" s="1"/>
  <c r="Q864" i="5" s="1"/>
  <c r="J826" i="8"/>
  <c r="W826" i="8"/>
  <c r="W824" i="7"/>
  <c r="H824" i="7"/>
  <c r="I824" i="7" s="1"/>
  <c r="J824" i="7" s="1"/>
  <c r="R864" i="5" l="1"/>
  <c r="T864" i="5" s="1"/>
  <c r="Y824" i="7"/>
  <c r="Z823" i="7" s="1"/>
  <c r="Y826" i="8"/>
  <c r="AB826" i="8" s="1"/>
  <c r="W864" i="5" l="1"/>
  <c r="U863" i="5"/>
  <c r="AB824" i="7"/>
  <c r="C825" i="7" s="1"/>
  <c r="Z825" i="8"/>
  <c r="X827" i="8"/>
  <c r="M827" i="8"/>
  <c r="E827" i="8"/>
  <c r="AA827" i="8"/>
  <c r="R827" i="8"/>
  <c r="P827" i="8"/>
  <c r="O827" i="8"/>
  <c r="Q827" i="8"/>
  <c r="N827" i="8"/>
  <c r="C827" i="8"/>
  <c r="D827" i="8"/>
  <c r="K827" i="8"/>
  <c r="I865" i="5" l="1"/>
  <c r="M865" i="5"/>
  <c r="S865" i="5"/>
  <c r="K865" i="5"/>
  <c r="C865" i="5"/>
  <c r="L865" i="5"/>
  <c r="D865" i="5"/>
  <c r="F865" i="5"/>
  <c r="H865" i="5"/>
  <c r="E865" i="5"/>
  <c r="V865" i="5"/>
  <c r="J865" i="5"/>
  <c r="M825" i="7"/>
  <c r="P825" i="7"/>
  <c r="D825" i="7"/>
  <c r="O825" i="7"/>
  <c r="R825" i="7"/>
  <c r="S825" i="7" s="1"/>
  <c r="Q825" i="7"/>
  <c r="E825" i="7"/>
  <c r="F825" i="7" s="1"/>
  <c r="N825" i="7"/>
  <c r="K825" i="7"/>
  <c r="AA825" i="7"/>
  <c r="X825" i="7"/>
  <c r="F827" i="8"/>
  <c r="S827" i="8"/>
  <c r="T827" i="8" s="1"/>
  <c r="N865" i="5" l="1"/>
  <c r="O865" i="5" s="1"/>
  <c r="G827" i="8"/>
  <c r="T825" i="7"/>
  <c r="G825" i="7"/>
  <c r="U827" i="8"/>
  <c r="V827" i="8" s="1"/>
  <c r="W827" i="8" s="1"/>
  <c r="P865" i="5" l="1"/>
  <c r="Q865" i="5" s="1"/>
  <c r="R865" i="5" s="1"/>
  <c r="T865" i="5" s="1"/>
  <c r="U864" i="5" s="1"/>
  <c r="H827" i="8"/>
  <c r="I827" i="8" s="1"/>
  <c r="J827" i="8" s="1"/>
  <c r="Y827" i="8" s="1"/>
  <c r="U825" i="7"/>
  <c r="V825" i="7" s="1"/>
  <c r="W825" i="7" s="1"/>
  <c r="H825" i="7"/>
  <c r="I825" i="7" s="1"/>
  <c r="J825" i="7" s="1"/>
  <c r="W865" i="5" l="1"/>
  <c r="L866" i="5" s="1"/>
  <c r="Y825" i="7"/>
  <c r="AB827" i="8"/>
  <c r="Z826" i="8"/>
  <c r="I866" i="5" l="1"/>
  <c r="K866" i="5"/>
  <c r="V866" i="5"/>
  <c r="C866" i="5"/>
  <c r="E866" i="5"/>
  <c r="S866" i="5"/>
  <c r="D866" i="5"/>
  <c r="M866" i="5"/>
  <c r="N866" i="5" s="1"/>
  <c r="H866" i="5"/>
  <c r="J866" i="5"/>
  <c r="F866" i="5"/>
  <c r="AB825" i="7"/>
  <c r="Z824" i="7"/>
  <c r="X828" i="8"/>
  <c r="N828" i="8"/>
  <c r="P828" i="8"/>
  <c r="Q828" i="8"/>
  <c r="K828" i="8"/>
  <c r="AA828" i="8"/>
  <c r="C828" i="8"/>
  <c r="M828" i="8"/>
  <c r="R828" i="8"/>
  <c r="E828" i="8"/>
  <c r="D828" i="8"/>
  <c r="O828" i="8"/>
  <c r="O866" i="5" l="1"/>
  <c r="P866" i="5" s="1"/>
  <c r="Q866" i="5" s="1"/>
  <c r="R866" i="5" s="1"/>
  <c r="T866" i="5" s="1"/>
  <c r="C826" i="7"/>
  <c r="K826" i="7"/>
  <c r="AA826" i="7"/>
  <c r="Q826" i="7"/>
  <c r="D826" i="7"/>
  <c r="N826" i="7"/>
  <c r="E826" i="7"/>
  <c r="O826" i="7"/>
  <c r="X826" i="7"/>
  <c r="P826" i="7"/>
  <c r="R826" i="7"/>
  <c r="S826" i="7" s="1"/>
  <c r="M826" i="7"/>
  <c r="F828" i="8"/>
  <c r="G828" i="8" s="1"/>
  <c r="S828" i="8"/>
  <c r="T828" i="8" s="1"/>
  <c r="U828" i="8" s="1"/>
  <c r="V828" i="8" s="1"/>
  <c r="W866" i="5" l="1"/>
  <c r="U865" i="5"/>
  <c r="F826" i="7"/>
  <c r="T826" i="7"/>
  <c r="U826" i="7" s="1"/>
  <c r="V826" i="7" s="1"/>
  <c r="W826" i="7" s="1"/>
  <c r="W828" i="8"/>
  <c r="H828" i="8"/>
  <c r="I828" i="8" s="1"/>
  <c r="J828" i="8" s="1"/>
  <c r="L867" i="5" l="1"/>
  <c r="I867" i="5"/>
  <c r="E867" i="5"/>
  <c r="H867" i="5"/>
  <c r="J867" i="5"/>
  <c r="K867" i="5"/>
  <c r="F867" i="5"/>
  <c r="D867" i="5"/>
  <c r="C867" i="5"/>
  <c r="V867" i="5"/>
  <c r="M867" i="5"/>
  <c r="S867" i="5"/>
  <c r="Y828" i="8"/>
  <c r="AB828" i="8" s="1"/>
  <c r="G826" i="7"/>
  <c r="H826" i="7" s="1"/>
  <c r="I826" i="7" s="1"/>
  <c r="J826" i="7" s="1"/>
  <c r="Y826" i="7" s="1"/>
  <c r="N867" i="5" l="1"/>
  <c r="O867" i="5" s="1"/>
  <c r="Z827" i="8"/>
  <c r="AB826" i="7"/>
  <c r="Q827" i="7" s="1"/>
  <c r="Z825" i="7"/>
  <c r="D829" i="8"/>
  <c r="C829" i="8"/>
  <c r="AA829" i="8"/>
  <c r="K829" i="8"/>
  <c r="X829" i="8"/>
  <c r="P829" i="8"/>
  <c r="O829" i="8"/>
  <c r="N829" i="8"/>
  <c r="E829" i="8"/>
  <c r="Q829" i="8"/>
  <c r="M829" i="8"/>
  <c r="R829" i="8"/>
  <c r="P867" i="5" l="1"/>
  <c r="Q867" i="5" s="1"/>
  <c r="R867" i="5" s="1"/>
  <c r="T867" i="5" s="1"/>
  <c r="U866" i="5" s="1"/>
  <c r="P827" i="7"/>
  <c r="C827" i="7"/>
  <c r="N827" i="7"/>
  <c r="M827" i="7"/>
  <c r="O827" i="7"/>
  <c r="X827" i="7"/>
  <c r="K827" i="7"/>
  <c r="D827" i="7"/>
  <c r="E827" i="7"/>
  <c r="F827" i="7" s="1"/>
  <c r="AA827" i="7"/>
  <c r="R827" i="7"/>
  <c r="S827" i="7" s="1"/>
  <c r="T827" i="7" s="1"/>
  <c r="U827" i="7" s="1"/>
  <c r="V827" i="7" s="1"/>
  <c r="F829" i="8"/>
  <c r="G829" i="8" s="1"/>
  <c r="H829" i="8" s="1"/>
  <c r="I829" i="8" s="1"/>
  <c r="S829" i="8"/>
  <c r="T829" i="8" s="1"/>
  <c r="U829" i="8" s="1"/>
  <c r="V829" i="8" s="1"/>
  <c r="W867" i="5" l="1"/>
  <c r="D868" i="5" s="1"/>
  <c r="W829" i="8"/>
  <c r="G827" i="7"/>
  <c r="W827" i="7"/>
  <c r="J829" i="8"/>
  <c r="J868" i="5" l="1"/>
  <c r="L868" i="5"/>
  <c r="F868" i="5"/>
  <c r="S868" i="5"/>
  <c r="E868" i="5"/>
  <c r="M868" i="5"/>
  <c r="N868" i="5" s="1"/>
  <c r="O868" i="5" s="1"/>
  <c r="P868" i="5" s="1"/>
  <c r="Q868" i="5" s="1"/>
  <c r="R868" i="5" s="1"/>
  <c r="K868" i="5"/>
  <c r="H868" i="5"/>
  <c r="I868" i="5"/>
  <c r="C868" i="5"/>
  <c r="V868" i="5"/>
  <c r="Y829" i="8"/>
  <c r="AB829" i="8" s="1"/>
  <c r="H827" i="7"/>
  <c r="I827" i="7" s="1"/>
  <c r="J827" i="7" s="1"/>
  <c r="Y827" i="7" s="1"/>
  <c r="T868" i="5" l="1"/>
  <c r="U867" i="5" s="1"/>
  <c r="Z828" i="8"/>
  <c r="AB827" i="7"/>
  <c r="Z826" i="7"/>
  <c r="N830" i="8"/>
  <c r="AA830" i="8"/>
  <c r="C830" i="8"/>
  <c r="K830" i="8"/>
  <c r="M830" i="8"/>
  <c r="X830" i="8"/>
  <c r="R830" i="8"/>
  <c r="O830" i="8"/>
  <c r="E830" i="8"/>
  <c r="Q830" i="8"/>
  <c r="P830" i="8"/>
  <c r="D830" i="8"/>
  <c r="W868" i="5" l="1"/>
  <c r="L869" i="5" s="1"/>
  <c r="R828" i="7"/>
  <c r="E828" i="7"/>
  <c r="X828" i="7"/>
  <c r="C828" i="7"/>
  <c r="M828" i="7"/>
  <c r="O828" i="7"/>
  <c r="D828" i="7"/>
  <c r="AA828" i="7"/>
  <c r="K828" i="7"/>
  <c r="N828" i="7"/>
  <c r="Q828" i="7"/>
  <c r="P828" i="7"/>
  <c r="S830" i="8"/>
  <c r="T830" i="8" s="1"/>
  <c r="U830" i="8" s="1"/>
  <c r="V830" i="8" s="1"/>
  <c r="F830" i="8"/>
  <c r="G830" i="8" s="1"/>
  <c r="E869" i="5" l="1"/>
  <c r="M869" i="5"/>
  <c r="N869" i="5" s="1"/>
  <c r="O869" i="5" s="1"/>
  <c r="D869" i="5"/>
  <c r="F869" i="5"/>
  <c r="J869" i="5"/>
  <c r="S869" i="5"/>
  <c r="V869" i="5"/>
  <c r="I869" i="5"/>
  <c r="H869" i="5"/>
  <c r="K869" i="5"/>
  <c r="C869" i="5"/>
  <c r="S828" i="7"/>
  <c r="T828" i="7" s="1"/>
  <c r="W830" i="8"/>
  <c r="F828" i="7"/>
  <c r="G828" i="7" s="1"/>
  <c r="H830" i="8"/>
  <c r="I830" i="8" s="1"/>
  <c r="J830" i="8" s="1"/>
  <c r="P869" i="5" l="1"/>
  <c r="Q869" i="5" s="1"/>
  <c r="R869" i="5" s="1"/>
  <c r="T869" i="5" s="1"/>
  <c r="U868" i="5" s="1"/>
  <c r="Y830" i="8"/>
  <c r="AB830" i="8" s="1"/>
  <c r="U828" i="7"/>
  <c r="V828" i="7" s="1"/>
  <c r="W828" i="7" s="1"/>
  <c r="H828" i="7"/>
  <c r="I828" i="7" s="1"/>
  <c r="J828" i="7" s="1"/>
  <c r="W869" i="5" l="1"/>
  <c r="V870" i="5" s="1"/>
  <c r="Z829" i="8"/>
  <c r="Y828" i="7"/>
  <c r="Z827" i="7" s="1"/>
  <c r="AA831" i="8"/>
  <c r="M831" i="8"/>
  <c r="E831" i="8"/>
  <c r="P831" i="8"/>
  <c r="N831" i="8"/>
  <c r="C831" i="8"/>
  <c r="O831" i="8"/>
  <c r="R831" i="8"/>
  <c r="X831" i="8"/>
  <c r="K831" i="8"/>
  <c r="D831" i="8"/>
  <c r="Q831" i="8"/>
  <c r="D870" i="5" l="1"/>
  <c r="K870" i="5"/>
  <c r="M870" i="5"/>
  <c r="N870" i="5" s="1"/>
  <c r="J870" i="5"/>
  <c r="H870" i="5"/>
  <c r="C870" i="5"/>
  <c r="F870" i="5"/>
  <c r="S870" i="5"/>
  <c r="L870" i="5"/>
  <c r="E870" i="5"/>
  <c r="I870" i="5"/>
  <c r="AB828" i="7"/>
  <c r="X829" i="7" s="1"/>
  <c r="F831" i="8"/>
  <c r="S831" i="8"/>
  <c r="T831" i="8" s="1"/>
  <c r="O870" i="5" l="1"/>
  <c r="P870" i="5" s="1"/>
  <c r="Q870" i="5" s="1"/>
  <c r="P829" i="7"/>
  <c r="R829" i="7"/>
  <c r="S829" i="7" s="1"/>
  <c r="T829" i="7" s="1"/>
  <c r="U829" i="7" s="1"/>
  <c r="V829" i="7" s="1"/>
  <c r="E829" i="7"/>
  <c r="F829" i="7" s="1"/>
  <c r="G829" i="7" s="1"/>
  <c r="H829" i="7" s="1"/>
  <c r="I829" i="7" s="1"/>
  <c r="AA829" i="7"/>
  <c r="D829" i="7"/>
  <c r="M829" i="7"/>
  <c r="C829" i="7"/>
  <c r="Q829" i="7"/>
  <c r="K829" i="7"/>
  <c r="O829" i="7"/>
  <c r="N829" i="7"/>
  <c r="G831" i="8"/>
  <c r="U831" i="8"/>
  <c r="V831" i="8" s="1"/>
  <c r="W831" i="8" s="1"/>
  <c r="R870" i="5" l="1"/>
  <c r="T870" i="5" s="1"/>
  <c r="W829" i="7"/>
  <c r="H831" i="8"/>
  <c r="I831" i="8" s="1"/>
  <c r="J831" i="8" s="1"/>
  <c r="Y831" i="8" s="1"/>
  <c r="J829" i="7"/>
  <c r="W870" i="5" l="1"/>
  <c r="U869" i="5"/>
  <c r="Y829" i="7"/>
  <c r="Z828" i="7" s="1"/>
  <c r="AB831" i="8"/>
  <c r="Z830" i="8"/>
  <c r="E871" i="5" l="1"/>
  <c r="M871" i="5"/>
  <c r="V871" i="5"/>
  <c r="J871" i="5"/>
  <c r="C871" i="5"/>
  <c r="S871" i="5"/>
  <c r="K871" i="5"/>
  <c r="F871" i="5"/>
  <c r="H871" i="5"/>
  <c r="I871" i="5"/>
  <c r="D871" i="5"/>
  <c r="L871" i="5"/>
  <c r="AB829" i="7"/>
  <c r="D830" i="7" s="1"/>
  <c r="M832" i="8"/>
  <c r="N832" i="8"/>
  <c r="O832" i="8"/>
  <c r="AA832" i="8"/>
  <c r="R832" i="8"/>
  <c r="E832" i="8"/>
  <c r="D832" i="8"/>
  <c r="P832" i="8"/>
  <c r="C832" i="8"/>
  <c r="X832" i="8"/>
  <c r="Q832" i="8"/>
  <c r="K832" i="8"/>
  <c r="N871" i="5" l="1"/>
  <c r="O871" i="5" s="1"/>
  <c r="Q830" i="7"/>
  <c r="X830" i="7"/>
  <c r="K830" i="7"/>
  <c r="E830" i="7"/>
  <c r="F830" i="7" s="1"/>
  <c r="R830" i="7"/>
  <c r="S830" i="7" s="1"/>
  <c r="AA830" i="7"/>
  <c r="M830" i="7"/>
  <c r="N830" i="7"/>
  <c r="C830" i="7"/>
  <c r="O830" i="7"/>
  <c r="P830" i="7"/>
  <c r="F832" i="8"/>
  <c r="G832" i="8" s="1"/>
  <c r="H832" i="8" s="1"/>
  <c r="I832" i="8" s="1"/>
  <c r="S832" i="8"/>
  <c r="P871" i="5" l="1"/>
  <c r="Q871" i="5" s="1"/>
  <c r="R871" i="5" s="1"/>
  <c r="T871" i="5" s="1"/>
  <c r="G830" i="7"/>
  <c r="H830" i="7" s="1"/>
  <c r="I830" i="7" s="1"/>
  <c r="T832" i="8"/>
  <c r="T830" i="7"/>
  <c r="U830" i="7" s="1"/>
  <c r="V830" i="7" s="1"/>
  <c r="J832" i="8"/>
  <c r="W871" i="5" l="1"/>
  <c r="U870" i="5"/>
  <c r="U832" i="8"/>
  <c r="V832" i="8" s="1"/>
  <c r="W832" i="8" s="1"/>
  <c r="Y832" i="8" s="1"/>
  <c r="J830" i="7"/>
  <c r="W830" i="7"/>
  <c r="S872" i="5" l="1"/>
  <c r="E872" i="5"/>
  <c r="L872" i="5"/>
  <c r="D872" i="5"/>
  <c r="K872" i="5"/>
  <c r="I872" i="5"/>
  <c r="M872" i="5"/>
  <c r="C872" i="5"/>
  <c r="H872" i="5"/>
  <c r="V872" i="5"/>
  <c r="J872" i="5"/>
  <c r="F872" i="5"/>
  <c r="Y830" i="7"/>
  <c r="Z829" i="7" s="1"/>
  <c r="AB832" i="8"/>
  <c r="Z831" i="8"/>
  <c r="N872" i="5" l="1"/>
  <c r="O872" i="5" s="1"/>
  <c r="AB830" i="7"/>
  <c r="X831" i="7" s="1"/>
  <c r="P833" i="8"/>
  <c r="K833" i="8"/>
  <c r="D833" i="8"/>
  <c r="Q833" i="8"/>
  <c r="X833" i="8"/>
  <c r="N833" i="8"/>
  <c r="AA833" i="8"/>
  <c r="C833" i="8"/>
  <c r="O833" i="8"/>
  <c r="R833" i="8"/>
  <c r="M833" i="8"/>
  <c r="E833" i="8"/>
  <c r="P872" i="5" l="1"/>
  <c r="Q872" i="5" s="1"/>
  <c r="R872" i="5" s="1"/>
  <c r="T872" i="5" s="1"/>
  <c r="U871" i="5" s="1"/>
  <c r="AA831" i="7"/>
  <c r="N831" i="7"/>
  <c r="M831" i="7"/>
  <c r="E831" i="7"/>
  <c r="F831" i="7" s="1"/>
  <c r="G831" i="7" s="1"/>
  <c r="K831" i="7"/>
  <c r="R831" i="7"/>
  <c r="S831" i="7" s="1"/>
  <c r="T831" i="7" s="1"/>
  <c r="U831" i="7" s="1"/>
  <c r="V831" i="7" s="1"/>
  <c r="D831" i="7"/>
  <c r="P831" i="7"/>
  <c r="Q831" i="7"/>
  <c r="C831" i="7"/>
  <c r="O831" i="7"/>
  <c r="S833" i="8"/>
  <c r="T833" i="8" s="1"/>
  <c r="U833" i="8" s="1"/>
  <c r="V833" i="8" s="1"/>
  <c r="F833" i="8"/>
  <c r="G833" i="8" s="1"/>
  <c r="H833" i="8" s="1"/>
  <c r="I833" i="8" s="1"/>
  <c r="W872" i="5" l="1"/>
  <c r="V873" i="5" s="1"/>
  <c r="W833" i="8"/>
  <c r="W831" i="7"/>
  <c r="H831" i="7"/>
  <c r="I831" i="7" s="1"/>
  <c r="J831" i="7" s="1"/>
  <c r="J833" i="8"/>
  <c r="I873" i="5" l="1"/>
  <c r="F873" i="5"/>
  <c r="D873" i="5"/>
  <c r="K873" i="5"/>
  <c r="M873" i="5"/>
  <c r="N873" i="5" s="1"/>
  <c r="O873" i="5" s="1"/>
  <c r="J873" i="5"/>
  <c r="L873" i="5"/>
  <c r="E873" i="5"/>
  <c r="C873" i="5"/>
  <c r="H873" i="5"/>
  <c r="S873" i="5"/>
  <c r="Y831" i="7"/>
  <c r="Z830" i="7" s="1"/>
  <c r="Y833" i="8"/>
  <c r="P873" i="5" l="1"/>
  <c r="Q873" i="5" s="1"/>
  <c r="R873" i="5" s="1"/>
  <c r="T873" i="5" s="1"/>
  <c r="AB831" i="7"/>
  <c r="R832" i="7" s="1"/>
  <c r="AB833" i="8"/>
  <c r="Z832" i="8"/>
  <c r="W873" i="5" l="1"/>
  <c r="U872" i="5"/>
  <c r="Q832" i="7"/>
  <c r="D832" i="7"/>
  <c r="O832" i="7"/>
  <c r="X832" i="7"/>
  <c r="AA832" i="7"/>
  <c r="N832" i="7"/>
  <c r="C832" i="7"/>
  <c r="M832" i="7"/>
  <c r="P832" i="7"/>
  <c r="E832" i="7"/>
  <c r="F832" i="7" s="1"/>
  <c r="K832" i="7"/>
  <c r="AA834" i="8"/>
  <c r="M834" i="8"/>
  <c r="P834" i="8"/>
  <c r="Q834" i="8"/>
  <c r="N834" i="8"/>
  <c r="X834" i="8"/>
  <c r="C834" i="8"/>
  <c r="O834" i="8"/>
  <c r="R834" i="8"/>
  <c r="D834" i="8"/>
  <c r="E834" i="8"/>
  <c r="K834" i="8"/>
  <c r="S832" i="7"/>
  <c r="T832" i="7" s="1"/>
  <c r="L874" i="5" l="1"/>
  <c r="D874" i="5"/>
  <c r="E874" i="5"/>
  <c r="H874" i="5"/>
  <c r="M874" i="5"/>
  <c r="K874" i="5"/>
  <c r="V874" i="5"/>
  <c r="C874" i="5"/>
  <c r="J874" i="5"/>
  <c r="S874" i="5"/>
  <c r="I874" i="5"/>
  <c r="F874" i="5"/>
  <c r="G832" i="7"/>
  <c r="S834" i="8"/>
  <c r="T834" i="8" s="1"/>
  <c r="F834" i="8"/>
  <c r="U832" i="7"/>
  <c r="V832" i="7" s="1"/>
  <c r="W832" i="7" s="1"/>
  <c r="N874" i="5" l="1"/>
  <c r="H832" i="7"/>
  <c r="I832" i="7" s="1"/>
  <c r="J832" i="7" s="1"/>
  <c r="Y832" i="7" s="1"/>
  <c r="U834" i="8"/>
  <c r="V834" i="8" s="1"/>
  <c r="W834" i="8" s="1"/>
  <c r="G834" i="8"/>
  <c r="O874" i="5" l="1"/>
  <c r="P874" i="5" s="1"/>
  <c r="Q874" i="5" s="1"/>
  <c r="H834" i="8"/>
  <c r="I834" i="8" s="1"/>
  <c r="J834" i="8" s="1"/>
  <c r="Y834" i="8" s="1"/>
  <c r="AB832" i="7"/>
  <c r="Z831" i="7"/>
  <c r="R874" i="5" l="1"/>
  <c r="T874" i="5" s="1"/>
  <c r="AB834" i="8"/>
  <c r="Z833" i="8"/>
  <c r="AA833" i="7"/>
  <c r="Q833" i="7"/>
  <c r="K833" i="7"/>
  <c r="C833" i="7"/>
  <c r="X833" i="7"/>
  <c r="D833" i="7"/>
  <c r="R833" i="7"/>
  <c r="P833" i="7"/>
  <c r="O833" i="7"/>
  <c r="N833" i="7"/>
  <c r="E833" i="7"/>
  <c r="M833" i="7"/>
  <c r="W874" i="5" l="1"/>
  <c r="U873" i="5"/>
  <c r="D835" i="8"/>
  <c r="E835" i="8"/>
  <c r="K835" i="8"/>
  <c r="C835" i="8"/>
  <c r="O835" i="8"/>
  <c r="AA835" i="8"/>
  <c r="N835" i="8"/>
  <c r="M835" i="8"/>
  <c r="R835" i="8"/>
  <c r="P835" i="8"/>
  <c r="Q835" i="8"/>
  <c r="X835" i="8"/>
  <c r="F833" i="7"/>
  <c r="G833" i="7" s="1"/>
  <c r="H833" i="7" s="1"/>
  <c r="I833" i="7" s="1"/>
  <c r="S833" i="7"/>
  <c r="L875" i="5" l="1"/>
  <c r="C875" i="5"/>
  <c r="H875" i="5"/>
  <c r="J875" i="5"/>
  <c r="V875" i="5"/>
  <c r="M875" i="5"/>
  <c r="K875" i="5"/>
  <c r="E875" i="5"/>
  <c r="D875" i="5"/>
  <c r="I875" i="5"/>
  <c r="S875" i="5"/>
  <c r="F875" i="5"/>
  <c r="S835" i="8"/>
  <c r="T835" i="8" s="1"/>
  <c r="F835" i="8"/>
  <c r="T833" i="7"/>
  <c r="J833" i="7"/>
  <c r="N875" i="5" l="1"/>
  <c r="O875" i="5" s="1"/>
  <c r="U833" i="7"/>
  <c r="V833" i="7" s="1"/>
  <c r="W833" i="7" s="1"/>
  <c r="Y833" i="7" s="1"/>
  <c r="G835" i="8"/>
  <c r="H835" i="8" s="1"/>
  <c r="I835" i="8" s="1"/>
  <c r="J835" i="8" s="1"/>
  <c r="U835" i="8"/>
  <c r="V835" i="8" s="1"/>
  <c r="W835" i="8" s="1"/>
  <c r="P875" i="5" l="1"/>
  <c r="Q875" i="5" s="1"/>
  <c r="R875" i="5" s="1"/>
  <c r="T875" i="5" s="1"/>
  <c r="Y835" i="8"/>
  <c r="Z834" i="8" s="1"/>
  <c r="AB833" i="7"/>
  <c r="Z832" i="7"/>
  <c r="W875" i="5" l="1"/>
  <c r="U874" i="5"/>
  <c r="AB835" i="8"/>
  <c r="C836" i="8" s="1"/>
  <c r="O834" i="7"/>
  <c r="M834" i="7"/>
  <c r="Q834" i="7"/>
  <c r="K834" i="7"/>
  <c r="P834" i="7"/>
  <c r="X834" i="7"/>
  <c r="D834" i="7"/>
  <c r="E834" i="7"/>
  <c r="C834" i="7"/>
  <c r="R834" i="7"/>
  <c r="N834" i="7"/>
  <c r="AA834" i="7"/>
  <c r="V876" i="5" l="1"/>
  <c r="K876" i="5"/>
  <c r="F876" i="5"/>
  <c r="C876" i="5"/>
  <c r="I876" i="5"/>
  <c r="E876" i="5"/>
  <c r="S876" i="5"/>
  <c r="L876" i="5"/>
  <c r="D876" i="5"/>
  <c r="J876" i="5"/>
  <c r="M876" i="5"/>
  <c r="H876" i="5"/>
  <c r="Q836" i="8"/>
  <c r="E836" i="8"/>
  <c r="F836" i="8" s="1"/>
  <c r="G836" i="8" s="1"/>
  <c r="R836" i="8"/>
  <c r="S836" i="8" s="1"/>
  <c r="M836" i="8"/>
  <c r="P836" i="8"/>
  <c r="X836" i="8"/>
  <c r="O836" i="8"/>
  <c r="K836" i="8"/>
  <c r="D836" i="8"/>
  <c r="N836" i="8"/>
  <c r="AA836" i="8"/>
  <c r="S834" i="7"/>
  <c r="F834" i="7"/>
  <c r="G834" i="7" s="1"/>
  <c r="N876" i="5" l="1"/>
  <c r="O876" i="5" s="1"/>
  <c r="P876" i="5" s="1"/>
  <c r="Q876" i="5" s="1"/>
  <c r="T834" i="7"/>
  <c r="U834" i="7" s="1"/>
  <c r="V834" i="7" s="1"/>
  <c r="H836" i="8"/>
  <c r="I836" i="8" s="1"/>
  <c r="J836" i="8" s="1"/>
  <c r="T836" i="8"/>
  <c r="U836" i="8" s="1"/>
  <c r="V836" i="8" s="1"/>
  <c r="H834" i="7"/>
  <c r="I834" i="7" s="1"/>
  <c r="J834" i="7" s="1"/>
  <c r="R876" i="5" l="1"/>
  <c r="T876" i="5" s="1"/>
  <c r="W834" i="7"/>
  <c r="Y834" i="7" s="1"/>
  <c r="W836" i="8"/>
  <c r="Y836" i="8" s="1"/>
  <c r="W876" i="5" l="1"/>
  <c r="U875" i="5"/>
  <c r="Z833" i="7"/>
  <c r="AB834" i="7"/>
  <c r="Q835" i="7" s="1"/>
  <c r="Z835" i="8"/>
  <c r="AB836" i="8"/>
  <c r="K837" i="8" s="1"/>
  <c r="M877" i="5" l="1"/>
  <c r="N877" i="5" s="1"/>
  <c r="O877" i="5" s="1"/>
  <c r="P877" i="5" s="1"/>
  <c r="Q877" i="5" s="1"/>
  <c r="R877" i="5" s="1"/>
  <c r="F877" i="5"/>
  <c r="I877" i="5"/>
  <c r="C877" i="5"/>
  <c r="J877" i="5"/>
  <c r="E877" i="5"/>
  <c r="S877" i="5"/>
  <c r="K877" i="5"/>
  <c r="L877" i="5"/>
  <c r="D877" i="5"/>
  <c r="V877" i="5"/>
  <c r="H877" i="5"/>
  <c r="D837" i="8"/>
  <c r="X837" i="8"/>
  <c r="N837" i="8"/>
  <c r="O837" i="8"/>
  <c r="P837" i="8"/>
  <c r="AA837" i="8"/>
  <c r="R837" i="8"/>
  <c r="S837" i="8" s="1"/>
  <c r="T837" i="8" s="1"/>
  <c r="U837" i="8" s="1"/>
  <c r="V837" i="8" s="1"/>
  <c r="M837" i="8"/>
  <c r="C837" i="8"/>
  <c r="Q837" i="8"/>
  <c r="E837" i="8"/>
  <c r="F837" i="8" s="1"/>
  <c r="O835" i="7"/>
  <c r="M835" i="7"/>
  <c r="E835" i="7"/>
  <c r="F835" i="7" s="1"/>
  <c r="X835" i="7"/>
  <c r="K835" i="7"/>
  <c r="P835" i="7"/>
  <c r="D835" i="7"/>
  <c r="R835" i="7"/>
  <c r="S835" i="7" s="1"/>
  <c r="T835" i="7" s="1"/>
  <c r="AA835" i="7"/>
  <c r="N835" i="7"/>
  <c r="C835" i="7"/>
  <c r="T877" i="5" l="1"/>
  <c r="W837" i="8"/>
  <c r="G835" i="7"/>
  <c r="H835" i="7" s="1"/>
  <c r="I835" i="7" s="1"/>
  <c r="J835" i="7" s="1"/>
  <c r="G837" i="8"/>
  <c r="H837" i="8" s="1"/>
  <c r="I837" i="8" s="1"/>
  <c r="U835" i="7"/>
  <c r="V835" i="7" s="1"/>
  <c r="W835" i="7" s="1"/>
  <c r="W877" i="5" l="1"/>
  <c r="U876" i="5"/>
  <c r="Y835" i="7"/>
  <c r="J837" i="8"/>
  <c r="Y837" i="8" s="1"/>
  <c r="J878" i="5" l="1"/>
  <c r="I878" i="5"/>
  <c r="H878" i="5"/>
  <c r="E878" i="5"/>
  <c r="D878" i="5"/>
  <c r="K878" i="5"/>
  <c r="C878" i="5"/>
  <c r="M878" i="5"/>
  <c r="S878" i="5"/>
  <c r="V878" i="5"/>
  <c r="L878" i="5"/>
  <c r="F878" i="5"/>
  <c r="AB837" i="8"/>
  <c r="Z836" i="8"/>
  <c r="AB835" i="7"/>
  <c r="Z834" i="7"/>
  <c r="N878" i="5" l="1"/>
  <c r="O878" i="5" s="1"/>
  <c r="P878" i="5" s="1"/>
  <c r="Q878" i="5" s="1"/>
  <c r="R878" i="5" s="1"/>
  <c r="T878" i="5" s="1"/>
  <c r="K838" i="8"/>
  <c r="O838" i="8"/>
  <c r="AA838" i="8"/>
  <c r="R838" i="8"/>
  <c r="P838" i="8"/>
  <c r="Q838" i="8"/>
  <c r="X838" i="8"/>
  <c r="C838" i="8"/>
  <c r="M838" i="8"/>
  <c r="D838" i="8"/>
  <c r="E838" i="8"/>
  <c r="N838" i="8"/>
  <c r="E836" i="7"/>
  <c r="K836" i="7"/>
  <c r="P836" i="7"/>
  <c r="AA836" i="7"/>
  <c r="O836" i="7"/>
  <c r="Q836" i="7"/>
  <c r="M836" i="7"/>
  <c r="R836" i="7"/>
  <c r="N836" i="7"/>
  <c r="D836" i="7"/>
  <c r="C836" i="7"/>
  <c r="X836" i="7"/>
  <c r="W878" i="5" l="1"/>
  <c r="U877" i="5"/>
  <c r="S836" i="7"/>
  <c r="T836" i="7" s="1"/>
  <c r="U836" i="7" s="1"/>
  <c r="V836" i="7" s="1"/>
  <c r="F838" i="8"/>
  <c r="G838" i="8" s="1"/>
  <c r="F836" i="7"/>
  <c r="G836" i="7" s="1"/>
  <c r="H836" i="7" s="1"/>
  <c r="I836" i="7" s="1"/>
  <c r="S838" i="8"/>
  <c r="I879" i="5" l="1"/>
  <c r="V879" i="5"/>
  <c r="E879" i="5"/>
  <c r="H879" i="5"/>
  <c r="L879" i="5"/>
  <c r="S879" i="5"/>
  <c r="F879" i="5"/>
  <c r="K879" i="5"/>
  <c r="D879" i="5"/>
  <c r="J879" i="5"/>
  <c r="C879" i="5"/>
  <c r="M879" i="5"/>
  <c r="H838" i="8"/>
  <c r="I838" i="8" s="1"/>
  <c r="J838" i="8" s="1"/>
  <c r="J836" i="7"/>
  <c r="T838" i="8"/>
  <c r="U838" i="8" s="1"/>
  <c r="V838" i="8" s="1"/>
  <c r="W836" i="7"/>
  <c r="N879" i="5" l="1"/>
  <c r="O879" i="5" s="1"/>
  <c r="P879" i="5" s="1"/>
  <c r="Q879" i="5" s="1"/>
  <c r="R879" i="5" s="1"/>
  <c r="T879" i="5" s="1"/>
  <c r="Y836" i="7"/>
  <c r="Z835" i="7" s="1"/>
  <c r="W838" i="8"/>
  <c r="Y838" i="8" s="1"/>
  <c r="W879" i="5" l="1"/>
  <c r="U878" i="5"/>
  <c r="AB836" i="7"/>
  <c r="D837" i="7" s="1"/>
  <c r="AB838" i="8"/>
  <c r="Z837" i="8"/>
  <c r="K880" i="5" l="1"/>
  <c r="V880" i="5"/>
  <c r="E880" i="5"/>
  <c r="L880" i="5"/>
  <c r="F880" i="5"/>
  <c r="M880" i="5"/>
  <c r="I880" i="5"/>
  <c r="D880" i="5"/>
  <c r="J880" i="5"/>
  <c r="H880" i="5"/>
  <c r="S880" i="5"/>
  <c r="C880" i="5"/>
  <c r="R837" i="7"/>
  <c r="S837" i="7" s="1"/>
  <c r="T837" i="7" s="1"/>
  <c r="U837" i="7" s="1"/>
  <c r="V837" i="7" s="1"/>
  <c r="N837" i="7"/>
  <c r="O837" i="7"/>
  <c r="K837" i="7"/>
  <c r="X837" i="7"/>
  <c r="E837" i="7"/>
  <c r="F837" i="7" s="1"/>
  <c r="G837" i="7" s="1"/>
  <c r="AA837" i="7"/>
  <c r="P837" i="7"/>
  <c r="Q837" i="7"/>
  <c r="M837" i="7"/>
  <c r="C837" i="7"/>
  <c r="D839" i="8"/>
  <c r="E839" i="8"/>
  <c r="Q839" i="8"/>
  <c r="N839" i="8"/>
  <c r="K839" i="8"/>
  <c r="C839" i="8"/>
  <c r="X839" i="8"/>
  <c r="O839" i="8"/>
  <c r="P839" i="8"/>
  <c r="R839" i="8"/>
  <c r="M839" i="8"/>
  <c r="AA839" i="8"/>
  <c r="N880" i="5" l="1"/>
  <c r="O880" i="5" s="1"/>
  <c r="P880" i="5" s="1"/>
  <c r="Q880" i="5" s="1"/>
  <c r="R880" i="5" s="1"/>
  <c r="T880" i="5" s="1"/>
  <c r="W837" i="7"/>
  <c r="S839" i="8"/>
  <c r="F839" i="8"/>
  <c r="H837" i="7"/>
  <c r="I837" i="7" s="1"/>
  <c r="J837" i="7" s="1"/>
  <c r="W880" i="5" l="1"/>
  <c r="U879" i="5"/>
  <c r="Y837" i="7"/>
  <c r="Z836" i="7" s="1"/>
  <c r="G839" i="8"/>
  <c r="H839" i="8" s="1"/>
  <c r="I839" i="8" s="1"/>
  <c r="T839" i="8"/>
  <c r="U839" i="8" s="1"/>
  <c r="V839" i="8" s="1"/>
  <c r="W839" i="8" s="1"/>
  <c r="V881" i="5" l="1"/>
  <c r="J881" i="5"/>
  <c r="S881" i="5"/>
  <c r="E881" i="5"/>
  <c r="I881" i="5"/>
  <c r="K881" i="5"/>
  <c r="H881" i="5"/>
  <c r="C881" i="5"/>
  <c r="F881" i="5"/>
  <c r="L881" i="5"/>
  <c r="D881" i="5"/>
  <c r="M881" i="5"/>
  <c r="AB837" i="7"/>
  <c r="P838" i="7" s="1"/>
  <c r="J839" i="8"/>
  <c r="Y839" i="8" s="1"/>
  <c r="N881" i="5" l="1"/>
  <c r="O881" i="5" s="1"/>
  <c r="P881" i="5" s="1"/>
  <c r="Q881" i="5" s="1"/>
  <c r="R881" i="5" s="1"/>
  <c r="T881" i="5" s="1"/>
  <c r="N838" i="7"/>
  <c r="R838" i="7"/>
  <c r="S838" i="7" s="1"/>
  <c r="D838" i="7"/>
  <c r="O838" i="7"/>
  <c r="M838" i="7"/>
  <c r="E838" i="7"/>
  <c r="F838" i="7" s="1"/>
  <c r="C838" i="7"/>
  <c r="K838" i="7"/>
  <c r="AA838" i="7"/>
  <c r="Q838" i="7"/>
  <c r="X838" i="7"/>
  <c r="AB839" i="8"/>
  <c r="Z838" i="8"/>
  <c r="W881" i="5" l="1"/>
  <c r="U880" i="5"/>
  <c r="G838" i="7"/>
  <c r="K840" i="8"/>
  <c r="E840" i="8"/>
  <c r="R840" i="8"/>
  <c r="O840" i="8"/>
  <c r="Q840" i="8"/>
  <c r="X840" i="8"/>
  <c r="M840" i="8"/>
  <c r="C840" i="8"/>
  <c r="N840" i="8"/>
  <c r="D840" i="8"/>
  <c r="P840" i="8"/>
  <c r="AA840" i="8"/>
  <c r="T838" i="7"/>
  <c r="U838" i="7" s="1"/>
  <c r="V838" i="7" s="1"/>
  <c r="S882" i="5" l="1"/>
  <c r="I882" i="5"/>
  <c r="C882" i="5"/>
  <c r="D882" i="5"/>
  <c r="K882" i="5"/>
  <c r="E882" i="5"/>
  <c r="H882" i="5"/>
  <c r="L882" i="5"/>
  <c r="M882" i="5"/>
  <c r="F882" i="5"/>
  <c r="V882" i="5"/>
  <c r="J882" i="5"/>
  <c r="W838" i="7"/>
  <c r="S840" i="8"/>
  <c r="T840" i="8" s="1"/>
  <c r="H838" i="7"/>
  <c r="I838" i="7" s="1"/>
  <c r="J838" i="7" s="1"/>
  <c r="F840" i="8"/>
  <c r="N882" i="5" l="1"/>
  <c r="O882" i="5" s="1"/>
  <c r="Y838" i="7"/>
  <c r="Z837" i="7" s="1"/>
  <c r="U840" i="8"/>
  <c r="V840" i="8" s="1"/>
  <c r="W840" i="8" s="1"/>
  <c r="G840" i="8"/>
  <c r="P882" i="5" l="1"/>
  <c r="Q882" i="5" s="1"/>
  <c r="R882" i="5" s="1"/>
  <c r="T882" i="5" s="1"/>
  <c r="AB838" i="7"/>
  <c r="X839" i="7" s="1"/>
  <c r="H840" i="8"/>
  <c r="I840" i="8" s="1"/>
  <c r="J840" i="8" s="1"/>
  <c r="Y840" i="8" s="1"/>
  <c r="W882" i="5" l="1"/>
  <c r="U881" i="5"/>
  <c r="M839" i="7"/>
  <c r="R839" i="7"/>
  <c r="S839" i="7" s="1"/>
  <c r="K839" i="7"/>
  <c r="D839" i="7"/>
  <c r="P839" i="7"/>
  <c r="AA839" i="7"/>
  <c r="O839" i="7"/>
  <c r="E839" i="7"/>
  <c r="F839" i="7" s="1"/>
  <c r="G839" i="7" s="1"/>
  <c r="H839" i="7" s="1"/>
  <c r="I839" i="7" s="1"/>
  <c r="Q839" i="7"/>
  <c r="C839" i="7"/>
  <c r="N839" i="7"/>
  <c r="AB840" i="8"/>
  <c r="Z839" i="8"/>
  <c r="F883" i="5" l="1"/>
  <c r="J883" i="5"/>
  <c r="H883" i="5"/>
  <c r="K883" i="5"/>
  <c r="C883" i="5"/>
  <c r="E883" i="5"/>
  <c r="I883" i="5"/>
  <c r="M883" i="5"/>
  <c r="S883" i="5"/>
  <c r="D883" i="5"/>
  <c r="V883" i="5"/>
  <c r="L883" i="5"/>
  <c r="N841" i="8"/>
  <c r="O841" i="8"/>
  <c r="M841" i="8"/>
  <c r="D841" i="8"/>
  <c r="X841" i="8"/>
  <c r="C841" i="8"/>
  <c r="R841" i="8"/>
  <c r="Q841" i="8"/>
  <c r="AA841" i="8"/>
  <c r="P841" i="8"/>
  <c r="E841" i="8"/>
  <c r="K841" i="8"/>
  <c r="J839" i="7"/>
  <c r="T839" i="7"/>
  <c r="U839" i="7" s="1"/>
  <c r="V839" i="7" s="1"/>
  <c r="W839" i="7" s="1"/>
  <c r="N883" i="5" l="1"/>
  <c r="O883" i="5" s="1"/>
  <c r="P883" i="5" s="1"/>
  <c r="Q883" i="5" s="1"/>
  <c r="F841" i="8"/>
  <c r="G841" i="8" s="1"/>
  <c r="S841" i="8"/>
  <c r="Y839" i="7"/>
  <c r="R883" i="5" l="1"/>
  <c r="T883" i="5" s="1"/>
  <c r="H841" i="8"/>
  <c r="I841" i="8" s="1"/>
  <c r="J841" i="8" s="1"/>
  <c r="AB839" i="7"/>
  <c r="Z838" i="7"/>
  <c r="T841" i="8"/>
  <c r="U841" i="8" s="1"/>
  <c r="V841" i="8" s="1"/>
  <c r="W841" i="8" s="1"/>
  <c r="W883" i="5" l="1"/>
  <c r="U882" i="5"/>
  <c r="Y841" i="8"/>
  <c r="Z840" i="8" s="1"/>
  <c r="C840" i="7"/>
  <c r="M840" i="7"/>
  <c r="R840" i="7"/>
  <c r="E840" i="7"/>
  <c r="O840" i="7"/>
  <c r="P840" i="7"/>
  <c r="Q840" i="7"/>
  <c r="D840" i="7"/>
  <c r="X840" i="7"/>
  <c r="N840" i="7"/>
  <c r="AA840" i="7"/>
  <c r="K840" i="7"/>
  <c r="L884" i="5" l="1"/>
  <c r="M884" i="5"/>
  <c r="H884" i="5"/>
  <c r="J884" i="5"/>
  <c r="D884" i="5"/>
  <c r="V884" i="5"/>
  <c r="E884" i="5"/>
  <c r="F884" i="5"/>
  <c r="S884" i="5"/>
  <c r="K884" i="5"/>
  <c r="I884" i="5"/>
  <c r="C884" i="5"/>
  <c r="AB841" i="8"/>
  <c r="C842" i="8" s="1"/>
  <c r="F840" i="7"/>
  <c r="G840" i="7" s="1"/>
  <c r="H840" i="7" s="1"/>
  <c r="I840" i="7" s="1"/>
  <c r="S840" i="7"/>
  <c r="N884" i="5" l="1"/>
  <c r="AA842" i="8"/>
  <c r="O842" i="8"/>
  <c r="X842" i="8"/>
  <c r="M842" i="8"/>
  <c r="K842" i="8"/>
  <c r="R842" i="8"/>
  <c r="S842" i="8" s="1"/>
  <c r="P842" i="8"/>
  <c r="D842" i="8"/>
  <c r="Q842" i="8"/>
  <c r="E842" i="8"/>
  <c r="F842" i="8" s="1"/>
  <c r="G842" i="8" s="1"/>
  <c r="H842" i="8" s="1"/>
  <c r="I842" i="8" s="1"/>
  <c r="N842" i="8"/>
  <c r="T840" i="7"/>
  <c r="U840" i="7" s="1"/>
  <c r="V840" i="7" s="1"/>
  <c r="J840" i="7"/>
  <c r="O884" i="5" l="1"/>
  <c r="P884" i="5" s="1"/>
  <c r="Q884" i="5" s="1"/>
  <c r="J842" i="8"/>
  <c r="T842" i="8"/>
  <c r="U842" i="8" s="1"/>
  <c r="V842" i="8" s="1"/>
  <c r="W840" i="7"/>
  <c r="Y840" i="7" s="1"/>
  <c r="R884" i="5" l="1"/>
  <c r="T884" i="5" s="1"/>
  <c r="W842" i="8"/>
  <c r="Y842" i="8" s="1"/>
  <c r="AB840" i="7"/>
  <c r="Z839" i="7"/>
  <c r="W884" i="5" l="1"/>
  <c r="U883" i="5"/>
  <c r="AB842" i="8"/>
  <c r="Z841" i="8"/>
  <c r="M841" i="7"/>
  <c r="AA841" i="7"/>
  <c r="C841" i="7"/>
  <c r="Q841" i="7"/>
  <c r="D841" i="7"/>
  <c r="R841" i="7"/>
  <c r="E841" i="7"/>
  <c r="P841" i="7"/>
  <c r="X841" i="7"/>
  <c r="K841" i="7"/>
  <c r="O841" i="7"/>
  <c r="N841" i="7"/>
  <c r="I885" i="5" l="1"/>
  <c r="D885" i="5"/>
  <c r="M885" i="5"/>
  <c r="V885" i="5"/>
  <c r="K885" i="5"/>
  <c r="E885" i="5"/>
  <c r="L885" i="5"/>
  <c r="H885" i="5"/>
  <c r="S885" i="5"/>
  <c r="C885" i="5"/>
  <c r="F885" i="5"/>
  <c r="J885" i="5"/>
  <c r="X843" i="8"/>
  <c r="Q843" i="8"/>
  <c r="AA843" i="8"/>
  <c r="K843" i="8"/>
  <c r="M843" i="8"/>
  <c r="P843" i="8"/>
  <c r="N843" i="8"/>
  <c r="R843" i="8"/>
  <c r="D843" i="8"/>
  <c r="C843" i="8"/>
  <c r="O843" i="8"/>
  <c r="E843" i="8"/>
  <c r="S841" i="7"/>
  <c r="T841" i="7" s="1"/>
  <c r="F841" i="7"/>
  <c r="G841" i="7" s="1"/>
  <c r="N885" i="5" l="1"/>
  <c r="O885" i="5" s="1"/>
  <c r="U841" i="7"/>
  <c r="V841" i="7" s="1"/>
  <c r="W841" i="7" s="1"/>
  <c r="F843" i="8"/>
  <c r="G843" i="8" s="1"/>
  <c r="H843" i="8" s="1"/>
  <c r="I843" i="8" s="1"/>
  <c r="S843" i="8"/>
  <c r="H841" i="7"/>
  <c r="I841" i="7" s="1"/>
  <c r="J841" i="7" s="1"/>
  <c r="P885" i="5" l="1"/>
  <c r="Q885" i="5" s="1"/>
  <c r="R885" i="5" s="1"/>
  <c r="T885" i="5" s="1"/>
  <c r="U884" i="5" s="1"/>
  <c r="Y841" i="7"/>
  <c r="Z840" i="7" s="1"/>
  <c r="T843" i="8"/>
  <c r="J843" i="8"/>
  <c r="W885" i="5" l="1"/>
  <c r="E886" i="5" s="1"/>
  <c r="AB841" i="7"/>
  <c r="P842" i="7" s="1"/>
  <c r="U843" i="8"/>
  <c r="V843" i="8" s="1"/>
  <c r="W843" i="8" s="1"/>
  <c r="Y843" i="8" s="1"/>
  <c r="S886" i="5" l="1"/>
  <c r="D886" i="5"/>
  <c r="F886" i="5"/>
  <c r="V886" i="5"/>
  <c r="C886" i="5"/>
  <c r="K886" i="5"/>
  <c r="I886" i="5"/>
  <c r="L886" i="5"/>
  <c r="J886" i="5"/>
  <c r="M886" i="5"/>
  <c r="N886" i="5" s="1"/>
  <c r="O886" i="5" s="1"/>
  <c r="H886" i="5"/>
  <c r="O842" i="7"/>
  <c r="AA842" i="7"/>
  <c r="C842" i="7"/>
  <c r="X842" i="7"/>
  <c r="N842" i="7"/>
  <c r="R842" i="7"/>
  <c r="S842" i="7" s="1"/>
  <c r="T842" i="7" s="1"/>
  <c r="Q842" i="7"/>
  <c r="M842" i="7"/>
  <c r="K842" i="7"/>
  <c r="D842" i="7"/>
  <c r="E842" i="7"/>
  <c r="F842" i="7" s="1"/>
  <c r="AB843" i="8"/>
  <c r="Z842" i="8"/>
  <c r="P886" i="5" l="1"/>
  <c r="Q886" i="5" s="1"/>
  <c r="R886" i="5" s="1"/>
  <c r="T886" i="5" s="1"/>
  <c r="G842" i="7"/>
  <c r="H842" i="7" s="1"/>
  <c r="I842" i="7" s="1"/>
  <c r="AA844" i="8"/>
  <c r="O844" i="8"/>
  <c r="P844" i="8"/>
  <c r="C844" i="8"/>
  <c r="E844" i="8"/>
  <c r="N844" i="8"/>
  <c r="X844" i="8"/>
  <c r="D844" i="8"/>
  <c r="R844" i="8"/>
  <c r="K844" i="8"/>
  <c r="M844" i="8"/>
  <c r="Q844" i="8"/>
  <c r="U842" i="7"/>
  <c r="V842" i="7" s="1"/>
  <c r="W842" i="7" s="1"/>
  <c r="W886" i="5" l="1"/>
  <c r="U885" i="5"/>
  <c r="J842" i="7"/>
  <c r="Y842" i="7" s="1"/>
  <c r="S844" i="8"/>
  <c r="T844" i="8" s="1"/>
  <c r="F844" i="8"/>
  <c r="G844" i="8" s="1"/>
  <c r="H844" i="8" s="1"/>
  <c r="I844" i="8" s="1"/>
  <c r="D887" i="5" l="1"/>
  <c r="I887" i="5"/>
  <c r="V887" i="5"/>
  <c r="J887" i="5"/>
  <c r="M887" i="5"/>
  <c r="L887" i="5"/>
  <c r="C887" i="5"/>
  <c r="K887" i="5"/>
  <c r="F887" i="5"/>
  <c r="S887" i="5"/>
  <c r="E887" i="5"/>
  <c r="H887" i="5"/>
  <c r="AB842" i="7"/>
  <c r="Z841" i="7"/>
  <c r="J844" i="8"/>
  <c r="U844" i="8"/>
  <c r="V844" i="8" s="1"/>
  <c r="W844" i="8" s="1"/>
  <c r="N887" i="5" l="1"/>
  <c r="O887" i="5" s="1"/>
  <c r="P887" i="5" s="1"/>
  <c r="Q887" i="5" s="1"/>
  <c r="R887" i="5" s="1"/>
  <c r="T887" i="5" s="1"/>
  <c r="Y844" i="8"/>
  <c r="N843" i="7"/>
  <c r="X843" i="7"/>
  <c r="C843" i="7"/>
  <c r="K843" i="7"/>
  <c r="R843" i="7"/>
  <c r="E843" i="7"/>
  <c r="D843" i="7"/>
  <c r="M843" i="7"/>
  <c r="P843" i="7"/>
  <c r="Q843" i="7"/>
  <c r="O843" i="7"/>
  <c r="AA843" i="7"/>
  <c r="W887" i="5" l="1"/>
  <c r="U886" i="5"/>
  <c r="S843" i="7"/>
  <c r="T843" i="7" s="1"/>
  <c r="U843" i="7" s="1"/>
  <c r="V843" i="7" s="1"/>
  <c r="F843" i="7"/>
  <c r="G843" i="7" s="1"/>
  <c r="H843" i="7" s="1"/>
  <c r="I843" i="7" s="1"/>
  <c r="AB844" i="8"/>
  <c r="Z843" i="8"/>
  <c r="K888" i="5" l="1"/>
  <c r="C888" i="5"/>
  <c r="D888" i="5"/>
  <c r="S888" i="5"/>
  <c r="L888" i="5"/>
  <c r="E888" i="5"/>
  <c r="V888" i="5"/>
  <c r="I888" i="5"/>
  <c r="F888" i="5"/>
  <c r="H888" i="5"/>
  <c r="M888" i="5"/>
  <c r="J888" i="5"/>
  <c r="X845" i="8"/>
  <c r="K845" i="8"/>
  <c r="N845" i="8"/>
  <c r="O845" i="8"/>
  <c r="D845" i="8"/>
  <c r="E845" i="8"/>
  <c r="R845" i="8"/>
  <c r="AA845" i="8"/>
  <c r="C845" i="8"/>
  <c r="M845" i="8"/>
  <c r="P845" i="8"/>
  <c r="Q845" i="8"/>
  <c r="J843" i="7"/>
  <c r="W843" i="7"/>
  <c r="N888" i="5" l="1"/>
  <c r="O888" i="5" s="1"/>
  <c r="F845" i="8"/>
  <c r="G845" i="8" s="1"/>
  <c r="H845" i="8" s="1"/>
  <c r="I845" i="8" s="1"/>
  <c r="S845" i="8"/>
  <c r="Y843" i="7"/>
  <c r="P888" i="5" l="1"/>
  <c r="Q888" i="5" s="1"/>
  <c r="R888" i="5" s="1"/>
  <c r="T888" i="5" s="1"/>
  <c r="J845" i="8"/>
  <c r="AB843" i="7"/>
  <c r="Z842" i="7"/>
  <c r="T845" i="8"/>
  <c r="W888" i="5" l="1"/>
  <c r="U887" i="5"/>
  <c r="U845" i="8"/>
  <c r="V845" i="8" s="1"/>
  <c r="W845" i="8" s="1"/>
  <c r="Y845" i="8" s="1"/>
  <c r="P844" i="7"/>
  <c r="AA844" i="7"/>
  <c r="X844" i="7"/>
  <c r="O844" i="7"/>
  <c r="N844" i="7"/>
  <c r="C844" i="7"/>
  <c r="R844" i="7"/>
  <c r="M844" i="7"/>
  <c r="Q844" i="7"/>
  <c r="E844" i="7"/>
  <c r="K844" i="7"/>
  <c r="D844" i="7"/>
  <c r="F889" i="5" l="1"/>
  <c r="D889" i="5"/>
  <c r="J889" i="5"/>
  <c r="H889" i="5"/>
  <c r="C889" i="5"/>
  <c r="V889" i="5"/>
  <c r="I889" i="5"/>
  <c r="E889" i="5"/>
  <c r="M889" i="5"/>
  <c r="K889" i="5"/>
  <c r="S889" i="5"/>
  <c r="L889" i="5"/>
  <c r="AB845" i="8"/>
  <c r="Z844" i="8"/>
  <c r="S844" i="7"/>
  <c r="T844" i="7" s="1"/>
  <c r="F844" i="7"/>
  <c r="G844" i="7" s="1"/>
  <c r="N889" i="5" l="1"/>
  <c r="C846" i="8"/>
  <c r="Q846" i="8"/>
  <c r="M846" i="8"/>
  <c r="N846" i="8"/>
  <c r="P846" i="8"/>
  <c r="K846" i="8"/>
  <c r="E846" i="8"/>
  <c r="D846" i="8"/>
  <c r="X846" i="8"/>
  <c r="R846" i="8"/>
  <c r="O846" i="8"/>
  <c r="AA846" i="8"/>
  <c r="H844" i="7"/>
  <c r="I844" i="7" s="1"/>
  <c r="J844" i="7" s="1"/>
  <c r="U844" i="7"/>
  <c r="V844" i="7" s="1"/>
  <c r="W844" i="7" s="1"/>
  <c r="O889" i="5" l="1"/>
  <c r="P889" i="5" s="1"/>
  <c r="Q889" i="5" s="1"/>
  <c r="Y844" i="7"/>
  <c r="Z843" i="7" s="1"/>
  <c r="S846" i="8"/>
  <c r="F846" i="8"/>
  <c r="G846" i="8" s="1"/>
  <c r="R889" i="5" l="1"/>
  <c r="T889" i="5" s="1"/>
  <c r="AB844" i="7"/>
  <c r="D845" i="7" s="1"/>
  <c r="H846" i="8"/>
  <c r="I846" i="8" s="1"/>
  <c r="J846" i="8" s="1"/>
  <c r="T846" i="8"/>
  <c r="U846" i="8" s="1"/>
  <c r="V846" i="8" s="1"/>
  <c r="W889" i="5" l="1"/>
  <c r="U888" i="5"/>
  <c r="K845" i="7"/>
  <c r="R845" i="7"/>
  <c r="S845" i="7" s="1"/>
  <c r="P845" i="7"/>
  <c r="O845" i="7"/>
  <c r="X845" i="7"/>
  <c r="E845" i="7"/>
  <c r="F845" i="7" s="1"/>
  <c r="G845" i="7" s="1"/>
  <c r="H845" i="7" s="1"/>
  <c r="I845" i="7" s="1"/>
  <c r="AA845" i="7"/>
  <c r="N845" i="7"/>
  <c r="C845" i="7"/>
  <c r="M845" i="7"/>
  <c r="Q845" i="7"/>
  <c r="W846" i="8"/>
  <c r="Y846" i="8" s="1"/>
  <c r="D890" i="5" l="1"/>
  <c r="L890" i="5"/>
  <c r="K890" i="5"/>
  <c r="C890" i="5"/>
  <c r="E890" i="5"/>
  <c r="S890" i="5"/>
  <c r="J890" i="5"/>
  <c r="F890" i="5"/>
  <c r="V890" i="5"/>
  <c r="H890" i="5"/>
  <c r="M890" i="5"/>
  <c r="N890" i="5" s="1"/>
  <c r="O890" i="5" s="1"/>
  <c r="P890" i="5" s="1"/>
  <c r="Q890" i="5" s="1"/>
  <c r="R890" i="5" s="1"/>
  <c r="I890" i="5"/>
  <c r="AB846" i="8"/>
  <c r="Z845" i="8"/>
  <c r="J845" i="7"/>
  <c r="T845" i="7"/>
  <c r="T890" i="5" l="1"/>
  <c r="U889" i="5" s="1"/>
  <c r="X847" i="8"/>
  <c r="R847" i="8"/>
  <c r="AA847" i="8"/>
  <c r="E847" i="8"/>
  <c r="N847" i="8"/>
  <c r="M847" i="8"/>
  <c r="P847" i="8"/>
  <c r="K847" i="8"/>
  <c r="C847" i="8"/>
  <c r="D847" i="8"/>
  <c r="Q847" i="8"/>
  <c r="O847" i="8"/>
  <c r="U845" i="7"/>
  <c r="V845" i="7" s="1"/>
  <c r="W845" i="7" s="1"/>
  <c r="Y845" i="7" s="1"/>
  <c r="W890" i="5" l="1"/>
  <c r="S891" i="5" s="1"/>
  <c r="AB845" i="7"/>
  <c r="Z844" i="7"/>
  <c r="F847" i="8"/>
  <c r="S847" i="8"/>
  <c r="T847" i="8" s="1"/>
  <c r="J891" i="5" l="1"/>
  <c r="D891" i="5"/>
  <c r="F891" i="5"/>
  <c r="E891" i="5"/>
  <c r="K891" i="5"/>
  <c r="L891" i="5"/>
  <c r="M891" i="5"/>
  <c r="N891" i="5" s="1"/>
  <c r="O891" i="5" s="1"/>
  <c r="P891" i="5" s="1"/>
  <c r="Q891" i="5" s="1"/>
  <c r="C891" i="5"/>
  <c r="I891" i="5"/>
  <c r="H891" i="5"/>
  <c r="V891" i="5"/>
  <c r="U847" i="8"/>
  <c r="V847" i="8" s="1"/>
  <c r="W847" i="8" s="1"/>
  <c r="P846" i="7"/>
  <c r="O846" i="7"/>
  <c r="M846" i="7"/>
  <c r="C846" i="7"/>
  <c r="X846" i="7"/>
  <c r="D846" i="7"/>
  <c r="N846" i="7"/>
  <c r="E846" i="7"/>
  <c r="K846" i="7"/>
  <c r="R846" i="7"/>
  <c r="AA846" i="7"/>
  <c r="Q846" i="7"/>
  <c r="G847" i="8"/>
  <c r="H847" i="8" s="1"/>
  <c r="I847" i="8" s="1"/>
  <c r="R891" i="5" l="1"/>
  <c r="T891" i="5" s="1"/>
  <c r="S846" i="7"/>
  <c r="T846" i="7" s="1"/>
  <c r="U846" i="7" s="1"/>
  <c r="V846" i="7" s="1"/>
  <c r="J847" i="8"/>
  <c r="Y847" i="8" s="1"/>
  <c r="F846" i="7"/>
  <c r="W891" i="5" l="1"/>
  <c r="U890" i="5"/>
  <c r="AB847" i="8"/>
  <c r="Z846" i="8"/>
  <c r="W846" i="7"/>
  <c r="G846" i="7"/>
  <c r="H846" i="7" s="1"/>
  <c r="I846" i="7" s="1"/>
  <c r="J846" i="7" s="1"/>
  <c r="S892" i="5" l="1"/>
  <c r="M892" i="5"/>
  <c r="E892" i="5"/>
  <c r="H892" i="5"/>
  <c r="L892" i="5"/>
  <c r="I892" i="5"/>
  <c r="K892" i="5"/>
  <c r="D892" i="5"/>
  <c r="V892" i="5"/>
  <c r="F892" i="5"/>
  <c r="C892" i="5"/>
  <c r="J892" i="5"/>
  <c r="Y846" i="7"/>
  <c r="Z845" i="7" s="1"/>
  <c r="N848" i="8"/>
  <c r="C848" i="8"/>
  <c r="Q848" i="8"/>
  <c r="E848" i="8"/>
  <c r="D848" i="8"/>
  <c r="X848" i="8"/>
  <c r="P848" i="8"/>
  <c r="R848" i="8"/>
  <c r="O848" i="8"/>
  <c r="M848" i="8"/>
  <c r="AA848" i="8"/>
  <c r="K848" i="8"/>
  <c r="N892" i="5" l="1"/>
  <c r="O892" i="5" s="1"/>
  <c r="P892" i="5" s="1"/>
  <c r="Q892" i="5" s="1"/>
  <c r="R892" i="5" s="1"/>
  <c r="T892" i="5" s="1"/>
  <c r="AB846" i="7"/>
  <c r="P847" i="7" s="1"/>
  <c r="S848" i="8"/>
  <c r="T848" i="8" s="1"/>
  <c r="F848" i="8"/>
  <c r="G848" i="8" s="1"/>
  <c r="W892" i="5" l="1"/>
  <c r="U891" i="5"/>
  <c r="C847" i="7"/>
  <c r="N847" i="7"/>
  <c r="Q847" i="7"/>
  <c r="O847" i="7"/>
  <c r="D847" i="7"/>
  <c r="X847" i="7"/>
  <c r="R847" i="7"/>
  <c r="S847" i="7" s="1"/>
  <c r="T847" i="7" s="1"/>
  <c r="U847" i="7" s="1"/>
  <c r="V847" i="7" s="1"/>
  <c r="M847" i="7"/>
  <c r="K847" i="7"/>
  <c r="E847" i="7"/>
  <c r="F847" i="7" s="1"/>
  <c r="G847" i="7" s="1"/>
  <c r="H847" i="7" s="1"/>
  <c r="I847" i="7" s="1"/>
  <c r="AA847" i="7"/>
  <c r="H848" i="8"/>
  <c r="I848" i="8" s="1"/>
  <c r="J848" i="8" s="1"/>
  <c r="U848" i="8"/>
  <c r="V848" i="8" s="1"/>
  <c r="W848" i="8" s="1"/>
  <c r="I893" i="5" l="1"/>
  <c r="S893" i="5"/>
  <c r="L893" i="5"/>
  <c r="J893" i="5"/>
  <c r="F893" i="5"/>
  <c r="D893" i="5"/>
  <c r="E893" i="5"/>
  <c r="V893" i="5"/>
  <c r="H893" i="5"/>
  <c r="C893" i="5"/>
  <c r="K893" i="5"/>
  <c r="M893" i="5"/>
  <c r="Y848" i="8"/>
  <c r="Z847" i="8" s="1"/>
  <c r="J847" i="7"/>
  <c r="W847" i="7"/>
  <c r="N893" i="5" l="1"/>
  <c r="O893" i="5" s="1"/>
  <c r="P893" i="5" s="1"/>
  <c r="Q893" i="5" s="1"/>
  <c r="R893" i="5" s="1"/>
  <c r="T893" i="5" s="1"/>
  <c r="AB848" i="8"/>
  <c r="N849" i="8" s="1"/>
  <c r="Y847" i="7"/>
  <c r="W893" i="5" l="1"/>
  <c r="U892" i="5"/>
  <c r="Q849" i="8"/>
  <c r="X849" i="8"/>
  <c r="D849" i="8"/>
  <c r="M849" i="8"/>
  <c r="O849" i="8"/>
  <c r="P849" i="8"/>
  <c r="E849" i="8"/>
  <c r="F849" i="8" s="1"/>
  <c r="C849" i="8"/>
  <c r="R849" i="8"/>
  <c r="S849" i="8" s="1"/>
  <c r="AA849" i="8"/>
  <c r="K849" i="8"/>
  <c r="AB847" i="7"/>
  <c r="Z846" i="7"/>
  <c r="E894" i="5" l="1"/>
  <c r="S894" i="5"/>
  <c r="H894" i="5"/>
  <c r="K894" i="5"/>
  <c r="J894" i="5"/>
  <c r="C894" i="5"/>
  <c r="F894" i="5"/>
  <c r="D894" i="5"/>
  <c r="M894" i="5"/>
  <c r="N894" i="5" s="1"/>
  <c r="O894" i="5" s="1"/>
  <c r="P894" i="5" s="1"/>
  <c r="Q894" i="5" s="1"/>
  <c r="R894" i="5" s="1"/>
  <c r="L894" i="5"/>
  <c r="V894" i="5"/>
  <c r="I894" i="5"/>
  <c r="G849" i="8"/>
  <c r="X848" i="7"/>
  <c r="K848" i="7"/>
  <c r="D848" i="7"/>
  <c r="O848" i="7"/>
  <c r="P848" i="7"/>
  <c r="M848" i="7"/>
  <c r="R848" i="7"/>
  <c r="E848" i="7"/>
  <c r="C848" i="7"/>
  <c r="Q848" i="7"/>
  <c r="N848" i="7"/>
  <c r="AA848" i="7"/>
  <c r="T849" i="8"/>
  <c r="U849" i="8" s="1"/>
  <c r="V849" i="8" s="1"/>
  <c r="T894" i="5" l="1"/>
  <c r="H849" i="8"/>
  <c r="I849" i="8" s="1"/>
  <c r="J849" i="8" s="1"/>
  <c r="W849" i="8"/>
  <c r="S848" i="7"/>
  <c r="T848" i="7" s="1"/>
  <c r="F848" i="7"/>
  <c r="W894" i="5" l="1"/>
  <c r="U893" i="5"/>
  <c r="Y849" i="8"/>
  <c r="AB849" i="8" s="1"/>
  <c r="G848" i="7"/>
  <c r="H848" i="7" s="1"/>
  <c r="I848" i="7" s="1"/>
  <c r="U848" i="7"/>
  <c r="V848" i="7" s="1"/>
  <c r="W848" i="7" s="1"/>
  <c r="S895" i="5" l="1"/>
  <c r="D895" i="5"/>
  <c r="C895" i="5"/>
  <c r="I895" i="5"/>
  <c r="L895" i="5"/>
  <c r="J895" i="5"/>
  <c r="H895" i="5"/>
  <c r="M895" i="5"/>
  <c r="E895" i="5"/>
  <c r="F895" i="5"/>
  <c r="K895" i="5"/>
  <c r="V895" i="5"/>
  <c r="Z848" i="8"/>
  <c r="Q850" i="8"/>
  <c r="N850" i="8"/>
  <c r="O850" i="8"/>
  <c r="X850" i="8"/>
  <c r="E850" i="8"/>
  <c r="M850" i="8"/>
  <c r="D850" i="8"/>
  <c r="C850" i="8"/>
  <c r="R850" i="8"/>
  <c r="K850" i="8"/>
  <c r="AA850" i="8"/>
  <c r="P850" i="8"/>
  <c r="J848" i="7"/>
  <c r="Y848" i="7" s="1"/>
  <c r="N895" i="5" l="1"/>
  <c r="O895" i="5" s="1"/>
  <c r="P895" i="5" s="1"/>
  <c r="Q895" i="5" s="1"/>
  <c r="AB848" i="7"/>
  <c r="Z847" i="7"/>
  <c r="S850" i="8"/>
  <c r="F850" i="8"/>
  <c r="R895" i="5" l="1"/>
  <c r="T895" i="5" s="1"/>
  <c r="R849" i="7"/>
  <c r="P849" i="7"/>
  <c r="D849" i="7"/>
  <c r="X849" i="7"/>
  <c r="C849" i="7"/>
  <c r="M849" i="7"/>
  <c r="K849" i="7"/>
  <c r="AA849" i="7"/>
  <c r="Q849" i="7"/>
  <c r="E849" i="7"/>
  <c r="O849" i="7"/>
  <c r="N849" i="7"/>
  <c r="G850" i="8"/>
  <c r="H850" i="8" s="1"/>
  <c r="I850" i="8" s="1"/>
  <c r="J850" i="8" s="1"/>
  <c r="T850" i="8"/>
  <c r="U850" i="8" s="1"/>
  <c r="V850" i="8" s="1"/>
  <c r="W850" i="8" s="1"/>
  <c r="W895" i="5" l="1"/>
  <c r="U894" i="5"/>
  <c r="Y850" i="8"/>
  <c r="Z849" i="8" s="1"/>
  <c r="S849" i="7"/>
  <c r="T849" i="7" s="1"/>
  <c r="F849" i="7"/>
  <c r="G849" i="7" s="1"/>
  <c r="H849" i="7" s="1"/>
  <c r="I849" i="7" s="1"/>
  <c r="S896" i="5" l="1"/>
  <c r="M896" i="5"/>
  <c r="N896" i="5" s="1"/>
  <c r="O896" i="5" s="1"/>
  <c r="P896" i="5" s="1"/>
  <c r="Q896" i="5" s="1"/>
  <c r="R896" i="5" s="1"/>
  <c r="L896" i="5"/>
  <c r="J896" i="5"/>
  <c r="F896" i="5"/>
  <c r="H896" i="5"/>
  <c r="C896" i="5"/>
  <c r="K896" i="5"/>
  <c r="V896" i="5"/>
  <c r="I896" i="5"/>
  <c r="E896" i="5"/>
  <c r="D896" i="5"/>
  <c r="AB850" i="8"/>
  <c r="K851" i="8" s="1"/>
  <c r="J849" i="7"/>
  <c r="U849" i="7"/>
  <c r="V849" i="7" s="1"/>
  <c r="W849" i="7" s="1"/>
  <c r="T896" i="5" l="1"/>
  <c r="U895" i="5" s="1"/>
  <c r="Q851" i="8"/>
  <c r="AA851" i="8"/>
  <c r="R851" i="8"/>
  <c r="S851" i="8" s="1"/>
  <c r="X851" i="8"/>
  <c r="M851" i="8"/>
  <c r="P851" i="8"/>
  <c r="D851" i="8"/>
  <c r="C851" i="8"/>
  <c r="N851" i="8"/>
  <c r="E851" i="8"/>
  <c r="F851" i="8" s="1"/>
  <c r="G851" i="8" s="1"/>
  <c r="O851" i="8"/>
  <c r="Y849" i="7"/>
  <c r="W896" i="5" l="1"/>
  <c r="L897" i="5" s="1"/>
  <c r="T851" i="8"/>
  <c r="U851" i="8" s="1"/>
  <c r="V851" i="8" s="1"/>
  <c r="W851" i="8" s="1"/>
  <c r="H851" i="8"/>
  <c r="I851" i="8" s="1"/>
  <c r="J851" i="8" s="1"/>
  <c r="AB849" i="7"/>
  <c r="Z848" i="7"/>
  <c r="J897" i="5" l="1"/>
  <c r="I897" i="5"/>
  <c r="E897" i="5"/>
  <c r="M897" i="5"/>
  <c r="N897" i="5" s="1"/>
  <c r="O897" i="5" s="1"/>
  <c r="P897" i="5" s="1"/>
  <c r="Q897" i="5" s="1"/>
  <c r="R897" i="5" s="1"/>
  <c r="V897" i="5"/>
  <c r="K897" i="5"/>
  <c r="F897" i="5"/>
  <c r="H897" i="5"/>
  <c r="S897" i="5"/>
  <c r="D897" i="5"/>
  <c r="C897" i="5"/>
  <c r="O850" i="7"/>
  <c r="R850" i="7"/>
  <c r="E850" i="7"/>
  <c r="X850" i="7"/>
  <c r="C850" i="7"/>
  <c r="AA850" i="7"/>
  <c r="K850" i="7"/>
  <c r="D850" i="7"/>
  <c r="M850" i="7"/>
  <c r="P850" i="7"/>
  <c r="Q850" i="7"/>
  <c r="N850" i="7"/>
  <c r="Y851" i="8"/>
  <c r="T897" i="5" l="1"/>
  <c r="U896" i="5" s="1"/>
  <c r="S850" i="7"/>
  <c r="T850" i="7" s="1"/>
  <c r="F850" i="7"/>
  <c r="AB851" i="8"/>
  <c r="Z850" i="8"/>
  <c r="W897" i="5" l="1"/>
  <c r="I898" i="5" s="1"/>
  <c r="U850" i="7"/>
  <c r="V850" i="7" s="1"/>
  <c r="W850" i="7" s="1"/>
  <c r="P852" i="8"/>
  <c r="X852" i="8"/>
  <c r="E852" i="8"/>
  <c r="AA852" i="8"/>
  <c r="D852" i="8"/>
  <c r="Q852" i="8"/>
  <c r="N852" i="8"/>
  <c r="C852" i="8"/>
  <c r="O852" i="8"/>
  <c r="R852" i="8"/>
  <c r="K852" i="8"/>
  <c r="M852" i="8"/>
  <c r="G850" i="7"/>
  <c r="H850" i="7" s="1"/>
  <c r="I850" i="7" s="1"/>
  <c r="C898" i="5" l="1"/>
  <c r="L898" i="5"/>
  <c r="M898" i="5"/>
  <c r="N898" i="5" s="1"/>
  <c r="O898" i="5" s="1"/>
  <c r="V898" i="5"/>
  <c r="J898" i="5"/>
  <c r="E898" i="5"/>
  <c r="H898" i="5"/>
  <c r="S898" i="5"/>
  <c r="D898" i="5"/>
  <c r="K898" i="5"/>
  <c r="F898" i="5"/>
  <c r="J850" i="7"/>
  <c r="Y850" i="7" s="1"/>
  <c r="S852" i="8"/>
  <c r="T852" i="8" s="1"/>
  <c r="U852" i="8" s="1"/>
  <c r="V852" i="8" s="1"/>
  <c r="F852" i="8"/>
  <c r="G852" i="8" s="1"/>
  <c r="H852" i="8" s="1"/>
  <c r="I852" i="8" s="1"/>
  <c r="P898" i="5" l="1"/>
  <c r="Q898" i="5" s="1"/>
  <c r="R898" i="5" s="1"/>
  <c r="T898" i="5" s="1"/>
  <c r="AB850" i="7"/>
  <c r="Z849" i="7"/>
  <c r="J852" i="8"/>
  <c r="W852" i="8"/>
  <c r="W898" i="5" l="1"/>
  <c r="U897" i="5"/>
  <c r="Y852" i="8"/>
  <c r="AB852" i="8" s="1"/>
  <c r="M851" i="7"/>
  <c r="AA851" i="7"/>
  <c r="C851" i="7"/>
  <c r="Q851" i="7"/>
  <c r="R851" i="7"/>
  <c r="D851" i="7"/>
  <c r="E851" i="7"/>
  <c r="K851" i="7"/>
  <c r="N851" i="7"/>
  <c r="X851" i="7"/>
  <c r="P851" i="7"/>
  <c r="O851" i="7"/>
  <c r="L899" i="5" l="1"/>
  <c r="F899" i="5"/>
  <c r="K899" i="5"/>
  <c r="J899" i="5"/>
  <c r="M899" i="5"/>
  <c r="S899" i="5"/>
  <c r="D899" i="5"/>
  <c r="E899" i="5"/>
  <c r="I899" i="5"/>
  <c r="C899" i="5"/>
  <c r="V899" i="5"/>
  <c r="H899" i="5"/>
  <c r="Z851" i="8"/>
  <c r="F851" i="7"/>
  <c r="G851" i="7" s="1"/>
  <c r="N853" i="8"/>
  <c r="C853" i="8"/>
  <c r="M853" i="8"/>
  <c r="O853" i="8"/>
  <c r="AA853" i="8"/>
  <c r="R853" i="8"/>
  <c r="D853" i="8"/>
  <c r="K853" i="8"/>
  <c r="X853" i="8"/>
  <c r="Q853" i="8"/>
  <c r="E853" i="8"/>
  <c r="P853" i="8"/>
  <c r="S851" i="7"/>
  <c r="N899" i="5" l="1"/>
  <c r="O899" i="5" s="1"/>
  <c r="P899" i="5" s="1"/>
  <c r="Q899" i="5" s="1"/>
  <c r="R899" i="5" s="1"/>
  <c r="T899" i="5" s="1"/>
  <c r="H851" i="7"/>
  <c r="I851" i="7" s="1"/>
  <c r="J851" i="7" s="1"/>
  <c r="F853" i="8"/>
  <c r="G853" i="8" s="1"/>
  <c r="S853" i="8"/>
  <c r="T853" i="8" s="1"/>
  <c r="U853" i="8" s="1"/>
  <c r="V853" i="8" s="1"/>
  <c r="T851" i="7"/>
  <c r="U851" i="7" s="1"/>
  <c r="V851" i="7" s="1"/>
  <c r="W899" i="5" l="1"/>
  <c r="U898" i="5"/>
  <c r="H853" i="8"/>
  <c r="I853" i="8" s="1"/>
  <c r="J853" i="8" s="1"/>
  <c r="W851" i="7"/>
  <c r="Y851" i="7" s="1"/>
  <c r="W853" i="8"/>
  <c r="E900" i="5" l="1"/>
  <c r="L900" i="5"/>
  <c r="J900" i="5"/>
  <c r="F900" i="5"/>
  <c r="H900" i="5"/>
  <c r="C900" i="5"/>
  <c r="K900" i="5"/>
  <c r="S900" i="5"/>
  <c r="D900" i="5"/>
  <c r="M900" i="5"/>
  <c r="I900" i="5"/>
  <c r="V900" i="5"/>
  <c r="Y853" i="8"/>
  <c r="AB853" i="8" s="1"/>
  <c r="AB851" i="7"/>
  <c r="Z850" i="7"/>
  <c r="N900" i="5" l="1"/>
  <c r="O900" i="5" s="1"/>
  <c r="P900" i="5" s="1"/>
  <c r="Q900" i="5" s="1"/>
  <c r="Z852" i="8"/>
  <c r="X852" i="7"/>
  <c r="M852" i="7"/>
  <c r="C852" i="7"/>
  <c r="D852" i="7"/>
  <c r="AA852" i="7"/>
  <c r="R852" i="7"/>
  <c r="P852" i="7"/>
  <c r="N852" i="7"/>
  <c r="E852" i="7"/>
  <c r="Q852" i="7"/>
  <c r="K852" i="7"/>
  <c r="O852" i="7"/>
  <c r="E854" i="8"/>
  <c r="M854" i="8"/>
  <c r="K854" i="8"/>
  <c r="N854" i="8"/>
  <c r="C854" i="8"/>
  <c r="D854" i="8"/>
  <c r="O854" i="8"/>
  <c r="X854" i="8"/>
  <c r="R854" i="8"/>
  <c r="P854" i="8"/>
  <c r="Q854" i="8"/>
  <c r="AA854" i="8"/>
  <c r="R900" i="5" l="1"/>
  <c r="T900" i="5" s="1"/>
  <c r="S852" i="7"/>
  <c r="S854" i="8"/>
  <c r="T854" i="8" s="1"/>
  <c r="F854" i="8"/>
  <c r="F852" i="7"/>
  <c r="G852" i="7" s="1"/>
  <c r="W900" i="5" l="1"/>
  <c r="U899" i="5"/>
  <c r="G854" i="8"/>
  <c r="T852" i="7"/>
  <c r="U852" i="7" s="1"/>
  <c r="V852" i="7" s="1"/>
  <c r="W852" i="7" s="1"/>
  <c r="H852" i="7"/>
  <c r="I852" i="7" s="1"/>
  <c r="J852" i="7" s="1"/>
  <c r="U854" i="8"/>
  <c r="V854" i="8" s="1"/>
  <c r="W854" i="8" s="1"/>
  <c r="E901" i="5" l="1"/>
  <c r="C901" i="5"/>
  <c r="H901" i="5"/>
  <c r="K901" i="5"/>
  <c r="I901" i="5"/>
  <c r="D901" i="5"/>
  <c r="M901" i="5"/>
  <c r="J901" i="5"/>
  <c r="L901" i="5"/>
  <c r="F901" i="5"/>
  <c r="S901" i="5"/>
  <c r="V901" i="5"/>
  <c r="H854" i="8"/>
  <c r="I854" i="8" s="1"/>
  <c r="J854" i="8" s="1"/>
  <c r="Y854" i="8" s="1"/>
  <c r="Y852" i="7"/>
  <c r="N901" i="5" l="1"/>
  <c r="O901" i="5" s="1"/>
  <c r="P901" i="5" s="1"/>
  <c r="Q901" i="5" s="1"/>
  <c r="AB854" i="8"/>
  <c r="Z853" i="8"/>
  <c r="AB852" i="7"/>
  <c r="Z851" i="7"/>
  <c r="R901" i="5" l="1"/>
  <c r="T901" i="5" s="1"/>
  <c r="C855" i="8"/>
  <c r="O855" i="8"/>
  <c r="D855" i="8"/>
  <c r="N855" i="8"/>
  <c r="E855" i="8"/>
  <c r="P855" i="8"/>
  <c r="X855" i="8"/>
  <c r="K855" i="8"/>
  <c r="AA855" i="8"/>
  <c r="M855" i="8"/>
  <c r="R855" i="8"/>
  <c r="Q855" i="8"/>
  <c r="K853" i="7"/>
  <c r="N853" i="7"/>
  <c r="Q853" i="7"/>
  <c r="R853" i="7"/>
  <c r="O853" i="7"/>
  <c r="C853" i="7"/>
  <c r="M853" i="7"/>
  <c r="AA853" i="7"/>
  <c r="D853" i="7"/>
  <c r="E853" i="7"/>
  <c r="P853" i="7"/>
  <c r="X853" i="7"/>
  <c r="W901" i="5" l="1"/>
  <c r="U900" i="5"/>
  <c r="S855" i="8"/>
  <c r="T855" i="8" s="1"/>
  <c r="S853" i="7"/>
  <c r="F853" i="7"/>
  <c r="G853" i="7" s="1"/>
  <c r="F855" i="8"/>
  <c r="G855" i="8" s="1"/>
  <c r="H902" i="5" l="1"/>
  <c r="D902" i="5"/>
  <c r="S902" i="5"/>
  <c r="M902" i="5"/>
  <c r="J902" i="5"/>
  <c r="K902" i="5"/>
  <c r="F902" i="5"/>
  <c r="E902" i="5"/>
  <c r="L902" i="5"/>
  <c r="C902" i="5"/>
  <c r="V902" i="5"/>
  <c r="I902" i="5"/>
  <c r="T853" i="7"/>
  <c r="U853" i="7" s="1"/>
  <c r="V853" i="7" s="1"/>
  <c r="U855" i="8"/>
  <c r="V855" i="8" s="1"/>
  <c r="W855" i="8" s="1"/>
  <c r="H855" i="8"/>
  <c r="I855" i="8" s="1"/>
  <c r="J855" i="8" s="1"/>
  <c r="H853" i="7"/>
  <c r="I853" i="7" s="1"/>
  <c r="J853" i="7" s="1"/>
  <c r="N902" i="5" l="1"/>
  <c r="O902" i="5" s="1"/>
  <c r="Y855" i="8"/>
  <c r="Z854" i="8" s="1"/>
  <c r="W853" i="7"/>
  <c r="Y853" i="7" s="1"/>
  <c r="P902" i="5" l="1"/>
  <c r="Q902" i="5" s="1"/>
  <c r="R902" i="5" s="1"/>
  <c r="T902" i="5" s="1"/>
  <c r="AB855" i="8"/>
  <c r="AA856" i="8" s="1"/>
  <c r="AB853" i="7"/>
  <c r="Z852" i="7"/>
  <c r="W902" i="5" l="1"/>
  <c r="U901" i="5"/>
  <c r="R856" i="8"/>
  <c r="S856" i="8" s="1"/>
  <c r="T856" i="8" s="1"/>
  <c r="U856" i="8" s="1"/>
  <c r="V856" i="8" s="1"/>
  <c r="C856" i="8"/>
  <c r="K856" i="8"/>
  <c r="D856" i="8"/>
  <c r="X856" i="8"/>
  <c r="P856" i="8"/>
  <c r="Q856" i="8"/>
  <c r="N856" i="8"/>
  <c r="M856" i="8"/>
  <c r="O856" i="8"/>
  <c r="E856" i="8"/>
  <c r="F856" i="8" s="1"/>
  <c r="K854" i="7"/>
  <c r="P854" i="7"/>
  <c r="AA854" i="7"/>
  <c r="Q854" i="7"/>
  <c r="X854" i="7"/>
  <c r="M854" i="7"/>
  <c r="N854" i="7"/>
  <c r="R854" i="7"/>
  <c r="C854" i="7"/>
  <c r="D854" i="7"/>
  <c r="E854" i="7"/>
  <c r="O854" i="7"/>
  <c r="F903" i="5" l="1"/>
  <c r="K903" i="5"/>
  <c r="V903" i="5"/>
  <c r="S903" i="5"/>
  <c r="H903" i="5"/>
  <c r="J903" i="5"/>
  <c r="L903" i="5"/>
  <c r="E903" i="5"/>
  <c r="C903" i="5"/>
  <c r="D903" i="5"/>
  <c r="I903" i="5"/>
  <c r="M903" i="5"/>
  <c r="G856" i="8"/>
  <c r="H856" i="8" s="1"/>
  <c r="I856" i="8" s="1"/>
  <c r="F854" i="7"/>
  <c r="W856" i="8"/>
  <c r="S854" i="7"/>
  <c r="N903" i="5" l="1"/>
  <c r="O903" i="5" s="1"/>
  <c r="P903" i="5" s="1"/>
  <c r="Q903" i="5" s="1"/>
  <c r="R903" i="5" s="1"/>
  <c r="T903" i="5" s="1"/>
  <c r="J856" i="8"/>
  <c r="Y856" i="8" s="1"/>
  <c r="AB856" i="8" s="1"/>
  <c r="T854" i="7"/>
  <c r="U854" i="7" s="1"/>
  <c r="V854" i="7" s="1"/>
  <c r="W854" i="7" s="1"/>
  <c r="G854" i="7"/>
  <c r="H854" i="7" s="1"/>
  <c r="I854" i="7" s="1"/>
  <c r="W903" i="5" l="1"/>
  <c r="U902" i="5"/>
  <c r="Z855" i="8"/>
  <c r="Q857" i="8"/>
  <c r="AA857" i="8"/>
  <c r="O857" i="8"/>
  <c r="D857" i="8"/>
  <c r="N857" i="8"/>
  <c r="X857" i="8"/>
  <c r="P857" i="8"/>
  <c r="M857" i="8"/>
  <c r="E857" i="8"/>
  <c r="K857" i="8"/>
  <c r="R857" i="8"/>
  <c r="C857" i="8"/>
  <c r="J854" i="7"/>
  <c r="Y854" i="7" s="1"/>
  <c r="E904" i="5" l="1"/>
  <c r="J904" i="5"/>
  <c r="H904" i="5"/>
  <c r="L904" i="5"/>
  <c r="K904" i="5"/>
  <c r="F904" i="5"/>
  <c r="D904" i="5"/>
  <c r="S904" i="5"/>
  <c r="V904" i="5"/>
  <c r="I904" i="5"/>
  <c r="C904" i="5"/>
  <c r="M904" i="5"/>
  <c r="S857" i="8"/>
  <c r="T857" i="8" s="1"/>
  <c r="U857" i="8" s="1"/>
  <c r="V857" i="8" s="1"/>
  <c r="AB854" i="7"/>
  <c r="Z853" i="7"/>
  <c r="F857" i="8"/>
  <c r="N904" i="5" l="1"/>
  <c r="G857" i="8"/>
  <c r="H857" i="8" s="1"/>
  <c r="I857" i="8" s="1"/>
  <c r="J857" i="8" s="1"/>
  <c r="W857" i="8"/>
  <c r="M855" i="7"/>
  <c r="C855" i="7"/>
  <c r="AA855" i="7"/>
  <c r="O855" i="7"/>
  <c r="E855" i="7"/>
  <c r="P855" i="7"/>
  <c r="N855" i="7"/>
  <c r="Q855" i="7"/>
  <c r="X855" i="7"/>
  <c r="K855" i="7"/>
  <c r="R855" i="7"/>
  <c r="D855" i="7"/>
  <c r="O904" i="5" l="1"/>
  <c r="P904" i="5" s="1"/>
  <c r="Q904" i="5" s="1"/>
  <c r="R904" i="5" s="1"/>
  <c r="T904" i="5" s="1"/>
  <c r="Y857" i="8"/>
  <c r="AB857" i="8" s="1"/>
  <c r="F855" i="7"/>
  <c r="S855" i="7"/>
  <c r="W904" i="5" l="1"/>
  <c r="U903" i="5"/>
  <c r="Z856" i="8"/>
  <c r="G855" i="7"/>
  <c r="H855" i="7" s="1"/>
  <c r="I855" i="7" s="1"/>
  <c r="R858" i="8"/>
  <c r="D858" i="8"/>
  <c r="M858" i="8"/>
  <c r="Q858" i="8"/>
  <c r="X858" i="8"/>
  <c r="O858" i="8"/>
  <c r="P858" i="8"/>
  <c r="C858" i="8"/>
  <c r="K858" i="8"/>
  <c r="AA858" i="8"/>
  <c r="N858" i="8"/>
  <c r="E858" i="8"/>
  <c r="T855" i="7"/>
  <c r="V905" i="5" l="1"/>
  <c r="J905" i="5"/>
  <c r="S905" i="5"/>
  <c r="D905" i="5"/>
  <c r="K905" i="5"/>
  <c r="I905" i="5"/>
  <c r="L905" i="5"/>
  <c r="M905" i="5"/>
  <c r="E905" i="5"/>
  <c r="H905" i="5"/>
  <c r="F905" i="5"/>
  <c r="C905" i="5"/>
  <c r="J855" i="7"/>
  <c r="S858" i="8"/>
  <c r="T858" i="8" s="1"/>
  <c r="U855" i="7"/>
  <c r="V855" i="7" s="1"/>
  <c r="W855" i="7" s="1"/>
  <c r="F858" i="8"/>
  <c r="G858" i="8" s="1"/>
  <c r="N905" i="5" l="1"/>
  <c r="O905" i="5" s="1"/>
  <c r="P905" i="5" s="1"/>
  <c r="Q905" i="5" s="1"/>
  <c r="R905" i="5" s="1"/>
  <c r="T905" i="5" s="1"/>
  <c r="H858" i="8"/>
  <c r="I858" i="8" s="1"/>
  <c r="J858" i="8" s="1"/>
  <c r="Y855" i="7"/>
  <c r="Z854" i="7" s="1"/>
  <c r="U858" i="8"/>
  <c r="V858" i="8" s="1"/>
  <c r="W858" i="8" s="1"/>
  <c r="W905" i="5" l="1"/>
  <c r="U904" i="5"/>
  <c r="AB855" i="7"/>
  <c r="O856" i="7" s="1"/>
  <c r="Y858" i="8"/>
  <c r="D906" i="5" l="1"/>
  <c r="L906" i="5"/>
  <c r="F906" i="5"/>
  <c r="H906" i="5"/>
  <c r="S906" i="5"/>
  <c r="K906" i="5"/>
  <c r="E906" i="5"/>
  <c r="J906" i="5"/>
  <c r="C906" i="5"/>
  <c r="M906" i="5"/>
  <c r="V906" i="5"/>
  <c r="I906" i="5"/>
  <c r="N856" i="7"/>
  <c r="C856" i="7"/>
  <c r="D856" i="7"/>
  <c r="E856" i="7"/>
  <c r="F856" i="7" s="1"/>
  <c r="G856" i="7" s="1"/>
  <c r="Q856" i="7"/>
  <c r="K856" i="7"/>
  <c r="X856" i="7"/>
  <c r="M856" i="7"/>
  <c r="R856" i="7"/>
  <c r="S856" i="7" s="1"/>
  <c r="T856" i="7" s="1"/>
  <c r="P856" i="7"/>
  <c r="AA856" i="7"/>
  <c r="AB858" i="8"/>
  <c r="Z857" i="8"/>
  <c r="N906" i="5" l="1"/>
  <c r="O906" i="5" s="1"/>
  <c r="U856" i="7"/>
  <c r="V856" i="7" s="1"/>
  <c r="W856" i="7" s="1"/>
  <c r="C859" i="8"/>
  <c r="M859" i="8"/>
  <c r="E859" i="8"/>
  <c r="R859" i="8"/>
  <c r="O859" i="8"/>
  <c r="AA859" i="8"/>
  <c r="N859" i="8"/>
  <c r="X859" i="8"/>
  <c r="D859" i="8"/>
  <c r="P859" i="8"/>
  <c r="Q859" i="8"/>
  <c r="K859" i="8"/>
  <c r="H856" i="7"/>
  <c r="I856" i="7" s="1"/>
  <c r="J856" i="7" s="1"/>
  <c r="P906" i="5" l="1"/>
  <c r="Q906" i="5" s="1"/>
  <c r="R906" i="5" s="1"/>
  <c r="T906" i="5" s="1"/>
  <c r="Y856" i="7"/>
  <c r="F859" i="8"/>
  <c r="G859" i="8" s="1"/>
  <c r="S859" i="8"/>
  <c r="W906" i="5" l="1"/>
  <c r="U905" i="5"/>
  <c r="AB856" i="7"/>
  <c r="Z855" i="7"/>
  <c r="T859" i="8"/>
  <c r="U859" i="8" s="1"/>
  <c r="V859" i="8" s="1"/>
  <c r="H859" i="8"/>
  <c r="I859" i="8" s="1"/>
  <c r="J859" i="8" s="1"/>
  <c r="J907" i="5" l="1"/>
  <c r="C907" i="5"/>
  <c r="D907" i="5"/>
  <c r="I907" i="5"/>
  <c r="K907" i="5"/>
  <c r="S907" i="5"/>
  <c r="H907" i="5"/>
  <c r="M907" i="5"/>
  <c r="L907" i="5"/>
  <c r="F907" i="5"/>
  <c r="V907" i="5"/>
  <c r="E907" i="5"/>
  <c r="W859" i="8"/>
  <c r="Y859" i="8" s="1"/>
  <c r="M857" i="7"/>
  <c r="R857" i="7"/>
  <c r="O857" i="7"/>
  <c r="X857" i="7"/>
  <c r="Q857" i="7"/>
  <c r="E857" i="7"/>
  <c r="AA857" i="7"/>
  <c r="D857" i="7"/>
  <c r="K857" i="7"/>
  <c r="N857" i="7"/>
  <c r="C857" i="7"/>
  <c r="P857" i="7"/>
  <c r="N907" i="5" l="1"/>
  <c r="O907" i="5" s="1"/>
  <c r="AB859" i="8"/>
  <c r="Z858" i="8"/>
  <c r="F857" i="7"/>
  <c r="G857" i="7" s="1"/>
  <c r="S857" i="7"/>
  <c r="P907" i="5" l="1"/>
  <c r="Q907" i="5" s="1"/>
  <c r="R907" i="5" s="1"/>
  <c r="T907" i="5" s="1"/>
  <c r="U906" i="5" s="1"/>
  <c r="K860" i="8"/>
  <c r="R860" i="8"/>
  <c r="C860" i="8"/>
  <c r="O860" i="8"/>
  <c r="D860" i="8"/>
  <c r="AA860" i="8"/>
  <c r="X860" i="8"/>
  <c r="M860" i="8"/>
  <c r="Q860" i="8"/>
  <c r="P860" i="8"/>
  <c r="N860" i="8"/>
  <c r="E860" i="8"/>
  <c r="T857" i="7"/>
  <c r="U857" i="7" s="1"/>
  <c r="V857" i="7" s="1"/>
  <c r="H857" i="7"/>
  <c r="I857" i="7" s="1"/>
  <c r="J857" i="7" s="1"/>
  <c r="W907" i="5" l="1"/>
  <c r="F908" i="5" s="1"/>
  <c r="F860" i="8"/>
  <c r="W857" i="7"/>
  <c r="Y857" i="7" s="1"/>
  <c r="S860" i="8"/>
  <c r="T860" i="8" s="1"/>
  <c r="K908" i="5" l="1"/>
  <c r="S908" i="5"/>
  <c r="E908" i="5"/>
  <c r="C908" i="5"/>
  <c r="D908" i="5"/>
  <c r="H908" i="5"/>
  <c r="M908" i="5"/>
  <c r="N908" i="5" s="1"/>
  <c r="V908" i="5"/>
  <c r="I908" i="5"/>
  <c r="L908" i="5"/>
  <c r="J908" i="5"/>
  <c r="U860" i="8"/>
  <c r="V860" i="8" s="1"/>
  <c r="W860" i="8" s="1"/>
  <c r="AB857" i="7"/>
  <c r="Z856" i="7"/>
  <c r="G860" i="8"/>
  <c r="O908" i="5" l="1"/>
  <c r="P908" i="5" s="1"/>
  <c r="Q908" i="5" s="1"/>
  <c r="X858" i="7"/>
  <c r="N858" i="7"/>
  <c r="O858" i="7"/>
  <c r="K858" i="7"/>
  <c r="C858" i="7"/>
  <c r="P858" i="7"/>
  <c r="M858" i="7"/>
  <c r="R858" i="7"/>
  <c r="AA858" i="7"/>
  <c r="D858" i="7"/>
  <c r="E858" i="7"/>
  <c r="Q858" i="7"/>
  <c r="H860" i="8"/>
  <c r="I860" i="8" s="1"/>
  <c r="J860" i="8" s="1"/>
  <c r="Y860" i="8" s="1"/>
  <c r="R908" i="5" l="1"/>
  <c r="T908" i="5" s="1"/>
  <c r="AB860" i="8"/>
  <c r="Z859" i="8"/>
  <c r="S858" i="7"/>
  <c r="T858" i="7" s="1"/>
  <c r="F858" i="7"/>
  <c r="W908" i="5" l="1"/>
  <c r="U907" i="5"/>
  <c r="K861" i="8"/>
  <c r="AA861" i="8"/>
  <c r="Q861" i="8"/>
  <c r="X861" i="8"/>
  <c r="E861" i="8"/>
  <c r="O861" i="8"/>
  <c r="N861" i="8"/>
  <c r="D861" i="8"/>
  <c r="C861" i="8"/>
  <c r="M861" i="8"/>
  <c r="P861" i="8"/>
  <c r="R861" i="8"/>
  <c r="G858" i="7"/>
  <c r="H858" i="7" s="1"/>
  <c r="I858" i="7" s="1"/>
  <c r="U858" i="7"/>
  <c r="V858" i="7" s="1"/>
  <c r="W858" i="7" s="1"/>
  <c r="K909" i="5" l="1"/>
  <c r="V909" i="5"/>
  <c r="E909" i="5"/>
  <c r="H909" i="5"/>
  <c r="C909" i="5"/>
  <c r="J909" i="5"/>
  <c r="S909" i="5"/>
  <c r="D909" i="5"/>
  <c r="F909" i="5"/>
  <c r="M909" i="5"/>
  <c r="L909" i="5"/>
  <c r="I909" i="5"/>
  <c r="F861" i="8"/>
  <c r="G861" i="8" s="1"/>
  <c r="H861" i="8" s="1"/>
  <c r="I861" i="8" s="1"/>
  <c r="J858" i="7"/>
  <c r="Y858" i="7" s="1"/>
  <c r="S861" i="8"/>
  <c r="T861" i="8" s="1"/>
  <c r="N909" i="5" l="1"/>
  <c r="AB858" i="7"/>
  <c r="Z857" i="7"/>
  <c r="J861" i="8"/>
  <c r="U861" i="8"/>
  <c r="V861" i="8" s="1"/>
  <c r="W861" i="8" s="1"/>
  <c r="O909" i="5" l="1"/>
  <c r="P909" i="5" s="1"/>
  <c r="Q909" i="5" s="1"/>
  <c r="Y861" i="8"/>
  <c r="AA859" i="7"/>
  <c r="Q859" i="7"/>
  <c r="X859" i="7"/>
  <c r="C859" i="7"/>
  <c r="E859" i="7"/>
  <c r="M859" i="7"/>
  <c r="R859" i="7"/>
  <c r="O859" i="7"/>
  <c r="K859" i="7"/>
  <c r="N859" i="7"/>
  <c r="P859" i="7"/>
  <c r="D859" i="7"/>
  <c r="R909" i="5" l="1"/>
  <c r="T909" i="5" s="1"/>
  <c r="AB861" i="8"/>
  <c r="Z860" i="8"/>
  <c r="F859" i="7"/>
  <c r="S859" i="7"/>
  <c r="T859" i="7" s="1"/>
  <c r="U859" i="7" s="1"/>
  <c r="V859" i="7" s="1"/>
  <c r="W909" i="5" l="1"/>
  <c r="U908" i="5"/>
  <c r="M862" i="8"/>
  <c r="P862" i="8"/>
  <c r="K862" i="8"/>
  <c r="C862" i="8"/>
  <c r="X862" i="8"/>
  <c r="E862" i="8"/>
  <c r="D862" i="8"/>
  <c r="R862" i="8"/>
  <c r="O862" i="8"/>
  <c r="Q862" i="8"/>
  <c r="AA862" i="8"/>
  <c r="N862" i="8"/>
  <c r="W859" i="7"/>
  <c r="G859" i="7"/>
  <c r="H859" i="7" s="1"/>
  <c r="I859" i="7" s="1"/>
  <c r="E910" i="5" l="1"/>
  <c r="K910" i="5"/>
  <c r="F910" i="5"/>
  <c r="M910" i="5"/>
  <c r="J910" i="5"/>
  <c r="H910" i="5"/>
  <c r="D910" i="5"/>
  <c r="S910" i="5"/>
  <c r="C910" i="5"/>
  <c r="V910" i="5"/>
  <c r="L910" i="5"/>
  <c r="I910" i="5"/>
  <c r="F862" i="8"/>
  <c r="G862" i="8" s="1"/>
  <c r="J859" i="7"/>
  <c r="Y859" i="7" s="1"/>
  <c r="S862" i="8"/>
  <c r="N910" i="5" l="1"/>
  <c r="O910" i="5" s="1"/>
  <c r="H862" i="8"/>
  <c r="I862" i="8" s="1"/>
  <c r="J862" i="8" s="1"/>
  <c r="AB859" i="7"/>
  <c r="Z858" i="7"/>
  <c r="T862" i="8"/>
  <c r="P910" i="5" l="1"/>
  <c r="Q910" i="5" s="1"/>
  <c r="R910" i="5" s="1"/>
  <c r="T910" i="5" s="1"/>
  <c r="U909" i="5" s="1"/>
  <c r="U862" i="8"/>
  <c r="V862" i="8" s="1"/>
  <c r="W862" i="8" s="1"/>
  <c r="Y862" i="8" s="1"/>
  <c r="M860" i="7"/>
  <c r="Q860" i="7"/>
  <c r="P860" i="7"/>
  <c r="C860" i="7"/>
  <c r="O860" i="7"/>
  <c r="K860" i="7"/>
  <c r="AA860" i="7"/>
  <c r="E860" i="7"/>
  <c r="X860" i="7"/>
  <c r="D860" i="7"/>
  <c r="N860" i="7"/>
  <c r="R860" i="7"/>
  <c r="W910" i="5" l="1"/>
  <c r="S911" i="5" s="1"/>
  <c r="AB862" i="8"/>
  <c r="Z861" i="8"/>
  <c r="S860" i="7"/>
  <c r="T860" i="7" s="1"/>
  <c r="F860" i="7"/>
  <c r="G860" i="7" s="1"/>
  <c r="I911" i="5" l="1"/>
  <c r="L911" i="5"/>
  <c r="J911" i="5"/>
  <c r="V911" i="5"/>
  <c r="C911" i="5"/>
  <c r="H911" i="5"/>
  <c r="M911" i="5"/>
  <c r="N911" i="5" s="1"/>
  <c r="O911" i="5" s="1"/>
  <c r="P911" i="5" s="1"/>
  <c r="Q911" i="5" s="1"/>
  <c r="D911" i="5"/>
  <c r="K911" i="5"/>
  <c r="E911" i="5"/>
  <c r="F911" i="5"/>
  <c r="K863" i="8"/>
  <c r="AA863" i="8"/>
  <c r="M863" i="8"/>
  <c r="N863" i="8"/>
  <c r="X863" i="8"/>
  <c r="E863" i="8"/>
  <c r="D863" i="8"/>
  <c r="Q863" i="8"/>
  <c r="C863" i="8"/>
  <c r="P863" i="8"/>
  <c r="R863" i="8"/>
  <c r="O863" i="8"/>
  <c r="H860" i="7"/>
  <c r="I860" i="7" s="1"/>
  <c r="J860" i="7" s="1"/>
  <c r="U860" i="7"/>
  <c r="V860" i="7" s="1"/>
  <c r="W860" i="7" s="1"/>
  <c r="R911" i="5" l="1"/>
  <c r="T911" i="5" s="1"/>
  <c r="Y860" i="7"/>
  <c r="AB860" i="7" s="1"/>
  <c r="F863" i="8"/>
  <c r="G863" i="8" s="1"/>
  <c r="H863" i="8" s="1"/>
  <c r="I863" i="8" s="1"/>
  <c r="S863" i="8"/>
  <c r="T863" i="8" s="1"/>
  <c r="W911" i="5" l="1"/>
  <c r="U910" i="5"/>
  <c r="Z859" i="7"/>
  <c r="N861" i="7"/>
  <c r="E861" i="7"/>
  <c r="M861" i="7"/>
  <c r="D861" i="7"/>
  <c r="Q861" i="7"/>
  <c r="AA861" i="7"/>
  <c r="X861" i="7"/>
  <c r="C861" i="7"/>
  <c r="O861" i="7"/>
  <c r="K861" i="7"/>
  <c r="R861" i="7"/>
  <c r="P861" i="7"/>
  <c r="U863" i="8"/>
  <c r="V863" i="8" s="1"/>
  <c r="W863" i="8" s="1"/>
  <c r="J863" i="8"/>
  <c r="E912" i="5" l="1"/>
  <c r="S912" i="5"/>
  <c r="F912" i="5"/>
  <c r="V912" i="5"/>
  <c r="D912" i="5"/>
  <c r="J912" i="5"/>
  <c r="L912" i="5"/>
  <c r="I912" i="5"/>
  <c r="H912" i="5"/>
  <c r="K912" i="5"/>
  <c r="C912" i="5"/>
  <c r="M912" i="5"/>
  <c r="F861" i="7"/>
  <c r="S861" i="7"/>
  <c r="T861" i="7" s="1"/>
  <c r="Y863" i="8"/>
  <c r="N912" i="5" l="1"/>
  <c r="O912" i="5" s="1"/>
  <c r="G861" i="7"/>
  <c r="H861" i="7" s="1"/>
  <c r="I861" i="7" s="1"/>
  <c r="AB863" i="8"/>
  <c r="Z862" i="8"/>
  <c r="U861" i="7"/>
  <c r="V861" i="7" s="1"/>
  <c r="W861" i="7" s="1"/>
  <c r="P912" i="5" l="1"/>
  <c r="Q912" i="5" s="1"/>
  <c r="R912" i="5" s="1"/>
  <c r="T912" i="5" s="1"/>
  <c r="U911" i="5" s="1"/>
  <c r="J861" i="7"/>
  <c r="Y861" i="7" s="1"/>
  <c r="D864" i="8"/>
  <c r="Q864" i="8"/>
  <c r="R864" i="8"/>
  <c r="E864" i="8"/>
  <c r="X864" i="8"/>
  <c r="N864" i="8"/>
  <c r="M864" i="8"/>
  <c r="C864" i="8"/>
  <c r="O864" i="8"/>
  <c r="P864" i="8"/>
  <c r="K864" i="8"/>
  <c r="AA864" i="8"/>
  <c r="W912" i="5" l="1"/>
  <c r="L913" i="5" s="1"/>
  <c r="F864" i="8"/>
  <c r="G864" i="8" s="1"/>
  <c r="AB861" i="7"/>
  <c r="Z860" i="7"/>
  <c r="S864" i="8"/>
  <c r="M913" i="5" l="1"/>
  <c r="N913" i="5" s="1"/>
  <c r="O913" i="5" s="1"/>
  <c r="C913" i="5"/>
  <c r="F913" i="5"/>
  <c r="V913" i="5"/>
  <c r="H913" i="5"/>
  <c r="E913" i="5"/>
  <c r="S913" i="5"/>
  <c r="K913" i="5"/>
  <c r="J913" i="5"/>
  <c r="I913" i="5"/>
  <c r="D913" i="5"/>
  <c r="E862" i="7"/>
  <c r="K862" i="7"/>
  <c r="O862" i="7"/>
  <c r="Q862" i="7"/>
  <c r="AA862" i="7"/>
  <c r="P862" i="7"/>
  <c r="D862" i="7"/>
  <c r="R862" i="7"/>
  <c r="N862" i="7"/>
  <c r="M862" i="7"/>
  <c r="C862" i="7"/>
  <c r="X862" i="7"/>
  <c r="H864" i="8"/>
  <c r="I864" i="8" s="1"/>
  <c r="J864" i="8" s="1"/>
  <c r="T864" i="8"/>
  <c r="U864" i="8" s="1"/>
  <c r="V864" i="8" s="1"/>
  <c r="P913" i="5" l="1"/>
  <c r="Q913" i="5" s="1"/>
  <c r="R913" i="5" s="1"/>
  <c r="T913" i="5" s="1"/>
  <c r="W864" i="8"/>
  <c r="Y864" i="8" s="1"/>
  <c r="F862" i="7"/>
  <c r="G862" i="7" s="1"/>
  <c r="H862" i="7" s="1"/>
  <c r="I862" i="7" s="1"/>
  <c r="S862" i="7"/>
  <c r="T862" i="7" s="1"/>
  <c r="U862" i="7" s="1"/>
  <c r="V862" i="7" s="1"/>
  <c r="W913" i="5" l="1"/>
  <c r="U912" i="5"/>
  <c r="J862" i="7"/>
  <c r="AB864" i="8"/>
  <c r="Z863" i="8"/>
  <c r="W862" i="7"/>
  <c r="C914" i="5" l="1"/>
  <c r="S914" i="5"/>
  <c r="D914" i="5"/>
  <c r="L914" i="5"/>
  <c r="J914" i="5"/>
  <c r="I914" i="5"/>
  <c r="H914" i="5"/>
  <c r="F914" i="5"/>
  <c r="V914" i="5"/>
  <c r="K914" i="5"/>
  <c r="E914" i="5"/>
  <c r="M914" i="5"/>
  <c r="Y862" i="7"/>
  <c r="AA865" i="8"/>
  <c r="Q865" i="8"/>
  <c r="P865" i="8"/>
  <c r="E865" i="8"/>
  <c r="K865" i="8"/>
  <c r="C865" i="8"/>
  <c r="X865" i="8"/>
  <c r="O865" i="8"/>
  <c r="M865" i="8"/>
  <c r="R865" i="8"/>
  <c r="N865" i="8"/>
  <c r="D865" i="8"/>
  <c r="N914" i="5" l="1"/>
  <c r="O914" i="5" s="1"/>
  <c r="P914" i="5" s="1"/>
  <c r="Q914" i="5" s="1"/>
  <c r="S865" i="8"/>
  <c r="T865" i="8" s="1"/>
  <c r="F865" i="8"/>
  <c r="G865" i="8" s="1"/>
  <c r="H865" i="8" s="1"/>
  <c r="I865" i="8" s="1"/>
  <c r="AB862" i="7"/>
  <c r="Z861" i="7"/>
  <c r="R914" i="5" l="1"/>
  <c r="T914" i="5" s="1"/>
  <c r="U865" i="8"/>
  <c r="V865" i="8" s="1"/>
  <c r="W865" i="8" s="1"/>
  <c r="P863" i="7"/>
  <c r="K863" i="7"/>
  <c r="AA863" i="7"/>
  <c r="X863" i="7"/>
  <c r="E863" i="7"/>
  <c r="C863" i="7"/>
  <c r="D863" i="7"/>
  <c r="R863" i="7"/>
  <c r="N863" i="7"/>
  <c r="Q863" i="7"/>
  <c r="O863" i="7"/>
  <c r="M863" i="7"/>
  <c r="J865" i="8"/>
  <c r="W914" i="5" l="1"/>
  <c r="U913" i="5"/>
  <c r="Y865" i="8"/>
  <c r="Z864" i="8" s="1"/>
  <c r="F863" i="7"/>
  <c r="G863" i="7" s="1"/>
  <c r="H863" i="7" s="1"/>
  <c r="I863" i="7" s="1"/>
  <c r="S863" i="7"/>
  <c r="D915" i="5" l="1"/>
  <c r="M915" i="5"/>
  <c r="V915" i="5"/>
  <c r="L915" i="5"/>
  <c r="F915" i="5"/>
  <c r="C915" i="5"/>
  <c r="K915" i="5"/>
  <c r="I915" i="5"/>
  <c r="J915" i="5"/>
  <c r="E915" i="5"/>
  <c r="S915" i="5"/>
  <c r="H915" i="5"/>
  <c r="AB865" i="8"/>
  <c r="N866" i="8" s="1"/>
  <c r="T863" i="7"/>
  <c r="J863" i="7"/>
  <c r="N915" i="5" l="1"/>
  <c r="O915" i="5" s="1"/>
  <c r="P915" i="5" s="1"/>
  <c r="Q915" i="5" s="1"/>
  <c r="D866" i="8"/>
  <c r="M866" i="8"/>
  <c r="AA866" i="8"/>
  <c r="E866" i="8"/>
  <c r="F866" i="8" s="1"/>
  <c r="G866" i="8" s="1"/>
  <c r="C866" i="8"/>
  <c r="X866" i="8"/>
  <c r="P866" i="8"/>
  <c r="O866" i="8"/>
  <c r="Q866" i="8"/>
  <c r="R866" i="8"/>
  <c r="S866" i="8" s="1"/>
  <c r="K866" i="8"/>
  <c r="U863" i="7"/>
  <c r="V863" i="7" s="1"/>
  <c r="W863" i="7" s="1"/>
  <c r="Y863" i="7" s="1"/>
  <c r="R915" i="5" l="1"/>
  <c r="T915" i="5" s="1"/>
  <c r="T866" i="8"/>
  <c r="U866" i="8" s="1"/>
  <c r="V866" i="8" s="1"/>
  <c r="AB863" i="7"/>
  <c r="Z862" i="7"/>
  <c r="H866" i="8"/>
  <c r="I866" i="8" s="1"/>
  <c r="J866" i="8" s="1"/>
  <c r="W915" i="5" l="1"/>
  <c r="U914" i="5"/>
  <c r="W866" i="8"/>
  <c r="Y866" i="8" s="1"/>
  <c r="Z865" i="8" s="1"/>
  <c r="M864" i="7"/>
  <c r="Q864" i="7"/>
  <c r="D864" i="7"/>
  <c r="O864" i="7"/>
  <c r="C864" i="7"/>
  <c r="K864" i="7"/>
  <c r="AA864" i="7"/>
  <c r="X864" i="7"/>
  <c r="E864" i="7"/>
  <c r="P864" i="7"/>
  <c r="N864" i="7"/>
  <c r="R864" i="7"/>
  <c r="V916" i="5" l="1"/>
  <c r="F916" i="5"/>
  <c r="D916" i="5"/>
  <c r="S916" i="5"/>
  <c r="C916" i="5"/>
  <c r="M916" i="5"/>
  <c r="L916" i="5"/>
  <c r="H916" i="5"/>
  <c r="K916" i="5"/>
  <c r="E916" i="5"/>
  <c r="J916" i="5"/>
  <c r="I916" i="5"/>
  <c r="AB866" i="8"/>
  <c r="K867" i="8" s="1"/>
  <c r="S864" i="7"/>
  <c r="T864" i="7" s="1"/>
  <c r="U864" i="7" s="1"/>
  <c r="V864" i="7" s="1"/>
  <c r="F864" i="7"/>
  <c r="N916" i="5" l="1"/>
  <c r="O916" i="5" s="1"/>
  <c r="P916" i="5" s="1"/>
  <c r="Q916" i="5" s="1"/>
  <c r="R916" i="5" s="1"/>
  <c r="T916" i="5" s="1"/>
  <c r="R867" i="8"/>
  <c r="S867" i="8" s="1"/>
  <c r="T867" i="8" s="1"/>
  <c r="E867" i="8"/>
  <c r="F867" i="8" s="1"/>
  <c r="X867" i="8"/>
  <c r="AA867" i="8"/>
  <c r="P867" i="8"/>
  <c r="N867" i="8"/>
  <c r="C867" i="8"/>
  <c r="Q867" i="8"/>
  <c r="M867" i="8"/>
  <c r="D867" i="8"/>
  <c r="O867" i="8"/>
  <c r="W864" i="7"/>
  <c r="G864" i="7"/>
  <c r="W916" i="5" l="1"/>
  <c r="U915" i="5"/>
  <c r="H864" i="7"/>
  <c r="I864" i="7" s="1"/>
  <c r="J864" i="7" s="1"/>
  <c r="Y864" i="7" s="1"/>
  <c r="U867" i="8"/>
  <c r="V867" i="8" s="1"/>
  <c r="W867" i="8" s="1"/>
  <c r="G867" i="8"/>
  <c r="H867" i="8" s="1"/>
  <c r="I867" i="8" s="1"/>
  <c r="S917" i="5" l="1"/>
  <c r="E917" i="5"/>
  <c r="C917" i="5"/>
  <c r="K917" i="5"/>
  <c r="D917" i="5"/>
  <c r="J917" i="5"/>
  <c r="F917" i="5"/>
  <c r="V917" i="5"/>
  <c r="H917" i="5"/>
  <c r="M917" i="5"/>
  <c r="L917" i="5"/>
  <c r="I917" i="5"/>
  <c r="AB864" i="7"/>
  <c r="Z863" i="7"/>
  <c r="J867" i="8"/>
  <c r="Y867" i="8" s="1"/>
  <c r="N917" i="5" l="1"/>
  <c r="O917" i="5" s="1"/>
  <c r="P917" i="5" s="1"/>
  <c r="Q917" i="5" s="1"/>
  <c r="AB867" i="8"/>
  <c r="Z866" i="8"/>
  <c r="D865" i="7"/>
  <c r="N865" i="7"/>
  <c r="E865" i="7"/>
  <c r="AA865" i="7"/>
  <c r="R865" i="7"/>
  <c r="X865" i="7"/>
  <c r="O865" i="7"/>
  <c r="M865" i="7"/>
  <c r="K865" i="7"/>
  <c r="P865" i="7"/>
  <c r="C865" i="7"/>
  <c r="Q865" i="7"/>
  <c r="R917" i="5" l="1"/>
  <c r="T917" i="5" s="1"/>
  <c r="S865" i="7"/>
  <c r="T865" i="7" s="1"/>
  <c r="E868" i="8"/>
  <c r="C868" i="8"/>
  <c r="R868" i="8"/>
  <c r="O868" i="8"/>
  <c r="D868" i="8"/>
  <c r="AA868" i="8"/>
  <c r="X868" i="8"/>
  <c r="Q868" i="8"/>
  <c r="K868" i="8"/>
  <c r="N868" i="8"/>
  <c r="M868" i="8"/>
  <c r="P868" i="8"/>
  <c r="F865" i="7"/>
  <c r="W917" i="5" l="1"/>
  <c r="U916" i="5"/>
  <c r="S868" i="8"/>
  <c r="T868" i="8" s="1"/>
  <c r="F868" i="8"/>
  <c r="G868" i="8" s="1"/>
  <c r="G865" i="7"/>
  <c r="H865" i="7" s="1"/>
  <c r="I865" i="7" s="1"/>
  <c r="U865" i="7"/>
  <c r="V865" i="7" s="1"/>
  <c r="W865" i="7" s="1"/>
  <c r="F918" i="5" l="1"/>
  <c r="C918" i="5"/>
  <c r="I918" i="5"/>
  <c r="D918" i="5"/>
  <c r="S918" i="5"/>
  <c r="L918" i="5"/>
  <c r="K918" i="5"/>
  <c r="E918" i="5"/>
  <c r="H918" i="5"/>
  <c r="J918" i="5"/>
  <c r="V918" i="5"/>
  <c r="M918" i="5"/>
  <c r="H868" i="8"/>
  <c r="I868" i="8" s="1"/>
  <c r="J868" i="8" s="1"/>
  <c r="J865" i="7"/>
  <c r="Y865" i="7" s="1"/>
  <c r="U868" i="8"/>
  <c r="V868" i="8" s="1"/>
  <c r="W868" i="8" s="1"/>
  <c r="N918" i="5" l="1"/>
  <c r="O918" i="5" s="1"/>
  <c r="AB865" i="7"/>
  <c r="Z864" i="7"/>
  <c r="Y868" i="8"/>
  <c r="P918" i="5" l="1"/>
  <c r="Q918" i="5" s="1"/>
  <c r="R918" i="5" s="1"/>
  <c r="T918" i="5" s="1"/>
  <c r="U917" i="5" s="1"/>
  <c r="C866" i="7"/>
  <c r="P866" i="7"/>
  <c r="D866" i="7"/>
  <c r="M866" i="7"/>
  <c r="O866" i="7"/>
  <c r="Q866" i="7"/>
  <c r="AA866" i="7"/>
  <c r="K866" i="7"/>
  <c r="N866" i="7"/>
  <c r="E866" i="7"/>
  <c r="X866" i="7"/>
  <c r="R866" i="7"/>
  <c r="AB868" i="8"/>
  <c r="Z867" i="8"/>
  <c r="W918" i="5" l="1"/>
  <c r="I919" i="5" s="1"/>
  <c r="P869" i="8"/>
  <c r="C869" i="8"/>
  <c r="X869" i="8"/>
  <c r="M869" i="8"/>
  <c r="K869" i="8"/>
  <c r="Q869" i="8"/>
  <c r="N869" i="8"/>
  <c r="E869" i="8"/>
  <c r="R869" i="8"/>
  <c r="O869" i="8"/>
  <c r="AA869" i="8"/>
  <c r="D869" i="8"/>
  <c r="F866" i="7"/>
  <c r="G866" i="7" s="1"/>
  <c r="S866" i="7"/>
  <c r="T866" i="7" s="1"/>
  <c r="U866" i="7" s="1"/>
  <c r="V866" i="7" s="1"/>
  <c r="F919" i="5" l="1"/>
  <c r="K919" i="5"/>
  <c r="J919" i="5"/>
  <c r="D919" i="5"/>
  <c r="S919" i="5"/>
  <c r="H919" i="5"/>
  <c r="C919" i="5"/>
  <c r="L919" i="5"/>
  <c r="E919" i="5"/>
  <c r="V919" i="5"/>
  <c r="M919" i="5"/>
  <c r="N919" i="5" s="1"/>
  <c r="O919" i="5" s="1"/>
  <c r="P919" i="5" s="1"/>
  <c r="Q919" i="5" s="1"/>
  <c r="H866" i="7"/>
  <c r="I866" i="7" s="1"/>
  <c r="J866" i="7" s="1"/>
  <c r="F869" i="8"/>
  <c r="G869" i="8" s="1"/>
  <c r="S869" i="8"/>
  <c r="W866" i="7"/>
  <c r="R919" i="5" l="1"/>
  <c r="T919" i="5" s="1"/>
  <c r="Y866" i="7"/>
  <c r="Z865" i="7" s="1"/>
  <c r="T869" i="8"/>
  <c r="U869" i="8" s="1"/>
  <c r="V869" i="8" s="1"/>
  <c r="W869" i="8" s="1"/>
  <c r="H869" i="8"/>
  <c r="I869" i="8" s="1"/>
  <c r="J869" i="8" s="1"/>
  <c r="W919" i="5" l="1"/>
  <c r="U918" i="5"/>
  <c r="AB866" i="7"/>
  <c r="Q867" i="7" s="1"/>
  <c r="Y869" i="8"/>
  <c r="Z868" i="8" s="1"/>
  <c r="L920" i="5" l="1"/>
  <c r="E920" i="5"/>
  <c r="C920" i="5"/>
  <c r="V920" i="5"/>
  <c r="K920" i="5"/>
  <c r="M920" i="5"/>
  <c r="D920" i="5"/>
  <c r="I920" i="5"/>
  <c r="S920" i="5"/>
  <c r="J920" i="5"/>
  <c r="F920" i="5"/>
  <c r="H920" i="5"/>
  <c r="D867" i="7"/>
  <c r="K867" i="7"/>
  <c r="E867" i="7"/>
  <c r="F867" i="7" s="1"/>
  <c r="G867" i="7" s="1"/>
  <c r="H867" i="7" s="1"/>
  <c r="I867" i="7" s="1"/>
  <c r="M867" i="7"/>
  <c r="P867" i="7"/>
  <c r="R867" i="7"/>
  <c r="S867" i="7" s="1"/>
  <c r="T867" i="7" s="1"/>
  <c r="O867" i="7"/>
  <c r="C867" i="7"/>
  <c r="AA867" i="7"/>
  <c r="X867" i="7"/>
  <c r="N867" i="7"/>
  <c r="AB869" i="8"/>
  <c r="R870" i="8" s="1"/>
  <c r="N920" i="5" l="1"/>
  <c r="O920" i="5" s="1"/>
  <c r="C870" i="8"/>
  <c r="P870" i="8"/>
  <c r="E870" i="8"/>
  <c r="F870" i="8" s="1"/>
  <c r="X870" i="8"/>
  <c r="Q870" i="8"/>
  <c r="K870" i="8"/>
  <c r="N870" i="8"/>
  <c r="O870" i="8"/>
  <c r="M870" i="8"/>
  <c r="AA870" i="8"/>
  <c r="D870" i="8"/>
  <c r="J867" i="7"/>
  <c r="S870" i="8"/>
  <c r="T870" i="8" s="1"/>
  <c r="U867" i="7"/>
  <c r="V867" i="7" s="1"/>
  <c r="W867" i="7" s="1"/>
  <c r="P920" i="5" l="1"/>
  <c r="Q920" i="5" s="1"/>
  <c r="R920" i="5" s="1"/>
  <c r="T920" i="5" s="1"/>
  <c r="U919" i="5" s="1"/>
  <c r="Y867" i="7"/>
  <c r="G870" i="8"/>
  <c r="H870" i="8" s="1"/>
  <c r="I870" i="8" s="1"/>
  <c r="U870" i="8"/>
  <c r="V870" i="8" s="1"/>
  <c r="W870" i="8" s="1"/>
  <c r="W920" i="5" l="1"/>
  <c r="C921" i="5" s="1"/>
  <c r="J870" i="8"/>
  <c r="Y870" i="8" s="1"/>
  <c r="AB867" i="7"/>
  <c r="Z866" i="7"/>
  <c r="M921" i="5" l="1"/>
  <c r="N921" i="5" s="1"/>
  <c r="O921" i="5" s="1"/>
  <c r="E921" i="5"/>
  <c r="D921" i="5"/>
  <c r="K921" i="5"/>
  <c r="F921" i="5"/>
  <c r="I921" i="5"/>
  <c r="L921" i="5"/>
  <c r="J921" i="5"/>
  <c r="S921" i="5"/>
  <c r="V921" i="5"/>
  <c r="H921" i="5"/>
  <c r="P868" i="7"/>
  <c r="K868" i="7"/>
  <c r="D868" i="7"/>
  <c r="M868" i="7"/>
  <c r="R868" i="7"/>
  <c r="AA868" i="7"/>
  <c r="N868" i="7"/>
  <c r="E868" i="7"/>
  <c r="X868" i="7"/>
  <c r="Q868" i="7"/>
  <c r="O868" i="7"/>
  <c r="C868" i="7"/>
  <c r="AB870" i="8"/>
  <c r="Z869" i="8"/>
  <c r="P921" i="5" l="1"/>
  <c r="Q921" i="5" s="1"/>
  <c r="R921" i="5" s="1"/>
  <c r="T921" i="5" s="1"/>
  <c r="U920" i="5" s="1"/>
  <c r="F868" i="7"/>
  <c r="G868" i="7" s="1"/>
  <c r="E871" i="8"/>
  <c r="K871" i="8"/>
  <c r="M871" i="8"/>
  <c r="Q871" i="8"/>
  <c r="AA871" i="8"/>
  <c r="D871" i="8"/>
  <c r="R871" i="8"/>
  <c r="X871" i="8"/>
  <c r="N871" i="8"/>
  <c r="P871" i="8"/>
  <c r="C871" i="8"/>
  <c r="O871" i="8"/>
  <c r="S868" i="7"/>
  <c r="W921" i="5" l="1"/>
  <c r="M922" i="5" s="1"/>
  <c r="H868" i="7"/>
  <c r="I868" i="7" s="1"/>
  <c r="J868" i="7" s="1"/>
  <c r="F871" i="8"/>
  <c r="G871" i="8" s="1"/>
  <c r="T868" i="7"/>
  <c r="U868" i="7" s="1"/>
  <c r="V868" i="7" s="1"/>
  <c r="S871" i="8"/>
  <c r="T871" i="8" s="1"/>
  <c r="F922" i="5" l="1"/>
  <c r="E922" i="5"/>
  <c r="C922" i="5"/>
  <c r="J922" i="5"/>
  <c r="S922" i="5"/>
  <c r="D922" i="5"/>
  <c r="V922" i="5"/>
  <c r="I922" i="5"/>
  <c r="K922" i="5"/>
  <c r="L922" i="5"/>
  <c r="H922" i="5"/>
  <c r="N922" i="5"/>
  <c r="O922" i="5" s="1"/>
  <c r="W868" i="7"/>
  <c r="Y868" i="7" s="1"/>
  <c r="U871" i="8"/>
  <c r="V871" i="8" s="1"/>
  <c r="W871" i="8" s="1"/>
  <c r="H871" i="8"/>
  <c r="I871" i="8" s="1"/>
  <c r="J871" i="8" s="1"/>
  <c r="P922" i="5" l="1"/>
  <c r="Q922" i="5" s="1"/>
  <c r="R922" i="5" s="1"/>
  <c r="T922" i="5" s="1"/>
  <c r="U921" i="5" s="1"/>
  <c r="Y871" i="8"/>
  <c r="Z870" i="8" s="1"/>
  <c r="AB868" i="7"/>
  <c r="Z867" i="7"/>
  <c r="W922" i="5" l="1"/>
  <c r="M923" i="5" s="1"/>
  <c r="AB871" i="8"/>
  <c r="X872" i="8" s="1"/>
  <c r="C869" i="7"/>
  <c r="N869" i="7"/>
  <c r="D869" i="7"/>
  <c r="O869" i="7"/>
  <c r="Q869" i="7"/>
  <c r="AA869" i="7"/>
  <c r="E869" i="7"/>
  <c r="X869" i="7"/>
  <c r="P869" i="7"/>
  <c r="R869" i="7"/>
  <c r="K869" i="7"/>
  <c r="M869" i="7"/>
  <c r="V923" i="5" l="1"/>
  <c r="C923" i="5"/>
  <c r="H923" i="5"/>
  <c r="K923" i="5"/>
  <c r="D923" i="5"/>
  <c r="E923" i="5"/>
  <c r="F923" i="5"/>
  <c r="S923" i="5"/>
  <c r="I923" i="5"/>
  <c r="L923" i="5"/>
  <c r="J923" i="5"/>
  <c r="N923" i="5"/>
  <c r="O923" i="5" s="1"/>
  <c r="P923" i="5" s="1"/>
  <c r="Q923" i="5" s="1"/>
  <c r="AA872" i="8"/>
  <c r="D872" i="8"/>
  <c r="R872" i="8"/>
  <c r="S872" i="8" s="1"/>
  <c r="P872" i="8"/>
  <c r="O872" i="8"/>
  <c r="C872" i="8"/>
  <c r="M872" i="8"/>
  <c r="K872" i="8"/>
  <c r="N872" i="8"/>
  <c r="E872" i="8"/>
  <c r="F872" i="8" s="1"/>
  <c r="G872" i="8" s="1"/>
  <c r="Q872" i="8"/>
  <c r="S869" i="7"/>
  <c r="F869" i="7"/>
  <c r="G869" i="7" s="1"/>
  <c r="R923" i="5" l="1"/>
  <c r="T923" i="5" s="1"/>
  <c r="T869" i="7"/>
  <c r="U869" i="7" s="1"/>
  <c r="V869" i="7" s="1"/>
  <c r="H872" i="8"/>
  <c r="I872" i="8" s="1"/>
  <c r="J872" i="8" s="1"/>
  <c r="H869" i="7"/>
  <c r="I869" i="7" s="1"/>
  <c r="J869" i="7" s="1"/>
  <c r="T872" i="8"/>
  <c r="U872" i="8" s="1"/>
  <c r="V872" i="8" s="1"/>
  <c r="W923" i="5" l="1"/>
  <c r="U922" i="5"/>
  <c r="W869" i="7"/>
  <c r="Y869" i="7" s="1"/>
  <c r="W872" i="8"/>
  <c r="Y872" i="8" s="1"/>
  <c r="D924" i="5" l="1"/>
  <c r="L924" i="5"/>
  <c r="E924" i="5"/>
  <c r="F924" i="5"/>
  <c r="H924" i="5"/>
  <c r="K924" i="5"/>
  <c r="C924" i="5"/>
  <c r="J924" i="5"/>
  <c r="S924" i="5"/>
  <c r="M924" i="5"/>
  <c r="V924" i="5"/>
  <c r="I924" i="5"/>
  <c r="AB869" i="7"/>
  <c r="Z868" i="7"/>
  <c r="AB872" i="8"/>
  <c r="Z871" i="8"/>
  <c r="N924" i="5" l="1"/>
  <c r="O924" i="5" s="1"/>
  <c r="P924" i="5" s="1"/>
  <c r="Q924" i="5" s="1"/>
  <c r="N870" i="7"/>
  <c r="D870" i="7"/>
  <c r="C870" i="7"/>
  <c r="R870" i="7"/>
  <c r="M870" i="7"/>
  <c r="E870" i="7"/>
  <c r="X870" i="7"/>
  <c r="AA870" i="7"/>
  <c r="P870" i="7"/>
  <c r="Q870" i="7"/>
  <c r="O870" i="7"/>
  <c r="K870" i="7"/>
  <c r="K873" i="8"/>
  <c r="O873" i="8"/>
  <c r="AA873" i="8"/>
  <c r="D873" i="8"/>
  <c r="E873" i="8"/>
  <c r="N873" i="8"/>
  <c r="R873" i="8"/>
  <c r="P873" i="8"/>
  <c r="M873" i="8"/>
  <c r="X873" i="8"/>
  <c r="C873" i="8"/>
  <c r="Q873" i="8"/>
  <c r="R924" i="5" l="1"/>
  <c r="T924" i="5" s="1"/>
  <c r="F870" i="7"/>
  <c r="S870" i="7"/>
  <c r="T870" i="7" s="1"/>
  <c r="U870" i="7" s="1"/>
  <c r="V870" i="7" s="1"/>
  <c r="S873" i="8"/>
  <c r="T873" i="8" s="1"/>
  <c r="F873" i="8"/>
  <c r="G873" i="8" s="1"/>
  <c r="W924" i="5" l="1"/>
  <c r="U923" i="5"/>
  <c r="G870" i="7"/>
  <c r="H873" i="8"/>
  <c r="I873" i="8" s="1"/>
  <c r="J873" i="8" s="1"/>
  <c r="U873" i="8"/>
  <c r="V873" i="8" s="1"/>
  <c r="W873" i="8" s="1"/>
  <c r="W870" i="7"/>
  <c r="M925" i="5" l="1"/>
  <c r="E925" i="5"/>
  <c r="H925" i="5"/>
  <c r="S925" i="5"/>
  <c r="D925" i="5"/>
  <c r="K925" i="5"/>
  <c r="C925" i="5"/>
  <c r="V925" i="5"/>
  <c r="L925" i="5"/>
  <c r="I925" i="5"/>
  <c r="F925" i="5"/>
  <c r="J925" i="5"/>
  <c r="Y873" i="8"/>
  <c r="H870" i="7"/>
  <c r="I870" i="7" s="1"/>
  <c r="J870" i="7" s="1"/>
  <c r="Y870" i="7" s="1"/>
  <c r="N925" i="5" l="1"/>
  <c r="O925" i="5" s="1"/>
  <c r="P925" i="5" s="1"/>
  <c r="Q925" i="5" s="1"/>
  <c r="AB870" i="7"/>
  <c r="Z869" i="7"/>
  <c r="AB873" i="8"/>
  <c r="Z872" i="8"/>
  <c r="R925" i="5" l="1"/>
  <c r="T925" i="5" s="1"/>
  <c r="AA874" i="8"/>
  <c r="O874" i="8"/>
  <c r="X874" i="8"/>
  <c r="K874" i="8"/>
  <c r="Q874" i="8"/>
  <c r="N874" i="8"/>
  <c r="D874" i="8"/>
  <c r="C874" i="8"/>
  <c r="E874" i="8"/>
  <c r="R874" i="8"/>
  <c r="M874" i="8"/>
  <c r="P874" i="8"/>
  <c r="AA871" i="7"/>
  <c r="P871" i="7"/>
  <c r="X871" i="7"/>
  <c r="Q871" i="7"/>
  <c r="D871" i="7"/>
  <c r="E871" i="7"/>
  <c r="K871" i="7"/>
  <c r="M871" i="7"/>
  <c r="R871" i="7"/>
  <c r="O871" i="7"/>
  <c r="C871" i="7"/>
  <c r="N871" i="7"/>
  <c r="W925" i="5" l="1"/>
  <c r="U924" i="5"/>
  <c r="S871" i="7"/>
  <c r="F874" i="8"/>
  <c r="G874" i="8" s="1"/>
  <c r="H874" i="8" s="1"/>
  <c r="I874" i="8" s="1"/>
  <c r="S874" i="8"/>
  <c r="T874" i="8" s="1"/>
  <c r="U874" i="8" s="1"/>
  <c r="V874" i="8" s="1"/>
  <c r="F871" i="7"/>
  <c r="C926" i="5" l="1"/>
  <c r="F926" i="5"/>
  <c r="D926" i="5"/>
  <c r="H926" i="5"/>
  <c r="K926" i="5"/>
  <c r="L926" i="5"/>
  <c r="E926" i="5"/>
  <c r="M926" i="5"/>
  <c r="V926" i="5"/>
  <c r="I926" i="5"/>
  <c r="S926" i="5"/>
  <c r="J926" i="5"/>
  <c r="G871" i="7"/>
  <c r="W874" i="8"/>
  <c r="J874" i="8"/>
  <c r="T871" i="7"/>
  <c r="U871" i="7" s="1"/>
  <c r="V871" i="7" s="1"/>
  <c r="N926" i="5" l="1"/>
  <c r="O926" i="5" s="1"/>
  <c r="P926" i="5" s="1"/>
  <c r="Q926" i="5" s="1"/>
  <c r="H871" i="7"/>
  <c r="I871" i="7" s="1"/>
  <c r="J871" i="7" s="1"/>
  <c r="W871" i="7"/>
  <c r="Y874" i="8"/>
  <c r="R926" i="5" l="1"/>
  <c r="T926" i="5" s="1"/>
  <c r="Y871" i="7"/>
  <c r="Z870" i="7" s="1"/>
  <c r="AB874" i="8"/>
  <c r="Z873" i="8"/>
  <c r="W926" i="5" l="1"/>
  <c r="U925" i="5"/>
  <c r="AB871" i="7"/>
  <c r="C872" i="7" s="1"/>
  <c r="M875" i="8"/>
  <c r="X875" i="8"/>
  <c r="E875" i="8"/>
  <c r="O875" i="8"/>
  <c r="K875" i="8"/>
  <c r="C875" i="8"/>
  <c r="Q875" i="8"/>
  <c r="AA875" i="8"/>
  <c r="D875" i="8"/>
  <c r="P875" i="8"/>
  <c r="R875" i="8"/>
  <c r="N875" i="8"/>
  <c r="F927" i="5" l="1"/>
  <c r="K927" i="5"/>
  <c r="I927" i="5"/>
  <c r="S927" i="5"/>
  <c r="D927" i="5"/>
  <c r="E927" i="5"/>
  <c r="C927" i="5"/>
  <c r="H927" i="5"/>
  <c r="L927" i="5"/>
  <c r="V927" i="5"/>
  <c r="M927" i="5"/>
  <c r="J927" i="5"/>
  <c r="K872" i="7"/>
  <c r="M872" i="7"/>
  <c r="N872" i="7"/>
  <c r="P872" i="7"/>
  <c r="R872" i="7"/>
  <c r="S872" i="7" s="1"/>
  <c r="T872" i="7" s="1"/>
  <c r="E872" i="7"/>
  <c r="F872" i="7" s="1"/>
  <c r="X872" i="7"/>
  <c r="AA872" i="7"/>
  <c r="O872" i="7"/>
  <c r="D872" i="7"/>
  <c r="Q872" i="7"/>
  <c r="S875" i="8"/>
  <c r="T875" i="8" s="1"/>
  <c r="F875" i="8"/>
  <c r="N927" i="5" l="1"/>
  <c r="O927" i="5" s="1"/>
  <c r="P927" i="5" s="1"/>
  <c r="Q927" i="5" s="1"/>
  <c r="R927" i="5" s="1"/>
  <c r="T927" i="5" s="1"/>
  <c r="G875" i="8"/>
  <c r="U875" i="8"/>
  <c r="V875" i="8" s="1"/>
  <c r="W875" i="8" s="1"/>
  <c r="G872" i="7"/>
  <c r="H872" i="7" s="1"/>
  <c r="I872" i="7" s="1"/>
  <c r="U872" i="7"/>
  <c r="V872" i="7" s="1"/>
  <c r="W872" i="7" s="1"/>
  <c r="W927" i="5" l="1"/>
  <c r="U926" i="5"/>
  <c r="H875" i="8"/>
  <c r="I875" i="8" s="1"/>
  <c r="J875" i="8" s="1"/>
  <c r="Y875" i="8" s="1"/>
  <c r="J872" i="7"/>
  <c r="Y872" i="7" s="1"/>
  <c r="J928" i="5" l="1"/>
  <c r="V928" i="5"/>
  <c r="E928" i="5"/>
  <c r="I928" i="5"/>
  <c r="H928" i="5"/>
  <c r="D928" i="5"/>
  <c r="M928" i="5"/>
  <c r="L928" i="5"/>
  <c r="S928" i="5"/>
  <c r="K928" i="5"/>
  <c r="F928" i="5"/>
  <c r="C928" i="5"/>
  <c r="AB875" i="8"/>
  <c r="Z874" i="8"/>
  <c r="AB872" i="7"/>
  <c r="Z871" i="7"/>
  <c r="N928" i="5" l="1"/>
  <c r="O928" i="5" s="1"/>
  <c r="P928" i="5" s="1"/>
  <c r="Q928" i="5" s="1"/>
  <c r="R928" i="5" s="1"/>
  <c r="T928" i="5" s="1"/>
  <c r="AA873" i="7"/>
  <c r="Q873" i="7"/>
  <c r="X873" i="7"/>
  <c r="N873" i="7"/>
  <c r="E873" i="7"/>
  <c r="C873" i="7"/>
  <c r="D873" i="7"/>
  <c r="O873" i="7"/>
  <c r="M873" i="7"/>
  <c r="K873" i="7"/>
  <c r="R873" i="7"/>
  <c r="P873" i="7"/>
  <c r="K876" i="8"/>
  <c r="R876" i="8"/>
  <c r="P876" i="8"/>
  <c r="AA876" i="8"/>
  <c r="M876" i="8"/>
  <c r="C876" i="8"/>
  <c r="X876" i="8"/>
  <c r="D876" i="8"/>
  <c r="O876" i="8"/>
  <c r="E876" i="8"/>
  <c r="Q876" i="8"/>
  <c r="N876" i="8"/>
  <c r="W928" i="5" l="1"/>
  <c r="U927" i="5"/>
  <c r="F876" i="8"/>
  <c r="F873" i="7"/>
  <c r="S876" i="8"/>
  <c r="S873" i="7"/>
  <c r="T873" i="7" s="1"/>
  <c r="F929" i="5" l="1"/>
  <c r="M929" i="5"/>
  <c r="K929" i="5"/>
  <c r="I929" i="5"/>
  <c r="H929" i="5"/>
  <c r="D929" i="5"/>
  <c r="L929" i="5"/>
  <c r="V929" i="5"/>
  <c r="E929" i="5"/>
  <c r="J929" i="5"/>
  <c r="S929" i="5"/>
  <c r="C929" i="5"/>
  <c r="G873" i="7"/>
  <c r="H873" i="7" s="1"/>
  <c r="I873" i="7" s="1"/>
  <c r="J873" i="7" s="1"/>
  <c r="G876" i="8"/>
  <c r="H876" i="8" s="1"/>
  <c r="I876" i="8" s="1"/>
  <c r="J876" i="8" s="1"/>
  <c r="U873" i="7"/>
  <c r="V873" i="7" s="1"/>
  <c r="W873" i="7" s="1"/>
  <c r="T876" i="8"/>
  <c r="U876" i="8" s="1"/>
  <c r="V876" i="8" s="1"/>
  <c r="W876" i="8" s="1"/>
  <c r="N929" i="5" l="1"/>
  <c r="O929" i="5" s="1"/>
  <c r="P929" i="5" s="1"/>
  <c r="Q929" i="5" s="1"/>
  <c r="Y876" i="8"/>
  <c r="Z875" i="8" s="1"/>
  <c r="Y873" i="7"/>
  <c r="R929" i="5" l="1"/>
  <c r="T929" i="5" s="1"/>
  <c r="AB876" i="8"/>
  <c r="D877" i="8" s="1"/>
  <c r="AB873" i="7"/>
  <c r="Z872" i="7"/>
  <c r="W929" i="5" l="1"/>
  <c r="U928" i="5"/>
  <c r="R877" i="8"/>
  <c r="S877" i="8" s="1"/>
  <c r="E877" i="8"/>
  <c r="F877" i="8" s="1"/>
  <c r="K877" i="8"/>
  <c r="C877" i="8"/>
  <c r="N877" i="8"/>
  <c r="X877" i="8"/>
  <c r="AA877" i="8"/>
  <c r="Q877" i="8"/>
  <c r="P877" i="8"/>
  <c r="O877" i="8"/>
  <c r="M877" i="8"/>
  <c r="N874" i="7"/>
  <c r="E874" i="7"/>
  <c r="X874" i="7"/>
  <c r="K874" i="7"/>
  <c r="AA874" i="7"/>
  <c r="O874" i="7"/>
  <c r="Q874" i="7"/>
  <c r="P874" i="7"/>
  <c r="M874" i="7"/>
  <c r="C874" i="7"/>
  <c r="R874" i="7"/>
  <c r="D874" i="7"/>
  <c r="D930" i="5" l="1"/>
  <c r="K930" i="5"/>
  <c r="E930" i="5"/>
  <c r="S930" i="5"/>
  <c r="J930" i="5"/>
  <c r="H930" i="5"/>
  <c r="M930" i="5"/>
  <c r="F930" i="5"/>
  <c r="V930" i="5"/>
  <c r="I930" i="5"/>
  <c r="C930" i="5"/>
  <c r="L930" i="5"/>
  <c r="F874" i="7"/>
  <c r="S874" i="7"/>
  <c r="T874" i="7" s="1"/>
  <c r="G877" i="8"/>
  <c r="H877" i="8" s="1"/>
  <c r="I877" i="8" s="1"/>
  <c r="T877" i="8"/>
  <c r="N930" i="5" l="1"/>
  <c r="O930" i="5" s="1"/>
  <c r="P930" i="5" s="1"/>
  <c r="Q930" i="5" s="1"/>
  <c r="R930" i="5" s="1"/>
  <c r="T930" i="5" s="1"/>
  <c r="G874" i="7"/>
  <c r="U877" i="8"/>
  <c r="V877" i="8" s="1"/>
  <c r="W877" i="8" s="1"/>
  <c r="U874" i="7"/>
  <c r="V874" i="7" s="1"/>
  <c r="W874" i="7" s="1"/>
  <c r="J877" i="8"/>
  <c r="W930" i="5" l="1"/>
  <c r="U929" i="5"/>
  <c r="H874" i="7"/>
  <c r="I874" i="7" s="1"/>
  <c r="J874" i="7" s="1"/>
  <c r="Y874" i="7" s="1"/>
  <c r="Y877" i="8"/>
  <c r="AB877" i="8" s="1"/>
  <c r="D931" i="5" l="1"/>
  <c r="E931" i="5"/>
  <c r="F931" i="5"/>
  <c r="S931" i="5"/>
  <c r="J931" i="5"/>
  <c r="K931" i="5"/>
  <c r="I931" i="5"/>
  <c r="C931" i="5"/>
  <c r="H931" i="5"/>
  <c r="V931" i="5"/>
  <c r="M931" i="5"/>
  <c r="L931" i="5"/>
  <c r="Z876" i="8"/>
  <c r="P878" i="8"/>
  <c r="O878" i="8"/>
  <c r="AA878" i="8"/>
  <c r="C878" i="8"/>
  <c r="X878" i="8"/>
  <c r="R878" i="8"/>
  <c r="K878" i="8"/>
  <c r="Q878" i="8"/>
  <c r="N878" i="8"/>
  <c r="M878" i="8"/>
  <c r="D878" i="8"/>
  <c r="E878" i="8"/>
  <c r="AB874" i="7"/>
  <c r="Z873" i="7"/>
  <c r="N931" i="5" l="1"/>
  <c r="O931" i="5" s="1"/>
  <c r="K875" i="7"/>
  <c r="D875" i="7"/>
  <c r="X875" i="7"/>
  <c r="M875" i="7"/>
  <c r="E875" i="7"/>
  <c r="Q875" i="7"/>
  <c r="P875" i="7"/>
  <c r="R875" i="7"/>
  <c r="C875" i="7"/>
  <c r="N875" i="7"/>
  <c r="O875" i="7"/>
  <c r="AA875" i="7"/>
  <c r="S878" i="8"/>
  <c r="F878" i="8"/>
  <c r="G878" i="8" s="1"/>
  <c r="P931" i="5" l="1"/>
  <c r="Q931" i="5" s="1"/>
  <c r="R931" i="5" s="1"/>
  <c r="T931" i="5" s="1"/>
  <c r="U930" i="5" s="1"/>
  <c r="S875" i="7"/>
  <c r="F875" i="7"/>
  <c r="H878" i="8"/>
  <c r="I878" i="8" s="1"/>
  <c r="J878" i="8" s="1"/>
  <c r="T878" i="8"/>
  <c r="U878" i="8" s="1"/>
  <c r="V878" i="8" s="1"/>
  <c r="W931" i="5" l="1"/>
  <c r="L932" i="5" s="1"/>
  <c r="W878" i="8"/>
  <c r="Y878" i="8" s="1"/>
  <c r="G875" i="7"/>
  <c r="T875" i="7"/>
  <c r="I932" i="5" l="1"/>
  <c r="M932" i="5"/>
  <c r="N932" i="5" s="1"/>
  <c r="O932" i="5" s="1"/>
  <c r="P932" i="5" s="1"/>
  <c r="Q932" i="5" s="1"/>
  <c r="R932" i="5" s="1"/>
  <c r="C932" i="5"/>
  <c r="H932" i="5"/>
  <c r="S932" i="5"/>
  <c r="E932" i="5"/>
  <c r="F932" i="5"/>
  <c r="D932" i="5"/>
  <c r="J932" i="5"/>
  <c r="V932" i="5"/>
  <c r="K932" i="5"/>
  <c r="U875" i="7"/>
  <c r="V875" i="7" s="1"/>
  <c r="W875" i="7" s="1"/>
  <c r="H875" i="7"/>
  <c r="I875" i="7" s="1"/>
  <c r="J875" i="7" s="1"/>
  <c r="AB878" i="8"/>
  <c r="Z877" i="8"/>
  <c r="T932" i="5" l="1"/>
  <c r="U931" i="5" s="1"/>
  <c r="D879" i="8"/>
  <c r="P879" i="8"/>
  <c r="AA879" i="8"/>
  <c r="C879" i="8"/>
  <c r="N879" i="8"/>
  <c r="E879" i="8"/>
  <c r="K879" i="8"/>
  <c r="Q879" i="8"/>
  <c r="R879" i="8"/>
  <c r="M879" i="8"/>
  <c r="X879" i="8"/>
  <c r="O879" i="8"/>
  <c r="Y875" i="7"/>
  <c r="W932" i="5" l="1"/>
  <c r="J933" i="5" s="1"/>
  <c r="AB875" i="7"/>
  <c r="Z874" i="7"/>
  <c r="S879" i="8"/>
  <c r="T879" i="8" s="1"/>
  <c r="F879" i="8"/>
  <c r="G879" i="8" s="1"/>
  <c r="S933" i="5" l="1"/>
  <c r="K933" i="5"/>
  <c r="F933" i="5"/>
  <c r="C933" i="5"/>
  <c r="H933" i="5"/>
  <c r="V933" i="5"/>
  <c r="L933" i="5"/>
  <c r="E933" i="5"/>
  <c r="I933" i="5"/>
  <c r="M933" i="5"/>
  <c r="N933" i="5" s="1"/>
  <c r="O933" i="5" s="1"/>
  <c r="D933" i="5"/>
  <c r="M876" i="7"/>
  <c r="N876" i="7"/>
  <c r="X876" i="7"/>
  <c r="AA876" i="7"/>
  <c r="O876" i="7"/>
  <c r="C876" i="7"/>
  <c r="Q876" i="7"/>
  <c r="E876" i="7"/>
  <c r="K876" i="7"/>
  <c r="D876" i="7"/>
  <c r="R876" i="7"/>
  <c r="P876" i="7"/>
  <c r="H879" i="8"/>
  <c r="I879" i="8" s="1"/>
  <c r="J879" i="8" s="1"/>
  <c r="U879" i="8"/>
  <c r="V879" i="8" s="1"/>
  <c r="W879" i="8" s="1"/>
  <c r="P933" i="5" l="1"/>
  <c r="Q933" i="5" s="1"/>
  <c r="R933" i="5" s="1"/>
  <c r="T933" i="5" s="1"/>
  <c r="Y879" i="8"/>
  <c r="Z878" i="8" s="1"/>
  <c r="S876" i="7"/>
  <c r="T876" i="7" s="1"/>
  <c r="U876" i="7" s="1"/>
  <c r="V876" i="7" s="1"/>
  <c r="F876" i="7"/>
  <c r="G876" i="7" s="1"/>
  <c r="W933" i="5" l="1"/>
  <c r="U932" i="5"/>
  <c r="AB879" i="8"/>
  <c r="P880" i="8" s="1"/>
  <c r="H876" i="7"/>
  <c r="I876" i="7" s="1"/>
  <c r="J876" i="7" s="1"/>
  <c r="W876" i="7"/>
  <c r="L934" i="5" l="1"/>
  <c r="S934" i="5"/>
  <c r="M934" i="5"/>
  <c r="V934" i="5"/>
  <c r="D934" i="5"/>
  <c r="C934" i="5"/>
  <c r="E934" i="5"/>
  <c r="F934" i="5"/>
  <c r="H934" i="5"/>
  <c r="J934" i="5"/>
  <c r="I934" i="5"/>
  <c r="K934" i="5"/>
  <c r="E880" i="8"/>
  <c r="F880" i="8" s="1"/>
  <c r="O880" i="8"/>
  <c r="Y876" i="7"/>
  <c r="Z875" i="7" s="1"/>
  <c r="Q880" i="8"/>
  <c r="M880" i="8"/>
  <c r="N880" i="8"/>
  <c r="K880" i="8"/>
  <c r="D880" i="8"/>
  <c r="X880" i="8"/>
  <c r="R880" i="8"/>
  <c r="S880" i="8" s="1"/>
  <c r="AA880" i="8"/>
  <c r="C880" i="8"/>
  <c r="N934" i="5" l="1"/>
  <c r="O934" i="5" s="1"/>
  <c r="P934" i="5" s="1"/>
  <c r="Q934" i="5" s="1"/>
  <c r="AB876" i="7"/>
  <c r="C877" i="7" s="1"/>
  <c r="G880" i="8"/>
  <c r="H880" i="8" s="1"/>
  <c r="I880" i="8" s="1"/>
  <c r="J880" i="8" s="1"/>
  <c r="T880" i="8"/>
  <c r="U880" i="8" s="1"/>
  <c r="V880" i="8" s="1"/>
  <c r="R934" i="5" l="1"/>
  <c r="T934" i="5" s="1"/>
  <c r="D877" i="7"/>
  <c r="AA877" i="7"/>
  <c r="O877" i="7"/>
  <c r="Q877" i="7"/>
  <c r="N877" i="7"/>
  <c r="M877" i="7"/>
  <c r="R877" i="7"/>
  <c r="S877" i="7" s="1"/>
  <c r="X877" i="7"/>
  <c r="K877" i="7"/>
  <c r="P877" i="7"/>
  <c r="E877" i="7"/>
  <c r="F877" i="7" s="1"/>
  <c r="G877" i="7" s="1"/>
  <c r="H877" i="7" s="1"/>
  <c r="I877" i="7" s="1"/>
  <c r="W880" i="8"/>
  <c r="Y880" i="8" s="1"/>
  <c r="W934" i="5" l="1"/>
  <c r="U933" i="5"/>
  <c r="Z879" i="8"/>
  <c r="AB880" i="8"/>
  <c r="N881" i="8" s="1"/>
  <c r="J877" i="7"/>
  <c r="T877" i="7"/>
  <c r="U877" i="7" s="1"/>
  <c r="V877" i="7" s="1"/>
  <c r="S935" i="5" l="1"/>
  <c r="L935" i="5"/>
  <c r="D935" i="5"/>
  <c r="H935" i="5"/>
  <c r="J935" i="5"/>
  <c r="E935" i="5"/>
  <c r="F935" i="5"/>
  <c r="C935" i="5"/>
  <c r="I935" i="5"/>
  <c r="K935" i="5"/>
  <c r="V935" i="5"/>
  <c r="M935" i="5"/>
  <c r="Q881" i="8"/>
  <c r="C881" i="8"/>
  <c r="R881" i="8"/>
  <c r="S881" i="8" s="1"/>
  <c r="K881" i="8"/>
  <c r="X881" i="8"/>
  <c r="P881" i="8"/>
  <c r="D881" i="8"/>
  <c r="M881" i="8"/>
  <c r="E881" i="8"/>
  <c r="F881" i="8" s="1"/>
  <c r="G881" i="8" s="1"/>
  <c r="H881" i="8" s="1"/>
  <c r="I881" i="8" s="1"/>
  <c r="AA881" i="8"/>
  <c r="O881" i="8"/>
  <c r="W877" i="7"/>
  <c r="Y877" i="7" s="1"/>
  <c r="N935" i="5" l="1"/>
  <c r="O935" i="5" s="1"/>
  <c r="P935" i="5" s="1"/>
  <c r="Q935" i="5" s="1"/>
  <c r="R935" i="5" s="1"/>
  <c r="T935" i="5" s="1"/>
  <c r="T881" i="8"/>
  <c r="J881" i="8"/>
  <c r="AB877" i="7"/>
  <c r="Z876" i="7"/>
  <c r="W935" i="5" l="1"/>
  <c r="U934" i="5"/>
  <c r="C878" i="7"/>
  <c r="D878" i="7"/>
  <c r="O878" i="7"/>
  <c r="P878" i="7"/>
  <c r="AA878" i="7"/>
  <c r="N878" i="7"/>
  <c r="Q878" i="7"/>
  <c r="M878" i="7"/>
  <c r="K878" i="7"/>
  <c r="E878" i="7"/>
  <c r="X878" i="7"/>
  <c r="R878" i="7"/>
  <c r="U881" i="8"/>
  <c r="V881" i="8" s="1"/>
  <c r="W881" i="8" s="1"/>
  <c r="Y881" i="8" s="1"/>
  <c r="V936" i="5" l="1"/>
  <c r="E936" i="5"/>
  <c r="F936" i="5"/>
  <c r="L936" i="5"/>
  <c r="D936" i="5"/>
  <c r="I936" i="5"/>
  <c r="J936" i="5"/>
  <c r="H936" i="5"/>
  <c r="C936" i="5"/>
  <c r="M936" i="5"/>
  <c r="S936" i="5"/>
  <c r="K936" i="5"/>
  <c r="AB881" i="8"/>
  <c r="Z880" i="8"/>
  <c r="S878" i="7"/>
  <c r="F878" i="7"/>
  <c r="G878" i="7" s="1"/>
  <c r="N936" i="5" l="1"/>
  <c r="O936" i="5" s="1"/>
  <c r="D882" i="8"/>
  <c r="N882" i="8"/>
  <c r="C882" i="8"/>
  <c r="R882" i="8"/>
  <c r="K882" i="8"/>
  <c r="O882" i="8"/>
  <c r="AA882" i="8"/>
  <c r="X882" i="8"/>
  <c r="M882" i="8"/>
  <c r="Q882" i="8"/>
  <c r="E882" i="8"/>
  <c r="P882" i="8"/>
  <c r="H878" i="7"/>
  <c r="I878" i="7" s="1"/>
  <c r="J878" i="7" s="1"/>
  <c r="T878" i="7"/>
  <c r="U878" i="7" s="1"/>
  <c r="V878" i="7" s="1"/>
  <c r="P936" i="5" l="1"/>
  <c r="Q936" i="5" s="1"/>
  <c r="R936" i="5" s="1"/>
  <c r="T936" i="5" s="1"/>
  <c r="U935" i="5" s="1"/>
  <c r="W878" i="7"/>
  <c r="Y878" i="7" s="1"/>
  <c r="S882" i="8"/>
  <c r="T882" i="8" s="1"/>
  <c r="F882" i="8"/>
  <c r="G882" i="8" s="1"/>
  <c r="W936" i="5" l="1"/>
  <c r="K937" i="5" s="1"/>
  <c r="H882" i="8"/>
  <c r="I882" i="8" s="1"/>
  <c r="J882" i="8" s="1"/>
  <c r="AB878" i="7"/>
  <c r="Z877" i="7"/>
  <c r="U882" i="8"/>
  <c r="V882" i="8" s="1"/>
  <c r="W882" i="8" s="1"/>
  <c r="V937" i="5" l="1"/>
  <c r="D937" i="5"/>
  <c r="E937" i="5"/>
  <c r="S937" i="5"/>
  <c r="J937" i="5"/>
  <c r="L937" i="5"/>
  <c r="H937" i="5"/>
  <c r="F937" i="5"/>
  <c r="I937" i="5"/>
  <c r="M937" i="5"/>
  <c r="N937" i="5" s="1"/>
  <c r="C937" i="5"/>
  <c r="K879" i="7"/>
  <c r="E879" i="7"/>
  <c r="AA879" i="7"/>
  <c r="Q879" i="7"/>
  <c r="R879" i="7"/>
  <c r="C879" i="7"/>
  <c r="O879" i="7"/>
  <c r="X879" i="7"/>
  <c r="N879" i="7"/>
  <c r="D879" i="7"/>
  <c r="P879" i="7"/>
  <c r="M879" i="7"/>
  <c r="Y882" i="8"/>
  <c r="O937" i="5" l="1"/>
  <c r="P937" i="5" s="1"/>
  <c r="Q937" i="5" s="1"/>
  <c r="AB882" i="8"/>
  <c r="Z881" i="8"/>
  <c r="S879" i="7"/>
  <c r="T879" i="7" s="1"/>
  <c r="U879" i="7" s="1"/>
  <c r="V879" i="7" s="1"/>
  <c r="F879" i="7"/>
  <c r="G879" i="7" s="1"/>
  <c r="H879" i="7" s="1"/>
  <c r="I879" i="7" s="1"/>
  <c r="R937" i="5" l="1"/>
  <c r="T937" i="5" s="1"/>
  <c r="U936" i="5" s="1"/>
  <c r="D883" i="8"/>
  <c r="R883" i="8"/>
  <c r="Q883" i="8"/>
  <c r="O883" i="8"/>
  <c r="P883" i="8"/>
  <c r="K883" i="8"/>
  <c r="M883" i="8"/>
  <c r="C883" i="8"/>
  <c r="AA883" i="8"/>
  <c r="E883" i="8"/>
  <c r="X883" i="8"/>
  <c r="N883" i="8"/>
  <c r="J879" i="7"/>
  <c r="W879" i="7"/>
  <c r="W937" i="5" l="1"/>
  <c r="I938" i="5" s="1"/>
  <c r="Y879" i="7"/>
  <c r="F883" i="8"/>
  <c r="S883" i="8"/>
  <c r="T883" i="8" s="1"/>
  <c r="U883" i="8" s="1"/>
  <c r="V883" i="8" s="1"/>
  <c r="M938" i="5" l="1"/>
  <c r="N938" i="5" s="1"/>
  <c r="O938" i="5" s="1"/>
  <c r="P938" i="5" s="1"/>
  <c r="Q938" i="5" s="1"/>
  <c r="R938" i="5" s="1"/>
  <c r="F938" i="5"/>
  <c r="E938" i="5"/>
  <c r="D938" i="5"/>
  <c r="V938" i="5"/>
  <c r="S938" i="5"/>
  <c r="K938" i="5"/>
  <c r="L938" i="5"/>
  <c r="H938" i="5"/>
  <c r="J938" i="5"/>
  <c r="C938" i="5"/>
  <c r="AB879" i="7"/>
  <c r="Z878" i="7"/>
  <c r="G883" i="8"/>
  <c r="H883" i="8" s="1"/>
  <c r="I883" i="8" s="1"/>
  <c r="W883" i="8"/>
  <c r="T938" i="5" l="1"/>
  <c r="W938" i="5" s="1"/>
  <c r="J883" i="8"/>
  <c r="Y883" i="8" s="1"/>
  <c r="AB883" i="8" s="1"/>
  <c r="D880" i="7"/>
  <c r="R880" i="7"/>
  <c r="E880" i="7"/>
  <c r="M880" i="7"/>
  <c r="N880" i="7"/>
  <c r="K880" i="7"/>
  <c r="O880" i="7"/>
  <c r="P880" i="7"/>
  <c r="C880" i="7"/>
  <c r="Q880" i="7"/>
  <c r="X880" i="7"/>
  <c r="AA880" i="7"/>
  <c r="U937" i="5" l="1"/>
  <c r="J939" i="5"/>
  <c r="L939" i="5"/>
  <c r="I939" i="5"/>
  <c r="V939" i="5"/>
  <c r="C939" i="5"/>
  <c r="D939" i="5"/>
  <c r="H939" i="5"/>
  <c r="S939" i="5"/>
  <c r="E939" i="5"/>
  <c r="K939" i="5"/>
  <c r="F939" i="5"/>
  <c r="M939" i="5"/>
  <c r="Z882" i="8"/>
  <c r="F880" i="7"/>
  <c r="G880" i="7" s="1"/>
  <c r="O884" i="8"/>
  <c r="D884" i="8"/>
  <c r="P884" i="8"/>
  <c r="E884" i="8"/>
  <c r="M884" i="8"/>
  <c r="R884" i="8"/>
  <c r="N884" i="8"/>
  <c r="X884" i="8"/>
  <c r="K884" i="8"/>
  <c r="AA884" i="8"/>
  <c r="Q884" i="8"/>
  <c r="C884" i="8"/>
  <c r="S880" i="7"/>
  <c r="T880" i="7" s="1"/>
  <c r="U880" i="7" s="1"/>
  <c r="V880" i="7" s="1"/>
  <c r="N939" i="5" l="1"/>
  <c r="H880" i="7"/>
  <c r="I880" i="7" s="1"/>
  <c r="J880" i="7" s="1"/>
  <c r="S884" i="8"/>
  <c r="T884" i="8" s="1"/>
  <c r="F884" i="8"/>
  <c r="W880" i="7"/>
  <c r="O939" i="5" l="1"/>
  <c r="P939" i="5" s="1"/>
  <c r="Q939" i="5" s="1"/>
  <c r="R939" i="5" s="1"/>
  <c r="T939" i="5" s="1"/>
  <c r="Y880" i="7"/>
  <c r="Z879" i="7" s="1"/>
  <c r="U884" i="8"/>
  <c r="V884" i="8" s="1"/>
  <c r="W884" i="8" s="1"/>
  <c r="G884" i="8"/>
  <c r="H884" i="8" s="1"/>
  <c r="I884" i="8" s="1"/>
  <c r="J884" i="8" s="1"/>
  <c r="W939" i="5" l="1"/>
  <c r="U938" i="5"/>
  <c r="AB880" i="7"/>
  <c r="D881" i="7" s="1"/>
  <c r="Y884" i="8"/>
  <c r="Z883" i="8" s="1"/>
  <c r="L940" i="5" l="1"/>
  <c r="J940" i="5"/>
  <c r="M940" i="5"/>
  <c r="I940" i="5"/>
  <c r="K940" i="5"/>
  <c r="E940" i="5"/>
  <c r="C940" i="5"/>
  <c r="S940" i="5"/>
  <c r="V940" i="5"/>
  <c r="H940" i="5"/>
  <c r="D940" i="5"/>
  <c r="F940" i="5"/>
  <c r="M881" i="7"/>
  <c r="N881" i="7"/>
  <c r="K881" i="7"/>
  <c r="C881" i="7"/>
  <c r="E881" i="7"/>
  <c r="F881" i="7" s="1"/>
  <c r="G881" i="7" s="1"/>
  <c r="H881" i="7" s="1"/>
  <c r="I881" i="7" s="1"/>
  <c r="O881" i="7"/>
  <c r="AA881" i="7"/>
  <c r="R881" i="7"/>
  <c r="S881" i="7" s="1"/>
  <c r="P881" i="7"/>
  <c r="AB884" i="8"/>
  <c r="X885" i="8" s="1"/>
  <c r="X881" i="7"/>
  <c r="Q881" i="7"/>
  <c r="N940" i="5" l="1"/>
  <c r="M885" i="8"/>
  <c r="N885" i="8"/>
  <c r="D885" i="8"/>
  <c r="R885" i="8"/>
  <c r="S885" i="8" s="1"/>
  <c r="AA885" i="8"/>
  <c r="C885" i="8"/>
  <c r="E885" i="8"/>
  <c r="F885" i="8" s="1"/>
  <c r="O885" i="8"/>
  <c r="K885" i="8"/>
  <c r="Q885" i="8"/>
  <c r="P885" i="8"/>
  <c r="T881" i="7"/>
  <c r="U881" i="7" s="1"/>
  <c r="V881" i="7" s="1"/>
  <c r="J881" i="7"/>
  <c r="O940" i="5" l="1"/>
  <c r="P940" i="5" s="1"/>
  <c r="Q940" i="5" s="1"/>
  <c r="R940" i="5" s="1"/>
  <c r="T940" i="5" s="1"/>
  <c r="T885" i="8"/>
  <c r="W881" i="7"/>
  <c r="Y881" i="7" s="1"/>
  <c r="G885" i="8"/>
  <c r="H885" i="8" s="1"/>
  <c r="I885" i="8" s="1"/>
  <c r="W940" i="5" l="1"/>
  <c r="U939" i="5"/>
  <c r="J885" i="8"/>
  <c r="AB881" i="7"/>
  <c r="Z880" i="7"/>
  <c r="U885" i="8"/>
  <c r="V885" i="8" s="1"/>
  <c r="W885" i="8" s="1"/>
  <c r="L941" i="5" l="1"/>
  <c r="S941" i="5"/>
  <c r="E941" i="5"/>
  <c r="C941" i="5"/>
  <c r="V941" i="5"/>
  <c r="K941" i="5"/>
  <c r="J941" i="5"/>
  <c r="M941" i="5"/>
  <c r="F941" i="5"/>
  <c r="I941" i="5"/>
  <c r="D941" i="5"/>
  <c r="H941" i="5"/>
  <c r="Y885" i="8"/>
  <c r="Z884" i="8" s="1"/>
  <c r="N882" i="7"/>
  <c r="M882" i="7"/>
  <c r="P882" i="7"/>
  <c r="Q882" i="7"/>
  <c r="E882" i="7"/>
  <c r="O882" i="7"/>
  <c r="X882" i="7"/>
  <c r="C882" i="7"/>
  <c r="AA882" i="7"/>
  <c r="D882" i="7"/>
  <c r="R882" i="7"/>
  <c r="K882" i="7"/>
  <c r="N941" i="5" l="1"/>
  <c r="O941" i="5" s="1"/>
  <c r="P941" i="5" s="1"/>
  <c r="Q941" i="5" s="1"/>
  <c r="AB885" i="8"/>
  <c r="O886" i="8" s="1"/>
  <c r="S882" i="7"/>
  <c r="T882" i="7" s="1"/>
  <c r="F882" i="7"/>
  <c r="G882" i="7" s="1"/>
  <c r="R941" i="5" l="1"/>
  <c r="T941" i="5" s="1"/>
  <c r="AA886" i="8"/>
  <c r="D886" i="8"/>
  <c r="M886" i="8"/>
  <c r="R886" i="8"/>
  <c r="S886" i="8" s="1"/>
  <c r="Q886" i="8"/>
  <c r="X886" i="8"/>
  <c r="E886" i="8"/>
  <c r="F886" i="8" s="1"/>
  <c r="G886" i="8" s="1"/>
  <c r="P886" i="8"/>
  <c r="K886" i="8"/>
  <c r="N886" i="8"/>
  <c r="C886" i="8"/>
  <c r="U882" i="7"/>
  <c r="V882" i="7" s="1"/>
  <c r="W882" i="7" s="1"/>
  <c r="H882" i="7"/>
  <c r="I882" i="7" s="1"/>
  <c r="J882" i="7" s="1"/>
  <c r="W941" i="5" l="1"/>
  <c r="U940" i="5"/>
  <c r="Y882" i="7"/>
  <c r="Z881" i="7" s="1"/>
  <c r="H886" i="8"/>
  <c r="I886" i="8" s="1"/>
  <c r="J886" i="8" s="1"/>
  <c r="T886" i="8"/>
  <c r="U886" i="8" s="1"/>
  <c r="V886" i="8" s="1"/>
  <c r="J942" i="5" l="1"/>
  <c r="H942" i="5"/>
  <c r="E942" i="5"/>
  <c r="D942" i="5"/>
  <c r="K942" i="5"/>
  <c r="C942" i="5"/>
  <c r="V942" i="5"/>
  <c r="S942" i="5"/>
  <c r="I942" i="5"/>
  <c r="L942" i="5"/>
  <c r="F942" i="5"/>
  <c r="M942" i="5"/>
  <c r="AB882" i="7"/>
  <c r="M883" i="7" s="1"/>
  <c r="W886" i="8"/>
  <c r="Y886" i="8" s="1"/>
  <c r="N942" i="5" l="1"/>
  <c r="O942" i="5" s="1"/>
  <c r="P942" i="5" s="1"/>
  <c r="Q942" i="5" s="1"/>
  <c r="N883" i="7"/>
  <c r="K883" i="7"/>
  <c r="O883" i="7"/>
  <c r="P883" i="7"/>
  <c r="D883" i="7"/>
  <c r="AA883" i="7"/>
  <c r="E883" i="7"/>
  <c r="F883" i="7" s="1"/>
  <c r="G883" i="7" s="1"/>
  <c r="H883" i="7" s="1"/>
  <c r="I883" i="7" s="1"/>
  <c r="R883" i="7"/>
  <c r="S883" i="7" s="1"/>
  <c r="T883" i="7" s="1"/>
  <c r="U883" i="7" s="1"/>
  <c r="V883" i="7" s="1"/>
  <c r="Q883" i="7"/>
  <c r="X883" i="7"/>
  <c r="C883" i="7"/>
  <c r="AB886" i="8"/>
  <c r="Z885" i="8"/>
  <c r="R942" i="5" l="1"/>
  <c r="T942" i="5" s="1"/>
  <c r="K887" i="8"/>
  <c r="AA887" i="8"/>
  <c r="Q887" i="8"/>
  <c r="D887" i="8"/>
  <c r="C887" i="8"/>
  <c r="P887" i="8"/>
  <c r="R887" i="8"/>
  <c r="M887" i="8"/>
  <c r="N887" i="8"/>
  <c r="X887" i="8"/>
  <c r="E887" i="8"/>
  <c r="O887" i="8"/>
  <c r="W883" i="7"/>
  <c r="J883" i="7"/>
  <c r="W942" i="5" l="1"/>
  <c r="U941" i="5"/>
  <c r="Y883" i="7"/>
  <c r="Z882" i="7" s="1"/>
  <c r="F887" i="8"/>
  <c r="S887" i="8"/>
  <c r="I943" i="5" l="1"/>
  <c r="H943" i="5"/>
  <c r="K943" i="5"/>
  <c r="C943" i="5"/>
  <c r="L943" i="5"/>
  <c r="M943" i="5"/>
  <c r="F943" i="5"/>
  <c r="E943" i="5"/>
  <c r="V943" i="5"/>
  <c r="D943" i="5"/>
  <c r="J943" i="5"/>
  <c r="S943" i="5"/>
  <c r="AB883" i="7"/>
  <c r="AA884" i="7" s="1"/>
  <c r="T887" i="8"/>
  <c r="U887" i="8" s="1"/>
  <c r="V887" i="8" s="1"/>
  <c r="G887" i="8"/>
  <c r="N943" i="5" l="1"/>
  <c r="O943" i="5" s="1"/>
  <c r="P884" i="7"/>
  <c r="D884" i="7"/>
  <c r="N884" i="7"/>
  <c r="C884" i="7"/>
  <c r="E884" i="7"/>
  <c r="F884" i="7" s="1"/>
  <c r="G884" i="7" s="1"/>
  <c r="O884" i="7"/>
  <c r="Q884" i="7"/>
  <c r="R884" i="7"/>
  <c r="S884" i="7" s="1"/>
  <c r="K884" i="7"/>
  <c r="M884" i="7"/>
  <c r="X884" i="7"/>
  <c r="W887" i="8"/>
  <c r="H887" i="8"/>
  <c r="I887" i="8" s="1"/>
  <c r="J887" i="8" s="1"/>
  <c r="P943" i="5" l="1"/>
  <c r="Q943" i="5" s="1"/>
  <c r="R943" i="5" s="1"/>
  <c r="T943" i="5" s="1"/>
  <c r="U942" i="5" s="1"/>
  <c r="Y887" i="8"/>
  <c r="Z886" i="8" s="1"/>
  <c r="T884" i="7"/>
  <c r="H884" i="7"/>
  <c r="I884" i="7" s="1"/>
  <c r="J884" i="7" s="1"/>
  <c r="W943" i="5" l="1"/>
  <c r="C944" i="5" s="1"/>
  <c r="AB887" i="8"/>
  <c r="C888" i="8" s="1"/>
  <c r="U884" i="7"/>
  <c r="V884" i="7" s="1"/>
  <c r="W884" i="7" s="1"/>
  <c r="Y884" i="7" s="1"/>
  <c r="J944" i="5" l="1"/>
  <c r="M944" i="5"/>
  <c r="N944" i="5" s="1"/>
  <c r="S944" i="5"/>
  <c r="F944" i="5"/>
  <c r="E944" i="5"/>
  <c r="V944" i="5"/>
  <c r="I944" i="5"/>
  <c r="H944" i="5"/>
  <c r="K944" i="5"/>
  <c r="L944" i="5"/>
  <c r="D944" i="5"/>
  <c r="O888" i="8"/>
  <c r="D888" i="8"/>
  <c r="Q888" i="8"/>
  <c r="K888" i="8"/>
  <c r="R888" i="8"/>
  <c r="S888" i="8" s="1"/>
  <c r="T888" i="8" s="1"/>
  <c r="U888" i="8" s="1"/>
  <c r="V888" i="8" s="1"/>
  <c r="M888" i="8"/>
  <c r="X888" i="8"/>
  <c r="P888" i="8"/>
  <c r="N888" i="8"/>
  <c r="E888" i="8"/>
  <c r="F888" i="8" s="1"/>
  <c r="G888" i="8" s="1"/>
  <c r="H888" i="8" s="1"/>
  <c r="I888" i="8" s="1"/>
  <c r="J888" i="8" s="1"/>
  <c r="AA888" i="8"/>
  <c r="AB884" i="7"/>
  <c r="Z883" i="7"/>
  <c r="O944" i="5" l="1"/>
  <c r="P944" i="5" s="1"/>
  <c r="Q944" i="5" s="1"/>
  <c r="R944" i="5" s="1"/>
  <c r="T944" i="5" s="1"/>
  <c r="W888" i="8"/>
  <c r="Y888" i="8" s="1"/>
  <c r="Z887" i="8" s="1"/>
  <c r="M885" i="7"/>
  <c r="R885" i="7"/>
  <c r="C885" i="7"/>
  <c r="X885" i="7"/>
  <c r="N885" i="7"/>
  <c r="K885" i="7"/>
  <c r="O885" i="7"/>
  <c r="Q885" i="7"/>
  <c r="D885" i="7"/>
  <c r="E885" i="7"/>
  <c r="P885" i="7"/>
  <c r="AA885" i="7"/>
  <c r="W944" i="5" l="1"/>
  <c r="U943" i="5"/>
  <c r="AB888" i="8"/>
  <c r="M889" i="8" s="1"/>
  <c r="F885" i="7"/>
  <c r="S885" i="7"/>
  <c r="S945" i="5" l="1"/>
  <c r="M945" i="5"/>
  <c r="E945" i="5"/>
  <c r="D945" i="5"/>
  <c r="V945" i="5"/>
  <c r="I945" i="5"/>
  <c r="J945" i="5"/>
  <c r="K945" i="5"/>
  <c r="L945" i="5"/>
  <c r="F945" i="5"/>
  <c r="C945" i="5"/>
  <c r="H945" i="5"/>
  <c r="N889" i="8"/>
  <c r="Q889" i="8"/>
  <c r="X889" i="8"/>
  <c r="AA889" i="8"/>
  <c r="K889" i="8"/>
  <c r="D889" i="8"/>
  <c r="P889" i="8"/>
  <c r="E889" i="8"/>
  <c r="F889" i="8" s="1"/>
  <c r="G889" i="8" s="1"/>
  <c r="H889" i="8" s="1"/>
  <c r="I889" i="8" s="1"/>
  <c r="C889" i="8"/>
  <c r="R889" i="8"/>
  <c r="S889" i="8" s="1"/>
  <c r="T889" i="8" s="1"/>
  <c r="O889" i="8"/>
  <c r="G885" i="7"/>
  <c r="T885" i="7"/>
  <c r="U885" i="7" s="1"/>
  <c r="V885" i="7" s="1"/>
  <c r="N945" i="5" l="1"/>
  <c r="O945" i="5" s="1"/>
  <c r="P945" i="5" s="1"/>
  <c r="Q945" i="5" s="1"/>
  <c r="R945" i="5" s="1"/>
  <c r="T945" i="5" s="1"/>
  <c r="U889" i="8"/>
  <c r="V889" i="8" s="1"/>
  <c r="W889" i="8" s="1"/>
  <c r="H885" i="7"/>
  <c r="I885" i="7" s="1"/>
  <c r="J885" i="7" s="1"/>
  <c r="W885" i="7"/>
  <c r="J889" i="8"/>
  <c r="W945" i="5" l="1"/>
  <c r="U944" i="5"/>
  <c r="Y885" i="7"/>
  <c r="Z884" i="7" s="1"/>
  <c r="Y889" i="8"/>
  <c r="M946" i="5" l="1"/>
  <c r="J946" i="5"/>
  <c r="E946" i="5"/>
  <c r="L946" i="5"/>
  <c r="V946" i="5"/>
  <c r="S946" i="5"/>
  <c r="I946" i="5"/>
  <c r="K946" i="5"/>
  <c r="C946" i="5"/>
  <c r="F946" i="5"/>
  <c r="H946" i="5"/>
  <c r="D946" i="5"/>
  <c r="AB885" i="7"/>
  <c r="R886" i="7" s="1"/>
  <c r="AB889" i="8"/>
  <c r="Z888" i="8"/>
  <c r="N946" i="5" l="1"/>
  <c r="O946" i="5" s="1"/>
  <c r="P946" i="5" s="1"/>
  <c r="Q946" i="5" s="1"/>
  <c r="R946" i="5" s="1"/>
  <c r="T946" i="5" s="1"/>
  <c r="X886" i="7"/>
  <c r="M886" i="7"/>
  <c r="C886" i="7"/>
  <c r="P886" i="7"/>
  <c r="N886" i="7"/>
  <c r="O886" i="7"/>
  <c r="D886" i="7"/>
  <c r="AA886" i="7"/>
  <c r="Q886" i="7"/>
  <c r="E886" i="7"/>
  <c r="F886" i="7" s="1"/>
  <c r="G886" i="7" s="1"/>
  <c r="K886" i="7"/>
  <c r="M890" i="8"/>
  <c r="Q890" i="8"/>
  <c r="N890" i="8"/>
  <c r="K890" i="8"/>
  <c r="E890" i="8"/>
  <c r="D890" i="8"/>
  <c r="P890" i="8"/>
  <c r="O890" i="8"/>
  <c r="X890" i="8"/>
  <c r="C890" i="8"/>
  <c r="R890" i="8"/>
  <c r="AA890" i="8"/>
  <c r="S886" i="7"/>
  <c r="T886" i="7" s="1"/>
  <c r="W946" i="5" l="1"/>
  <c r="U945" i="5"/>
  <c r="F890" i="8"/>
  <c r="G890" i="8" s="1"/>
  <c r="H890" i="8" s="1"/>
  <c r="I890" i="8" s="1"/>
  <c r="U886" i="7"/>
  <c r="V886" i="7" s="1"/>
  <c r="W886" i="7" s="1"/>
  <c r="S890" i="8"/>
  <c r="H886" i="7"/>
  <c r="I886" i="7" s="1"/>
  <c r="J886" i="7" s="1"/>
  <c r="V947" i="5" l="1"/>
  <c r="C947" i="5"/>
  <c r="J947" i="5"/>
  <c r="K947" i="5"/>
  <c r="D947" i="5"/>
  <c r="L947" i="5"/>
  <c r="S947" i="5"/>
  <c r="H947" i="5"/>
  <c r="I947" i="5"/>
  <c r="M947" i="5"/>
  <c r="E947" i="5"/>
  <c r="F947" i="5"/>
  <c r="Y886" i="7"/>
  <c r="Z885" i="7" s="1"/>
  <c r="T890" i="8"/>
  <c r="U890" i="8" s="1"/>
  <c r="V890" i="8" s="1"/>
  <c r="J890" i="8"/>
  <c r="N947" i="5" l="1"/>
  <c r="AB886" i="7"/>
  <c r="R887" i="7" s="1"/>
  <c r="W890" i="8"/>
  <c r="Y890" i="8" s="1"/>
  <c r="O947" i="5" l="1"/>
  <c r="P947" i="5" s="1"/>
  <c r="Q947" i="5" s="1"/>
  <c r="O887" i="7"/>
  <c r="AA887" i="7"/>
  <c r="E887" i="7"/>
  <c r="F887" i="7" s="1"/>
  <c r="K887" i="7"/>
  <c r="P887" i="7"/>
  <c r="D887" i="7"/>
  <c r="C887" i="7"/>
  <c r="X887" i="7"/>
  <c r="Q887" i="7"/>
  <c r="N887" i="7"/>
  <c r="M887" i="7"/>
  <c r="S887" i="7"/>
  <c r="T887" i="7" s="1"/>
  <c r="AB890" i="8"/>
  <c r="Z889" i="8"/>
  <c r="R947" i="5" l="1"/>
  <c r="T947" i="5" s="1"/>
  <c r="U887" i="7"/>
  <c r="V887" i="7" s="1"/>
  <c r="W887" i="7" s="1"/>
  <c r="K891" i="8"/>
  <c r="AA891" i="8"/>
  <c r="X891" i="8"/>
  <c r="Q891" i="8"/>
  <c r="N891" i="8"/>
  <c r="C891" i="8"/>
  <c r="D891" i="8"/>
  <c r="R891" i="8"/>
  <c r="O891" i="8"/>
  <c r="P891" i="8"/>
  <c r="E891" i="8"/>
  <c r="M891" i="8"/>
  <c r="G887" i="7"/>
  <c r="H887" i="7" s="1"/>
  <c r="I887" i="7" s="1"/>
  <c r="W947" i="5" l="1"/>
  <c r="U946" i="5"/>
  <c r="S891" i="8"/>
  <c r="T891" i="8" s="1"/>
  <c r="U891" i="8" s="1"/>
  <c r="V891" i="8" s="1"/>
  <c r="J887" i="7"/>
  <c r="Y887" i="7" s="1"/>
  <c r="F891" i="8"/>
  <c r="L948" i="5" l="1"/>
  <c r="I948" i="5"/>
  <c r="M948" i="5"/>
  <c r="K948" i="5"/>
  <c r="V948" i="5"/>
  <c r="C948" i="5"/>
  <c r="E948" i="5"/>
  <c r="S948" i="5"/>
  <c r="H948" i="5"/>
  <c r="F948" i="5"/>
  <c r="D948" i="5"/>
  <c r="J948" i="5"/>
  <c r="G891" i="8"/>
  <c r="H891" i="8" s="1"/>
  <c r="I891" i="8" s="1"/>
  <c r="AB887" i="7"/>
  <c r="Z886" i="7"/>
  <c r="W891" i="8"/>
  <c r="N948" i="5" l="1"/>
  <c r="O948" i="5" s="1"/>
  <c r="J891" i="8"/>
  <c r="Y891" i="8" s="1"/>
  <c r="O888" i="7"/>
  <c r="R888" i="7"/>
  <c r="K888" i="7"/>
  <c r="X888" i="7"/>
  <c r="Q888" i="7"/>
  <c r="AA888" i="7"/>
  <c r="E888" i="7"/>
  <c r="N888" i="7"/>
  <c r="P888" i="7"/>
  <c r="C888" i="7"/>
  <c r="M888" i="7"/>
  <c r="D888" i="7"/>
  <c r="P948" i="5" l="1"/>
  <c r="Q948" i="5" s="1"/>
  <c r="R948" i="5" s="1"/>
  <c r="T948" i="5" s="1"/>
  <c r="U947" i="5" s="1"/>
  <c r="AB891" i="8"/>
  <c r="Z890" i="8"/>
  <c r="S888" i="7"/>
  <c r="F888" i="7"/>
  <c r="W948" i="5" l="1"/>
  <c r="L949" i="5" s="1"/>
  <c r="D892" i="8"/>
  <c r="N892" i="8"/>
  <c r="X892" i="8"/>
  <c r="Q892" i="8"/>
  <c r="K892" i="8"/>
  <c r="C892" i="8"/>
  <c r="O892" i="8"/>
  <c r="AA892" i="8"/>
  <c r="E892" i="8"/>
  <c r="R892" i="8"/>
  <c r="M892" i="8"/>
  <c r="P892" i="8"/>
  <c r="G888" i="7"/>
  <c r="T888" i="7"/>
  <c r="U888" i="7" s="1"/>
  <c r="V888" i="7" s="1"/>
  <c r="W888" i="7" s="1"/>
  <c r="J949" i="5" l="1"/>
  <c r="H949" i="5"/>
  <c r="E949" i="5"/>
  <c r="C949" i="5"/>
  <c r="I949" i="5"/>
  <c r="S949" i="5"/>
  <c r="D949" i="5"/>
  <c r="V949" i="5"/>
  <c r="K949" i="5"/>
  <c r="F949" i="5"/>
  <c r="M949" i="5"/>
  <c r="H888" i="7"/>
  <c r="I888" i="7" s="1"/>
  <c r="J888" i="7" s="1"/>
  <c r="Y888" i="7" s="1"/>
  <c r="F892" i="8"/>
  <c r="G892" i="8" s="1"/>
  <c r="S892" i="8"/>
  <c r="N949" i="5" l="1"/>
  <c r="AB888" i="7"/>
  <c r="Z887" i="7"/>
  <c r="T892" i="8"/>
  <c r="H892" i="8"/>
  <c r="I892" i="8" s="1"/>
  <c r="J892" i="8" s="1"/>
  <c r="O949" i="5" l="1"/>
  <c r="P949" i="5" s="1"/>
  <c r="Q949" i="5" s="1"/>
  <c r="R949" i="5" s="1"/>
  <c r="T949" i="5" s="1"/>
  <c r="N889" i="7"/>
  <c r="C889" i="7"/>
  <c r="M889" i="7"/>
  <c r="O889" i="7"/>
  <c r="D889" i="7"/>
  <c r="E889" i="7"/>
  <c r="AA889" i="7"/>
  <c r="Q889" i="7"/>
  <c r="P889" i="7"/>
  <c r="R889" i="7"/>
  <c r="K889" i="7"/>
  <c r="X889" i="7"/>
  <c r="U892" i="8"/>
  <c r="V892" i="8" s="1"/>
  <c r="W892" i="8" s="1"/>
  <c r="Y892" i="8" s="1"/>
  <c r="U948" i="5" l="1"/>
  <c r="W949" i="5"/>
  <c r="J950" i="5" s="1"/>
  <c r="AB892" i="8"/>
  <c r="Z891" i="8"/>
  <c r="S889" i="7"/>
  <c r="T889" i="7" s="1"/>
  <c r="F889" i="7"/>
  <c r="G889" i="7" s="1"/>
  <c r="H889" i="7" s="1"/>
  <c r="I889" i="7" s="1"/>
  <c r="K950" i="5" l="1"/>
  <c r="E950" i="5"/>
  <c r="V950" i="5"/>
  <c r="I950" i="5"/>
  <c r="C950" i="5"/>
  <c r="M950" i="5"/>
  <c r="N950" i="5" s="1"/>
  <c r="O950" i="5" s="1"/>
  <c r="P950" i="5" s="1"/>
  <c r="Q950" i="5" s="1"/>
  <c r="D950" i="5"/>
  <c r="L950" i="5"/>
  <c r="H950" i="5"/>
  <c r="F950" i="5"/>
  <c r="S950" i="5"/>
  <c r="U889" i="7"/>
  <c r="V889" i="7" s="1"/>
  <c r="W889" i="7" s="1"/>
  <c r="D893" i="8"/>
  <c r="R893" i="8"/>
  <c r="C893" i="8"/>
  <c r="P893" i="8"/>
  <c r="M893" i="8"/>
  <c r="O893" i="8"/>
  <c r="N893" i="8"/>
  <c r="Q893" i="8"/>
  <c r="E893" i="8"/>
  <c r="K893" i="8"/>
  <c r="AA893" i="8"/>
  <c r="X893" i="8"/>
  <c r="J889" i="7"/>
  <c r="R950" i="5" l="1"/>
  <c r="T950" i="5" s="1"/>
  <c r="Y889" i="7"/>
  <c r="Z888" i="7" s="1"/>
  <c r="S893" i="8"/>
  <c r="T893" i="8" s="1"/>
  <c r="F893" i="8"/>
  <c r="W950" i="5" l="1"/>
  <c r="U949" i="5"/>
  <c r="AB889" i="7"/>
  <c r="O890" i="7" s="1"/>
  <c r="G893" i="8"/>
  <c r="U893" i="8"/>
  <c r="V893" i="8" s="1"/>
  <c r="W893" i="8" s="1"/>
  <c r="C951" i="5" l="1"/>
  <c r="L951" i="5"/>
  <c r="J951" i="5"/>
  <c r="K951" i="5"/>
  <c r="I951" i="5"/>
  <c r="V951" i="5"/>
  <c r="H951" i="5"/>
  <c r="M951" i="5"/>
  <c r="N951" i="5" s="1"/>
  <c r="O951" i="5" s="1"/>
  <c r="P951" i="5" s="1"/>
  <c r="Q951" i="5" s="1"/>
  <c r="R951" i="5" s="1"/>
  <c r="F951" i="5"/>
  <c r="D951" i="5"/>
  <c r="E951" i="5"/>
  <c r="S951" i="5"/>
  <c r="P890" i="7"/>
  <c r="E890" i="7"/>
  <c r="F890" i="7" s="1"/>
  <c r="R890" i="7"/>
  <c r="S890" i="7" s="1"/>
  <c r="N890" i="7"/>
  <c r="C890" i="7"/>
  <c r="Q890" i="7"/>
  <c r="M890" i="7"/>
  <c r="K890" i="7"/>
  <c r="AA890" i="7"/>
  <c r="D890" i="7"/>
  <c r="X890" i="7"/>
  <c r="H893" i="8"/>
  <c r="I893" i="8" s="1"/>
  <c r="J893" i="8" s="1"/>
  <c r="Y893" i="8" s="1"/>
  <c r="T951" i="5" l="1"/>
  <c r="Z892" i="8"/>
  <c r="AB893" i="8"/>
  <c r="P894" i="8" s="1"/>
  <c r="G890" i="7"/>
  <c r="H890" i="7" s="1"/>
  <c r="I890" i="7" s="1"/>
  <c r="T890" i="7"/>
  <c r="U890" i="7" s="1"/>
  <c r="V890" i="7" s="1"/>
  <c r="W951" i="5" l="1"/>
  <c r="U950" i="5"/>
  <c r="AA894" i="8"/>
  <c r="C894" i="8"/>
  <c r="N894" i="8"/>
  <c r="R894" i="8"/>
  <c r="S894" i="8" s="1"/>
  <c r="D894" i="8"/>
  <c r="E894" i="8"/>
  <c r="F894" i="8" s="1"/>
  <c r="G894" i="8" s="1"/>
  <c r="H894" i="8" s="1"/>
  <c r="I894" i="8" s="1"/>
  <c r="O894" i="8"/>
  <c r="M894" i="8"/>
  <c r="X894" i="8"/>
  <c r="Q894" i="8"/>
  <c r="K894" i="8"/>
  <c r="J890" i="7"/>
  <c r="W890" i="7"/>
  <c r="K952" i="5" l="1"/>
  <c r="M952" i="5"/>
  <c r="F952" i="5"/>
  <c r="D952" i="5"/>
  <c r="J952" i="5"/>
  <c r="C952" i="5"/>
  <c r="H952" i="5"/>
  <c r="V952" i="5"/>
  <c r="I952" i="5"/>
  <c r="E952" i="5"/>
  <c r="S952" i="5"/>
  <c r="L952" i="5"/>
  <c r="T894" i="8"/>
  <c r="U894" i="8" s="1"/>
  <c r="V894" i="8" s="1"/>
  <c r="W894" i="8" s="1"/>
  <c r="Y890" i="7"/>
  <c r="J894" i="8"/>
  <c r="N952" i="5" l="1"/>
  <c r="Y894" i="8"/>
  <c r="AB890" i="7"/>
  <c r="Z889" i="7"/>
  <c r="O952" i="5" l="1"/>
  <c r="P952" i="5" s="1"/>
  <c r="Q952" i="5" s="1"/>
  <c r="R952" i="5" s="1"/>
  <c r="T952" i="5" s="1"/>
  <c r="AB894" i="8"/>
  <c r="Z893" i="8"/>
  <c r="AA891" i="7"/>
  <c r="K891" i="7"/>
  <c r="N891" i="7"/>
  <c r="D891" i="7"/>
  <c r="X891" i="7"/>
  <c r="C891" i="7"/>
  <c r="M891" i="7"/>
  <c r="O891" i="7"/>
  <c r="Q891" i="7"/>
  <c r="R891" i="7"/>
  <c r="E891" i="7"/>
  <c r="P891" i="7"/>
  <c r="U951" i="5" l="1"/>
  <c r="W952" i="5"/>
  <c r="M953" i="5" s="1"/>
  <c r="N953" i="5" s="1"/>
  <c r="O953" i="5" s="1"/>
  <c r="P953" i="5" s="1"/>
  <c r="Q953" i="5" s="1"/>
  <c r="R953" i="5" s="1"/>
  <c r="F891" i="7"/>
  <c r="G891" i="7" s="1"/>
  <c r="H891" i="7" s="1"/>
  <c r="I891" i="7" s="1"/>
  <c r="S891" i="7"/>
  <c r="T891" i="7" s="1"/>
  <c r="D895" i="8"/>
  <c r="X895" i="8"/>
  <c r="P895" i="8"/>
  <c r="Q895" i="8"/>
  <c r="C895" i="8"/>
  <c r="E895" i="8"/>
  <c r="K895" i="8"/>
  <c r="M895" i="8"/>
  <c r="R895" i="8"/>
  <c r="O895" i="8"/>
  <c r="AA895" i="8"/>
  <c r="N895" i="8"/>
  <c r="C953" i="5" l="1"/>
  <c r="H953" i="5"/>
  <c r="J953" i="5"/>
  <c r="V953" i="5"/>
  <c r="I953" i="5"/>
  <c r="K953" i="5"/>
  <c r="E953" i="5"/>
  <c r="F953" i="5"/>
  <c r="D953" i="5"/>
  <c r="S953" i="5"/>
  <c r="L953" i="5"/>
  <c r="U891" i="7"/>
  <c r="V891" i="7" s="1"/>
  <c r="W891" i="7" s="1"/>
  <c r="F895" i="8"/>
  <c r="G895" i="8" s="1"/>
  <c r="J891" i="7"/>
  <c r="S895" i="8"/>
  <c r="T895" i="8" s="1"/>
  <c r="U895" i="8" s="1"/>
  <c r="V895" i="8" s="1"/>
  <c r="T953" i="5" l="1"/>
  <c r="W953" i="5" s="1"/>
  <c r="Y891" i="7"/>
  <c r="AB891" i="7" s="1"/>
  <c r="W895" i="8"/>
  <c r="H895" i="8"/>
  <c r="I895" i="8" s="1"/>
  <c r="J895" i="8" s="1"/>
  <c r="U952" i="5" l="1"/>
  <c r="H954" i="5"/>
  <c r="M954" i="5"/>
  <c r="N954" i="5" s="1"/>
  <c r="O954" i="5" s="1"/>
  <c r="P954" i="5" s="1"/>
  <c r="Q954" i="5" s="1"/>
  <c r="I954" i="5"/>
  <c r="J954" i="5"/>
  <c r="C954" i="5"/>
  <c r="S954" i="5"/>
  <c r="D954" i="5"/>
  <c r="L954" i="5"/>
  <c r="V954" i="5"/>
  <c r="F954" i="5"/>
  <c r="E954" i="5"/>
  <c r="K954" i="5"/>
  <c r="Y895" i="8"/>
  <c r="Z894" i="8" s="1"/>
  <c r="Z890" i="7"/>
  <c r="C892" i="7"/>
  <c r="O892" i="7"/>
  <c r="N892" i="7"/>
  <c r="R892" i="7"/>
  <c r="AA892" i="7"/>
  <c r="M892" i="7"/>
  <c r="P892" i="7"/>
  <c r="X892" i="7"/>
  <c r="K892" i="7"/>
  <c r="Q892" i="7"/>
  <c r="D892" i="7"/>
  <c r="E892" i="7"/>
  <c r="R954" i="5" l="1"/>
  <c r="T954" i="5" s="1"/>
  <c r="AB895" i="8"/>
  <c r="D896" i="8" s="1"/>
  <c r="F892" i="7"/>
  <c r="S892" i="7"/>
  <c r="W954" i="5" l="1"/>
  <c r="U953" i="5"/>
  <c r="C896" i="8"/>
  <c r="AA896" i="8"/>
  <c r="N896" i="8"/>
  <c r="P896" i="8"/>
  <c r="M896" i="8"/>
  <c r="X896" i="8"/>
  <c r="O896" i="8"/>
  <c r="Q896" i="8"/>
  <c r="R896" i="8"/>
  <c r="S896" i="8" s="1"/>
  <c r="K896" i="8"/>
  <c r="E896" i="8"/>
  <c r="F896" i="8" s="1"/>
  <c r="G896" i="8" s="1"/>
  <c r="H896" i="8" s="1"/>
  <c r="I896" i="8" s="1"/>
  <c r="T892" i="7"/>
  <c r="U892" i="7" s="1"/>
  <c r="V892" i="7" s="1"/>
  <c r="G892" i="7"/>
  <c r="H892" i="7" s="1"/>
  <c r="I892" i="7" s="1"/>
  <c r="S955" i="5" l="1"/>
  <c r="I955" i="5"/>
  <c r="F955" i="5"/>
  <c r="K955" i="5"/>
  <c r="C955" i="5"/>
  <c r="E955" i="5"/>
  <c r="L955" i="5"/>
  <c r="D955" i="5"/>
  <c r="H955" i="5"/>
  <c r="M955" i="5"/>
  <c r="V955" i="5"/>
  <c r="J955" i="5"/>
  <c r="W892" i="7"/>
  <c r="J892" i="7"/>
  <c r="T896" i="8"/>
  <c r="U896" i="8" s="1"/>
  <c r="V896" i="8" s="1"/>
  <c r="J896" i="8"/>
  <c r="N955" i="5" l="1"/>
  <c r="O955" i="5" s="1"/>
  <c r="P955" i="5" s="1"/>
  <c r="Q955" i="5" s="1"/>
  <c r="R955" i="5" s="1"/>
  <c r="T955" i="5" s="1"/>
  <c r="Y892" i="7"/>
  <c r="Z891" i="7" s="1"/>
  <c r="W896" i="8"/>
  <c r="Y896" i="8" s="1"/>
  <c r="W955" i="5" l="1"/>
  <c r="U954" i="5"/>
  <c r="AB892" i="7"/>
  <c r="R893" i="7" s="1"/>
  <c r="AB896" i="8"/>
  <c r="Z895" i="8"/>
  <c r="E956" i="5" l="1"/>
  <c r="L956" i="5"/>
  <c r="I956" i="5"/>
  <c r="H956" i="5"/>
  <c r="M956" i="5"/>
  <c r="F956" i="5"/>
  <c r="J956" i="5"/>
  <c r="D956" i="5"/>
  <c r="C956" i="5"/>
  <c r="V956" i="5"/>
  <c r="K956" i="5"/>
  <c r="S956" i="5"/>
  <c r="AA893" i="7"/>
  <c r="Q893" i="7"/>
  <c r="D893" i="7"/>
  <c r="K893" i="7"/>
  <c r="E893" i="7"/>
  <c r="F893" i="7" s="1"/>
  <c r="G893" i="7" s="1"/>
  <c r="O893" i="7"/>
  <c r="C893" i="7"/>
  <c r="M893" i="7"/>
  <c r="P893" i="7"/>
  <c r="N893" i="7"/>
  <c r="X893" i="7"/>
  <c r="P897" i="8"/>
  <c r="E897" i="8"/>
  <c r="X897" i="8"/>
  <c r="N897" i="8"/>
  <c r="D897" i="8"/>
  <c r="R897" i="8"/>
  <c r="AA897" i="8"/>
  <c r="K897" i="8"/>
  <c r="M897" i="8"/>
  <c r="O897" i="8"/>
  <c r="C897" i="8"/>
  <c r="Q897" i="8"/>
  <c r="S893" i="7"/>
  <c r="N956" i="5" l="1"/>
  <c r="O956" i="5" s="1"/>
  <c r="P956" i="5" s="1"/>
  <c r="Q956" i="5" s="1"/>
  <c r="R956" i="5" s="1"/>
  <c r="T956" i="5" s="1"/>
  <c r="F897" i="8"/>
  <c r="T893" i="7"/>
  <c r="U893" i="7" s="1"/>
  <c r="V893" i="7" s="1"/>
  <c r="W893" i="7" s="1"/>
  <c r="S897" i="8"/>
  <c r="H893" i="7"/>
  <c r="I893" i="7" s="1"/>
  <c r="J893" i="7" s="1"/>
  <c r="W956" i="5" l="1"/>
  <c r="U955" i="5"/>
  <c r="Y893" i="7"/>
  <c r="T897" i="8"/>
  <c r="U897" i="8" s="1"/>
  <c r="V897" i="8" s="1"/>
  <c r="G897" i="8"/>
  <c r="H897" i="8" s="1"/>
  <c r="I897" i="8" s="1"/>
  <c r="C957" i="5" l="1"/>
  <c r="M957" i="5"/>
  <c r="L957" i="5"/>
  <c r="J957" i="5"/>
  <c r="V957" i="5"/>
  <c r="S957" i="5"/>
  <c r="H957" i="5"/>
  <c r="D957" i="5"/>
  <c r="I957" i="5"/>
  <c r="F957" i="5"/>
  <c r="K957" i="5"/>
  <c r="E957" i="5"/>
  <c r="W897" i="8"/>
  <c r="AB893" i="7"/>
  <c r="Z892" i="7"/>
  <c r="J897" i="8"/>
  <c r="N957" i="5" l="1"/>
  <c r="O957" i="5" s="1"/>
  <c r="Y897" i="8"/>
  <c r="Z896" i="8" s="1"/>
  <c r="M894" i="7"/>
  <c r="D894" i="7"/>
  <c r="AA894" i="7"/>
  <c r="Q894" i="7"/>
  <c r="K894" i="7"/>
  <c r="N894" i="7"/>
  <c r="P894" i="7"/>
  <c r="C894" i="7"/>
  <c r="E894" i="7"/>
  <c r="R894" i="7"/>
  <c r="O894" i="7"/>
  <c r="X894" i="7"/>
  <c r="P957" i="5" l="1"/>
  <c r="Q957" i="5" s="1"/>
  <c r="R957" i="5" s="1"/>
  <c r="T957" i="5" s="1"/>
  <c r="U956" i="5" s="1"/>
  <c r="AB897" i="8"/>
  <c r="N898" i="8" s="1"/>
  <c r="F894" i="7"/>
  <c r="G894" i="7" s="1"/>
  <c r="S894" i="7"/>
  <c r="W957" i="5" l="1"/>
  <c r="H958" i="5" s="1"/>
  <c r="M898" i="8"/>
  <c r="P898" i="8"/>
  <c r="K898" i="8"/>
  <c r="X898" i="8"/>
  <c r="E898" i="8"/>
  <c r="F898" i="8" s="1"/>
  <c r="G898" i="8" s="1"/>
  <c r="D898" i="8"/>
  <c r="R898" i="8"/>
  <c r="S898" i="8" s="1"/>
  <c r="C898" i="8"/>
  <c r="O898" i="8"/>
  <c r="Q898" i="8"/>
  <c r="AA898" i="8"/>
  <c r="T894" i="7"/>
  <c r="H894" i="7"/>
  <c r="I894" i="7" s="1"/>
  <c r="J894" i="7" s="1"/>
  <c r="I958" i="5" l="1"/>
  <c r="M958" i="5"/>
  <c r="N958" i="5" s="1"/>
  <c r="O958" i="5" s="1"/>
  <c r="P958" i="5" s="1"/>
  <c r="Q958" i="5" s="1"/>
  <c r="L958" i="5"/>
  <c r="F958" i="5"/>
  <c r="D958" i="5"/>
  <c r="K958" i="5"/>
  <c r="S958" i="5"/>
  <c r="J958" i="5"/>
  <c r="V958" i="5"/>
  <c r="E958" i="5"/>
  <c r="C958" i="5"/>
  <c r="T898" i="8"/>
  <c r="U898" i="8" s="1"/>
  <c r="V898" i="8" s="1"/>
  <c r="U894" i="7"/>
  <c r="V894" i="7" s="1"/>
  <c r="W894" i="7" s="1"/>
  <c r="Y894" i="7" s="1"/>
  <c r="H898" i="8"/>
  <c r="I898" i="8" s="1"/>
  <c r="J898" i="8" s="1"/>
  <c r="R958" i="5" l="1"/>
  <c r="T958" i="5" s="1"/>
  <c r="AB894" i="7"/>
  <c r="Z893" i="7"/>
  <c r="W898" i="8"/>
  <c r="Y898" i="8" s="1"/>
  <c r="W958" i="5" l="1"/>
  <c r="U957" i="5"/>
  <c r="AB898" i="8"/>
  <c r="Z897" i="8"/>
  <c r="E895" i="7"/>
  <c r="D895" i="7"/>
  <c r="C895" i="7"/>
  <c r="O895" i="7"/>
  <c r="X895" i="7"/>
  <c r="N895" i="7"/>
  <c r="K895" i="7"/>
  <c r="R895" i="7"/>
  <c r="AA895" i="7"/>
  <c r="P895" i="7"/>
  <c r="Q895" i="7"/>
  <c r="M895" i="7"/>
  <c r="S959" i="5" l="1"/>
  <c r="J959" i="5"/>
  <c r="H959" i="5"/>
  <c r="V959" i="5"/>
  <c r="E959" i="5"/>
  <c r="D959" i="5"/>
  <c r="M959" i="5"/>
  <c r="I959" i="5"/>
  <c r="L959" i="5"/>
  <c r="F959" i="5"/>
  <c r="C959" i="5"/>
  <c r="K959" i="5"/>
  <c r="E899" i="8"/>
  <c r="AA899" i="8"/>
  <c r="M899" i="8"/>
  <c r="R899" i="8"/>
  <c r="N899" i="8"/>
  <c r="C899" i="8"/>
  <c r="Q899" i="8"/>
  <c r="P899" i="8"/>
  <c r="O899" i="8"/>
  <c r="D899" i="8"/>
  <c r="K899" i="8"/>
  <c r="X899" i="8"/>
  <c r="S895" i="7"/>
  <c r="T895" i="7" s="1"/>
  <c r="U895" i="7" s="1"/>
  <c r="V895" i="7" s="1"/>
  <c r="F895" i="7"/>
  <c r="G895" i="7" s="1"/>
  <c r="N959" i="5" l="1"/>
  <c r="O959" i="5" s="1"/>
  <c r="P959" i="5" s="1"/>
  <c r="Q959" i="5" s="1"/>
  <c r="R959" i="5" s="1"/>
  <c r="T959" i="5" s="1"/>
  <c r="S899" i="8"/>
  <c r="T899" i="8" s="1"/>
  <c r="F899" i="8"/>
  <c r="W895" i="7"/>
  <c r="H895" i="7"/>
  <c r="I895" i="7" s="1"/>
  <c r="J895" i="7" s="1"/>
  <c r="W959" i="5" l="1"/>
  <c r="U958" i="5"/>
  <c r="Y895" i="7"/>
  <c r="AB895" i="7" s="1"/>
  <c r="G899" i="8"/>
  <c r="H899" i="8" s="1"/>
  <c r="I899" i="8" s="1"/>
  <c r="J899" i="8" s="1"/>
  <c r="U899" i="8"/>
  <c r="V899" i="8" s="1"/>
  <c r="W899" i="8" s="1"/>
  <c r="V960" i="5" l="1"/>
  <c r="L960" i="5"/>
  <c r="M960" i="5"/>
  <c r="S960" i="5"/>
  <c r="I960" i="5"/>
  <c r="H960" i="5"/>
  <c r="K960" i="5"/>
  <c r="D960" i="5"/>
  <c r="J960" i="5"/>
  <c r="C960" i="5"/>
  <c r="E960" i="5"/>
  <c r="F960" i="5"/>
  <c r="Z894" i="7"/>
  <c r="Y899" i="8"/>
  <c r="Z898" i="8" s="1"/>
  <c r="E896" i="7"/>
  <c r="C896" i="7"/>
  <c r="K896" i="7"/>
  <c r="Q896" i="7"/>
  <c r="AA896" i="7"/>
  <c r="O896" i="7"/>
  <c r="N896" i="7"/>
  <c r="M896" i="7"/>
  <c r="X896" i="7"/>
  <c r="P896" i="7"/>
  <c r="D896" i="7"/>
  <c r="R896" i="7"/>
  <c r="N960" i="5" l="1"/>
  <c r="O960" i="5" s="1"/>
  <c r="AB899" i="8"/>
  <c r="M900" i="8" s="1"/>
  <c r="S896" i="7"/>
  <c r="T896" i="7" s="1"/>
  <c r="U896" i="7" s="1"/>
  <c r="V896" i="7" s="1"/>
  <c r="F896" i="7"/>
  <c r="G896" i="7" s="1"/>
  <c r="P960" i="5" l="1"/>
  <c r="Q960" i="5" s="1"/>
  <c r="R960" i="5" s="1"/>
  <c r="T960" i="5" s="1"/>
  <c r="U959" i="5" s="1"/>
  <c r="E900" i="8"/>
  <c r="F900" i="8" s="1"/>
  <c r="G900" i="8" s="1"/>
  <c r="H900" i="8" s="1"/>
  <c r="I900" i="8" s="1"/>
  <c r="O900" i="8"/>
  <c r="D900" i="8"/>
  <c r="X900" i="8"/>
  <c r="R900" i="8"/>
  <c r="S900" i="8" s="1"/>
  <c r="T900" i="8" s="1"/>
  <c r="K900" i="8"/>
  <c r="C900" i="8"/>
  <c r="P900" i="8"/>
  <c r="AA900" i="8"/>
  <c r="Q900" i="8"/>
  <c r="N900" i="8"/>
  <c r="W896" i="7"/>
  <c r="H896" i="7"/>
  <c r="I896" i="7" s="1"/>
  <c r="J896" i="7" s="1"/>
  <c r="W960" i="5" l="1"/>
  <c r="K961" i="5" s="1"/>
  <c r="Y896" i="7"/>
  <c r="Z895" i="7" s="1"/>
  <c r="U900" i="8"/>
  <c r="V900" i="8" s="1"/>
  <c r="W900" i="8" s="1"/>
  <c r="J900" i="8"/>
  <c r="J961" i="5" l="1"/>
  <c r="E961" i="5"/>
  <c r="M961" i="5"/>
  <c r="N961" i="5" s="1"/>
  <c r="O961" i="5" s="1"/>
  <c r="P961" i="5" s="1"/>
  <c r="Q961" i="5" s="1"/>
  <c r="R961" i="5" s="1"/>
  <c r="D961" i="5"/>
  <c r="H961" i="5"/>
  <c r="L961" i="5"/>
  <c r="I961" i="5"/>
  <c r="C961" i="5"/>
  <c r="F961" i="5"/>
  <c r="V961" i="5"/>
  <c r="S961" i="5"/>
  <c r="AB896" i="7"/>
  <c r="R897" i="7" s="1"/>
  <c r="Y900" i="8"/>
  <c r="T961" i="5" l="1"/>
  <c r="U960" i="5" s="1"/>
  <c r="AA897" i="7"/>
  <c r="Q897" i="7"/>
  <c r="D897" i="7"/>
  <c r="P897" i="7"/>
  <c r="X897" i="7"/>
  <c r="E897" i="7"/>
  <c r="F897" i="7" s="1"/>
  <c r="G897" i="7" s="1"/>
  <c r="O897" i="7"/>
  <c r="C897" i="7"/>
  <c r="N897" i="7"/>
  <c r="K897" i="7"/>
  <c r="M897" i="7"/>
  <c r="AB900" i="8"/>
  <c r="Z899" i="8"/>
  <c r="S897" i="7"/>
  <c r="T897" i="7" s="1"/>
  <c r="W961" i="5" l="1"/>
  <c r="K962" i="5" s="1"/>
  <c r="H897" i="7"/>
  <c r="I897" i="7" s="1"/>
  <c r="J897" i="7" s="1"/>
  <c r="X901" i="8"/>
  <c r="AA901" i="8"/>
  <c r="C901" i="8"/>
  <c r="K901" i="8"/>
  <c r="D901" i="8"/>
  <c r="E901" i="8"/>
  <c r="R901" i="8"/>
  <c r="Q901" i="8"/>
  <c r="M901" i="8"/>
  <c r="N901" i="8"/>
  <c r="O901" i="8"/>
  <c r="P901" i="8"/>
  <c r="U897" i="7"/>
  <c r="V897" i="7" s="1"/>
  <c r="W897" i="7" s="1"/>
  <c r="H962" i="5" l="1"/>
  <c r="C962" i="5"/>
  <c r="F962" i="5"/>
  <c r="M962" i="5"/>
  <c r="N962" i="5" s="1"/>
  <c r="O962" i="5" s="1"/>
  <c r="P962" i="5" s="1"/>
  <c r="Q962" i="5" s="1"/>
  <c r="S962" i="5"/>
  <c r="V962" i="5"/>
  <c r="E962" i="5"/>
  <c r="D962" i="5"/>
  <c r="J962" i="5"/>
  <c r="L962" i="5"/>
  <c r="I962" i="5"/>
  <c r="S901" i="8"/>
  <c r="T901" i="8" s="1"/>
  <c r="F901" i="8"/>
  <c r="Y897" i="7"/>
  <c r="R962" i="5" l="1"/>
  <c r="T962" i="5" s="1"/>
  <c r="AB897" i="7"/>
  <c r="Z896" i="7"/>
  <c r="U901" i="8"/>
  <c r="V901" i="8" s="1"/>
  <c r="W901" i="8" s="1"/>
  <c r="G901" i="8"/>
  <c r="H901" i="8" s="1"/>
  <c r="I901" i="8" s="1"/>
  <c r="W962" i="5" l="1"/>
  <c r="U961" i="5"/>
  <c r="J901" i="8"/>
  <c r="Y901" i="8" s="1"/>
  <c r="K898" i="7"/>
  <c r="E898" i="7"/>
  <c r="X898" i="7"/>
  <c r="Q898" i="7"/>
  <c r="D898" i="7"/>
  <c r="N898" i="7"/>
  <c r="C898" i="7"/>
  <c r="R898" i="7"/>
  <c r="AA898" i="7"/>
  <c r="P898" i="7"/>
  <c r="M898" i="7"/>
  <c r="O898" i="7"/>
  <c r="I963" i="5" l="1"/>
  <c r="C963" i="5"/>
  <c r="S963" i="5"/>
  <c r="F963" i="5"/>
  <c r="M963" i="5"/>
  <c r="V963" i="5"/>
  <c r="D963" i="5"/>
  <c r="K963" i="5"/>
  <c r="E963" i="5"/>
  <c r="L963" i="5"/>
  <c r="H963" i="5"/>
  <c r="J963" i="5"/>
  <c r="S898" i="7"/>
  <c r="T898" i="7" s="1"/>
  <c r="U898" i="7" s="1"/>
  <c r="V898" i="7" s="1"/>
  <c r="AB901" i="8"/>
  <c r="Z900" i="8"/>
  <c r="F898" i="7"/>
  <c r="G898" i="7" s="1"/>
  <c r="H898" i="7" s="1"/>
  <c r="I898" i="7" s="1"/>
  <c r="N963" i="5" l="1"/>
  <c r="O963" i="5" s="1"/>
  <c r="P963" i="5" s="1"/>
  <c r="Q963" i="5" s="1"/>
  <c r="R963" i="5" s="1"/>
  <c r="T963" i="5" s="1"/>
  <c r="O902" i="8"/>
  <c r="D902" i="8"/>
  <c r="C902" i="8"/>
  <c r="X902" i="8"/>
  <c r="P902" i="8"/>
  <c r="AA902" i="8"/>
  <c r="Q902" i="8"/>
  <c r="N902" i="8"/>
  <c r="M902" i="8"/>
  <c r="K902" i="8"/>
  <c r="E902" i="8"/>
  <c r="R902" i="8"/>
  <c r="W898" i="7"/>
  <c r="J898" i="7"/>
  <c r="W963" i="5" l="1"/>
  <c r="U962" i="5"/>
  <c r="Y898" i="7"/>
  <c r="Z897" i="7" s="1"/>
  <c r="S902" i="8"/>
  <c r="T902" i="8" s="1"/>
  <c r="F902" i="8"/>
  <c r="G902" i="8" s="1"/>
  <c r="H902" i="8" s="1"/>
  <c r="I902" i="8" s="1"/>
  <c r="E964" i="5" l="1"/>
  <c r="S964" i="5"/>
  <c r="I964" i="5"/>
  <c r="D964" i="5"/>
  <c r="V964" i="5"/>
  <c r="H964" i="5"/>
  <c r="M964" i="5"/>
  <c r="C964" i="5"/>
  <c r="F964" i="5"/>
  <c r="J964" i="5"/>
  <c r="L964" i="5"/>
  <c r="K964" i="5"/>
  <c r="AB898" i="7"/>
  <c r="E899" i="7" s="1"/>
  <c r="U902" i="8"/>
  <c r="V902" i="8" s="1"/>
  <c r="W902" i="8" s="1"/>
  <c r="J902" i="8"/>
  <c r="N964" i="5" l="1"/>
  <c r="O964" i="5" s="1"/>
  <c r="P964" i="5" s="1"/>
  <c r="Q964" i="5" s="1"/>
  <c r="R964" i="5" s="1"/>
  <c r="T964" i="5" s="1"/>
  <c r="M899" i="7"/>
  <c r="P899" i="7"/>
  <c r="K899" i="7"/>
  <c r="C899" i="7"/>
  <c r="R899" i="7"/>
  <c r="S899" i="7" s="1"/>
  <c r="AA899" i="7"/>
  <c r="Q899" i="7"/>
  <c r="X899" i="7"/>
  <c r="D899" i="7"/>
  <c r="N899" i="7"/>
  <c r="O899" i="7"/>
  <c r="Y902" i="8"/>
  <c r="F899" i="7"/>
  <c r="G899" i="7" s="1"/>
  <c r="W964" i="5" l="1"/>
  <c r="U963" i="5"/>
  <c r="T899" i="7"/>
  <c r="U899" i="7" s="1"/>
  <c r="V899" i="7" s="1"/>
  <c r="W899" i="7" s="1"/>
  <c r="AB902" i="8"/>
  <c r="Z901" i="8"/>
  <c r="H899" i="7"/>
  <c r="I899" i="7" s="1"/>
  <c r="J899" i="7" s="1"/>
  <c r="D965" i="5" l="1"/>
  <c r="C965" i="5"/>
  <c r="E965" i="5"/>
  <c r="L965" i="5"/>
  <c r="K965" i="5"/>
  <c r="M965" i="5"/>
  <c r="S965" i="5"/>
  <c r="H965" i="5"/>
  <c r="V965" i="5"/>
  <c r="I965" i="5"/>
  <c r="J965" i="5"/>
  <c r="F965" i="5"/>
  <c r="Y899" i="7"/>
  <c r="Z898" i="7" s="1"/>
  <c r="M903" i="8"/>
  <c r="E903" i="8"/>
  <c r="N903" i="8"/>
  <c r="P903" i="8"/>
  <c r="X903" i="8"/>
  <c r="C903" i="8"/>
  <c r="R903" i="8"/>
  <c r="D903" i="8"/>
  <c r="AA903" i="8"/>
  <c r="K903" i="8"/>
  <c r="Q903" i="8"/>
  <c r="O903" i="8"/>
  <c r="N965" i="5" l="1"/>
  <c r="O965" i="5" s="1"/>
  <c r="P965" i="5" s="1"/>
  <c r="Q965" i="5" s="1"/>
  <c r="AB899" i="7"/>
  <c r="X900" i="7" s="1"/>
  <c r="S903" i="8"/>
  <c r="T903" i="8" s="1"/>
  <c r="U903" i="8" s="1"/>
  <c r="V903" i="8" s="1"/>
  <c r="F903" i="8"/>
  <c r="G903" i="8" s="1"/>
  <c r="H903" i="8" s="1"/>
  <c r="I903" i="8" s="1"/>
  <c r="R965" i="5" l="1"/>
  <c r="T965" i="5" s="1"/>
  <c r="C900" i="7"/>
  <c r="M900" i="7"/>
  <c r="E900" i="7"/>
  <c r="F900" i="7" s="1"/>
  <c r="D900" i="7"/>
  <c r="K900" i="7"/>
  <c r="Q900" i="7"/>
  <c r="AA900" i="7"/>
  <c r="N900" i="7"/>
  <c r="O900" i="7"/>
  <c r="P900" i="7"/>
  <c r="R900" i="7"/>
  <c r="S900" i="7" s="1"/>
  <c r="T900" i="7" s="1"/>
  <c r="J903" i="8"/>
  <c r="W903" i="8"/>
  <c r="W965" i="5" l="1"/>
  <c r="U964" i="5"/>
  <c r="U900" i="7"/>
  <c r="V900" i="7" s="1"/>
  <c r="W900" i="7" s="1"/>
  <c r="G900" i="7"/>
  <c r="H900" i="7" s="1"/>
  <c r="I900" i="7" s="1"/>
  <c r="Y903" i="8"/>
  <c r="S966" i="5" l="1"/>
  <c r="C966" i="5"/>
  <c r="F966" i="5"/>
  <c r="K966" i="5"/>
  <c r="D966" i="5"/>
  <c r="L966" i="5"/>
  <c r="E966" i="5"/>
  <c r="V966" i="5"/>
  <c r="H966" i="5"/>
  <c r="M966" i="5"/>
  <c r="J966" i="5"/>
  <c r="I966" i="5"/>
  <c r="J900" i="7"/>
  <c r="Y900" i="7" s="1"/>
  <c r="AB903" i="8"/>
  <c r="Z902" i="8"/>
  <c r="N966" i="5" l="1"/>
  <c r="O966" i="5" s="1"/>
  <c r="P966" i="5" s="1"/>
  <c r="Q966" i="5" s="1"/>
  <c r="R966" i="5" s="1"/>
  <c r="T966" i="5" s="1"/>
  <c r="AB900" i="7"/>
  <c r="Z899" i="7"/>
  <c r="X904" i="8"/>
  <c r="D904" i="8"/>
  <c r="Q904" i="8"/>
  <c r="C904" i="8"/>
  <c r="E904" i="8"/>
  <c r="R904" i="8"/>
  <c r="K904" i="8"/>
  <c r="N904" i="8"/>
  <c r="M904" i="8"/>
  <c r="AA904" i="8"/>
  <c r="P904" i="8"/>
  <c r="O904" i="8"/>
  <c r="W966" i="5" l="1"/>
  <c r="U965" i="5"/>
  <c r="F904" i="8"/>
  <c r="G904" i="8" s="1"/>
  <c r="H904" i="8" s="1"/>
  <c r="I904" i="8" s="1"/>
  <c r="S904" i="8"/>
  <c r="T904" i="8" s="1"/>
  <c r="U904" i="8" s="1"/>
  <c r="V904" i="8" s="1"/>
  <c r="M901" i="7"/>
  <c r="P901" i="7"/>
  <c r="X901" i="7"/>
  <c r="R901" i="7"/>
  <c r="N901" i="7"/>
  <c r="K901" i="7"/>
  <c r="Q901" i="7"/>
  <c r="O901" i="7"/>
  <c r="C901" i="7"/>
  <c r="AA901" i="7"/>
  <c r="D901" i="7"/>
  <c r="E901" i="7"/>
  <c r="J967" i="5" l="1"/>
  <c r="L967" i="5"/>
  <c r="C967" i="5"/>
  <c r="V967" i="5"/>
  <c r="S967" i="5"/>
  <c r="I967" i="5"/>
  <c r="H967" i="5"/>
  <c r="E967" i="5"/>
  <c r="D967" i="5"/>
  <c r="M967" i="5"/>
  <c r="K967" i="5"/>
  <c r="F967" i="5"/>
  <c r="J904" i="8"/>
  <c r="S901" i="7"/>
  <c r="F901" i="7"/>
  <c r="G901" i="7" s="1"/>
  <c r="W904" i="8"/>
  <c r="N967" i="5" l="1"/>
  <c r="O967" i="5" s="1"/>
  <c r="Y904" i="8"/>
  <c r="Z903" i="8" s="1"/>
  <c r="T901" i="7"/>
  <c r="H901" i="7"/>
  <c r="I901" i="7" s="1"/>
  <c r="J901" i="7" s="1"/>
  <c r="P967" i="5" l="1"/>
  <c r="Q967" i="5" s="1"/>
  <c r="R967" i="5" s="1"/>
  <c r="T967" i="5" s="1"/>
  <c r="U966" i="5" s="1"/>
  <c r="AB904" i="8"/>
  <c r="D905" i="8" s="1"/>
  <c r="U901" i="7"/>
  <c r="V901" i="7" s="1"/>
  <c r="W901" i="7" s="1"/>
  <c r="Y901" i="7" s="1"/>
  <c r="W967" i="5" l="1"/>
  <c r="V968" i="5" s="1"/>
  <c r="X905" i="8"/>
  <c r="M905" i="8"/>
  <c r="P905" i="8"/>
  <c r="C905" i="8"/>
  <c r="O905" i="8"/>
  <c r="N905" i="8"/>
  <c r="AA905" i="8"/>
  <c r="Q905" i="8"/>
  <c r="K905" i="8"/>
  <c r="E905" i="8"/>
  <c r="F905" i="8" s="1"/>
  <c r="G905" i="8" s="1"/>
  <c r="R905" i="8"/>
  <c r="S905" i="8" s="1"/>
  <c r="T905" i="8" s="1"/>
  <c r="U905" i="8" s="1"/>
  <c r="V905" i="8" s="1"/>
  <c r="AB901" i="7"/>
  <c r="Z900" i="7"/>
  <c r="K968" i="5" l="1"/>
  <c r="L968" i="5"/>
  <c r="F968" i="5"/>
  <c r="J968" i="5"/>
  <c r="M968" i="5"/>
  <c r="N968" i="5" s="1"/>
  <c r="O968" i="5" s="1"/>
  <c r="P968" i="5" s="1"/>
  <c r="Q968" i="5" s="1"/>
  <c r="H968" i="5"/>
  <c r="S968" i="5"/>
  <c r="I968" i="5"/>
  <c r="D968" i="5"/>
  <c r="E968" i="5"/>
  <c r="C968" i="5"/>
  <c r="C902" i="7"/>
  <c r="E902" i="7"/>
  <c r="K902" i="7"/>
  <c r="P902" i="7"/>
  <c r="O902" i="7"/>
  <c r="Q902" i="7"/>
  <c r="X902" i="7"/>
  <c r="AA902" i="7"/>
  <c r="R902" i="7"/>
  <c r="M902" i="7"/>
  <c r="N902" i="7"/>
  <c r="D902" i="7"/>
  <c r="H905" i="8"/>
  <c r="I905" i="8" s="1"/>
  <c r="J905" i="8" s="1"/>
  <c r="W905" i="8"/>
  <c r="R968" i="5" l="1"/>
  <c r="T968" i="5" s="1"/>
  <c r="Y905" i="8"/>
  <c r="Z904" i="8" s="1"/>
  <c r="S902" i="7"/>
  <c r="F902" i="7"/>
  <c r="W968" i="5" l="1"/>
  <c r="U967" i="5"/>
  <c r="AB905" i="8"/>
  <c r="P906" i="8" s="1"/>
  <c r="G902" i="7"/>
  <c r="H902" i="7" s="1"/>
  <c r="I902" i="7" s="1"/>
  <c r="T902" i="7"/>
  <c r="U902" i="7" s="1"/>
  <c r="V902" i="7" s="1"/>
  <c r="K969" i="5" l="1"/>
  <c r="C969" i="5"/>
  <c r="F969" i="5"/>
  <c r="S969" i="5"/>
  <c r="H969" i="5"/>
  <c r="E969" i="5"/>
  <c r="I969" i="5"/>
  <c r="J969" i="5"/>
  <c r="L969" i="5"/>
  <c r="V969" i="5"/>
  <c r="D969" i="5"/>
  <c r="M969" i="5"/>
  <c r="E906" i="8"/>
  <c r="F906" i="8" s="1"/>
  <c r="O906" i="8"/>
  <c r="R906" i="8"/>
  <c r="S906" i="8" s="1"/>
  <c r="T906" i="8" s="1"/>
  <c r="K906" i="8"/>
  <c r="AA906" i="8"/>
  <c r="M906" i="8"/>
  <c r="C906" i="8"/>
  <c r="N906" i="8"/>
  <c r="Q906" i="8"/>
  <c r="D906" i="8"/>
  <c r="X906" i="8"/>
  <c r="W902" i="7"/>
  <c r="J902" i="7"/>
  <c r="N969" i="5" l="1"/>
  <c r="O969" i="5" s="1"/>
  <c r="Y902" i="7"/>
  <c r="Z901" i="7" s="1"/>
  <c r="U906" i="8"/>
  <c r="V906" i="8" s="1"/>
  <c r="W906" i="8" s="1"/>
  <c r="G906" i="8"/>
  <c r="H906" i="8" s="1"/>
  <c r="I906" i="8" s="1"/>
  <c r="P969" i="5" l="1"/>
  <c r="Q969" i="5" s="1"/>
  <c r="R969" i="5" s="1"/>
  <c r="T969" i="5" s="1"/>
  <c r="AB902" i="7"/>
  <c r="P903" i="7" s="1"/>
  <c r="J906" i="8"/>
  <c r="Y906" i="8" s="1"/>
  <c r="W969" i="5" l="1"/>
  <c r="U968" i="5"/>
  <c r="N903" i="7"/>
  <c r="AA903" i="7"/>
  <c r="E903" i="7"/>
  <c r="F903" i="7" s="1"/>
  <c r="G903" i="7" s="1"/>
  <c r="H903" i="7" s="1"/>
  <c r="I903" i="7" s="1"/>
  <c r="C903" i="7"/>
  <c r="O903" i="7"/>
  <c r="M903" i="7"/>
  <c r="X903" i="7"/>
  <c r="K903" i="7"/>
  <c r="Q903" i="7"/>
  <c r="R903" i="7"/>
  <c r="S903" i="7" s="1"/>
  <c r="D903" i="7"/>
  <c r="AB906" i="8"/>
  <c r="Z905" i="8"/>
  <c r="C970" i="5" l="1"/>
  <c r="I970" i="5"/>
  <c r="F970" i="5"/>
  <c r="L970" i="5"/>
  <c r="M970" i="5"/>
  <c r="K970" i="5"/>
  <c r="S970" i="5"/>
  <c r="H970" i="5"/>
  <c r="V970" i="5"/>
  <c r="J970" i="5"/>
  <c r="D970" i="5"/>
  <c r="E970" i="5"/>
  <c r="E907" i="8"/>
  <c r="N907" i="8"/>
  <c r="M907" i="8"/>
  <c r="P907" i="8"/>
  <c r="D907" i="8"/>
  <c r="Q907" i="8"/>
  <c r="C907" i="8"/>
  <c r="X907" i="8"/>
  <c r="K907" i="8"/>
  <c r="AA907" i="8"/>
  <c r="O907" i="8"/>
  <c r="R907" i="8"/>
  <c r="T903" i="7"/>
  <c r="U903" i="7" s="1"/>
  <c r="V903" i="7" s="1"/>
  <c r="J903" i="7"/>
  <c r="N970" i="5" l="1"/>
  <c r="O970" i="5" s="1"/>
  <c r="P970" i="5" s="1"/>
  <c r="Q970" i="5" s="1"/>
  <c r="F907" i="8"/>
  <c r="G907" i="8" s="1"/>
  <c r="W903" i="7"/>
  <c r="Y903" i="7" s="1"/>
  <c r="S907" i="8"/>
  <c r="R970" i="5" l="1"/>
  <c r="T970" i="5" s="1"/>
  <c r="H907" i="8"/>
  <c r="I907" i="8" s="1"/>
  <c r="J907" i="8" s="1"/>
  <c r="AB903" i="7"/>
  <c r="Z902" i="7"/>
  <c r="T907" i="8"/>
  <c r="U907" i="8" s="1"/>
  <c r="V907" i="8" s="1"/>
  <c r="W970" i="5" l="1"/>
  <c r="U969" i="5"/>
  <c r="X904" i="7"/>
  <c r="Q904" i="7"/>
  <c r="E904" i="7"/>
  <c r="N904" i="7"/>
  <c r="AA904" i="7"/>
  <c r="C904" i="7"/>
  <c r="P904" i="7"/>
  <c r="O904" i="7"/>
  <c r="M904" i="7"/>
  <c r="K904" i="7"/>
  <c r="D904" i="7"/>
  <c r="R904" i="7"/>
  <c r="W907" i="8"/>
  <c r="Y907" i="8" s="1"/>
  <c r="K971" i="5" l="1"/>
  <c r="D971" i="5"/>
  <c r="C971" i="5"/>
  <c r="E971" i="5"/>
  <c r="I971" i="5"/>
  <c r="S971" i="5"/>
  <c r="L971" i="5"/>
  <c r="V971" i="5"/>
  <c r="H971" i="5"/>
  <c r="J971" i="5"/>
  <c r="M971" i="5"/>
  <c r="F971" i="5"/>
  <c r="AB907" i="8"/>
  <c r="Z906" i="8"/>
  <c r="S904" i="7"/>
  <c r="F904" i="7"/>
  <c r="N971" i="5" l="1"/>
  <c r="O971" i="5" s="1"/>
  <c r="P971" i="5" s="1"/>
  <c r="Q971" i="5" s="1"/>
  <c r="R971" i="5" s="1"/>
  <c r="T971" i="5" s="1"/>
  <c r="N908" i="8"/>
  <c r="R908" i="8"/>
  <c r="D908" i="8"/>
  <c r="O908" i="8"/>
  <c r="M908" i="8"/>
  <c r="AA908" i="8"/>
  <c r="X908" i="8"/>
  <c r="P908" i="8"/>
  <c r="K908" i="8"/>
  <c r="C908" i="8"/>
  <c r="Q908" i="8"/>
  <c r="E908" i="8"/>
  <c r="G904" i="7"/>
  <c r="H904" i="7" s="1"/>
  <c r="I904" i="7" s="1"/>
  <c r="T904" i="7"/>
  <c r="U904" i="7" s="1"/>
  <c r="V904" i="7" s="1"/>
  <c r="W904" i="7" s="1"/>
  <c r="W971" i="5" l="1"/>
  <c r="U970" i="5"/>
  <c r="J904" i="7"/>
  <c r="Y904" i="7" s="1"/>
  <c r="F908" i="8"/>
  <c r="G908" i="8" s="1"/>
  <c r="H908" i="8" s="1"/>
  <c r="I908" i="8" s="1"/>
  <c r="S908" i="8"/>
  <c r="T908" i="8" s="1"/>
  <c r="E972" i="5" l="1"/>
  <c r="S972" i="5"/>
  <c r="I972" i="5"/>
  <c r="H972" i="5"/>
  <c r="L972" i="5"/>
  <c r="C972" i="5"/>
  <c r="J972" i="5"/>
  <c r="M972" i="5"/>
  <c r="D972" i="5"/>
  <c r="F972" i="5"/>
  <c r="K972" i="5"/>
  <c r="V972" i="5"/>
  <c r="AB904" i="7"/>
  <c r="Z903" i="7"/>
  <c r="U908" i="8"/>
  <c r="V908" i="8" s="1"/>
  <c r="W908" i="8" s="1"/>
  <c r="J908" i="8"/>
  <c r="N972" i="5" l="1"/>
  <c r="O972" i="5" s="1"/>
  <c r="P972" i="5" s="1"/>
  <c r="Q972" i="5" s="1"/>
  <c r="K905" i="7"/>
  <c r="X905" i="7"/>
  <c r="N905" i="7"/>
  <c r="AA905" i="7"/>
  <c r="P905" i="7"/>
  <c r="R905" i="7"/>
  <c r="M905" i="7"/>
  <c r="O905" i="7"/>
  <c r="E905" i="7"/>
  <c r="D905" i="7"/>
  <c r="C905" i="7"/>
  <c r="Q905" i="7"/>
  <c r="Y908" i="8"/>
  <c r="R972" i="5" l="1"/>
  <c r="T972" i="5" s="1"/>
  <c r="AB908" i="8"/>
  <c r="Z907" i="8"/>
  <c r="F905" i="7"/>
  <c r="S905" i="7"/>
  <c r="W972" i="5" l="1"/>
  <c r="U971" i="5"/>
  <c r="AA909" i="8"/>
  <c r="P909" i="8"/>
  <c r="D909" i="8"/>
  <c r="X909" i="8"/>
  <c r="K909" i="8"/>
  <c r="C909" i="8"/>
  <c r="Q909" i="8"/>
  <c r="N909" i="8"/>
  <c r="M909" i="8"/>
  <c r="E909" i="8"/>
  <c r="O909" i="8"/>
  <c r="R909" i="8"/>
  <c r="T905" i="7"/>
  <c r="U905" i="7" s="1"/>
  <c r="V905" i="7" s="1"/>
  <c r="G905" i="7"/>
  <c r="H905" i="7" s="1"/>
  <c r="I905" i="7" s="1"/>
  <c r="J905" i="7" s="1"/>
  <c r="J973" i="5" l="1"/>
  <c r="F973" i="5"/>
  <c r="K973" i="5"/>
  <c r="L973" i="5"/>
  <c r="H973" i="5"/>
  <c r="I973" i="5"/>
  <c r="D973" i="5"/>
  <c r="S973" i="5"/>
  <c r="M973" i="5"/>
  <c r="E973" i="5"/>
  <c r="C973" i="5"/>
  <c r="V973" i="5"/>
  <c r="W905" i="7"/>
  <c r="Y905" i="7" s="1"/>
  <c r="F909" i="8"/>
  <c r="G909" i="8" s="1"/>
  <c r="H909" i="8" s="1"/>
  <c r="I909" i="8" s="1"/>
  <c r="S909" i="8"/>
  <c r="N973" i="5" l="1"/>
  <c r="O973" i="5" s="1"/>
  <c r="T909" i="8"/>
  <c r="U909" i="8" s="1"/>
  <c r="V909" i="8" s="1"/>
  <c r="AB905" i="7"/>
  <c r="Z904" i="7"/>
  <c r="J909" i="8"/>
  <c r="P973" i="5" l="1"/>
  <c r="Q973" i="5" s="1"/>
  <c r="R973" i="5" s="1"/>
  <c r="T973" i="5" s="1"/>
  <c r="W973" i="5" s="1"/>
  <c r="W909" i="8"/>
  <c r="Y909" i="8" s="1"/>
  <c r="O906" i="7"/>
  <c r="R906" i="7"/>
  <c r="E906" i="7"/>
  <c r="M906" i="7"/>
  <c r="D906" i="7"/>
  <c r="AA906" i="7"/>
  <c r="C906" i="7"/>
  <c r="N906" i="7"/>
  <c r="Q906" i="7"/>
  <c r="P906" i="7"/>
  <c r="X906" i="7"/>
  <c r="K906" i="7"/>
  <c r="U972" i="5" l="1"/>
  <c r="K974" i="5"/>
  <c r="S974" i="5"/>
  <c r="M974" i="5"/>
  <c r="J974" i="5"/>
  <c r="F974" i="5"/>
  <c r="L974" i="5"/>
  <c r="D974" i="5"/>
  <c r="V974" i="5"/>
  <c r="E974" i="5"/>
  <c r="C974" i="5"/>
  <c r="H974" i="5"/>
  <c r="I974" i="5"/>
  <c r="Z908" i="8"/>
  <c r="AB909" i="8"/>
  <c r="X910" i="8" s="1"/>
  <c r="S906" i="7"/>
  <c r="T906" i="7" s="1"/>
  <c r="F906" i="7"/>
  <c r="N974" i="5" l="1"/>
  <c r="O974" i="5" s="1"/>
  <c r="Q910" i="8"/>
  <c r="E910" i="8"/>
  <c r="F910" i="8" s="1"/>
  <c r="K910" i="8"/>
  <c r="R910" i="8"/>
  <c r="S910" i="8" s="1"/>
  <c r="T910" i="8" s="1"/>
  <c r="C910" i="8"/>
  <c r="N910" i="8"/>
  <c r="O910" i="8"/>
  <c r="P910" i="8"/>
  <c r="AA910" i="8"/>
  <c r="M910" i="8"/>
  <c r="D910" i="8"/>
  <c r="G906" i="7"/>
  <c r="H906" i="7" s="1"/>
  <c r="I906" i="7" s="1"/>
  <c r="U906" i="7"/>
  <c r="V906" i="7" s="1"/>
  <c r="W906" i="7" s="1"/>
  <c r="P974" i="5" l="1"/>
  <c r="Q974" i="5" s="1"/>
  <c r="R974" i="5" s="1"/>
  <c r="T974" i="5" s="1"/>
  <c r="W974" i="5" s="1"/>
  <c r="U910" i="8"/>
  <c r="V910" i="8" s="1"/>
  <c r="W910" i="8" s="1"/>
  <c r="G910" i="8"/>
  <c r="J906" i="7"/>
  <c r="Y906" i="7" s="1"/>
  <c r="U973" i="5" l="1"/>
  <c r="S975" i="5"/>
  <c r="D975" i="5"/>
  <c r="M975" i="5"/>
  <c r="J975" i="5"/>
  <c r="K975" i="5"/>
  <c r="L975" i="5"/>
  <c r="H975" i="5"/>
  <c r="I975" i="5"/>
  <c r="C975" i="5"/>
  <c r="E975" i="5"/>
  <c r="F975" i="5"/>
  <c r="V975" i="5"/>
  <c r="H910" i="8"/>
  <c r="I910" i="8" s="1"/>
  <c r="J910" i="8" s="1"/>
  <c r="Y910" i="8" s="1"/>
  <c r="AB906" i="7"/>
  <c r="Z905" i="7"/>
  <c r="N975" i="5" l="1"/>
  <c r="O975" i="5" s="1"/>
  <c r="P975" i="5" s="1"/>
  <c r="Q975" i="5" s="1"/>
  <c r="AB910" i="8"/>
  <c r="Z909" i="8"/>
  <c r="P907" i="7"/>
  <c r="Q907" i="7"/>
  <c r="N907" i="7"/>
  <c r="M907" i="7"/>
  <c r="AA907" i="7"/>
  <c r="E907" i="7"/>
  <c r="K907" i="7"/>
  <c r="R907" i="7"/>
  <c r="C907" i="7"/>
  <c r="D907" i="7"/>
  <c r="X907" i="7"/>
  <c r="O907" i="7"/>
  <c r="R975" i="5" l="1"/>
  <c r="T975" i="5" s="1"/>
  <c r="F907" i="7"/>
  <c r="G907" i="7" s="1"/>
  <c r="H907" i="7" s="1"/>
  <c r="I907" i="7" s="1"/>
  <c r="O911" i="8"/>
  <c r="E911" i="8"/>
  <c r="P911" i="8"/>
  <c r="D911" i="8"/>
  <c r="X911" i="8"/>
  <c r="Q911" i="8"/>
  <c r="M911" i="8"/>
  <c r="K911" i="8"/>
  <c r="N911" i="8"/>
  <c r="AA911" i="8"/>
  <c r="C911" i="8"/>
  <c r="R911" i="8"/>
  <c r="S907" i="7"/>
  <c r="U974" i="5" l="1"/>
  <c r="W975" i="5"/>
  <c r="T907" i="7"/>
  <c r="F911" i="8"/>
  <c r="J907" i="7"/>
  <c r="S911" i="8"/>
  <c r="T911" i="8" s="1"/>
  <c r="K976" i="5" l="1"/>
  <c r="S976" i="5"/>
  <c r="L976" i="5"/>
  <c r="E976" i="5"/>
  <c r="D976" i="5"/>
  <c r="H976" i="5"/>
  <c r="C976" i="5"/>
  <c r="I976" i="5"/>
  <c r="F976" i="5"/>
  <c r="M976" i="5"/>
  <c r="V976" i="5"/>
  <c r="J976" i="5"/>
  <c r="U907" i="7"/>
  <c r="V907" i="7" s="1"/>
  <c r="W907" i="7" s="1"/>
  <c r="Y907" i="7" s="1"/>
  <c r="U911" i="8"/>
  <c r="V911" i="8" s="1"/>
  <c r="W911" i="8" s="1"/>
  <c r="G911" i="8"/>
  <c r="N976" i="5" l="1"/>
  <c r="O976" i="5" s="1"/>
  <c r="P976" i="5" s="1"/>
  <c r="Q976" i="5" s="1"/>
  <c r="H911" i="8"/>
  <c r="I911" i="8" s="1"/>
  <c r="J911" i="8" s="1"/>
  <c r="Y911" i="8" s="1"/>
  <c r="AB907" i="7"/>
  <c r="Z906" i="7"/>
  <c r="R976" i="5" l="1"/>
  <c r="T976" i="5" s="1"/>
  <c r="AB911" i="8"/>
  <c r="Z910" i="8"/>
  <c r="O908" i="7"/>
  <c r="R908" i="7"/>
  <c r="AA908" i="7"/>
  <c r="C908" i="7"/>
  <c r="K908" i="7"/>
  <c r="E908" i="7"/>
  <c r="N908" i="7"/>
  <c r="X908" i="7"/>
  <c r="P908" i="7"/>
  <c r="Q908" i="7"/>
  <c r="M908" i="7"/>
  <c r="D908" i="7"/>
  <c r="U975" i="5" l="1"/>
  <c r="W976" i="5"/>
  <c r="R912" i="8"/>
  <c r="AA912" i="8"/>
  <c r="M912" i="8"/>
  <c r="E912" i="8"/>
  <c r="C912" i="8"/>
  <c r="D912" i="8"/>
  <c r="N912" i="8"/>
  <c r="X912" i="8"/>
  <c r="Q912" i="8"/>
  <c r="P912" i="8"/>
  <c r="O912" i="8"/>
  <c r="K912" i="8"/>
  <c r="F908" i="7"/>
  <c r="G908" i="7" s="1"/>
  <c r="S908" i="7"/>
  <c r="H977" i="5" l="1"/>
  <c r="L977" i="5"/>
  <c r="I977" i="5"/>
  <c r="V977" i="5"/>
  <c r="K977" i="5"/>
  <c r="E977" i="5"/>
  <c r="M977" i="5"/>
  <c r="D977" i="5"/>
  <c r="J977" i="5"/>
  <c r="F977" i="5"/>
  <c r="C977" i="5"/>
  <c r="S977" i="5"/>
  <c r="S912" i="8"/>
  <c r="F912" i="8"/>
  <c r="G912" i="8" s="1"/>
  <c r="H908" i="7"/>
  <c r="I908" i="7" s="1"/>
  <c r="J908" i="7" s="1"/>
  <c r="T908" i="7"/>
  <c r="U908" i="7" s="1"/>
  <c r="V908" i="7" s="1"/>
  <c r="N977" i="5" l="1"/>
  <c r="O977" i="5" s="1"/>
  <c r="P977" i="5" s="1"/>
  <c r="Q977" i="5" s="1"/>
  <c r="R977" i="5" s="1"/>
  <c r="T977" i="5" s="1"/>
  <c r="T912" i="8"/>
  <c r="U912" i="8" s="1"/>
  <c r="V912" i="8" s="1"/>
  <c r="W912" i="8" s="1"/>
  <c r="H912" i="8"/>
  <c r="I912" i="8" s="1"/>
  <c r="J912" i="8" s="1"/>
  <c r="W908" i="7"/>
  <c r="Y908" i="7" s="1"/>
  <c r="U976" i="5" l="1"/>
  <c r="W977" i="5"/>
  <c r="Y912" i="8"/>
  <c r="Z911" i="8" s="1"/>
  <c r="AB908" i="7"/>
  <c r="Z907" i="7"/>
  <c r="M978" i="5" l="1"/>
  <c r="I978" i="5"/>
  <c r="C978" i="5"/>
  <c r="J978" i="5"/>
  <c r="V978" i="5"/>
  <c r="E978" i="5"/>
  <c r="F978" i="5"/>
  <c r="D978" i="5"/>
  <c r="L978" i="5"/>
  <c r="S978" i="5"/>
  <c r="H978" i="5"/>
  <c r="K978" i="5"/>
  <c r="AB912" i="8"/>
  <c r="N913" i="8" s="1"/>
  <c r="N909" i="7"/>
  <c r="D909" i="7"/>
  <c r="Q909" i="7"/>
  <c r="X909" i="7"/>
  <c r="P909" i="7"/>
  <c r="K909" i="7"/>
  <c r="M909" i="7"/>
  <c r="AA909" i="7"/>
  <c r="E909" i="7"/>
  <c r="O909" i="7"/>
  <c r="R909" i="7"/>
  <c r="C909" i="7"/>
  <c r="N978" i="5" l="1"/>
  <c r="O978" i="5" s="1"/>
  <c r="P978" i="5" s="1"/>
  <c r="Q978" i="5" s="1"/>
  <c r="R978" i="5" s="1"/>
  <c r="T978" i="5" s="1"/>
  <c r="M913" i="8"/>
  <c r="P913" i="8"/>
  <c r="AA913" i="8"/>
  <c r="D913" i="8"/>
  <c r="O913" i="8"/>
  <c r="X913" i="8"/>
  <c r="Q913" i="8"/>
  <c r="R913" i="8"/>
  <c r="S913" i="8" s="1"/>
  <c r="K913" i="8"/>
  <c r="C913" i="8"/>
  <c r="E913" i="8"/>
  <c r="F913" i="8" s="1"/>
  <c r="G913" i="8" s="1"/>
  <c r="F909" i="7"/>
  <c r="G909" i="7" s="1"/>
  <c r="H909" i="7" s="1"/>
  <c r="I909" i="7" s="1"/>
  <c r="S909" i="7"/>
  <c r="T909" i="7" s="1"/>
  <c r="W978" i="5" l="1"/>
  <c r="U977" i="5"/>
  <c r="T913" i="8"/>
  <c r="U909" i="7"/>
  <c r="V909" i="7" s="1"/>
  <c r="W909" i="7" s="1"/>
  <c r="H913" i="8"/>
  <c r="I913" i="8" s="1"/>
  <c r="J913" i="8" s="1"/>
  <c r="J909" i="7"/>
  <c r="C979" i="5" l="1"/>
  <c r="L979" i="5"/>
  <c r="K979" i="5"/>
  <c r="M979" i="5"/>
  <c r="N979" i="5" s="1"/>
  <c r="F979" i="5"/>
  <c r="I979" i="5"/>
  <c r="E979" i="5"/>
  <c r="D979" i="5"/>
  <c r="J979" i="5"/>
  <c r="S979" i="5"/>
  <c r="V979" i="5"/>
  <c r="H979" i="5"/>
  <c r="U913" i="8"/>
  <c r="V913" i="8" s="1"/>
  <c r="W913" i="8" s="1"/>
  <c r="Y913" i="8" s="1"/>
  <c r="Y909" i="7"/>
  <c r="O979" i="5" l="1"/>
  <c r="P979" i="5" s="1"/>
  <c r="Q979" i="5" s="1"/>
  <c r="AB913" i="8"/>
  <c r="Z912" i="8"/>
  <c r="AB909" i="7"/>
  <c r="Z908" i="7"/>
  <c r="R979" i="5" l="1"/>
  <c r="T979" i="5" s="1"/>
  <c r="U978" i="5" s="1"/>
  <c r="N910" i="7"/>
  <c r="C910" i="7"/>
  <c r="K910" i="7"/>
  <c r="R910" i="7"/>
  <c r="AA910" i="7"/>
  <c r="D910" i="7"/>
  <c r="O910" i="7"/>
  <c r="P910" i="7"/>
  <c r="Q910" i="7"/>
  <c r="M910" i="7"/>
  <c r="X910" i="7"/>
  <c r="E910" i="7"/>
  <c r="O914" i="8"/>
  <c r="AA914" i="8"/>
  <c r="K914" i="8"/>
  <c r="D914" i="8"/>
  <c r="N914" i="8"/>
  <c r="P914" i="8"/>
  <c r="M914" i="8"/>
  <c r="X914" i="8"/>
  <c r="C914" i="8"/>
  <c r="R914" i="8"/>
  <c r="E914" i="8"/>
  <c r="Q914" i="8"/>
  <c r="W979" i="5" l="1"/>
  <c r="H980" i="5" s="1"/>
  <c r="S914" i="8"/>
  <c r="T914" i="8" s="1"/>
  <c r="U914" i="8" s="1"/>
  <c r="V914" i="8" s="1"/>
  <c r="F914" i="8"/>
  <c r="G914" i="8" s="1"/>
  <c r="F910" i="7"/>
  <c r="S910" i="7"/>
  <c r="T910" i="7" s="1"/>
  <c r="U910" i="7" s="1"/>
  <c r="V910" i="7" s="1"/>
  <c r="D980" i="5" l="1"/>
  <c r="C980" i="5"/>
  <c r="M980" i="5"/>
  <c r="N980" i="5" s="1"/>
  <c r="O980" i="5" s="1"/>
  <c r="V980" i="5"/>
  <c r="E980" i="5"/>
  <c r="L980" i="5"/>
  <c r="F980" i="5"/>
  <c r="S980" i="5"/>
  <c r="K980" i="5"/>
  <c r="I980" i="5"/>
  <c r="J980" i="5"/>
  <c r="G910" i="7"/>
  <c r="H910" i="7" s="1"/>
  <c r="I910" i="7" s="1"/>
  <c r="W914" i="8"/>
  <c r="W910" i="7"/>
  <c r="H914" i="8"/>
  <c r="I914" i="8" s="1"/>
  <c r="J914" i="8" s="1"/>
  <c r="P980" i="5" l="1"/>
  <c r="Q980" i="5" s="1"/>
  <c r="R980" i="5" s="1"/>
  <c r="T980" i="5" s="1"/>
  <c r="Y914" i="8"/>
  <c r="Z913" i="8" s="1"/>
  <c r="J910" i="7"/>
  <c r="Y910" i="7" s="1"/>
  <c r="W980" i="5" l="1"/>
  <c r="U979" i="5"/>
  <c r="AB914" i="8"/>
  <c r="Q915" i="8" s="1"/>
  <c r="AB910" i="7"/>
  <c r="Z909" i="7"/>
  <c r="F981" i="5" l="1"/>
  <c r="K981" i="5"/>
  <c r="I981" i="5"/>
  <c r="S981" i="5"/>
  <c r="L981" i="5"/>
  <c r="J981" i="5"/>
  <c r="D981" i="5"/>
  <c r="H981" i="5"/>
  <c r="E981" i="5"/>
  <c r="C981" i="5"/>
  <c r="V981" i="5"/>
  <c r="M981" i="5"/>
  <c r="AA915" i="8"/>
  <c r="C915" i="8"/>
  <c r="D915" i="8"/>
  <c r="P915" i="8"/>
  <c r="X915" i="8"/>
  <c r="N915" i="8"/>
  <c r="O915" i="8"/>
  <c r="M915" i="8"/>
  <c r="R915" i="8"/>
  <c r="S915" i="8" s="1"/>
  <c r="T915" i="8" s="1"/>
  <c r="K915" i="8"/>
  <c r="E915" i="8"/>
  <c r="F915" i="8" s="1"/>
  <c r="M911" i="7"/>
  <c r="O911" i="7"/>
  <c r="N911" i="7"/>
  <c r="D911" i="7"/>
  <c r="K911" i="7"/>
  <c r="Q911" i="7"/>
  <c r="AA911" i="7"/>
  <c r="R911" i="7"/>
  <c r="C911" i="7"/>
  <c r="E911" i="7"/>
  <c r="P911" i="7"/>
  <c r="X911" i="7"/>
  <c r="N981" i="5" l="1"/>
  <c r="F911" i="7"/>
  <c r="G911" i="7" s="1"/>
  <c r="S911" i="7"/>
  <c r="T911" i="7" s="1"/>
  <c r="U915" i="8"/>
  <c r="V915" i="8" s="1"/>
  <c r="W915" i="8" s="1"/>
  <c r="G915" i="8"/>
  <c r="H915" i="8" s="1"/>
  <c r="I915" i="8" s="1"/>
  <c r="O981" i="5" l="1"/>
  <c r="P981" i="5" s="1"/>
  <c r="Q981" i="5" s="1"/>
  <c r="U911" i="7"/>
  <c r="V911" i="7" s="1"/>
  <c r="W911" i="7" s="1"/>
  <c r="J915" i="8"/>
  <c r="Y915" i="8" s="1"/>
  <c r="H911" i="7"/>
  <c r="I911" i="7" s="1"/>
  <c r="J911" i="7" s="1"/>
  <c r="R981" i="5" l="1"/>
  <c r="T981" i="5" s="1"/>
  <c r="AB915" i="8"/>
  <c r="Z914" i="8"/>
  <c r="Y911" i="7"/>
  <c r="W981" i="5" l="1"/>
  <c r="U980" i="5"/>
  <c r="O916" i="8"/>
  <c r="E916" i="8"/>
  <c r="Q916" i="8"/>
  <c r="R916" i="8"/>
  <c r="N916" i="8"/>
  <c r="P916" i="8"/>
  <c r="M916" i="8"/>
  <c r="C916" i="8"/>
  <c r="X916" i="8"/>
  <c r="K916" i="8"/>
  <c r="AA916" i="8"/>
  <c r="D916" i="8"/>
  <c r="AB911" i="7"/>
  <c r="Z910" i="7"/>
  <c r="F982" i="5" l="1"/>
  <c r="C982" i="5"/>
  <c r="S982" i="5"/>
  <c r="L982" i="5"/>
  <c r="H982" i="5"/>
  <c r="E982" i="5"/>
  <c r="K982" i="5"/>
  <c r="D982" i="5"/>
  <c r="I982" i="5"/>
  <c r="V982" i="5"/>
  <c r="M982" i="5"/>
  <c r="N982" i="5" s="1"/>
  <c r="J982" i="5"/>
  <c r="F916" i="8"/>
  <c r="G916" i="8" s="1"/>
  <c r="H916" i="8" s="1"/>
  <c r="I916" i="8" s="1"/>
  <c r="AA912" i="7"/>
  <c r="N912" i="7"/>
  <c r="K912" i="7"/>
  <c r="P912" i="7"/>
  <c r="C912" i="7"/>
  <c r="E912" i="7"/>
  <c r="M912" i="7"/>
  <c r="R912" i="7"/>
  <c r="X912" i="7"/>
  <c r="O912" i="7"/>
  <c r="D912" i="7"/>
  <c r="Q912" i="7"/>
  <c r="S916" i="8"/>
  <c r="T916" i="8" s="1"/>
  <c r="U916" i="8" s="1"/>
  <c r="V916" i="8" s="1"/>
  <c r="O982" i="5" l="1"/>
  <c r="P982" i="5" s="1"/>
  <c r="Q982" i="5" s="1"/>
  <c r="S912" i="7"/>
  <c r="T912" i="7" s="1"/>
  <c r="F912" i="7"/>
  <c r="G912" i="7" s="1"/>
  <c r="H912" i="7" s="1"/>
  <c r="I912" i="7" s="1"/>
  <c r="J916" i="8"/>
  <c r="W916" i="8"/>
  <c r="R982" i="5" l="1"/>
  <c r="T982" i="5" s="1"/>
  <c r="U912" i="7"/>
  <c r="V912" i="7" s="1"/>
  <c r="W912" i="7" s="1"/>
  <c r="Y916" i="8"/>
  <c r="J912" i="7"/>
  <c r="W982" i="5" l="1"/>
  <c r="U981" i="5"/>
  <c r="AB916" i="8"/>
  <c r="Z915" i="8"/>
  <c r="Y912" i="7"/>
  <c r="K983" i="5" l="1"/>
  <c r="D983" i="5"/>
  <c r="M983" i="5"/>
  <c r="F983" i="5"/>
  <c r="C983" i="5"/>
  <c r="S983" i="5"/>
  <c r="L983" i="5"/>
  <c r="J983" i="5"/>
  <c r="E983" i="5"/>
  <c r="I983" i="5"/>
  <c r="V983" i="5"/>
  <c r="H983" i="5"/>
  <c r="E917" i="8"/>
  <c r="C917" i="8"/>
  <c r="O917" i="8"/>
  <c r="D917" i="8"/>
  <c r="M917" i="8"/>
  <c r="K917" i="8"/>
  <c r="N917" i="8"/>
  <c r="AA917" i="8"/>
  <c r="P917" i="8"/>
  <c r="X917" i="8"/>
  <c r="R917" i="8"/>
  <c r="Q917" i="8"/>
  <c r="AB912" i="7"/>
  <c r="Z911" i="7"/>
  <c r="N983" i="5" l="1"/>
  <c r="O983" i="5" s="1"/>
  <c r="C913" i="7"/>
  <c r="Q913" i="7"/>
  <c r="X913" i="7"/>
  <c r="N913" i="7"/>
  <c r="P913" i="7"/>
  <c r="O913" i="7"/>
  <c r="D913" i="7"/>
  <c r="E913" i="7"/>
  <c r="R913" i="7"/>
  <c r="AA913" i="7"/>
  <c r="M913" i="7"/>
  <c r="K913" i="7"/>
  <c r="F917" i="8"/>
  <c r="S917" i="8"/>
  <c r="T917" i="8" s="1"/>
  <c r="P983" i="5" l="1"/>
  <c r="Q983" i="5" s="1"/>
  <c r="R983" i="5" s="1"/>
  <c r="T983" i="5" s="1"/>
  <c r="U982" i="5" s="1"/>
  <c r="S913" i="7"/>
  <c r="T913" i="7" s="1"/>
  <c r="F913" i="7"/>
  <c r="G917" i="8"/>
  <c r="H917" i="8" s="1"/>
  <c r="I917" i="8" s="1"/>
  <c r="U917" i="8"/>
  <c r="V917" i="8" s="1"/>
  <c r="W917" i="8" s="1"/>
  <c r="W983" i="5" l="1"/>
  <c r="I984" i="5" s="1"/>
  <c r="U913" i="7"/>
  <c r="V913" i="7" s="1"/>
  <c r="W913" i="7" s="1"/>
  <c r="G913" i="7"/>
  <c r="H913" i="7" s="1"/>
  <c r="I913" i="7" s="1"/>
  <c r="J917" i="8"/>
  <c r="Y917" i="8" s="1"/>
  <c r="C984" i="5" l="1"/>
  <c r="F984" i="5"/>
  <c r="H984" i="5"/>
  <c r="L984" i="5"/>
  <c r="V984" i="5"/>
  <c r="S984" i="5"/>
  <c r="M984" i="5"/>
  <c r="N984" i="5" s="1"/>
  <c r="O984" i="5" s="1"/>
  <c r="E984" i="5"/>
  <c r="K984" i="5"/>
  <c r="D984" i="5"/>
  <c r="J984" i="5"/>
  <c r="AB917" i="8"/>
  <c r="Z916" i="8"/>
  <c r="J913" i="7"/>
  <c r="Y913" i="7" s="1"/>
  <c r="P984" i="5" l="1"/>
  <c r="Q984" i="5" s="1"/>
  <c r="R984" i="5" s="1"/>
  <c r="T984" i="5" s="1"/>
  <c r="E918" i="8"/>
  <c r="D918" i="8"/>
  <c r="P918" i="8"/>
  <c r="N918" i="8"/>
  <c r="AA918" i="8"/>
  <c r="X918" i="8"/>
  <c r="R918" i="8"/>
  <c r="K918" i="8"/>
  <c r="M918" i="8"/>
  <c r="C918" i="8"/>
  <c r="Q918" i="8"/>
  <c r="O918" i="8"/>
  <c r="AB913" i="7"/>
  <c r="Z912" i="7"/>
  <c r="W984" i="5" l="1"/>
  <c r="U983" i="5"/>
  <c r="M914" i="7"/>
  <c r="AA914" i="7"/>
  <c r="Q914" i="7"/>
  <c r="R914" i="7"/>
  <c r="C914" i="7"/>
  <c r="E914" i="7"/>
  <c r="O914" i="7"/>
  <c r="K914" i="7"/>
  <c r="X914" i="7"/>
  <c r="D914" i="7"/>
  <c r="P914" i="7"/>
  <c r="N914" i="7"/>
  <c r="F918" i="8"/>
  <c r="G918" i="8" s="1"/>
  <c r="S918" i="8"/>
  <c r="S985" i="5" l="1"/>
  <c r="H985" i="5"/>
  <c r="M985" i="5"/>
  <c r="L985" i="5"/>
  <c r="I985" i="5"/>
  <c r="K985" i="5"/>
  <c r="V985" i="5"/>
  <c r="C985" i="5"/>
  <c r="E985" i="5"/>
  <c r="J985" i="5"/>
  <c r="D985" i="5"/>
  <c r="F985" i="5"/>
  <c r="T918" i="8"/>
  <c r="U918" i="8" s="1"/>
  <c r="V918" i="8" s="1"/>
  <c r="F914" i="7"/>
  <c r="G914" i="7" s="1"/>
  <c r="H914" i="7" s="1"/>
  <c r="I914" i="7" s="1"/>
  <c r="S914" i="7"/>
  <c r="T914" i="7" s="1"/>
  <c r="H918" i="8"/>
  <c r="I918" i="8" s="1"/>
  <c r="J918" i="8" s="1"/>
  <c r="N985" i="5" l="1"/>
  <c r="O985" i="5" s="1"/>
  <c r="W918" i="8"/>
  <c r="Y918" i="8" s="1"/>
  <c r="U914" i="7"/>
  <c r="V914" i="7" s="1"/>
  <c r="W914" i="7" s="1"/>
  <c r="J914" i="7"/>
  <c r="P985" i="5" l="1"/>
  <c r="Q985" i="5" s="1"/>
  <c r="R985" i="5" s="1"/>
  <c r="T985" i="5" s="1"/>
  <c r="Y914" i="7"/>
  <c r="AB914" i="7" s="1"/>
  <c r="AB918" i="8"/>
  <c r="Z917" i="8"/>
  <c r="W985" i="5" l="1"/>
  <c r="U984" i="5"/>
  <c r="Z913" i="7"/>
  <c r="E919" i="8"/>
  <c r="P919" i="8"/>
  <c r="N919" i="8"/>
  <c r="O919" i="8"/>
  <c r="Q919" i="8"/>
  <c r="X919" i="8"/>
  <c r="M919" i="8"/>
  <c r="D919" i="8"/>
  <c r="R919" i="8"/>
  <c r="C919" i="8"/>
  <c r="K919" i="8"/>
  <c r="AA919" i="8"/>
  <c r="R915" i="7"/>
  <c r="D915" i="7"/>
  <c r="O915" i="7"/>
  <c r="P915" i="7"/>
  <c r="AA915" i="7"/>
  <c r="X915" i="7"/>
  <c r="N915" i="7"/>
  <c r="E915" i="7"/>
  <c r="K915" i="7"/>
  <c r="Q915" i="7"/>
  <c r="M915" i="7"/>
  <c r="C915" i="7"/>
  <c r="J986" i="5" l="1"/>
  <c r="H986" i="5"/>
  <c r="F986" i="5"/>
  <c r="E986" i="5"/>
  <c r="V986" i="5"/>
  <c r="K986" i="5"/>
  <c r="C986" i="5"/>
  <c r="I986" i="5"/>
  <c r="L986" i="5"/>
  <c r="D986" i="5"/>
  <c r="S986" i="5"/>
  <c r="M986" i="5"/>
  <c r="S915" i="7"/>
  <c r="T915" i="7" s="1"/>
  <c r="S919" i="8"/>
  <c r="F919" i="8"/>
  <c r="F915" i="7"/>
  <c r="N986" i="5" l="1"/>
  <c r="O986" i="5" s="1"/>
  <c r="U915" i="7"/>
  <c r="V915" i="7" s="1"/>
  <c r="W915" i="7" s="1"/>
  <c r="G915" i="7"/>
  <c r="G919" i="8"/>
  <c r="T919" i="8"/>
  <c r="U919" i="8" s="1"/>
  <c r="V919" i="8" s="1"/>
  <c r="P986" i="5" l="1"/>
  <c r="Q986" i="5" s="1"/>
  <c r="R986" i="5" s="1"/>
  <c r="T986" i="5" s="1"/>
  <c r="H919" i="8"/>
  <c r="I919" i="8" s="1"/>
  <c r="J919" i="8" s="1"/>
  <c r="H915" i="7"/>
  <c r="I915" i="7" s="1"/>
  <c r="J915" i="7" s="1"/>
  <c r="Y915" i="7" s="1"/>
  <c r="W919" i="8"/>
  <c r="W986" i="5" l="1"/>
  <c r="U985" i="5"/>
  <c r="Y919" i="8"/>
  <c r="AB919" i="8" s="1"/>
  <c r="Z914" i="7"/>
  <c r="AB915" i="7"/>
  <c r="Q916" i="7" s="1"/>
  <c r="V987" i="5" l="1"/>
  <c r="L987" i="5"/>
  <c r="J987" i="5"/>
  <c r="D987" i="5"/>
  <c r="C987" i="5"/>
  <c r="M987" i="5"/>
  <c r="F987" i="5"/>
  <c r="K987" i="5"/>
  <c r="E987" i="5"/>
  <c r="H987" i="5"/>
  <c r="I987" i="5"/>
  <c r="S987" i="5"/>
  <c r="X916" i="7"/>
  <c r="Z918" i="8"/>
  <c r="P916" i="7"/>
  <c r="D916" i="7"/>
  <c r="K916" i="7"/>
  <c r="R916" i="7"/>
  <c r="S916" i="7" s="1"/>
  <c r="T916" i="7" s="1"/>
  <c r="M916" i="7"/>
  <c r="E916" i="7"/>
  <c r="F916" i="7" s="1"/>
  <c r="N916" i="7"/>
  <c r="O916" i="7"/>
  <c r="AA916" i="7"/>
  <c r="C916" i="7"/>
  <c r="P920" i="8"/>
  <c r="C920" i="8"/>
  <c r="D920" i="8"/>
  <c r="Q920" i="8"/>
  <c r="X920" i="8"/>
  <c r="N920" i="8"/>
  <c r="R920" i="8"/>
  <c r="AA920" i="8"/>
  <c r="E920" i="8"/>
  <c r="M920" i="8"/>
  <c r="K920" i="8"/>
  <c r="O920" i="8"/>
  <c r="N987" i="5" l="1"/>
  <c r="O987" i="5" s="1"/>
  <c r="F920" i="8"/>
  <c r="G920" i="8" s="1"/>
  <c r="H920" i="8" s="1"/>
  <c r="I920" i="8" s="1"/>
  <c r="S920" i="8"/>
  <c r="T920" i="8" s="1"/>
  <c r="U916" i="7"/>
  <c r="V916" i="7" s="1"/>
  <c r="W916" i="7" s="1"/>
  <c r="G916" i="7"/>
  <c r="H916" i="7" s="1"/>
  <c r="I916" i="7" s="1"/>
  <c r="P987" i="5" l="1"/>
  <c r="Q987" i="5" s="1"/>
  <c r="R987" i="5" s="1"/>
  <c r="T987" i="5" s="1"/>
  <c r="U986" i="5" s="1"/>
  <c r="J916" i="7"/>
  <c r="Y916" i="7" s="1"/>
  <c r="Z915" i="7" s="1"/>
  <c r="J920" i="8"/>
  <c r="U920" i="8"/>
  <c r="V920" i="8" s="1"/>
  <c r="W920" i="8" s="1"/>
  <c r="W987" i="5" l="1"/>
  <c r="D988" i="5" s="1"/>
  <c r="AB916" i="7"/>
  <c r="R917" i="7" s="1"/>
  <c r="Y920" i="8"/>
  <c r="K988" i="5" l="1"/>
  <c r="F988" i="5"/>
  <c r="I988" i="5"/>
  <c r="H988" i="5"/>
  <c r="C988" i="5"/>
  <c r="M988" i="5"/>
  <c r="N988" i="5" s="1"/>
  <c r="O988" i="5" s="1"/>
  <c r="P988" i="5" s="1"/>
  <c r="Q988" i="5" s="1"/>
  <c r="R988" i="5" s="1"/>
  <c r="E988" i="5"/>
  <c r="L988" i="5"/>
  <c r="S988" i="5"/>
  <c r="J988" i="5"/>
  <c r="V988" i="5"/>
  <c r="K917" i="7"/>
  <c r="E917" i="7"/>
  <c r="F917" i="7" s="1"/>
  <c r="D917" i="7"/>
  <c r="C917" i="7"/>
  <c r="P917" i="7"/>
  <c r="Q917" i="7"/>
  <c r="M917" i="7"/>
  <c r="X917" i="7"/>
  <c r="O917" i="7"/>
  <c r="AA917" i="7"/>
  <c r="N917" i="7"/>
  <c r="AB920" i="8"/>
  <c r="Z919" i="8"/>
  <c r="S917" i="7"/>
  <c r="T988" i="5" l="1"/>
  <c r="U987" i="5" s="1"/>
  <c r="G917" i="7"/>
  <c r="C921" i="8"/>
  <c r="R921" i="8"/>
  <c r="E921" i="8"/>
  <c r="X921" i="8"/>
  <c r="P921" i="8"/>
  <c r="N921" i="8"/>
  <c r="K921" i="8"/>
  <c r="Q921" i="8"/>
  <c r="D921" i="8"/>
  <c r="M921" i="8"/>
  <c r="AA921" i="8"/>
  <c r="O921" i="8"/>
  <c r="T917" i="7"/>
  <c r="U917" i="7" s="1"/>
  <c r="V917" i="7" s="1"/>
  <c r="W988" i="5" l="1"/>
  <c r="S989" i="5" s="1"/>
  <c r="H917" i="7"/>
  <c r="I917" i="7" s="1"/>
  <c r="J917" i="7" s="1"/>
  <c r="W917" i="7"/>
  <c r="S921" i="8"/>
  <c r="T921" i="8" s="1"/>
  <c r="U921" i="8" s="1"/>
  <c r="V921" i="8" s="1"/>
  <c r="F921" i="8"/>
  <c r="G921" i="8" s="1"/>
  <c r="K989" i="5" l="1"/>
  <c r="I989" i="5"/>
  <c r="L989" i="5"/>
  <c r="D989" i="5"/>
  <c r="E989" i="5"/>
  <c r="V989" i="5"/>
  <c r="M989" i="5"/>
  <c r="N989" i="5" s="1"/>
  <c r="O989" i="5" s="1"/>
  <c r="C989" i="5"/>
  <c r="H989" i="5"/>
  <c r="J989" i="5"/>
  <c r="F989" i="5"/>
  <c r="Y917" i="7"/>
  <c r="Z916" i="7" s="1"/>
  <c r="H921" i="8"/>
  <c r="I921" i="8" s="1"/>
  <c r="J921" i="8" s="1"/>
  <c r="W921" i="8"/>
  <c r="P989" i="5" l="1"/>
  <c r="Q989" i="5" s="1"/>
  <c r="R989" i="5" s="1"/>
  <c r="T989" i="5" s="1"/>
  <c r="AB917" i="7"/>
  <c r="O918" i="7" s="1"/>
  <c r="Y921" i="8"/>
  <c r="Z920" i="8" s="1"/>
  <c r="W989" i="5" l="1"/>
  <c r="U988" i="5"/>
  <c r="N918" i="7"/>
  <c r="D918" i="7"/>
  <c r="M918" i="7"/>
  <c r="C918" i="7"/>
  <c r="K918" i="7"/>
  <c r="P918" i="7"/>
  <c r="AA918" i="7"/>
  <c r="Q918" i="7"/>
  <c r="E918" i="7"/>
  <c r="F918" i="7" s="1"/>
  <c r="G918" i="7" s="1"/>
  <c r="H918" i="7" s="1"/>
  <c r="I918" i="7" s="1"/>
  <c r="AB921" i="8"/>
  <c r="P922" i="8" s="1"/>
  <c r="X918" i="7"/>
  <c r="R918" i="7"/>
  <c r="S918" i="7" s="1"/>
  <c r="H990" i="5" l="1"/>
  <c r="D990" i="5"/>
  <c r="S990" i="5"/>
  <c r="K990" i="5"/>
  <c r="V990" i="5"/>
  <c r="J990" i="5"/>
  <c r="E990" i="5"/>
  <c r="C990" i="5"/>
  <c r="I990" i="5"/>
  <c r="F990" i="5"/>
  <c r="M990" i="5"/>
  <c r="L990" i="5"/>
  <c r="R922" i="8"/>
  <c r="S922" i="8" s="1"/>
  <c r="D922" i="8"/>
  <c r="K922" i="8"/>
  <c r="C922" i="8"/>
  <c r="AA922" i="8"/>
  <c r="X922" i="8"/>
  <c r="Q922" i="8"/>
  <c r="N922" i="8"/>
  <c r="O922" i="8"/>
  <c r="M922" i="8"/>
  <c r="E922" i="8"/>
  <c r="F922" i="8" s="1"/>
  <c r="J918" i="7"/>
  <c r="T918" i="7"/>
  <c r="U918" i="7" s="1"/>
  <c r="V918" i="7" s="1"/>
  <c r="N990" i="5" l="1"/>
  <c r="G922" i="8"/>
  <c r="H922" i="8" s="1"/>
  <c r="I922" i="8" s="1"/>
  <c r="J922" i="8" s="1"/>
  <c r="W918" i="7"/>
  <c r="Y918" i="7" s="1"/>
  <c r="T922" i="8"/>
  <c r="O990" i="5" l="1"/>
  <c r="P990" i="5" s="1"/>
  <c r="Q990" i="5" s="1"/>
  <c r="R990" i="5" s="1"/>
  <c r="T990" i="5" s="1"/>
  <c r="AB918" i="7"/>
  <c r="Z917" i="7"/>
  <c r="U922" i="8"/>
  <c r="V922" i="8" s="1"/>
  <c r="W922" i="8" s="1"/>
  <c r="Y922" i="8" s="1"/>
  <c r="W990" i="5" l="1"/>
  <c r="U989" i="5"/>
  <c r="AB922" i="8"/>
  <c r="Z921" i="8"/>
  <c r="C919" i="7"/>
  <c r="E919" i="7"/>
  <c r="O919" i="7"/>
  <c r="AA919" i="7"/>
  <c r="K919" i="7"/>
  <c r="X919" i="7"/>
  <c r="P919" i="7"/>
  <c r="Q919" i="7"/>
  <c r="N919" i="7"/>
  <c r="D919" i="7"/>
  <c r="R919" i="7"/>
  <c r="M919" i="7"/>
  <c r="M991" i="5" l="1"/>
  <c r="D991" i="5"/>
  <c r="S991" i="5"/>
  <c r="J991" i="5"/>
  <c r="V991" i="5"/>
  <c r="K991" i="5"/>
  <c r="H991" i="5"/>
  <c r="L991" i="5"/>
  <c r="E991" i="5"/>
  <c r="I991" i="5"/>
  <c r="C991" i="5"/>
  <c r="F991" i="5"/>
  <c r="S919" i="7"/>
  <c r="T919" i="7" s="1"/>
  <c r="F919" i="7"/>
  <c r="G919" i="7" s="1"/>
  <c r="H919" i="7" s="1"/>
  <c r="I919" i="7" s="1"/>
  <c r="C923" i="8"/>
  <c r="AA923" i="8"/>
  <c r="O923" i="8"/>
  <c r="P923" i="8"/>
  <c r="D923" i="8"/>
  <c r="X923" i="8"/>
  <c r="Q923" i="8"/>
  <c r="E923" i="8"/>
  <c r="K923" i="8"/>
  <c r="R923" i="8"/>
  <c r="N923" i="8"/>
  <c r="M923" i="8"/>
  <c r="N991" i="5" l="1"/>
  <c r="U919" i="7"/>
  <c r="V919" i="7" s="1"/>
  <c r="W919" i="7" s="1"/>
  <c r="S923" i="8"/>
  <c r="T923" i="8" s="1"/>
  <c r="F923" i="8"/>
  <c r="G923" i="8" s="1"/>
  <c r="J919" i="7"/>
  <c r="O991" i="5" l="1"/>
  <c r="P991" i="5" s="1"/>
  <c r="Q991" i="5" s="1"/>
  <c r="R991" i="5" s="1"/>
  <c r="T991" i="5" s="1"/>
  <c r="Y919" i="7"/>
  <c r="Z918" i="7" s="1"/>
  <c r="H923" i="8"/>
  <c r="I923" i="8" s="1"/>
  <c r="J923" i="8" s="1"/>
  <c r="U923" i="8"/>
  <c r="V923" i="8" s="1"/>
  <c r="W923" i="8" s="1"/>
  <c r="W991" i="5" l="1"/>
  <c r="U990" i="5"/>
  <c r="AB919" i="7"/>
  <c r="AA920" i="7" s="1"/>
  <c r="Y923" i="8"/>
  <c r="D992" i="5" l="1"/>
  <c r="C992" i="5"/>
  <c r="V992" i="5"/>
  <c r="K992" i="5"/>
  <c r="I992" i="5"/>
  <c r="E992" i="5"/>
  <c r="L992" i="5"/>
  <c r="M992" i="5"/>
  <c r="J992" i="5"/>
  <c r="F992" i="5"/>
  <c r="H992" i="5"/>
  <c r="S992" i="5"/>
  <c r="X920" i="7"/>
  <c r="R920" i="7"/>
  <c r="S920" i="7" s="1"/>
  <c r="T920" i="7" s="1"/>
  <c r="U920" i="7" s="1"/>
  <c r="V920" i="7" s="1"/>
  <c r="O920" i="7"/>
  <c r="M920" i="7"/>
  <c r="C920" i="7"/>
  <c r="K920" i="7"/>
  <c r="P920" i="7"/>
  <c r="N920" i="7"/>
  <c r="Q920" i="7"/>
  <c r="E920" i="7"/>
  <c r="F920" i="7" s="1"/>
  <c r="G920" i="7" s="1"/>
  <c r="D920" i="7"/>
  <c r="AB923" i="8"/>
  <c r="Z922" i="8"/>
  <c r="N992" i="5" l="1"/>
  <c r="O992" i="5" s="1"/>
  <c r="D924" i="8"/>
  <c r="N924" i="8"/>
  <c r="M924" i="8"/>
  <c r="Q924" i="8"/>
  <c r="P924" i="8"/>
  <c r="E924" i="8"/>
  <c r="X924" i="8"/>
  <c r="K924" i="8"/>
  <c r="C924" i="8"/>
  <c r="AA924" i="8"/>
  <c r="R924" i="8"/>
  <c r="O924" i="8"/>
  <c r="H920" i="7"/>
  <c r="I920" i="7" s="1"/>
  <c r="J920" i="7" s="1"/>
  <c r="W920" i="7"/>
  <c r="P992" i="5" l="1"/>
  <c r="Q992" i="5" s="1"/>
  <c r="R992" i="5" s="1"/>
  <c r="T992" i="5" s="1"/>
  <c r="Y920" i="7"/>
  <c r="Z919" i="7" s="1"/>
  <c r="F924" i="8"/>
  <c r="G924" i="8" s="1"/>
  <c r="S924" i="8"/>
  <c r="W992" i="5" l="1"/>
  <c r="U991" i="5"/>
  <c r="AB920" i="7"/>
  <c r="X921" i="7" s="1"/>
  <c r="H924" i="8"/>
  <c r="I924" i="8" s="1"/>
  <c r="J924" i="8" s="1"/>
  <c r="T924" i="8"/>
  <c r="U924" i="8" s="1"/>
  <c r="V924" i="8" s="1"/>
  <c r="F993" i="5" l="1"/>
  <c r="S993" i="5"/>
  <c r="L993" i="5"/>
  <c r="D993" i="5"/>
  <c r="C993" i="5"/>
  <c r="H993" i="5"/>
  <c r="K993" i="5"/>
  <c r="M993" i="5"/>
  <c r="N993" i="5" s="1"/>
  <c r="I993" i="5"/>
  <c r="V993" i="5"/>
  <c r="E993" i="5"/>
  <c r="J993" i="5"/>
  <c r="D921" i="7"/>
  <c r="C921" i="7"/>
  <c r="Q921" i="7"/>
  <c r="M921" i="7"/>
  <c r="N921" i="7"/>
  <c r="O921" i="7"/>
  <c r="P921" i="7"/>
  <c r="R921" i="7"/>
  <c r="S921" i="7" s="1"/>
  <c r="K921" i="7"/>
  <c r="E921" i="7"/>
  <c r="F921" i="7" s="1"/>
  <c r="G921" i="7" s="1"/>
  <c r="AA921" i="7"/>
  <c r="W924" i="8"/>
  <c r="Y924" i="8" s="1"/>
  <c r="O993" i="5" l="1"/>
  <c r="P993" i="5" s="1"/>
  <c r="Q993" i="5" s="1"/>
  <c r="AB924" i="8"/>
  <c r="Z923" i="8"/>
  <c r="T921" i="7"/>
  <c r="H921" i="7"/>
  <c r="I921" i="7" s="1"/>
  <c r="J921" i="7" s="1"/>
  <c r="R993" i="5" l="1"/>
  <c r="T993" i="5" s="1"/>
  <c r="X925" i="8"/>
  <c r="E925" i="8"/>
  <c r="AA925" i="8"/>
  <c r="R925" i="8"/>
  <c r="K925" i="8"/>
  <c r="Q925" i="8"/>
  <c r="P925" i="8"/>
  <c r="C925" i="8"/>
  <c r="M925" i="8"/>
  <c r="D925" i="8"/>
  <c r="O925" i="8"/>
  <c r="N925" i="8"/>
  <c r="U921" i="7"/>
  <c r="V921" i="7" s="1"/>
  <c r="W921" i="7" s="1"/>
  <c r="Y921" i="7" s="1"/>
  <c r="W993" i="5" l="1"/>
  <c r="U992" i="5"/>
  <c r="AB921" i="7"/>
  <c r="Z920" i="7"/>
  <c r="S925" i="8"/>
  <c r="T925" i="8" s="1"/>
  <c r="U925" i="8" s="1"/>
  <c r="V925" i="8" s="1"/>
  <c r="F925" i="8"/>
  <c r="G925" i="8" s="1"/>
  <c r="H925" i="8" s="1"/>
  <c r="I925" i="8" s="1"/>
  <c r="V994" i="5" l="1"/>
  <c r="C994" i="5"/>
  <c r="E994" i="5"/>
  <c r="S994" i="5"/>
  <c r="D994" i="5"/>
  <c r="I994" i="5"/>
  <c r="F994" i="5"/>
  <c r="H994" i="5"/>
  <c r="J994" i="5"/>
  <c r="L994" i="5"/>
  <c r="K994" i="5"/>
  <c r="M994" i="5"/>
  <c r="M922" i="7"/>
  <c r="D922" i="7"/>
  <c r="R922" i="7"/>
  <c r="P922" i="7"/>
  <c r="O922" i="7"/>
  <c r="K922" i="7"/>
  <c r="E922" i="7"/>
  <c r="C922" i="7"/>
  <c r="N922" i="7"/>
  <c r="AA922" i="7"/>
  <c r="Q922" i="7"/>
  <c r="X922" i="7"/>
  <c r="J925" i="8"/>
  <c r="W925" i="8"/>
  <c r="N994" i="5" l="1"/>
  <c r="Y925" i="8"/>
  <c r="F922" i="7"/>
  <c r="S922" i="7"/>
  <c r="O994" i="5" l="1"/>
  <c r="P994" i="5" s="1"/>
  <c r="Q994" i="5" s="1"/>
  <c r="R994" i="5" s="1"/>
  <c r="T994" i="5" s="1"/>
  <c r="AB925" i="8"/>
  <c r="Z924" i="8"/>
  <c r="T922" i="7"/>
  <c r="G922" i="7"/>
  <c r="H922" i="7" s="1"/>
  <c r="I922" i="7" s="1"/>
  <c r="W994" i="5" l="1"/>
  <c r="U993" i="5"/>
  <c r="J922" i="7"/>
  <c r="E926" i="8"/>
  <c r="Q926" i="8"/>
  <c r="D926" i="8"/>
  <c r="C926" i="8"/>
  <c r="O926" i="8"/>
  <c r="P926" i="8"/>
  <c r="X926" i="8"/>
  <c r="M926" i="8"/>
  <c r="AA926" i="8"/>
  <c r="N926" i="8"/>
  <c r="R926" i="8"/>
  <c r="K926" i="8"/>
  <c r="U922" i="7"/>
  <c r="V922" i="7" s="1"/>
  <c r="W922" i="7" s="1"/>
  <c r="C995" i="5" l="1"/>
  <c r="S995" i="5"/>
  <c r="H995" i="5"/>
  <c r="V995" i="5"/>
  <c r="D995" i="5"/>
  <c r="M995" i="5"/>
  <c r="K995" i="5"/>
  <c r="I995" i="5"/>
  <c r="J995" i="5"/>
  <c r="L995" i="5"/>
  <c r="F995" i="5"/>
  <c r="E995" i="5"/>
  <c r="Y922" i="7"/>
  <c r="AB922" i="7" s="1"/>
  <c r="S926" i="8"/>
  <c r="T926" i="8" s="1"/>
  <c r="U926" i="8" s="1"/>
  <c r="V926" i="8" s="1"/>
  <c r="F926" i="8"/>
  <c r="N995" i="5" l="1"/>
  <c r="O995" i="5" s="1"/>
  <c r="Z921" i="7"/>
  <c r="P923" i="7"/>
  <c r="E923" i="7"/>
  <c r="C923" i="7"/>
  <c r="Q923" i="7"/>
  <c r="D923" i="7"/>
  <c r="M923" i="7"/>
  <c r="N923" i="7"/>
  <c r="R923" i="7"/>
  <c r="O923" i="7"/>
  <c r="K923" i="7"/>
  <c r="AA923" i="7"/>
  <c r="X923" i="7"/>
  <c r="G926" i="8"/>
  <c r="H926" i="8" s="1"/>
  <c r="I926" i="8" s="1"/>
  <c r="W926" i="8"/>
  <c r="P995" i="5" l="1"/>
  <c r="Q995" i="5" s="1"/>
  <c r="R995" i="5" s="1"/>
  <c r="T995" i="5" s="1"/>
  <c r="J926" i="8"/>
  <c r="Y926" i="8" s="1"/>
  <c r="F923" i="7"/>
  <c r="S923" i="7"/>
  <c r="W995" i="5" l="1"/>
  <c r="U994" i="5"/>
  <c r="AB926" i="8"/>
  <c r="Z925" i="8"/>
  <c r="G923" i="7"/>
  <c r="T923" i="7"/>
  <c r="U923" i="7" s="1"/>
  <c r="V923" i="7" s="1"/>
  <c r="W923" i="7" s="1"/>
  <c r="C996" i="5" l="1"/>
  <c r="K996" i="5"/>
  <c r="I996" i="5"/>
  <c r="E996" i="5"/>
  <c r="L996" i="5"/>
  <c r="H996" i="5"/>
  <c r="F996" i="5"/>
  <c r="D996" i="5"/>
  <c r="S996" i="5"/>
  <c r="M996" i="5"/>
  <c r="V996" i="5"/>
  <c r="J996" i="5"/>
  <c r="C927" i="8"/>
  <c r="K927" i="8"/>
  <c r="X927" i="8"/>
  <c r="M927" i="8"/>
  <c r="Q927" i="8"/>
  <c r="O927" i="8"/>
  <c r="E927" i="8"/>
  <c r="D927" i="8"/>
  <c r="AA927" i="8"/>
  <c r="N927" i="8"/>
  <c r="R927" i="8"/>
  <c r="P927" i="8"/>
  <c r="H923" i="7"/>
  <c r="I923" i="7" s="1"/>
  <c r="J923" i="7" s="1"/>
  <c r="Y923" i="7" s="1"/>
  <c r="N996" i="5" l="1"/>
  <c r="O996" i="5" s="1"/>
  <c r="AB923" i="7"/>
  <c r="Z922" i="7"/>
  <c r="S927" i="8"/>
  <c r="T927" i="8" s="1"/>
  <c r="F927" i="8"/>
  <c r="G927" i="8" s="1"/>
  <c r="H927" i="8" s="1"/>
  <c r="I927" i="8" s="1"/>
  <c r="P996" i="5" l="1"/>
  <c r="Q996" i="5" s="1"/>
  <c r="R996" i="5" s="1"/>
  <c r="T996" i="5" s="1"/>
  <c r="R924" i="7"/>
  <c r="X924" i="7"/>
  <c r="Q924" i="7"/>
  <c r="AA924" i="7"/>
  <c r="O924" i="7"/>
  <c r="E924" i="7"/>
  <c r="C924" i="7"/>
  <c r="D924" i="7"/>
  <c r="K924" i="7"/>
  <c r="P924" i="7"/>
  <c r="M924" i="7"/>
  <c r="N924" i="7"/>
  <c r="U927" i="8"/>
  <c r="V927" i="8" s="1"/>
  <c r="W927" i="8" s="1"/>
  <c r="J927" i="8"/>
  <c r="W996" i="5" l="1"/>
  <c r="U995" i="5"/>
  <c r="S924" i="7"/>
  <c r="T924" i="7" s="1"/>
  <c r="F924" i="7"/>
  <c r="Y927" i="8"/>
  <c r="D997" i="5" l="1"/>
  <c r="S997" i="5"/>
  <c r="K997" i="5"/>
  <c r="C997" i="5"/>
  <c r="H997" i="5"/>
  <c r="J997" i="5"/>
  <c r="I997" i="5"/>
  <c r="L997" i="5"/>
  <c r="F997" i="5"/>
  <c r="M997" i="5"/>
  <c r="N997" i="5" s="1"/>
  <c r="V997" i="5"/>
  <c r="E997" i="5"/>
  <c r="AB927" i="8"/>
  <c r="Z926" i="8"/>
  <c r="U924" i="7"/>
  <c r="V924" i="7" s="1"/>
  <c r="W924" i="7" s="1"/>
  <c r="G924" i="7"/>
  <c r="H924" i="7" s="1"/>
  <c r="I924" i="7" s="1"/>
  <c r="O997" i="5" l="1"/>
  <c r="P997" i="5" s="1"/>
  <c r="Q997" i="5" s="1"/>
  <c r="J924" i="7"/>
  <c r="Y924" i="7" s="1"/>
  <c r="N928" i="8"/>
  <c r="E928" i="8"/>
  <c r="AA928" i="8"/>
  <c r="D928" i="8"/>
  <c r="C928" i="8"/>
  <c r="X928" i="8"/>
  <c r="O928" i="8"/>
  <c r="P928" i="8"/>
  <c r="Q928" i="8"/>
  <c r="K928" i="8"/>
  <c r="R928" i="8"/>
  <c r="M928" i="8"/>
  <c r="R997" i="5" l="1"/>
  <c r="T997" i="5" s="1"/>
  <c r="AB924" i="7"/>
  <c r="Z923" i="7"/>
  <c r="F928" i="8"/>
  <c r="S928" i="8"/>
  <c r="W997" i="5" l="1"/>
  <c r="U996" i="5"/>
  <c r="C925" i="7"/>
  <c r="Q925" i="7"/>
  <c r="M925" i="7"/>
  <c r="O925" i="7"/>
  <c r="X925" i="7"/>
  <c r="E925" i="7"/>
  <c r="R925" i="7"/>
  <c r="K925" i="7"/>
  <c r="N925" i="7"/>
  <c r="D925" i="7"/>
  <c r="P925" i="7"/>
  <c r="AA925" i="7"/>
  <c r="T928" i="8"/>
  <c r="G928" i="8"/>
  <c r="H928" i="8" s="1"/>
  <c r="I928" i="8" s="1"/>
  <c r="J928" i="8" s="1"/>
  <c r="K998" i="5" l="1"/>
  <c r="C998" i="5"/>
  <c r="S998" i="5"/>
  <c r="F998" i="5"/>
  <c r="J998" i="5"/>
  <c r="E998" i="5"/>
  <c r="I998" i="5"/>
  <c r="H998" i="5"/>
  <c r="M998" i="5"/>
  <c r="V998" i="5"/>
  <c r="L998" i="5"/>
  <c r="D998" i="5"/>
  <c r="F925" i="7"/>
  <c r="U928" i="8"/>
  <c r="V928" i="8" s="1"/>
  <c r="W928" i="8" s="1"/>
  <c r="Y928" i="8" s="1"/>
  <c r="S925" i="7"/>
  <c r="N998" i="5" l="1"/>
  <c r="O998" i="5" s="1"/>
  <c r="G925" i="7"/>
  <c r="H925" i="7" s="1"/>
  <c r="I925" i="7" s="1"/>
  <c r="J925" i="7" s="1"/>
  <c r="AB928" i="8"/>
  <c r="Z927" i="8"/>
  <c r="T925" i="7"/>
  <c r="P998" i="5" l="1"/>
  <c r="Q998" i="5" s="1"/>
  <c r="R998" i="5" s="1"/>
  <c r="T998" i="5" s="1"/>
  <c r="P929" i="8"/>
  <c r="K929" i="8"/>
  <c r="O929" i="8"/>
  <c r="Q929" i="8"/>
  <c r="R929" i="8"/>
  <c r="M929" i="8"/>
  <c r="E929" i="8"/>
  <c r="D929" i="8"/>
  <c r="X929" i="8"/>
  <c r="N929" i="8"/>
  <c r="C929" i="8"/>
  <c r="AA929" i="8"/>
  <c r="U925" i="7"/>
  <c r="V925" i="7" s="1"/>
  <c r="W925" i="7" s="1"/>
  <c r="Y925" i="7" s="1"/>
  <c r="W998" i="5" l="1"/>
  <c r="U997" i="5"/>
  <c r="AB925" i="7"/>
  <c r="Z924" i="7"/>
  <c r="S929" i="8"/>
  <c r="T929" i="8" s="1"/>
  <c r="U929" i="8" s="1"/>
  <c r="V929" i="8" s="1"/>
  <c r="F929" i="8"/>
  <c r="G929" i="8" s="1"/>
  <c r="H929" i="8" s="1"/>
  <c r="I929" i="8" s="1"/>
  <c r="F999" i="5" l="1"/>
  <c r="M999" i="5"/>
  <c r="N999" i="5" s="1"/>
  <c r="C999" i="5"/>
  <c r="J999" i="5"/>
  <c r="I999" i="5"/>
  <c r="V999" i="5"/>
  <c r="D999" i="5"/>
  <c r="L999" i="5"/>
  <c r="K999" i="5"/>
  <c r="E999" i="5"/>
  <c r="S999" i="5"/>
  <c r="H999" i="5"/>
  <c r="M926" i="7"/>
  <c r="Q926" i="7"/>
  <c r="O926" i="7"/>
  <c r="P926" i="7"/>
  <c r="R926" i="7"/>
  <c r="D926" i="7"/>
  <c r="E926" i="7"/>
  <c r="N926" i="7"/>
  <c r="K926" i="7"/>
  <c r="X926" i="7"/>
  <c r="AA926" i="7"/>
  <c r="C926" i="7"/>
  <c r="J929" i="8"/>
  <c r="W929" i="8"/>
  <c r="O999" i="5" l="1"/>
  <c r="P999" i="5" s="1"/>
  <c r="Q999" i="5" s="1"/>
  <c r="S926" i="7"/>
  <c r="T926" i="7" s="1"/>
  <c r="U926" i="7" s="1"/>
  <c r="V926" i="7" s="1"/>
  <c r="Y929" i="8"/>
  <c r="F926" i="7"/>
  <c r="G926" i="7" s="1"/>
  <c r="R999" i="5" l="1"/>
  <c r="T999" i="5" s="1"/>
  <c r="H926" i="7"/>
  <c r="I926" i="7" s="1"/>
  <c r="J926" i="7" s="1"/>
  <c r="W926" i="7"/>
  <c r="AB929" i="8"/>
  <c r="Z928" i="8"/>
  <c r="W999" i="5" l="1"/>
  <c r="U998" i="5"/>
  <c r="Y926" i="7"/>
  <c r="Z925" i="7" s="1"/>
  <c r="E930" i="8"/>
  <c r="AA930" i="8"/>
  <c r="D930" i="8"/>
  <c r="R930" i="8"/>
  <c r="O930" i="8"/>
  <c r="K930" i="8"/>
  <c r="N930" i="8"/>
  <c r="Q930" i="8"/>
  <c r="M930" i="8"/>
  <c r="C930" i="8"/>
  <c r="P930" i="8"/>
  <c r="X930" i="8"/>
  <c r="L1000" i="5" l="1"/>
  <c r="D1000" i="5"/>
  <c r="E1000" i="5"/>
  <c r="J1000" i="5"/>
  <c r="F1000" i="5"/>
  <c r="S1000" i="5"/>
  <c r="C1000" i="5"/>
  <c r="M1000" i="5"/>
  <c r="H1000" i="5"/>
  <c r="V1000" i="5"/>
  <c r="K1000" i="5"/>
  <c r="I1000" i="5"/>
  <c r="AB926" i="7"/>
  <c r="AA927" i="7" s="1"/>
  <c r="S930" i="8"/>
  <c r="T930" i="8" s="1"/>
  <c r="F930" i="8"/>
  <c r="G930" i="8" s="1"/>
  <c r="H930" i="8" s="1"/>
  <c r="I930" i="8" s="1"/>
  <c r="N1000" i="5" l="1"/>
  <c r="O1000" i="5" s="1"/>
  <c r="P1000" i="5" s="1"/>
  <c r="Q1000" i="5" s="1"/>
  <c r="R1000" i="5" s="1"/>
  <c r="T1000" i="5" s="1"/>
  <c r="E927" i="7"/>
  <c r="F927" i="7" s="1"/>
  <c r="G927" i="7" s="1"/>
  <c r="X927" i="7"/>
  <c r="C927" i="7"/>
  <c r="M927" i="7"/>
  <c r="R927" i="7"/>
  <c r="S927" i="7" s="1"/>
  <c r="T927" i="7" s="1"/>
  <c r="U927" i="7" s="1"/>
  <c r="V927" i="7" s="1"/>
  <c r="N927" i="7"/>
  <c r="O927" i="7"/>
  <c r="K927" i="7"/>
  <c r="Q927" i="7"/>
  <c r="D927" i="7"/>
  <c r="P927" i="7"/>
  <c r="U930" i="8"/>
  <c r="V930" i="8" s="1"/>
  <c r="W930" i="8" s="1"/>
  <c r="J930" i="8"/>
  <c r="W1000" i="5" l="1"/>
  <c r="U999" i="5"/>
  <c r="H927" i="7"/>
  <c r="I927" i="7" s="1"/>
  <c r="J927" i="7" s="1"/>
  <c r="Y930" i="8"/>
  <c r="W927" i="7"/>
  <c r="S1001" i="5" l="1"/>
  <c r="M1001" i="5"/>
  <c r="N1001" i="5" s="1"/>
  <c r="H1001" i="5"/>
  <c r="I1001" i="5"/>
  <c r="C1001" i="5"/>
  <c r="V1001" i="5"/>
  <c r="K1001" i="5"/>
  <c r="L1001" i="5"/>
  <c r="J1001" i="5"/>
  <c r="D1001" i="5"/>
  <c r="F1001" i="5"/>
  <c r="E1001" i="5"/>
  <c r="AB930" i="8"/>
  <c r="Z929" i="8"/>
  <c r="Y927" i="7"/>
  <c r="O1001" i="5" l="1"/>
  <c r="P1001" i="5" s="1"/>
  <c r="Q1001" i="5" s="1"/>
  <c r="AA931" i="8"/>
  <c r="X931" i="8"/>
  <c r="P931" i="8"/>
  <c r="Q931" i="8"/>
  <c r="R931" i="8"/>
  <c r="O931" i="8"/>
  <c r="D931" i="8"/>
  <c r="N931" i="8"/>
  <c r="C931" i="8"/>
  <c r="M931" i="8"/>
  <c r="K931" i="8"/>
  <c r="E931" i="8"/>
  <c r="AB927" i="7"/>
  <c r="Z926" i="7"/>
  <c r="R1001" i="5" l="1"/>
  <c r="T1001" i="5" s="1"/>
  <c r="D928" i="7"/>
  <c r="Q928" i="7"/>
  <c r="AA928" i="7"/>
  <c r="P928" i="7"/>
  <c r="R928" i="7"/>
  <c r="N928" i="7"/>
  <c r="M928" i="7"/>
  <c r="C928" i="7"/>
  <c r="E928" i="7"/>
  <c r="O928" i="7"/>
  <c r="X928" i="7"/>
  <c r="K928" i="7"/>
  <c r="S931" i="8"/>
  <c r="T931" i="8" s="1"/>
  <c r="U931" i="8" s="1"/>
  <c r="V931" i="8" s="1"/>
  <c r="F931" i="8"/>
  <c r="G931" i="8" s="1"/>
  <c r="W1001" i="5" l="1"/>
  <c r="U1000" i="5"/>
  <c r="F928" i="7"/>
  <c r="G928" i="7" s="1"/>
  <c r="S928" i="7"/>
  <c r="T928" i="7" s="1"/>
  <c r="W931" i="8"/>
  <c r="H931" i="8"/>
  <c r="I931" i="8" s="1"/>
  <c r="J931" i="8" s="1"/>
  <c r="K1002" i="5" l="1"/>
  <c r="C1002" i="5"/>
  <c r="J1002" i="5"/>
  <c r="H1002" i="5"/>
  <c r="F1002" i="5"/>
  <c r="D1002" i="5"/>
  <c r="E1002" i="5"/>
  <c r="L1002" i="5"/>
  <c r="M1002" i="5"/>
  <c r="V1002" i="5"/>
  <c r="S1002" i="5"/>
  <c r="I1002" i="5"/>
  <c r="Y931" i="8"/>
  <c r="Z930" i="8" s="1"/>
  <c r="H928" i="7"/>
  <c r="I928" i="7" s="1"/>
  <c r="J928" i="7" s="1"/>
  <c r="U928" i="7"/>
  <c r="V928" i="7" s="1"/>
  <c r="W928" i="7" s="1"/>
  <c r="N1002" i="5" l="1"/>
  <c r="AB931" i="8"/>
  <c r="M932" i="8" s="1"/>
  <c r="Y928" i="7"/>
  <c r="Z927" i="7" s="1"/>
  <c r="O1002" i="5" l="1"/>
  <c r="P1002" i="5" s="1"/>
  <c r="Q1002" i="5" s="1"/>
  <c r="Q932" i="8"/>
  <c r="X932" i="8"/>
  <c r="AA932" i="8"/>
  <c r="R932" i="8"/>
  <c r="S932" i="8" s="1"/>
  <c r="E932" i="8"/>
  <c r="F932" i="8" s="1"/>
  <c r="K932" i="8"/>
  <c r="C932" i="8"/>
  <c r="N932" i="8"/>
  <c r="D932" i="8"/>
  <c r="AB928" i="7"/>
  <c r="O929" i="7" s="1"/>
  <c r="P932" i="8"/>
  <c r="O932" i="8"/>
  <c r="R1002" i="5" l="1"/>
  <c r="T1002" i="5" s="1"/>
  <c r="D929" i="7"/>
  <c r="R929" i="7"/>
  <c r="S929" i="7" s="1"/>
  <c r="T929" i="7" s="1"/>
  <c r="C929" i="7"/>
  <c r="M929" i="7"/>
  <c r="AA929" i="7"/>
  <c r="P929" i="7"/>
  <c r="Q929" i="7"/>
  <c r="N929" i="7"/>
  <c r="X929" i="7"/>
  <c r="E929" i="7"/>
  <c r="F929" i="7" s="1"/>
  <c r="K929" i="7"/>
  <c r="G932" i="8"/>
  <c r="H932" i="8" s="1"/>
  <c r="I932" i="8" s="1"/>
  <c r="J932" i="8" s="1"/>
  <c r="T932" i="8"/>
  <c r="U932" i="8" s="1"/>
  <c r="V932" i="8" s="1"/>
  <c r="W932" i="8" s="1"/>
  <c r="W1002" i="5" l="1"/>
  <c r="U1001" i="5"/>
  <c r="G929" i="7"/>
  <c r="H929" i="7" s="1"/>
  <c r="I929" i="7" s="1"/>
  <c r="Y932" i="8"/>
  <c r="U929" i="7"/>
  <c r="V929" i="7" s="1"/>
  <c r="W929" i="7" s="1"/>
  <c r="S1003" i="5" l="1"/>
  <c r="C1003" i="5"/>
  <c r="K1003" i="5"/>
  <c r="L1003" i="5"/>
  <c r="M1003" i="5"/>
  <c r="F1003" i="5"/>
  <c r="E1003" i="5"/>
  <c r="D1003" i="5"/>
  <c r="J1003" i="5"/>
  <c r="H1003" i="5"/>
  <c r="I1003" i="5"/>
  <c r="V1003" i="5"/>
  <c r="J929" i="7"/>
  <c r="Y929" i="7" s="1"/>
  <c r="AB932" i="8"/>
  <c r="Z931" i="8"/>
  <c r="N1003" i="5" l="1"/>
  <c r="O1003" i="5" s="1"/>
  <c r="P1003" i="5" s="1"/>
  <c r="Q1003" i="5" s="1"/>
  <c r="R1003" i="5" s="1"/>
  <c r="T1003" i="5" s="1"/>
  <c r="X933" i="8"/>
  <c r="R933" i="8"/>
  <c r="N933" i="8"/>
  <c r="O933" i="8"/>
  <c r="AA933" i="8"/>
  <c r="K933" i="8"/>
  <c r="P933" i="8"/>
  <c r="D933" i="8"/>
  <c r="Q933" i="8"/>
  <c r="E933" i="8"/>
  <c r="M933" i="8"/>
  <c r="C933" i="8"/>
  <c r="AB929" i="7"/>
  <c r="Z928" i="7"/>
  <c r="W1003" i="5" l="1"/>
  <c r="U1002" i="5"/>
  <c r="F933" i="8"/>
  <c r="G933" i="8" s="1"/>
  <c r="AA930" i="7"/>
  <c r="N930" i="7"/>
  <c r="E930" i="7"/>
  <c r="K930" i="7"/>
  <c r="X930" i="7"/>
  <c r="O930" i="7"/>
  <c r="R930" i="7"/>
  <c r="Q930" i="7"/>
  <c r="P930" i="7"/>
  <c r="D930" i="7"/>
  <c r="C930" i="7"/>
  <c r="M930" i="7"/>
  <c r="S933" i="8"/>
  <c r="M1004" i="5" l="1"/>
  <c r="C1004" i="5"/>
  <c r="I1004" i="5"/>
  <c r="S1004" i="5"/>
  <c r="J1004" i="5"/>
  <c r="F1004" i="5"/>
  <c r="D1004" i="5"/>
  <c r="H1004" i="5"/>
  <c r="K1004" i="5"/>
  <c r="E1004" i="5"/>
  <c r="L1004" i="5"/>
  <c r="V1004" i="5"/>
  <c r="T933" i="8"/>
  <c r="U933" i="8" s="1"/>
  <c r="V933" i="8" s="1"/>
  <c r="W933" i="8" s="1"/>
  <c r="S930" i="7"/>
  <c r="F930" i="7"/>
  <c r="H933" i="8"/>
  <c r="I933" i="8" s="1"/>
  <c r="J933" i="8" s="1"/>
  <c r="N1004" i="5" l="1"/>
  <c r="O1004" i="5" s="1"/>
  <c r="Y933" i="8"/>
  <c r="Z932" i="8" s="1"/>
  <c r="G930" i="7"/>
  <c r="T930" i="7"/>
  <c r="U930" i="7" s="1"/>
  <c r="V930" i="7" s="1"/>
  <c r="W930" i="7" s="1"/>
  <c r="P1004" i="5" l="1"/>
  <c r="Q1004" i="5" s="1"/>
  <c r="R1004" i="5" s="1"/>
  <c r="T1004" i="5" s="1"/>
  <c r="AB933" i="8"/>
  <c r="P934" i="8" s="1"/>
  <c r="H930" i="7"/>
  <c r="I930" i="7" s="1"/>
  <c r="J930" i="7" s="1"/>
  <c r="Y930" i="7" s="1"/>
  <c r="W1004" i="5" l="1"/>
  <c r="U1003" i="5"/>
  <c r="N934" i="8"/>
  <c r="C934" i="8"/>
  <c r="Q934" i="8"/>
  <c r="AA934" i="8"/>
  <c r="M934" i="8"/>
  <c r="D934" i="8"/>
  <c r="R934" i="8"/>
  <c r="S934" i="8" s="1"/>
  <c r="T934" i="8" s="1"/>
  <c r="U934" i="8" s="1"/>
  <c r="V934" i="8" s="1"/>
  <c r="K934" i="8"/>
  <c r="E934" i="8"/>
  <c r="F934" i="8" s="1"/>
  <c r="G934" i="8" s="1"/>
  <c r="H934" i="8" s="1"/>
  <c r="I934" i="8" s="1"/>
  <c r="X934" i="8"/>
  <c r="O934" i="8"/>
  <c r="AB930" i="7"/>
  <c r="Z929" i="7"/>
  <c r="L1005" i="5" l="1"/>
  <c r="K1005" i="5"/>
  <c r="E1005" i="5"/>
  <c r="F1005" i="5"/>
  <c r="M1005" i="5"/>
  <c r="C1005" i="5"/>
  <c r="S1005" i="5"/>
  <c r="V1005" i="5"/>
  <c r="D1005" i="5"/>
  <c r="I1005" i="5"/>
  <c r="J1005" i="5"/>
  <c r="H1005" i="5"/>
  <c r="N931" i="7"/>
  <c r="K931" i="7"/>
  <c r="C931" i="7"/>
  <c r="O931" i="7"/>
  <c r="X931" i="7"/>
  <c r="M931" i="7"/>
  <c r="AA931" i="7"/>
  <c r="Q931" i="7"/>
  <c r="P931" i="7"/>
  <c r="E931" i="7"/>
  <c r="R931" i="7"/>
  <c r="D931" i="7"/>
  <c r="J934" i="8"/>
  <c r="W934" i="8"/>
  <c r="N1005" i="5" l="1"/>
  <c r="O1005" i="5" s="1"/>
  <c r="F931" i="7"/>
  <c r="G931" i="7" s="1"/>
  <c r="Y934" i="8"/>
  <c r="S931" i="7"/>
  <c r="P1005" i="5" l="1"/>
  <c r="Q1005" i="5" s="1"/>
  <c r="R1005" i="5" s="1"/>
  <c r="T1005" i="5" s="1"/>
  <c r="T931" i="7"/>
  <c r="U931" i="7" s="1"/>
  <c r="V931" i="7" s="1"/>
  <c r="H931" i="7"/>
  <c r="I931" i="7" s="1"/>
  <c r="J931" i="7" s="1"/>
  <c r="AB934" i="8"/>
  <c r="Z933" i="8"/>
  <c r="W1005" i="5" l="1"/>
  <c r="U1004" i="5"/>
  <c r="W931" i="7"/>
  <c r="Y931" i="7" s="1"/>
  <c r="Z930" i="7" s="1"/>
  <c r="C935" i="8"/>
  <c r="O935" i="8"/>
  <c r="Q935" i="8"/>
  <c r="E935" i="8"/>
  <c r="K935" i="8"/>
  <c r="X935" i="8"/>
  <c r="N935" i="8"/>
  <c r="AA935" i="8"/>
  <c r="D935" i="8"/>
  <c r="P935" i="8"/>
  <c r="R935" i="8"/>
  <c r="M935" i="8"/>
  <c r="H1006" i="5" l="1"/>
  <c r="C1006" i="5"/>
  <c r="J1006" i="5"/>
  <c r="L1006" i="5"/>
  <c r="E1006" i="5"/>
  <c r="M1006" i="5"/>
  <c r="S1006" i="5"/>
  <c r="F1006" i="5"/>
  <c r="K1006" i="5"/>
  <c r="D1006" i="5"/>
  <c r="I1006" i="5"/>
  <c r="V1006" i="5"/>
  <c r="AB931" i="7"/>
  <c r="X932" i="7" s="1"/>
  <c r="F935" i="8"/>
  <c r="G935" i="8" s="1"/>
  <c r="S935" i="8"/>
  <c r="T935" i="8" s="1"/>
  <c r="N1006" i="5" l="1"/>
  <c r="O1006" i="5" s="1"/>
  <c r="N932" i="7"/>
  <c r="Q932" i="7"/>
  <c r="AA932" i="7"/>
  <c r="R932" i="7"/>
  <c r="S932" i="7" s="1"/>
  <c r="T932" i="7" s="1"/>
  <c r="M932" i="7"/>
  <c r="C932" i="7"/>
  <c r="E932" i="7"/>
  <c r="F932" i="7" s="1"/>
  <c r="U935" i="8"/>
  <c r="V935" i="8" s="1"/>
  <c r="W935" i="8" s="1"/>
  <c r="P932" i="7"/>
  <c r="D932" i="7"/>
  <c r="H935" i="8"/>
  <c r="I935" i="8" s="1"/>
  <c r="J935" i="8" s="1"/>
  <c r="K932" i="7"/>
  <c r="O932" i="7"/>
  <c r="P1006" i="5" l="1"/>
  <c r="Q1006" i="5" s="1"/>
  <c r="R1006" i="5" s="1"/>
  <c r="T1006" i="5" s="1"/>
  <c r="G932" i="7"/>
  <c r="U932" i="7"/>
  <c r="V932" i="7" s="1"/>
  <c r="W932" i="7" s="1"/>
  <c r="Y935" i="8"/>
  <c r="W1006" i="5" l="1"/>
  <c r="U1005" i="5"/>
  <c r="H932" i="7"/>
  <c r="I932" i="7" s="1"/>
  <c r="J932" i="7" s="1"/>
  <c r="Y932" i="7" s="1"/>
  <c r="AB935" i="8"/>
  <c r="Z934" i="8"/>
  <c r="F1007" i="5" l="1"/>
  <c r="K1007" i="5"/>
  <c r="H1007" i="5"/>
  <c r="V1007" i="5"/>
  <c r="J1007" i="5"/>
  <c r="I1007" i="5"/>
  <c r="M1007" i="5"/>
  <c r="D1007" i="5"/>
  <c r="S1007" i="5"/>
  <c r="E1007" i="5"/>
  <c r="C1007" i="5"/>
  <c r="L1007" i="5"/>
  <c r="K936" i="8"/>
  <c r="Q936" i="8"/>
  <c r="E936" i="8"/>
  <c r="N936" i="8"/>
  <c r="O936" i="8"/>
  <c r="D936" i="8"/>
  <c r="R936" i="8"/>
  <c r="C936" i="8"/>
  <c r="M936" i="8"/>
  <c r="AA936" i="8"/>
  <c r="P936" i="8"/>
  <c r="X936" i="8"/>
  <c r="AB932" i="7"/>
  <c r="Z931" i="7"/>
  <c r="N1007" i="5" l="1"/>
  <c r="K933" i="7"/>
  <c r="P933" i="7"/>
  <c r="E933" i="7"/>
  <c r="M933" i="7"/>
  <c r="Q933" i="7"/>
  <c r="C933" i="7"/>
  <c r="R933" i="7"/>
  <c r="X933" i="7"/>
  <c r="N933" i="7"/>
  <c r="AA933" i="7"/>
  <c r="D933" i="7"/>
  <c r="O933" i="7"/>
  <c r="S936" i="8"/>
  <c r="T936" i="8" s="1"/>
  <c r="F936" i="8"/>
  <c r="G936" i="8" s="1"/>
  <c r="O1007" i="5" l="1"/>
  <c r="P1007" i="5" s="1"/>
  <c r="Q1007" i="5" s="1"/>
  <c r="R1007" i="5" s="1"/>
  <c r="T1007" i="5" s="1"/>
  <c r="S933" i="7"/>
  <c r="F933" i="7"/>
  <c r="U936" i="8"/>
  <c r="V936" i="8" s="1"/>
  <c r="W936" i="8" s="1"/>
  <c r="H936" i="8"/>
  <c r="I936" i="8" s="1"/>
  <c r="J936" i="8" s="1"/>
  <c r="W1007" i="5" l="1"/>
  <c r="U1006" i="5"/>
  <c r="Y936" i="8"/>
  <c r="T933" i="7"/>
  <c r="U933" i="7" s="1"/>
  <c r="V933" i="7" s="1"/>
  <c r="G933" i="7"/>
  <c r="H933" i="7" s="1"/>
  <c r="I933" i="7" s="1"/>
  <c r="H1008" i="5" l="1"/>
  <c r="C1008" i="5"/>
  <c r="J1008" i="5"/>
  <c r="M1008" i="5"/>
  <c r="V1008" i="5"/>
  <c r="D1008" i="5"/>
  <c r="S1008" i="5"/>
  <c r="I1008" i="5"/>
  <c r="L1008" i="5"/>
  <c r="E1008" i="5"/>
  <c r="F1008" i="5"/>
  <c r="K1008" i="5"/>
  <c r="AB936" i="8"/>
  <c r="Z935" i="8"/>
  <c r="W933" i="7"/>
  <c r="J933" i="7"/>
  <c r="N1008" i="5" l="1"/>
  <c r="O1008" i="5" s="1"/>
  <c r="Y933" i="7"/>
  <c r="Z932" i="7" s="1"/>
  <c r="N937" i="8"/>
  <c r="C937" i="8"/>
  <c r="R937" i="8"/>
  <c r="AA937" i="8"/>
  <c r="X937" i="8"/>
  <c r="Q937" i="8"/>
  <c r="D937" i="8"/>
  <c r="P937" i="8"/>
  <c r="O937" i="8"/>
  <c r="M937" i="8"/>
  <c r="K937" i="8"/>
  <c r="E937" i="8"/>
  <c r="P1008" i="5" l="1"/>
  <c r="Q1008" i="5" s="1"/>
  <c r="R1008" i="5" s="1"/>
  <c r="T1008" i="5" s="1"/>
  <c r="U1007" i="5" s="1"/>
  <c r="AB933" i="7"/>
  <c r="N934" i="7" s="1"/>
  <c r="S937" i="8"/>
  <c r="F937" i="8"/>
  <c r="G937" i="8" s="1"/>
  <c r="W1008" i="5" l="1"/>
  <c r="K1009" i="5" s="1"/>
  <c r="P934" i="7"/>
  <c r="C934" i="7"/>
  <c r="AA934" i="7"/>
  <c r="D934" i="7"/>
  <c r="M934" i="7"/>
  <c r="X934" i="7"/>
  <c r="O934" i="7"/>
  <c r="E934" i="7"/>
  <c r="F934" i="7" s="1"/>
  <c r="Q934" i="7"/>
  <c r="R934" i="7"/>
  <c r="S934" i="7" s="1"/>
  <c r="K934" i="7"/>
  <c r="T937" i="8"/>
  <c r="U937" i="8" s="1"/>
  <c r="V937" i="8" s="1"/>
  <c r="H937" i="8"/>
  <c r="I937" i="8" s="1"/>
  <c r="J937" i="8" s="1"/>
  <c r="F1009" i="5" l="1"/>
  <c r="M1009" i="5"/>
  <c r="N1009" i="5" s="1"/>
  <c r="J1009" i="5"/>
  <c r="D1009" i="5"/>
  <c r="I1009" i="5"/>
  <c r="H1009" i="5"/>
  <c r="L1009" i="5"/>
  <c r="C1009" i="5"/>
  <c r="E1009" i="5"/>
  <c r="S1009" i="5"/>
  <c r="V1009" i="5"/>
  <c r="W937" i="8"/>
  <c r="Y937" i="8" s="1"/>
  <c r="T934" i="7"/>
  <c r="G934" i="7"/>
  <c r="H934" i="7" s="1"/>
  <c r="I934" i="7" s="1"/>
  <c r="J934" i="7" s="1"/>
  <c r="O1009" i="5" l="1"/>
  <c r="P1009" i="5" s="1"/>
  <c r="Q1009" i="5" s="1"/>
  <c r="AB937" i="8"/>
  <c r="Z936" i="8"/>
  <c r="U934" i="7"/>
  <c r="V934" i="7" s="1"/>
  <c r="W934" i="7" s="1"/>
  <c r="Y934" i="7" s="1"/>
  <c r="R1009" i="5" l="1"/>
  <c r="T1009" i="5" s="1"/>
  <c r="U1008" i="5" s="1"/>
  <c r="AB934" i="7"/>
  <c r="Z933" i="7"/>
  <c r="O938" i="8"/>
  <c r="D938" i="8"/>
  <c r="C938" i="8"/>
  <c r="M938" i="8"/>
  <c r="R938" i="8"/>
  <c r="N938" i="8"/>
  <c r="P938" i="8"/>
  <c r="AA938" i="8"/>
  <c r="E938" i="8"/>
  <c r="X938" i="8"/>
  <c r="Q938" i="8"/>
  <c r="K938" i="8"/>
  <c r="W1009" i="5" l="1"/>
  <c r="M1010" i="5" s="1"/>
  <c r="E935" i="7"/>
  <c r="C935" i="7"/>
  <c r="X935" i="7"/>
  <c r="O935" i="7"/>
  <c r="D935" i="7"/>
  <c r="M935" i="7"/>
  <c r="R935" i="7"/>
  <c r="AA935" i="7"/>
  <c r="K935" i="7"/>
  <c r="P935" i="7"/>
  <c r="Q935" i="7"/>
  <c r="N935" i="7"/>
  <c r="F938" i="8"/>
  <c r="S938" i="8"/>
  <c r="F1010" i="5" l="1"/>
  <c r="S1010" i="5"/>
  <c r="I1010" i="5"/>
  <c r="V1010" i="5"/>
  <c r="J1010" i="5"/>
  <c r="E1010" i="5"/>
  <c r="K1010" i="5"/>
  <c r="D1010" i="5"/>
  <c r="C1010" i="5"/>
  <c r="C2" i="5" s="1"/>
  <c r="H1010" i="5"/>
  <c r="L1010" i="5"/>
  <c r="N1010" i="5"/>
  <c r="O1010" i="5" s="1"/>
  <c r="P1010" i="5" s="1"/>
  <c r="Q1010" i="5" s="1"/>
  <c r="R1010" i="5" s="1"/>
  <c r="F935" i="7"/>
  <c r="G935" i="7" s="1"/>
  <c r="T938" i="8"/>
  <c r="S935" i="7"/>
  <c r="G938" i="8"/>
  <c r="H938" i="8" s="1"/>
  <c r="I938" i="8" s="1"/>
  <c r="J938" i="8" s="1"/>
  <c r="T1010" i="5" l="1"/>
  <c r="U1009" i="5" s="1"/>
  <c r="U938" i="8"/>
  <c r="V938" i="8" s="1"/>
  <c r="W938" i="8" s="1"/>
  <c r="Y938" i="8" s="1"/>
  <c r="T935" i="7"/>
  <c r="U935" i="7" s="1"/>
  <c r="V935" i="7" s="1"/>
  <c r="H935" i="7"/>
  <c r="I935" i="7" s="1"/>
  <c r="J935" i="7" s="1"/>
  <c r="U1010" i="5" l="1"/>
  <c r="U2" i="5"/>
  <c r="W1010" i="5"/>
  <c r="AB938" i="8"/>
  <c r="Z937" i="8"/>
  <c r="W935" i="7"/>
  <c r="Y935" i="7" s="1"/>
  <c r="AB935" i="7" l="1"/>
  <c r="Z934" i="7"/>
  <c r="N939" i="8"/>
  <c r="K939" i="8"/>
  <c r="R939" i="8"/>
  <c r="Q939" i="8"/>
  <c r="O939" i="8"/>
  <c r="P939" i="8"/>
  <c r="M939" i="8"/>
  <c r="AA939" i="8"/>
  <c r="X939" i="8"/>
  <c r="C939" i="8"/>
  <c r="E939" i="8"/>
  <c r="D939" i="8"/>
  <c r="F939" i="8" l="1"/>
  <c r="G939" i="8" s="1"/>
  <c r="S939" i="8"/>
  <c r="T939" i="8" s="1"/>
  <c r="R936" i="7"/>
  <c r="P936" i="7"/>
  <c r="M936" i="7"/>
  <c r="N936" i="7"/>
  <c r="K936" i="7"/>
  <c r="C936" i="7"/>
  <c r="O936" i="7"/>
  <c r="Q936" i="7"/>
  <c r="E936" i="7"/>
  <c r="X936" i="7"/>
  <c r="AA936" i="7"/>
  <c r="D936" i="7"/>
  <c r="H939" i="8" l="1"/>
  <c r="I939" i="8" s="1"/>
  <c r="J939" i="8" s="1"/>
  <c r="F936" i="7"/>
  <c r="G936" i="7" s="1"/>
  <c r="H936" i="7" s="1"/>
  <c r="I936" i="7" s="1"/>
  <c r="S936" i="7"/>
  <c r="U939" i="8"/>
  <c r="V939" i="8" s="1"/>
  <c r="W939" i="8" s="1"/>
  <c r="Y939" i="8" l="1"/>
  <c r="T936" i="7"/>
  <c r="U936" i="7" s="1"/>
  <c r="V936" i="7" s="1"/>
  <c r="W936" i="7" s="1"/>
  <c r="J936" i="7"/>
  <c r="Y936" i="7" l="1"/>
  <c r="AB939" i="8"/>
  <c r="Z938" i="8"/>
  <c r="AB936" i="7" l="1"/>
  <c r="Z935" i="7"/>
  <c r="D940" i="8"/>
  <c r="K940" i="8"/>
  <c r="X940" i="8"/>
  <c r="C940" i="8"/>
  <c r="R940" i="8"/>
  <c r="O940" i="8"/>
  <c r="M940" i="8"/>
  <c r="AA940" i="8"/>
  <c r="Q940" i="8"/>
  <c r="E940" i="8"/>
  <c r="P940" i="8"/>
  <c r="N940" i="8"/>
  <c r="F940" i="8" l="1"/>
  <c r="G940" i="8" s="1"/>
  <c r="H940" i="8" s="1"/>
  <c r="I940" i="8" s="1"/>
  <c r="K937" i="7"/>
  <c r="O937" i="7"/>
  <c r="M937" i="7"/>
  <c r="C937" i="7"/>
  <c r="R937" i="7"/>
  <c r="N937" i="7"/>
  <c r="Q937" i="7"/>
  <c r="D937" i="7"/>
  <c r="P937" i="7"/>
  <c r="AA937" i="7"/>
  <c r="E937" i="7"/>
  <c r="X937" i="7"/>
  <c r="S940" i="8"/>
  <c r="T940" i="8" s="1"/>
  <c r="U940" i="8" s="1"/>
  <c r="V940" i="8" s="1"/>
  <c r="J940" i="8" l="1"/>
  <c r="F937" i="7"/>
  <c r="G937" i="7" s="1"/>
  <c r="S937" i="7"/>
  <c r="T937" i="7" s="1"/>
  <c r="W940" i="8"/>
  <c r="U937" i="7" l="1"/>
  <c r="V937" i="7" s="1"/>
  <c r="W937" i="7" s="1"/>
  <c r="Y940" i="8"/>
  <c r="H937" i="7"/>
  <c r="I937" i="7" s="1"/>
  <c r="J937" i="7" s="1"/>
  <c r="AB940" i="8" l="1"/>
  <c r="Z939" i="8"/>
  <c r="Y937" i="7"/>
  <c r="Q941" i="8" l="1"/>
  <c r="AA941" i="8"/>
  <c r="R941" i="8"/>
  <c r="M941" i="8"/>
  <c r="X941" i="8"/>
  <c r="N941" i="8"/>
  <c r="P941" i="8"/>
  <c r="K941" i="8"/>
  <c r="D941" i="8"/>
  <c r="C941" i="8"/>
  <c r="O941" i="8"/>
  <c r="E941" i="8"/>
  <c r="AB937" i="7"/>
  <c r="Z936" i="7"/>
  <c r="AA938" i="7" l="1"/>
  <c r="X938" i="7"/>
  <c r="R938" i="7"/>
  <c r="O938" i="7"/>
  <c r="N938" i="7"/>
  <c r="M938" i="7"/>
  <c r="P938" i="7"/>
  <c r="K938" i="7"/>
  <c r="C938" i="7"/>
  <c r="Q938" i="7"/>
  <c r="E938" i="7"/>
  <c r="D938" i="7"/>
  <c r="S941" i="8"/>
  <c r="T941" i="8" s="1"/>
  <c r="F941" i="8"/>
  <c r="G941" i="8" l="1"/>
  <c r="F938" i="7"/>
  <c r="S938" i="7"/>
  <c r="U941" i="8"/>
  <c r="V941" i="8" s="1"/>
  <c r="W941" i="8" s="1"/>
  <c r="G938" i="7" l="1"/>
  <c r="H938" i="7" s="1"/>
  <c r="I938" i="7" s="1"/>
  <c r="J938" i="7" s="1"/>
  <c r="H941" i="8"/>
  <c r="I941" i="8" s="1"/>
  <c r="J941" i="8" s="1"/>
  <c r="Y941" i="8" s="1"/>
  <c r="T938" i="7"/>
  <c r="U938" i="7" s="1"/>
  <c r="V938" i="7" s="1"/>
  <c r="W938" i="7" s="1"/>
  <c r="Y938" i="7" l="1"/>
  <c r="AB941" i="8"/>
  <c r="Z940" i="8"/>
  <c r="AB938" i="7" l="1"/>
  <c r="Z937" i="7"/>
  <c r="M942" i="8"/>
  <c r="R942" i="8"/>
  <c r="P942" i="8"/>
  <c r="D942" i="8"/>
  <c r="C942" i="8"/>
  <c r="E942" i="8"/>
  <c r="X942" i="8"/>
  <c r="AA942" i="8"/>
  <c r="O942" i="8"/>
  <c r="K942" i="8"/>
  <c r="Q942" i="8"/>
  <c r="N942" i="8"/>
  <c r="F942" i="8" l="1"/>
  <c r="G942" i="8" s="1"/>
  <c r="H942" i="8" s="1"/>
  <c r="I942" i="8" s="1"/>
  <c r="S942" i="8"/>
  <c r="Q939" i="7"/>
  <c r="X939" i="7"/>
  <c r="M939" i="7"/>
  <c r="N939" i="7"/>
  <c r="R939" i="7"/>
  <c r="D939" i="7"/>
  <c r="P939" i="7"/>
  <c r="O939" i="7"/>
  <c r="AA939" i="7"/>
  <c r="C939" i="7"/>
  <c r="K939" i="7"/>
  <c r="E939" i="7"/>
  <c r="T942" i="8" l="1"/>
  <c r="F939" i="7"/>
  <c r="J942" i="8"/>
  <c r="S939" i="7"/>
  <c r="T939" i="7" s="1"/>
  <c r="U942" i="8" l="1"/>
  <c r="V942" i="8" s="1"/>
  <c r="W942" i="8" s="1"/>
  <c r="Y942" i="8" s="1"/>
  <c r="U939" i="7"/>
  <c r="V939" i="7" s="1"/>
  <c r="W939" i="7" s="1"/>
  <c r="G939" i="7"/>
  <c r="H939" i="7" s="1"/>
  <c r="I939" i="7" s="1"/>
  <c r="J939" i="7" l="1"/>
  <c r="Y939" i="7" s="1"/>
  <c r="AB942" i="8"/>
  <c r="Z941" i="8"/>
  <c r="AB939" i="7" l="1"/>
  <c r="Z938" i="7"/>
  <c r="Q943" i="8"/>
  <c r="K943" i="8"/>
  <c r="M943" i="8"/>
  <c r="N943" i="8"/>
  <c r="E943" i="8"/>
  <c r="O943" i="8"/>
  <c r="AA943" i="8"/>
  <c r="R943" i="8"/>
  <c r="X943" i="8"/>
  <c r="D943" i="8"/>
  <c r="C943" i="8"/>
  <c r="P943" i="8"/>
  <c r="M940" i="7" l="1"/>
  <c r="X940" i="7"/>
  <c r="R940" i="7"/>
  <c r="AA940" i="7"/>
  <c r="D940" i="7"/>
  <c r="E940" i="7"/>
  <c r="O940" i="7"/>
  <c r="K940" i="7"/>
  <c r="C940" i="7"/>
  <c r="N940" i="7"/>
  <c r="Q940" i="7"/>
  <c r="P940" i="7"/>
  <c r="S943" i="8"/>
  <c r="T943" i="8" s="1"/>
  <c r="F943" i="8"/>
  <c r="U943" i="8" l="1"/>
  <c r="V943" i="8" s="1"/>
  <c r="W943" i="8" s="1"/>
  <c r="G943" i="8"/>
  <c r="F940" i="7"/>
  <c r="S940" i="7"/>
  <c r="H943" i="8" l="1"/>
  <c r="I943" i="8" s="1"/>
  <c r="J943" i="8" s="1"/>
  <c r="Y943" i="8" s="1"/>
  <c r="G940" i="7"/>
  <c r="H940" i="7" s="1"/>
  <c r="I940" i="7" s="1"/>
  <c r="T940" i="7"/>
  <c r="U940" i="7" l="1"/>
  <c r="V940" i="7" s="1"/>
  <c r="W940" i="7" s="1"/>
  <c r="AB943" i="8"/>
  <c r="Z942" i="8"/>
  <c r="J940" i="7"/>
  <c r="Y940" i="7" l="1"/>
  <c r="Z939" i="7" s="1"/>
  <c r="E944" i="8"/>
  <c r="AA944" i="8"/>
  <c r="X944" i="8"/>
  <c r="O944" i="8"/>
  <c r="C944" i="8"/>
  <c r="N944" i="8"/>
  <c r="D944" i="8"/>
  <c r="P944" i="8"/>
  <c r="Q944" i="8"/>
  <c r="M944" i="8"/>
  <c r="K944" i="8"/>
  <c r="R944" i="8"/>
  <c r="AB940" i="7" l="1"/>
  <c r="AA941" i="7" s="1"/>
  <c r="F944" i="8"/>
  <c r="S944" i="8"/>
  <c r="D941" i="7" l="1"/>
  <c r="C941" i="7"/>
  <c r="K941" i="7"/>
  <c r="P941" i="7"/>
  <c r="X941" i="7"/>
  <c r="O941" i="7"/>
  <c r="M941" i="7"/>
  <c r="Q941" i="7"/>
  <c r="R941" i="7"/>
  <c r="S941" i="7" s="1"/>
  <c r="E941" i="7"/>
  <c r="F941" i="7" s="1"/>
  <c r="G941" i="7" s="1"/>
  <c r="N941" i="7"/>
  <c r="G944" i="8"/>
  <c r="H944" i="8" s="1"/>
  <c r="I944" i="8" s="1"/>
  <c r="T944" i="8"/>
  <c r="U944" i="8" s="1"/>
  <c r="V944" i="8" s="1"/>
  <c r="H941" i="7" l="1"/>
  <c r="I941" i="7" s="1"/>
  <c r="J941" i="7" s="1"/>
  <c r="J944" i="8"/>
  <c r="T941" i="7"/>
  <c r="U941" i="7" s="1"/>
  <c r="V941" i="7" s="1"/>
  <c r="W944" i="8"/>
  <c r="W941" i="7" l="1"/>
  <c r="Y941" i="7" s="1"/>
  <c r="Y944" i="8"/>
  <c r="AB944" i="8" l="1"/>
  <c r="Z943" i="8"/>
  <c r="AB941" i="7"/>
  <c r="Z940" i="7"/>
  <c r="Q945" i="8" l="1"/>
  <c r="K945" i="8"/>
  <c r="E945" i="8"/>
  <c r="N945" i="8"/>
  <c r="R945" i="8"/>
  <c r="M945" i="8"/>
  <c r="C945" i="8"/>
  <c r="D945" i="8"/>
  <c r="O945" i="8"/>
  <c r="P945" i="8"/>
  <c r="AA945" i="8"/>
  <c r="X945" i="8"/>
  <c r="N942" i="7"/>
  <c r="R942" i="7"/>
  <c r="K942" i="7"/>
  <c r="M942" i="7"/>
  <c r="X942" i="7"/>
  <c r="O942" i="7"/>
  <c r="Q942" i="7"/>
  <c r="C942" i="7"/>
  <c r="E942" i="7"/>
  <c r="AA942" i="7"/>
  <c r="P942" i="7"/>
  <c r="D942" i="7"/>
  <c r="S942" i="7" l="1"/>
  <c r="T942" i="7" s="1"/>
  <c r="F942" i="7"/>
  <c r="S945" i="8"/>
  <c r="F945" i="8"/>
  <c r="G945" i="8" s="1"/>
  <c r="U942" i="7" l="1"/>
  <c r="V942" i="7" s="1"/>
  <c r="W942" i="7" s="1"/>
  <c r="H945" i="8"/>
  <c r="I945" i="8" s="1"/>
  <c r="J945" i="8" s="1"/>
  <c r="T945" i="8"/>
  <c r="U945" i="8" s="1"/>
  <c r="V945" i="8" s="1"/>
  <c r="G942" i="7"/>
  <c r="H942" i="7" s="1"/>
  <c r="I942" i="7" s="1"/>
  <c r="J942" i="7" l="1"/>
  <c r="Y942" i="7" s="1"/>
  <c r="W945" i="8"/>
  <c r="Y945" i="8" s="1"/>
  <c r="AB945" i="8" l="1"/>
  <c r="Z944" i="8"/>
  <c r="AB942" i="7"/>
  <c r="Z941" i="7"/>
  <c r="N943" i="7" l="1"/>
  <c r="X943" i="7"/>
  <c r="R943" i="7"/>
  <c r="AA943" i="7"/>
  <c r="K943" i="7"/>
  <c r="Q943" i="7"/>
  <c r="C943" i="7"/>
  <c r="O943" i="7"/>
  <c r="D943" i="7"/>
  <c r="M943" i="7"/>
  <c r="P943" i="7"/>
  <c r="E943" i="7"/>
  <c r="P946" i="8"/>
  <c r="C946" i="8"/>
  <c r="D946" i="8"/>
  <c r="N946" i="8"/>
  <c r="R946" i="8"/>
  <c r="Q946" i="8"/>
  <c r="M946" i="8"/>
  <c r="X946" i="8"/>
  <c r="E946" i="8"/>
  <c r="AA946" i="8"/>
  <c r="K946" i="8"/>
  <c r="O946" i="8"/>
  <c r="F946" i="8" l="1"/>
  <c r="G946" i="8" s="1"/>
  <c r="S946" i="8"/>
  <c r="S943" i="7"/>
  <c r="T943" i="7" s="1"/>
  <c r="F943" i="7"/>
  <c r="G943" i="7" s="1"/>
  <c r="U943" i="7" l="1"/>
  <c r="V943" i="7" s="1"/>
  <c r="W943" i="7" s="1"/>
  <c r="H946" i="8"/>
  <c r="I946" i="8" s="1"/>
  <c r="J946" i="8" s="1"/>
  <c r="H943" i="7"/>
  <c r="I943" i="7" s="1"/>
  <c r="J943" i="7" s="1"/>
  <c r="T946" i="8"/>
  <c r="U946" i="8" s="1"/>
  <c r="V946" i="8" s="1"/>
  <c r="Y943" i="7" l="1"/>
  <c r="Z942" i="7" s="1"/>
  <c r="W946" i="8"/>
  <c r="Y946" i="8" s="1"/>
  <c r="AB943" i="7" l="1"/>
  <c r="X944" i="7" s="1"/>
  <c r="AB946" i="8"/>
  <c r="Z945" i="8"/>
  <c r="M944" i="7" l="1"/>
  <c r="Q944" i="7"/>
  <c r="AA944" i="7"/>
  <c r="O944" i="7"/>
  <c r="D944" i="7"/>
  <c r="P944" i="7"/>
  <c r="R944" i="7"/>
  <c r="S944" i="7" s="1"/>
  <c r="C944" i="7"/>
  <c r="K944" i="7"/>
  <c r="E944" i="7"/>
  <c r="F944" i="7" s="1"/>
  <c r="G944" i="7" s="1"/>
  <c r="N944" i="7"/>
  <c r="X947" i="8"/>
  <c r="O947" i="8"/>
  <c r="Q947" i="8"/>
  <c r="AA947" i="8"/>
  <c r="R947" i="8"/>
  <c r="M947" i="8"/>
  <c r="D947" i="8"/>
  <c r="N947" i="8"/>
  <c r="K947" i="8"/>
  <c r="C947" i="8"/>
  <c r="P947" i="8"/>
  <c r="E947" i="8"/>
  <c r="S947" i="8" l="1"/>
  <c r="T947" i="8" s="1"/>
  <c r="U947" i="8" s="1"/>
  <c r="V947" i="8" s="1"/>
  <c r="H944" i="7"/>
  <c r="I944" i="7" s="1"/>
  <c r="J944" i="7" s="1"/>
  <c r="F947" i="8"/>
  <c r="T944" i="7"/>
  <c r="U944" i="7" s="1"/>
  <c r="V944" i="7" s="1"/>
  <c r="W944" i="7" l="1"/>
  <c r="Y944" i="7" s="1"/>
  <c r="G947" i="8"/>
  <c r="H947" i="8" s="1"/>
  <c r="I947" i="8" s="1"/>
  <c r="J947" i="8" s="1"/>
  <c r="W947" i="8"/>
  <c r="Y947" i="8" l="1"/>
  <c r="AB947" i="8" s="1"/>
  <c r="AB944" i="7"/>
  <c r="Z943" i="7"/>
  <c r="Z946" i="8" l="1"/>
  <c r="D945" i="7"/>
  <c r="O945" i="7"/>
  <c r="P945" i="7"/>
  <c r="AA945" i="7"/>
  <c r="Q945" i="7"/>
  <c r="K945" i="7"/>
  <c r="M945" i="7"/>
  <c r="X945" i="7"/>
  <c r="C945" i="7"/>
  <c r="N945" i="7"/>
  <c r="R945" i="7"/>
  <c r="E945" i="7"/>
  <c r="D948" i="8"/>
  <c r="R948" i="8"/>
  <c r="N948" i="8"/>
  <c r="P948" i="8"/>
  <c r="K948" i="8"/>
  <c r="M948" i="8"/>
  <c r="Q948" i="8"/>
  <c r="C948" i="8"/>
  <c r="AA948" i="8"/>
  <c r="E948" i="8"/>
  <c r="O948" i="8"/>
  <c r="X948" i="8"/>
  <c r="S948" i="8" l="1"/>
  <c r="T948" i="8" s="1"/>
  <c r="F948" i="8"/>
  <c r="G948" i="8" s="1"/>
  <c r="S945" i="7"/>
  <c r="T945" i="7" s="1"/>
  <c r="F945" i="7"/>
  <c r="U948" i="8" l="1"/>
  <c r="V948" i="8" s="1"/>
  <c r="W948" i="8" s="1"/>
  <c r="U945" i="7"/>
  <c r="V945" i="7" s="1"/>
  <c r="W945" i="7" s="1"/>
  <c r="G945" i="7"/>
  <c r="H945" i="7" s="1"/>
  <c r="I945" i="7" s="1"/>
  <c r="H948" i="8"/>
  <c r="I948" i="8" s="1"/>
  <c r="J948" i="8" s="1"/>
  <c r="Y948" i="8" l="1"/>
  <c r="Z947" i="8" s="1"/>
  <c r="J945" i="7"/>
  <c r="Y945" i="7" s="1"/>
  <c r="AB948" i="8" l="1"/>
  <c r="P949" i="8" s="1"/>
  <c r="AB945" i="7"/>
  <c r="Z944" i="7"/>
  <c r="O949" i="8" l="1"/>
  <c r="D949" i="8"/>
  <c r="K949" i="8"/>
  <c r="E949" i="8"/>
  <c r="C949" i="8"/>
  <c r="R949" i="8"/>
  <c r="S949" i="8" s="1"/>
  <c r="AA949" i="8"/>
  <c r="M949" i="8"/>
  <c r="Q949" i="8"/>
  <c r="X949" i="8"/>
  <c r="N949" i="8"/>
  <c r="X946" i="7"/>
  <c r="P946" i="7"/>
  <c r="Q946" i="7"/>
  <c r="R946" i="7"/>
  <c r="E946" i="7"/>
  <c r="N946" i="7"/>
  <c r="D946" i="7"/>
  <c r="AA946" i="7"/>
  <c r="K946" i="7"/>
  <c r="O946" i="7"/>
  <c r="C946" i="7"/>
  <c r="M946" i="7"/>
  <c r="F949" i="8"/>
  <c r="F946" i="7" l="1"/>
  <c r="G946" i="7" s="1"/>
  <c r="T949" i="8"/>
  <c r="S946" i="7"/>
  <c r="G949" i="8"/>
  <c r="H949" i="8" s="1"/>
  <c r="I949" i="8" s="1"/>
  <c r="J949" i="8" l="1"/>
  <c r="U949" i="8"/>
  <c r="V949" i="8" s="1"/>
  <c r="W949" i="8" s="1"/>
  <c r="T946" i="7"/>
  <c r="U946" i="7" s="1"/>
  <c r="V946" i="7" s="1"/>
  <c r="W946" i="7" s="1"/>
  <c r="H946" i="7"/>
  <c r="I946" i="7" s="1"/>
  <c r="J946" i="7" s="1"/>
  <c r="Y949" i="8" l="1"/>
  <c r="Z948" i="8" s="1"/>
  <c r="Y946" i="7"/>
  <c r="AB949" i="8" l="1"/>
  <c r="K950" i="8" s="1"/>
  <c r="AB946" i="7"/>
  <c r="Z945" i="7"/>
  <c r="E950" i="8" l="1"/>
  <c r="F950" i="8" s="1"/>
  <c r="G950" i="8" s="1"/>
  <c r="H950" i="8" s="1"/>
  <c r="I950" i="8" s="1"/>
  <c r="C950" i="8"/>
  <c r="AA950" i="8"/>
  <c r="M950" i="8"/>
  <c r="X950" i="8"/>
  <c r="Q950" i="8"/>
  <c r="P950" i="8"/>
  <c r="N950" i="8"/>
  <c r="R950" i="8"/>
  <c r="S950" i="8" s="1"/>
  <c r="D950" i="8"/>
  <c r="O950" i="8"/>
  <c r="AA947" i="7"/>
  <c r="O947" i="7"/>
  <c r="N947" i="7"/>
  <c r="D947" i="7"/>
  <c r="M947" i="7"/>
  <c r="Q947" i="7"/>
  <c r="C947" i="7"/>
  <c r="P947" i="7"/>
  <c r="K947" i="7"/>
  <c r="E947" i="7"/>
  <c r="R947" i="7"/>
  <c r="X947" i="7"/>
  <c r="F947" i="7" l="1"/>
  <c r="G947" i="7" s="1"/>
  <c r="T950" i="8"/>
  <c r="S947" i="7"/>
  <c r="J950" i="8"/>
  <c r="U950" i="8" l="1"/>
  <c r="V950" i="8" s="1"/>
  <c r="W950" i="8" s="1"/>
  <c r="Y950" i="8" s="1"/>
  <c r="H947" i="7"/>
  <c r="I947" i="7" s="1"/>
  <c r="J947" i="7" s="1"/>
  <c r="T947" i="7"/>
  <c r="U947" i="7" s="1"/>
  <c r="V947" i="7" s="1"/>
  <c r="AB950" i="8" l="1"/>
  <c r="Z949" i="8"/>
  <c r="W947" i="7"/>
  <c r="Y947" i="7" s="1"/>
  <c r="AB947" i="7" l="1"/>
  <c r="Z946" i="7"/>
  <c r="E951" i="8"/>
  <c r="N951" i="8"/>
  <c r="O951" i="8"/>
  <c r="R951" i="8"/>
  <c r="K951" i="8"/>
  <c r="X951" i="8"/>
  <c r="C951" i="8"/>
  <c r="AA951" i="8"/>
  <c r="P951" i="8"/>
  <c r="Q951" i="8"/>
  <c r="M951" i="8"/>
  <c r="D951" i="8"/>
  <c r="O948" i="7" l="1"/>
  <c r="X948" i="7"/>
  <c r="AA948" i="7"/>
  <c r="K948" i="7"/>
  <c r="N948" i="7"/>
  <c r="D948" i="7"/>
  <c r="Q948" i="7"/>
  <c r="M948" i="7"/>
  <c r="R948" i="7"/>
  <c r="E948" i="7"/>
  <c r="P948" i="7"/>
  <c r="C948" i="7"/>
  <c r="S951" i="8"/>
  <c r="T951" i="8" s="1"/>
  <c r="F951" i="8"/>
  <c r="S948" i="7" l="1"/>
  <c r="T948" i="7" s="1"/>
  <c r="U948" i="7" s="1"/>
  <c r="V948" i="7" s="1"/>
  <c r="F948" i="7"/>
  <c r="G948" i="7" s="1"/>
  <c r="U951" i="8"/>
  <c r="V951" i="8" s="1"/>
  <c r="W951" i="8" s="1"/>
  <c r="G951" i="8"/>
  <c r="H951" i="8" s="1"/>
  <c r="I951" i="8" s="1"/>
  <c r="H948" i="7" l="1"/>
  <c r="I948" i="7" s="1"/>
  <c r="J948" i="7" s="1"/>
  <c r="W948" i="7"/>
  <c r="J951" i="8"/>
  <c r="Y951" i="8" s="1"/>
  <c r="Y948" i="7" l="1"/>
  <c r="Z947" i="7" s="1"/>
  <c r="AB951" i="8"/>
  <c r="Z950" i="8"/>
  <c r="AB948" i="7" l="1"/>
  <c r="X949" i="7" s="1"/>
  <c r="C952" i="8"/>
  <c r="E952" i="8"/>
  <c r="K952" i="8"/>
  <c r="D952" i="8"/>
  <c r="AA952" i="8"/>
  <c r="R952" i="8"/>
  <c r="N952" i="8"/>
  <c r="P952" i="8"/>
  <c r="O952" i="8"/>
  <c r="X952" i="8"/>
  <c r="Q952" i="8"/>
  <c r="M952" i="8"/>
  <c r="AA949" i="7" l="1"/>
  <c r="O949" i="7"/>
  <c r="P949" i="7"/>
  <c r="M949" i="7"/>
  <c r="Q949" i="7"/>
  <c r="C949" i="7"/>
  <c r="K949" i="7"/>
  <c r="N949" i="7"/>
  <c r="E949" i="7"/>
  <c r="F949" i="7" s="1"/>
  <c r="G949" i="7" s="1"/>
  <c r="D949" i="7"/>
  <c r="R949" i="7"/>
  <c r="S949" i="7" s="1"/>
  <c r="T949" i="7" s="1"/>
  <c r="U949" i="7" s="1"/>
  <c r="V949" i="7" s="1"/>
  <c r="S952" i="8"/>
  <c r="T952" i="8" s="1"/>
  <c r="U952" i="8" s="1"/>
  <c r="V952" i="8" s="1"/>
  <c r="F952" i="8"/>
  <c r="G952" i="8" s="1"/>
  <c r="H952" i="8" s="1"/>
  <c r="I952" i="8" s="1"/>
  <c r="J952" i="8" l="1"/>
  <c r="W952" i="8"/>
  <c r="H949" i="7"/>
  <c r="I949" i="7" s="1"/>
  <c r="J949" i="7" s="1"/>
  <c r="W949" i="7"/>
  <c r="Y952" i="8" l="1"/>
  <c r="Y949" i="7"/>
  <c r="AB952" i="8" l="1"/>
  <c r="Z951" i="8"/>
  <c r="AB949" i="7"/>
  <c r="Z948" i="7"/>
  <c r="Q953" i="8" l="1"/>
  <c r="K953" i="8"/>
  <c r="AA953" i="8"/>
  <c r="M953" i="8"/>
  <c r="E953" i="8"/>
  <c r="P953" i="8"/>
  <c r="D953" i="8"/>
  <c r="C953" i="8"/>
  <c r="N953" i="8"/>
  <c r="R953" i="8"/>
  <c r="X953" i="8"/>
  <c r="O953" i="8"/>
  <c r="K950" i="7"/>
  <c r="X950" i="7"/>
  <c r="P950" i="7"/>
  <c r="Q950" i="7"/>
  <c r="AA950" i="7"/>
  <c r="C950" i="7"/>
  <c r="M950" i="7"/>
  <c r="N950" i="7"/>
  <c r="R950" i="7"/>
  <c r="O950" i="7"/>
  <c r="E950" i="7"/>
  <c r="D950" i="7"/>
  <c r="F950" i="7" l="1"/>
  <c r="G950" i="7" s="1"/>
  <c r="H950" i="7" s="1"/>
  <c r="I950" i="7" s="1"/>
  <c r="S950" i="7"/>
  <c r="T950" i="7" s="1"/>
  <c r="U950" i="7" s="1"/>
  <c r="V950" i="7" s="1"/>
  <c r="F953" i="8"/>
  <c r="G953" i="8" s="1"/>
  <c r="H953" i="8" s="1"/>
  <c r="I953" i="8" s="1"/>
  <c r="S953" i="8"/>
  <c r="J950" i="7" l="1"/>
  <c r="T953" i="8"/>
  <c r="U953" i="8" s="1"/>
  <c r="V953" i="8" s="1"/>
  <c r="W953" i="8" s="1"/>
  <c r="J953" i="8"/>
  <c r="W950" i="7"/>
  <c r="Y953" i="8" l="1"/>
  <c r="Z952" i="8" s="1"/>
  <c r="Y950" i="7"/>
  <c r="AB953" i="8" l="1"/>
  <c r="X954" i="8" s="1"/>
  <c r="AB950" i="7"/>
  <c r="Z949" i="7"/>
  <c r="K954" i="8" l="1"/>
  <c r="M954" i="8"/>
  <c r="R954" i="8"/>
  <c r="S954" i="8" s="1"/>
  <c r="N954" i="8"/>
  <c r="C954" i="8"/>
  <c r="P954" i="8"/>
  <c r="O954" i="8"/>
  <c r="E954" i="8"/>
  <c r="F954" i="8" s="1"/>
  <c r="Q954" i="8"/>
  <c r="AA954" i="8"/>
  <c r="D954" i="8"/>
  <c r="Q951" i="7"/>
  <c r="C951" i="7"/>
  <c r="P951" i="7"/>
  <c r="O951" i="7"/>
  <c r="M951" i="7"/>
  <c r="N951" i="7"/>
  <c r="D951" i="7"/>
  <c r="E951" i="7"/>
  <c r="R951" i="7"/>
  <c r="X951" i="7"/>
  <c r="AA951" i="7"/>
  <c r="K951" i="7"/>
  <c r="S951" i="7" l="1"/>
  <c r="F951" i="7"/>
  <c r="G951" i="7" s="1"/>
  <c r="H951" i="7" s="1"/>
  <c r="I951" i="7" s="1"/>
  <c r="T954" i="8"/>
  <c r="U954" i="8" s="1"/>
  <c r="V954" i="8" s="1"/>
  <c r="G954" i="8"/>
  <c r="H954" i="8" s="1"/>
  <c r="I954" i="8" s="1"/>
  <c r="J954" i="8" s="1"/>
  <c r="W954" i="8" l="1"/>
  <c r="Y954" i="8" s="1"/>
  <c r="J951" i="7"/>
  <c r="T951" i="7"/>
  <c r="U951" i="7" s="1"/>
  <c r="V951" i="7" s="1"/>
  <c r="AB954" i="8" l="1"/>
  <c r="Z953" i="8"/>
  <c r="W951" i="7"/>
  <c r="Y951" i="7" s="1"/>
  <c r="AB951" i="7" l="1"/>
  <c r="Z950" i="7"/>
  <c r="X955" i="8"/>
  <c r="AA955" i="8"/>
  <c r="Q955" i="8"/>
  <c r="M955" i="8"/>
  <c r="D955" i="8"/>
  <c r="O955" i="8"/>
  <c r="K955" i="8"/>
  <c r="N955" i="8"/>
  <c r="R955" i="8"/>
  <c r="E955" i="8"/>
  <c r="C955" i="8"/>
  <c r="P955" i="8"/>
  <c r="F955" i="8" l="1"/>
  <c r="G955" i="8" s="1"/>
  <c r="H955" i="8" s="1"/>
  <c r="I955" i="8" s="1"/>
  <c r="N952" i="7"/>
  <c r="K952" i="7"/>
  <c r="M952" i="7"/>
  <c r="O952" i="7"/>
  <c r="C952" i="7"/>
  <c r="AA952" i="7"/>
  <c r="X952" i="7"/>
  <c r="R952" i="7"/>
  <c r="Q952" i="7"/>
  <c r="P952" i="7"/>
  <c r="E952" i="7"/>
  <c r="D952" i="7"/>
  <c r="S955" i="8"/>
  <c r="T955" i="8" s="1"/>
  <c r="F952" i="7" l="1"/>
  <c r="G952" i="7" s="1"/>
  <c r="S952" i="7"/>
  <c r="J955" i="8"/>
  <c r="U955" i="8"/>
  <c r="V955" i="8" s="1"/>
  <c r="W955" i="8" s="1"/>
  <c r="H952" i="7" l="1"/>
  <c r="I952" i="7" s="1"/>
  <c r="J952" i="7" s="1"/>
  <c r="Y955" i="8"/>
  <c r="T952" i="7"/>
  <c r="U952" i="7" s="1"/>
  <c r="V952" i="7" s="1"/>
  <c r="W952" i="7" l="1"/>
  <c r="Y952" i="7" s="1"/>
  <c r="AB955" i="8"/>
  <c r="Z954" i="8"/>
  <c r="K956" i="8" l="1"/>
  <c r="R956" i="8"/>
  <c r="P956" i="8"/>
  <c r="AA956" i="8"/>
  <c r="E956" i="8"/>
  <c r="Q956" i="8"/>
  <c r="O956" i="8"/>
  <c r="M956" i="8"/>
  <c r="D956" i="8"/>
  <c r="N956" i="8"/>
  <c r="X956" i="8"/>
  <c r="C956" i="8"/>
  <c r="AB952" i="7"/>
  <c r="Z951" i="7"/>
  <c r="K953" i="7" l="1"/>
  <c r="C953" i="7"/>
  <c r="X953" i="7"/>
  <c r="AA953" i="7"/>
  <c r="E953" i="7"/>
  <c r="R953" i="7"/>
  <c r="O953" i="7"/>
  <c r="M953" i="7"/>
  <c r="P953" i="7"/>
  <c r="Q953" i="7"/>
  <c r="N953" i="7"/>
  <c r="D953" i="7"/>
  <c r="F956" i="8"/>
  <c r="S956" i="8"/>
  <c r="T956" i="8" s="1"/>
  <c r="U956" i="8" l="1"/>
  <c r="V956" i="8" s="1"/>
  <c r="W956" i="8" s="1"/>
  <c r="S953" i="7"/>
  <c r="T953" i="7" s="1"/>
  <c r="U953" i="7" s="1"/>
  <c r="V953" i="7" s="1"/>
  <c r="F953" i="7"/>
  <c r="G953" i="7" s="1"/>
  <c r="H953" i="7" s="1"/>
  <c r="I953" i="7" s="1"/>
  <c r="G956" i="8"/>
  <c r="H956" i="8" s="1"/>
  <c r="I956" i="8" s="1"/>
  <c r="J956" i="8" l="1"/>
  <c r="Y956" i="8" s="1"/>
  <c r="W953" i="7"/>
  <c r="J953" i="7"/>
  <c r="AB956" i="8" l="1"/>
  <c r="Z955" i="8"/>
  <c r="Y953" i="7"/>
  <c r="P957" i="8" l="1"/>
  <c r="R957" i="8"/>
  <c r="Q957" i="8"/>
  <c r="AA957" i="8"/>
  <c r="C957" i="8"/>
  <c r="E957" i="8"/>
  <c r="K957" i="8"/>
  <c r="X957" i="8"/>
  <c r="N957" i="8"/>
  <c r="O957" i="8"/>
  <c r="M957" i="8"/>
  <c r="D957" i="8"/>
  <c r="AB953" i="7"/>
  <c r="Z952" i="7"/>
  <c r="AA954" i="7" l="1"/>
  <c r="C954" i="7"/>
  <c r="X954" i="7"/>
  <c r="K954" i="7"/>
  <c r="N954" i="7"/>
  <c r="E954" i="7"/>
  <c r="M954" i="7"/>
  <c r="R954" i="7"/>
  <c r="Q954" i="7"/>
  <c r="P954" i="7"/>
  <c r="O954" i="7"/>
  <c r="D954" i="7"/>
  <c r="F957" i="8"/>
  <c r="G957" i="8" s="1"/>
  <c r="H957" i="8" s="1"/>
  <c r="I957" i="8" s="1"/>
  <c r="S957" i="8"/>
  <c r="T957" i="8" s="1"/>
  <c r="U957" i="8" s="1"/>
  <c r="V957" i="8" s="1"/>
  <c r="F954" i="7" l="1"/>
  <c r="G954" i="7" s="1"/>
  <c r="H954" i="7" s="1"/>
  <c r="I954" i="7" s="1"/>
  <c r="J957" i="8"/>
  <c r="S954" i="7"/>
  <c r="T954" i="7" s="1"/>
  <c r="W957" i="8"/>
  <c r="U954" i="7" l="1"/>
  <c r="V954" i="7" s="1"/>
  <c r="W954" i="7" s="1"/>
  <c r="J954" i="7"/>
  <c r="Y957" i="8"/>
  <c r="Y954" i="7" l="1"/>
  <c r="Z953" i="7" s="1"/>
  <c r="AB957" i="8"/>
  <c r="Z956" i="8"/>
  <c r="AB954" i="7" l="1"/>
  <c r="M955" i="7" s="1"/>
  <c r="E958" i="8"/>
  <c r="M958" i="8"/>
  <c r="R958" i="8"/>
  <c r="Q958" i="8"/>
  <c r="X958" i="8"/>
  <c r="N958" i="8"/>
  <c r="AA958" i="8"/>
  <c r="O958" i="8"/>
  <c r="D958" i="8"/>
  <c r="K958" i="8"/>
  <c r="P958" i="8"/>
  <c r="C958" i="8"/>
  <c r="C955" i="7" l="1"/>
  <c r="P955" i="7"/>
  <c r="Q955" i="7"/>
  <c r="AA955" i="7"/>
  <c r="R955" i="7"/>
  <c r="S955" i="7" s="1"/>
  <c r="T955" i="7" s="1"/>
  <c r="K955" i="7"/>
  <c r="N955" i="7"/>
  <c r="O955" i="7"/>
  <c r="D955" i="7"/>
  <c r="E955" i="7"/>
  <c r="F955" i="7" s="1"/>
  <c r="X955" i="7"/>
  <c r="F958" i="8"/>
  <c r="G958" i="8" s="1"/>
  <c r="S958" i="8"/>
  <c r="T958" i="8" l="1"/>
  <c r="U958" i="8" s="1"/>
  <c r="V958" i="8" s="1"/>
  <c r="H958" i="8"/>
  <c r="I958" i="8" s="1"/>
  <c r="J958" i="8" s="1"/>
  <c r="G955" i="7"/>
  <c r="H955" i="7" s="1"/>
  <c r="I955" i="7" s="1"/>
  <c r="U955" i="7"/>
  <c r="V955" i="7" s="1"/>
  <c r="W955" i="7" s="1"/>
  <c r="W958" i="8" l="1"/>
  <c r="Y958" i="8" s="1"/>
  <c r="Z957" i="8" s="1"/>
  <c r="J955" i="7"/>
  <c r="Y955" i="7" s="1"/>
  <c r="AB958" i="8" l="1"/>
  <c r="AA959" i="8" s="1"/>
  <c r="AB955" i="7"/>
  <c r="Z954" i="7"/>
  <c r="R959" i="8" l="1"/>
  <c r="S959" i="8" s="1"/>
  <c r="O959" i="8"/>
  <c r="E959" i="8"/>
  <c r="F959" i="8" s="1"/>
  <c r="G959" i="8" s="1"/>
  <c r="H959" i="8" s="1"/>
  <c r="I959" i="8" s="1"/>
  <c r="P959" i="8"/>
  <c r="K959" i="8"/>
  <c r="D959" i="8"/>
  <c r="M959" i="8"/>
  <c r="Q959" i="8"/>
  <c r="N959" i="8"/>
  <c r="X959" i="8"/>
  <c r="C959" i="8"/>
  <c r="O956" i="7"/>
  <c r="K956" i="7"/>
  <c r="M956" i="7"/>
  <c r="N956" i="7"/>
  <c r="X956" i="7"/>
  <c r="Q956" i="7"/>
  <c r="C956" i="7"/>
  <c r="AA956" i="7"/>
  <c r="D956" i="7"/>
  <c r="P956" i="7"/>
  <c r="E956" i="7"/>
  <c r="R956" i="7"/>
  <c r="F956" i="7" l="1"/>
  <c r="S956" i="7"/>
  <c r="J959" i="8"/>
  <c r="T959" i="8"/>
  <c r="U959" i="8" s="1"/>
  <c r="V959" i="8" s="1"/>
  <c r="G956" i="7" l="1"/>
  <c r="H956" i="7" s="1"/>
  <c r="I956" i="7" s="1"/>
  <c r="J956" i="7" s="1"/>
  <c r="W959" i="8"/>
  <c r="Y959" i="8" s="1"/>
  <c r="T956" i="7"/>
  <c r="U956" i="7" s="1"/>
  <c r="V956" i="7" s="1"/>
  <c r="W956" i="7" s="1"/>
  <c r="AB959" i="8" l="1"/>
  <c r="Z958" i="8"/>
  <c r="Y956" i="7"/>
  <c r="AA960" i="8" l="1"/>
  <c r="M960" i="8"/>
  <c r="C960" i="8"/>
  <c r="R960" i="8"/>
  <c r="K960" i="8"/>
  <c r="X960" i="8"/>
  <c r="Q960" i="8"/>
  <c r="D960" i="8"/>
  <c r="O960" i="8"/>
  <c r="E960" i="8"/>
  <c r="P960" i="8"/>
  <c r="N960" i="8"/>
  <c r="AB956" i="7"/>
  <c r="Z955" i="7"/>
  <c r="K957" i="7" l="1"/>
  <c r="D957" i="7"/>
  <c r="R957" i="7"/>
  <c r="O957" i="7"/>
  <c r="AA957" i="7"/>
  <c r="X957" i="7"/>
  <c r="M957" i="7"/>
  <c r="N957" i="7"/>
  <c r="E957" i="7"/>
  <c r="C957" i="7"/>
  <c r="Q957" i="7"/>
  <c r="P957" i="7"/>
  <c r="F960" i="8"/>
  <c r="S960" i="8"/>
  <c r="F957" i="7" l="1"/>
  <c r="G957" i="7" s="1"/>
  <c r="S957" i="7"/>
  <c r="G960" i="8"/>
  <c r="H960" i="8" s="1"/>
  <c r="I960" i="8" s="1"/>
  <c r="T960" i="8"/>
  <c r="U960" i="8" s="1"/>
  <c r="V960" i="8" s="1"/>
  <c r="H957" i="7" l="1"/>
  <c r="I957" i="7" s="1"/>
  <c r="J957" i="7" s="1"/>
  <c r="T957" i="7"/>
  <c r="U957" i="7" s="1"/>
  <c r="V957" i="7" s="1"/>
  <c r="J960" i="8"/>
  <c r="W960" i="8"/>
  <c r="W957" i="7" l="1"/>
  <c r="Y957" i="7" s="1"/>
  <c r="Y960" i="8"/>
  <c r="AB960" i="8" s="1"/>
  <c r="Z956" i="7" l="1"/>
  <c r="AB957" i="7"/>
  <c r="E958" i="7" s="1"/>
  <c r="Z959" i="8"/>
  <c r="P961" i="8"/>
  <c r="M961" i="8"/>
  <c r="E961" i="8"/>
  <c r="R961" i="8"/>
  <c r="D961" i="8"/>
  <c r="AA961" i="8"/>
  <c r="N961" i="8"/>
  <c r="Q961" i="8"/>
  <c r="C961" i="8"/>
  <c r="X961" i="8"/>
  <c r="K961" i="8"/>
  <c r="O961" i="8"/>
  <c r="D958" i="7" l="1"/>
  <c r="N958" i="7"/>
  <c r="R958" i="7"/>
  <c r="S958" i="7" s="1"/>
  <c r="M958" i="7"/>
  <c r="C958" i="7"/>
  <c r="Q958" i="7"/>
  <c r="P958" i="7"/>
  <c r="O958" i="7"/>
  <c r="AA958" i="7"/>
  <c r="K958" i="7"/>
  <c r="X958" i="7"/>
  <c r="F958" i="7"/>
  <c r="G958" i="7" s="1"/>
  <c r="F961" i="8"/>
  <c r="S961" i="8"/>
  <c r="T961" i="8" s="1"/>
  <c r="U961" i="8" s="1"/>
  <c r="V961" i="8" s="1"/>
  <c r="T958" i="7" l="1"/>
  <c r="U958" i="7" s="1"/>
  <c r="V958" i="7" s="1"/>
  <c r="W958" i="7" s="1"/>
  <c r="H958" i="7"/>
  <c r="I958" i="7" s="1"/>
  <c r="J958" i="7" s="1"/>
  <c r="G961" i="8"/>
  <c r="H961" i="8" s="1"/>
  <c r="I961" i="8" s="1"/>
  <c r="W961" i="8"/>
  <c r="Y958" i="7" l="1"/>
  <c r="J961" i="8"/>
  <c r="Y961" i="8" s="1"/>
  <c r="AB958" i="7" l="1"/>
  <c r="Z957" i="7"/>
  <c r="AB961" i="8"/>
  <c r="Z960" i="8"/>
  <c r="X962" i="8" l="1"/>
  <c r="N962" i="8"/>
  <c r="R962" i="8"/>
  <c r="P962" i="8"/>
  <c r="Q962" i="8"/>
  <c r="K962" i="8"/>
  <c r="O962" i="8"/>
  <c r="E962" i="8"/>
  <c r="D962" i="8"/>
  <c r="AA962" i="8"/>
  <c r="C962" i="8"/>
  <c r="M962" i="8"/>
  <c r="Q959" i="7"/>
  <c r="O959" i="7"/>
  <c r="K959" i="7"/>
  <c r="M959" i="7"/>
  <c r="R959" i="7"/>
  <c r="D959" i="7"/>
  <c r="AA959" i="7"/>
  <c r="E959" i="7"/>
  <c r="N959" i="7"/>
  <c r="X959" i="7"/>
  <c r="P959" i="7"/>
  <c r="C959" i="7"/>
  <c r="S959" i="7" l="1"/>
  <c r="T959" i="7" s="1"/>
  <c r="S962" i="8"/>
  <c r="F959" i="7"/>
  <c r="F962" i="8"/>
  <c r="G962" i="8" s="1"/>
  <c r="T962" i="8" l="1"/>
  <c r="U962" i="8" s="1"/>
  <c r="V962" i="8" s="1"/>
  <c r="W962" i="8" s="1"/>
  <c r="U959" i="7"/>
  <c r="V959" i="7" s="1"/>
  <c r="W959" i="7" s="1"/>
  <c r="G959" i="7"/>
  <c r="H959" i="7" s="1"/>
  <c r="I959" i="7" s="1"/>
  <c r="J959" i="7" s="1"/>
  <c r="H962" i="8"/>
  <c r="I962" i="8" s="1"/>
  <c r="J962" i="8" s="1"/>
  <c r="Y962" i="8" l="1"/>
  <c r="Z961" i="8" s="1"/>
  <c r="Y959" i="7"/>
  <c r="AB962" i="8" l="1"/>
  <c r="M963" i="8" s="1"/>
  <c r="AB959" i="7"/>
  <c r="Z958" i="7"/>
  <c r="AA963" i="8" l="1"/>
  <c r="C963" i="8"/>
  <c r="D963" i="8"/>
  <c r="R963" i="8"/>
  <c r="N963" i="8"/>
  <c r="P963" i="8"/>
  <c r="K963" i="8"/>
  <c r="X963" i="8"/>
  <c r="O963" i="8"/>
  <c r="Q963" i="8"/>
  <c r="E963" i="8"/>
  <c r="F963" i="8" s="1"/>
  <c r="G963" i="8" s="1"/>
  <c r="H963" i="8" s="1"/>
  <c r="I963" i="8" s="1"/>
  <c r="O960" i="7"/>
  <c r="E960" i="7"/>
  <c r="D960" i="7"/>
  <c r="R960" i="7"/>
  <c r="K960" i="7"/>
  <c r="AA960" i="7"/>
  <c r="P960" i="7"/>
  <c r="M960" i="7"/>
  <c r="C960" i="7"/>
  <c r="Q960" i="7"/>
  <c r="X960" i="7"/>
  <c r="N960" i="7"/>
  <c r="S963" i="8"/>
  <c r="T963" i="8" s="1"/>
  <c r="F960" i="7" l="1"/>
  <c r="G960" i="7" s="1"/>
  <c r="S960" i="7"/>
  <c r="U963" i="8"/>
  <c r="V963" i="8" s="1"/>
  <c r="W963" i="8" s="1"/>
  <c r="J963" i="8"/>
  <c r="Y963" i="8" l="1"/>
  <c r="Z962" i="8" s="1"/>
  <c r="H960" i="7"/>
  <c r="I960" i="7" s="1"/>
  <c r="J960" i="7" s="1"/>
  <c r="T960" i="7"/>
  <c r="U960" i="7" s="1"/>
  <c r="V960" i="7" s="1"/>
  <c r="AB963" i="8" l="1"/>
  <c r="X964" i="8" s="1"/>
  <c r="W960" i="7"/>
  <c r="Y960" i="7" s="1"/>
  <c r="N964" i="8" l="1"/>
  <c r="D964" i="8"/>
  <c r="E964" i="8"/>
  <c r="F964" i="8" s="1"/>
  <c r="G964" i="8" s="1"/>
  <c r="K964" i="8"/>
  <c r="C964" i="8"/>
  <c r="R964" i="8"/>
  <c r="S964" i="8" s="1"/>
  <c r="T964" i="8" s="1"/>
  <c r="M964" i="8"/>
  <c r="AA964" i="8"/>
  <c r="P964" i="8"/>
  <c r="O964" i="8"/>
  <c r="Q964" i="8"/>
  <c r="AB960" i="7"/>
  <c r="Z959" i="7"/>
  <c r="D961" i="7" l="1"/>
  <c r="C961" i="7"/>
  <c r="AA961" i="7"/>
  <c r="P961" i="7"/>
  <c r="Q961" i="7"/>
  <c r="M961" i="7"/>
  <c r="R961" i="7"/>
  <c r="N961" i="7"/>
  <c r="X961" i="7"/>
  <c r="O961" i="7"/>
  <c r="K961" i="7"/>
  <c r="E961" i="7"/>
  <c r="H964" i="8"/>
  <c r="I964" i="8" s="1"/>
  <c r="J964" i="8" s="1"/>
  <c r="U964" i="8"/>
  <c r="V964" i="8" s="1"/>
  <c r="W964" i="8" s="1"/>
  <c r="Y964" i="8" l="1"/>
  <c r="Z963" i="8" s="1"/>
  <c r="S961" i="7"/>
  <c r="T961" i="7" s="1"/>
  <c r="U961" i="7" s="1"/>
  <c r="V961" i="7" s="1"/>
  <c r="F961" i="7"/>
  <c r="AB964" i="8" l="1"/>
  <c r="O965" i="8" s="1"/>
  <c r="G961" i="7"/>
  <c r="W961" i="7"/>
  <c r="Q965" i="8" l="1"/>
  <c r="R965" i="8"/>
  <c r="S965" i="8" s="1"/>
  <c r="T965" i="8" s="1"/>
  <c r="M965" i="8"/>
  <c r="D965" i="8"/>
  <c r="E965" i="8"/>
  <c r="F965" i="8" s="1"/>
  <c r="G965" i="8" s="1"/>
  <c r="K965" i="8"/>
  <c r="X965" i="8"/>
  <c r="N965" i="8"/>
  <c r="P965" i="8"/>
  <c r="AA965" i="8"/>
  <c r="C965" i="8"/>
  <c r="H961" i="7"/>
  <c r="I961" i="7" s="1"/>
  <c r="J961" i="7" s="1"/>
  <c r="Y961" i="7" s="1"/>
  <c r="Z960" i="7" l="1"/>
  <c r="AB961" i="7"/>
  <c r="P962" i="7" s="1"/>
  <c r="U965" i="8"/>
  <c r="V965" i="8" s="1"/>
  <c r="W965" i="8" s="1"/>
  <c r="H965" i="8"/>
  <c r="I965" i="8" s="1"/>
  <c r="J965" i="8" s="1"/>
  <c r="E962" i="7" l="1"/>
  <c r="F962" i="7" s="1"/>
  <c r="Q962" i="7"/>
  <c r="X962" i="7"/>
  <c r="Y965" i="8"/>
  <c r="AB965" i="8" s="1"/>
  <c r="N962" i="7"/>
  <c r="AA962" i="7"/>
  <c r="D962" i="7"/>
  <c r="K962" i="7"/>
  <c r="M962" i="7"/>
  <c r="C962" i="7"/>
  <c r="O962" i="7"/>
  <c r="R962" i="7"/>
  <c r="S962" i="7" s="1"/>
  <c r="T962" i="7" s="1"/>
  <c r="U962" i="7" s="1"/>
  <c r="V962" i="7" s="1"/>
  <c r="Z964" i="8" l="1"/>
  <c r="P966" i="8"/>
  <c r="C966" i="8"/>
  <c r="D966" i="8"/>
  <c r="R966" i="8"/>
  <c r="N966" i="8"/>
  <c r="X966" i="8"/>
  <c r="M966" i="8"/>
  <c r="K966" i="8"/>
  <c r="Q966" i="8"/>
  <c r="E966" i="8"/>
  <c r="AA966" i="8"/>
  <c r="O966" i="8"/>
  <c r="G962" i="7"/>
  <c r="H962" i="7" s="1"/>
  <c r="I962" i="7" s="1"/>
  <c r="W962" i="7"/>
  <c r="S966" i="8" l="1"/>
  <c r="T966" i="8" s="1"/>
  <c r="U966" i="8" s="1"/>
  <c r="V966" i="8" s="1"/>
  <c r="J962" i="7"/>
  <c r="Y962" i="7" s="1"/>
  <c r="F966" i="8"/>
  <c r="G966" i="8" l="1"/>
  <c r="AB962" i="7"/>
  <c r="Z961" i="7"/>
  <c r="W966" i="8"/>
  <c r="H966" i="8" l="1"/>
  <c r="I966" i="8" s="1"/>
  <c r="J966" i="8" s="1"/>
  <c r="Y966" i="8" s="1"/>
  <c r="D963" i="7"/>
  <c r="M963" i="7"/>
  <c r="E963" i="7"/>
  <c r="O963" i="7"/>
  <c r="P963" i="7"/>
  <c r="K963" i="7"/>
  <c r="N963" i="7"/>
  <c r="X963" i="7"/>
  <c r="C963" i="7"/>
  <c r="R963" i="7"/>
  <c r="Q963" i="7"/>
  <c r="AA963" i="7"/>
  <c r="AB966" i="8" l="1"/>
  <c r="Z965" i="8"/>
  <c r="S963" i="7"/>
  <c r="T963" i="7" s="1"/>
  <c r="U963" i="7" s="1"/>
  <c r="V963" i="7" s="1"/>
  <c r="F963" i="7"/>
  <c r="G963" i="7" s="1"/>
  <c r="H963" i="7" s="1"/>
  <c r="I963" i="7" s="1"/>
  <c r="X967" i="8" l="1"/>
  <c r="N967" i="8"/>
  <c r="Q967" i="8"/>
  <c r="E967" i="8"/>
  <c r="M967" i="8"/>
  <c r="P967" i="8"/>
  <c r="AA967" i="8"/>
  <c r="C967" i="8"/>
  <c r="K967" i="8"/>
  <c r="O967" i="8"/>
  <c r="D967" i="8"/>
  <c r="R967" i="8"/>
  <c r="J963" i="7"/>
  <c r="W963" i="7"/>
  <c r="Y963" i="7" l="1"/>
  <c r="S967" i="8"/>
  <c r="T967" i="8" s="1"/>
  <c r="U967" i="8" s="1"/>
  <c r="V967" i="8" s="1"/>
  <c r="F967" i="8"/>
  <c r="AB963" i="7" l="1"/>
  <c r="Z962" i="7"/>
  <c r="G967" i="8"/>
  <c r="W967" i="8"/>
  <c r="E964" i="7" l="1"/>
  <c r="X964" i="7"/>
  <c r="Q964" i="7"/>
  <c r="K964" i="7"/>
  <c r="O964" i="7"/>
  <c r="C964" i="7"/>
  <c r="N964" i="7"/>
  <c r="AA964" i="7"/>
  <c r="D964" i="7"/>
  <c r="P964" i="7"/>
  <c r="R964" i="7"/>
  <c r="M964" i="7"/>
  <c r="H967" i="8"/>
  <c r="I967" i="8" s="1"/>
  <c r="J967" i="8" s="1"/>
  <c r="Y967" i="8" s="1"/>
  <c r="AB967" i="8" l="1"/>
  <c r="Z966" i="8"/>
  <c r="F964" i="7"/>
  <c r="S964" i="7"/>
  <c r="T964" i="7" s="1"/>
  <c r="U964" i="7" l="1"/>
  <c r="V964" i="7" s="1"/>
  <c r="W964" i="7" s="1"/>
  <c r="AA968" i="8"/>
  <c r="M968" i="8"/>
  <c r="O968" i="8"/>
  <c r="Q968" i="8"/>
  <c r="D968" i="8"/>
  <c r="E968" i="8"/>
  <c r="P968" i="8"/>
  <c r="N968" i="8"/>
  <c r="X968" i="8"/>
  <c r="K968" i="8"/>
  <c r="R968" i="8"/>
  <c r="C968" i="8"/>
  <c r="G964" i="7"/>
  <c r="H964" i="7" s="1"/>
  <c r="I964" i="7" s="1"/>
  <c r="J964" i="7" s="1"/>
  <c r="Y964" i="7" l="1"/>
  <c r="Z963" i="7" s="1"/>
  <c r="F968" i="8"/>
  <c r="S968" i="8"/>
  <c r="T968" i="8" s="1"/>
  <c r="AB964" i="7" l="1"/>
  <c r="Q965" i="7" s="1"/>
  <c r="G968" i="8"/>
  <c r="U968" i="8"/>
  <c r="V968" i="8" s="1"/>
  <c r="W968" i="8" s="1"/>
  <c r="C965" i="7" l="1"/>
  <c r="P965" i="7"/>
  <c r="M965" i="7"/>
  <c r="R965" i="7"/>
  <c r="S965" i="7" s="1"/>
  <c r="T965" i="7" s="1"/>
  <c r="U965" i="7" s="1"/>
  <c r="V965" i="7" s="1"/>
  <c r="E965" i="7"/>
  <c r="F965" i="7" s="1"/>
  <c r="G965" i="7" s="1"/>
  <c r="H965" i="7" s="1"/>
  <c r="I965" i="7" s="1"/>
  <c r="D965" i="7"/>
  <c r="K965" i="7"/>
  <c r="O965" i="7"/>
  <c r="X965" i="7"/>
  <c r="N965" i="7"/>
  <c r="AA965" i="7"/>
  <c r="H968" i="8"/>
  <c r="I968" i="8" s="1"/>
  <c r="J968" i="8" s="1"/>
  <c r="Y968" i="8" s="1"/>
  <c r="AB968" i="8" l="1"/>
  <c r="Z967" i="8"/>
  <c r="J965" i="7"/>
  <c r="W965" i="7"/>
  <c r="E969" i="8" l="1"/>
  <c r="K969" i="8"/>
  <c r="AA969" i="8"/>
  <c r="Q969" i="8"/>
  <c r="P969" i="8"/>
  <c r="D969" i="8"/>
  <c r="O969" i="8"/>
  <c r="M969" i="8"/>
  <c r="C969" i="8"/>
  <c r="X969" i="8"/>
  <c r="N969" i="8"/>
  <c r="R969" i="8"/>
  <c r="Y965" i="7"/>
  <c r="AB965" i="7" l="1"/>
  <c r="Z964" i="7"/>
  <c r="F969" i="8"/>
  <c r="G969" i="8" s="1"/>
  <c r="H969" i="8" s="1"/>
  <c r="I969" i="8" s="1"/>
  <c r="S969" i="8"/>
  <c r="T969" i="8" l="1"/>
  <c r="D966" i="7"/>
  <c r="E966" i="7"/>
  <c r="N966" i="7"/>
  <c r="Q966" i="7"/>
  <c r="C966" i="7"/>
  <c r="O966" i="7"/>
  <c r="M966" i="7"/>
  <c r="K966" i="7"/>
  <c r="AA966" i="7"/>
  <c r="P966" i="7"/>
  <c r="R966" i="7"/>
  <c r="X966" i="7"/>
  <c r="J969" i="8"/>
  <c r="U969" i="8" l="1"/>
  <c r="V969" i="8" s="1"/>
  <c r="W969" i="8" s="1"/>
  <c r="Y969" i="8" s="1"/>
  <c r="F966" i="7"/>
  <c r="G966" i="7" s="1"/>
  <c r="S966" i="7"/>
  <c r="T966" i="7" s="1"/>
  <c r="U966" i="7" l="1"/>
  <c r="V966" i="7" s="1"/>
  <c r="W966" i="7" s="1"/>
  <c r="AB969" i="8"/>
  <c r="Z968" i="8"/>
  <c r="H966" i="7"/>
  <c r="I966" i="7" s="1"/>
  <c r="J966" i="7" s="1"/>
  <c r="Y966" i="7" l="1"/>
  <c r="Z965" i="7" s="1"/>
  <c r="X970" i="8"/>
  <c r="Q970" i="8"/>
  <c r="O970" i="8"/>
  <c r="D970" i="8"/>
  <c r="N970" i="8"/>
  <c r="R970" i="8"/>
  <c r="AA970" i="8"/>
  <c r="C970" i="8"/>
  <c r="P970" i="8"/>
  <c r="E970" i="8"/>
  <c r="K970" i="8"/>
  <c r="M970" i="8"/>
  <c r="AB966" i="7" l="1"/>
  <c r="M967" i="7" s="1"/>
  <c r="F970" i="8"/>
  <c r="S970" i="8"/>
  <c r="T970" i="8" s="1"/>
  <c r="U970" i="8" s="1"/>
  <c r="V970" i="8" s="1"/>
  <c r="AA967" i="7" l="1"/>
  <c r="D967" i="7"/>
  <c r="K967" i="7"/>
  <c r="P967" i="7"/>
  <c r="E967" i="7"/>
  <c r="F967" i="7" s="1"/>
  <c r="R967" i="7"/>
  <c r="S967" i="7" s="1"/>
  <c r="X967" i="7"/>
  <c r="O967" i="7"/>
  <c r="N967" i="7"/>
  <c r="Q967" i="7"/>
  <c r="C967" i="7"/>
  <c r="G970" i="8"/>
  <c r="H970" i="8" s="1"/>
  <c r="I970" i="8" s="1"/>
  <c r="W970" i="8"/>
  <c r="J970" i="8" l="1"/>
  <c r="Y970" i="8" s="1"/>
  <c r="T967" i="7"/>
  <c r="U967" i="7" s="1"/>
  <c r="V967" i="7" s="1"/>
  <c r="G967" i="7"/>
  <c r="H967" i="7" s="1"/>
  <c r="I967" i="7" s="1"/>
  <c r="J967" i="7" s="1"/>
  <c r="AB970" i="8" l="1"/>
  <c r="Z969" i="8"/>
  <c r="W967" i="7"/>
  <c r="Y967" i="7" s="1"/>
  <c r="AB967" i="7" l="1"/>
  <c r="Z966" i="7"/>
  <c r="R971" i="8"/>
  <c r="Q971" i="8"/>
  <c r="E971" i="8"/>
  <c r="P971" i="8"/>
  <c r="O971" i="8"/>
  <c r="AA971" i="8"/>
  <c r="X971" i="8"/>
  <c r="M971" i="8"/>
  <c r="C971" i="8"/>
  <c r="N971" i="8"/>
  <c r="D971" i="8"/>
  <c r="K971" i="8"/>
  <c r="Q968" i="7" l="1"/>
  <c r="O968" i="7"/>
  <c r="K968" i="7"/>
  <c r="R968" i="7"/>
  <c r="D968" i="7"/>
  <c r="P968" i="7"/>
  <c r="X968" i="7"/>
  <c r="C968" i="7"/>
  <c r="N968" i="7"/>
  <c r="M968" i="7"/>
  <c r="E968" i="7"/>
  <c r="AA968" i="7"/>
  <c r="F971" i="8"/>
  <c r="S971" i="8"/>
  <c r="F968" i="7" l="1"/>
  <c r="S968" i="7"/>
  <c r="T968" i="7" s="1"/>
  <c r="G971" i="8"/>
  <c r="H971" i="8" s="1"/>
  <c r="I971" i="8" s="1"/>
  <c r="T971" i="8"/>
  <c r="U971" i="8" s="1"/>
  <c r="V971" i="8" s="1"/>
  <c r="W971" i="8" l="1"/>
  <c r="J971" i="8"/>
  <c r="U968" i="7"/>
  <c r="V968" i="7" s="1"/>
  <c r="W968" i="7" s="1"/>
  <c r="G968" i="7"/>
  <c r="H968" i="7" s="1"/>
  <c r="I968" i="7" s="1"/>
  <c r="J968" i="7" l="1"/>
  <c r="Y968" i="7" s="1"/>
  <c r="Y971" i="8"/>
  <c r="AB968" i="7" l="1"/>
  <c r="Z967" i="7"/>
  <c r="AB971" i="8"/>
  <c r="Z970" i="8"/>
  <c r="O969" i="7" l="1"/>
  <c r="Q969" i="7"/>
  <c r="AA969" i="7"/>
  <c r="D969" i="7"/>
  <c r="C969" i="7"/>
  <c r="K969" i="7"/>
  <c r="R969" i="7"/>
  <c r="E969" i="7"/>
  <c r="X969" i="7"/>
  <c r="N969" i="7"/>
  <c r="P969" i="7"/>
  <c r="M969" i="7"/>
  <c r="E972" i="8"/>
  <c r="AA972" i="8"/>
  <c r="D972" i="8"/>
  <c r="Q972" i="8"/>
  <c r="R972" i="8"/>
  <c r="K972" i="8"/>
  <c r="X972" i="8"/>
  <c r="C972" i="8"/>
  <c r="O972" i="8"/>
  <c r="M972" i="8"/>
  <c r="N972" i="8"/>
  <c r="P972" i="8"/>
  <c r="S972" i="8" l="1"/>
  <c r="T972" i="8" s="1"/>
  <c r="U972" i="8" s="1"/>
  <c r="V972" i="8" s="1"/>
  <c r="F972" i="8"/>
  <c r="S969" i="7"/>
  <c r="F969" i="7"/>
  <c r="G969" i="7" s="1"/>
  <c r="H969" i="7" s="1"/>
  <c r="I969" i="7" s="1"/>
  <c r="W972" i="8" l="1"/>
  <c r="J969" i="7"/>
  <c r="T969" i="7"/>
  <c r="G972" i="8"/>
  <c r="H972" i="8" s="1"/>
  <c r="I972" i="8" s="1"/>
  <c r="J972" i="8" s="1"/>
  <c r="Y972" i="8" l="1"/>
  <c r="Z971" i="8" s="1"/>
  <c r="U969" i="7"/>
  <c r="V969" i="7" s="1"/>
  <c r="W969" i="7" s="1"/>
  <c r="Y969" i="7" s="1"/>
  <c r="AB972" i="8" l="1"/>
  <c r="O973" i="8" s="1"/>
  <c r="AB969" i="7"/>
  <c r="Z968" i="7"/>
  <c r="X973" i="8" l="1"/>
  <c r="D973" i="8"/>
  <c r="C973" i="8"/>
  <c r="AA973" i="8"/>
  <c r="P973" i="8"/>
  <c r="N973" i="8"/>
  <c r="Q973" i="8"/>
  <c r="E973" i="8"/>
  <c r="F973" i="8" s="1"/>
  <c r="M973" i="8"/>
  <c r="R973" i="8"/>
  <c r="S973" i="8" s="1"/>
  <c r="T973" i="8" s="1"/>
  <c r="K973" i="8"/>
  <c r="K970" i="7"/>
  <c r="P970" i="7"/>
  <c r="AA970" i="7"/>
  <c r="M970" i="7"/>
  <c r="C970" i="7"/>
  <c r="Q970" i="7"/>
  <c r="N970" i="7"/>
  <c r="D970" i="7"/>
  <c r="O970" i="7"/>
  <c r="R970" i="7"/>
  <c r="E970" i="7"/>
  <c r="X970" i="7"/>
  <c r="S970" i="7" l="1"/>
  <c r="T970" i="7" s="1"/>
  <c r="F970" i="7"/>
  <c r="G973" i="8"/>
  <c r="H973" i="8" s="1"/>
  <c r="I973" i="8" s="1"/>
  <c r="J973" i="8" s="1"/>
  <c r="U973" i="8"/>
  <c r="V973" i="8" s="1"/>
  <c r="W973" i="8" s="1"/>
  <c r="Y973" i="8" l="1"/>
  <c r="AB973" i="8" s="1"/>
  <c r="G970" i="7"/>
  <c r="U970" i="7"/>
  <c r="V970" i="7" s="1"/>
  <c r="W970" i="7" s="1"/>
  <c r="Z972" i="8" l="1"/>
  <c r="X974" i="8"/>
  <c r="Q974" i="8"/>
  <c r="R974" i="8"/>
  <c r="P974" i="8"/>
  <c r="AA974" i="8"/>
  <c r="E974" i="8"/>
  <c r="K974" i="8"/>
  <c r="D974" i="8"/>
  <c r="O974" i="8"/>
  <c r="M974" i="8"/>
  <c r="C974" i="8"/>
  <c r="N974" i="8"/>
  <c r="H970" i="7"/>
  <c r="I970" i="7" s="1"/>
  <c r="J970" i="7" s="1"/>
  <c r="Y970" i="7" s="1"/>
  <c r="AB970" i="7" l="1"/>
  <c r="Z969" i="7"/>
  <c r="F974" i="8"/>
  <c r="G974" i="8" s="1"/>
  <c r="S974" i="8"/>
  <c r="T974" i="8" s="1"/>
  <c r="U974" i="8" s="1"/>
  <c r="V974" i="8" s="1"/>
  <c r="C971" i="7" l="1"/>
  <c r="P971" i="7"/>
  <c r="E971" i="7"/>
  <c r="AA971" i="7"/>
  <c r="X971" i="7"/>
  <c r="N971" i="7"/>
  <c r="K971" i="7"/>
  <c r="O971" i="7"/>
  <c r="Q971" i="7"/>
  <c r="M971" i="7"/>
  <c r="D971" i="7"/>
  <c r="R971" i="7"/>
  <c r="H974" i="8"/>
  <c r="I974" i="8" s="1"/>
  <c r="J974" i="8" s="1"/>
  <c r="W974" i="8"/>
  <c r="Y974" i="8" l="1"/>
  <c r="Z973" i="8" s="1"/>
  <c r="S971" i="7"/>
  <c r="F971" i="7"/>
  <c r="AB974" i="8" l="1"/>
  <c r="D975" i="8" s="1"/>
  <c r="G971" i="7"/>
  <c r="H971" i="7" s="1"/>
  <c r="I971" i="7" s="1"/>
  <c r="T971" i="7"/>
  <c r="N975" i="8" l="1"/>
  <c r="P975" i="8"/>
  <c r="R975" i="8"/>
  <c r="S975" i="8" s="1"/>
  <c r="M975" i="8"/>
  <c r="C975" i="8"/>
  <c r="E975" i="8"/>
  <c r="F975" i="8" s="1"/>
  <c r="G975" i="8" s="1"/>
  <c r="H975" i="8" s="1"/>
  <c r="I975" i="8" s="1"/>
  <c r="K975" i="8"/>
  <c r="O975" i="8"/>
  <c r="X975" i="8"/>
  <c r="AA975" i="8"/>
  <c r="Q975" i="8"/>
  <c r="J971" i="7"/>
  <c r="U971" i="7"/>
  <c r="V971" i="7" s="1"/>
  <c r="W971" i="7" s="1"/>
  <c r="Y971" i="7" l="1"/>
  <c r="Z970" i="7" s="1"/>
  <c r="T975" i="8"/>
  <c r="U975" i="8" s="1"/>
  <c r="V975" i="8" s="1"/>
  <c r="J975" i="8"/>
  <c r="AB971" i="7" l="1"/>
  <c r="D972" i="7" s="1"/>
  <c r="W975" i="8"/>
  <c r="Y975" i="8" s="1"/>
  <c r="E972" i="7" l="1"/>
  <c r="F972" i="7" s="1"/>
  <c r="G972" i="7" s="1"/>
  <c r="AA972" i="7"/>
  <c r="Q972" i="7"/>
  <c r="X972" i="7"/>
  <c r="R972" i="7"/>
  <c r="S972" i="7" s="1"/>
  <c r="M972" i="7"/>
  <c r="C972" i="7"/>
  <c r="N972" i="7"/>
  <c r="K972" i="7"/>
  <c r="P972" i="7"/>
  <c r="O972" i="7"/>
  <c r="AB975" i="8"/>
  <c r="Z974" i="8"/>
  <c r="H972" i="7" l="1"/>
  <c r="I972" i="7" s="1"/>
  <c r="J972" i="7" s="1"/>
  <c r="E976" i="8"/>
  <c r="P976" i="8"/>
  <c r="X976" i="8"/>
  <c r="N976" i="8"/>
  <c r="D976" i="8"/>
  <c r="K976" i="8"/>
  <c r="C976" i="8"/>
  <c r="AA976" i="8"/>
  <c r="M976" i="8"/>
  <c r="Q976" i="8"/>
  <c r="R976" i="8"/>
  <c r="O976" i="8"/>
  <c r="T972" i="7"/>
  <c r="U972" i="7" s="1"/>
  <c r="V972" i="7" s="1"/>
  <c r="F976" i="8" l="1"/>
  <c r="G976" i="8" s="1"/>
  <c r="W972" i="7"/>
  <c r="Y972" i="7" s="1"/>
  <c r="S976" i="8"/>
  <c r="AB972" i="7" l="1"/>
  <c r="Z971" i="7"/>
  <c r="T976" i="8"/>
  <c r="H976" i="8"/>
  <c r="I976" i="8" s="1"/>
  <c r="J976" i="8" s="1"/>
  <c r="O973" i="7" l="1"/>
  <c r="E973" i="7"/>
  <c r="X973" i="7"/>
  <c r="D973" i="7"/>
  <c r="K973" i="7"/>
  <c r="N973" i="7"/>
  <c r="C973" i="7"/>
  <c r="R973" i="7"/>
  <c r="M973" i="7"/>
  <c r="Q973" i="7"/>
  <c r="P973" i="7"/>
  <c r="AA973" i="7"/>
  <c r="U976" i="8"/>
  <c r="V976" i="8" s="1"/>
  <c r="W976" i="8" s="1"/>
  <c r="Y976" i="8" s="1"/>
  <c r="AB976" i="8" l="1"/>
  <c r="Z975" i="8"/>
  <c r="S973" i="7"/>
  <c r="F973" i="7"/>
  <c r="P977" i="8" l="1"/>
  <c r="C977" i="8"/>
  <c r="R977" i="8"/>
  <c r="O977" i="8"/>
  <c r="Q977" i="8"/>
  <c r="AA977" i="8"/>
  <c r="K977" i="8"/>
  <c r="D977" i="8"/>
  <c r="E977" i="8"/>
  <c r="X977" i="8"/>
  <c r="M977" i="8"/>
  <c r="N977" i="8"/>
  <c r="G973" i="7"/>
  <c r="H973" i="7" s="1"/>
  <c r="I973" i="7" s="1"/>
  <c r="T973" i="7"/>
  <c r="U973" i="7" s="1"/>
  <c r="V973" i="7" s="1"/>
  <c r="W973" i="7" s="1"/>
  <c r="F977" i="8" l="1"/>
  <c r="G977" i="8" s="1"/>
  <c r="H977" i="8" s="1"/>
  <c r="I977" i="8" s="1"/>
  <c r="J973" i="7"/>
  <c r="Y973" i="7" s="1"/>
  <c r="S977" i="8"/>
  <c r="T977" i="8" s="1"/>
  <c r="U977" i="8" s="1"/>
  <c r="V977" i="8" s="1"/>
  <c r="W977" i="8" l="1"/>
  <c r="J977" i="8"/>
  <c r="AB973" i="7"/>
  <c r="Z972" i="7"/>
  <c r="Y977" i="8" l="1"/>
  <c r="Z976" i="8" s="1"/>
  <c r="X974" i="7"/>
  <c r="Q974" i="7"/>
  <c r="C974" i="7"/>
  <c r="E974" i="7"/>
  <c r="D974" i="7"/>
  <c r="P974" i="7"/>
  <c r="M974" i="7"/>
  <c r="O974" i="7"/>
  <c r="R974" i="7"/>
  <c r="N974" i="7"/>
  <c r="AA974" i="7"/>
  <c r="K974" i="7"/>
  <c r="AB977" i="8" l="1"/>
  <c r="O978" i="8" s="1"/>
  <c r="F974" i="7"/>
  <c r="S974" i="7"/>
  <c r="T974" i="7" s="1"/>
  <c r="U974" i="7" s="1"/>
  <c r="V974" i="7" s="1"/>
  <c r="Q978" i="8" l="1"/>
  <c r="R978" i="8"/>
  <c r="S978" i="8" s="1"/>
  <c r="C978" i="8"/>
  <c r="M978" i="8"/>
  <c r="D978" i="8"/>
  <c r="E978" i="8"/>
  <c r="F978" i="8" s="1"/>
  <c r="N978" i="8"/>
  <c r="K978" i="8"/>
  <c r="X978" i="8"/>
  <c r="P978" i="8"/>
  <c r="AA978" i="8"/>
  <c r="G974" i="7"/>
  <c r="H974" i="7" s="1"/>
  <c r="I974" i="7" s="1"/>
  <c r="J974" i="7" s="1"/>
  <c r="W974" i="7"/>
  <c r="Y974" i="7" l="1"/>
  <c r="Z973" i="7" s="1"/>
  <c r="T978" i="8"/>
  <c r="U978" i="8" s="1"/>
  <c r="V978" i="8" s="1"/>
  <c r="G978" i="8"/>
  <c r="H978" i="8" s="1"/>
  <c r="I978" i="8" s="1"/>
  <c r="AB974" i="7" l="1"/>
  <c r="E975" i="7" s="1"/>
  <c r="W978" i="8"/>
  <c r="J978" i="8"/>
  <c r="R975" i="7" l="1"/>
  <c r="S975" i="7" s="1"/>
  <c r="T975" i="7" s="1"/>
  <c r="U975" i="7" s="1"/>
  <c r="V975" i="7" s="1"/>
  <c r="N975" i="7"/>
  <c r="K975" i="7"/>
  <c r="P975" i="7"/>
  <c r="D975" i="7"/>
  <c r="O975" i="7"/>
  <c r="X975" i="7"/>
  <c r="C975" i="7"/>
  <c r="M975" i="7"/>
  <c r="AA975" i="7"/>
  <c r="Q975" i="7"/>
  <c r="Y978" i="8"/>
  <c r="Z977" i="8" s="1"/>
  <c r="F975" i="7"/>
  <c r="G975" i="7" s="1"/>
  <c r="H975" i="7" s="1"/>
  <c r="I975" i="7" s="1"/>
  <c r="AB978" i="8" l="1"/>
  <c r="O979" i="8" s="1"/>
  <c r="W975" i="7"/>
  <c r="J975" i="7"/>
  <c r="X979" i="8" l="1"/>
  <c r="R979" i="8"/>
  <c r="S979" i="8" s="1"/>
  <c r="T979" i="8" s="1"/>
  <c r="N979" i="8"/>
  <c r="M979" i="8"/>
  <c r="E979" i="8"/>
  <c r="F979" i="8" s="1"/>
  <c r="G979" i="8" s="1"/>
  <c r="Q979" i="8"/>
  <c r="Y975" i="7"/>
  <c r="AB975" i="7" s="1"/>
  <c r="AA979" i="8"/>
  <c r="P979" i="8"/>
  <c r="K979" i="8"/>
  <c r="C979" i="8"/>
  <c r="D979" i="8"/>
  <c r="Z974" i="7" l="1"/>
  <c r="H979" i="8"/>
  <c r="I979" i="8" s="1"/>
  <c r="J979" i="8" s="1"/>
  <c r="Q976" i="7"/>
  <c r="AA976" i="7"/>
  <c r="D976" i="7"/>
  <c r="C976" i="7"/>
  <c r="X976" i="7"/>
  <c r="O976" i="7"/>
  <c r="M976" i="7"/>
  <c r="N976" i="7"/>
  <c r="K976" i="7"/>
  <c r="P976" i="7"/>
  <c r="R976" i="7"/>
  <c r="E976" i="7"/>
  <c r="U979" i="8"/>
  <c r="V979" i="8" s="1"/>
  <c r="W979" i="8" s="1"/>
  <c r="S976" i="7" l="1"/>
  <c r="Y979" i="8"/>
  <c r="F976" i="7"/>
  <c r="G976" i="7" s="1"/>
  <c r="H976" i="7" s="1"/>
  <c r="I976" i="7" s="1"/>
  <c r="AB979" i="8" l="1"/>
  <c r="Z978" i="8"/>
  <c r="J976" i="7"/>
  <c r="T976" i="7"/>
  <c r="U976" i="7" s="1"/>
  <c r="V976" i="7" s="1"/>
  <c r="W976" i="7" l="1"/>
  <c r="Y976" i="7" s="1"/>
  <c r="D980" i="8"/>
  <c r="X980" i="8"/>
  <c r="Q980" i="8"/>
  <c r="P980" i="8"/>
  <c r="K980" i="8"/>
  <c r="E980" i="8"/>
  <c r="R980" i="8"/>
  <c r="O980" i="8"/>
  <c r="C980" i="8"/>
  <c r="AA980" i="8"/>
  <c r="N980" i="8"/>
  <c r="M980" i="8"/>
  <c r="AB976" i="7" l="1"/>
  <c r="Z975" i="7"/>
  <c r="S980" i="8"/>
  <c r="T980" i="8" s="1"/>
  <c r="F980" i="8"/>
  <c r="G980" i="8" s="1"/>
  <c r="C977" i="7" l="1"/>
  <c r="Q977" i="7"/>
  <c r="O977" i="7"/>
  <c r="P977" i="7"/>
  <c r="X977" i="7"/>
  <c r="D977" i="7"/>
  <c r="K977" i="7"/>
  <c r="M977" i="7"/>
  <c r="N977" i="7"/>
  <c r="AA977" i="7"/>
  <c r="E977" i="7"/>
  <c r="R977" i="7"/>
  <c r="H980" i="8"/>
  <c r="I980" i="8" s="1"/>
  <c r="J980" i="8" s="1"/>
  <c r="U980" i="8"/>
  <c r="V980" i="8" s="1"/>
  <c r="W980" i="8" s="1"/>
  <c r="S977" i="7" l="1"/>
  <c r="F977" i="7"/>
  <c r="G977" i="7" s="1"/>
  <c r="Y980" i="8"/>
  <c r="T977" i="7" l="1"/>
  <c r="U977" i="7" s="1"/>
  <c r="V977" i="7" s="1"/>
  <c r="AB980" i="8"/>
  <c r="Z979" i="8"/>
  <c r="H977" i="7"/>
  <c r="I977" i="7" s="1"/>
  <c r="J977" i="7" s="1"/>
  <c r="W977" i="7" l="1"/>
  <c r="Y977" i="7" s="1"/>
  <c r="O981" i="8"/>
  <c r="N981" i="8"/>
  <c r="X981" i="8"/>
  <c r="AA981" i="8"/>
  <c r="C981" i="8"/>
  <c r="P981" i="8"/>
  <c r="Q981" i="8"/>
  <c r="D981" i="8"/>
  <c r="R981" i="8"/>
  <c r="E981" i="8"/>
  <c r="M981" i="8"/>
  <c r="K981" i="8"/>
  <c r="AB977" i="7" l="1"/>
  <c r="Z976" i="7"/>
  <c r="S981" i="8"/>
  <c r="F981" i="8"/>
  <c r="Q978" i="7" l="1"/>
  <c r="O978" i="7"/>
  <c r="P978" i="7"/>
  <c r="E978" i="7"/>
  <c r="C978" i="7"/>
  <c r="N978" i="7"/>
  <c r="D978" i="7"/>
  <c r="M978" i="7"/>
  <c r="X978" i="7"/>
  <c r="K978" i="7"/>
  <c r="R978" i="7"/>
  <c r="AA978" i="7"/>
  <c r="G981" i="8"/>
  <c r="H981" i="8" s="1"/>
  <c r="I981" i="8" s="1"/>
  <c r="T981" i="8"/>
  <c r="U981" i="8" s="1"/>
  <c r="V981" i="8" s="1"/>
  <c r="J981" i="8" l="1"/>
  <c r="S978" i="7"/>
  <c r="T978" i="7" s="1"/>
  <c r="U978" i="7" s="1"/>
  <c r="V978" i="7" s="1"/>
  <c r="F978" i="7"/>
  <c r="G978" i="7" s="1"/>
  <c r="W981" i="8"/>
  <c r="H978" i="7" l="1"/>
  <c r="I978" i="7" s="1"/>
  <c r="J978" i="7" s="1"/>
  <c r="Y981" i="8"/>
  <c r="W978" i="7"/>
  <c r="Y978" i="7" l="1"/>
  <c r="Z977" i="7" s="1"/>
  <c r="AB981" i="8"/>
  <c r="Z980" i="8"/>
  <c r="AB978" i="7" l="1"/>
  <c r="O979" i="7" s="1"/>
  <c r="K982" i="8"/>
  <c r="N982" i="8"/>
  <c r="D982" i="8"/>
  <c r="X982" i="8"/>
  <c r="P982" i="8"/>
  <c r="M982" i="8"/>
  <c r="O982" i="8"/>
  <c r="Q982" i="8"/>
  <c r="E982" i="8"/>
  <c r="C982" i="8"/>
  <c r="AA982" i="8"/>
  <c r="R982" i="8"/>
  <c r="R979" i="7" l="1"/>
  <c r="S979" i="7" s="1"/>
  <c r="X979" i="7"/>
  <c r="M979" i="7"/>
  <c r="N979" i="7"/>
  <c r="Q979" i="7"/>
  <c r="AA979" i="7"/>
  <c r="E979" i="7"/>
  <c r="F979" i="7" s="1"/>
  <c r="K979" i="7"/>
  <c r="C979" i="7"/>
  <c r="P979" i="7"/>
  <c r="D979" i="7"/>
  <c r="F982" i="8"/>
  <c r="G982" i="8" s="1"/>
  <c r="S982" i="8"/>
  <c r="T982" i="8" l="1"/>
  <c r="U982" i="8" s="1"/>
  <c r="V982" i="8" s="1"/>
  <c r="G979" i="7"/>
  <c r="H979" i="7" s="1"/>
  <c r="I979" i="7" s="1"/>
  <c r="H982" i="8"/>
  <c r="I982" i="8" s="1"/>
  <c r="J982" i="8" s="1"/>
  <c r="T979" i="7"/>
  <c r="U979" i="7" s="1"/>
  <c r="V979" i="7" s="1"/>
  <c r="W982" i="8" l="1"/>
  <c r="Y982" i="8" s="1"/>
  <c r="W979" i="7"/>
  <c r="J979" i="7"/>
  <c r="AB982" i="8" l="1"/>
  <c r="Z981" i="8"/>
  <c r="Y979" i="7"/>
  <c r="E983" i="8" l="1"/>
  <c r="C983" i="8"/>
  <c r="O983" i="8"/>
  <c r="M983" i="8"/>
  <c r="X983" i="8"/>
  <c r="K983" i="8"/>
  <c r="D983" i="8"/>
  <c r="R983" i="8"/>
  <c r="N983" i="8"/>
  <c r="AA983" i="8"/>
  <c r="Q983" i="8"/>
  <c r="P983" i="8"/>
  <c r="AB979" i="7"/>
  <c r="Z978" i="7"/>
  <c r="E980" i="7" l="1"/>
  <c r="P980" i="7"/>
  <c r="X980" i="7"/>
  <c r="D980" i="7"/>
  <c r="N980" i="7"/>
  <c r="R980" i="7"/>
  <c r="O980" i="7"/>
  <c r="M980" i="7"/>
  <c r="Q980" i="7"/>
  <c r="K980" i="7"/>
  <c r="AA980" i="7"/>
  <c r="C980" i="7"/>
  <c r="F983" i="8"/>
  <c r="S983" i="8"/>
  <c r="F980" i="7" l="1"/>
  <c r="G980" i="7" s="1"/>
  <c r="G983" i="8"/>
  <c r="S980" i="7"/>
  <c r="T983" i="8"/>
  <c r="U983" i="8" s="1"/>
  <c r="V983" i="8" s="1"/>
  <c r="W983" i="8" l="1"/>
  <c r="H983" i="8"/>
  <c r="I983" i="8" s="1"/>
  <c r="J983" i="8" s="1"/>
  <c r="T980" i="7"/>
  <c r="U980" i="7" s="1"/>
  <c r="V980" i="7" s="1"/>
  <c r="W980" i="7" s="1"/>
  <c r="H980" i="7"/>
  <c r="I980" i="7" s="1"/>
  <c r="J980" i="7" s="1"/>
  <c r="Y983" i="8" l="1"/>
  <c r="Y980" i="7"/>
  <c r="AB983" i="8" l="1"/>
  <c r="Z982" i="8"/>
  <c r="AB980" i="7"/>
  <c r="Z979" i="7"/>
  <c r="P984" i="8" l="1"/>
  <c r="O984" i="8"/>
  <c r="N984" i="8"/>
  <c r="AA984" i="8"/>
  <c r="K984" i="8"/>
  <c r="E984" i="8"/>
  <c r="M984" i="8"/>
  <c r="C984" i="8"/>
  <c r="Q984" i="8"/>
  <c r="X984" i="8"/>
  <c r="R984" i="8"/>
  <c r="D984" i="8"/>
  <c r="C981" i="7"/>
  <c r="N981" i="7"/>
  <c r="AA981" i="7"/>
  <c r="X981" i="7"/>
  <c r="M981" i="7"/>
  <c r="E981" i="7"/>
  <c r="Q981" i="7"/>
  <c r="D981" i="7"/>
  <c r="K981" i="7"/>
  <c r="O981" i="7"/>
  <c r="R981" i="7"/>
  <c r="P981" i="7"/>
  <c r="S981" i="7" l="1"/>
  <c r="T981" i="7" s="1"/>
  <c r="U981" i="7" s="1"/>
  <c r="V981" i="7" s="1"/>
  <c r="F981" i="7"/>
  <c r="G981" i="7" s="1"/>
  <c r="H981" i="7" s="1"/>
  <c r="I981" i="7" s="1"/>
  <c r="F984" i="8"/>
  <c r="S984" i="8"/>
  <c r="T984" i="8" s="1"/>
  <c r="U984" i="8" s="1"/>
  <c r="V984" i="8" s="1"/>
  <c r="W981" i="7" l="1"/>
  <c r="W984" i="8"/>
  <c r="G984" i="8"/>
  <c r="H984" i="8" s="1"/>
  <c r="I984" i="8" s="1"/>
  <c r="J984" i="8" s="1"/>
  <c r="J981" i="7"/>
  <c r="Y981" i="7" l="1"/>
  <c r="Y984" i="8"/>
  <c r="AB981" i="7" l="1"/>
  <c r="Z980" i="7"/>
  <c r="AB984" i="8"/>
  <c r="Z983" i="8"/>
  <c r="D985" i="8" l="1"/>
  <c r="AA985" i="8"/>
  <c r="X985" i="8"/>
  <c r="O985" i="8"/>
  <c r="Q985" i="8"/>
  <c r="C985" i="8"/>
  <c r="K985" i="8"/>
  <c r="R985" i="8"/>
  <c r="N985" i="8"/>
  <c r="P985" i="8"/>
  <c r="E985" i="8"/>
  <c r="M985" i="8"/>
  <c r="N982" i="7"/>
  <c r="AA982" i="7"/>
  <c r="R982" i="7"/>
  <c r="E982" i="7"/>
  <c r="P982" i="7"/>
  <c r="Q982" i="7"/>
  <c r="X982" i="7"/>
  <c r="K982" i="7"/>
  <c r="M982" i="7"/>
  <c r="C982" i="7"/>
  <c r="D982" i="7"/>
  <c r="O982" i="7"/>
  <c r="S982" i="7" l="1"/>
  <c r="T982" i="7" s="1"/>
  <c r="F985" i="8"/>
  <c r="G985" i="8" s="1"/>
  <c r="F982" i="7"/>
  <c r="S985" i="8"/>
  <c r="H985" i="8" l="1"/>
  <c r="I985" i="8" s="1"/>
  <c r="J985" i="8" s="1"/>
  <c r="T985" i="8"/>
  <c r="U985" i="8" s="1"/>
  <c r="V985" i="8" s="1"/>
  <c r="G982" i="7"/>
  <c r="H982" i="7" s="1"/>
  <c r="I982" i="7" s="1"/>
  <c r="J982" i="7" s="1"/>
  <c r="U982" i="7"/>
  <c r="V982" i="7" s="1"/>
  <c r="W982" i="7" s="1"/>
  <c r="Y982" i="7" l="1"/>
  <c r="Z981" i="7" s="1"/>
  <c r="W985" i="8"/>
  <c r="Y985" i="8" s="1"/>
  <c r="AB982" i="7" l="1"/>
  <c r="D983" i="7" s="1"/>
  <c r="AB985" i="8"/>
  <c r="Z984" i="8"/>
  <c r="N983" i="7" l="1"/>
  <c r="M983" i="7"/>
  <c r="O983" i="7"/>
  <c r="C983" i="7"/>
  <c r="P983" i="7"/>
  <c r="K983" i="7"/>
  <c r="Q983" i="7"/>
  <c r="AA983" i="7"/>
  <c r="R983" i="7"/>
  <c r="S983" i="7" s="1"/>
  <c r="T983" i="7" s="1"/>
  <c r="X983" i="7"/>
  <c r="E983" i="7"/>
  <c r="F983" i="7" s="1"/>
  <c r="E986" i="8"/>
  <c r="Q986" i="8"/>
  <c r="O986" i="8"/>
  <c r="X986" i="8"/>
  <c r="N986" i="8"/>
  <c r="C986" i="8"/>
  <c r="P986" i="8"/>
  <c r="R986" i="8"/>
  <c r="AA986" i="8"/>
  <c r="M986" i="8"/>
  <c r="K986" i="8"/>
  <c r="D986" i="8"/>
  <c r="S986" i="8" l="1"/>
  <c r="F986" i="8"/>
  <c r="G986" i="8" s="1"/>
  <c r="U983" i="7"/>
  <c r="V983" i="7" s="1"/>
  <c r="W983" i="7" s="1"/>
  <c r="G983" i="7"/>
  <c r="H983" i="7" s="1"/>
  <c r="I983" i="7" s="1"/>
  <c r="J983" i="7" l="1"/>
  <c r="Y983" i="7" s="1"/>
  <c r="H986" i="8"/>
  <c r="I986" i="8" s="1"/>
  <c r="J986" i="8" s="1"/>
  <c r="T986" i="8"/>
  <c r="AB983" i="7" l="1"/>
  <c r="Z982" i="7"/>
  <c r="U986" i="8"/>
  <c r="V986" i="8" s="1"/>
  <c r="W986" i="8" s="1"/>
  <c r="Y986" i="8" s="1"/>
  <c r="AB986" i="8" l="1"/>
  <c r="Z985" i="8"/>
  <c r="E984" i="7"/>
  <c r="P984" i="7"/>
  <c r="R984" i="7"/>
  <c r="O984" i="7"/>
  <c r="M984" i="7"/>
  <c r="D984" i="7"/>
  <c r="C984" i="7"/>
  <c r="N984" i="7"/>
  <c r="AA984" i="7"/>
  <c r="X984" i="7"/>
  <c r="K984" i="7"/>
  <c r="Q984" i="7"/>
  <c r="S984" i="7" l="1"/>
  <c r="E987" i="8"/>
  <c r="C987" i="8"/>
  <c r="R987" i="8"/>
  <c r="P987" i="8"/>
  <c r="D987" i="8"/>
  <c r="X987" i="8"/>
  <c r="N987" i="8"/>
  <c r="M987" i="8"/>
  <c r="O987" i="8"/>
  <c r="AA987" i="8"/>
  <c r="K987" i="8"/>
  <c r="Q987" i="8"/>
  <c r="F984" i="7"/>
  <c r="G984" i="7" s="1"/>
  <c r="H984" i="7" s="1"/>
  <c r="I984" i="7" s="1"/>
  <c r="F987" i="8" l="1"/>
  <c r="G987" i="8" s="1"/>
  <c r="S987" i="8"/>
  <c r="J984" i="7"/>
  <c r="T984" i="7"/>
  <c r="U984" i="7" s="1"/>
  <c r="V984" i="7" s="1"/>
  <c r="W984" i="7" l="1"/>
  <c r="Y984" i="7" s="1"/>
  <c r="T987" i="8"/>
  <c r="U987" i="8" s="1"/>
  <c r="V987" i="8" s="1"/>
  <c r="W987" i="8" s="1"/>
  <c r="H987" i="8"/>
  <c r="I987" i="8" s="1"/>
  <c r="J987" i="8" s="1"/>
  <c r="Y987" i="8" l="1"/>
  <c r="Z986" i="8" s="1"/>
  <c r="AB984" i="7"/>
  <c r="Z983" i="7"/>
  <c r="AB987" i="8" l="1"/>
  <c r="R988" i="8" s="1"/>
  <c r="O985" i="7"/>
  <c r="N985" i="7"/>
  <c r="X985" i="7"/>
  <c r="Q985" i="7"/>
  <c r="K985" i="7"/>
  <c r="P985" i="7"/>
  <c r="M985" i="7"/>
  <c r="C985" i="7"/>
  <c r="E985" i="7"/>
  <c r="D985" i="7"/>
  <c r="R985" i="7"/>
  <c r="AA985" i="7"/>
  <c r="D988" i="8" l="1"/>
  <c r="E988" i="8"/>
  <c r="F988" i="8" s="1"/>
  <c r="N988" i="8"/>
  <c r="X988" i="8"/>
  <c r="K988" i="8"/>
  <c r="AA988" i="8"/>
  <c r="O988" i="8"/>
  <c r="Q988" i="8"/>
  <c r="C988" i="8"/>
  <c r="P988" i="8"/>
  <c r="M988" i="8"/>
  <c r="F985" i="7"/>
  <c r="G985" i="7" s="1"/>
  <c r="H985" i="7" s="1"/>
  <c r="I985" i="7" s="1"/>
  <c r="S985" i="7"/>
  <c r="T985" i="7" s="1"/>
  <c r="S988" i="8"/>
  <c r="T988" i="8" s="1"/>
  <c r="U988" i="8" s="1"/>
  <c r="V988" i="8" s="1"/>
  <c r="G988" i="8" l="1"/>
  <c r="U985" i="7"/>
  <c r="V985" i="7" s="1"/>
  <c r="W985" i="7" s="1"/>
  <c r="W988" i="8"/>
  <c r="J985" i="7"/>
  <c r="H988" i="8" l="1"/>
  <c r="I988" i="8" s="1"/>
  <c r="J988" i="8" s="1"/>
  <c r="Y988" i="8" s="1"/>
  <c r="Y985" i="7"/>
  <c r="AB985" i="7" s="1"/>
  <c r="Z984" i="7" l="1"/>
  <c r="Z987" i="8"/>
  <c r="AB988" i="8"/>
  <c r="R989" i="8" s="1"/>
  <c r="R986" i="7"/>
  <c r="E986" i="7"/>
  <c r="C986" i="7"/>
  <c r="X986" i="7"/>
  <c r="P986" i="7"/>
  <c r="K986" i="7"/>
  <c r="M986" i="7"/>
  <c r="N986" i="7"/>
  <c r="O986" i="7"/>
  <c r="AA986" i="7"/>
  <c r="D986" i="7"/>
  <c r="Q986" i="7"/>
  <c r="K989" i="8" l="1"/>
  <c r="N989" i="8"/>
  <c r="E989" i="8"/>
  <c r="F989" i="8" s="1"/>
  <c r="M989" i="8"/>
  <c r="D989" i="8"/>
  <c r="AA989" i="8"/>
  <c r="O989" i="8"/>
  <c r="Q989" i="8"/>
  <c r="P989" i="8"/>
  <c r="C989" i="8"/>
  <c r="X989" i="8"/>
  <c r="F986" i="7"/>
  <c r="G986" i="7" s="1"/>
  <c r="H986" i="7" s="1"/>
  <c r="I986" i="7" s="1"/>
  <c r="S986" i="7"/>
  <c r="S989" i="8"/>
  <c r="T989" i="8" l="1"/>
  <c r="U989" i="8" s="1"/>
  <c r="V989" i="8" s="1"/>
  <c r="J986" i="7"/>
  <c r="G989" i="8"/>
  <c r="H989" i="8" s="1"/>
  <c r="I989" i="8" s="1"/>
  <c r="J989" i="8" s="1"/>
  <c r="T986" i="7"/>
  <c r="U986" i="7" s="1"/>
  <c r="V986" i="7" s="1"/>
  <c r="W989" i="8" l="1"/>
  <c r="Y989" i="8" s="1"/>
  <c r="W986" i="7"/>
  <c r="Y986" i="7" s="1"/>
  <c r="Z988" i="8" l="1"/>
  <c r="AB989" i="8"/>
  <c r="R990" i="8" s="1"/>
  <c r="AB986" i="7"/>
  <c r="Z985" i="7"/>
  <c r="X990" i="8" l="1"/>
  <c r="M990" i="8"/>
  <c r="D990" i="8"/>
  <c r="N990" i="8"/>
  <c r="P990" i="8"/>
  <c r="K990" i="8"/>
  <c r="AA990" i="8"/>
  <c r="O990" i="8"/>
  <c r="Q990" i="8"/>
  <c r="C990" i="8"/>
  <c r="E990" i="8"/>
  <c r="F990" i="8" s="1"/>
  <c r="G990" i="8" s="1"/>
  <c r="AA987" i="7"/>
  <c r="C987" i="7"/>
  <c r="N987" i="7"/>
  <c r="P987" i="7"/>
  <c r="D987" i="7"/>
  <c r="Q987" i="7"/>
  <c r="M987" i="7"/>
  <c r="R987" i="7"/>
  <c r="E987" i="7"/>
  <c r="K987" i="7"/>
  <c r="X987" i="7"/>
  <c r="O987" i="7"/>
  <c r="S990" i="8"/>
  <c r="T990" i="8" s="1"/>
  <c r="U990" i="8" s="1"/>
  <c r="V990" i="8" s="1"/>
  <c r="S987" i="7" l="1"/>
  <c r="T987" i="7" s="1"/>
  <c r="F987" i="7"/>
  <c r="H990" i="8"/>
  <c r="I990" i="8" s="1"/>
  <c r="J990" i="8" s="1"/>
  <c r="W990" i="8"/>
  <c r="Y990" i="8" l="1"/>
  <c r="U987" i="7"/>
  <c r="V987" i="7" s="1"/>
  <c r="W987" i="7" s="1"/>
  <c r="G987" i="7"/>
  <c r="H987" i="7" s="1"/>
  <c r="I987" i="7" s="1"/>
  <c r="J987" i="7" l="1"/>
  <c r="Y987" i="7" s="1"/>
  <c r="AB990" i="8"/>
  <c r="Z989" i="8"/>
  <c r="AB987" i="7" l="1"/>
  <c r="Z986" i="7"/>
  <c r="O991" i="8"/>
  <c r="Q991" i="8"/>
  <c r="D991" i="8"/>
  <c r="K991" i="8"/>
  <c r="E991" i="8"/>
  <c r="C991" i="8"/>
  <c r="N991" i="8"/>
  <c r="R991" i="8"/>
  <c r="AA991" i="8"/>
  <c r="M991" i="8"/>
  <c r="P991" i="8"/>
  <c r="X991" i="8"/>
  <c r="M988" i="7" l="1"/>
  <c r="X988" i="7"/>
  <c r="Q988" i="7"/>
  <c r="AA988" i="7"/>
  <c r="R988" i="7"/>
  <c r="C988" i="7"/>
  <c r="O988" i="7"/>
  <c r="K988" i="7"/>
  <c r="P988" i="7"/>
  <c r="D988" i="7"/>
  <c r="E988" i="7"/>
  <c r="N988" i="7"/>
  <c r="S991" i="8"/>
  <c r="F991" i="8"/>
  <c r="G991" i="8" s="1"/>
  <c r="S988" i="7" l="1"/>
  <c r="T988" i="7" s="1"/>
  <c r="F988" i="7"/>
  <c r="T991" i="8"/>
  <c r="U991" i="8" s="1"/>
  <c r="V991" i="8" s="1"/>
  <c r="H991" i="8"/>
  <c r="I991" i="8" s="1"/>
  <c r="J991" i="8" s="1"/>
  <c r="U988" i="7" l="1"/>
  <c r="V988" i="7" s="1"/>
  <c r="W988" i="7" s="1"/>
  <c r="G988" i="7"/>
  <c r="H988" i="7" s="1"/>
  <c r="I988" i="7" s="1"/>
  <c r="W991" i="8"/>
  <c r="Y991" i="8" s="1"/>
  <c r="AB991" i="8" l="1"/>
  <c r="Z990" i="8"/>
  <c r="J988" i="7"/>
  <c r="Y988" i="7" s="1"/>
  <c r="K992" i="8" l="1"/>
  <c r="D992" i="8"/>
  <c r="O992" i="8"/>
  <c r="M992" i="8"/>
  <c r="P992" i="8"/>
  <c r="N992" i="8"/>
  <c r="E992" i="8"/>
  <c r="AA992" i="8"/>
  <c r="R992" i="8"/>
  <c r="C992" i="8"/>
  <c r="X992" i="8"/>
  <c r="Q992" i="8"/>
  <c r="AB988" i="7"/>
  <c r="Z987" i="7"/>
  <c r="S992" i="8" l="1"/>
  <c r="O989" i="7"/>
  <c r="D989" i="7"/>
  <c r="K989" i="7"/>
  <c r="N989" i="7"/>
  <c r="AA989" i="7"/>
  <c r="C989" i="7"/>
  <c r="R989" i="7"/>
  <c r="E989" i="7"/>
  <c r="M989" i="7"/>
  <c r="P989" i="7"/>
  <c r="X989" i="7"/>
  <c r="Q989" i="7"/>
  <c r="F992" i="8"/>
  <c r="G992" i="8" l="1"/>
  <c r="S989" i="7"/>
  <c r="F989" i="7"/>
  <c r="G989" i="7" s="1"/>
  <c r="T992" i="8"/>
  <c r="U992" i="8" s="1"/>
  <c r="V992" i="8" s="1"/>
  <c r="H992" i="8" l="1"/>
  <c r="I992" i="8" s="1"/>
  <c r="J992" i="8" s="1"/>
  <c r="W992" i="8"/>
  <c r="H989" i="7"/>
  <c r="I989" i="7" s="1"/>
  <c r="J989" i="7" s="1"/>
  <c r="T989" i="7"/>
  <c r="U989" i="7" s="1"/>
  <c r="V989" i="7" s="1"/>
  <c r="W989" i="7" s="1"/>
  <c r="Y992" i="8" l="1"/>
  <c r="Z991" i="8" s="1"/>
  <c r="Y989" i="7"/>
  <c r="Z988" i="7" s="1"/>
  <c r="AB989" i="7" l="1"/>
  <c r="D990" i="7" s="1"/>
  <c r="AB992" i="8"/>
  <c r="P993" i="8" s="1"/>
  <c r="C990" i="7" l="1"/>
  <c r="O990" i="7"/>
  <c r="K990" i="7"/>
  <c r="N990" i="7"/>
  <c r="Q990" i="7"/>
  <c r="M990" i="7"/>
  <c r="Q993" i="8"/>
  <c r="E990" i="7"/>
  <c r="F990" i="7" s="1"/>
  <c r="X990" i="7"/>
  <c r="P990" i="7"/>
  <c r="E993" i="8"/>
  <c r="F993" i="8" s="1"/>
  <c r="C993" i="8"/>
  <c r="K993" i="8"/>
  <c r="AA993" i="8"/>
  <c r="X993" i="8"/>
  <c r="O993" i="8"/>
  <c r="AA990" i="7"/>
  <c r="R990" i="7"/>
  <c r="S990" i="7" s="1"/>
  <c r="N993" i="8"/>
  <c r="D993" i="8"/>
  <c r="R993" i="8"/>
  <c r="S993" i="8" s="1"/>
  <c r="T993" i="8" s="1"/>
  <c r="M993" i="8"/>
  <c r="U993" i="8" l="1"/>
  <c r="V993" i="8" s="1"/>
  <c r="W993" i="8" s="1"/>
  <c r="G993" i="8"/>
  <c r="H993" i="8" s="1"/>
  <c r="I993" i="8" s="1"/>
  <c r="J993" i="8" s="1"/>
  <c r="T990" i="7"/>
  <c r="G990" i="7"/>
  <c r="Y993" i="8" l="1"/>
  <c r="AB993" i="8" s="1"/>
  <c r="H990" i="7"/>
  <c r="I990" i="7" s="1"/>
  <c r="J990" i="7" s="1"/>
  <c r="U990" i="7"/>
  <c r="V990" i="7" s="1"/>
  <c r="W990" i="7" s="1"/>
  <c r="Y990" i="7" l="1"/>
  <c r="Z989" i="7" s="1"/>
  <c r="Z992" i="8"/>
  <c r="X994" i="8"/>
  <c r="E994" i="8"/>
  <c r="M994" i="8"/>
  <c r="R994" i="8"/>
  <c r="Q994" i="8"/>
  <c r="D994" i="8"/>
  <c r="C994" i="8"/>
  <c r="O994" i="8"/>
  <c r="P994" i="8"/>
  <c r="K994" i="8"/>
  <c r="AA994" i="8"/>
  <c r="N994" i="8"/>
  <c r="AB990" i="7" l="1"/>
  <c r="P991" i="7" s="1"/>
  <c r="F994" i="8"/>
  <c r="G994" i="8" s="1"/>
  <c r="S994" i="8"/>
  <c r="K991" i="7" l="1"/>
  <c r="AA991" i="7"/>
  <c r="R991" i="7"/>
  <c r="S991" i="7" s="1"/>
  <c r="T991" i="7" s="1"/>
  <c r="C991" i="7"/>
  <c r="E991" i="7"/>
  <c r="F991" i="7" s="1"/>
  <c r="G991" i="7" s="1"/>
  <c r="D991" i="7"/>
  <c r="Q991" i="7"/>
  <c r="N991" i="7"/>
  <c r="M991" i="7"/>
  <c r="H994" i="8"/>
  <c r="I994" i="8" s="1"/>
  <c r="J994" i="8" s="1"/>
  <c r="X991" i="7"/>
  <c r="O991" i="7"/>
  <c r="T994" i="8"/>
  <c r="U994" i="8" s="1"/>
  <c r="V994" i="8" s="1"/>
  <c r="W994" i="8" l="1"/>
  <c r="Y994" i="8" s="1"/>
  <c r="H991" i="7"/>
  <c r="I991" i="7" s="1"/>
  <c r="J991" i="7" s="1"/>
  <c r="U991" i="7"/>
  <c r="V991" i="7" s="1"/>
  <c r="W991" i="7" s="1"/>
  <c r="AB994" i="8" l="1"/>
  <c r="Z993" i="8"/>
  <c r="Y991" i="7"/>
  <c r="R995" i="8" l="1"/>
  <c r="O995" i="8"/>
  <c r="P995" i="8"/>
  <c r="AA995" i="8"/>
  <c r="N995" i="8"/>
  <c r="D995" i="8"/>
  <c r="M995" i="8"/>
  <c r="Q995" i="8"/>
  <c r="K995" i="8"/>
  <c r="E995" i="8"/>
  <c r="C995" i="8"/>
  <c r="X995" i="8"/>
  <c r="AB991" i="7"/>
  <c r="Z990" i="7"/>
  <c r="M992" i="7" l="1"/>
  <c r="D992" i="7"/>
  <c r="P992" i="7"/>
  <c r="X992" i="7"/>
  <c r="C992" i="7"/>
  <c r="Q992" i="7"/>
  <c r="R992" i="7"/>
  <c r="AA992" i="7"/>
  <c r="K992" i="7"/>
  <c r="E992" i="7"/>
  <c r="O992" i="7"/>
  <c r="N992" i="7"/>
  <c r="S995" i="8"/>
  <c r="F995" i="8"/>
  <c r="G995" i="8" s="1"/>
  <c r="H995" i="8" s="1"/>
  <c r="I995" i="8" s="1"/>
  <c r="T995" i="8" l="1"/>
  <c r="F992" i="7"/>
  <c r="S992" i="7"/>
  <c r="T992" i="7" s="1"/>
  <c r="U992" i="7" s="1"/>
  <c r="V992" i="7" s="1"/>
  <c r="J995" i="8"/>
  <c r="G992" i="7" l="1"/>
  <c r="H992" i="7" s="1"/>
  <c r="I992" i="7" s="1"/>
  <c r="J992" i="7" s="1"/>
  <c r="U995" i="8"/>
  <c r="V995" i="8" s="1"/>
  <c r="W995" i="8" s="1"/>
  <c r="Y995" i="8" s="1"/>
  <c r="W992" i="7"/>
  <c r="Z994" i="8" l="1"/>
  <c r="AB995" i="8"/>
  <c r="E996" i="8" s="1"/>
  <c r="Y992" i="7"/>
  <c r="N996" i="8" l="1"/>
  <c r="X996" i="8"/>
  <c r="D996" i="8"/>
  <c r="O996" i="8"/>
  <c r="M996" i="8"/>
  <c r="AA996" i="8"/>
  <c r="P996" i="8"/>
  <c r="C996" i="8"/>
  <c r="Q996" i="8"/>
  <c r="K996" i="8"/>
  <c r="R996" i="8"/>
  <c r="S996" i="8" s="1"/>
  <c r="T996" i="8" s="1"/>
  <c r="U996" i="8" s="1"/>
  <c r="V996" i="8" s="1"/>
  <c r="AB992" i="7"/>
  <c r="Z991" i="7"/>
  <c r="F996" i="8"/>
  <c r="G996" i="8" s="1"/>
  <c r="H996" i="8" s="1"/>
  <c r="I996" i="8" s="1"/>
  <c r="P993" i="7" l="1"/>
  <c r="C993" i="7"/>
  <c r="E993" i="7"/>
  <c r="O993" i="7"/>
  <c r="D993" i="7"/>
  <c r="K993" i="7"/>
  <c r="AA993" i="7"/>
  <c r="N993" i="7"/>
  <c r="M993" i="7"/>
  <c r="R993" i="7"/>
  <c r="Q993" i="7"/>
  <c r="X993" i="7"/>
  <c r="J996" i="8"/>
  <c r="W996" i="8"/>
  <c r="Y996" i="8" l="1"/>
  <c r="S993" i="7"/>
  <c r="T993" i="7" s="1"/>
  <c r="U993" i="7" s="1"/>
  <c r="V993" i="7" s="1"/>
  <c r="F993" i="7"/>
  <c r="AB996" i="8" l="1"/>
  <c r="Z995" i="8"/>
  <c r="G993" i="7"/>
  <c r="W993" i="7"/>
  <c r="N997" i="8" l="1"/>
  <c r="K997" i="8"/>
  <c r="X997" i="8"/>
  <c r="C997" i="8"/>
  <c r="E997" i="8"/>
  <c r="D997" i="8"/>
  <c r="M997" i="8"/>
  <c r="R997" i="8"/>
  <c r="O997" i="8"/>
  <c r="Q997" i="8"/>
  <c r="AA997" i="8"/>
  <c r="P997" i="8"/>
  <c r="H993" i="7"/>
  <c r="I993" i="7" s="1"/>
  <c r="J993" i="7" s="1"/>
  <c r="Y993" i="7" s="1"/>
  <c r="AB993" i="7" l="1"/>
  <c r="Z992" i="7"/>
  <c r="S997" i="8"/>
  <c r="T997" i="8" s="1"/>
  <c r="F997" i="8"/>
  <c r="G997" i="8" l="1"/>
  <c r="C994" i="7"/>
  <c r="R994" i="7"/>
  <c r="N994" i="7"/>
  <c r="O994" i="7"/>
  <c r="M994" i="7"/>
  <c r="X994" i="7"/>
  <c r="D994" i="7"/>
  <c r="P994" i="7"/>
  <c r="K994" i="7"/>
  <c r="Q994" i="7"/>
  <c r="AA994" i="7"/>
  <c r="E994" i="7"/>
  <c r="U997" i="8"/>
  <c r="V997" i="8" s="1"/>
  <c r="W997" i="8" s="1"/>
  <c r="H997" i="8" l="1"/>
  <c r="I997" i="8" s="1"/>
  <c r="J997" i="8" s="1"/>
  <c r="Y997" i="8" s="1"/>
  <c r="F994" i="7"/>
  <c r="G994" i="7" s="1"/>
  <c r="H994" i="7" s="1"/>
  <c r="I994" i="7" s="1"/>
  <c r="S994" i="7"/>
  <c r="J994" i="7" l="1"/>
  <c r="AB997" i="8"/>
  <c r="Z996" i="8"/>
  <c r="T994" i="7"/>
  <c r="U994" i="7" s="1"/>
  <c r="V994" i="7" s="1"/>
  <c r="W994" i="7" l="1"/>
  <c r="Y994" i="7" s="1"/>
  <c r="X998" i="8"/>
  <c r="Q998" i="8"/>
  <c r="R998" i="8"/>
  <c r="AA998" i="8"/>
  <c r="E998" i="8"/>
  <c r="K998" i="8"/>
  <c r="N998" i="8"/>
  <c r="M998" i="8"/>
  <c r="P998" i="8"/>
  <c r="D998" i="8"/>
  <c r="O998" i="8"/>
  <c r="C998" i="8"/>
  <c r="AB994" i="7" l="1"/>
  <c r="Z993" i="7"/>
  <c r="F998" i="8"/>
  <c r="G998" i="8" s="1"/>
  <c r="S998" i="8"/>
  <c r="X995" i="7" l="1"/>
  <c r="E995" i="7"/>
  <c r="Q995" i="7"/>
  <c r="M995" i="7"/>
  <c r="C995" i="7"/>
  <c r="D995" i="7"/>
  <c r="K995" i="7"/>
  <c r="P995" i="7"/>
  <c r="N995" i="7"/>
  <c r="O995" i="7"/>
  <c r="R995" i="7"/>
  <c r="AA995" i="7"/>
  <c r="T998" i="8"/>
  <c r="U998" i="8" s="1"/>
  <c r="V998" i="8" s="1"/>
  <c r="H998" i="8"/>
  <c r="I998" i="8" s="1"/>
  <c r="J998" i="8" s="1"/>
  <c r="S995" i="7" l="1"/>
  <c r="T995" i="7" s="1"/>
  <c r="W998" i="8"/>
  <c r="Y998" i="8" s="1"/>
  <c r="F995" i="7"/>
  <c r="AB998" i="8" l="1"/>
  <c r="Z997" i="8"/>
  <c r="U995" i="7"/>
  <c r="V995" i="7" s="1"/>
  <c r="W995" i="7" s="1"/>
  <c r="G995" i="7"/>
  <c r="H995" i="7" s="1"/>
  <c r="I995" i="7" s="1"/>
  <c r="J995" i="7" s="1"/>
  <c r="Y995" i="7" l="1"/>
  <c r="Z994" i="7" s="1"/>
  <c r="Q999" i="8"/>
  <c r="R999" i="8"/>
  <c r="O999" i="8"/>
  <c r="X999" i="8"/>
  <c r="C999" i="8"/>
  <c r="P999" i="8"/>
  <c r="E999" i="8"/>
  <c r="D999" i="8"/>
  <c r="AA999" i="8"/>
  <c r="M999" i="8"/>
  <c r="N999" i="8"/>
  <c r="K999" i="8"/>
  <c r="AB995" i="7" l="1"/>
  <c r="Q996" i="7" s="1"/>
  <c r="S999" i="8"/>
  <c r="T999" i="8" s="1"/>
  <c r="F999" i="8"/>
  <c r="G999" i="8" s="1"/>
  <c r="E996" i="7" l="1"/>
  <c r="F996" i="7" s="1"/>
  <c r="G996" i="7" s="1"/>
  <c r="P996" i="7"/>
  <c r="O996" i="7"/>
  <c r="AA996" i="7"/>
  <c r="X996" i="7"/>
  <c r="D996" i="7"/>
  <c r="M996" i="7"/>
  <c r="N996" i="7"/>
  <c r="R996" i="7"/>
  <c r="S996" i="7" s="1"/>
  <c r="K996" i="7"/>
  <c r="C996" i="7"/>
  <c r="U999" i="8"/>
  <c r="V999" i="8" s="1"/>
  <c r="W999" i="8" s="1"/>
  <c r="H999" i="8"/>
  <c r="I999" i="8" s="1"/>
  <c r="J999" i="8" s="1"/>
  <c r="Y999" i="8" l="1"/>
  <c r="T996" i="7"/>
  <c r="U996" i="7" s="1"/>
  <c r="V996" i="7" s="1"/>
  <c r="W996" i="7" s="1"/>
  <c r="H996" i="7"/>
  <c r="I996" i="7" s="1"/>
  <c r="J996" i="7" s="1"/>
  <c r="Y996" i="7" l="1"/>
  <c r="Z995" i="7" s="1"/>
  <c r="AB999" i="8"/>
  <c r="Z998" i="8"/>
  <c r="AB996" i="7" l="1"/>
  <c r="P997" i="7" s="1"/>
  <c r="C1000" i="8"/>
  <c r="M1000" i="8"/>
  <c r="E1000" i="8"/>
  <c r="AA1000" i="8"/>
  <c r="D1000" i="8"/>
  <c r="X1000" i="8"/>
  <c r="R1000" i="8"/>
  <c r="N1000" i="8"/>
  <c r="Q1000" i="8"/>
  <c r="O1000" i="8"/>
  <c r="K1000" i="8"/>
  <c r="P1000" i="8"/>
  <c r="N997" i="7" l="1"/>
  <c r="AA997" i="7"/>
  <c r="M997" i="7"/>
  <c r="Q997" i="7"/>
  <c r="E997" i="7"/>
  <c r="F997" i="7" s="1"/>
  <c r="C997" i="7"/>
  <c r="R997" i="7"/>
  <c r="S997" i="7" s="1"/>
  <c r="T997" i="7" s="1"/>
  <c r="U997" i="7" s="1"/>
  <c r="V997" i="7" s="1"/>
  <c r="K997" i="7"/>
  <c r="X997" i="7"/>
  <c r="O997" i="7"/>
  <c r="D997" i="7"/>
  <c r="F1000" i="8"/>
  <c r="S1000" i="8"/>
  <c r="W997" i="7" l="1"/>
  <c r="T1000" i="8"/>
  <c r="U1000" i="8" s="1"/>
  <c r="V1000" i="8" s="1"/>
  <c r="G997" i="7"/>
  <c r="H997" i="7" s="1"/>
  <c r="I997" i="7" s="1"/>
  <c r="G1000" i="8"/>
  <c r="H1000" i="8" s="1"/>
  <c r="I1000" i="8" s="1"/>
  <c r="W1000" i="8" l="1"/>
  <c r="J1000" i="8"/>
  <c r="J997" i="7"/>
  <c r="Y997" i="7" s="1"/>
  <c r="Y1000" i="8" l="1"/>
  <c r="Z999" i="8" s="1"/>
  <c r="AB997" i="7"/>
  <c r="Z996" i="7"/>
  <c r="AB1000" i="8" l="1"/>
  <c r="M1001" i="8" s="1"/>
  <c r="AA998" i="7"/>
  <c r="Q998" i="7"/>
  <c r="P998" i="7"/>
  <c r="K998" i="7"/>
  <c r="E998" i="7"/>
  <c r="M998" i="7"/>
  <c r="C998" i="7"/>
  <c r="X998" i="7"/>
  <c r="O998" i="7"/>
  <c r="N998" i="7"/>
  <c r="R998" i="7"/>
  <c r="D998" i="7"/>
  <c r="C1001" i="8" l="1"/>
  <c r="E1001" i="8"/>
  <c r="F1001" i="8" s="1"/>
  <c r="K1001" i="8"/>
  <c r="AA1001" i="8"/>
  <c r="X1001" i="8"/>
  <c r="Q1001" i="8"/>
  <c r="N1001" i="8"/>
  <c r="R1001" i="8"/>
  <c r="S1001" i="8" s="1"/>
  <c r="T1001" i="8" s="1"/>
  <c r="U1001" i="8" s="1"/>
  <c r="V1001" i="8" s="1"/>
  <c r="O1001" i="8"/>
  <c r="D1001" i="8"/>
  <c r="P1001" i="8"/>
  <c r="S998" i="7"/>
  <c r="T998" i="7" s="1"/>
  <c r="F998" i="7"/>
  <c r="W1001" i="8" l="1"/>
  <c r="G1001" i="8"/>
  <c r="H1001" i="8" s="1"/>
  <c r="I1001" i="8" s="1"/>
  <c r="G998" i="7"/>
  <c r="H998" i="7" s="1"/>
  <c r="I998" i="7" s="1"/>
  <c r="U998" i="7"/>
  <c r="V998" i="7" s="1"/>
  <c r="W998" i="7" s="1"/>
  <c r="J1001" i="8" l="1"/>
  <c r="Y1001" i="8" s="1"/>
  <c r="J998" i="7"/>
  <c r="Y998" i="7" s="1"/>
  <c r="AB1001" i="8" l="1"/>
  <c r="Z1000" i="8"/>
  <c r="AB998" i="7"/>
  <c r="Z997" i="7"/>
  <c r="K1002" i="8" l="1"/>
  <c r="Q1002" i="8"/>
  <c r="AA1002" i="8"/>
  <c r="N1002" i="8"/>
  <c r="O1002" i="8"/>
  <c r="M1002" i="8"/>
  <c r="P1002" i="8"/>
  <c r="D1002" i="8"/>
  <c r="R1002" i="8"/>
  <c r="C1002" i="8"/>
  <c r="X1002" i="8"/>
  <c r="E1002" i="8"/>
  <c r="O999" i="7"/>
  <c r="Q999" i="7"/>
  <c r="P999" i="7"/>
  <c r="E999" i="7"/>
  <c r="N999" i="7"/>
  <c r="K999" i="7"/>
  <c r="M999" i="7"/>
  <c r="C999" i="7"/>
  <c r="R999" i="7"/>
  <c r="X999" i="7"/>
  <c r="D999" i="7"/>
  <c r="AA999" i="7"/>
  <c r="S999" i="7" l="1"/>
  <c r="S1002" i="8"/>
  <c r="T1002" i="8" s="1"/>
  <c r="F999" i="7"/>
  <c r="G999" i="7" s="1"/>
  <c r="H999" i="7" s="1"/>
  <c r="I999" i="7" s="1"/>
  <c r="F1002" i="8"/>
  <c r="U1002" i="8" l="1"/>
  <c r="V1002" i="8" s="1"/>
  <c r="W1002" i="8" s="1"/>
  <c r="T999" i="7"/>
  <c r="G1002" i="8"/>
  <c r="H1002" i="8" s="1"/>
  <c r="I1002" i="8" s="1"/>
  <c r="J999" i="7"/>
  <c r="U999" i="7" l="1"/>
  <c r="V999" i="7" s="1"/>
  <c r="W999" i="7" s="1"/>
  <c r="Y999" i="7" s="1"/>
  <c r="J1002" i="8"/>
  <c r="Y1002" i="8" s="1"/>
  <c r="AB1002" i="8" l="1"/>
  <c r="Z1001" i="8"/>
  <c r="AB999" i="7"/>
  <c r="Z998" i="7"/>
  <c r="X1000" i="7" l="1"/>
  <c r="P1000" i="7"/>
  <c r="Q1000" i="7"/>
  <c r="AA1000" i="7"/>
  <c r="R1000" i="7"/>
  <c r="K1000" i="7"/>
  <c r="E1000" i="7"/>
  <c r="O1000" i="7"/>
  <c r="C1000" i="7"/>
  <c r="M1000" i="7"/>
  <c r="N1000" i="7"/>
  <c r="D1000" i="7"/>
  <c r="R1003" i="8"/>
  <c r="C1003" i="8"/>
  <c r="Q1003" i="8"/>
  <c r="O1003" i="8"/>
  <c r="D1003" i="8"/>
  <c r="AA1003" i="8"/>
  <c r="X1003" i="8"/>
  <c r="N1003" i="8"/>
  <c r="P1003" i="8"/>
  <c r="K1003" i="8"/>
  <c r="E1003" i="8"/>
  <c r="M1003" i="8"/>
  <c r="S1003" i="8" l="1"/>
  <c r="T1003" i="8" s="1"/>
  <c r="U1003" i="8" s="1"/>
  <c r="V1003" i="8" s="1"/>
  <c r="S1000" i="7"/>
  <c r="F1003" i="8"/>
  <c r="G1003" i="8" s="1"/>
  <c r="H1003" i="8" s="1"/>
  <c r="I1003" i="8" s="1"/>
  <c r="F1000" i="7"/>
  <c r="G1000" i="7" s="1"/>
  <c r="W1003" i="8" l="1"/>
  <c r="H1000" i="7"/>
  <c r="I1000" i="7" s="1"/>
  <c r="J1000" i="7" s="1"/>
  <c r="J1003" i="8"/>
  <c r="T1000" i="7"/>
  <c r="U1000" i="7" s="1"/>
  <c r="V1000" i="7" s="1"/>
  <c r="Y1003" i="8" l="1"/>
  <c r="Z1002" i="8" s="1"/>
  <c r="W1000" i="7"/>
  <c r="Y1000" i="7" s="1"/>
  <c r="AB1003" i="8" l="1"/>
  <c r="X1004" i="8" s="1"/>
  <c r="AB1000" i="7"/>
  <c r="Z999" i="7"/>
  <c r="N1004" i="8" l="1"/>
  <c r="O1004" i="8"/>
  <c r="M1004" i="8"/>
  <c r="C1004" i="8"/>
  <c r="D1004" i="8"/>
  <c r="R1004" i="8"/>
  <c r="K1004" i="8"/>
  <c r="Q1004" i="8"/>
  <c r="P1004" i="8"/>
  <c r="AA1004" i="8"/>
  <c r="E1004" i="8"/>
  <c r="F1004" i="8" s="1"/>
  <c r="G1004" i="8" s="1"/>
  <c r="H1004" i="8" s="1"/>
  <c r="I1004" i="8" s="1"/>
  <c r="K1001" i="7"/>
  <c r="Q1001" i="7"/>
  <c r="P1001" i="7"/>
  <c r="O1001" i="7"/>
  <c r="D1001" i="7"/>
  <c r="R1001" i="7"/>
  <c r="X1001" i="7"/>
  <c r="M1001" i="7"/>
  <c r="N1001" i="7"/>
  <c r="E1001" i="7"/>
  <c r="C1001" i="7"/>
  <c r="AA1001" i="7"/>
  <c r="S1004" i="8" l="1"/>
  <c r="T1004" i="8" s="1"/>
  <c r="U1004" i="8" s="1"/>
  <c r="V1004" i="8" s="1"/>
  <c r="F1001" i="7"/>
  <c r="G1001" i="7" s="1"/>
  <c r="S1001" i="7"/>
  <c r="J1004" i="8"/>
  <c r="W1004" i="8" l="1"/>
  <c r="Y1004" i="8" s="1"/>
  <c r="T1001" i="7"/>
  <c r="U1001" i="7" s="1"/>
  <c r="V1001" i="7" s="1"/>
  <c r="W1001" i="7" s="1"/>
  <c r="H1001" i="7"/>
  <c r="I1001" i="7" s="1"/>
  <c r="J1001" i="7" s="1"/>
  <c r="Y1001" i="7" l="1"/>
  <c r="AB1004" i="8"/>
  <c r="Z1003" i="8"/>
  <c r="AB1001" i="7" l="1"/>
  <c r="Z1000" i="7"/>
  <c r="P1005" i="8"/>
  <c r="K1005" i="8"/>
  <c r="Q1005" i="8"/>
  <c r="N1005" i="8"/>
  <c r="M1005" i="8"/>
  <c r="D1005" i="8"/>
  <c r="E1005" i="8"/>
  <c r="R1005" i="8"/>
  <c r="O1005" i="8"/>
  <c r="X1005" i="8"/>
  <c r="AA1005" i="8"/>
  <c r="C1005" i="8"/>
  <c r="R1002" i="7" l="1"/>
  <c r="P1002" i="7"/>
  <c r="X1002" i="7"/>
  <c r="K1002" i="7"/>
  <c r="C1002" i="7"/>
  <c r="AA1002" i="7"/>
  <c r="M1002" i="7"/>
  <c r="O1002" i="7"/>
  <c r="D1002" i="7"/>
  <c r="Q1002" i="7"/>
  <c r="E1002" i="7"/>
  <c r="N1002" i="7"/>
  <c r="F1005" i="8"/>
  <c r="G1005" i="8" s="1"/>
  <c r="S1005" i="8"/>
  <c r="T1005" i="8" s="1"/>
  <c r="U1005" i="8" l="1"/>
  <c r="V1005" i="8" s="1"/>
  <c r="W1005" i="8" s="1"/>
  <c r="S1002" i="7"/>
  <c r="F1002" i="7"/>
  <c r="H1005" i="8"/>
  <c r="I1005" i="8" s="1"/>
  <c r="J1005" i="8" s="1"/>
  <c r="Y1005" i="8" l="1"/>
  <c r="Z1004" i="8" s="1"/>
  <c r="T1002" i="7"/>
  <c r="G1002" i="7"/>
  <c r="H1002" i="7" s="1"/>
  <c r="I1002" i="7" s="1"/>
  <c r="AB1005" i="8" l="1"/>
  <c r="O1006" i="8" s="1"/>
  <c r="U1002" i="7"/>
  <c r="V1002" i="7" s="1"/>
  <c r="W1002" i="7" s="1"/>
  <c r="J1002" i="7"/>
  <c r="K1006" i="8" l="1"/>
  <c r="M1006" i="8"/>
  <c r="Q1006" i="8"/>
  <c r="N1006" i="8"/>
  <c r="C1006" i="8"/>
  <c r="P1006" i="8"/>
  <c r="R1006" i="8"/>
  <c r="S1006" i="8" s="1"/>
  <c r="D1006" i="8"/>
  <c r="E1006" i="8"/>
  <c r="F1006" i="8" s="1"/>
  <c r="Y1002" i="7"/>
  <c r="AB1002" i="7" s="1"/>
  <c r="X1006" i="8"/>
  <c r="AA1006" i="8"/>
  <c r="Z1001" i="7" l="1"/>
  <c r="T1006" i="8"/>
  <c r="K1003" i="7"/>
  <c r="M1003" i="7"/>
  <c r="Q1003" i="7"/>
  <c r="O1003" i="7"/>
  <c r="N1003" i="7"/>
  <c r="R1003" i="7"/>
  <c r="X1003" i="7"/>
  <c r="E1003" i="7"/>
  <c r="C1003" i="7"/>
  <c r="P1003" i="7"/>
  <c r="AA1003" i="7"/>
  <c r="D1003" i="7"/>
  <c r="G1006" i="8"/>
  <c r="H1006" i="8" s="1"/>
  <c r="I1006" i="8" s="1"/>
  <c r="U1006" i="8" l="1"/>
  <c r="V1006" i="8" s="1"/>
  <c r="W1006" i="8" s="1"/>
  <c r="J1006" i="8"/>
  <c r="S1003" i="7"/>
  <c r="F1003" i="7"/>
  <c r="G1003" i="7" s="1"/>
  <c r="Y1006" i="8" l="1"/>
  <c r="Z1005" i="8" s="1"/>
  <c r="H1003" i="7"/>
  <c r="I1003" i="7" s="1"/>
  <c r="J1003" i="7" s="1"/>
  <c r="T1003" i="7"/>
  <c r="U1003" i="7" s="1"/>
  <c r="V1003" i="7" s="1"/>
  <c r="W1003" i="7" s="1"/>
  <c r="AB1006" i="8" l="1"/>
  <c r="P1007" i="8" s="1"/>
  <c r="Y1003" i="7"/>
  <c r="Z1002" i="7" s="1"/>
  <c r="C1007" i="8" l="1"/>
  <c r="O1007" i="8"/>
  <c r="AA1007" i="8"/>
  <c r="K1007" i="8"/>
  <c r="X1007" i="8"/>
  <c r="R1007" i="8"/>
  <c r="S1007" i="8" s="1"/>
  <c r="T1007" i="8" s="1"/>
  <c r="M1007" i="8"/>
  <c r="N1007" i="8"/>
  <c r="E1007" i="8"/>
  <c r="F1007" i="8" s="1"/>
  <c r="G1007" i="8" s="1"/>
  <c r="H1007" i="8" s="1"/>
  <c r="I1007" i="8" s="1"/>
  <c r="AB1003" i="7"/>
  <c r="M1004" i="7" s="1"/>
  <c r="Q1007" i="8"/>
  <c r="D1007" i="8"/>
  <c r="AA1004" i="7" l="1"/>
  <c r="K1004" i="7"/>
  <c r="O1004" i="7"/>
  <c r="R1004" i="7"/>
  <c r="S1004" i="7" s="1"/>
  <c r="T1004" i="7" s="1"/>
  <c r="U1004" i="7" s="1"/>
  <c r="V1004" i="7" s="1"/>
  <c r="P1004" i="7"/>
  <c r="X1004" i="7"/>
  <c r="Q1004" i="7"/>
  <c r="E1004" i="7"/>
  <c r="C1004" i="7"/>
  <c r="N1004" i="7"/>
  <c r="D1004" i="7"/>
  <c r="U1007" i="8"/>
  <c r="V1007" i="8" s="1"/>
  <c r="W1007" i="8" s="1"/>
  <c r="J1007" i="8"/>
  <c r="F1004" i="7" l="1"/>
  <c r="G1004" i="7" s="1"/>
  <c r="H1004" i="7" s="1"/>
  <c r="I1004" i="7" s="1"/>
  <c r="J1004" i="7" s="1"/>
  <c r="Y1007" i="8"/>
  <c r="W1004" i="7"/>
  <c r="Y1004" i="7" l="1"/>
  <c r="Z1003" i="7" s="1"/>
  <c r="AB1007" i="8"/>
  <c r="Z1006" i="8"/>
  <c r="AB1004" i="7" l="1"/>
  <c r="P1005" i="7" s="1"/>
  <c r="E1008" i="8"/>
  <c r="X1008" i="8"/>
  <c r="R1008" i="8"/>
  <c r="P1008" i="8"/>
  <c r="N1008" i="8"/>
  <c r="Q1008" i="8"/>
  <c r="C1008" i="8"/>
  <c r="AA1008" i="8"/>
  <c r="K1008" i="8"/>
  <c r="M1008" i="8"/>
  <c r="O1008" i="8"/>
  <c r="D1008" i="8"/>
  <c r="M1005" i="7" l="1"/>
  <c r="O1005" i="7"/>
  <c r="E1005" i="7"/>
  <c r="F1005" i="7" s="1"/>
  <c r="G1005" i="7" s="1"/>
  <c r="Q1005" i="7"/>
  <c r="N1005" i="7"/>
  <c r="C1005" i="7"/>
  <c r="K1005" i="7"/>
  <c r="AA1005" i="7"/>
  <c r="X1005" i="7"/>
  <c r="R1005" i="7"/>
  <c r="S1005" i="7" s="1"/>
  <c r="D1005" i="7"/>
  <c r="F1008" i="8"/>
  <c r="G1008" i="8" s="1"/>
  <c r="H1008" i="8" s="1"/>
  <c r="I1008" i="8" s="1"/>
  <c r="S1008" i="8"/>
  <c r="T1008" i="8" s="1"/>
  <c r="T1005" i="7" l="1"/>
  <c r="U1008" i="8"/>
  <c r="V1008" i="8" s="1"/>
  <c r="W1008" i="8" s="1"/>
  <c r="H1005" i="7"/>
  <c r="I1005" i="7" s="1"/>
  <c r="J1005" i="7" s="1"/>
  <c r="J1008" i="8"/>
  <c r="U1005" i="7" l="1"/>
  <c r="V1005" i="7" s="1"/>
  <c r="W1005" i="7" s="1"/>
  <c r="Y1005" i="7" s="1"/>
  <c r="Y1008" i="8"/>
  <c r="AB1005" i="7" l="1"/>
  <c r="Z1004" i="7"/>
  <c r="AB1008" i="8"/>
  <c r="Z1007" i="8"/>
  <c r="D1009" i="8" l="1"/>
  <c r="R1009" i="8"/>
  <c r="O1009" i="8"/>
  <c r="AA1009" i="8"/>
  <c r="Q1009" i="8"/>
  <c r="E1009" i="8"/>
  <c r="X1009" i="8"/>
  <c r="P1009" i="8"/>
  <c r="K1009" i="8"/>
  <c r="N1009" i="8"/>
  <c r="M1009" i="8"/>
  <c r="C1009" i="8"/>
  <c r="N1006" i="7"/>
  <c r="D1006" i="7"/>
  <c r="C1006" i="7"/>
  <c r="Q1006" i="7"/>
  <c r="E1006" i="7"/>
  <c r="P1006" i="7"/>
  <c r="AA1006" i="7"/>
  <c r="R1006" i="7"/>
  <c r="O1006" i="7"/>
  <c r="K1006" i="7"/>
  <c r="M1006" i="7"/>
  <c r="X1006" i="7"/>
  <c r="S1009" i="8" l="1"/>
  <c r="T1009" i="8" s="1"/>
  <c r="F1006" i="7"/>
  <c r="G1006" i="7" s="1"/>
  <c r="H1006" i="7" s="1"/>
  <c r="I1006" i="7" s="1"/>
  <c r="F1009" i="8"/>
  <c r="S1006" i="7"/>
  <c r="T1006" i="7" s="1"/>
  <c r="U1006" i="7" s="1"/>
  <c r="V1006" i="7" s="1"/>
  <c r="U1009" i="8" l="1"/>
  <c r="V1009" i="8" s="1"/>
  <c r="W1009" i="8" s="1"/>
  <c r="G1009" i="8"/>
  <c r="H1009" i="8" s="1"/>
  <c r="I1009" i="8" s="1"/>
  <c r="J1009" i="8" s="1"/>
  <c r="W1006" i="7"/>
  <c r="J1006" i="7"/>
  <c r="Y1009" i="8" l="1"/>
  <c r="AB1009" i="8" s="1"/>
  <c r="Y1006" i="7"/>
  <c r="Z1008" i="8" l="1"/>
  <c r="Q1010" i="8"/>
  <c r="M1010" i="8"/>
  <c r="C1010" i="8"/>
  <c r="C2" i="8" s="1"/>
  <c r="G70" i="1" s="1"/>
  <c r="R1010" i="8"/>
  <c r="X1010" i="8"/>
  <c r="P1010" i="8"/>
  <c r="O1010" i="8"/>
  <c r="N1010" i="8"/>
  <c r="K1010" i="8"/>
  <c r="D1010" i="8"/>
  <c r="AA1010" i="8"/>
  <c r="E1010" i="8"/>
  <c r="AB1006" i="7"/>
  <c r="Z1005" i="7"/>
  <c r="O1007" i="7" l="1"/>
  <c r="C1007" i="7"/>
  <c r="D1007" i="7"/>
  <c r="E1007" i="7"/>
  <c r="X1007" i="7"/>
  <c r="M1007" i="7"/>
  <c r="N1007" i="7"/>
  <c r="R1007" i="7"/>
  <c r="Q1007" i="7"/>
  <c r="K1007" i="7"/>
  <c r="AA1007" i="7"/>
  <c r="P1007" i="7"/>
  <c r="F1010" i="8"/>
  <c r="G1010" i="8" s="1"/>
  <c r="S1010" i="8"/>
  <c r="T1010" i="8" l="1"/>
  <c r="S1007" i="7"/>
  <c r="F1007" i="7"/>
  <c r="G1007" i="7" s="1"/>
  <c r="H1007" i="7" s="1"/>
  <c r="I1007" i="7" s="1"/>
  <c r="H1010" i="8"/>
  <c r="I1010" i="8" s="1"/>
  <c r="J1010" i="8" s="1"/>
  <c r="T1007" i="7" l="1"/>
  <c r="U1007" i="7" s="1"/>
  <c r="V1007" i="7" s="1"/>
  <c r="U1010" i="8"/>
  <c r="V1010" i="8" s="1"/>
  <c r="W1010" i="8" s="1"/>
  <c r="Y1010" i="8" s="1"/>
  <c r="J1007" i="7"/>
  <c r="W1007" i="7" l="1"/>
  <c r="Y1007" i="7" s="1"/>
  <c r="AB1010" i="8"/>
  <c r="Z1010" i="8"/>
  <c r="Z2" i="8" s="1"/>
  <c r="F70" i="1" s="1"/>
  <c r="Z1009" i="8"/>
  <c r="AB1007" i="7" l="1"/>
  <c r="Z1006" i="7"/>
  <c r="E1008" i="7" l="1"/>
  <c r="K1008" i="7"/>
  <c r="N1008" i="7"/>
  <c r="D1008" i="7"/>
  <c r="O1008" i="7"/>
  <c r="M1008" i="7"/>
  <c r="P1008" i="7"/>
  <c r="X1008" i="7"/>
  <c r="R1008" i="7"/>
  <c r="C1008" i="7"/>
  <c r="Q1008" i="7"/>
  <c r="AA1008" i="7"/>
  <c r="S1008" i="7" l="1"/>
  <c r="F1008" i="7"/>
  <c r="G1008" i="7" l="1"/>
  <c r="H1008" i="7" s="1"/>
  <c r="I1008" i="7" s="1"/>
  <c r="T1008" i="7"/>
  <c r="U1008" i="7" s="1"/>
  <c r="V1008" i="7" s="1"/>
  <c r="J1008" i="7" l="1"/>
  <c r="W1008" i="7"/>
  <c r="Y1008" i="7" l="1"/>
  <c r="Z1007" i="7" s="1"/>
  <c r="AB1008" i="7" l="1"/>
  <c r="E1009" i="7" s="1"/>
  <c r="C1009" i="7" l="1"/>
  <c r="P1009" i="7"/>
  <c r="K1009" i="7"/>
  <c r="R1009" i="7"/>
  <c r="S1009" i="7" s="1"/>
  <c r="O1009" i="7"/>
  <c r="D1009" i="7"/>
  <c r="AA1009" i="7"/>
  <c r="Q1009" i="7"/>
  <c r="X1009" i="7"/>
  <c r="M1009" i="7"/>
  <c r="N1009" i="7"/>
  <c r="F1009" i="7"/>
  <c r="G1009" i="7" l="1"/>
  <c r="H1009" i="7" s="1"/>
  <c r="I1009" i="7" s="1"/>
  <c r="T1009" i="7"/>
  <c r="U1009" i="7" l="1"/>
  <c r="V1009" i="7" s="1"/>
  <c r="W1009" i="7" s="1"/>
  <c r="J1009" i="7"/>
  <c r="Y1009" i="7" l="1"/>
  <c r="AB1009" i="7" l="1"/>
  <c r="Z1008" i="7"/>
  <c r="K1010" i="7" l="1"/>
  <c r="M1010" i="7"/>
  <c r="D1010" i="7"/>
  <c r="E1010" i="7"/>
  <c r="N1010" i="7"/>
  <c r="C1010" i="7"/>
  <c r="C2" i="7" s="1"/>
  <c r="G65" i="1" s="1"/>
  <c r="R1010" i="7"/>
  <c r="X1010" i="7"/>
  <c r="AA1010" i="7"/>
  <c r="O1010" i="7"/>
  <c r="P1010" i="7"/>
  <c r="Q1010" i="7"/>
  <c r="S1010" i="7" l="1"/>
  <c r="F1010" i="7"/>
  <c r="T1010" i="7" l="1"/>
  <c r="U1010" i="7" s="1"/>
  <c r="V1010" i="7" s="1"/>
  <c r="G1010" i="7"/>
  <c r="H1010" i="7" s="1"/>
  <c r="I1010" i="7" s="1"/>
  <c r="W1010" i="7" l="1"/>
  <c r="J1010" i="7"/>
  <c r="Y1010" i="7" l="1"/>
  <c r="Z1009" i="7" s="1"/>
  <c r="AB1010" i="7" l="1"/>
  <c r="Z1010" i="7"/>
  <c r="Z2" i="7"/>
  <c r="F65" i="1" s="1"/>
  <c r="F49" i="1" l="1"/>
  <c r="G49" i="1"/>
  <c r="F50" i="1"/>
  <c r="A145" i="2" s="1"/>
  <c r="B145" i="2" s="1"/>
  <c r="F51" i="1"/>
  <c r="G51" i="1"/>
  <c r="G52" i="1"/>
  <c r="F52" i="1" s="1"/>
  <c r="C133" i="2"/>
  <c r="D133" i="2"/>
  <c r="C137" i="2"/>
  <c r="D145" i="2" l="1"/>
  <c r="D146" i="2" s="1"/>
  <c r="B146" i="2"/>
  <c r="F60" i="1" l="1"/>
  <c r="G60" i="1"/>
  <c r="G72" i="1"/>
  <c r="I72" i="1"/>
  <c r="D241" i="2" s="1"/>
  <c r="C241" i="2" l="1"/>
  <c r="F43" i="1"/>
  <c r="F44" i="1"/>
  <c r="A143" i="2" s="1"/>
  <c r="B143" i="2" s="1"/>
  <c r="B144" i="2" s="1"/>
  <c r="F45" i="1"/>
  <c r="G45" i="1"/>
  <c r="G46" i="1"/>
  <c r="F46" i="1" s="1"/>
  <c r="C132" i="2"/>
  <c r="D132" i="2"/>
  <c r="C136" i="2"/>
  <c r="D136" i="2"/>
  <c r="D143" i="2" l="1"/>
  <c r="D144" i="2" s="1"/>
  <c r="I100" i="1" l="1"/>
  <c r="I103" i="1"/>
  <c r="I105" i="1"/>
  <c r="I108" i="1"/>
  <c r="I110" i="1"/>
  <c r="I113" i="1"/>
  <c r="I115" i="1"/>
  <c r="I118" i="1"/>
  <c r="K2" i="7"/>
  <c r="M2" i="7"/>
  <c r="N2" i="7"/>
  <c r="O2" i="7"/>
  <c r="P2" i="7"/>
  <c r="Q2" i="7"/>
  <c r="R2" i="7"/>
  <c r="K2" i="8"/>
  <c r="M2" i="8"/>
  <c r="N2" i="8"/>
  <c r="O2" i="8"/>
  <c r="P2" i="8"/>
  <c r="Q2" i="8"/>
  <c r="R2" i="8"/>
  <c r="N22" i="1"/>
  <c r="L26" i="1"/>
  <c r="G27" i="1"/>
  <c r="I27" i="1"/>
  <c r="L30" i="1"/>
  <c r="F37" i="1"/>
  <c r="G37" i="1"/>
  <c r="F38" i="1"/>
  <c r="F39" i="1"/>
  <c r="G39" i="1"/>
  <c r="F40" i="1"/>
  <c r="G40" i="1"/>
  <c r="G43" i="1"/>
  <c r="I51" i="1"/>
  <c r="G53" i="1"/>
  <c r="K86" i="1"/>
  <c r="I87" i="1"/>
  <c r="I88" i="1"/>
  <c r="I89" i="1"/>
  <c r="I90" i="1"/>
  <c r="G100" i="1"/>
  <c r="G101" i="1"/>
  <c r="G102" i="1"/>
  <c r="G103" i="1"/>
  <c r="G105" i="1"/>
  <c r="G106" i="1"/>
  <c r="G108" i="1"/>
  <c r="G110" i="1"/>
  <c r="G111" i="1"/>
  <c r="G113" i="1"/>
  <c r="G115" i="1"/>
  <c r="G116" i="1"/>
  <c r="G117" i="1"/>
  <c r="G118" i="1"/>
  <c r="F121" i="1"/>
  <c r="F122" i="1"/>
  <c r="F123" i="1"/>
  <c r="F124" i="1"/>
  <c r="F128" i="1"/>
  <c r="F131" i="1"/>
  <c r="F132" i="1"/>
  <c r="F134" i="1"/>
  <c r="F135" i="1"/>
  <c r="F136" i="1"/>
  <c r="F137" i="1"/>
  <c r="F138" i="1"/>
  <c r="F140" i="1"/>
  <c r="F141" i="1"/>
  <c r="F143" i="1"/>
  <c r="F144" i="1"/>
  <c r="F145" i="1"/>
  <c r="F146" i="1"/>
  <c r="F147" i="1"/>
  <c r="F149" i="1"/>
  <c r="F150" i="1"/>
  <c r="F152" i="1"/>
  <c r="F153" i="1"/>
  <c r="F154" i="1"/>
  <c r="F155" i="1"/>
  <c r="F156" i="1"/>
  <c r="F158" i="1"/>
  <c r="F159" i="1"/>
  <c r="F161" i="1"/>
  <c r="F162" i="1"/>
  <c r="F163" i="1"/>
  <c r="F164" i="1"/>
  <c r="F165" i="1"/>
  <c r="F169" i="1"/>
  <c r="F172" i="1"/>
  <c r="F174" i="1"/>
  <c r="F176" i="1"/>
  <c r="F178" i="1"/>
  <c r="F180" i="1"/>
  <c r="F181" i="1"/>
  <c r="F182" i="1"/>
  <c r="F183" i="1"/>
  <c r="F184" i="1"/>
  <c r="F2" i="5"/>
  <c r="H2" i="5"/>
  <c r="I2" i="5"/>
  <c r="J2" i="5"/>
  <c r="K2" i="5"/>
  <c r="L2" i="5"/>
  <c r="M2" i="5"/>
  <c r="D7" i="4"/>
  <c r="D10" i="4"/>
  <c r="F10" i="4"/>
  <c r="D11" i="4"/>
  <c r="L17" i="4"/>
  <c r="M17" i="4"/>
  <c r="P17" i="4"/>
  <c r="D18" i="4"/>
  <c r="E18" i="4"/>
  <c r="F18" i="4"/>
  <c r="G18" i="4"/>
  <c r="H18" i="4"/>
  <c r="I18" i="4"/>
  <c r="J18" i="4"/>
  <c r="K18" i="4"/>
  <c r="L18" i="4"/>
  <c r="M18" i="4"/>
  <c r="D19" i="4"/>
  <c r="E19" i="4"/>
  <c r="F19" i="4"/>
  <c r="G19" i="4"/>
  <c r="H19" i="4"/>
  <c r="I19" i="4"/>
  <c r="J19" i="4"/>
  <c r="K19" i="4"/>
  <c r="L19" i="4"/>
  <c r="M19" i="4"/>
  <c r="D20" i="4"/>
  <c r="E20" i="4"/>
  <c r="F20" i="4"/>
  <c r="G20" i="4"/>
  <c r="H20" i="4"/>
  <c r="I20" i="4"/>
  <c r="J20" i="4"/>
  <c r="K20" i="4"/>
  <c r="L20" i="4"/>
  <c r="M20" i="4"/>
  <c r="D21" i="4"/>
  <c r="E21" i="4"/>
  <c r="F21" i="4"/>
  <c r="G21" i="4"/>
  <c r="H21" i="4"/>
  <c r="I21" i="4"/>
  <c r="J21" i="4"/>
  <c r="K21" i="4"/>
  <c r="L21" i="4"/>
  <c r="M21" i="4"/>
  <c r="D22" i="4"/>
  <c r="E22" i="4"/>
  <c r="F22" i="4"/>
  <c r="G22" i="4"/>
  <c r="H22" i="4"/>
  <c r="I22" i="4"/>
  <c r="J22" i="4"/>
  <c r="K22" i="4"/>
  <c r="L22" i="4"/>
  <c r="M22" i="4"/>
  <c r="D23" i="4"/>
  <c r="E23" i="4"/>
  <c r="F23" i="4"/>
  <c r="G23" i="4"/>
  <c r="H23" i="4"/>
  <c r="I23" i="4"/>
  <c r="J23" i="4"/>
  <c r="K23" i="4"/>
  <c r="L23" i="4"/>
  <c r="M23" i="4"/>
  <c r="D24" i="4"/>
  <c r="E24" i="4"/>
  <c r="F24" i="4"/>
  <c r="G24" i="4"/>
  <c r="H24" i="4"/>
  <c r="I24" i="4"/>
  <c r="J24" i="4"/>
  <c r="K24" i="4"/>
  <c r="L24" i="4"/>
  <c r="M24" i="4"/>
  <c r="D25" i="4"/>
  <c r="E25" i="4"/>
  <c r="F25" i="4"/>
  <c r="G25" i="4"/>
  <c r="H25" i="4"/>
  <c r="I25" i="4"/>
  <c r="J25" i="4"/>
  <c r="K25" i="4"/>
  <c r="L25" i="4"/>
  <c r="M25" i="4"/>
  <c r="D26" i="4"/>
  <c r="E26" i="4"/>
  <c r="F26" i="4"/>
  <c r="G26" i="4"/>
  <c r="H26" i="4"/>
  <c r="I26" i="4"/>
  <c r="J26" i="4"/>
  <c r="K26" i="4"/>
  <c r="L26" i="4"/>
  <c r="M26" i="4"/>
  <c r="D27" i="4"/>
  <c r="E27" i="4"/>
  <c r="F27" i="4"/>
  <c r="G27" i="4"/>
  <c r="H27" i="4"/>
  <c r="I27" i="4"/>
  <c r="J27" i="4"/>
  <c r="K27" i="4"/>
  <c r="L27" i="4"/>
  <c r="M27" i="4"/>
  <c r="D28" i="4"/>
  <c r="E28" i="4"/>
  <c r="F28" i="4"/>
  <c r="G28" i="4"/>
  <c r="H28" i="4"/>
  <c r="I28" i="4"/>
  <c r="J28" i="4"/>
  <c r="K28" i="4"/>
  <c r="L28" i="4"/>
  <c r="M28" i="4"/>
  <c r="D29" i="4"/>
  <c r="E29" i="4"/>
  <c r="F29" i="4"/>
  <c r="G29" i="4"/>
  <c r="H29" i="4"/>
  <c r="I29" i="4"/>
  <c r="J29" i="4"/>
  <c r="K29" i="4"/>
  <c r="L29" i="4"/>
  <c r="M29" i="4"/>
  <c r="D30" i="4"/>
  <c r="E30" i="4"/>
  <c r="F30" i="4"/>
  <c r="G30" i="4"/>
  <c r="H30" i="4"/>
  <c r="I30" i="4"/>
  <c r="J30" i="4"/>
  <c r="K30" i="4"/>
  <c r="L30" i="4"/>
  <c r="M30" i="4"/>
  <c r="D31" i="4"/>
  <c r="E31" i="4"/>
  <c r="F31" i="4"/>
  <c r="G31" i="4"/>
  <c r="H31" i="4"/>
  <c r="I31" i="4"/>
  <c r="J31" i="4"/>
  <c r="K31" i="4"/>
  <c r="L31" i="4"/>
  <c r="M31" i="4"/>
  <c r="D32" i="4"/>
  <c r="E32" i="4"/>
  <c r="F32" i="4"/>
  <c r="G32" i="4"/>
  <c r="H32" i="4"/>
  <c r="I32" i="4"/>
  <c r="J32" i="4"/>
  <c r="K32" i="4"/>
  <c r="L32" i="4"/>
  <c r="M32" i="4"/>
  <c r="D33" i="4"/>
  <c r="E33" i="4"/>
  <c r="F33" i="4"/>
  <c r="G33" i="4"/>
  <c r="H33" i="4"/>
  <c r="I33" i="4"/>
  <c r="J33" i="4"/>
  <c r="K33" i="4"/>
  <c r="L33" i="4"/>
  <c r="M33" i="4"/>
  <c r="D34" i="4"/>
  <c r="E34" i="4"/>
  <c r="F34" i="4"/>
  <c r="G34" i="4"/>
  <c r="H34" i="4"/>
  <c r="I34" i="4"/>
  <c r="J34" i="4"/>
  <c r="K34" i="4"/>
  <c r="L34" i="4"/>
  <c r="M34" i="4"/>
  <c r="D35" i="4"/>
  <c r="E35" i="4"/>
  <c r="F35" i="4"/>
  <c r="G35" i="4"/>
  <c r="H35" i="4"/>
  <c r="I35" i="4"/>
  <c r="J35" i="4"/>
  <c r="K35" i="4"/>
  <c r="L35" i="4"/>
  <c r="M35" i="4"/>
  <c r="D36" i="4"/>
  <c r="E36" i="4"/>
  <c r="F36" i="4"/>
  <c r="G36" i="4"/>
  <c r="H36" i="4"/>
  <c r="I36" i="4"/>
  <c r="J36" i="4"/>
  <c r="K36" i="4"/>
  <c r="L36" i="4"/>
  <c r="M36" i="4"/>
  <c r="D37" i="4"/>
  <c r="E37" i="4"/>
  <c r="F37" i="4"/>
  <c r="G37" i="4"/>
  <c r="H37" i="4"/>
  <c r="I37" i="4"/>
  <c r="J37" i="4"/>
  <c r="K37" i="4"/>
  <c r="L37" i="4"/>
  <c r="M37" i="4"/>
  <c r="D38" i="4"/>
  <c r="E38" i="4"/>
  <c r="F38" i="4"/>
  <c r="G38" i="4"/>
  <c r="H38" i="4"/>
  <c r="I38" i="4"/>
  <c r="J38" i="4"/>
  <c r="K38" i="4"/>
  <c r="L38" i="4"/>
  <c r="M38" i="4"/>
  <c r="D39" i="4"/>
  <c r="E39" i="4"/>
  <c r="F39" i="4"/>
  <c r="G39" i="4"/>
  <c r="H39" i="4"/>
  <c r="I39" i="4"/>
  <c r="J39" i="4"/>
  <c r="K39" i="4"/>
  <c r="L39" i="4"/>
  <c r="M39" i="4"/>
  <c r="D40" i="4"/>
  <c r="E40" i="4"/>
  <c r="F40" i="4"/>
  <c r="G40" i="4"/>
  <c r="H40" i="4"/>
  <c r="I40" i="4"/>
  <c r="J40" i="4"/>
  <c r="K40" i="4"/>
  <c r="L40" i="4"/>
  <c r="M40" i="4"/>
  <c r="D41" i="4"/>
  <c r="E41" i="4"/>
  <c r="F41" i="4"/>
  <c r="G41" i="4"/>
  <c r="H41" i="4"/>
  <c r="I41" i="4"/>
  <c r="J41" i="4"/>
  <c r="K41" i="4"/>
  <c r="L41" i="4"/>
  <c r="M41" i="4"/>
  <c r="D42" i="4"/>
  <c r="E42" i="4"/>
  <c r="F42" i="4"/>
  <c r="G42" i="4"/>
  <c r="H42" i="4"/>
  <c r="I42" i="4"/>
  <c r="J42" i="4"/>
  <c r="K42" i="4"/>
  <c r="L42" i="4"/>
  <c r="M42" i="4"/>
  <c r="D43" i="4"/>
  <c r="E43" i="4"/>
  <c r="F43" i="4"/>
  <c r="G43" i="4"/>
  <c r="H43" i="4"/>
  <c r="I43" i="4"/>
  <c r="J43" i="4"/>
  <c r="K43" i="4"/>
  <c r="L43" i="4"/>
  <c r="M43" i="4"/>
  <c r="D44" i="4"/>
  <c r="E44" i="4"/>
  <c r="F44" i="4"/>
  <c r="G44" i="4"/>
  <c r="H44" i="4"/>
  <c r="I44" i="4"/>
  <c r="J44" i="4"/>
  <c r="K44" i="4"/>
  <c r="L44" i="4"/>
  <c r="M44" i="4"/>
  <c r="D45" i="4"/>
  <c r="E45" i="4"/>
  <c r="F45" i="4"/>
  <c r="G45" i="4"/>
  <c r="H45" i="4"/>
  <c r="I45" i="4"/>
  <c r="J45" i="4"/>
  <c r="K45" i="4"/>
  <c r="L45" i="4"/>
  <c r="M45" i="4"/>
  <c r="D46" i="4"/>
  <c r="E46" i="4"/>
  <c r="F46" i="4"/>
  <c r="G46" i="4"/>
  <c r="H46" i="4"/>
  <c r="I46" i="4"/>
  <c r="J46" i="4"/>
  <c r="K46" i="4"/>
  <c r="L46" i="4"/>
  <c r="M46" i="4"/>
  <c r="D47" i="4"/>
  <c r="E47" i="4"/>
  <c r="F47" i="4"/>
  <c r="G47" i="4"/>
  <c r="H47" i="4"/>
  <c r="I47" i="4"/>
  <c r="J47" i="4"/>
  <c r="K47" i="4"/>
  <c r="L47" i="4"/>
  <c r="M47" i="4"/>
  <c r="D48" i="4"/>
  <c r="E48" i="4"/>
  <c r="F48" i="4"/>
  <c r="G48" i="4"/>
  <c r="H48" i="4"/>
  <c r="I48" i="4"/>
  <c r="J48" i="4"/>
  <c r="K48" i="4"/>
  <c r="L48" i="4"/>
  <c r="M48" i="4"/>
  <c r="D49" i="4"/>
  <c r="E49" i="4"/>
  <c r="F49" i="4"/>
  <c r="G49" i="4"/>
  <c r="H49" i="4"/>
  <c r="I49" i="4"/>
  <c r="J49" i="4"/>
  <c r="K49" i="4"/>
  <c r="L49" i="4"/>
  <c r="M49" i="4"/>
  <c r="D50" i="4"/>
  <c r="E50" i="4"/>
  <c r="F50" i="4"/>
  <c r="G50" i="4"/>
  <c r="H50" i="4"/>
  <c r="I50" i="4"/>
  <c r="J50" i="4"/>
  <c r="K50" i="4"/>
  <c r="L50" i="4"/>
  <c r="M50" i="4"/>
  <c r="D51" i="4"/>
  <c r="E51" i="4"/>
  <c r="F51" i="4"/>
  <c r="G51" i="4"/>
  <c r="H51" i="4"/>
  <c r="I51" i="4"/>
  <c r="J51" i="4"/>
  <c r="K51" i="4"/>
  <c r="L51" i="4"/>
  <c r="M51" i="4"/>
  <c r="D52" i="4"/>
  <c r="E52" i="4"/>
  <c r="F52" i="4"/>
  <c r="G52" i="4"/>
  <c r="H52" i="4"/>
  <c r="I52" i="4"/>
  <c r="J52" i="4"/>
  <c r="K52" i="4"/>
  <c r="L52" i="4"/>
  <c r="M52" i="4"/>
  <c r="D53" i="4"/>
  <c r="E53" i="4"/>
  <c r="F53" i="4"/>
  <c r="G53" i="4"/>
  <c r="H53" i="4"/>
  <c r="I53" i="4"/>
  <c r="J53" i="4"/>
  <c r="K53" i="4"/>
  <c r="L53" i="4"/>
  <c r="M53" i="4"/>
  <c r="D54" i="4"/>
  <c r="E54" i="4"/>
  <c r="F54" i="4"/>
  <c r="G54" i="4"/>
  <c r="H54" i="4"/>
  <c r="I54" i="4"/>
  <c r="J54" i="4"/>
  <c r="K54" i="4"/>
  <c r="L54" i="4"/>
  <c r="M54" i="4"/>
  <c r="D55" i="4"/>
  <c r="E55" i="4"/>
  <c r="F55" i="4"/>
  <c r="G55" i="4"/>
  <c r="H55" i="4"/>
  <c r="I55" i="4"/>
  <c r="J55" i="4"/>
  <c r="K55" i="4"/>
  <c r="L55" i="4"/>
  <c r="M55" i="4"/>
  <c r="D56" i="4"/>
  <c r="E56" i="4"/>
  <c r="F56" i="4"/>
  <c r="G56" i="4"/>
  <c r="H56" i="4"/>
  <c r="I56" i="4"/>
  <c r="J56" i="4"/>
  <c r="K56" i="4"/>
  <c r="L56" i="4"/>
  <c r="M56" i="4"/>
  <c r="D57" i="4"/>
  <c r="E57" i="4"/>
  <c r="F57" i="4"/>
  <c r="G57" i="4"/>
  <c r="H57" i="4"/>
  <c r="I57" i="4"/>
  <c r="J57" i="4"/>
  <c r="K57" i="4"/>
  <c r="L57" i="4"/>
  <c r="M57" i="4"/>
  <c r="D58" i="4"/>
  <c r="E58" i="4"/>
  <c r="F58" i="4"/>
  <c r="G58" i="4"/>
  <c r="H58" i="4"/>
  <c r="I58" i="4"/>
  <c r="J58" i="4"/>
  <c r="K58" i="4"/>
  <c r="L58" i="4"/>
  <c r="M58" i="4"/>
  <c r="D59" i="4"/>
  <c r="E59" i="4"/>
  <c r="F59" i="4"/>
  <c r="G59" i="4"/>
  <c r="H59" i="4"/>
  <c r="I59" i="4"/>
  <c r="J59" i="4"/>
  <c r="K59" i="4"/>
  <c r="L59" i="4"/>
  <c r="M59" i="4"/>
  <c r="D60" i="4"/>
  <c r="E60" i="4"/>
  <c r="F60" i="4"/>
  <c r="G60" i="4"/>
  <c r="H60" i="4"/>
  <c r="I60" i="4"/>
  <c r="J60" i="4"/>
  <c r="K60" i="4"/>
  <c r="L60" i="4"/>
  <c r="M60" i="4"/>
  <c r="D61" i="4"/>
  <c r="E61" i="4"/>
  <c r="F61" i="4"/>
  <c r="G61" i="4"/>
  <c r="H61" i="4"/>
  <c r="I61" i="4"/>
  <c r="J61" i="4"/>
  <c r="K61" i="4"/>
  <c r="L61" i="4"/>
  <c r="M61" i="4"/>
  <c r="D62" i="4"/>
  <c r="E62" i="4"/>
  <c r="F62" i="4"/>
  <c r="G62" i="4"/>
  <c r="H62" i="4"/>
  <c r="I62" i="4"/>
  <c r="J62" i="4"/>
  <c r="K62" i="4"/>
  <c r="L62" i="4"/>
  <c r="M62" i="4"/>
  <c r="D63" i="4"/>
  <c r="E63" i="4"/>
  <c r="F63" i="4"/>
  <c r="G63" i="4"/>
  <c r="H63" i="4"/>
  <c r="I63" i="4"/>
  <c r="J63" i="4"/>
  <c r="K63" i="4"/>
  <c r="L63" i="4"/>
  <c r="M63" i="4"/>
  <c r="D64" i="4"/>
  <c r="E64" i="4"/>
  <c r="F64" i="4"/>
  <c r="G64" i="4"/>
  <c r="H64" i="4"/>
  <c r="I64" i="4"/>
  <c r="J64" i="4"/>
  <c r="K64" i="4"/>
  <c r="L64" i="4"/>
  <c r="M64" i="4"/>
  <c r="D65" i="4"/>
  <c r="E65" i="4"/>
  <c r="F65" i="4"/>
  <c r="G65" i="4"/>
  <c r="H65" i="4"/>
  <c r="I65" i="4"/>
  <c r="J65" i="4"/>
  <c r="K65" i="4"/>
  <c r="L65" i="4"/>
  <c r="M65" i="4"/>
  <c r="D66" i="4"/>
  <c r="E66" i="4"/>
  <c r="F66" i="4"/>
  <c r="G66" i="4"/>
  <c r="H66" i="4"/>
  <c r="I66" i="4"/>
  <c r="J66" i="4"/>
  <c r="K66" i="4"/>
  <c r="L66" i="4"/>
  <c r="M66" i="4"/>
  <c r="D67" i="4"/>
  <c r="E67" i="4"/>
  <c r="F67" i="4"/>
  <c r="G67" i="4"/>
  <c r="H67" i="4"/>
  <c r="I67" i="4"/>
  <c r="J67" i="4"/>
  <c r="K67" i="4"/>
  <c r="L67" i="4"/>
  <c r="M67" i="4"/>
  <c r="D68" i="4"/>
  <c r="E68" i="4"/>
  <c r="F68" i="4"/>
  <c r="G68" i="4"/>
  <c r="H68" i="4"/>
  <c r="I68" i="4"/>
  <c r="J68" i="4"/>
  <c r="K68" i="4"/>
  <c r="L68" i="4"/>
  <c r="M68" i="4"/>
  <c r="D69" i="4"/>
  <c r="E69" i="4"/>
  <c r="F69" i="4"/>
  <c r="G69" i="4"/>
  <c r="H69" i="4"/>
  <c r="I69" i="4"/>
  <c r="J69" i="4"/>
  <c r="K69" i="4"/>
  <c r="L69" i="4"/>
  <c r="M69" i="4"/>
  <c r="D70" i="4"/>
  <c r="E70" i="4"/>
  <c r="F70" i="4"/>
  <c r="G70" i="4"/>
  <c r="H70" i="4"/>
  <c r="I70" i="4"/>
  <c r="J70" i="4"/>
  <c r="K70" i="4"/>
  <c r="L70" i="4"/>
  <c r="M70" i="4"/>
  <c r="D71" i="4"/>
  <c r="E71" i="4"/>
  <c r="F71" i="4"/>
  <c r="G71" i="4"/>
  <c r="H71" i="4"/>
  <c r="I71" i="4"/>
  <c r="J71" i="4"/>
  <c r="K71" i="4"/>
  <c r="L71" i="4"/>
  <c r="M71" i="4"/>
  <c r="D72" i="4"/>
  <c r="E72" i="4"/>
  <c r="F72" i="4"/>
  <c r="G72" i="4"/>
  <c r="H72" i="4"/>
  <c r="I72" i="4"/>
  <c r="J72" i="4"/>
  <c r="K72" i="4"/>
  <c r="L72" i="4"/>
  <c r="M72" i="4"/>
  <c r="D73" i="4"/>
  <c r="E73" i="4"/>
  <c r="F73" i="4"/>
  <c r="G73" i="4"/>
  <c r="H73" i="4"/>
  <c r="I73" i="4"/>
  <c r="J73" i="4"/>
  <c r="K73" i="4"/>
  <c r="L73" i="4"/>
  <c r="M73" i="4"/>
  <c r="D74" i="4"/>
  <c r="E74" i="4"/>
  <c r="F74" i="4"/>
  <c r="G74" i="4"/>
  <c r="H74" i="4"/>
  <c r="I74" i="4"/>
  <c r="J74" i="4"/>
  <c r="K74" i="4"/>
  <c r="L74" i="4"/>
  <c r="M74" i="4"/>
  <c r="D75" i="4"/>
  <c r="E75" i="4"/>
  <c r="F75" i="4"/>
  <c r="G75" i="4"/>
  <c r="H75" i="4"/>
  <c r="I75" i="4"/>
  <c r="J75" i="4"/>
  <c r="K75" i="4"/>
  <c r="L75" i="4"/>
  <c r="M75" i="4"/>
  <c r="D76" i="4"/>
  <c r="E76" i="4"/>
  <c r="F76" i="4"/>
  <c r="G76" i="4"/>
  <c r="H76" i="4"/>
  <c r="I76" i="4"/>
  <c r="J76" i="4"/>
  <c r="K76" i="4"/>
  <c r="L76" i="4"/>
  <c r="M76" i="4"/>
  <c r="D77" i="4"/>
  <c r="E77" i="4"/>
  <c r="F77" i="4"/>
  <c r="G77" i="4"/>
  <c r="H77" i="4"/>
  <c r="I77" i="4"/>
  <c r="J77" i="4"/>
  <c r="K77" i="4"/>
  <c r="L77" i="4"/>
  <c r="M77" i="4"/>
  <c r="O77" i="4"/>
  <c r="L78" i="4"/>
  <c r="M78" i="4"/>
  <c r="O78" i="4"/>
  <c r="L79" i="4"/>
  <c r="M79" i="4"/>
  <c r="O79" i="4"/>
  <c r="L80" i="4"/>
  <c r="M80" i="4"/>
  <c r="O80" i="4"/>
  <c r="L81" i="4"/>
  <c r="M81" i="4"/>
  <c r="O81" i="4"/>
  <c r="L82" i="4"/>
  <c r="M82" i="4"/>
  <c r="O82" i="4"/>
  <c r="L83" i="4"/>
  <c r="M83" i="4"/>
  <c r="O83" i="4"/>
  <c r="L84" i="4"/>
  <c r="M84" i="4"/>
  <c r="O84" i="4"/>
  <c r="L85" i="4"/>
  <c r="M85" i="4"/>
  <c r="O85" i="4"/>
  <c r="L86" i="4"/>
  <c r="M86" i="4"/>
  <c r="O86" i="4"/>
  <c r="L87" i="4"/>
  <c r="M87" i="4"/>
  <c r="O87" i="4"/>
  <c r="L88" i="4"/>
  <c r="M88" i="4"/>
  <c r="O88" i="4"/>
  <c r="L89" i="4"/>
  <c r="M89" i="4"/>
  <c r="O89" i="4"/>
  <c r="L90" i="4"/>
  <c r="M90" i="4"/>
  <c r="O90" i="4"/>
  <c r="L91" i="4"/>
  <c r="M91" i="4"/>
  <c r="O91" i="4"/>
  <c r="L92" i="4"/>
  <c r="M92" i="4"/>
  <c r="O92" i="4"/>
  <c r="L93" i="4"/>
  <c r="M93" i="4"/>
  <c r="O93" i="4"/>
  <c r="L94" i="4"/>
  <c r="M94" i="4"/>
  <c r="O94" i="4"/>
  <c r="L95" i="4"/>
  <c r="M95" i="4"/>
  <c r="O95" i="4"/>
  <c r="L96" i="4"/>
  <c r="M96" i="4"/>
  <c r="O96" i="4"/>
  <c r="L97" i="4"/>
  <c r="M97" i="4"/>
  <c r="O97" i="4"/>
  <c r="L98" i="4"/>
  <c r="M98" i="4"/>
  <c r="O98" i="4"/>
  <c r="L99" i="4"/>
  <c r="M99" i="4"/>
  <c r="O99" i="4"/>
  <c r="L100" i="4"/>
  <c r="M100" i="4"/>
  <c r="O100" i="4"/>
  <c r="L101" i="4"/>
  <c r="M101" i="4"/>
  <c r="O101" i="4"/>
  <c r="L102" i="4"/>
  <c r="M102" i="4"/>
  <c r="O102" i="4"/>
  <c r="L103" i="4"/>
  <c r="M103" i="4"/>
  <c r="O103" i="4"/>
  <c r="L104" i="4"/>
  <c r="M104" i="4"/>
  <c r="O104" i="4"/>
  <c r="L105" i="4"/>
  <c r="M105" i="4"/>
  <c r="O105" i="4"/>
  <c r="L106" i="4"/>
  <c r="M106" i="4"/>
  <c r="O106" i="4"/>
  <c r="L107" i="4"/>
  <c r="M107" i="4"/>
  <c r="O107" i="4"/>
  <c r="L108" i="4"/>
  <c r="M108" i="4"/>
  <c r="O108" i="4"/>
  <c r="L109" i="4"/>
  <c r="M109" i="4"/>
  <c r="O109" i="4"/>
  <c r="L110" i="4"/>
  <c r="M110" i="4"/>
  <c r="O110" i="4"/>
  <c r="L111" i="4"/>
  <c r="M111" i="4"/>
  <c r="O111" i="4"/>
  <c r="L112" i="4"/>
  <c r="M112" i="4"/>
  <c r="O112" i="4"/>
  <c r="L113" i="4"/>
  <c r="M113" i="4"/>
  <c r="O113" i="4"/>
  <c r="L114" i="4"/>
  <c r="M114" i="4"/>
  <c r="O114" i="4"/>
  <c r="L115" i="4"/>
  <c r="M115" i="4"/>
  <c r="O115" i="4"/>
  <c r="L116" i="4"/>
  <c r="M116" i="4"/>
  <c r="O116" i="4"/>
  <c r="L117" i="4"/>
  <c r="M117" i="4"/>
  <c r="O117" i="4"/>
  <c r="L118" i="4"/>
  <c r="M118" i="4"/>
  <c r="O118" i="4"/>
  <c r="L119" i="4"/>
  <c r="M119" i="4"/>
  <c r="O119" i="4"/>
  <c r="L120" i="4"/>
  <c r="M120" i="4"/>
  <c r="O120" i="4"/>
  <c r="L121" i="4"/>
  <c r="M121" i="4"/>
  <c r="O121" i="4"/>
  <c r="L122" i="4"/>
  <c r="M122" i="4"/>
  <c r="O122" i="4"/>
  <c r="L123" i="4"/>
  <c r="M123" i="4"/>
  <c r="O123" i="4"/>
  <c r="L124" i="4"/>
  <c r="M124" i="4"/>
  <c r="O124" i="4"/>
  <c r="L125" i="4"/>
  <c r="M125" i="4"/>
  <c r="O125" i="4"/>
  <c r="L126" i="4"/>
  <c r="M126" i="4"/>
  <c r="O126" i="4"/>
  <c r="L127" i="4"/>
  <c r="M127" i="4"/>
  <c r="O127" i="4"/>
  <c r="L128" i="4"/>
  <c r="M128" i="4"/>
  <c r="O128" i="4"/>
  <c r="L129" i="4"/>
  <c r="M129" i="4"/>
  <c r="O129" i="4"/>
  <c r="L130" i="4"/>
  <c r="M130" i="4"/>
  <c r="O130" i="4"/>
  <c r="L131" i="4"/>
  <c r="M131" i="4"/>
  <c r="O131" i="4"/>
  <c r="L132" i="4"/>
  <c r="M132" i="4"/>
  <c r="O132" i="4"/>
  <c r="L133" i="4"/>
  <c r="M133" i="4"/>
  <c r="O133" i="4"/>
  <c r="L134" i="4"/>
  <c r="M134" i="4"/>
  <c r="O134" i="4"/>
  <c r="L135" i="4"/>
  <c r="M135" i="4"/>
  <c r="O135" i="4"/>
  <c r="L136" i="4"/>
  <c r="M136" i="4"/>
  <c r="O136" i="4"/>
  <c r="L137" i="4"/>
  <c r="M137" i="4"/>
  <c r="O137" i="4"/>
  <c r="L138" i="4"/>
  <c r="M138" i="4"/>
  <c r="O138" i="4"/>
  <c r="L139" i="4"/>
  <c r="M139" i="4"/>
  <c r="O139" i="4"/>
  <c r="L140" i="4"/>
  <c r="M140" i="4"/>
  <c r="O140" i="4"/>
  <c r="L141" i="4"/>
  <c r="M141" i="4"/>
  <c r="O141" i="4"/>
  <c r="L142" i="4"/>
  <c r="M142" i="4"/>
  <c r="O142" i="4"/>
  <c r="L143" i="4"/>
  <c r="M143" i="4"/>
  <c r="O143" i="4"/>
  <c r="L144" i="4"/>
  <c r="M144" i="4"/>
  <c r="O144" i="4"/>
  <c r="L145" i="4"/>
  <c r="M145" i="4"/>
  <c r="O145" i="4"/>
  <c r="L146" i="4"/>
  <c r="M146" i="4"/>
  <c r="O146" i="4"/>
  <c r="L147" i="4"/>
  <c r="M147" i="4"/>
  <c r="O147" i="4"/>
  <c r="L148" i="4"/>
  <c r="M148" i="4"/>
  <c r="O148" i="4"/>
  <c r="L149" i="4"/>
  <c r="M149" i="4"/>
  <c r="O149" i="4"/>
  <c r="L150" i="4"/>
  <c r="M150" i="4"/>
  <c r="O150" i="4"/>
  <c r="L151" i="4"/>
  <c r="M151" i="4"/>
  <c r="O151" i="4"/>
  <c r="L152" i="4"/>
  <c r="M152" i="4"/>
  <c r="O152" i="4"/>
  <c r="L153" i="4"/>
  <c r="M153" i="4"/>
  <c r="O153" i="4"/>
  <c r="L154" i="4"/>
  <c r="M154" i="4"/>
  <c r="O154" i="4"/>
  <c r="L155" i="4"/>
  <c r="M155" i="4"/>
  <c r="O155" i="4"/>
  <c r="L156" i="4"/>
  <c r="M156" i="4"/>
  <c r="O156" i="4"/>
  <c r="L157" i="4"/>
  <c r="M157" i="4"/>
  <c r="O157" i="4"/>
  <c r="L158" i="4"/>
  <c r="M158" i="4"/>
  <c r="O158" i="4"/>
  <c r="L159" i="4"/>
  <c r="M159" i="4"/>
  <c r="O159" i="4"/>
  <c r="L160" i="4"/>
  <c r="M160" i="4"/>
  <c r="O160" i="4"/>
  <c r="L161" i="4"/>
  <c r="M161" i="4"/>
  <c r="O161" i="4"/>
  <c r="L162" i="4"/>
  <c r="M162" i="4"/>
  <c r="O162" i="4"/>
  <c r="L163" i="4"/>
  <c r="M163" i="4"/>
  <c r="O163" i="4"/>
  <c r="L164" i="4"/>
  <c r="M164" i="4"/>
  <c r="O164" i="4"/>
  <c r="L165" i="4"/>
  <c r="M165" i="4"/>
  <c r="O165" i="4"/>
  <c r="L166" i="4"/>
  <c r="M166" i="4"/>
  <c r="O166" i="4"/>
  <c r="L167" i="4"/>
  <c r="M167" i="4"/>
  <c r="O167" i="4"/>
  <c r="L168" i="4"/>
  <c r="M168" i="4"/>
  <c r="O168" i="4"/>
  <c r="L169" i="4"/>
  <c r="M169" i="4"/>
  <c r="O169" i="4"/>
  <c r="L170" i="4"/>
  <c r="M170" i="4"/>
  <c r="O170" i="4"/>
  <c r="L171" i="4"/>
  <c r="M171" i="4"/>
  <c r="O171" i="4"/>
  <c r="L172" i="4"/>
  <c r="M172" i="4"/>
  <c r="O172" i="4"/>
  <c r="L173" i="4"/>
  <c r="M173" i="4"/>
  <c r="O173" i="4"/>
  <c r="L174" i="4"/>
  <c r="M174" i="4"/>
  <c r="O174" i="4"/>
  <c r="L175" i="4"/>
  <c r="M175" i="4"/>
  <c r="O175" i="4"/>
  <c r="L176" i="4"/>
  <c r="M176" i="4"/>
  <c r="O176" i="4"/>
  <c r="L177" i="4"/>
  <c r="M177" i="4"/>
  <c r="O177" i="4"/>
  <c r="L178" i="4"/>
  <c r="M178" i="4"/>
  <c r="O178" i="4"/>
  <c r="L179" i="4"/>
  <c r="M179" i="4"/>
  <c r="O179" i="4"/>
  <c r="L180" i="4"/>
  <c r="M180" i="4"/>
  <c r="O180" i="4"/>
  <c r="L181" i="4"/>
  <c r="M181" i="4"/>
  <c r="O181" i="4"/>
  <c r="L182" i="4"/>
  <c r="M182" i="4"/>
  <c r="O182" i="4"/>
  <c r="L183" i="4"/>
  <c r="M183" i="4"/>
  <c r="O183" i="4"/>
  <c r="L184" i="4"/>
  <c r="M184" i="4"/>
  <c r="O184" i="4"/>
  <c r="L185" i="4"/>
  <c r="M185" i="4"/>
  <c r="O185" i="4"/>
  <c r="L186" i="4"/>
  <c r="M186" i="4"/>
  <c r="O186" i="4"/>
  <c r="L187" i="4"/>
  <c r="M187" i="4"/>
  <c r="O187" i="4"/>
  <c r="L188" i="4"/>
  <c r="M188" i="4"/>
  <c r="O188" i="4"/>
  <c r="L189" i="4"/>
  <c r="M189" i="4"/>
  <c r="O189" i="4"/>
  <c r="L190" i="4"/>
  <c r="M190" i="4"/>
  <c r="O190" i="4"/>
  <c r="L191" i="4"/>
  <c r="M191" i="4"/>
  <c r="O191" i="4"/>
  <c r="L192" i="4"/>
  <c r="M192" i="4"/>
  <c r="O192" i="4"/>
  <c r="L193" i="4"/>
  <c r="M193" i="4"/>
  <c r="O193" i="4"/>
  <c r="L194" i="4"/>
  <c r="M194" i="4"/>
  <c r="O194" i="4"/>
  <c r="L195" i="4"/>
  <c r="M195" i="4"/>
  <c r="O195" i="4"/>
  <c r="L196" i="4"/>
  <c r="M196" i="4"/>
  <c r="O196" i="4"/>
  <c r="L197" i="4"/>
  <c r="M197" i="4"/>
  <c r="O197" i="4"/>
  <c r="L198" i="4"/>
  <c r="M198" i="4"/>
  <c r="O198" i="4"/>
  <c r="L199" i="4"/>
  <c r="M199" i="4"/>
  <c r="O199" i="4"/>
  <c r="L200" i="4"/>
  <c r="M200" i="4"/>
  <c r="O200" i="4"/>
  <c r="L201" i="4"/>
  <c r="M201" i="4"/>
  <c r="O201" i="4"/>
  <c r="L202" i="4"/>
  <c r="M202" i="4"/>
  <c r="O202" i="4"/>
  <c r="L203" i="4"/>
  <c r="M203" i="4"/>
  <c r="O203" i="4"/>
  <c r="L204" i="4"/>
  <c r="M204" i="4"/>
  <c r="O204" i="4"/>
  <c r="L205" i="4"/>
  <c r="M205" i="4"/>
  <c r="O205" i="4"/>
  <c r="L206" i="4"/>
  <c r="M206" i="4"/>
  <c r="O206" i="4"/>
  <c r="L207" i="4"/>
  <c r="M207" i="4"/>
  <c r="O207" i="4"/>
  <c r="L208" i="4"/>
  <c r="M208" i="4"/>
  <c r="O208" i="4"/>
  <c r="L209" i="4"/>
  <c r="M209" i="4"/>
  <c r="O209" i="4"/>
  <c r="L210" i="4"/>
  <c r="M210" i="4"/>
  <c r="O210" i="4"/>
  <c r="L211" i="4"/>
  <c r="M211" i="4"/>
  <c r="O211" i="4"/>
  <c r="L212" i="4"/>
  <c r="M212" i="4"/>
  <c r="O212" i="4"/>
  <c r="L213" i="4"/>
  <c r="M213" i="4"/>
  <c r="O213" i="4"/>
  <c r="L214" i="4"/>
  <c r="M214" i="4"/>
  <c r="O214" i="4"/>
  <c r="L215" i="4"/>
  <c r="M215" i="4"/>
  <c r="O215" i="4"/>
  <c r="L216" i="4"/>
  <c r="M216" i="4"/>
  <c r="O216" i="4"/>
  <c r="L217" i="4"/>
  <c r="M217" i="4"/>
  <c r="O217" i="4"/>
  <c r="L218" i="4"/>
  <c r="M218" i="4"/>
  <c r="O218" i="4"/>
  <c r="L219" i="4"/>
  <c r="M219" i="4"/>
  <c r="O219" i="4"/>
  <c r="L220" i="4"/>
  <c r="M220" i="4"/>
  <c r="O220" i="4"/>
  <c r="L221" i="4"/>
  <c r="M221" i="4"/>
  <c r="O221" i="4"/>
  <c r="L222" i="4"/>
  <c r="M222" i="4"/>
  <c r="O222" i="4"/>
  <c r="L223" i="4"/>
  <c r="M223" i="4"/>
  <c r="O223" i="4"/>
  <c r="L224" i="4"/>
  <c r="M224" i="4"/>
  <c r="O224" i="4"/>
  <c r="L225" i="4"/>
  <c r="M225" i="4"/>
  <c r="O225" i="4"/>
  <c r="L226" i="4"/>
  <c r="M226" i="4"/>
  <c r="O226" i="4"/>
  <c r="L227" i="4"/>
  <c r="M227" i="4"/>
  <c r="O227" i="4"/>
  <c r="L228" i="4"/>
  <c r="M228" i="4"/>
  <c r="O228" i="4"/>
  <c r="L229" i="4"/>
  <c r="M229" i="4"/>
  <c r="O229" i="4"/>
  <c r="L230" i="4"/>
  <c r="M230" i="4"/>
  <c r="O230" i="4"/>
  <c r="L231" i="4"/>
  <c r="M231" i="4"/>
  <c r="O231" i="4"/>
  <c r="L232" i="4"/>
  <c r="M232" i="4"/>
  <c r="O232" i="4"/>
  <c r="L233" i="4"/>
  <c r="M233" i="4"/>
  <c r="O233" i="4"/>
  <c r="L234" i="4"/>
  <c r="M234" i="4"/>
  <c r="O234" i="4"/>
  <c r="L235" i="4"/>
  <c r="M235" i="4"/>
  <c r="O235" i="4"/>
  <c r="L236" i="4"/>
  <c r="M236" i="4"/>
  <c r="O236" i="4"/>
  <c r="L237" i="4"/>
  <c r="M237" i="4"/>
  <c r="O237" i="4"/>
  <c r="L238" i="4"/>
  <c r="M238" i="4"/>
  <c r="O238" i="4"/>
  <c r="L239" i="4"/>
  <c r="M239" i="4"/>
  <c r="O239" i="4"/>
  <c r="L240" i="4"/>
  <c r="M240" i="4"/>
  <c r="O240" i="4"/>
  <c r="L241" i="4"/>
  <c r="M241" i="4"/>
  <c r="O241" i="4"/>
  <c r="L242" i="4"/>
  <c r="M242" i="4"/>
  <c r="O242" i="4"/>
  <c r="L243" i="4"/>
  <c r="M243" i="4"/>
  <c r="O243" i="4"/>
  <c r="L244" i="4"/>
  <c r="M244" i="4"/>
  <c r="O244" i="4"/>
  <c r="L245" i="4"/>
  <c r="M245" i="4"/>
  <c r="O245" i="4"/>
  <c r="L246" i="4"/>
  <c r="M246" i="4"/>
  <c r="O246" i="4"/>
  <c r="L247" i="4"/>
  <c r="M247" i="4"/>
  <c r="O247" i="4"/>
  <c r="L248" i="4"/>
  <c r="M248" i="4"/>
  <c r="O248" i="4"/>
  <c r="L249" i="4"/>
  <c r="M249" i="4"/>
  <c r="O249" i="4"/>
  <c r="L250" i="4"/>
  <c r="M250" i="4"/>
  <c r="O250" i="4"/>
  <c r="L251" i="4"/>
  <c r="M251" i="4"/>
  <c r="O251" i="4"/>
  <c r="L252" i="4"/>
  <c r="M252" i="4"/>
  <c r="O252" i="4"/>
  <c r="L253" i="4"/>
  <c r="M253" i="4"/>
  <c r="O253" i="4"/>
  <c r="L254" i="4"/>
  <c r="M254" i="4"/>
  <c r="O254" i="4"/>
  <c r="L255" i="4"/>
  <c r="M255" i="4"/>
  <c r="O255" i="4"/>
  <c r="L256" i="4"/>
  <c r="M256" i="4"/>
  <c r="O256" i="4"/>
  <c r="L257" i="4"/>
  <c r="M257" i="4"/>
  <c r="O257" i="4"/>
  <c r="L258" i="4"/>
  <c r="M258" i="4"/>
  <c r="O258" i="4"/>
  <c r="L259" i="4"/>
  <c r="M259" i="4"/>
  <c r="O259" i="4"/>
  <c r="L260" i="4"/>
  <c r="M260" i="4"/>
  <c r="O260" i="4"/>
  <c r="L261" i="4"/>
  <c r="M261" i="4"/>
  <c r="O261" i="4"/>
  <c r="L262" i="4"/>
  <c r="M262" i="4"/>
  <c r="O262" i="4"/>
  <c r="L263" i="4"/>
  <c r="M263" i="4"/>
  <c r="O263" i="4"/>
  <c r="L264" i="4"/>
  <c r="M264" i="4"/>
  <c r="O264" i="4"/>
  <c r="L265" i="4"/>
  <c r="M265" i="4"/>
  <c r="O265" i="4"/>
  <c r="L266" i="4"/>
  <c r="M266" i="4"/>
  <c r="O266" i="4"/>
  <c r="L267" i="4"/>
  <c r="M267" i="4"/>
  <c r="O267" i="4"/>
  <c r="L268" i="4"/>
  <c r="M268" i="4"/>
  <c r="O268" i="4"/>
  <c r="L269" i="4"/>
  <c r="M269" i="4"/>
  <c r="O269" i="4"/>
  <c r="L270" i="4"/>
  <c r="M270" i="4"/>
  <c r="O270" i="4"/>
  <c r="L271" i="4"/>
  <c r="M271" i="4"/>
  <c r="O271" i="4"/>
  <c r="L272" i="4"/>
  <c r="M272" i="4"/>
  <c r="O272" i="4"/>
  <c r="L273" i="4"/>
  <c r="M273" i="4"/>
  <c r="O273" i="4"/>
  <c r="L274" i="4"/>
  <c r="M274" i="4"/>
  <c r="O274" i="4"/>
  <c r="L275" i="4"/>
  <c r="M275" i="4"/>
  <c r="O275" i="4"/>
  <c r="L276" i="4"/>
  <c r="M276" i="4"/>
  <c r="O276" i="4"/>
  <c r="L277" i="4"/>
  <c r="M277" i="4"/>
  <c r="O277" i="4"/>
  <c r="L278" i="4"/>
  <c r="M278" i="4"/>
  <c r="O278" i="4"/>
  <c r="L279" i="4"/>
  <c r="M279" i="4"/>
  <c r="O279" i="4"/>
  <c r="L280" i="4"/>
  <c r="M280" i="4"/>
  <c r="O280" i="4"/>
  <c r="L281" i="4"/>
  <c r="M281" i="4"/>
  <c r="O281" i="4"/>
  <c r="L282" i="4"/>
  <c r="M282" i="4"/>
  <c r="O282" i="4"/>
  <c r="L283" i="4"/>
  <c r="M283" i="4"/>
  <c r="O283" i="4"/>
  <c r="L284" i="4"/>
  <c r="M284" i="4"/>
  <c r="O284" i="4"/>
  <c r="L285" i="4"/>
  <c r="M285" i="4"/>
  <c r="O285" i="4"/>
  <c r="L286" i="4"/>
  <c r="M286" i="4"/>
  <c r="O286" i="4"/>
  <c r="L287" i="4"/>
  <c r="M287" i="4"/>
  <c r="O287" i="4"/>
  <c r="L288" i="4"/>
  <c r="M288" i="4"/>
  <c r="O288" i="4"/>
  <c r="L289" i="4"/>
  <c r="M289" i="4"/>
  <c r="O289" i="4"/>
  <c r="L290" i="4"/>
  <c r="M290" i="4"/>
  <c r="O290" i="4"/>
  <c r="L291" i="4"/>
  <c r="M291" i="4"/>
  <c r="O291" i="4"/>
  <c r="L292" i="4"/>
  <c r="M292" i="4"/>
  <c r="O292" i="4"/>
  <c r="L293" i="4"/>
  <c r="M293" i="4"/>
  <c r="O293" i="4"/>
  <c r="L294" i="4"/>
  <c r="M294" i="4"/>
  <c r="O294" i="4"/>
  <c r="L295" i="4"/>
  <c r="M295" i="4"/>
  <c r="O295" i="4"/>
  <c r="L296" i="4"/>
  <c r="M296" i="4"/>
  <c r="O296" i="4"/>
  <c r="L297" i="4"/>
  <c r="M297" i="4"/>
  <c r="O297" i="4"/>
  <c r="L298" i="4"/>
  <c r="M298" i="4"/>
  <c r="O298" i="4"/>
  <c r="L299" i="4"/>
  <c r="M299" i="4"/>
  <c r="O299" i="4"/>
  <c r="L300" i="4"/>
  <c r="M300" i="4"/>
  <c r="O300" i="4"/>
  <c r="L301" i="4"/>
  <c r="M301" i="4"/>
  <c r="O301" i="4"/>
  <c r="L302" i="4"/>
  <c r="M302" i="4"/>
  <c r="O302" i="4"/>
  <c r="L303" i="4"/>
  <c r="M303" i="4"/>
  <c r="O303" i="4"/>
  <c r="L304" i="4"/>
  <c r="M304" i="4"/>
  <c r="O304" i="4"/>
  <c r="L305" i="4"/>
  <c r="M305" i="4"/>
  <c r="O305" i="4"/>
  <c r="L306" i="4"/>
  <c r="M306" i="4"/>
  <c r="O306" i="4"/>
  <c r="L307" i="4"/>
  <c r="M307" i="4"/>
  <c r="O307" i="4"/>
  <c r="L308" i="4"/>
  <c r="M308" i="4"/>
  <c r="O308" i="4"/>
  <c r="L309" i="4"/>
  <c r="M309" i="4"/>
  <c r="O309" i="4"/>
  <c r="L310" i="4"/>
  <c r="M310" i="4"/>
  <c r="O310" i="4"/>
  <c r="L311" i="4"/>
  <c r="M311" i="4"/>
  <c r="O311" i="4"/>
  <c r="L312" i="4"/>
  <c r="M312" i="4"/>
  <c r="O312" i="4"/>
  <c r="L313" i="4"/>
  <c r="M313" i="4"/>
  <c r="O313" i="4"/>
  <c r="L314" i="4"/>
  <c r="M314" i="4"/>
  <c r="O314" i="4"/>
  <c r="L315" i="4"/>
  <c r="M315" i="4"/>
  <c r="O315" i="4"/>
  <c r="L316" i="4"/>
  <c r="M316" i="4"/>
  <c r="O316" i="4"/>
  <c r="L317" i="4"/>
  <c r="M317" i="4"/>
  <c r="O317" i="4"/>
  <c r="L318" i="4"/>
  <c r="M318" i="4"/>
  <c r="O318" i="4"/>
  <c r="L319" i="4"/>
  <c r="M319" i="4"/>
  <c r="O319" i="4"/>
  <c r="L320" i="4"/>
  <c r="M320" i="4"/>
  <c r="O320" i="4"/>
  <c r="L321" i="4"/>
  <c r="M321" i="4"/>
  <c r="O321" i="4"/>
  <c r="L322" i="4"/>
  <c r="M322" i="4"/>
  <c r="O322" i="4"/>
  <c r="L323" i="4"/>
  <c r="M323" i="4"/>
  <c r="O323" i="4"/>
  <c r="L324" i="4"/>
  <c r="M324" i="4"/>
  <c r="O324" i="4"/>
  <c r="L325" i="4"/>
  <c r="M325" i="4"/>
  <c r="O325" i="4"/>
  <c r="L326" i="4"/>
  <c r="M326" i="4"/>
  <c r="O326" i="4"/>
  <c r="L327" i="4"/>
  <c r="M327" i="4"/>
  <c r="O327" i="4"/>
  <c r="L328" i="4"/>
  <c r="M328" i="4"/>
  <c r="O328" i="4"/>
  <c r="L329" i="4"/>
  <c r="M329" i="4"/>
  <c r="O329" i="4"/>
  <c r="L330" i="4"/>
  <c r="M330" i="4"/>
  <c r="O330" i="4"/>
  <c r="L331" i="4"/>
  <c r="M331" i="4"/>
  <c r="O331" i="4"/>
  <c r="L332" i="4"/>
  <c r="M332" i="4"/>
  <c r="O332" i="4"/>
  <c r="L333" i="4"/>
  <c r="M333" i="4"/>
  <c r="O333" i="4"/>
  <c r="L334" i="4"/>
  <c r="M334" i="4"/>
  <c r="O334" i="4"/>
  <c r="L335" i="4"/>
  <c r="M335" i="4"/>
  <c r="O335" i="4"/>
  <c r="L336" i="4"/>
  <c r="M336" i="4"/>
  <c r="O336" i="4"/>
  <c r="L337" i="4"/>
  <c r="M337" i="4"/>
  <c r="O337" i="4"/>
  <c r="L338" i="4"/>
  <c r="M338" i="4"/>
  <c r="O338" i="4"/>
  <c r="L339" i="4"/>
  <c r="M339" i="4"/>
  <c r="O339" i="4"/>
  <c r="L340" i="4"/>
  <c r="M340" i="4"/>
  <c r="O340" i="4"/>
  <c r="L341" i="4"/>
  <c r="M341" i="4"/>
  <c r="O341" i="4"/>
  <c r="L342" i="4"/>
  <c r="M342" i="4"/>
  <c r="O342" i="4"/>
  <c r="L343" i="4"/>
  <c r="M343" i="4"/>
  <c r="O343" i="4"/>
  <c r="L344" i="4"/>
  <c r="M344" i="4"/>
  <c r="O344" i="4"/>
  <c r="L345" i="4"/>
  <c r="M345" i="4"/>
  <c r="O345" i="4"/>
  <c r="L346" i="4"/>
  <c r="M346" i="4"/>
  <c r="O346" i="4"/>
  <c r="L347" i="4"/>
  <c r="M347" i="4"/>
  <c r="O347" i="4"/>
  <c r="L348" i="4"/>
  <c r="M348" i="4"/>
  <c r="O348" i="4"/>
  <c r="L349" i="4"/>
  <c r="M349" i="4"/>
  <c r="O349" i="4"/>
  <c r="L350" i="4"/>
  <c r="M350" i="4"/>
  <c r="O350" i="4"/>
  <c r="L351" i="4"/>
  <c r="M351" i="4"/>
  <c r="O351" i="4"/>
  <c r="L352" i="4"/>
  <c r="M352" i="4"/>
  <c r="O352" i="4"/>
  <c r="L353" i="4"/>
  <c r="M353" i="4"/>
  <c r="O353" i="4"/>
  <c r="L354" i="4"/>
  <c r="M354" i="4"/>
  <c r="O354" i="4"/>
  <c r="L355" i="4"/>
  <c r="M355" i="4"/>
  <c r="O355" i="4"/>
  <c r="L356" i="4"/>
  <c r="M356" i="4"/>
  <c r="O356" i="4"/>
  <c r="L357" i="4"/>
  <c r="M357" i="4"/>
  <c r="O357" i="4"/>
  <c r="L358" i="4"/>
  <c r="M358" i="4"/>
  <c r="O358" i="4"/>
  <c r="L359" i="4"/>
  <c r="M359" i="4"/>
  <c r="O359" i="4"/>
  <c r="L360" i="4"/>
  <c r="M360" i="4"/>
  <c r="O360" i="4"/>
  <c r="L361" i="4"/>
  <c r="M361" i="4"/>
  <c r="O361" i="4"/>
  <c r="L362" i="4"/>
  <c r="M362" i="4"/>
  <c r="O362" i="4"/>
  <c r="L363" i="4"/>
  <c r="M363" i="4"/>
  <c r="O363" i="4"/>
  <c r="L364" i="4"/>
  <c r="M364" i="4"/>
  <c r="O364" i="4"/>
  <c r="L365" i="4"/>
  <c r="M365" i="4"/>
  <c r="O365" i="4"/>
  <c r="L366" i="4"/>
  <c r="M366" i="4"/>
  <c r="O366" i="4"/>
  <c r="L367" i="4"/>
  <c r="M367" i="4"/>
  <c r="O367" i="4"/>
  <c r="L368" i="4"/>
  <c r="M368" i="4"/>
  <c r="O368" i="4"/>
  <c r="L369" i="4"/>
  <c r="M369" i="4"/>
  <c r="O369" i="4"/>
  <c r="L370" i="4"/>
  <c r="M370" i="4"/>
  <c r="O370" i="4"/>
  <c r="L371" i="4"/>
  <c r="M371" i="4"/>
  <c r="O371" i="4"/>
  <c r="L372" i="4"/>
  <c r="M372" i="4"/>
  <c r="O372" i="4"/>
  <c r="L373" i="4"/>
  <c r="M373" i="4"/>
  <c r="O373" i="4"/>
  <c r="L374" i="4"/>
  <c r="M374" i="4"/>
  <c r="O374" i="4"/>
  <c r="L375" i="4"/>
  <c r="M375" i="4"/>
  <c r="O375" i="4"/>
  <c r="L376" i="4"/>
  <c r="M376" i="4"/>
  <c r="O376" i="4"/>
  <c r="L377" i="4"/>
  <c r="M377" i="4"/>
  <c r="O377" i="4"/>
  <c r="D378" i="4"/>
  <c r="E378" i="4"/>
  <c r="F378" i="4"/>
  <c r="G378" i="4"/>
  <c r="H378" i="4"/>
  <c r="I378" i="4"/>
  <c r="J378" i="4"/>
  <c r="K378" i="4"/>
  <c r="H379" i="4"/>
  <c r="H380" i="4"/>
  <c r="D1" i="6"/>
  <c r="C2" i="6"/>
  <c r="K2" i="6"/>
  <c r="M2" i="6"/>
  <c r="N2" i="6"/>
  <c r="O2" i="6"/>
  <c r="P2" i="6"/>
  <c r="Q2" i="6"/>
  <c r="R2" i="6"/>
  <c r="Z2" i="6"/>
  <c r="K3" i="6"/>
  <c r="M3" i="6"/>
  <c r="N3" i="6"/>
  <c r="O3" i="6"/>
  <c r="P3" i="6"/>
  <c r="Q3" i="6"/>
  <c r="R3" i="6"/>
  <c r="S3" i="6"/>
  <c r="T3" i="6"/>
  <c r="U3" i="6"/>
  <c r="V3" i="6"/>
  <c r="W3" i="6"/>
  <c r="Y3" i="6"/>
  <c r="Z3" i="6"/>
  <c r="AB3" i="6"/>
  <c r="C4" i="6"/>
  <c r="D4" i="6"/>
  <c r="E4" i="6"/>
  <c r="F4" i="6"/>
  <c r="G4" i="6"/>
  <c r="H4" i="6"/>
  <c r="I4" i="6"/>
  <c r="J4" i="6"/>
  <c r="K4" i="6"/>
  <c r="M4" i="6"/>
  <c r="N4" i="6"/>
  <c r="O4" i="6"/>
  <c r="P4" i="6"/>
  <c r="Q4" i="6"/>
  <c r="R4" i="6"/>
  <c r="S4" i="6"/>
  <c r="T4" i="6"/>
  <c r="U4" i="6"/>
  <c r="V4" i="6"/>
  <c r="W4" i="6"/>
  <c r="X4" i="6"/>
  <c r="Y4" i="6"/>
  <c r="Z4" i="6"/>
  <c r="AA4" i="6"/>
  <c r="AB4" i="6"/>
  <c r="C5" i="6"/>
  <c r="D5" i="6"/>
  <c r="E5" i="6"/>
  <c r="F5" i="6"/>
  <c r="G5" i="6"/>
  <c r="H5" i="6"/>
  <c r="I5" i="6"/>
  <c r="J5" i="6"/>
  <c r="K5" i="6"/>
  <c r="M5" i="6"/>
  <c r="N5" i="6"/>
  <c r="O5" i="6"/>
  <c r="P5" i="6"/>
  <c r="Q5" i="6"/>
  <c r="R5" i="6"/>
  <c r="S5" i="6"/>
  <c r="T5" i="6"/>
  <c r="U5" i="6"/>
  <c r="V5" i="6"/>
  <c r="W5" i="6"/>
  <c r="X5" i="6"/>
  <c r="Y5" i="6"/>
  <c r="Z5" i="6"/>
  <c r="AA5" i="6"/>
  <c r="AB5" i="6"/>
  <c r="C6" i="6"/>
  <c r="D6" i="6"/>
  <c r="E6" i="6"/>
  <c r="F6" i="6"/>
  <c r="G6" i="6"/>
  <c r="H6" i="6"/>
  <c r="I6" i="6"/>
  <c r="J6" i="6"/>
  <c r="K6" i="6"/>
  <c r="M6" i="6"/>
  <c r="N6" i="6"/>
  <c r="O6" i="6"/>
  <c r="P6" i="6"/>
  <c r="Q6" i="6"/>
  <c r="R6" i="6"/>
  <c r="S6" i="6"/>
  <c r="T6" i="6"/>
  <c r="U6" i="6"/>
  <c r="V6" i="6"/>
  <c r="W6" i="6"/>
  <c r="X6" i="6"/>
  <c r="Y6" i="6"/>
  <c r="Z6" i="6"/>
  <c r="AA6" i="6"/>
  <c r="AB6" i="6"/>
  <c r="C7" i="6"/>
  <c r="D7" i="6"/>
  <c r="E7" i="6"/>
  <c r="F7" i="6"/>
  <c r="G7" i="6"/>
  <c r="H7" i="6"/>
  <c r="I7" i="6"/>
  <c r="J7" i="6"/>
  <c r="K7" i="6"/>
  <c r="M7" i="6"/>
  <c r="N7" i="6"/>
  <c r="O7" i="6"/>
  <c r="P7" i="6"/>
  <c r="Q7" i="6"/>
  <c r="R7" i="6"/>
  <c r="S7" i="6"/>
  <c r="T7" i="6"/>
  <c r="U7" i="6"/>
  <c r="V7" i="6"/>
  <c r="W7" i="6"/>
  <c r="X7" i="6"/>
  <c r="Y7" i="6"/>
  <c r="Z7" i="6"/>
  <c r="AA7" i="6"/>
  <c r="AB7" i="6"/>
  <c r="C8" i="6"/>
  <c r="D8" i="6"/>
  <c r="E8" i="6"/>
  <c r="F8" i="6"/>
  <c r="G8" i="6"/>
  <c r="H8" i="6"/>
  <c r="I8" i="6"/>
  <c r="J8" i="6"/>
  <c r="K8" i="6"/>
  <c r="M8" i="6"/>
  <c r="N8" i="6"/>
  <c r="O8" i="6"/>
  <c r="P8" i="6"/>
  <c r="Q8" i="6"/>
  <c r="R8" i="6"/>
  <c r="S8" i="6"/>
  <c r="T8" i="6"/>
  <c r="U8" i="6"/>
  <c r="V8" i="6"/>
  <c r="W8" i="6"/>
  <c r="X8" i="6"/>
  <c r="Y8" i="6"/>
  <c r="Z8" i="6"/>
  <c r="AA8" i="6"/>
  <c r="AB8" i="6"/>
  <c r="C9" i="6"/>
  <c r="D9" i="6"/>
  <c r="E9" i="6"/>
  <c r="F9" i="6"/>
  <c r="G9" i="6"/>
  <c r="H9" i="6"/>
  <c r="I9" i="6"/>
  <c r="J9" i="6"/>
  <c r="K9" i="6"/>
  <c r="M9" i="6"/>
  <c r="N9" i="6"/>
  <c r="O9" i="6"/>
  <c r="P9" i="6"/>
  <c r="Q9" i="6"/>
  <c r="R9" i="6"/>
  <c r="S9" i="6"/>
  <c r="T9" i="6"/>
  <c r="U9" i="6"/>
  <c r="V9" i="6"/>
  <c r="W9" i="6"/>
  <c r="X9" i="6"/>
  <c r="Y9" i="6"/>
  <c r="Z9" i="6"/>
  <c r="AA9" i="6"/>
  <c r="AB9" i="6"/>
  <c r="C10" i="6"/>
  <c r="D10" i="6"/>
  <c r="E10" i="6"/>
  <c r="F10" i="6"/>
  <c r="G10" i="6"/>
  <c r="H10" i="6"/>
  <c r="I10" i="6"/>
  <c r="J10" i="6"/>
  <c r="K10" i="6"/>
  <c r="M10" i="6"/>
  <c r="N10" i="6"/>
  <c r="O10" i="6"/>
  <c r="P10" i="6"/>
  <c r="Q10" i="6"/>
  <c r="R10" i="6"/>
  <c r="S10" i="6"/>
  <c r="T10" i="6"/>
  <c r="U10" i="6"/>
  <c r="V10" i="6"/>
  <c r="W10" i="6"/>
  <c r="X10" i="6"/>
  <c r="Y10" i="6"/>
  <c r="Z10" i="6"/>
  <c r="AA10" i="6"/>
  <c r="AB10" i="6"/>
  <c r="C11" i="6"/>
  <c r="D11" i="6"/>
  <c r="E11" i="6"/>
  <c r="F11" i="6"/>
  <c r="G11" i="6"/>
  <c r="H11" i="6"/>
  <c r="I11" i="6"/>
  <c r="J11" i="6"/>
  <c r="K11" i="6"/>
  <c r="M11" i="6"/>
  <c r="N11" i="6"/>
  <c r="O11" i="6"/>
  <c r="P11" i="6"/>
  <c r="Q11" i="6"/>
  <c r="R11" i="6"/>
  <c r="S11" i="6"/>
  <c r="T11" i="6"/>
  <c r="U11" i="6"/>
  <c r="V11" i="6"/>
  <c r="W11" i="6"/>
  <c r="X11" i="6"/>
  <c r="Y11" i="6"/>
  <c r="Z11" i="6"/>
  <c r="AA11" i="6"/>
  <c r="AB11" i="6"/>
  <c r="C12" i="6"/>
  <c r="D12" i="6"/>
  <c r="E12" i="6"/>
  <c r="F12" i="6"/>
  <c r="G12" i="6"/>
  <c r="H12" i="6"/>
  <c r="I12" i="6"/>
  <c r="J12" i="6"/>
  <c r="K12" i="6"/>
  <c r="M12" i="6"/>
  <c r="N12" i="6"/>
  <c r="O12" i="6"/>
  <c r="P12" i="6"/>
  <c r="Q12" i="6"/>
  <c r="R12" i="6"/>
  <c r="S12" i="6"/>
  <c r="T12" i="6"/>
  <c r="U12" i="6"/>
  <c r="V12" i="6"/>
  <c r="W12" i="6"/>
  <c r="X12" i="6"/>
  <c r="Y12" i="6"/>
  <c r="Z12" i="6"/>
  <c r="AA12" i="6"/>
  <c r="AB12" i="6"/>
  <c r="C13" i="6"/>
  <c r="D13" i="6"/>
  <c r="E13" i="6"/>
  <c r="F13" i="6"/>
  <c r="G13" i="6"/>
  <c r="H13" i="6"/>
  <c r="I13" i="6"/>
  <c r="J13" i="6"/>
  <c r="K13" i="6"/>
  <c r="M13" i="6"/>
  <c r="N13" i="6"/>
  <c r="O13" i="6"/>
  <c r="P13" i="6"/>
  <c r="Q13" i="6"/>
  <c r="R13" i="6"/>
  <c r="S13" i="6"/>
  <c r="T13" i="6"/>
  <c r="U13" i="6"/>
  <c r="V13" i="6"/>
  <c r="W13" i="6"/>
  <c r="X13" i="6"/>
  <c r="Y13" i="6"/>
  <c r="Z13" i="6"/>
  <c r="AA13" i="6"/>
  <c r="AB13" i="6"/>
  <c r="C14" i="6"/>
  <c r="D14" i="6"/>
  <c r="E14" i="6"/>
  <c r="F14" i="6"/>
  <c r="G14" i="6"/>
  <c r="H14" i="6"/>
  <c r="I14" i="6"/>
  <c r="J14" i="6"/>
  <c r="K14" i="6"/>
  <c r="M14" i="6"/>
  <c r="N14" i="6"/>
  <c r="O14" i="6"/>
  <c r="P14" i="6"/>
  <c r="Q14" i="6"/>
  <c r="R14" i="6"/>
  <c r="S14" i="6"/>
  <c r="T14" i="6"/>
  <c r="U14" i="6"/>
  <c r="V14" i="6"/>
  <c r="W14" i="6"/>
  <c r="X14" i="6"/>
  <c r="Y14" i="6"/>
  <c r="Z14" i="6"/>
  <c r="AA14" i="6"/>
  <c r="AB14" i="6"/>
  <c r="C15" i="6"/>
  <c r="D15" i="6"/>
  <c r="E15" i="6"/>
  <c r="F15" i="6"/>
  <c r="G15" i="6"/>
  <c r="H15" i="6"/>
  <c r="I15" i="6"/>
  <c r="J15" i="6"/>
  <c r="K15" i="6"/>
  <c r="M15" i="6"/>
  <c r="N15" i="6"/>
  <c r="O15" i="6"/>
  <c r="P15" i="6"/>
  <c r="Q15" i="6"/>
  <c r="R15" i="6"/>
  <c r="S15" i="6"/>
  <c r="T15" i="6"/>
  <c r="U15" i="6"/>
  <c r="V15" i="6"/>
  <c r="W15" i="6"/>
  <c r="X15" i="6"/>
  <c r="Y15" i="6"/>
  <c r="Z15" i="6"/>
  <c r="AA15" i="6"/>
  <c r="AB15" i="6"/>
  <c r="C16" i="6"/>
  <c r="D16" i="6"/>
  <c r="E16" i="6"/>
  <c r="F16" i="6"/>
  <c r="G16" i="6"/>
  <c r="H16" i="6"/>
  <c r="I16" i="6"/>
  <c r="J16" i="6"/>
  <c r="K16" i="6"/>
  <c r="M16" i="6"/>
  <c r="N16" i="6"/>
  <c r="O16" i="6"/>
  <c r="P16" i="6"/>
  <c r="Q16" i="6"/>
  <c r="R16" i="6"/>
  <c r="S16" i="6"/>
  <c r="T16" i="6"/>
  <c r="U16" i="6"/>
  <c r="V16" i="6"/>
  <c r="W16" i="6"/>
  <c r="X16" i="6"/>
  <c r="Y16" i="6"/>
  <c r="Z16" i="6"/>
  <c r="AA16" i="6"/>
  <c r="AB16" i="6"/>
  <c r="C17" i="6"/>
  <c r="D17" i="6"/>
  <c r="E17" i="6"/>
  <c r="F17" i="6"/>
  <c r="G17" i="6"/>
  <c r="H17" i="6"/>
  <c r="I17" i="6"/>
  <c r="J17" i="6"/>
  <c r="K17" i="6"/>
  <c r="M17" i="6"/>
  <c r="N17" i="6"/>
  <c r="O17" i="6"/>
  <c r="P17" i="6"/>
  <c r="Q17" i="6"/>
  <c r="R17" i="6"/>
  <c r="S17" i="6"/>
  <c r="T17" i="6"/>
  <c r="U17" i="6"/>
  <c r="V17" i="6"/>
  <c r="W17" i="6"/>
  <c r="X17" i="6"/>
  <c r="Y17" i="6"/>
  <c r="Z17" i="6"/>
  <c r="AA17" i="6"/>
  <c r="AB17" i="6"/>
  <c r="C18" i="6"/>
  <c r="D18" i="6"/>
  <c r="E18" i="6"/>
  <c r="F18" i="6"/>
  <c r="G18" i="6"/>
  <c r="H18" i="6"/>
  <c r="I18" i="6"/>
  <c r="J18" i="6"/>
  <c r="K18" i="6"/>
  <c r="M18" i="6"/>
  <c r="N18" i="6"/>
  <c r="O18" i="6"/>
  <c r="P18" i="6"/>
  <c r="Q18" i="6"/>
  <c r="R18" i="6"/>
  <c r="S18" i="6"/>
  <c r="T18" i="6"/>
  <c r="U18" i="6"/>
  <c r="V18" i="6"/>
  <c r="W18" i="6"/>
  <c r="X18" i="6"/>
  <c r="Y18" i="6"/>
  <c r="Z18" i="6"/>
  <c r="AA18" i="6"/>
  <c r="AB18" i="6"/>
  <c r="C19" i="6"/>
  <c r="D19" i="6"/>
  <c r="E19" i="6"/>
  <c r="F19" i="6"/>
  <c r="G19" i="6"/>
  <c r="H19" i="6"/>
  <c r="I19" i="6"/>
  <c r="J19" i="6"/>
  <c r="K19" i="6"/>
  <c r="M19" i="6"/>
  <c r="N19" i="6"/>
  <c r="O19" i="6"/>
  <c r="P19" i="6"/>
  <c r="Q19" i="6"/>
  <c r="R19" i="6"/>
  <c r="S19" i="6"/>
  <c r="T19" i="6"/>
  <c r="U19" i="6"/>
  <c r="V19" i="6"/>
  <c r="W19" i="6"/>
  <c r="X19" i="6"/>
  <c r="Y19" i="6"/>
  <c r="Z19" i="6"/>
  <c r="AA19" i="6"/>
  <c r="AB19" i="6"/>
  <c r="C20" i="6"/>
  <c r="D20" i="6"/>
  <c r="E20" i="6"/>
  <c r="F20" i="6"/>
  <c r="G20" i="6"/>
  <c r="H20" i="6"/>
  <c r="I20" i="6"/>
  <c r="J20" i="6"/>
  <c r="K20" i="6"/>
  <c r="M20" i="6"/>
  <c r="N20" i="6"/>
  <c r="O20" i="6"/>
  <c r="P20" i="6"/>
  <c r="Q20" i="6"/>
  <c r="R20" i="6"/>
  <c r="S20" i="6"/>
  <c r="T20" i="6"/>
  <c r="U20" i="6"/>
  <c r="V20" i="6"/>
  <c r="W20" i="6"/>
  <c r="X20" i="6"/>
  <c r="Y20" i="6"/>
  <c r="Z20" i="6"/>
  <c r="AA20" i="6"/>
  <c r="AB20" i="6"/>
  <c r="C21" i="6"/>
  <c r="D21" i="6"/>
  <c r="E21" i="6"/>
  <c r="F21" i="6"/>
  <c r="G21" i="6"/>
  <c r="H21" i="6"/>
  <c r="I21" i="6"/>
  <c r="J21" i="6"/>
  <c r="K21" i="6"/>
  <c r="M21" i="6"/>
  <c r="N21" i="6"/>
  <c r="O21" i="6"/>
  <c r="P21" i="6"/>
  <c r="Q21" i="6"/>
  <c r="R21" i="6"/>
  <c r="S21" i="6"/>
  <c r="T21" i="6"/>
  <c r="U21" i="6"/>
  <c r="V21" i="6"/>
  <c r="W21" i="6"/>
  <c r="X21" i="6"/>
  <c r="Y21" i="6"/>
  <c r="Z21" i="6"/>
  <c r="AA21" i="6"/>
  <c r="AB21" i="6"/>
  <c r="C22" i="6"/>
  <c r="D22" i="6"/>
  <c r="E22" i="6"/>
  <c r="F22" i="6"/>
  <c r="G22" i="6"/>
  <c r="H22" i="6"/>
  <c r="I22" i="6"/>
  <c r="J22" i="6"/>
  <c r="K22" i="6"/>
  <c r="M22" i="6"/>
  <c r="N22" i="6"/>
  <c r="O22" i="6"/>
  <c r="P22" i="6"/>
  <c r="Q22" i="6"/>
  <c r="R22" i="6"/>
  <c r="S22" i="6"/>
  <c r="T22" i="6"/>
  <c r="U22" i="6"/>
  <c r="V22" i="6"/>
  <c r="W22" i="6"/>
  <c r="X22" i="6"/>
  <c r="Y22" i="6"/>
  <c r="Z22" i="6"/>
  <c r="AA22" i="6"/>
  <c r="AB22" i="6"/>
  <c r="C23" i="6"/>
  <c r="D23" i="6"/>
  <c r="E23" i="6"/>
  <c r="F23" i="6"/>
  <c r="G23" i="6"/>
  <c r="H23" i="6"/>
  <c r="I23" i="6"/>
  <c r="J23" i="6"/>
  <c r="K23" i="6"/>
  <c r="M23" i="6"/>
  <c r="N23" i="6"/>
  <c r="O23" i="6"/>
  <c r="P23" i="6"/>
  <c r="Q23" i="6"/>
  <c r="R23" i="6"/>
  <c r="S23" i="6"/>
  <c r="T23" i="6"/>
  <c r="U23" i="6"/>
  <c r="V23" i="6"/>
  <c r="W23" i="6"/>
  <c r="X23" i="6"/>
  <c r="Y23" i="6"/>
  <c r="Z23" i="6"/>
  <c r="AA23" i="6"/>
  <c r="AB23" i="6"/>
  <c r="C24" i="6"/>
  <c r="D24" i="6"/>
  <c r="E24" i="6"/>
  <c r="F24" i="6"/>
  <c r="G24" i="6"/>
  <c r="H24" i="6"/>
  <c r="I24" i="6"/>
  <c r="J24" i="6"/>
  <c r="K24" i="6"/>
  <c r="M24" i="6"/>
  <c r="N24" i="6"/>
  <c r="O24" i="6"/>
  <c r="P24" i="6"/>
  <c r="Q24" i="6"/>
  <c r="R24" i="6"/>
  <c r="S24" i="6"/>
  <c r="T24" i="6"/>
  <c r="U24" i="6"/>
  <c r="V24" i="6"/>
  <c r="W24" i="6"/>
  <c r="X24" i="6"/>
  <c r="Y24" i="6"/>
  <c r="Z24" i="6"/>
  <c r="AA24" i="6"/>
  <c r="AB24" i="6"/>
  <c r="C25" i="6"/>
  <c r="D25" i="6"/>
  <c r="E25" i="6"/>
  <c r="F25" i="6"/>
  <c r="G25" i="6"/>
  <c r="H25" i="6"/>
  <c r="I25" i="6"/>
  <c r="J25" i="6"/>
  <c r="K25" i="6"/>
  <c r="M25" i="6"/>
  <c r="N25" i="6"/>
  <c r="O25" i="6"/>
  <c r="P25" i="6"/>
  <c r="Q25" i="6"/>
  <c r="R25" i="6"/>
  <c r="S25" i="6"/>
  <c r="T25" i="6"/>
  <c r="U25" i="6"/>
  <c r="V25" i="6"/>
  <c r="W25" i="6"/>
  <c r="X25" i="6"/>
  <c r="Y25" i="6"/>
  <c r="Z25" i="6"/>
  <c r="AA25" i="6"/>
  <c r="AB25" i="6"/>
  <c r="C26" i="6"/>
  <c r="D26" i="6"/>
  <c r="E26" i="6"/>
  <c r="F26" i="6"/>
  <c r="G26" i="6"/>
  <c r="H26" i="6"/>
  <c r="I26" i="6"/>
  <c r="J26" i="6"/>
  <c r="K26" i="6"/>
  <c r="M26" i="6"/>
  <c r="N26" i="6"/>
  <c r="O26" i="6"/>
  <c r="P26" i="6"/>
  <c r="Q26" i="6"/>
  <c r="R26" i="6"/>
  <c r="S26" i="6"/>
  <c r="T26" i="6"/>
  <c r="U26" i="6"/>
  <c r="V26" i="6"/>
  <c r="W26" i="6"/>
  <c r="X26" i="6"/>
  <c r="Y26" i="6"/>
  <c r="Z26" i="6"/>
  <c r="AA26" i="6"/>
  <c r="AB26" i="6"/>
  <c r="C27" i="6"/>
  <c r="D27" i="6"/>
  <c r="E27" i="6"/>
  <c r="F27" i="6"/>
  <c r="G27" i="6"/>
  <c r="H27" i="6"/>
  <c r="I27" i="6"/>
  <c r="J27" i="6"/>
  <c r="K27" i="6"/>
  <c r="M27" i="6"/>
  <c r="N27" i="6"/>
  <c r="O27" i="6"/>
  <c r="P27" i="6"/>
  <c r="Q27" i="6"/>
  <c r="R27" i="6"/>
  <c r="S27" i="6"/>
  <c r="T27" i="6"/>
  <c r="U27" i="6"/>
  <c r="V27" i="6"/>
  <c r="W27" i="6"/>
  <c r="X27" i="6"/>
  <c r="Y27" i="6"/>
  <c r="Z27" i="6"/>
  <c r="AA27" i="6"/>
  <c r="AB27" i="6"/>
  <c r="C28" i="6"/>
  <c r="D28" i="6"/>
  <c r="E28" i="6"/>
  <c r="F28" i="6"/>
  <c r="G28" i="6"/>
  <c r="H28" i="6"/>
  <c r="I28" i="6"/>
  <c r="J28" i="6"/>
  <c r="K28" i="6"/>
  <c r="M28" i="6"/>
  <c r="N28" i="6"/>
  <c r="O28" i="6"/>
  <c r="P28" i="6"/>
  <c r="Q28" i="6"/>
  <c r="R28" i="6"/>
  <c r="S28" i="6"/>
  <c r="T28" i="6"/>
  <c r="U28" i="6"/>
  <c r="V28" i="6"/>
  <c r="W28" i="6"/>
  <c r="X28" i="6"/>
  <c r="Y28" i="6"/>
  <c r="Z28" i="6"/>
  <c r="AA28" i="6"/>
  <c r="AB28" i="6"/>
  <c r="C29" i="6"/>
  <c r="D29" i="6"/>
  <c r="E29" i="6"/>
  <c r="F29" i="6"/>
  <c r="G29" i="6"/>
  <c r="H29" i="6"/>
  <c r="I29" i="6"/>
  <c r="J29" i="6"/>
  <c r="K29" i="6"/>
  <c r="M29" i="6"/>
  <c r="N29" i="6"/>
  <c r="O29" i="6"/>
  <c r="P29" i="6"/>
  <c r="Q29" i="6"/>
  <c r="R29" i="6"/>
  <c r="S29" i="6"/>
  <c r="T29" i="6"/>
  <c r="U29" i="6"/>
  <c r="V29" i="6"/>
  <c r="W29" i="6"/>
  <c r="X29" i="6"/>
  <c r="Y29" i="6"/>
  <c r="Z29" i="6"/>
  <c r="AA29" i="6"/>
  <c r="AB29" i="6"/>
  <c r="C30" i="6"/>
  <c r="D30" i="6"/>
  <c r="E30" i="6"/>
  <c r="F30" i="6"/>
  <c r="G30" i="6"/>
  <c r="H30" i="6"/>
  <c r="I30" i="6"/>
  <c r="J30" i="6"/>
  <c r="K30" i="6"/>
  <c r="M30" i="6"/>
  <c r="N30" i="6"/>
  <c r="O30" i="6"/>
  <c r="P30" i="6"/>
  <c r="Q30" i="6"/>
  <c r="R30" i="6"/>
  <c r="S30" i="6"/>
  <c r="T30" i="6"/>
  <c r="U30" i="6"/>
  <c r="V30" i="6"/>
  <c r="W30" i="6"/>
  <c r="X30" i="6"/>
  <c r="Y30" i="6"/>
  <c r="Z30" i="6"/>
  <c r="AA30" i="6"/>
  <c r="AB30" i="6"/>
  <c r="C31" i="6"/>
  <c r="D31" i="6"/>
  <c r="E31" i="6"/>
  <c r="F31" i="6"/>
  <c r="G31" i="6"/>
  <c r="H31" i="6"/>
  <c r="I31" i="6"/>
  <c r="J31" i="6"/>
  <c r="K31" i="6"/>
  <c r="M31" i="6"/>
  <c r="N31" i="6"/>
  <c r="O31" i="6"/>
  <c r="P31" i="6"/>
  <c r="Q31" i="6"/>
  <c r="R31" i="6"/>
  <c r="S31" i="6"/>
  <c r="T31" i="6"/>
  <c r="U31" i="6"/>
  <c r="V31" i="6"/>
  <c r="W31" i="6"/>
  <c r="X31" i="6"/>
  <c r="Y31" i="6"/>
  <c r="Z31" i="6"/>
  <c r="AA31" i="6"/>
  <c r="AB31" i="6"/>
  <c r="C32" i="6"/>
  <c r="D32" i="6"/>
  <c r="E32" i="6"/>
  <c r="F32" i="6"/>
  <c r="G32" i="6"/>
  <c r="H32" i="6"/>
  <c r="I32" i="6"/>
  <c r="J32" i="6"/>
  <c r="K32" i="6"/>
  <c r="M32" i="6"/>
  <c r="N32" i="6"/>
  <c r="O32" i="6"/>
  <c r="P32" i="6"/>
  <c r="Q32" i="6"/>
  <c r="R32" i="6"/>
  <c r="S32" i="6"/>
  <c r="T32" i="6"/>
  <c r="U32" i="6"/>
  <c r="V32" i="6"/>
  <c r="W32" i="6"/>
  <c r="X32" i="6"/>
  <c r="Y32" i="6"/>
  <c r="Z32" i="6"/>
  <c r="AA32" i="6"/>
  <c r="AB32" i="6"/>
  <c r="C33" i="6"/>
  <c r="D33" i="6"/>
  <c r="E33" i="6"/>
  <c r="F33" i="6"/>
  <c r="G33" i="6"/>
  <c r="H33" i="6"/>
  <c r="I33" i="6"/>
  <c r="J33" i="6"/>
  <c r="K33" i="6"/>
  <c r="M33" i="6"/>
  <c r="N33" i="6"/>
  <c r="O33" i="6"/>
  <c r="P33" i="6"/>
  <c r="Q33" i="6"/>
  <c r="R33" i="6"/>
  <c r="S33" i="6"/>
  <c r="T33" i="6"/>
  <c r="U33" i="6"/>
  <c r="V33" i="6"/>
  <c r="W33" i="6"/>
  <c r="X33" i="6"/>
  <c r="Y33" i="6"/>
  <c r="Z33" i="6"/>
  <c r="AA33" i="6"/>
  <c r="AB33" i="6"/>
  <c r="C34" i="6"/>
  <c r="D34" i="6"/>
  <c r="E34" i="6"/>
  <c r="F34" i="6"/>
  <c r="G34" i="6"/>
  <c r="H34" i="6"/>
  <c r="I34" i="6"/>
  <c r="J34" i="6"/>
  <c r="K34" i="6"/>
  <c r="M34" i="6"/>
  <c r="N34" i="6"/>
  <c r="O34" i="6"/>
  <c r="P34" i="6"/>
  <c r="Q34" i="6"/>
  <c r="R34" i="6"/>
  <c r="S34" i="6"/>
  <c r="T34" i="6"/>
  <c r="U34" i="6"/>
  <c r="V34" i="6"/>
  <c r="W34" i="6"/>
  <c r="X34" i="6"/>
  <c r="Y34" i="6"/>
  <c r="Z34" i="6"/>
  <c r="AA34" i="6"/>
  <c r="AB34" i="6"/>
  <c r="C35" i="6"/>
  <c r="D35" i="6"/>
  <c r="E35" i="6"/>
  <c r="F35" i="6"/>
  <c r="G35" i="6"/>
  <c r="H35" i="6"/>
  <c r="I35" i="6"/>
  <c r="J35" i="6"/>
  <c r="K35" i="6"/>
  <c r="M35" i="6"/>
  <c r="N35" i="6"/>
  <c r="O35" i="6"/>
  <c r="P35" i="6"/>
  <c r="Q35" i="6"/>
  <c r="R35" i="6"/>
  <c r="S35" i="6"/>
  <c r="T35" i="6"/>
  <c r="U35" i="6"/>
  <c r="V35" i="6"/>
  <c r="W35" i="6"/>
  <c r="X35" i="6"/>
  <c r="Y35" i="6"/>
  <c r="Z35" i="6"/>
  <c r="AA35" i="6"/>
  <c r="AB35" i="6"/>
  <c r="C36" i="6"/>
  <c r="D36" i="6"/>
  <c r="E36" i="6"/>
  <c r="F36" i="6"/>
  <c r="G36" i="6"/>
  <c r="H36" i="6"/>
  <c r="I36" i="6"/>
  <c r="J36" i="6"/>
  <c r="K36" i="6"/>
  <c r="M36" i="6"/>
  <c r="N36" i="6"/>
  <c r="O36" i="6"/>
  <c r="P36" i="6"/>
  <c r="Q36" i="6"/>
  <c r="R36" i="6"/>
  <c r="S36" i="6"/>
  <c r="T36" i="6"/>
  <c r="U36" i="6"/>
  <c r="V36" i="6"/>
  <c r="W36" i="6"/>
  <c r="X36" i="6"/>
  <c r="Y36" i="6"/>
  <c r="Z36" i="6"/>
  <c r="AA36" i="6"/>
  <c r="AB36" i="6"/>
  <c r="C37" i="6"/>
  <c r="D37" i="6"/>
  <c r="E37" i="6"/>
  <c r="F37" i="6"/>
  <c r="G37" i="6"/>
  <c r="H37" i="6"/>
  <c r="I37" i="6"/>
  <c r="J37" i="6"/>
  <c r="K37" i="6"/>
  <c r="M37" i="6"/>
  <c r="N37" i="6"/>
  <c r="O37" i="6"/>
  <c r="P37" i="6"/>
  <c r="Q37" i="6"/>
  <c r="R37" i="6"/>
  <c r="S37" i="6"/>
  <c r="T37" i="6"/>
  <c r="U37" i="6"/>
  <c r="V37" i="6"/>
  <c r="W37" i="6"/>
  <c r="X37" i="6"/>
  <c r="Y37" i="6"/>
  <c r="Z37" i="6"/>
  <c r="AA37" i="6"/>
  <c r="AB37" i="6"/>
  <c r="C38" i="6"/>
  <c r="D38" i="6"/>
  <c r="E38" i="6"/>
  <c r="F38" i="6"/>
  <c r="G38" i="6"/>
  <c r="H38" i="6"/>
  <c r="I38" i="6"/>
  <c r="J38" i="6"/>
  <c r="K38" i="6"/>
  <c r="M38" i="6"/>
  <c r="N38" i="6"/>
  <c r="O38" i="6"/>
  <c r="P38" i="6"/>
  <c r="Q38" i="6"/>
  <c r="R38" i="6"/>
  <c r="S38" i="6"/>
  <c r="T38" i="6"/>
  <c r="U38" i="6"/>
  <c r="V38" i="6"/>
  <c r="W38" i="6"/>
  <c r="X38" i="6"/>
  <c r="Y38" i="6"/>
  <c r="Z38" i="6"/>
  <c r="AA38" i="6"/>
  <c r="AB38" i="6"/>
  <c r="C39" i="6"/>
  <c r="D39" i="6"/>
  <c r="E39" i="6"/>
  <c r="F39" i="6"/>
  <c r="G39" i="6"/>
  <c r="H39" i="6"/>
  <c r="I39" i="6"/>
  <c r="J39" i="6"/>
  <c r="K39" i="6"/>
  <c r="M39" i="6"/>
  <c r="N39" i="6"/>
  <c r="O39" i="6"/>
  <c r="P39" i="6"/>
  <c r="Q39" i="6"/>
  <c r="R39" i="6"/>
  <c r="S39" i="6"/>
  <c r="T39" i="6"/>
  <c r="U39" i="6"/>
  <c r="V39" i="6"/>
  <c r="W39" i="6"/>
  <c r="X39" i="6"/>
  <c r="Y39" i="6"/>
  <c r="Z39" i="6"/>
  <c r="AA39" i="6"/>
  <c r="AB39" i="6"/>
  <c r="C40" i="6"/>
  <c r="D40" i="6"/>
  <c r="E40" i="6"/>
  <c r="F40" i="6"/>
  <c r="G40" i="6"/>
  <c r="H40" i="6"/>
  <c r="I40" i="6"/>
  <c r="J40" i="6"/>
  <c r="K40" i="6"/>
  <c r="M40" i="6"/>
  <c r="N40" i="6"/>
  <c r="O40" i="6"/>
  <c r="P40" i="6"/>
  <c r="Q40" i="6"/>
  <c r="R40" i="6"/>
  <c r="S40" i="6"/>
  <c r="T40" i="6"/>
  <c r="U40" i="6"/>
  <c r="V40" i="6"/>
  <c r="W40" i="6"/>
  <c r="X40" i="6"/>
  <c r="Y40" i="6"/>
  <c r="Z40" i="6"/>
  <c r="AA40" i="6"/>
  <c r="AB40" i="6"/>
  <c r="C41" i="6"/>
  <c r="D41" i="6"/>
  <c r="E41" i="6"/>
  <c r="F41" i="6"/>
  <c r="G41" i="6"/>
  <c r="H41" i="6"/>
  <c r="I41" i="6"/>
  <c r="J41" i="6"/>
  <c r="K41" i="6"/>
  <c r="M41" i="6"/>
  <c r="N41" i="6"/>
  <c r="O41" i="6"/>
  <c r="P41" i="6"/>
  <c r="Q41" i="6"/>
  <c r="R41" i="6"/>
  <c r="S41" i="6"/>
  <c r="T41" i="6"/>
  <c r="U41" i="6"/>
  <c r="V41" i="6"/>
  <c r="W41" i="6"/>
  <c r="X41" i="6"/>
  <c r="Y41" i="6"/>
  <c r="Z41" i="6"/>
  <c r="AA41" i="6"/>
  <c r="AB41" i="6"/>
  <c r="C42" i="6"/>
  <c r="D42" i="6"/>
  <c r="E42" i="6"/>
  <c r="F42" i="6"/>
  <c r="G42" i="6"/>
  <c r="H42" i="6"/>
  <c r="I42" i="6"/>
  <c r="J42" i="6"/>
  <c r="K42" i="6"/>
  <c r="M42" i="6"/>
  <c r="N42" i="6"/>
  <c r="O42" i="6"/>
  <c r="P42" i="6"/>
  <c r="Q42" i="6"/>
  <c r="R42" i="6"/>
  <c r="S42" i="6"/>
  <c r="T42" i="6"/>
  <c r="U42" i="6"/>
  <c r="V42" i="6"/>
  <c r="W42" i="6"/>
  <c r="X42" i="6"/>
  <c r="Y42" i="6"/>
  <c r="Z42" i="6"/>
  <c r="AA42" i="6"/>
  <c r="AB42" i="6"/>
  <c r="C43" i="6"/>
  <c r="D43" i="6"/>
  <c r="E43" i="6"/>
  <c r="F43" i="6"/>
  <c r="G43" i="6"/>
  <c r="H43" i="6"/>
  <c r="I43" i="6"/>
  <c r="J43" i="6"/>
  <c r="K43" i="6"/>
  <c r="M43" i="6"/>
  <c r="N43" i="6"/>
  <c r="O43" i="6"/>
  <c r="P43" i="6"/>
  <c r="Q43" i="6"/>
  <c r="R43" i="6"/>
  <c r="S43" i="6"/>
  <c r="T43" i="6"/>
  <c r="U43" i="6"/>
  <c r="V43" i="6"/>
  <c r="W43" i="6"/>
  <c r="X43" i="6"/>
  <c r="Y43" i="6"/>
  <c r="Z43" i="6"/>
  <c r="AA43" i="6"/>
  <c r="AB43" i="6"/>
  <c r="C44" i="6"/>
  <c r="D44" i="6"/>
  <c r="E44" i="6"/>
  <c r="F44" i="6"/>
  <c r="G44" i="6"/>
  <c r="H44" i="6"/>
  <c r="I44" i="6"/>
  <c r="J44" i="6"/>
  <c r="K44" i="6"/>
  <c r="M44" i="6"/>
  <c r="N44" i="6"/>
  <c r="O44" i="6"/>
  <c r="P44" i="6"/>
  <c r="Q44" i="6"/>
  <c r="R44" i="6"/>
  <c r="S44" i="6"/>
  <c r="T44" i="6"/>
  <c r="U44" i="6"/>
  <c r="V44" i="6"/>
  <c r="W44" i="6"/>
  <c r="X44" i="6"/>
  <c r="Y44" i="6"/>
  <c r="Z44" i="6"/>
  <c r="AA44" i="6"/>
  <c r="AB44" i="6"/>
  <c r="C45" i="6"/>
  <c r="D45" i="6"/>
  <c r="E45" i="6"/>
  <c r="F45" i="6"/>
  <c r="G45" i="6"/>
  <c r="H45" i="6"/>
  <c r="I45" i="6"/>
  <c r="J45" i="6"/>
  <c r="K45" i="6"/>
  <c r="M45" i="6"/>
  <c r="N45" i="6"/>
  <c r="O45" i="6"/>
  <c r="P45" i="6"/>
  <c r="Q45" i="6"/>
  <c r="R45" i="6"/>
  <c r="S45" i="6"/>
  <c r="T45" i="6"/>
  <c r="U45" i="6"/>
  <c r="V45" i="6"/>
  <c r="W45" i="6"/>
  <c r="X45" i="6"/>
  <c r="Y45" i="6"/>
  <c r="Z45" i="6"/>
  <c r="AA45" i="6"/>
  <c r="AB45" i="6"/>
  <c r="C46" i="6"/>
  <c r="D46" i="6"/>
  <c r="E46" i="6"/>
  <c r="F46" i="6"/>
  <c r="G46" i="6"/>
  <c r="H46" i="6"/>
  <c r="I46" i="6"/>
  <c r="J46" i="6"/>
  <c r="K46" i="6"/>
  <c r="M46" i="6"/>
  <c r="N46" i="6"/>
  <c r="O46" i="6"/>
  <c r="P46" i="6"/>
  <c r="Q46" i="6"/>
  <c r="R46" i="6"/>
  <c r="S46" i="6"/>
  <c r="T46" i="6"/>
  <c r="U46" i="6"/>
  <c r="V46" i="6"/>
  <c r="W46" i="6"/>
  <c r="X46" i="6"/>
  <c r="Y46" i="6"/>
  <c r="Z46" i="6"/>
  <c r="AA46" i="6"/>
  <c r="AB46" i="6"/>
  <c r="C47" i="6"/>
  <c r="D47" i="6"/>
  <c r="E47" i="6"/>
  <c r="F47" i="6"/>
  <c r="G47" i="6"/>
  <c r="H47" i="6"/>
  <c r="I47" i="6"/>
  <c r="J47" i="6"/>
  <c r="K47" i="6"/>
  <c r="M47" i="6"/>
  <c r="N47" i="6"/>
  <c r="O47" i="6"/>
  <c r="P47" i="6"/>
  <c r="Q47" i="6"/>
  <c r="R47" i="6"/>
  <c r="S47" i="6"/>
  <c r="T47" i="6"/>
  <c r="U47" i="6"/>
  <c r="V47" i="6"/>
  <c r="W47" i="6"/>
  <c r="X47" i="6"/>
  <c r="Y47" i="6"/>
  <c r="Z47" i="6"/>
  <c r="AA47" i="6"/>
  <c r="AB47" i="6"/>
  <c r="C48" i="6"/>
  <c r="D48" i="6"/>
  <c r="E48" i="6"/>
  <c r="F48" i="6"/>
  <c r="G48" i="6"/>
  <c r="H48" i="6"/>
  <c r="I48" i="6"/>
  <c r="J48" i="6"/>
  <c r="K48" i="6"/>
  <c r="M48" i="6"/>
  <c r="N48" i="6"/>
  <c r="O48" i="6"/>
  <c r="P48" i="6"/>
  <c r="Q48" i="6"/>
  <c r="R48" i="6"/>
  <c r="S48" i="6"/>
  <c r="T48" i="6"/>
  <c r="U48" i="6"/>
  <c r="V48" i="6"/>
  <c r="W48" i="6"/>
  <c r="X48" i="6"/>
  <c r="Y48" i="6"/>
  <c r="Z48" i="6"/>
  <c r="AA48" i="6"/>
  <c r="AB48" i="6"/>
  <c r="C49" i="6"/>
  <c r="D49" i="6"/>
  <c r="E49" i="6"/>
  <c r="F49" i="6"/>
  <c r="G49" i="6"/>
  <c r="H49" i="6"/>
  <c r="I49" i="6"/>
  <c r="J49" i="6"/>
  <c r="K49" i="6"/>
  <c r="M49" i="6"/>
  <c r="N49" i="6"/>
  <c r="O49" i="6"/>
  <c r="P49" i="6"/>
  <c r="Q49" i="6"/>
  <c r="R49" i="6"/>
  <c r="S49" i="6"/>
  <c r="T49" i="6"/>
  <c r="U49" i="6"/>
  <c r="V49" i="6"/>
  <c r="W49" i="6"/>
  <c r="X49" i="6"/>
  <c r="Y49" i="6"/>
  <c r="Z49" i="6"/>
  <c r="AA49" i="6"/>
  <c r="AB49" i="6"/>
  <c r="C50" i="6"/>
  <c r="D50" i="6"/>
  <c r="E50" i="6"/>
  <c r="F50" i="6"/>
  <c r="G50" i="6"/>
  <c r="H50" i="6"/>
  <c r="I50" i="6"/>
  <c r="J50" i="6"/>
  <c r="K50" i="6"/>
  <c r="M50" i="6"/>
  <c r="N50" i="6"/>
  <c r="O50" i="6"/>
  <c r="P50" i="6"/>
  <c r="Q50" i="6"/>
  <c r="R50" i="6"/>
  <c r="S50" i="6"/>
  <c r="T50" i="6"/>
  <c r="U50" i="6"/>
  <c r="V50" i="6"/>
  <c r="W50" i="6"/>
  <c r="X50" i="6"/>
  <c r="Y50" i="6"/>
  <c r="Z50" i="6"/>
  <c r="AA50" i="6"/>
  <c r="AB50" i="6"/>
  <c r="C51" i="6"/>
  <c r="D51" i="6"/>
  <c r="E51" i="6"/>
  <c r="F51" i="6"/>
  <c r="G51" i="6"/>
  <c r="H51" i="6"/>
  <c r="I51" i="6"/>
  <c r="J51" i="6"/>
  <c r="K51" i="6"/>
  <c r="M51" i="6"/>
  <c r="N51" i="6"/>
  <c r="O51" i="6"/>
  <c r="P51" i="6"/>
  <c r="Q51" i="6"/>
  <c r="R51" i="6"/>
  <c r="S51" i="6"/>
  <c r="T51" i="6"/>
  <c r="U51" i="6"/>
  <c r="V51" i="6"/>
  <c r="W51" i="6"/>
  <c r="X51" i="6"/>
  <c r="Y51" i="6"/>
  <c r="Z51" i="6"/>
  <c r="AA51" i="6"/>
  <c r="AB51" i="6"/>
  <c r="C52" i="6"/>
  <c r="D52" i="6"/>
  <c r="E52" i="6"/>
  <c r="F52" i="6"/>
  <c r="G52" i="6"/>
  <c r="H52" i="6"/>
  <c r="I52" i="6"/>
  <c r="J52" i="6"/>
  <c r="K52" i="6"/>
  <c r="M52" i="6"/>
  <c r="N52" i="6"/>
  <c r="O52" i="6"/>
  <c r="P52" i="6"/>
  <c r="Q52" i="6"/>
  <c r="R52" i="6"/>
  <c r="S52" i="6"/>
  <c r="T52" i="6"/>
  <c r="U52" i="6"/>
  <c r="V52" i="6"/>
  <c r="W52" i="6"/>
  <c r="X52" i="6"/>
  <c r="Y52" i="6"/>
  <c r="Z52" i="6"/>
  <c r="AA52" i="6"/>
  <c r="AB52" i="6"/>
  <c r="C53" i="6"/>
  <c r="D53" i="6"/>
  <c r="E53" i="6"/>
  <c r="F53" i="6"/>
  <c r="G53" i="6"/>
  <c r="H53" i="6"/>
  <c r="I53" i="6"/>
  <c r="J53" i="6"/>
  <c r="K53" i="6"/>
  <c r="M53" i="6"/>
  <c r="N53" i="6"/>
  <c r="O53" i="6"/>
  <c r="P53" i="6"/>
  <c r="Q53" i="6"/>
  <c r="R53" i="6"/>
  <c r="S53" i="6"/>
  <c r="T53" i="6"/>
  <c r="U53" i="6"/>
  <c r="V53" i="6"/>
  <c r="W53" i="6"/>
  <c r="X53" i="6"/>
  <c r="Y53" i="6"/>
  <c r="Z53" i="6"/>
  <c r="AA53" i="6"/>
  <c r="AB53" i="6"/>
  <c r="C54" i="6"/>
  <c r="D54" i="6"/>
  <c r="E54" i="6"/>
  <c r="F54" i="6"/>
  <c r="G54" i="6"/>
  <c r="H54" i="6"/>
  <c r="I54" i="6"/>
  <c r="J54" i="6"/>
  <c r="K54" i="6"/>
  <c r="M54" i="6"/>
  <c r="N54" i="6"/>
  <c r="O54" i="6"/>
  <c r="P54" i="6"/>
  <c r="Q54" i="6"/>
  <c r="R54" i="6"/>
  <c r="S54" i="6"/>
  <c r="T54" i="6"/>
  <c r="U54" i="6"/>
  <c r="V54" i="6"/>
  <c r="W54" i="6"/>
  <c r="X54" i="6"/>
  <c r="Y54" i="6"/>
  <c r="Z54" i="6"/>
  <c r="AA54" i="6"/>
  <c r="AB54" i="6"/>
  <c r="C55" i="6"/>
  <c r="D55" i="6"/>
  <c r="E55" i="6"/>
  <c r="F55" i="6"/>
  <c r="G55" i="6"/>
  <c r="H55" i="6"/>
  <c r="I55" i="6"/>
  <c r="J55" i="6"/>
  <c r="K55" i="6"/>
  <c r="M55" i="6"/>
  <c r="N55" i="6"/>
  <c r="O55" i="6"/>
  <c r="P55" i="6"/>
  <c r="Q55" i="6"/>
  <c r="R55" i="6"/>
  <c r="S55" i="6"/>
  <c r="T55" i="6"/>
  <c r="U55" i="6"/>
  <c r="V55" i="6"/>
  <c r="W55" i="6"/>
  <c r="X55" i="6"/>
  <c r="Y55" i="6"/>
  <c r="Z55" i="6"/>
  <c r="AA55" i="6"/>
  <c r="AB55" i="6"/>
  <c r="C56" i="6"/>
  <c r="D56" i="6"/>
  <c r="E56" i="6"/>
  <c r="F56" i="6"/>
  <c r="G56" i="6"/>
  <c r="H56" i="6"/>
  <c r="I56" i="6"/>
  <c r="J56" i="6"/>
  <c r="K56" i="6"/>
  <c r="M56" i="6"/>
  <c r="N56" i="6"/>
  <c r="O56" i="6"/>
  <c r="P56" i="6"/>
  <c r="Q56" i="6"/>
  <c r="R56" i="6"/>
  <c r="S56" i="6"/>
  <c r="T56" i="6"/>
  <c r="U56" i="6"/>
  <c r="V56" i="6"/>
  <c r="W56" i="6"/>
  <c r="X56" i="6"/>
  <c r="Y56" i="6"/>
  <c r="Z56" i="6"/>
  <c r="AA56" i="6"/>
  <c r="AB56" i="6"/>
  <c r="C57" i="6"/>
  <c r="D57" i="6"/>
  <c r="E57" i="6"/>
  <c r="F57" i="6"/>
  <c r="G57" i="6"/>
  <c r="H57" i="6"/>
  <c r="I57" i="6"/>
  <c r="J57" i="6"/>
  <c r="K57" i="6"/>
  <c r="M57" i="6"/>
  <c r="N57" i="6"/>
  <c r="O57" i="6"/>
  <c r="P57" i="6"/>
  <c r="Q57" i="6"/>
  <c r="R57" i="6"/>
  <c r="S57" i="6"/>
  <c r="T57" i="6"/>
  <c r="U57" i="6"/>
  <c r="V57" i="6"/>
  <c r="W57" i="6"/>
  <c r="X57" i="6"/>
  <c r="Y57" i="6"/>
  <c r="Z57" i="6"/>
  <c r="AA57" i="6"/>
  <c r="AB57" i="6"/>
  <c r="C58" i="6"/>
  <c r="D58" i="6"/>
  <c r="E58" i="6"/>
  <c r="F58" i="6"/>
  <c r="G58" i="6"/>
  <c r="H58" i="6"/>
  <c r="I58" i="6"/>
  <c r="J58" i="6"/>
  <c r="K58" i="6"/>
  <c r="M58" i="6"/>
  <c r="N58" i="6"/>
  <c r="O58" i="6"/>
  <c r="P58" i="6"/>
  <c r="Q58" i="6"/>
  <c r="R58" i="6"/>
  <c r="S58" i="6"/>
  <c r="T58" i="6"/>
  <c r="U58" i="6"/>
  <c r="V58" i="6"/>
  <c r="W58" i="6"/>
  <c r="X58" i="6"/>
  <c r="Y58" i="6"/>
  <c r="Z58" i="6"/>
  <c r="AA58" i="6"/>
  <c r="AB58" i="6"/>
  <c r="C59" i="6"/>
  <c r="D59" i="6"/>
  <c r="E59" i="6"/>
  <c r="F59" i="6"/>
  <c r="G59" i="6"/>
  <c r="H59" i="6"/>
  <c r="I59" i="6"/>
  <c r="J59" i="6"/>
  <c r="K59" i="6"/>
  <c r="M59" i="6"/>
  <c r="N59" i="6"/>
  <c r="O59" i="6"/>
  <c r="P59" i="6"/>
  <c r="Q59" i="6"/>
  <c r="R59" i="6"/>
  <c r="S59" i="6"/>
  <c r="T59" i="6"/>
  <c r="U59" i="6"/>
  <c r="V59" i="6"/>
  <c r="W59" i="6"/>
  <c r="X59" i="6"/>
  <c r="Y59" i="6"/>
  <c r="Z59" i="6"/>
  <c r="AA59" i="6"/>
  <c r="AB59" i="6"/>
  <c r="C60" i="6"/>
  <c r="D60" i="6"/>
  <c r="E60" i="6"/>
  <c r="F60" i="6"/>
  <c r="G60" i="6"/>
  <c r="H60" i="6"/>
  <c r="I60" i="6"/>
  <c r="J60" i="6"/>
  <c r="K60" i="6"/>
  <c r="M60" i="6"/>
  <c r="N60" i="6"/>
  <c r="O60" i="6"/>
  <c r="P60" i="6"/>
  <c r="Q60" i="6"/>
  <c r="R60" i="6"/>
  <c r="S60" i="6"/>
  <c r="T60" i="6"/>
  <c r="U60" i="6"/>
  <c r="V60" i="6"/>
  <c r="W60" i="6"/>
  <c r="X60" i="6"/>
  <c r="Y60" i="6"/>
  <c r="Z60" i="6"/>
  <c r="AA60" i="6"/>
  <c r="AB60" i="6"/>
  <c r="C61" i="6"/>
  <c r="D61" i="6"/>
  <c r="E61" i="6"/>
  <c r="F61" i="6"/>
  <c r="G61" i="6"/>
  <c r="H61" i="6"/>
  <c r="I61" i="6"/>
  <c r="J61" i="6"/>
  <c r="K61" i="6"/>
  <c r="M61" i="6"/>
  <c r="N61" i="6"/>
  <c r="O61" i="6"/>
  <c r="P61" i="6"/>
  <c r="Q61" i="6"/>
  <c r="R61" i="6"/>
  <c r="S61" i="6"/>
  <c r="T61" i="6"/>
  <c r="U61" i="6"/>
  <c r="V61" i="6"/>
  <c r="W61" i="6"/>
  <c r="X61" i="6"/>
  <c r="Y61" i="6"/>
  <c r="Z61" i="6"/>
  <c r="AA61" i="6"/>
  <c r="AB61" i="6"/>
  <c r="C62" i="6"/>
  <c r="D62" i="6"/>
  <c r="E62" i="6"/>
  <c r="F62" i="6"/>
  <c r="G62" i="6"/>
  <c r="H62" i="6"/>
  <c r="I62" i="6"/>
  <c r="J62" i="6"/>
  <c r="K62" i="6"/>
  <c r="M62" i="6"/>
  <c r="N62" i="6"/>
  <c r="O62" i="6"/>
  <c r="P62" i="6"/>
  <c r="Q62" i="6"/>
  <c r="R62" i="6"/>
  <c r="S62" i="6"/>
  <c r="T62" i="6"/>
  <c r="U62" i="6"/>
  <c r="V62" i="6"/>
  <c r="W62" i="6"/>
  <c r="X62" i="6"/>
  <c r="Y62" i="6"/>
  <c r="Z62" i="6"/>
  <c r="AA62" i="6"/>
  <c r="AB62" i="6"/>
  <c r="C63" i="6"/>
  <c r="D63" i="6"/>
  <c r="E63" i="6"/>
  <c r="F63" i="6"/>
  <c r="G63" i="6"/>
  <c r="H63" i="6"/>
  <c r="I63" i="6"/>
  <c r="J63" i="6"/>
  <c r="K63" i="6"/>
  <c r="M63" i="6"/>
  <c r="N63" i="6"/>
  <c r="O63" i="6"/>
  <c r="P63" i="6"/>
  <c r="Q63" i="6"/>
  <c r="R63" i="6"/>
  <c r="S63" i="6"/>
  <c r="T63" i="6"/>
  <c r="U63" i="6"/>
  <c r="V63" i="6"/>
  <c r="W63" i="6"/>
  <c r="X63" i="6"/>
  <c r="Y63" i="6"/>
  <c r="Z63" i="6"/>
  <c r="AA63" i="6"/>
  <c r="AB63" i="6"/>
  <c r="C64" i="6"/>
  <c r="D64" i="6"/>
  <c r="E64" i="6"/>
  <c r="F64" i="6"/>
  <c r="G64" i="6"/>
  <c r="H64" i="6"/>
  <c r="I64" i="6"/>
  <c r="J64" i="6"/>
  <c r="K64" i="6"/>
  <c r="M64" i="6"/>
  <c r="N64" i="6"/>
  <c r="O64" i="6"/>
  <c r="P64" i="6"/>
  <c r="Q64" i="6"/>
  <c r="R64" i="6"/>
  <c r="S64" i="6"/>
  <c r="T64" i="6"/>
  <c r="U64" i="6"/>
  <c r="V64" i="6"/>
  <c r="W64" i="6"/>
  <c r="X64" i="6"/>
  <c r="Y64" i="6"/>
  <c r="Z64" i="6"/>
  <c r="AA64" i="6"/>
  <c r="AB64" i="6"/>
  <c r="C65" i="6"/>
  <c r="D65" i="6"/>
  <c r="E65" i="6"/>
  <c r="F65" i="6"/>
  <c r="G65" i="6"/>
  <c r="H65" i="6"/>
  <c r="I65" i="6"/>
  <c r="J65" i="6"/>
  <c r="K65" i="6"/>
  <c r="M65" i="6"/>
  <c r="N65" i="6"/>
  <c r="O65" i="6"/>
  <c r="P65" i="6"/>
  <c r="Q65" i="6"/>
  <c r="R65" i="6"/>
  <c r="S65" i="6"/>
  <c r="T65" i="6"/>
  <c r="U65" i="6"/>
  <c r="V65" i="6"/>
  <c r="W65" i="6"/>
  <c r="X65" i="6"/>
  <c r="Y65" i="6"/>
  <c r="Z65" i="6"/>
  <c r="AA65" i="6"/>
  <c r="AB65" i="6"/>
  <c r="C66" i="6"/>
  <c r="D66" i="6"/>
  <c r="E66" i="6"/>
  <c r="F66" i="6"/>
  <c r="G66" i="6"/>
  <c r="H66" i="6"/>
  <c r="I66" i="6"/>
  <c r="J66" i="6"/>
  <c r="K66" i="6"/>
  <c r="M66" i="6"/>
  <c r="N66" i="6"/>
  <c r="O66" i="6"/>
  <c r="P66" i="6"/>
  <c r="Q66" i="6"/>
  <c r="R66" i="6"/>
  <c r="S66" i="6"/>
  <c r="T66" i="6"/>
  <c r="U66" i="6"/>
  <c r="V66" i="6"/>
  <c r="W66" i="6"/>
  <c r="X66" i="6"/>
  <c r="Y66" i="6"/>
  <c r="Z66" i="6"/>
  <c r="AA66" i="6"/>
  <c r="AB66" i="6"/>
  <c r="C67" i="6"/>
  <c r="D67" i="6"/>
  <c r="E67" i="6"/>
  <c r="F67" i="6"/>
  <c r="G67" i="6"/>
  <c r="H67" i="6"/>
  <c r="I67" i="6"/>
  <c r="J67" i="6"/>
  <c r="K67" i="6"/>
  <c r="M67" i="6"/>
  <c r="N67" i="6"/>
  <c r="O67" i="6"/>
  <c r="P67" i="6"/>
  <c r="Q67" i="6"/>
  <c r="R67" i="6"/>
  <c r="S67" i="6"/>
  <c r="T67" i="6"/>
  <c r="U67" i="6"/>
  <c r="V67" i="6"/>
  <c r="W67" i="6"/>
  <c r="X67" i="6"/>
  <c r="Y67" i="6"/>
  <c r="Z67" i="6"/>
  <c r="AA67" i="6"/>
  <c r="AB67" i="6"/>
  <c r="C68" i="6"/>
  <c r="D68" i="6"/>
  <c r="E68" i="6"/>
  <c r="F68" i="6"/>
  <c r="G68" i="6"/>
  <c r="H68" i="6"/>
  <c r="I68" i="6"/>
  <c r="J68" i="6"/>
  <c r="K68" i="6"/>
  <c r="M68" i="6"/>
  <c r="N68" i="6"/>
  <c r="O68" i="6"/>
  <c r="P68" i="6"/>
  <c r="Q68" i="6"/>
  <c r="R68" i="6"/>
  <c r="S68" i="6"/>
  <c r="T68" i="6"/>
  <c r="U68" i="6"/>
  <c r="V68" i="6"/>
  <c r="W68" i="6"/>
  <c r="X68" i="6"/>
  <c r="Y68" i="6"/>
  <c r="Z68" i="6"/>
  <c r="AA68" i="6"/>
  <c r="AB68" i="6"/>
  <c r="C69" i="6"/>
  <c r="D69" i="6"/>
  <c r="E69" i="6"/>
  <c r="F69" i="6"/>
  <c r="G69" i="6"/>
  <c r="H69" i="6"/>
  <c r="I69" i="6"/>
  <c r="J69" i="6"/>
  <c r="K69" i="6"/>
  <c r="M69" i="6"/>
  <c r="N69" i="6"/>
  <c r="O69" i="6"/>
  <c r="P69" i="6"/>
  <c r="Q69" i="6"/>
  <c r="R69" i="6"/>
  <c r="S69" i="6"/>
  <c r="T69" i="6"/>
  <c r="U69" i="6"/>
  <c r="V69" i="6"/>
  <c r="W69" i="6"/>
  <c r="X69" i="6"/>
  <c r="Y69" i="6"/>
  <c r="Z69" i="6"/>
  <c r="AA69" i="6"/>
  <c r="AB69" i="6"/>
  <c r="C70" i="6"/>
  <c r="D70" i="6"/>
  <c r="E70" i="6"/>
  <c r="F70" i="6"/>
  <c r="G70" i="6"/>
  <c r="H70" i="6"/>
  <c r="I70" i="6"/>
  <c r="J70" i="6"/>
  <c r="K70" i="6"/>
  <c r="M70" i="6"/>
  <c r="N70" i="6"/>
  <c r="O70" i="6"/>
  <c r="P70" i="6"/>
  <c r="Q70" i="6"/>
  <c r="R70" i="6"/>
  <c r="S70" i="6"/>
  <c r="T70" i="6"/>
  <c r="U70" i="6"/>
  <c r="V70" i="6"/>
  <c r="W70" i="6"/>
  <c r="X70" i="6"/>
  <c r="Y70" i="6"/>
  <c r="Z70" i="6"/>
  <c r="AA70" i="6"/>
  <c r="AB70" i="6"/>
  <c r="C71" i="6"/>
  <c r="D71" i="6"/>
  <c r="E71" i="6"/>
  <c r="F71" i="6"/>
  <c r="G71" i="6"/>
  <c r="H71" i="6"/>
  <c r="I71" i="6"/>
  <c r="J71" i="6"/>
  <c r="K71" i="6"/>
  <c r="M71" i="6"/>
  <c r="N71" i="6"/>
  <c r="O71" i="6"/>
  <c r="P71" i="6"/>
  <c r="Q71" i="6"/>
  <c r="R71" i="6"/>
  <c r="S71" i="6"/>
  <c r="T71" i="6"/>
  <c r="U71" i="6"/>
  <c r="V71" i="6"/>
  <c r="W71" i="6"/>
  <c r="X71" i="6"/>
  <c r="Y71" i="6"/>
  <c r="Z71" i="6"/>
  <c r="AA71" i="6"/>
  <c r="AB71" i="6"/>
  <c r="C72" i="6"/>
  <c r="D72" i="6"/>
  <c r="E72" i="6"/>
  <c r="F72" i="6"/>
  <c r="G72" i="6"/>
  <c r="H72" i="6"/>
  <c r="I72" i="6"/>
  <c r="J72" i="6"/>
  <c r="K72" i="6"/>
  <c r="M72" i="6"/>
  <c r="N72" i="6"/>
  <c r="O72" i="6"/>
  <c r="P72" i="6"/>
  <c r="Q72" i="6"/>
  <c r="R72" i="6"/>
  <c r="S72" i="6"/>
  <c r="T72" i="6"/>
  <c r="U72" i="6"/>
  <c r="V72" i="6"/>
  <c r="W72" i="6"/>
  <c r="X72" i="6"/>
  <c r="Y72" i="6"/>
  <c r="Z72" i="6"/>
  <c r="AA72" i="6"/>
  <c r="AB72" i="6"/>
  <c r="C73" i="6"/>
  <c r="D73" i="6"/>
  <c r="E73" i="6"/>
  <c r="F73" i="6"/>
  <c r="G73" i="6"/>
  <c r="H73" i="6"/>
  <c r="I73" i="6"/>
  <c r="J73" i="6"/>
  <c r="K73" i="6"/>
  <c r="M73" i="6"/>
  <c r="N73" i="6"/>
  <c r="O73" i="6"/>
  <c r="P73" i="6"/>
  <c r="Q73" i="6"/>
  <c r="R73" i="6"/>
  <c r="S73" i="6"/>
  <c r="T73" i="6"/>
  <c r="U73" i="6"/>
  <c r="V73" i="6"/>
  <c r="W73" i="6"/>
  <c r="X73" i="6"/>
  <c r="Y73" i="6"/>
  <c r="Z73" i="6"/>
  <c r="AA73" i="6"/>
  <c r="AB73" i="6"/>
  <c r="C74" i="6"/>
  <c r="D74" i="6"/>
  <c r="E74" i="6"/>
  <c r="F74" i="6"/>
  <c r="G74" i="6"/>
  <c r="H74" i="6"/>
  <c r="I74" i="6"/>
  <c r="J74" i="6"/>
  <c r="K74" i="6"/>
  <c r="M74" i="6"/>
  <c r="N74" i="6"/>
  <c r="O74" i="6"/>
  <c r="P74" i="6"/>
  <c r="Q74" i="6"/>
  <c r="R74" i="6"/>
  <c r="S74" i="6"/>
  <c r="T74" i="6"/>
  <c r="U74" i="6"/>
  <c r="V74" i="6"/>
  <c r="W74" i="6"/>
  <c r="X74" i="6"/>
  <c r="Y74" i="6"/>
  <c r="Z74" i="6"/>
  <c r="AA74" i="6"/>
  <c r="AB74" i="6"/>
  <c r="C75" i="6"/>
  <c r="D75" i="6"/>
  <c r="E75" i="6"/>
  <c r="F75" i="6"/>
  <c r="G75" i="6"/>
  <c r="H75" i="6"/>
  <c r="I75" i="6"/>
  <c r="J75" i="6"/>
  <c r="K75" i="6"/>
  <c r="M75" i="6"/>
  <c r="N75" i="6"/>
  <c r="O75" i="6"/>
  <c r="P75" i="6"/>
  <c r="Q75" i="6"/>
  <c r="R75" i="6"/>
  <c r="S75" i="6"/>
  <c r="T75" i="6"/>
  <c r="U75" i="6"/>
  <c r="V75" i="6"/>
  <c r="W75" i="6"/>
  <c r="X75" i="6"/>
  <c r="Y75" i="6"/>
  <c r="Z75" i="6"/>
  <c r="AA75" i="6"/>
  <c r="AB75" i="6"/>
  <c r="C76" i="6"/>
  <c r="D76" i="6"/>
  <c r="E76" i="6"/>
  <c r="F76" i="6"/>
  <c r="G76" i="6"/>
  <c r="H76" i="6"/>
  <c r="I76" i="6"/>
  <c r="J76" i="6"/>
  <c r="K76" i="6"/>
  <c r="M76" i="6"/>
  <c r="N76" i="6"/>
  <c r="O76" i="6"/>
  <c r="P76" i="6"/>
  <c r="Q76" i="6"/>
  <c r="R76" i="6"/>
  <c r="S76" i="6"/>
  <c r="T76" i="6"/>
  <c r="U76" i="6"/>
  <c r="V76" i="6"/>
  <c r="W76" i="6"/>
  <c r="X76" i="6"/>
  <c r="Y76" i="6"/>
  <c r="Z76" i="6"/>
  <c r="AA76" i="6"/>
  <c r="AB76" i="6"/>
  <c r="C77" i="6"/>
  <c r="D77" i="6"/>
  <c r="E77" i="6"/>
  <c r="F77" i="6"/>
  <c r="G77" i="6"/>
  <c r="H77" i="6"/>
  <c r="I77" i="6"/>
  <c r="J77" i="6"/>
  <c r="K77" i="6"/>
  <c r="M77" i="6"/>
  <c r="N77" i="6"/>
  <c r="O77" i="6"/>
  <c r="P77" i="6"/>
  <c r="Q77" i="6"/>
  <c r="R77" i="6"/>
  <c r="S77" i="6"/>
  <c r="T77" i="6"/>
  <c r="U77" i="6"/>
  <c r="V77" i="6"/>
  <c r="W77" i="6"/>
  <c r="X77" i="6"/>
  <c r="Y77" i="6"/>
  <c r="Z77" i="6"/>
  <c r="AA77" i="6"/>
  <c r="AB77" i="6"/>
  <c r="C78" i="6"/>
  <c r="D78" i="6"/>
  <c r="E78" i="6"/>
  <c r="F78" i="6"/>
  <c r="G78" i="6"/>
  <c r="H78" i="6"/>
  <c r="I78" i="6"/>
  <c r="J78" i="6"/>
  <c r="K78" i="6"/>
  <c r="M78" i="6"/>
  <c r="N78" i="6"/>
  <c r="O78" i="6"/>
  <c r="P78" i="6"/>
  <c r="Q78" i="6"/>
  <c r="R78" i="6"/>
  <c r="S78" i="6"/>
  <c r="T78" i="6"/>
  <c r="U78" i="6"/>
  <c r="V78" i="6"/>
  <c r="W78" i="6"/>
  <c r="X78" i="6"/>
  <c r="Y78" i="6"/>
  <c r="Z78" i="6"/>
  <c r="AA78" i="6"/>
  <c r="AB78" i="6"/>
  <c r="C79" i="6"/>
  <c r="D79" i="6"/>
  <c r="E79" i="6"/>
  <c r="F79" i="6"/>
  <c r="G79" i="6"/>
  <c r="H79" i="6"/>
  <c r="I79" i="6"/>
  <c r="J79" i="6"/>
  <c r="K79" i="6"/>
  <c r="M79" i="6"/>
  <c r="N79" i="6"/>
  <c r="O79" i="6"/>
  <c r="P79" i="6"/>
  <c r="Q79" i="6"/>
  <c r="R79" i="6"/>
  <c r="S79" i="6"/>
  <c r="T79" i="6"/>
  <c r="U79" i="6"/>
  <c r="V79" i="6"/>
  <c r="W79" i="6"/>
  <c r="X79" i="6"/>
  <c r="Y79" i="6"/>
  <c r="Z79" i="6"/>
  <c r="AA79" i="6"/>
  <c r="AB79" i="6"/>
  <c r="C80" i="6"/>
  <c r="D80" i="6"/>
  <c r="E80" i="6"/>
  <c r="F80" i="6"/>
  <c r="G80" i="6"/>
  <c r="H80" i="6"/>
  <c r="I80" i="6"/>
  <c r="J80" i="6"/>
  <c r="K80" i="6"/>
  <c r="M80" i="6"/>
  <c r="N80" i="6"/>
  <c r="O80" i="6"/>
  <c r="P80" i="6"/>
  <c r="Q80" i="6"/>
  <c r="R80" i="6"/>
  <c r="S80" i="6"/>
  <c r="T80" i="6"/>
  <c r="U80" i="6"/>
  <c r="V80" i="6"/>
  <c r="W80" i="6"/>
  <c r="X80" i="6"/>
  <c r="Y80" i="6"/>
  <c r="Z80" i="6"/>
  <c r="AA80" i="6"/>
  <c r="AB80" i="6"/>
  <c r="C81" i="6"/>
  <c r="D81" i="6"/>
  <c r="E81" i="6"/>
  <c r="F81" i="6"/>
  <c r="G81" i="6"/>
  <c r="H81" i="6"/>
  <c r="I81" i="6"/>
  <c r="J81" i="6"/>
  <c r="K81" i="6"/>
  <c r="M81" i="6"/>
  <c r="N81" i="6"/>
  <c r="O81" i="6"/>
  <c r="P81" i="6"/>
  <c r="Q81" i="6"/>
  <c r="R81" i="6"/>
  <c r="S81" i="6"/>
  <c r="T81" i="6"/>
  <c r="U81" i="6"/>
  <c r="V81" i="6"/>
  <c r="W81" i="6"/>
  <c r="X81" i="6"/>
  <c r="Y81" i="6"/>
  <c r="Z81" i="6"/>
  <c r="AA81" i="6"/>
  <c r="AB81" i="6"/>
  <c r="C82" i="6"/>
  <c r="D82" i="6"/>
  <c r="E82" i="6"/>
  <c r="F82" i="6"/>
  <c r="G82" i="6"/>
  <c r="H82" i="6"/>
  <c r="I82" i="6"/>
  <c r="J82" i="6"/>
  <c r="K82" i="6"/>
  <c r="M82" i="6"/>
  <c r="N82" i="6"/>
  <c r="O82" i="6"/>
  <c r="P82" i="6"/>
  <c r="Q82" i="6"/>
  <c r="R82" i="6"/>
  <c r="S82" i="6"/>
  <c r="T82" i="6"/>
  <c r="U82" i="6"/>
  <c r="V82" i="6"/>
  <c r="W82" i="6"/>
  <c r="X82" i="6"/>
  <c r="Y82" i="6"/>
  <c r="Z82" i="6"/>
  <c r="AA82" i="6"/>
  <c r="AB82" i="6"/>
  <c r="C83" i="6"/>
  <c r="D83" i="6"/>
  <c r="E83" i="6"/>
  <c r="F83" i="6"/>
  <c r="G83" i="6"/>
  <c r="H83" i="6"/>
  <c r="I83" i="6"/>
  <c r="J83" i="6"/>
  <c r="K83" i="6"/>
  <c r="M83" i="6"/>
  <c r="N83" i="6"/>
  <c r="O83" i="6"/>
  <c r="P83" i="6"/>
  <c r="Q83" i="6"/>
  <c r="R83" i="6"/>
  <c r="S83" i="6"/>
  <c r="T83" i="6"/>
  <c r="U83" i="6"/>
  <c r="V83" i="6"/>
  <c r="W83" i="6"/>
  <c r="X83" i="6"/>
  <c r="Y83" i="6"/>
  <c r="Z83" i="6"/>
  <c r="AA83" i="6"/>
  <c r="AB83" i="6"/>
  <c r="C84" i="6"/>
  <c r="D84" i="6"/>
  <c r="E84" i="6"/>
  <c r="F84" i="6"/>
  <c r="G84" i="6"/>
  <c r="H84" i="6"/>
  <c r="I84" i="6"/>
  <c r="J84" i="6"/>
  <c r="K84" i="6"/>
  <c r="M84" i="6"/>
  <c r="N84" i="6"/>
  <c r="O84" i="6"/>
  <c r="P84" i="6"/>
  <c r="Q84" i="6"/>
  <c r="R84" i="6"/>
  <c r="S84" i="6"/>
  <c r="T84" i="6"/>
  <c r="U84" i="6"/>
  <c r="V84" i="6"/>
  <c r="W84" i="6"/>
  <c r="X84" i="6"/>
  <c r="Y84" i="6"/>
  <c r="Z84" i="6"/>
  <c r="AA84" i="6"/>
  <c r="AB84" i="6"/>
  <c r="C85" i="6"/>
  <c r="D85" i="6"/>
  <c r="E85" i="6"/>
  <c r="F85" i="6"/>
  <c r="G85" i="6"/>
  <c r="H85" i="6"/>
  <c r="I85" i="6"/>
  <c r="J85" i="6"/>
  <c r="K85" i="6"/>
  <c r="M85" i="6"/>
  <c r="N85" i="6"/>
  <c r="O85" i="6"/>
  <c r="P85" i="6"/>
  <c r="Q85" i="6"/>
  <c r="R85" i="6"/>
  <c r="S85" i="6"/>
  <c r="T85" i="6"/>
  <c r="U85" i="6"/>
  <c r="V85" i="6"/>
  <c r="W85" i="6"/>
  <c r="X85" i="6"/>
  <c r="Y85" i="6"/>
  <c r="Z85" i="6"/>
  <c r="AA85" i="6"/>
  <c r="AB85" i="6"/>
  <c r="C86" i="6"/>
  <c r="D86" i="6"/>
  <c r="E86" i="6"/>
  <c r="F86" i="6"/>
  <c r="G86" i="6"/>
  <c r="H86" i="6"/>
  <c r="I86" i="6"/>
  <c r="J86" i="6"/>
  <c r="K86" i="6"/>
  <c r="M86" i="6"/>
  <c r="N86" i="6"/>
  <c r="O86" i="6"/>
  <c r="P86" i="6"/>
  <c r="Q86" i="6"/>
  <c r="R86" i="6"/>
  <c r="S86" i="6"/>
  <c r="T86" i="6"/>
  <c r="U86" i="6"/>
  <c r="V86" i="6"/>
  <c r="W86" i="6"/>
  <c r="X86" i="6"/>
  <c r="Y86" i="6"/>
  <c r="Z86" i="6"/>
  <c r="AA86" i="6"/>
  <c r="AB86" i="6"/>
  <c r="C87" i="6"/>
  <c r="D87" i="6"/>
  <c r="E87" i="6"/>
  <c r="F87" i="6"/>
  <c r="G87" i="6"/>
  <c r="H87" i="6"/>
  <c r="I87" i="6"/>
  <c r="J87" i="6"/>
  <c r="K87" i="6"/>
  <c r="M87" i="6"/>
  <c r="N87" i="6"/>
  <c r="O87" i="6"/>
  <c r="P87" i="6"/>
  <c r="Q87" i="6"/>
  <c r="R87" i="6"/>
  <c r="S87" i="6"/>
  <c r="T87" i="6"/>
  <c r="U87" i="6"/>
  <c r="V87" i="6"/>
  <c r="W87" i="6"/>
  <c r="X87" i="6"/>
  <c r="Y87" i="6"/>
  <c r="Z87" i="6"/>
  <c r="AA87" i="6"/>
  <c r="AB87" i="6"/>
  <c r="C88" i="6"/>
  <c r="D88" i="6"/>
  <c r="E88" i="6"/>
  <c r="F88" i="6"/>
  <c r="G88" i="6"/>
  <c r="H88" i="6"/>
  <c r="I88" i="6"/>
  <c r="J88" i="6"/>
  <c r="K88" i="6"/>
  <c r="M88" i="6"/>
  <c r="N88" i="6"/>
  <c r="O88" i="6"/>
  <c r="P88" i="6"/>
  <c r="Q88" i="6"/>
  <c r="R88" i="6"/>
  <c r="S88" i="6"/>
  <c r="T88" i="6"/>
  <c r="U88" i="6"/>
  <c r="V88" i="6"/>
  <c r="W88" i="6"/>
  <c r="X88" i="6"/>
  <c r="Y88" i="6"/>
  <c r="Z88" i="6"/>
  <c r="AA88" i="6"/>
  <c r="AB88" i="6"/>
  <c r="C89" i="6"/>
  <c r="D89" i="6"/>
  <c r="E89" i="6"/>
  <c r="F89" i="6"/>
  <c r="G89" i="6"/>
  <c r="H89" i="6"/>
  <c r="I89" i="6"/>
  <c r="J89" i="6"/>
  <c r="K89" i="6"/>
  <c r="M89" i="6"/>
  <c r="N89" i="6"/>
  <c r="O89" i="6"/>
  <c r="P89" i="6"/>
  <c r="Q89" i="6"/>
  <c r="R89" i="6"/>
  <c r="S89" i="6"/>
  <c r="T89" i="6"/>
  <c r="U89" i="6"/>
  <c r="V89" i="6"/>
  <c r="W89" i="6"/>
  <c r="X89" i="6"/>
  <c r="Y89" i="6"/>
  <c r="Z89" i="6"/>
  <c r="AA89" i="6"/>
  <c r="AB89" i="6"/>
  <c r="C90" i="6"/>
  <c r="D90" i="6"/>
  <c r="E90" i="6"/>
  <c r="F90" i="6"/>
  <c r="G90" i="6"/>
  <c r="H90" i="6"/>
  <c r="I90" i="6"/>
  <c r="J90" i="6"/>
  <c r="K90" i="6"/>
  <c r="M90" i="6"/>
  <c r="N90" i="6"/>
  <c r="O90" i="6"/>
  <c r="P90" i="6"/>
  <c r="Q90" i="6"/>
  <c r="R90" i="6"/>
  <c r="S90" i="6"/>
  <c r="T90" i="6"/>
  <c r="U90" i="6"/>
  <c r="V90" i="6"/>
  <c r="W90" i="6"/>
  <c r="X90" i="6"/>
  <c r="Y90" i="6"/>
  <c r="Z90" i="6"/>
  <c r="AA90" i="6"/>
  <c r="AB90" i="6"/>
  <c r="C91" i="6"/>
  <c r="D91" i="6"/>
  <c r="E91" i="6"/>
  <c r="F91" i="6"/>
  <c r="G91" i="6"/>
  <c r="H91" i="6"/>
  <c r="I91" i="6"/>
  <c r="J91" i="6"/>
  <c r="K91" i="6"/>
  <c r="M91" i="6"/>
  <c r="N91" i="6"/>
  <c r="O91" i="6"/>
  <c r="P91" i="6"/>
  <c r="Q91" i="6"/>
  <c r="R91" i="6"/>
  <c r="S91" i="6"/>
  <c r="T91" i="6"/>
  <c r="U91" i="6"/>
  <c r="V91" i="6"/>
  <c r="W91" i="6"/>
  <c r="X91" i="6"/>
  <c r="Y91" i="6"/>
  <c r="Z91" i="6"/>
  <c r="AA91" i="6"/>
  <c r="AB91" i="6"/>
  <c r="C92" i="6"/>
  <c r="D92" i="6"/>
  <c r="E92" i="6"/>
  <c r="F92" i="6"/>
  <c r="G92" i="6"/>
  <c r="H92" i="6"/>
  <c r="I92" i="6"/>
  <c r="J92" i="6"/>
  <c r="K92" i="6"/>
  <c r="M92" i="6"/>
  <c r="N92" i="6"/>
  <c r="O92" i="6"/>
  <c r="P92" i="6"/>
  <c r="Q92" i="6"/>
  <c r="R92" i="6"/>
  <c r="S92" i="6"/>
  <c r="T92" i="6"/>
  <c r="U92" i="6"/>
  <c r="V92" i="6"/>
  <c r="W92" i="6"/>
  <c r="X92" i="6"/>
  <c r="Y92" i="6"/>
  <c r="Z92" i="6"/>
  <c r="AA92" i="6"/>
  <c r="AB92" i="6"/>
  <c r="C93" i="6"/>
  <c r="D93" i="6"/>
  <c r="E93" i="6"/>
  <c r="F93" i="6"/>
  <c r="G93" i="6"/>
  <c r="H93" i="6"/>
  <c r="I93" i="6"/>
  <c r="J93" i="6"/>
  <c r="K93" i="6"/>
  <c r="M93" i="6"/>
  <c r="N93" i="6"/>
  <c r="O93" i="6"/>
  <c r="P93" i="6"/>
  <c r="Q93" i="6"/>
  <c r="R93" i="6"/>
  <c r="S93" i="6"/>
  <c r="T93" i="6"/>
  <c r="U93" i="6"/>
  <c r="V93" i="6"/>
  <c r="W93" i="6"/>
  <c r="X93" i="6"/>
  <c r="Y93" i="6"/>
  <c r="Z93" i="6"/>
  <c r="AA93" i="6"/>
  <c r="AB93" i="6"/>
  <c r="C94" i="6"/>
  <c r="D94" i="6"/>
  <c r="E94" i="6"/>
  <c r="F94" i="6"/>
  <c r="G94" i="6"/>
  <c r="H94" i="6"/>
  <c r="I94" i="6"/>
  <c r="J94" i="6"/>
  <c r="K94" i="6"/>
  <c r="M94" i="6"/>
  <c r="N94" i="6"/>
  <c r="O94" i="6"/>
  <c r="P94" i="6"/>
  <c r="Q94" i="6"/>
  <c r="R94" i="6"/>
  <c r="S94" i="6"/>
  <c r="T94" i="6"/>
  <c r="U94" i="6"/>
  <c r="V94" i="6"/>
  <c r="W94" i="6"/>
  <c r="X94" i="6"/>
  <c r="Y94" i="6"/>
  <c r="Z94" i="6"/>
  <c r="AA94" i="6"/>
  <c r="AB94" i="6"/>
  <c r="C95" i="6"/>
  <c r="D95" i="6"/>
  <c r="E95" i="6"/>
  <c r="F95" i="6"/>
  <c r="G95" i="6"/>
  <c r="H95" i="6"/>
  <c r="I95" i="6"/>
  <c r="J95" i="6"/>
  <c r="K95" i="6"/>
  <c r="M95" i="6"/>
  <c r="N95" i="6"/>
  <c r="O95" i="6"/>
  <c r="P95" i="6"/>
  <c r="Q95" i="6"/>
  <c r="R95" i="6"/>
  <c r="S95" i="6"/>
  <c r="T95" i="6"/>
  <c r="U95" i="6"/>
  <c r="V95" i="6"/>
  <c r="W95" i="6"/>
  <c r="X95" i="6"/>
  <c r="Y95" i="6"/>
  <c r="Z95" i="6"/>
  <c r="AA95" i="6"/>
  <c r="AB95" i="6"/>
  <c r="C96" i="6"/>
  <c r="D96" i="6"/>
  <c r="E96" i="6"/>
  <c r="F96" i="6"/>
  <c r="G96" i="6"/>
  <c r="H96" i="6"/>
  <c r="I96" i="6"/>
  <c r="J96" i="6"/>
  <c r="K96" i="6"/>
  <c r="M96" i="6"/>
  <c r="N96" i="6"/>
  <c r="O96" i="6"/>
  <c r="P96" i="6"/>
  <c r="Q96" i="6"/>
  <c r="R96" i="6"/>
  <c r="S96" i="6"/>
  <c r="T96" i="6"/>
  <c r="U96" i="6"/>
  <c r="V96" i="6"/>
  <c r="W96" i="6"/>
  <c r="X96" i="6"/>
  <c r="Y96" i="6"/>
  <c r="Z96" i="6"/>
  <c r="AA96" i="6"/>
  <c r="AB96" i="6"/>
  <c r="C97" i="6"/>
  <c r="D97" i="6"/>
  <c r="E97" i="6"/>
  <c r="F97" i="6"/>
  <c r="G97" i="6"/>
  <c r="H97" i="6"/>
  <c r="I97" i="6"/>
  <c r="J97" i="6"/>
  <c r="K97" i="6"/>
  <c r="M97" i="6"/>
  <c r="N97" i="6"/>
  <c r="O97" i="6"/>
  <c r="P97" i="6"/>
  <c r="Q97" i="6"/>
  <c r="R97" i="6"/>
  <c r="S97" i="6"/>
  <c r="T97" i="6"/>
  <c r="U97" i="6"/>
  <c r="V97" i="6"/>
  <c r="W97" i="6"/>
  <c r="X97" i="6"/>
  <c r="Y97" i="6"/>
  <c r="Z97" i="6"/>
  <c r="AA97" i="6"/>
  <c r="AB97" i="6"/>
  <c r="C98" i="6"/>
  <c r="D98" i="6"/>
  <c r="E98" i="6"/>
  <c r="F98" i="6"/>
  <c r="G98" i="6"/>
  <c r="H98" i="6"/>
  <c r="I98" i="6"/>
  <c r="J98" i="6"/>
  <c r="K98" i="6"/>
  <c r="M98" i="6"/>
  <c r="N98" i="6"/>
  <c r="O98" i="6"/>
  <c r="P98" i="6"/>
  <c r="Q98" i="6"/>
  <c r="R98" i="6"/>
  <c r="S98" i="6"/>
  <c r="T98" i="6"/>
  <c r="U98" i="6"/>
  <c r="V98" i="6"/>
  <c r="W98" i="6"/>
  <c r="X98" i="6"/>
  <c r="Y98" i="6"/>
  <c r="Z98" i="6"/>
  <c r="AA98" i="6"/>
  <c r="AB98" i="6"/>
  <c r="C99" i="6"/>
  <c r="D99" i="6"/>
  <c r="E99" i="6"/>
  <c r="F99" i="6"/>
  <c r="G99" i="6"/>
  <c r="H99" i="6"/>
  <c r="I99" i="6"/>
  <c r="J99" i="6"/>
  <c r="K99" i="6"/>
  <c r="M99" i="6"/>
  <c r="N99" i="6"/>
  <c r="O99" i="6"/>
  <c r="P99" i="6"/>
  <c r="Q99" i="6"/>
  <c r="R99" i="6"/>
  <c r="S99" i="6"/>
  <c r="T99" i="6"/>
  <c r="U99" i="6"/>
  <c r="V99" i="6"/>
  <c r="W99" i="6"/>
  <c r="X99" i="6"/>
  <c r="Y99" i="6"/>
  <c r="Z99" i="6"/>
  <c r="AA99" i="6"/>
  <c r="AB99" i="6"/>
  <c r="C100" i="6"/>
  <c r="D100" i="6"/>
  <c r="E100" i="6"/>
  <c r="F100" i="6"/>
  <c r="G100" i="6"/>
  <c r="H100" i="6"/>
  <c r="I100" i="6"/>
  <c r="J100" i="6"/>
  <c r="K100" i="6"/>
  <c r="M100" i="6"/>
  <c r="N100" i="6"/>
  <c r="O100" i="6"/>
  <c r="P100" i="6"/>
  <c r="Q100" i="6"/>
  <c r="R100" i="6"/>
  <c r="S100" i="6"/>
  <c r="T100" i="6"/>
  <c r="U100" i="6"/>
  <c r="V100" i="6"/>
  <c r="W100" i="6"/>
  <c r="X100" i="6"/>
  <c r="Y100" i="6"/>
  <c r="Z100" i="6"/>
  <c r="AA100" i="6"/>
  <c r="AB100" i="6"/>
  <c r="C101" i="6"/>
  <c r="D101" i="6"/>
  <c r="E101" i="6"/>
  <c r="F101" i="6"/>
  <c r="G101" i="6"/>
  <c r="H101" i="6"/>
  <c r="I101" i="6"/>
  <c r="J101" i="6"/>
  <c r="K101" i="6"/>
  <c r="M101" i="6"/>
  <c r="N101" i="6"/>
  <c r="O101" i="6"/>
  <c r="P101" i="6"/>
  <c r="Q101" i="6"/>
  <c r="R101" i="6"/>
  <c r="S101" i="6"/>
  <c r="T101" i="6"/>
  <c r="U101" i="6"/>
  <c r="V101" i="6"/>
  <c r="W101" i="6"/>
  <c r="X101" i="6"/>
  <c r="Y101" i="6"/>
  <c r="Z101" i="6"/>
  <c r="AA101" i="6"/>
  <c r="AB101" i="6"/>
  <c r="C102" i="6"/>
  <c r="D102" i="6"/>
  <c r="E102" i="6"/>
  <c r="F102" i="6"/>
  <c r="G102" i="6"/>
  <c r="H102" i="6"/>
  <c r="I102" i="6"/>
  <c r="J102" i="6"/>
  <c r="K102" i="6"/>
  <c r="M102" i="6"/>
  <c r="N102" i="6"/>
  <c r="O102" i="6"/>
  <c r="P102" i="6"/>
  <c r="Q102" i="6"/>
  <c r="R102" i="6"/>
  <c r="S102" i="6"/>
  <c r="T102" i="6"/>
  <c r="U102" i="6"/>
  <c r="V102" i="6"/>
  <c r="W102" i="6"/>
  <c r="X102" i="6"/>
  <c r="Y102" i="6"/>
  <c r="Z102" i="6"/>
  <c r="AA102" i="6"/>
  <c r="AB102" i="6"/>
  <c r="C103" i="6"/>
  <c r="D103" i="6"/>
  <c r="E103" i="6"/>
  <c r="F103" i="6"/>
  <c r="G103" i="6"/>
  <c r="H103" i="6"/>
  <c r="I103" i="6"/>
  <c r="J103" i="6"/>
  <c r="K103" i="6"/>
  <c r="M103" i="6"/>
  <c r="N103" i="6"/>
  <c r="O103" i="6"/>
  <c r="P103" i="6"/>
  <c r="Q103" i="6"/>
  <c r="R103" i="6"/>
  <c r="S103" i="6"/>
  <c r="T103" i="6"/>
  <c r="U103" i="6"/>
  <c r="V103" i="6"/>
  <c r="W103" i="6"/>
  <c r="X103" i="6"/>
  <c r="Y103" i="6"/>
  <c r="Z103" i="6"/>
  <c r="AA103" i="6"/>
  <c r="AB103" i="6"/>
  <c r="C104" i="6"/>
  <c r="D104" i="6"/>
  <c r="E104" i="6"/>
  <c r="F104" i="6"/>
  <c r="G104" i="6"/>
  <c r="H104" i="6"/>
  <c r="I104" i="6"/>
  <c r="J104" i="6"/>
  <c r="K104" i="6"/>
  <c r="M104" i="6"/>
  <c r="N104" i="6"/>
  <c r="O104" i="6"/>
  <c r="P104" i="6"/>
  <c r="Q104" i="6"/>
  <c r="R104" i="6"/>
  <c r="S104" i="6"/>
  <c r="T104" i="6"/>
  <c r="U104" i="6"/>
  <c r="V104" i="6"/>
  <c r="W104" i="6"/>
  <c r="X104" i="6"/>
  <c r="Y104" i="6"/>
  <c r="Z104" i="6"/>
  <c r="AA104" i="6"/>
  <c r="AB104" i="6"/>
  <c r="C105" i="6"/>
  <c r="D105" i="6"/>
  <c r="E105" i="6"/>
  <c r="F105" i="6"/>
  <c r="G105" i="6"/>
  <c r="H105" i="6"/>
  <c r="I105" i="6"/>
  <c r="J105" i="6"/>
  <c r="K105" i="6"/>
  <c r="M105" i="6"/>
  <c r="N105" i="6"/>
  <c r="O105" i="6"/>
  <c r="P105" i="6"/>
  <c r="Q105" i="6"/>
  <c r="R105" i="6"/>
  <c r="S105" i="6"/>
  <c r="T105" i="6"/>
  <c r="U105" i="6"/>
  <c r="V105" i="6"/>
  <c r="W105" i="6"/>
  <c r="X105" i="6"/>
  <c r="Y105" i="6"/>
  <c r="Z105" i="6"/>
  <c r="AA105" i="6"/>
  <c r="AB105" i="6"/>
  <c r="C106" i="6"/>
  <c r="D106" i="6"/>
  <c r="E106" i="6"/>
  <c r="F106" i="6"/>
  <c r="G106" i="6"/>
  <c r="H106" i="6"/>
  <c r="I106" i="6"/>
  <c r="J106" i="6"/>
  <c r="K106" i="6"/>
  <c r="M106" i="6"/>
  <c r="N106" i="6"/>
  <c r="O106" i="6"/>
  <c r="P106" i="6"/>
  <c r="Q106" i="6"/>
  <c r="R106" i="6"/>
  <c r="S106" i="6"/>
  <c r="T106" i="6"/>
  <c r="U106" i="6"/>
  <c r="V106" i="6"/>
  <c r="W106" i="6"/>
  <c r="X106" i="6"/>
  <c r="Y106" i="6"/>
  <c r="Z106" i="6"/>
  <c r="AA106" i="6"/>
  <c r="AB106" i="6"/>
  <c r="C107" i="6"/>
  <c r="D107" i="6"/>
  <c r="E107" i="6"/>
  <c r="F107" i="6"/>
  <c r="G107" i="6"/>
  <c r="H107" i="6"/>
  <c r="I107" i="6"/>
  <c r="J107" i="6"/>
  <c r="K107" i="6"/>
  <c r="M107" i="6"/>
  <c r="N107" i="6"/>
  <c r="O107" i="6"/>
  <c r="P107" i="6"/>
  <c r="Q107" i="6"/>
  <c r="R107" i="6"/>
  <c r="S107" i="6"/>
  <c r="T107" i="6"/>
  <c r="U107" i="6"/>
  <c r="V107" i="6"/>
  <c r="W107" i="6"/>
  <c r="X107" i="6"/>
  <c r="Y107" i="6"/>
  <c r="Z107" i="6"/>
  <c r="AA107" i="6"/>
  <c r="AB107" i="6"/>
  <c r="C108" i="6"/>
  <c r="D108" i="6"/>
  <c r="E108" i="6"/>
  <c r="F108" i="6"/>
  <c r="G108" i="6"/>
  <c r="H108" i="6"/>
  <c r="I108" i="6"/>
  <c r="J108" i="6"/>
  <c r="K108" i="6"/>
  <c r="M108" i="6"/>
  <c r="N108" i="6"/>
  <c r="O108" i="6"/>
  <c r="P108" i="6"/>
  <c r="Q108" i="6"/>
  <c r="R108" i="6"/>
  <c r="S108" i="6"/>
  <c r="T108" i="6"/>
  <c r="U108" i="6"/>
  <c r="V108" i="6"/>
  <c r="W108" i="6"/>
  <c r="X108" i="6"/>
  <c r="Y108" i="6"/>
  <c r="Z108" i="6"/>
  <c r="AA108" i="6"/>
  <c r="AB108" i="6"/>
  <c r="C109" i="6"/>
  <c r="D109" i="6"/>
  <c r="E109" i="6"/>
  <c r="F109" i="6"/>
  <c r="G109" i="6"/>
  <c r="H109" i="6"/>
  <c r="I109" i="6"/>
  <c r="J109" i="6"/>
  <c r="K109" i="6"/>
  <c r="M109" i="6"/>
  <c r="N109" i="6"/>
  <c r="O109" i="6"/>
  <c r="P109" i="6"/>
  <c r="Q109" i="6"/>
  <c r="R109" i="6"/>
  <c r="S109" i="6"/>
  <c r="T109" i="6"/>
  <c r="U109" i="6"/>
  <c r="V109" i="6"/>
  <c r="W109" i="6"/>
  <c r="X109" i="6"/>
  <c r="Y109" i="6"/>
  <c r="Z109" i="6"/>
  <c r="AA109" i="6"/>
  <c r="AB109" i="6"/>
  <c r="C110" i="6"/>
  <c r="D110" i="6"/>
  <c r="E110" i="6"/>
  <c r="F110" i="6"/>
  <c r="G110" i="6"/>
  <c r="H110" i="6"/>
  <c r="I110" i="6"/>
  <c r="J110" i="6"/>
  <c r="K110" i="6"/>
  <c r="M110" i="6"/>
  <c r="N110" i="6"/>
  <c r="O110" i="6"/>
  <c r="P110" i="6"/>
  <c r="Q110" i="6"/>
  <c r="R110" i="6"/>
  <c r="S110" i="6"/>
  <c r="T110" i="6"/>
  <c r="U110" i="6"/>
  <c r="V110" i="6"/>
  <c r="W110" i="6"/>
  <c r="X110" i="6"/>
  <c r="Y110" i="6"/>
  <c r="Z110" i="6"/>
  <c r="AA110" i="6"/>
  <c r="AB110" i="6"/>
  <c r="C111" i="6"/>
  <c r="D111" i="6"/>
  <c r="E111" i="6"/>
  <c r="F111" i="6"/>
  <c r="G111" i="6"/>
  <c r="H111" i="6"/>
  <c r="I111" i="6"/>
  <c r="J111" i="6"/>
  <c r="K111" i="6"/>
  <c r="M111" i="6"/>
  <c r="N111" i="6"/>
  <c r="O111" i="6"/>
  <c r="P111" i="6"/>
  <c r="Q111" i="6"/>
  <c r="R111" i="6"/>
  <c r="S111" i="6"/>
  <c r="T111" i="6"/>
  <c r="U111" i="6"/>
  <c r="V111" i="6"/>
  <c r="W111" i="6"/>
  <c r="X111" i="6"/>
  <c r="Y111" i="6"/>
  <c r="Z111" i="6"/>
  <c r="AA111" i="6"/>
  <c r="AB111" i="6"/>
  <c r="C112" i="6"/>
  <c r="D112" i="6"/>
  <c r="E112" i="6"/>
  <c r="F112" i="6"/>
  <c r="G112" i="6"/>
  <c r="H112" i="6"/>
  <c r="I112" i="6"/>
  <c r="J112" i="6"/>
  <c r="K112" i="6"/>
  <c r="M112" i="6"/>
  <c r="N112" i="6"/>
  <c r="O112" i="6"/>
  <c r="P112" i="6"/>
  <c r="Q112" i="6"/>
  <c r="R112" i="6"/>
  <c r="S112" i="6"/>
  <c r="T112" i="6"/>
  <c r="U112" i="6"/>
  <c r="V112" i="6"/>
  <c r="W112" i="6"/>
  <c r="X112" i="6"/>
  <c r="Y112" i="6"/>
  <c r="Z112" i="6"/>
  <c r="AA112" i="6"/>
  <c r="AB112" i="6"/>
  <c r="C113" i="6"/>
  <c r="D113" i="6"/>
  <c r="E113" i="6"/>
  <c r="F113" i="6"/>
  <c r="G113" i="6"/>
  <c r="H113" i="6"/>
  <c r="I113" i="6"/>
  <c r="J113" i="6"/>
  <c r="K113" i="6"/>
  <c r="M113" i="6"/>
  <c r="N113" i="6"/>
  <c r="O113" i="6"/>
  <c r="P113" i="6"/>
  <c r="Q113" i="6"/>
  <c r="R113" i="6"/>
  <c r="S113" i="6"/>
  <c r="T113" i="6"/>
  <c r="U113" i="6"/>
  <c r="V113" i="6"/>
  <c r="W113" i="6"/>
  <c r="X113" i="6"/>
  <c r="Y113" i="6"/>
  <c r="Z113" i="6"/>
  <c r="AA113" i="6"/>
  <c r="AB113" i="6"/>
  <c r="C114" i="6"/>
  <c r="D114" i="6"/>
  <c r="E114" i="6"/>
  <c r="F114" i="6"/>
  <c r="G114" i="6"/>
  <c r="H114" i="6"/>
  <c r="I114" i="6"/>
  <c r="J114" i="6"/>
  <c r="K114" i="6"/>
  <c r="M114" i="6"/>
  <c r="N114" i="6"/>
  <c r="O114" i="6"/>
  <c r="P114" i="6"/>
  <c r="Q114" i="6"/>
  <c r="R114" i="6"/>
  <c r="S114" i="6"/>
  <c r="T114" i="6"/>
  <c r="U114" i="6"/>
  <c r="V114" i="6"/>
  <c r="W114" i="6"/>
  <c r="X114" i="6"/>
  <c r="Y114" i="6"/>
  <c r="Z114" i="6"/>
  <c r="AA114" i="6"/>
  <c r="AB114" i="6"/>
  <c r="C115" i="6"/>
  <c r="D115" i="6"/>
  <c r="E115" i="6"/>
  <c r="F115" i="6"/>
  <c r="G115" i="6"/>
  <c r="H115" i="6"/>
  <c r="I115" i="6"/>
  <c r="J115" i="6"/>
  <c r="K115" i="6"/>
  <c r="M115" i="6"/>
  <c r="N115" i="6"/>
  <c r="O115" i="6"/>
  <c r="P115" i="6"/>
  <c r="Q115" i="6"/>
  <c r="R115" i="6"/>
  <c r="S115" i="6"/>
  <c r="T115" i="6"/>
  <c r="U115" i="6"/>
  <c r="V115" i="6"/>
  <c r="W115" i="6"/>
  <c r="X115" i="6"/>
  <c r="Y115" i="6"/>
  <c r="Z115" i="6"/>
  <c r="AA115" i="6"/>
  <c r="AB115" i="6"/>
  <c r="C116" i="6"/>
  <c r="D116" i="6"/>
  <c r="E116" i="6"/>
  <c r="F116" i="6"/>
  <c r="G116" i="6"/>
  <c r="H116" i="6"/>
  <c r="I116" i="6"/>
  <c r="J116" i="6"/>
  <c r="K116" i="6"/>
  <c r="M116" i="6"/>
  <c r="N116" i="6"/>
  <c r="O116" i="6"/>
  <c r="P116" i="6"/>
  <c r="Q116" i="6"/>
  <c r="R116" i="6"/>
  <c r="S116" i="6"/>
  <c r="T116" i="6"/>
  <c r="U116" i="6"/>
  <c r="V116" i="6"/>
  <c r="W116" i="6"/>
  <c r="X116" i="6"/>
  <c r="Y116" i="6"/>
  <c r="Z116" i="6"/>
  <c r="AA116" i="6"/>
  <c r="AB116" i="6"/>
  <c r="C117" i="6"/>
  <c r="D117" i="6"/>
  <c r="E117" i="6"/>
  <c r="F117" i="6"/>
  <c r="G117" i="6"/>
  <c r="H117" i="6"/>
  <c r="I117" i="6"/>
  <c r="J117" i="6"/>
  <c r="K117" i="6"/>
  <c r="M117" i="6"/>
  <c r="N117" i="6"/>
  <c r="O117" i="6"/>
  <c r="P117" i="6"/>
  <c r="Q117" i="6"/>
  <c r="R117" i="6"/>
  <c r="S117" i="6"/>
  <c r="T117" i="6"/>
  <c r="U117" i="6"/>
  <c r="V117" i="6"/>
  <c r="W117" i="6"/>
  <c r="X117" i="6"/>
  <c r="Y117" i="6"/>
  <c r="Z117" i="6"/>
  <c r="AA117" i="6"/>
  <c r="AB117" i="6"/>
  <c r="C118" i="6"/>
  <c r="D118" i="6"/>
  <c r="E118" i="6"/>
  <c r="F118" i="6"/>
  <c r="G118" i="6"/>
  <c r="H118" i="6"/>
  <c r="I118" i="6"/>
  <c r="J118" i="6"/>
  <c r="K118" i="6"/>
  <c r="M118" i="6"/>
  <c r="N118" i="6"/>
  <c r="O118" i="6"/>
  <c r="P118" i="6"/>
  <c r="Q118" i="6"/>
  <c r="R118" i="6"/>
  <c r="S118" i="6"/>
  <c r="T118" i="6"/>
  <c r="U118" i="6"/>
  <c r="V118" i="6"/>
  <c r="W118" i="6"/>
  <c r="X118" i="6"/>
  <c r="Y118" i="6"/>
  <c r="Z118" i="6"/>
  <c r="AA118" i="6"/>
  <c r="AB118" i="6"/>
  <c r="C119" i="6"/>
  <c r="D119" i="6"/>
  <c r="E119" i="6"/>
  <c r="F119" i="6"/>
  <c r="G119" i="6"/>
  <c r="H119" i="6"/>
  <c r="I119" i="6"/>
  <c r="J119" i="6"/>
  <c r="K119" i="6"/>
  <c r="M119" i="6"/>
  <c r="N119" i="6"/>
  <c r="O119" i="6"/>
  <c r="P119" i="6"/>
  <c r="Q119" i="6"/>
  <c r="R119" i="6"/>
  <c r="S119" i="6"/>
  <c r="T119" i="6"/>
  <c r="U119" i="6"/>
  <c r="V119" i="6"/>
  <c r="W119" i="6"/>
  <c r="X119" i="6"/>
  <c r="Y119" i="6"/>
  <c r="Z119" i="6"/>
  <c r="AA119" i="6"/>
  <c r="AB119" i="6"/>
  <c r="C120" i="6"/>
  <c r="D120" i="6"/>
  <c r="E120" i="6"/>
  <c r="F120" i="6"/>
  <c r="G120" i="6"/>
  <c r="H120" i="6"/>
  <c r="I120" i="6"/>
  <c r="J120" i="6"/>
  <c r="K120" i="6"/>
  <c r="M120" i="6"/>
  <c r="N120" i="6"/>
  <c r="O120" i="6"/>
  <c r="P120" i="6"/>
  <c r="Q120" i="6"/>
  <c r="R120" i="6"/>
  <c r="S120" i="6"/>
  <c r="T120" i="6"/>
  <c r="U120" i="6"/>
  <c r="V120" i="6"/>
  <c r="W120" i="6"/>
  <c r="X120" i="6"/>
  <c r="Y120" i="6"/>
  <c r="Z120" i="6"/>
  <c r="AA120" i="6"/>
  <c r="AB120" i="6"/>
  <c r="C121" i="6"/>
  <c r="D121" i="6"/>
  <c r="E121" i="6"/>
  <c r="F121" i="6"/>
  <c r="G121" i="6"/>
  <c r="H121" i="6"/>
  <c r="I121" i="6"/>
  <c r="J121" i="6"/>
  <c r="K121" i="6"/>
  <c r="M121" i="6"/>
  <c r="N121" i="6"/>
  <c r="O121" i="6"/>
  <c r="P121" i="6"/>
  <c r="Q121" i="6"/>
  <c r="R121" i="6"/>
  <c r="S121" i="6"/>
  <c r="T121" i="6"/>
  <c r="U121" i="6"/>
  <c r="V121" i="6"/>
  <c r="W121" i="6"/>
  <c r="X121" i="6"/>
  <c r="Y121" i="6"/>
  <c r="Z121" i="6"/>
  <c r="AA121" i="6"/>
  <c r="AB121" i="6"/>
  <c r="C122" i="6"/>
  <c r="D122" i="6"/>
  <c r="E122" i="6"/>
  <c r="F122" i="6"/>
  <c r="G122" i="6"/>
  <c r="H122" i="6"/>
  <c r="I122" i="6"/>
  <c r="J122" i="6"/>
  <c r="K122" i="6"/>
  <c r="M122" i="6"/>
  <c r="N122" i="6"/>
  <c r="O122" i="6"/>
  <c r="P122" i="6"/>
  <c r="Q122" i="6"/>
  <c r="R122" i="6"/>
  <c r="S122" i="6"/>
  <c r="T122" i="6"/>
  <c r="U122" i="6"/>
  <c r="V122" i="6"/>
  <c r="W122" i="6"/>
  <c r="X122" i="6"/>
  <c r="Y122" i="6"/>
  <c r="Z122" i="6"/>
  <c r="AA122" i="6"/>
  <c r="AB122" i="6"/>
  <c r="C123" i="6"/>
  <c r="D123" i="6"/>
  <c r="E123" i="6"/>
  <c r="F123" i="6"/>
  <c r="G123" i="6"/>
  <c r="H123" i="6"/>
  <c r="I123" i="6"/>
  <c r="J123" i="6"/>
  <c r="K123" i="6"/>
  <c r="M123" i="6"/>
  <c r="N123" i="6"/>
  <c r="O123" i="6"/>
  <c r="P123" i="6"/>
  <c r="Q123" i="6"/>
  <c r="R123" i="6"/>
  <c r="S123" i="6"/>
  <c r="T123" i="6"/>
  <c r="U123" i="6"/>
  <c r="V123" i="6"/>
  <c r="W123" i="6"/>
  <c r="X123" i="6"/>
  <c r="Y123" i="6"/>
  <c r="Z123" i="6"/>
  <c r="AA123" i="6"/>
  <c r="AB123" i="6"/>
  <c r="C124" i="6"/>
  <c r="D124" i="6"/>
  <c r="E124" i="6"/>
  <c r="F124" i="6"/>
  <c r="G124" i="6"/>
  <c r="H124" i="6"/>
  <c r="I124" i="6"/>
  <c r="J124" i="6"/>
  <c r="K124" i="6"/>
  <c r="M124" i="6"/>
  <c r="N124" i="6"/>
  <c r="O124" i="6"/>
  <c r="P124" i="6"/>
  <c r="Q124" i="6"/>
  <c r="R124" i="6"/>
  <c r="S124" i="6"/>
  <c r="T124" i="6"/>
  <c r="U124" i="6"/>
  <c r="V124" i="6"/>
  <c r="W124" i="6"/>
  <c r="X124" i="6"/>
  <c r="Y124" i="6"/>
  <c r="Z124" i="6"/>
  <c r="AA124" i="6"/>
  <c r="AB124" i="6"/>
  <c r="C125" i="6"/>
  <c r="D125" i="6"/>
  <c r="E125" i="6"/>
  <c r="F125" i="6"/>
  <c r="G125" i="6"/>
  <c r="H125" i="6"/>
  <c r="I125" i="6"/>
  <c r="J125" i="6"/>
  <c r="K125" i="6"/>
  <c r="M125" i="6"/>
  <c r="N125" i="6"/>
  <c r="O125" i="6"/>
  <c r="P125" i="6"/>
  <c r="Q125" i="6"/>
  <c r="R125" i="6"/>
  <c r="S125" i="6"/>
  <c r="T125" i="6"/>
  <c r="U125" i="6"/>
  <c r="V125" i="6"/>
  <c r="W125" i="6"/>
  <c r="X125" i="6"/>
  <c r="Y125" i="6"/>
  <c r="Z125" i="6"/>
  <c r="AA125" i="6"/>
  <c r="AB125" i="6"/>
  <c r="C126" i="6"/>
  <c r="D126" i="6"/>
  <c r="E126" i="6"/>
  <c r="F126" i="6"/>
  <c r="G126" i="6"/>
  <c r="H126" i="6"/>
  <c r="I126" i="6"/>
  <c r="J126" i="6"/>
  <c r="K126" i="6"/>
  <c r="M126" i="6"/>
  <c r="N126" i="6"/>
  <c r="O126" i="6"/>
  <c r="P126" i="6"/>
  <c r="Q126" i="6"/>
  <c r="R126" i="6"/>
  <c r="S126" i="6"/>
  <c r="T126" i="6"/>
  <c r="U126" i="6"/>
  <c r="V126" i="6"/>
  <c r="W126" i="6"/>
  <c r="X126" i="6"/>
  <c r="Y126" i="6"/>
  <c r="Z126" i="6"/>
  <c r="AA126" i="6"/>
  <c r="AB126" i="6"/>
  <c r="C127" i="6"/>
  <c r="D127" i="6"/>
  <c r="E127" i="6"/>
  <c r="F127" i="6"/>
  <c r="G127" i="6"/>
  <c r="H127" i="6"/>
  <c r="I127" i="6"/>
  <c r="J127" i="6"/>
  <c r="K127" i="6"/>
  <c r="M127" i="6"/>
  <c r="N127" i="6"/>
  <c r="O127" i="6"/>
  <c r="P127" i="6"/>
  <c r="Q127" i="6"/>
  <c r="R127" i="6"/>
  <c r="S127" i="6"/>
  <c r="T127" i="6"/>
  <c r="U127" i="6"/>
  <c r="V127" i="6"/>
  <c r="W127" i="6"/>
  <c r="X127" i="6"/>
  <c r="Y127" i="6"/>
  <c r="Z127" i="6"/>
  <c r="AA127" i="6"/>
  <c r="AB127" i="6"/>
  <c r="C128" i="6"/>
  <c r="D128" i="6"/>
  <c r="E128" i="6"/>
  <c r="F128" i="6"/>
  <c r="G128" i="6"/>
  <c r="H128" i="6"/>
  <c r="I128" i="6"/>
  <c r="J128" i="6"/>
  <c r="K128" i="6"/>
  <c r="M128" i="6"/>
  <c r="N128" i="6"/>
  <c r="O128" i="6"/>
  <c r="P128" i="6"/>
  <c r="Q128" i="6"/>
  <c r="R128" i="6"/>
  <c r="S128" i="6"/>
  <c r="T128" i="6"/>
  <c r="U128" i="6"/>
  <c r="V128" i="6"/>
  <c r="W128" i="6"/>
  <c r="X128" i="6"/>
  <c r="Y128" i="6"/>
  <c r="Z128" i="6"/>
  <c r="AA128" i="6"/>
  <c r="AB128" i="6"/>
  <c r="C129" i="6"/>
  <c r="D129" i="6"/>
  <c r="E129" i="6"/>
  <c r="F129" i="6"/>
  <c r="G129" i="6"/>
  <c r="H129" i="6"/>
  <c r="I129" i="6"/>
  <c r="J129" i="6"/>
  <c r="K129" i="6"/>
  <c r="M129" i="6"/>
  <c r="N129" i="6"/>
  <c r="O129" i="6"/>
  <c r="P129" i="6"/>
  <c r="Q129" i="6"/>
  <c r="R129" i="6"/>
  <c r="S129" i="6"/>
  <c r="T129" i="6"/>
  <c r="U129" i="6"/>
  <c r="V129" i="6"/>
  <c r="W129" i="6"/>
  <c r="X129" i="6"/>
  <c r="Y129" i="6"/>
  <c r="Z129" i="6"/>
  <c r="AA129" i="6"/>
  <c r="AB129" i="6"/>
  <c r="C130" i="6"/>
  <c r="D130" i="6"/>
  <c r="E130" i="6"/>
  <c r="F130" i="6"/>
  <c r="G130" i="6"/>
  <c r="H130" i="6"/>
  <c r="I130" i="6"/>
  <c r="J130" i="6"/>
  <c r="K130" i="6"/>
  <c r="M130" i="6"/>
  <c r="N130" i="6"/>
  <c r="O130" i="6"/>
  <c r="P130" i="6"/>
  <c r="Q130" i="6"/>
  <c r="R130" i="6"/>
  <c r="S130" i="6"/>
  <c r="T130" i="6"/>
  <c r="U130" i="6"/>
  <c r="V130" i="6"/>
  <c r="W130" i="6"/>
  <c r="X130" i="6"/>
  <c r="Y130" i="6"/>
  <c r="Z130" i="6"/>
  <c r="AA130" i="6"/>
  <c r="AB130" i="6"/>
  <c r="C131" i="6"/>
  <c r="D131" i="6"/>
  <c r="E131" i="6"/>
  <c r="F131" i="6"/>
  <c r="G131" i="6"/>
  <c r="H131" i="6"/>
  <c r="I131" i="6"/>
  <c r="J131" i="6"/>
  <c r="K131" i="6"/>
  <c r="M131" i="6"/>
  <c r="N131" i="6"/>
  <c r="O131" i="6"/>
  <c r="P131" i="6"/>
  <c r="Q131" i="6"/>
  <c r="R131" i="6"/>
  <c r="S131" i="6"/>
  <c r="T131" i="6"/>
  <c r="U131" i="6"/>
  <c r="V131" i="6"/>
  <c r="W131" i="6"/>
  <c r="X131" i="6"/>
  <c r="Y131" i="6"/>
  <c r="Z131" i="6"/>
  <c r="AA131" i="6"/>
  <c r="AB131" i="6"/>
  <c r="C132" i="6"/>
  <c r="D132" i="6"/>
  <c r="E132" i="6"/>
  <c r="F132" i="6"/>
  <c r="G132" i="6"/>
  <c r="H132" i="6"/>
  <c r="I132" i="6"/>
  <c r="J132" i="6"/>
  <c r="K132" i="6"/>
  <c r="M132" i="6"/>
  <c r="N132" i="6"/>
  <c r="O132" i="6"/>
  <c r="P132" i="6"/>
  <c r="Q132" i="6"/>
  <c r="R132" i="6"/>
  <c r="S132" i="6"/>
  <c r="T132" i="6"/>
  <c r="U132" i="6"/>
  <c r="V132" i="6"/>
  <c r="W132" i="6"/>
  <c r="X132" i="6"/>
  <c r="Y132" i="6"/>
  <c r="Z132" i="6"/>
  <c r="AA132" i="6"/>
  <c r="AB132" i="6"/>
  <c r="C133" i="6"/>
  <c r="D133" i="6"/>
  <c r="E133" i="6"/>
  <c r="F133" i="6"/>
  <c r="G133" i="6"/>
  <c r="H133" i="6"/>
  <c r="I133" i="6"/>
  <c r="J133" i="6"/>
  <c r="K133" i="6"/>
  <c r="M133" i="6"/>
  <c r="N133" i="6"/>
  <c r="O133" i="6"/>
  <c r="P133" i="6"/>
  <c r="Q133" i="6"/>
  <c r="R133" i="6"/>
  <c r="S133" i="6"/>
  <c r="T133" i="6"/>
  <c r="U133" i="6"/>
  <c r="V133" i="6"/>
  <c r="W133" i="6"/>
  <c r="X133" i="6"/>
  <c r="Y133" i="6"/>
  <c r="Z133" i="6"/>
  <c r="AA133" i="6"/>
  <c r="AB133" i="6"/>
  <c r="C134" i="6"/>
  <c r="D134" i="6"/>
  <c r="E134" i="6"/>
  <c r="F134" i="6"/>
  <c r="G134" i="6"/>
  <c r="H134" i="6"/>
  <c r="I134" i="6"/>
  <c r="J134" i="6"/>
  <c r="K134" i="6"/>
  <c r="M134" i="6"/>
  <c r="N134" i="6"/>
  <c r="O134" i="6"/>
  <c r="P134" i="6"/>
  <c r="Q134" i="6"/>
  <c r="R134" i="6"/>
  <c r="S134" i="6"/>
  <c r="T134" i="6"/>
  <c r="U134" i="6"/>
  <c r="V134" i="6"/>
  <c r="W134" i="6"/>
  <c r="X134" i="6"/>
  <c r="Y134" i="6"/>
  <c r="Z134" i="6"/>
  <c r="AA134" i="6"/>
  <c r="AB134" i="6"/>
  <c r="C135" i="6"/>
  <c r="D135" i="6"/>
  <c r="E135" i="6"/>
  <c r="F135" i="6"/>
  <c r="G135" i="6"/>
  <c r="H135" i="6"/>
  <c r="I135" i="6"/>
  <c r="J135" i="6"/>
  <c r="K135" i="6"/>
  <c r="M135" i="6"/>
  <c r="N135" i="6"/>
  <c r="O135" i="6"/>
  <c r="P135" i="6"/>
  <c r="Q135" i="6"/>
  <c r="R135" i="6"/>
  <c r="S135" i="6"/>
  <c r="T135" i="6"/>
  <c r="U135" i="6"/>
  <c r="V135" i="6"/>
  <c r="W135" i="6"/>
  <c r="X135" i="6"/>
  <c r="Y135" i="6"/>
  <c r="Z135" i="6"/>
  <c r="AA135" i="6"/>
  <c r="AB135" i="6"/>
  <c r="C136" i="6"/>
  <c r="D136" i="6"/>
  <c r="E136" i="6"/>
  <c r="F136" i="6"/>
  <c r="G136" i="6"/>
  <c r="H136" i="6"/>
  <c r="I136" i="6"/>
  <c r="J136" i="6"/>
  <c r="K136" i="6"/>
  <c r="M136" i="6"/>
  <c r="N136" i="6"/>
  <c r="O136" i="6"/>
  <c r="P136" i="6"/>
  <c r="Q136" i="6"/>
  <c r="R136" i="6"/>
  <c r="S136" i="6"/>
  <c r="T136" i="6"/>
  <c r="U136" i="6"/>
  <c r="V136" i="6"/>
  <c r="W136" i="6"/>
  <c r="X136" i="6"/>
  <c r="Y136" i="6"/>
  <c r="Z136" i="6"/>
  <c r="AA136" i="6"/>
  <c r="AB136" i="6"/>
  <c r="C137" i="6"/>
  <c r="D137" i="6"/>
  <c r="E137" i="6"/>
  <c r="F137" i="6"/>
  <c r="G137" i="6"/>
  <c r="H137" i="6"/>
  <c r="I137" i="6"/>
  <c r="J137" i="6"/>
  <c r="K137" i="6"/>
  <c r="M137" i="6"/>
  <c r="N137" i="6"/>
  <c r="O137" i="6"/>
  <c r="P137" i="6"/>
  <c r="Q137" i="6"/>
  <c r="R137" i="6"/>
  <c r="S137" i="6"/>
  <c r="T137" i="6"/>
  <c r="U137" i="6"/>
  <c r="V137" i="6"/>
  <c r="W137" i="6"/>
  <c r="X137" i="6"/>
  <c r="Y137" i="6"/>
  <c r="Z137" i="6"/>
  <c r="AA137" i="6"/>
  <c r="AB137" i="6"/>
  <c r="C138" i="6"/>
  <c r="D138" i="6"/>
  <c r="E138" i="6"/>
  <c r="F138" i="6"/>
  <c r="G138" i="6"/>
  <c r="H138" i="6"/>
  <c r="I138" i="6"/>
  <c r="J138" i="6"/>
  <c r="K138" i="6"/>
  <c r="M138" i="6"/>
  <c r="N138" i="6"/>
  <c r="O138" i="6"/>
  <c r="P138" i="6"/>
  <c r="Q138" i="6"/>
  <c r="R138" i="6"/>
  <c r="S138" i="6"/>
  <c r="T138" i="6"/>
  <c r="U138" i="6"/>
  <c r="V138" i="6"/>
  <c r="W138" i="6"/>
  <c r="X138" i="6"/>
  <c r="Y138" i="6"/>
  <c r="Z138" i="6"/>
  <c r="AA138" i="6"/>
  <c r="AB138" i="6"/>
  <c r="C139" i="6"/>
  <c r="D139" i="6"/>
  <c r="E139" i="6"/>
  <c r="F139" i="6"/>
  <c r="G139" i="6"/>
  <c r="H139" i="6"/>
  <c r="I139" i="6"/>
  <c r="J139" i="6"/>
  <c r="K139" i="6"/>
  <c r="M139" i="6"/>
  <c r="N139" i="6"/>
  <c r="O139" i="6"/>
  <c r="P139" i="6"/>
  <c r="Q139" i="6"/>
  <c r="R139" i="6"/>
  <c r="S139" i="6"/>
  <c r="T139" i="6"/>
  <c r="U139" i="6"/>
  <c r="V139" i="6"/>
  <c r="W139" i="6"/>
  <c r="X139" i="6"/>
  <c r="Y139" i="6"/>
  <c r="Z139" i="6"/>
  <c r="AA139" i="6"/>
  <c r="AB139" i="6"/>
  <c r="C140" i="6"/>
  <c r="D140" i="6"/>
  <c r="E140" i="6"/>
  <c r="F140" i="6"/>
  <c r="G140" i="6"/>
  <c r="H140" i="6"/>
  <c r="I140" i="6"/>
  <c r="J140" i="6"/>
  <c r="K140" i="6"/>
  <c r="M140" i="6"/>
  <c r="N140" i="6"/>
  <c r="O140" i="6"/>
  <c r="P140" i="6"/>
  <c r="Q140" i="6"/>
  <c r="R140" i="6"/>
  <c r="S140" i="6"/>
  <c r="T140" i="6"/>
  <c r="U140" i="6"/>
  <c r="V140" i="6"/>
  <c r="W140" i="6"/>
  <c r="X140" i="6"/>
  <c r="Y140" i="6"/>
  <c r="Z140" i="6"/>
  <c r="AA140" i="6"/>
  <c r="AB140" i="6"/>
  <c r="C141" i="6"/>
  <c r="D141" i="6"/>
  <c r="E141" i="6"/>
  <c r="F141" i="6"/>
  <c r="G141" i="6"/>
  <c r="H141" i="6"/>
  <c r="I141" i="6"/>
  <c r="J141" i="6"/>
  <c r="K141" i="6"/>
  <c r="M141" i="6"/>
  <c r="N141" i="6"/>
  <c r="O141" i="6"/>
  <c r="P141" i="6"/>
  <c r="Q141" i="6"/>
  <c r="R141" i="6"/>
  <c r="S141" i="6"/>
  <c r="T141" i="6"/>
  <c r="U141" i="6"/>
  <c r="V141" i="6"/>
  <c r="W141" i="6"/>
  <c r="X141" i="6"/>
  <c r="Y141" i="6"/>
  <c r="Z141" i="6"/>
  <c r="AA141" i="6"/>
  <c r="AB141" i="6"/>
  <c r="C142" i="6"/>
  <c r="D142" i="6"/>
  <c r="E142" i="6"/>
  <c r="F142" i="6"/>
  <c r="G142" i="6"/>
  <c r="H142" i="6"/>
  <c r="I142" i="6"/>
  <c r="J142" i="6"/>
  <c r="K142" i="6"/>
  <c r="M142" i="6"/>
  <c r="N142" i="6"/>
  <c r="O142" i="6"/>
  <c r="P142" i="6"/>
  <c r="Q142" i="6"/>
  <c r="R142" i="6"/>
  <c r="S142" i="6"/>
  <c r="T142" i="6"/>
  <c r="U142" i="6"/>
  <c r="V142" i="6"/>
  <c r="W142" i="6"/>
  <c r="X142" i="6"/>
  <c r="Y142" i="6"/>
  <c r="Z142" i="6"/>
  <c r="AA142" i="6"/>
  <c r="AB142" i="6"/>
  <c r="C143" i="6"/>
  <c r="D143" i="6"/>
  <c r="E143" i="6"/>
  <c r="F143" i="6"/>
  <c r="G143" i="6"/>
  <c r="H143" i="6"/>
  <c r="I143" i="6"/>
  <c r="J143" i="6"/>
  <c r="K143" i="6"/>
  <c r="M143" i="6"/>
  <c r="N143" i="6"/>
  <c r="O143" i="6"/>
  <c r="P143" i="6"/>
  <c r="Q143" i="6"/>
  <c r="R143" i="6"/>
  <c r="S143" i="6"/>
  <c r="T143" i="6"/>
  <c r="U143" i="6"/>
  <c r="V143" i="6"/>
  <c r="W143" i="6"/>
  <c r="X143" i="6"/>
  <c r="Y143" i="6"/>
  <c r="Z143" i="6"/>
  <c r="AA143" i="6"/>
  <c r="AB143" i="6"/>
  <c r="C144" i="6"/>
  <c r="D144" i="6"/>
  <c r="E144" i="6"/>
  <c r="F144" i="6"/>
  <c r="G144" i="6"/>
  <c r="H144" i="6"/>
  <c r="I144" i="6"/>
  <c r="J144" i="6"/>
  <c r="K144" i="6"/>
  <c r="M144" i="6"/>
  <c r="N144" i="6"/>
  <c r="O144" i="6"/>
  <c r="P144" i="6"/>
  <c r="Q144" i="6"/>
  <c r="R144" i="6"/>
  <c r="S144" i="6"/>
  <c r="T144" i="6"/>
  <c r="U144" i="6"/>
  <c r="V144" i="6"/>
  <c r="W144" i="6"/>
  <c r="X144" i="6"/>
  <c r="Y144" i="6"/>
  <c r="Z144" i="6"/>
  <c r="AA144" i="6"/>
  <c r="AB144" i="6"/>
  <c r="C145" i="6"/>
  <c r="D145" i="6"/>
  <c r="E145" i="6"/>
  <c r="F145" i="6"/>
  <c r="G145" i="6"/>
  <c r="H145" i="6"/>
  <c r="I145" i="6"/>
  <c r="J145" i="6"/>
  <c r="K145" i="6"/>
  <c r="M145" i="6"/>
  <c r="N145" i="6"/>
  <c r="O145" i="6"/>
  <c r="P145" i="6"/>
  <c r="Q145" i="6"/>
  <c r="R145" i="6"/>
  <c r="S145" i="6"/>
  <c r="T145" i="6"/>
  <c r="U145" i="6"/>
  <c r="V145" i="6"/>
  <c r="W145" i="6"/>
  <c r="X145" i="6"/>
  <c r="Y145" i="6"/>
  <c r="Z145" i="6"/>
  <c r="AA145" i="6"/>
  <c r="AB145" i="6"/>
  <c r="C146" i="6"/>
  <c r="D146" i="6"/>
  <c r="E146" i="6"/>
  <c r="F146" i="6"/>
  <c r="G146" i="6"/>
  <c r="H146" i="6"/>
  <c r="I146" i="6"/>
  <c r="J146" i="6"/>
  <c r="K146" i="6"/>
  <c r="M146" i="6"/>
  <c r="N146" i="6"/>
  <c r="O146" i="6"/>
  <c r="P146" i="6"/>
  <c r="Q146" i="6"/>
  <c r="R146" i="6"/>
  <c r="S146" i="6"/>
  <c r="T146" i="6"/>
  <c r="U146" i="6"/>
  <c r="V146" i="6"/>
  <c r="W146" i="6"/>
  <c r="X146" i="6"/>
  <c r="Y146" i="6"/>
  <c r="Z146" i="6"/>
  <c r="AA146" i="6"/>
  <c r="AB146" i="6"/>
  <c r="C147" i="6"/>
  <c r="D147" i="6"/>
  <c r="E147" i="6"/>
  <c r="F147" i="6"/>
  <c r="G147" i="6"/>
  <c r="H147" i="6"/>
  <c r="I147" i="6"/>
  <c r="J147" i="6"/>
  <c r="K147" i="6"/>
  <c r="M147" i="6"/>
  <c r="N147" i="6"/>
  <c r="O147" i="6"/>
  <c r="P147" i="6"/>
  <c r="Q147" i="6"/>
  <c r="R147" i="6"/>
  <c r="S147" i="6"/>
  <c r="T147" i="6"/>
  <c r="U147" i="6"/>
  <c r="V147" i="6"/>
  <c r="W147" i="6"/>
  <c r="X147" i="6"/>
  <c r="Y147" i="6"/>
  <c r="Z147" i="6"/>
  <c r="AA147" i="6"/>
  <c r="AB147" i="6"/>
  <c r="C148" i="6"/>
  <c r="D148" i="6"/>
  <c r="E148" i="6"/>
  <c r="F148" i="6"/>
  <c r="G148" i="6"/>
  <c r="H148" i="6"/>
  <c r="I148" i="6"/>
  <c r="J148" i="6"/>
  <c r="K148" i="6"/>
  <c r="M148" i="6"/>
  <c r="N148" i="6"/>
  <c r="O148" i="6"/>
  <c r="P148" i="6"/>
  <c r="Q148" i="6"/>
  <c r="R148" i="6"/>
  <c r="S148" i="6"/>
  <c r="T148" i="6"/>
  <c r="U148" i="6"/>
  <c r="V148" i="6"/>
  <c r="W148" i="6"/>
  <c r="X148" i="6"/>
  <c r="Y148" i="6"/>
  <c r="Z148" i="6"/>
  <c r="AA148" i="6"/>
  <c r="AB148" i="6"/>
  <c r="C149" i="6"/>
  <c r="D149" i="6"/>
  <c r="E149" i="6"/>
  <c r="F149" i="6"/>
  <c r="G149" i="6"/>
  <c r="H149" i="6"/>
  <c r="I149" i="6"/>
  <c r="J149" i="6"/>
  <c r="K149" i="6"/>
  <c r="M149" i="6"/>
  <c r="N149" i="6"/>
  <c r="O149" i="6"/>
  <c r="P149" i="6"/>
  <c r="Q149" i="6"/>
  <c r="R149" i="6"/>
  <c r="S149" i="6"/>
  <c r="T149" i="6"/>
  <c r="U149" i="6"/>
  <c r="V149" i="6"/>
  <c r="W149" i="6"/>
  <c r="X149" i="6"/>
  <c r="Y149" i="6"/>
  <c r="Z149" i="6"/>
  <c r="AA149" i="6"/>
  <c r="AB149" i="6"/>
  <c r="C150" i="6"/>
  <c r="D150" i="6"/>
  <c r="E150" i="6"/>
  <c r="F150" i="6"/>
  <c r="G150" i="6"/>
  <c r="H150" i="6"/>
  <c r="I150" i="6"/>
  <c r="J150" i="6"/>
  <c r="K150" i="6"/>
  <c r="M150" i="6"/>
  <c r="N150" i="6"/>
  <c r="O150" i="6"/>
  <c r="P150" i="6"/>
  <c r="Q150" i="6"/>
  <c r="R150" i="6"/>
  <c r="S150" i="6"/>
  <c r="T150" i="6"/>
  <c r="U150" i="6"/>
  <c r="V150" i="6"/>
  <c r="W150" i="6"/>
  <c r="X150" i="6"/>
  <c r="Y150" i="6"/>
  <c r="Z150" i="6"/>
  <c r="AA150" i="6"/>
  <c r="AB150" i="6"/>
  <c r="C151" i="6"/>
  <c r="D151" i="6"/>
  <c r="E151" i="6"/>
  <c r="F151" i="6"/>
  <c r="G151" i="6"/>
  <c r="H151" i="6"/>
  <c r="I151" i="6"/>
  <c r="J151" i="6"/>
  <c r="K151" i="6"/>
  <c r="M151" i="6"/>
  <c r="N151" i="6"/>
  <c r="O151" i="6"/>
  <c r="P151" i="6"/>
  <c r="Q151" i="6"/>
  <c r="R151" i="6"/>
  <c r="S151" i="6"/>
  <c r="T151" i="6"/>
  <c r="U151" i="6"/>
  <c r="V151" i="6"/>
  <c r="W151" i="6"/>
  <c r="X151" i="6"/>
  <c r="Y151" i="6"/>
  <c r="Z151" i="6"/>
  <c r="AA151" i="6"/>
  <c r="AB151" i="6"/>
  <c r="C152" i="6"/>
  <c r="D152" i="6"/>
  <c r="E152" i="6"/>
  <c r="F152" i="6"/>
  <c r="G152" i="6"/>
  <c r="H152" i="6"/>
  <c r="I152" i="6"/>
  <c r="J152" i="6"/>
  <c r="K152" i="6"/>
  <c r="M152" i="6"/>
  <c r="N152" i="6"/>
  <c r="O152" i="6"/>
  <c r="P152" i="6"/>
  <c r="Q152" i="6"/>
  <c r="R152" i="6"/>
  <c r="S152" i="6"/>
  <c r="T152" i="6"/>
  <c r="U152" i="6"/>
  <c r="V152" i="6"/>
  <c r="W152" i="6"/>
  <c r="X152" i="6"/>
  <c r="Y152" i="6"/>
  <c r="Z152" i="6"/>
  <c r="AA152" i="6"/>
  <c r="AB152" i="6"/>
  <c r="C153" i="6"/>
  <c r="D153" i="6"/>
  <c r="E153" i="6"/>
  <c r="F153" i="6"/>
  <c r="G153" i="6"/>
  <c r="H153" i="6"/>
  <c r="I153" i="6"/>
  <c r="J153" i="6"/>
  <c r="K153" i="6"/>
  <c r="M153" i="6"/>
  <c r="N153" i="6"/>
  <c r="O153" i="6"/>
  <c r="P153" i="6"/>
  <c r="Q153" i="6"/>
  <c r="R153" i="6"/>
  <c r="S153" i="6"/>
  <c r="T153" i="6"/>
  <c r="U153" i="6"/>
  <c r="V153" i="6"/>
  <c r="W153" i="6"/>
  <c r="X153" i="6"/>
  <c r="Y153" i="6"/>
  <c r="Z153" i="6"/>
  <c r="AA153" i="6"/>
  <c r="AB153" i="6"/>
  <c r="C154" i="6"/>
  <c r="D154" i="6"/>
  <c r="E154" i="6"/>
  <c r="F154" i="6"/>
  <c r="G154" i="6"/>
  <c r="H154" i="6"/>
  <c r="I154" i="6"/>
  <c r="J154" i="6"/>
  <c r="K154" i="6"/>
  <c r="M154" i="6"/>
  <c r="N154" i="6"/>
  <c r="O154" i="6"/>
  <c r="P154" i="6"/>
  <c r="Q154" i="6"/>
  <c r="R154" i="6"/>
  <c r="S154" i="6"/>
  <c r="T154" i="6"/>
  <c r="U154" i="6"/>
  <c r="V154" i="6"/>
  <c r="W154" i="6"/>
  <c r="X154" i="6"/>
  <c r="Y154" i="6"/>
  <c r="Z154" i="6"/>
  <c r="AA154" i="6"/>
  <c r="AB154" i="6"/>
  <c r="C155" i="6"/>
  <c r="D155" i="6"/>
  <c r="E155" i="6"/>
  <c r="F155" i="6"/>
  <c r="G155" i="6"/>
  <c r="H155" i="6"/>
  <c r="I155" i="6"/>
  <c r="J155" i="6"/>
  <c r="K155" i="6"/>
  <c r="M155" i="6"/>
  <c r="N155" i="6"/>
  <c r="O155" i="6"/>
  <c r="P155" i="6"/>
  <c r="Q155" i="6"/>
  <c r="R155" i="6"/>
  <c r="S155" i="6"/>
  <c r="T155" i="6"/>
  <c r="U155" i="6"/>
  <c r="V155" i="6"/>
  <c r="W155" i="6"/>
  <c r="X155" i="6"/>
  <c r="Y155" i="6"/>
  <c r="Z155" i="6"/>
  <c r="AA155" i="6"/>
  <c r="AB155" i="6"/>
  <c r="C156" i="6"/>
  <c r="D156" i="6"/>
  <c r="E156" i="6"/>
  <c r="F156" i="6"/>
  <c r="G156" i="6"/>
  <c r="H156" i="6"/>
  <c r="I156" i="6"/>
  <c r="J156" i="6"/>
  <c r="K156" i="6"/>
  <c r="M156" i="6"/>
  <c r="N156" i="6"/>
  <c r="O156" i="6"/>
  <c r="P156" i="6"/>
  <c r="Q156" i="6"/>
  <c r="R156" i="6"/>
  <c r="S156" i="6"/>
  <c r="T156" i="6"/>
  <c r="U156" i="6"/>
  <c r="V156" i="6"/>
  <c r="W156" i="6"/>
  <c r="X156" i="6"/>
  <c r="Y156" i="6"/>
  <c r="Z156" i="6"/>
  <c r="AA156" i="6"/>
  <c r="AB156" i="6"/>
  <c r="C157" i="6"/>
  <c r="D157" i="6"/>
  <c r="E157" i="6"/>
  <c r="F157" i="6"/>
  <c r="G157" i="6"/>
  <c r="H157" i="6"/>
  <c r="I157" i="6"/>
  <c r="J157" i="6"/>
  <c r="K157" i="6"/>
  <c r="M157" i="6"/>
  <c r="N157" i="6"/>
  <c r="O157" i="6"/>
  <c r="P157" i="6"/>
  <c r="Q157" i="6"/>
  <c r="R157" i="6"/>
  <c r="S157" i="6"/>
  <c r="T157" i="6"/>
  <c r="U157" i="6"/>
  <c r="V157" i="6"/>
  <c r="W157" i="6"/>
  <c r="X157" i="6"/>
  <c r="Y157" i="6"/>
  <c r="Z157" i="6"/>
  <c r="AA157" i="6"/>
  <c r="AB157" i="6"/>
  <c r="C158" i="6"/>
  <c r="D158" i="6"/>
  <c r="E158" i="6"/>
  <c r="F158" i="6"/>
  <c r="G158" i="6"/>
  <c r="H158" i="6"/>
  <c r="I158" i="6"/>
  <c r="J158" i="6"/>
  <c r="K158" i="6"/>
  <c r="M158" i="6"/>
  <c r="N158" i="6"/>
  <c r="O158" i="6"/>
  <c r="P158" i="6"/>
  <c r="Q158" i="6"/>
  <c r="R158" i="6"/>
  <c r="S158" i="6"/>
  <c r="T158" i="6"/>
  <c r="U158" i="6"/>
  <c r="V158" i="6"/>
  <c r="W158" i="6"/>
  <c r="X158" i="6"/>
  <c r="Y158" i="6"/>
  <c r="Z158" i="6"/>
  <c r="AA158" i="6"/>
  <c r="AB158" i="6"/>
  <c r="C159" i="6"/>
  <c r="D159" i="6"/>
  <c r="E159" i="6"/>
  <c r="F159" i="6"/>
  <c r="G159" i="6"/>
  <c r="H159" i="6"/>
  <c r="I159" i="6"/>
  <c r="J159" i="6"/>
  <c r="K159" i="6"/>
  <c r="M159" i="6"/>
  <c r="N159" i="6"/>
  <c r="O159" i="6"/>
  <c r="P159" i="6"/>
  <c r="Q159" i="6"/>
  <c r="R159" i="6"/>
  <c r="S159" i="6"/>
  <c r="T159" i="6"/>
  <c r="U159" i="6"/>
  <c r="V159" i="6"/>
  <c r="W159" i="6"/>
  <c r="X159" i="6"/>
  <c r="Y159" i="6"/>
  <c r="Z159" i="6"/>
  <c r="AA159" i="6"/>
  <c r="AB159" i="6"/>
  <c r="C160" i="6"/>
  <c r="D160" i="6"/>
  <c r="E160" i="6"/>
  <c r="F160" i="6"/>
  <c r="G160" i="6"/>
  <c r="H160" i="6"/>
  <c r="I160" i="6"/>
  <c r="J160" i="6"/>
  <c r="K160" i="6"/>
  <c r="M160" i="6"/>
  <c r="N160" i="6"/>
  <c r="O160" i="6"/>
  <c r="P160" i="6"/>
  <c r="Q160" i="6"/>
  <c r="R160" i="6"/>
  <c r="S160" i="6"/>
  <c r="T160" i="6"/>
  <c r="U160" i="6"/>
  <c r="V160" i="6"/>
  <c r="W160" i="6"/>
  <c r="X160" i="6"/>
  <c r="Y160" i="6"/>
  <c r="Z160" i="6"/>
  <c r="AA160" i="6"/>
  <c r="AB160" i="6"/>
  <c r="C161" i="6"/>
  <c r="D161" i="6"/>
  <c r="E161" i="6"/>
  <c r="F161" i="6"/>
  <c r="G161" i="6"/>
  <c r="H161" i="6"/>
  <c r="I161" i="6"/>
  <c r="J161" i="6"/>
  <c r="K161" i="6"/>
  <c r="M161" i="6"/>
  <c r="N161" i="6"/>
  <c r="O161" i="6"/>
  <c r="P161" i="6"/>
  <c r="Q161" i="6"/>
  <c r="R161" i="6"/>
  <c r="S161" i="6"/>
  <c r="T161" i="6"/>
  <c r="U161" i="6"/>
  <c r="V161" i="6"/>
  <c r="W161" i="6"/>
  <c r="X161" i="6"/>
  <c r="Y161" i="6"/>
  <c r="Z161" i="6"/>
  <c r="AA161" i="6"/>
  <c r="AB161" i="6"/>
  <c r="C162" i="6"/>
  <c r="D162" i="6"/>
  <c r="E162" i="6"/>
  <c r="F162" i="6"/>
  <c r="G162" i="6"/>
  <c r="H162" i="6"/>
  <c r="I162" i="6"/>
  <c r="J162" i="6"/>
  <c r="K162" i="6"/>
  <c r="M162" i="6"/>
  <c r="N162" i="6"/>
  <c r="O162" i="6"/>
  <c r="P162" i="6"/>
  <c r="Q162" i="6"/>
  <c r="R162" i="6"/>
  <c r="S162" i="6"/>
  <c r="T162" i="6"/>
  <c r="U162" i="6"/>
  <c r="V162" i="6"/>
  <c r="W162" i="6"/>
  <c r="X162" i="6"/>
  <c r="Y162" i="6"/>
  <c r="Z162" i="6"/>
  <c r="AA162" i="6"/>
  <c r="AB162" i="6"/>
  <c r="C163" i="6"/>
  <c r="D163" i="6"/>
  <c r="E163" i="6"/>
  <c r="F163" i="6"/>
  <c r="G163" i="6"/>
  <c r="H163" i="6"/>
  <c r="I163" i="6"/>
  <c r="J163" i="6"/>
  <c r="K163" i="6"/>
  <c r="M163" i="6"/>
  <c r="N163" i="6"/>
  <c r="O163" i="6"/>
  <c r="P163" i="6"/>
  <c r="Q163" i="6"/>
  <c r="R163" i="6"/>
  <c r="S163" i="6"/>
  <c r="T163" i="6"/>
  <c r="U163" i="6"/>
  <c r="V163" i="6"/>
  <c r="W163" i="6"/>
  <c r="X163" i="6"/>
  <c r="Y163" i="6"/>
  <c r="Z163" i="6"/>
  <c r="AA163" i="6"/>
  <c r="AB163" i="6"/>
  <c r="C164" i="6"/>
  <c r="D164" i="6"/>
  <c r="E164" i="6"/>
  <c r="F164" i="6"/>
  <c r="G164" i="6"/>
  <c r="H164" i="6"/>
  <c r="I164" i="6"/>
  <c r="J164" i="6"/>
  <c r="K164" i="6"/>
  <c r="M164" i="6"/>
  <c r="N164" i="6"/>
  <c r="O164" i="6"/>
  <c r="P164" i="6"/>
  <c r="Q164" i="6"/>
  <c r="R164" i="6"/>
  <c r="S164" i="6"/>
  <c r="T164" i="6"/>
  <c r="U164" i="6"/>
  <c r="V164" i="6"/>
  <c r="W164" i="6"/>
  <c r="X164" i="6"/>
  <c r="Y164" i="6"/>
  <c r="Z164" i="6"/>
  <c r="AA164" i="6"/>
  <c r="AB164" i="6"/>
  <c r="C165" i="6"/>
  <c r="D165" i="6"/>
  <c r="E165" i="6"/>
  <c r="F165" i="6"/>
  <c r="G165" i="6"/>
  <c r="H165" i="6"/>
  <c r="I165" i="6"/>
  <c r="J165" i="6"/>
  <c r="K165" i="6"/>
  <c r="M165" i="6"/>
  <c r="N165" i="6"/>
  <c r="O165" i="6"/>
  <c r="P165" i="6"/>
  <c r="Q165" i="6"/>
  <c r="R165" i="6"/>
  <c r="S165" i="6"/>
  <c r="T165" i="6"/>
  <c r="U165" i="6"/>
  <c r="V165" i="6"/>
  <c r="W165" i="6"/>
  <c r="X165" i="6"/>
  <c r="Y165" i="6"/>
  <c r="Z165" i="6"/>
  <c r="AA165" i="6"/>
  <c r="AB165" i="6"/>
  <c r="C166" i="6"/>
  <c r="D166" i="6"/>
  <c r="E166" i="6"/>
  <c r="F166" i="6"/>
  <c r="G166" i="6"/>
  <c r="H166" i="6"/>
  <c r="I166" i="6"/>
  <c r="J166" i="6"/>
  <c r="K166" i="6"/>
  <c r="M166" i="6"/>
  <c r="N166" i="6"/>
  <c r="O166" i="6"/>
  <c r="P166" i="6"/>
  <c r="Q166" i="6"/>
  <c r="R166" i="6"/>
  <c r="S166" i="6"/>
  <c r="T166" i="6"/>
  <c r="U166" i="6"/>
  <c r="V166" i="6"/>
  <c r="W166" i="6"/>
  <c r="X166" i="6"/>
  <c r="Y166" i="6"/>
  <c r="Z166" i="6"/>
  <c r="AA166" i="6"/>
  <c r="AB166" i="6"/>
  <c r="C167" i="6"/>
  <c r="D167" i="6"/>
  <c r="E167" i="6"/>
  <c r="F167" i="6"/>
  <c r="G167" i="6"/>
  <c r="H167" i="6"/>
  <c r="I167" i="6"/>
  <c r="J167" i="6"/>
  <c r="K167" i="6"/>
  <c r="M167" i="6"/>
  <c r="N167" i="6"/>
  <c r="O167" i="6"/>
  <c r="P167" i="6"/>
  <c r="Q167" i="6"/>
  <c r="R167" i="6"/>
  <c r="S167" i="6"/>
  <c r="T167" i="6"/>
  <c r="U167" i="6"/>
  <c r="V167" i="6"/>
  <c r="W167" i="6"/>
  <c r="X167" i="6"/>
  <c r="Y167" i="6"/>
  <c r="Z167" i="6"/>
  <c r="AA167" i="6"/>
  <c r="AB167" i="6"/>
  <c r="C168" i="6"/>
  <c r="D168" i="6"/>
  <c r="E168" i="6"/>
  <c r="F168" i="6"/>
  <c r="G168" i="6"/>
  <c r="H168" i="6"/>
  <c r="I168" i="6"/>
  <c r="J168" i="6"/>
  <c r="K168" i="6"/>
  <c r="M168" i="6"/>
  <c r="N168" i="6"/>
  <c r="O168" i="6"/>
  <c r="P168" i="6"/>
  <c r="Q168" i="6"/>
  <c r="R168" i="6"/>
  <c r="S168" i="6"/>
  <c r="T168" i="6"/>
  <c r="U168" i="6"/>
  <c r="V168" i="6"/>
  <c r="W168" i="6"/>
  <c r="X168" i="6"/>
  <c r="Y168" i="6"/>
  <c r="Z168" i="6"/>
  <c r="AA168" i="6"/>
  <c r="AB168" i="6"/>
  <c r="C169" i="6"/>
  <c r="D169" i="6"/>
  <c r="E169" i="6"/>
  <c r="F169" i="6"/>
  <c r="G169" i="6"/>
  <c r="H169" i="6"/>
  <c r="I169" i="6"/>
  <c r="J169" i="6"/>
  <c r="K169" i="6"/>
  <c r="M169" i="6"/>
  <c r="N169" i="6"/>
  <c r="O169" i="6"/>
  <c r="P169" i="6"/>
  <c r="Q169" i="6"/>
  <c r="R169" i="6"/>
  <c r="S169" i="6"/>
  <c r="T169" i="6"/>
  <c r="U169" i="6"/>
  <c r="V169" i="6"/>
  <c r="W169" i="6"/>
  <c r="X169" i="6"/>
  <c r="Y169" i="6"/>
  <c r="Z169" i="6"/>
  <c r="AA169" i="6"/>
  <c r="AB169" i="6"/>
  <c r="C170" i="6"/>
  <c r="D170" i="6"/>
  <c r="E170" i="6"/>
  <c r="F170" i="6"/>
  <c r="G170" i="6"/>
  <c r="H170" i="6"/>
  <c r="I170" i="6"/>
  <c r="J170" i="6"/>
  <c r="K170" i="6"/>
  <c r="M170" i="6"/>
  <c r="N170" i="6"/>
  <c r="O170" i="6"/>
  <c r="P170" i="6"/>
  <c r="Q170" i="6"/>
  <c r="R170" i="6"/>
  <c r="S170" i="6"/>
  <c r="T170" i="6"/>
  <c r="U170" i="6"/>
  <c r="V170" i="6"/>
  <c r="W170" i="6"/>
  <c r="X170" i="6"/>
  <c r="Y170" i="6"/>
  <c r="Z170" i="6"/>
  <c r="AA170" i="6"/>
  <c r="AB170" i="6"/>
  <c r="C171" i="6"/>
  <c r="D171" i="6"/>
  <c r="E171" i="6"/>
  <c r="F171" i="6"/>
  <c r="G171" i="6"/>
  <c r="H171" i="6"/>
  <c r="I171" i="6"/>
  <c r="J171" i="6"/>
  <c r="K171" i="6"/>
  <c r="M171" i="6"/>
  <c r="N171" i="6"/>
  <c r="O171" i="6"/>
  <c r="P171" i="6"/>
  <c r="Q171" i="6"/>
  <c r="R171" i="6"/>
  <c r="S171" i="6"/>
  <c r="T171" i="6"/>
  <c r="U171" i="6"/>
  <c r="V171" i="6"/>
  <c r="W171" i="6"/>
  <c r="X171" i="6"/>
  <c r="Y171" i="6"/>
  <c r="Z171" i="6"/>
  <c r="AA171" i="6"/>
  <c r="AB171" i="6"/>
  <c r="C172" i="6"/>
  <c r="D172" i="6"/>
  <c r="E172" i="6"/>
  <c r="F172" i="6"/>
  <c r="G172" i="6"/>
  <c r="H172" i="6"/>
  <c r="I172" i="6"/>
  <c r="J172" i="6"/>
  <c r="K172" i="6"/>
  <c r="M172" i="6"/>
  <c r="N172" i="6"/>
  <c r="O172" i="6"/>
  <c r="P172" i="6"/>
  <c r="Q172" i="6"/>
  <c r="R172" i="6"/>
  <c r="S172" i="6"/>
  <c r="T172" i="6"/>
  <c r="U172" i="6"/>
  <c r="V172" i="6"/>
  <c r="W172" i="6"/>
  <c r="X172" i="6"/>
  <c r="Y172" i="6"/>
  <c r="Z172" i="6"/>
  <c r="AA172" i="6"/>
  <c r="AB172" i="6"/>
  <c r="C173" i="6"/>
  <c r="D173" i="6"/>
  <c r="E173" i="6"/>
  <c r="F173" i="6"/>
  <c r="G173" i="6"/>
  <c r="H173" i="6"/>
  <c r="I173" i="6"/>
  <c r="J173" i="6"/>
  <c r="K173" i="6"/>
  <c r="M173" i="6"/>
  <c r="N173" i="6"/>
  <c r="O173" i="6"/>
  <c r="P173" i="6"/>
  <c r="Q173" i="6"/>
  <c r="R173" i="6"/>
  <c r="S173" i="6"/>
  <c r="T173" i="6"/>
  <c r="U173" i="6"/>
  <c r="V173" i="6"/>
  <c r="W173" i="6"/>
  <c r="X173" i="6"/>
  <c r="Y173" i="6"/>
  <c r="Z173" i="6"/>
  <c r="AA173" i="6"/>
  <c r="AB173" i="6"/>
  <c r="C174" i="6"/>
  <c r="D174" i="6"/>
  <c r="E174" i="6"/>
  <c r="F174" i="6"/>
  <c r="G174" i="6"/>
  <c r="H174" i="6"/>
  <c r="I174" i="6"/>
  <c r="J174" i="6"/>
  <c r="K174" i="6"/>
  <c r="M174" i="6"/>
  <c r="N174" i="6"/>
  <c r="O174" i="6"/>
  <c r="P174" i="6"/>
  <c r="Q174" i="6"/>
  <c r="R174" i="6"/>
  <c r="S174" i="6"/>
  <c r="T174" i="6"/>
  <c r="U174" i="6"/>
  <c r="V174" i="6"/>
  <c r="W174" i="6"/>
  <c r="X174" i="6"/>
  <c r="Y174" i="6"/>
  <c r="Z174" i="6"/>
  <c r="AA174" i="6"/>
  <c r="AB174" i="6"/>
  <c r="C175" i="6"/>
  <c r="D175" i="6"/>
  <c r="E175" i="6"/>
  <c r="F175" i="6"/>
  <c r="G175" i="6"/>
  <c r="H175" i="6"/>
  <c r="I175" i="6"/>
  <c r="J175" i="6"/>
  <c r="K175" i="6"/>
  <c r="M175" i="6"/>
  <c r="N175" i="6"/>
  <c r="O175" i="6"/>
  <c r="P175" i="6"/>
  <c r="Q175" i="6"/>
  <c r="R175" i="6"/>
  <c r="S175" i="6"/>
  <c r="T175" i="6"/>
  <c r="U175" i="6"/>
  <c r="V175" i="6"/>
  <c r="W175" i="6"/>
  <c r="X175" i="6"/>
  <c r="Y175" i="6"/>
  <c r="Z175" i="6"/>
  <c r="AA175" i="6"/>
  <c r="AB175" i="6"/>
  <c r="C176" i="6"/>
  <c r="D176" i="6"/>
  <c r="E176" i="6"/>
  <c r="F176" i="6"/>
  <c r="G176" i="6"/>
  <c r="H176" i="6"/>
  <c r="I176" i="6"/>
  <c r="J176" i="6"/>
  <c r="K176" i="6"/>
  <c r="M176" i="6"/>
  <c r="N176" i="6"/>
  <c r="O176" i="6"/>
  <c r="P176" i="6"/>
  <c r="Q176" i="6"/>
  <c r="R176" i="6"/>
  <c r="S176" i="6"/>
  <c r="T176" i="6"/>
  <c r="U176" i="6"/>
  <c r="V176" i="6"/>
  <c r="W176" i="6"/>
  <c r="X176" i="6"/>
  <c r="Y176" i="6"/>
  <c r="Z176" i="6"/>
  <c r="AA176" i="6"/>
  <c r="AB176" i="6"/>
  <c r="C177" i="6"/>
  <c r="D177" i="6"/>
  <c r="E177" i="6"/>
  <c r="F177" i="6"/>
  <c r="G177" i="6"/>
  <c r="H177" i="6"/>
  <c r="I177" i="6"/>
  <c r="J177" i="6"/>
  <c r="K177" i="6"/>
  <c r="M177" i="6"/>
  <c r="N177" i="6"/>
  <c r="O177" i="6"/>
  <c r="P177" i="6"/>
  <c r="Q177" i="6"/>
  <c r="R177" i="6"/>
  <c r="S177" i="6"/>
  <c r="T177" i="6"/>
  <c r="U177" i="6"/>
  <c r="V177" i="6"/>
  <c r="W177" i="6"/>
  <c r="X177" i="6"/>
  <c r="Y177" i="6"/>
  <c r="Z177" i="6"/>
  <c r="AA177" i="6"/>
  <c r="AB177" i="6"/>
  <c r="C178" i="6"/>
  <c r="D178" i="6"/>
  <c r="E178" i="6"/>
  <c r="F178" i="6"/>
  <c r="G178" i="6"/>
  <c r="H178" i="6"/>
  <c r="I178" i="6"/>
  <c r="J178" i="6"/>
  <c r="K178" i="6"/>
  <c r="M178" i="6"/>
  <c r="N178" i="6"/>
  <c r="O178" i="6"/>
  <c r="P178" i="6"/>
  <c r="Q178" i="6"/>
  <c r="R178" i="6"/>
  <c r="S178" i="6"/>
  <c r="T178" i="6"/>
  <c r="U178" i="6"/>
  <c r="V178" i="6"/>
  <c r="W178" i="6"/>
  <c r="X178" i="6"/>
  <c r="Y178" i="6"/>
  <c r="Z178" i="6"/>
  <c r="AA178" i="6"/>
  <c r="AB178" i="6"/>
  <c r="C179" i="6"/>
  <c r="D179" i="6"/>
  <c r="E179" i="6"/>
  <c r="F179" i="6"/>
  <c r="G179" i="6"/>
  <c r="H179" i="6"/>
  <c r="I179" i="6"/>
  <c r="J179" i="6"/>
  <c r="K179" i="6"/>
  <c r="M179" i="6"/>
  <c r="N179" i="6"/>
  <c r="O179" i="6"/>
  <c r="P179" i="6"/>
  <c r="Q179" i="6"/>
  <c r="R179" i="6"/>
  <c r="S179" i="6"/>
  <c r="T179" i="6"/>
  <c r="U179" i="6"/>
  <c r="V179" i="6"/>
  <c r="W179" i="6"/>
  <c r="X179" i="6"/>
  <c r="Y179" i="6"/>
  <c r="Z179" i="6"/>
  <c r="AA179" i="6"/>
  <c r="AB179" i="6"/>
  <c r="C180" i="6"/>
  <c r="D180" i="6"/>
  <c r="E180" i="6"/>
  <c r="F180" i="6"/>
  <c r="G180" i="6"/>
  <c r="H180" i="6"/>
  <c r="I180" i="6"/>
  <c r="J180" i="6"/>
  <c r="K180" i="6"/>
  <c r="M180" i="6"/>
  <c r="N180" i="6"/>
  <c r="O180" i="6"/>
  <c r="P180" i="6"/>
  <c r="Q180" i="6"/>
  <c r="R180" i="6"/>
  <c r="S180" i="6"/>
  <c r="T180" i="6"/>
  <c r="U180" i="6"/>
  <c r="V180" i="6"/>
  <c r="W180" i="6"/>
  <c r="X180" i="6"/>
  <c r="Y180" i="6"/>
  <c r="Z180" i="6"/>
  <c r="AA180" i="6"/>
  <c r="AB180" i="6"/>
  <c r="C181" i="6"/>
  <c r="D181" i="6"/>
  <c r="E181" i="6"/>
  <c r="F181" i="6"/>
  <c r="G181" i="6"/>
  <c r="H181" i="6"/>
  <c r="I181" i="6"/>
  <c r="J181" i="6"/>
  <c r="K181" i="6"/>
  <c r="M181" i="6"/>
  <c r="N181" i="6"/>
  <c r="O181" i="6"/>
  <c r="P181" i="6"/>
  <c r="Q181" i="6"/>
  <c r="R181" i="6"/>
  <c r="S181" i="6"/>
  <c r="T181" i="6"/>
  <c r="U181" i="6"/>
  <c r="V181" i="6"/>
  <c r="W181" i="6"/>
  <c r="X181" i="6"/>
  <c r="Y181" i="6"/>
  <c r="Z181" i="6"/>
  <c r="AA181" i="6"/>
  <c r="AB181" i="6"/>
  <c r="C182" i="6"/>
  <c r="D182" i="6"/>
  <c r="E182" i="6"/>
  <c r="F182" i="6"/>
  <c r="G182" i="6"/>
  <c r="H182" i="6"/>
  <c r="I182" i="6"/>
  <c r="J182" i="6"/>
  <c r="K182" i="6"/>
  <c r="M182" i="6"/>
  <c r="N182" i="6"/>
  <c r="O182" i="6"/>
  <c r="P182" i="6"/>
  <c r="Q182" i="6"/>
  <c r="R182" i="6"/>
  <c r="S182" i="6"/>
  <c r="T182" i="6"/>
  <c r="U182" i="6"/>
  <c r="V182" i="6"/>
  <c r="W182" i="6"/>
  <c r="X182" i="6"/>
  <c r="Y182" i="6"/>
  <c r="Z182" i="6"/>
  <c r="AA182" i="6"/>
  <c r="AB182" i="6"/>
  <c r="C183" i="6"/>
  <c r="D183" i="6"/>
  <c r="E183" i="6"/>
  <c r="F183" i="6"/>
  <c r="G183" i="6"/>
  <c r="H183" i="6"/>
  <c r="I183" i="6"/>
  <c r="J183" i="6"/>
  <c r="K183" i="6"/>
  <c r="M183" i="6"/>
  <c r="N183" i="6"/>
  <c r="O183" i="6"/>
  <c r="P183" i="6"/>
  <c r="Q183" i="6"/>
  <c r="R183" i="6"/>
  <c r="S183" i="6"/>
  <c r="T183" i="6"/>
  <c r="U183" i="6"/>
  <c r="V183" i="6"/>
  <c r="W183" i="6"/>
  <c r="X183" i="6"/>
  <c r="Y183" i="6"/>
  <c r="Z183" i="6"/>
  <c r="AA183" i="6"/>
  <c r="AB183" i="6"/>
  <c r="C184" i="6"/>
  <c r="D184" i="6"/>
  <c r="E184" i="6"/>
  <c r="F184" i="6"/>
  <c r="G184" i="6"/>
  <c r="H184" i="6"/>
  <c r="I184" i="6"/>
  <c r="J184" i="6"/>
  <c r="K184" i="6"/>
  <c r="M184" i="6"/>
  <c r="N184" i="6"/>
  <c r="O184" i="6"/>
  <c r="P184" i="6"/>
  <c r="Q184" i="6"/>
  <c r="R184" i="6"/>
  <c r="S184" i="6"/>
  <c r="T184" i="6"/>
  <c r="U184" i="6"/>
  <c r="V184" i="6"/>
  <c r="W184" i="6"/>
  <c r="X184" i="6"/>
  <c r="Y184" i="6"/>
  <c r="Z184" i="6"/>
  <c r="AA184" i="6"/>
  <c r="AB184" i="6"/>
  <c r="C185" i="6"/>
  <c r="D185" i="6"/>
  <c r="E185" i="6"/>
  <c r="F185" i="6"/>
  <c r="G185" i="6"/>
  <c r="H185" i="6"/>
  <c r="I185" i="6"/>
  <c r="J185" i="6"/>
  <c r="K185" i="6"/>
  <c r="M185" i="6"/>
  <c r="N185" i="6"/>
  <c r="O185" i="6"/>
  <c r="P185" i="6"/>
  <c r="Q185" i="6"/>
  <c r="R185" i="6"/>
  <c r="S185" i="6"/>
  <c r="T185" i="6"/>
  <c r="U185" i="6"/>
  <c r="V185" i="6"/>
  <c r="W185" i="6"/>
  <c r="X185" i="6"/>
  <c r="Y185" i="6"/>
  <c r="Z185" i="6"/>
  <c r="AA185" i="6"/>
  <c r="AB185" i="6"/>
  <c r="C186" i="6"/>
  <c r="D186" i="6"/>
  <c r="E186" i="6"/>
  <c r="F186" i="6"/>
  <c r="G186" i="6"/>
  <c r="H186" i="6"/>
  <c r="I186" i="6"/>
  <c r="J186" i="6"/>
  <c r="K186" i="6"/>
  <c r="M186" i="6"/>
  <c r="N186" i="6"/>
  <c r="O186" i="6"/>
  <c r="P186" i="6"/>
  <c r="Q186" i="6"/>
  <c r="R186" i="6"/>
  <c r="S186" i="6"/>
  <c r="T186" i="6"/>
  <c r="U186" i="6"/>
  <c r="V186" i="6"/>
  <c r="W186" i="6"/>
  <c r="X186" i="6"/>
  <c r="Y186" i="6"/>
  <c r="Z186" i="6"/>
  <c r="AA186" i="6"/>
  <c r="AB186" i="6"/>
  <c r="C187" i="6"/>
  <c r="D187" i="6"/>
  <c r="E187" i="6"/>
  <c r="F187" i="6"/>
  <c r="G187" i="6"/>
  <c r="H187" i="6"/>
  <c r="I187" i="6"/>
  <c r="J187" i="6"/>
  <c r="K187" i="6"/>
  <c r="M187" i="6"/>
  <c r="N187" i="6"/>
  <c r="O187" i="6"/>
  <c r="P187" i="6"/>
  <c r="Q187" i="6"/>
  <c r="R187" i="6"/>
  <c r="S187" i="6"/>
  <c r="T187" i="6"/>
  <c r="U187" i="6"/>
  <c r="V187" i="6"/>
  <c r="W187" i="6"/>
  <c r="X187" i="6"/>
  <c r="Y187" i="6"/>
  <c r="Z187" i="6"/>
  <c r="AA187" i="6"/>
  <c r="AB187" i="6"/>
  <c r="C188" i="6"/>
  <c r="D188" i="6"/>
  <c r="E188" i="6"/>
  <c r="F188" i="6"/>
  <c r="G188" i="6"/>
  <c r="H188" i="6"/>
  <c r="I188" i="6"/>
  <c r="J188" i="6"/>
  <c r="K188" i="6"/>
  <c r="M188" i="6"/>
  <c r="N188" i="6"/>
  <c r="O188" i="6"/>
  <c r="P188" i="6"/>
  <c r="Q188" i="6"/>
  <c r="R188" i="6"/>
  <c r="S188" i="6"/>
  <c r="T188" i="6"/>
  <c r="U188" i="6"/>
  <c r="V188" i="6"/>
  <c r="W188" i="6"/>
  <c r="X188" i="6"/>
  <c r="Y188" i="6"/>
  <c r="Z188" i="6"/>
  <c r="AA188" i="6"/>
  <c r="AB188" i="6"/>
  <c r="C189" i="6"/>
  <c r="D189" i="6"/>
  <c r="E189" i="6"/>
  <c r="F189" i="6"/>
  <c r="G189" i="6"/>
  <c r="H189" i="6"/>
  <c r="I189" i="6"/>
  <c r="J189" i="6"/>
  <c r="K189" i="6"/>
  <c r="M189" i="6"/>
  <c r="N189" i="6"/>
  <c r="O189" i="6"/>
  <c r="P189" i="6"/>
  <c r="Q189" i="6"/>
  <c r="R189" i="6"/>
  <c r="S189" i="6"/>
  <c r="T189" i="6"/>
  <c r="U189" i="6"/>
  <c r="V189" i="6"/>
  <c r="W189" i="6"/>
  <c r="X189" i="6"/>
  <c r="Y189" i="6"/>
  <c r="Z189" i="6"/>
  <c r="AA189" i="6"/>
  <c r="AB189" i="6"/>
  <c r="C190" i="6"/>
  <c r="D190" i="6"/>
  <c r="E190" i="6"/>
  <c r="F190" i="6"/>
  <c r="G190" i="6"/>
  <c r="H190" i="6"/>
  <c r="I190" i="6"/>
  <c r="J190" i="6"/>
  <c r="K190" i="6"/>
  <c r="M190" i="6"/>
  <c r="N190" i="6"/>
  <c r="O190" i="6"/>
  <c r="P190" i="6"/>
  <c r="Q190" i="6"/>
  <c r="R190" i="6"/>
  <c r="S190" i="6"/>
  <c r="T190" i="6"/>
  <c r="U190" i="6"/>
  <c r="V190" i="6"/>
  <c r="W190" i="6"/>
  <c r="X190" i="6"/>
  <c r="Y190" i="6"/>
  <c r="Z190" i="6"/>
  <c r="AA190" i="6"/>
  <c r="AB190" i="6"/>
  <c r="C191" i="6"/>
  <c r="D191" i="6"/>
  <c r="E191" i="6"/>
  <c r="F191" i="6"/>
  <c r="G191" i="6"/>
  <c r="H191" i="6"/>
  <c r="I191" i="6"/>
  <c r="J191" i="6"/>
  <c r="K191" i="6"/>
  <c r="M191" i="6"/>
  <c r="N191" i="6"/>
  <c r="O191" i="6"/>
  <c r="P191" i="6"/>
  <c r="Q191" i="6"/>
  <c r="R191" i="6"/>
  <c r="S191" i="6"/>
  <c r="T191" i="6"/>
  <c r="U191" i="6"/>
  <c r="V191" i="6"/>
  <c r="W191" i="6"/>
  <c r="X191" i="6"/>
  <c r="Y191" i="6"/>
  <c r="Z191" i="6"/>
  <c r="AA191" i="6"/>
  <c r="AB191" i="6"/>
  <c r="C192" i="6"/>
  <c r="D192" i="6"/>
  <c r="E192" i="6"/>
  <c r="F192" i="6"/>
  <c r="G192" i="6"/>
  <c r="H192" i="6"/>
  <c r="I192" i="6"/>
  <c r="J192" i="6"/>
  <c r="K192" i="6"/>
  <c r="M192" i="6"/>
  <c r="N192" i="6"/>
  <c r="O192" i="6"/>
  <c r="P192" i="6"/>
  <c r="Q192" i="6"/>
  <c r="R192" i="6"/>
  <c r="S192" i="6"/>
  <c r="T192" i="6"/>
  <c r="U192" i="6"/>
  <c r="V192" i="6"/>
  <c r="W192" i="6"/>
  <c r="X192" i="6"/>
  <c r="Y192" i="6"/>
  <c r="Z192" i="6"/>
  <c r="AA192" i="6"/>
  <c r="AB192" i="6"/>
  <c r="C193" i="6"/>
  <c r="D193" i="6"/>
  <c r="E193" i="6"/>
  <c r="F193" i="6"/>
  <c r="G193" i="6"/>
  <c r="H193" i="6"/>
  <c r="I193" i="6"/>
  <c r="J193" i="6"/>
  <c r="K193" i="6"/>
  <c r="M193" i="6"/>
  <c r="N193" i="6"/>
  <c r="O193" i="6"/>
  <c r="P193" i="6"/>
  <c r="Q193" i="6"/>
  <c r="R193" i="6"/>
  <c r="S193" i="6"/>
  <c r="T193" i="6"/>
  <c r="U193" i="6"/>
  <c r="V193" i="6"/>
  <c r="W193" i="6"/>
  <c r="X193" i="6"/>
  <c r="Y193" i="6"/>
  <c r="Z193" i="6"/>
  <c r="AA193" i="6"/>
  <c r="AB193" i="6"/>
  <c r="C194" i="6"/>
  <c r="D194" i="6"/>
  <c r="E194" i="6"/>
  <c r="F194" i="6"/>
  <c r="G194" i="6"/>
  <c r="H194" i="6"/>
  <c r="I194" i="6"/>
  <c r="J194" i="6"/>
  <c r="K194" i="6"/>
  <c r="M194" i="6"/>
  <c r="N194" i="6"/>
  <c r="O194" i="6"/>
  <c r="P194" i="6"/>
  <c r="Q194" i="6"/>
  <c r="R194" i="6"/>
  <c r="S194" i="6"/>
  <c r="T194" i="6"/>
  <c r="U194" i="6"/>
  <c r="V194" i="6"/>
  <c r="W194" i="6"/>
  <c r="X194" i="6"/>
  <c r="Y194" i="6"/>
  <c r="Z194" i="6"/>
  <c r="AA194" i="6"/>
  <c r="AB194" i="6"/>
  <c r="C195" i="6"/>
  <c r="D195" i="6"/>
  <c r="E195" i="6"/>
  <c r="F195" i="6"/>
  <c r="G195" i="6"/>
  <c r="H195" i="6"/>
  <c r="I195" i="6"/>
  <c r="J195" i="6"/>
  <c r="K195" i="6"/>
  <c r="M195" i="6"/>
  <c r="N195" i="6"/>
  <c r="O195" i="6"/>
  <c r="P195" i="6"/>
  <c r="Q195" i="6"/>
  <c r="R195" i="6"/>
  <c r="S195" i="6"/>
  <c r="T195" i="6"/>
  <c r="U195" i="6"/>
  <c r="V195" i="6"/>
  <c r="W195" i="6"/>
  <c r="X195" i="6"/>
  <c r="Y195" i="6"/>
  <c r="Z195" i="6"/>
  <c r="AA195" i="6"/>
  <c r="AB195" i="6"/>
  <c r="C196" i="6"/>
  <c r="D196" i="6"/>
  <c r="E196" i="6"/>
  <c r="F196" i="6"/>
  <c r="G196" i="6"/>
  <c r="H196" i="6"/>
  <c r="I196" i="6"/>
  <c r="J196" i="6"/>
  <c r="K196" i="6"/>
  <c r="M196" i="6"/>
  <c r="N196" i="6"/>
  <c r="O196" i="6"/>
  <c r="P196" i="6"/>
  <c r="Q196" i="6"/>
  <c r="R196" i="6"/>
  <c r="S196" i="6"/>
  <c r="T196" i="6"/>
  <c r="U196" i="6"/>
  <c r="V196" i="6"/>
  <c r="W196" i="6"/>
  <c r="X196" i="6"/>
  <c r="Y196" i="6"/>
  <c r="Z196" i="6"/>
  <c r="AA196" i="6"/>
  <c r="AB196" i="6"/>
  <c r="C197" i="6"/>
  <c r="D197" i="6"/>
  <c r="E197" i="6"/>
  <c r="F197" i="6"/>
  <c r="G197" i="6"/>
  <c r="H197" i="6"/>
  <c r="I197" i="6"/>
  <c r="J197" i="6"/>
  <c r="K197" i="6"/>
  <c r="M197" i="6"/>
  <c r="N197" i="6"/>
  <c r="O197" i="6"/>
  <c r="P197" i="6"/>
  <c r="Q197" i="6"/>
  <c r="R197" i="6"/>
  <c r="S197" i="6"/>
  <c r="T197" i="6"/>
  <c r="U197" i="6"/>
  <c r="V197" i="6"/>
  <c r="W197" i="6"/>
  <c r="X197" i="6"/>
  <c r="Y197" i="6"/>
  <c r="Z197" i="6"/>
  <c r="AA197" i="6"/>
  <c r="AB197" i="6"/>
  <c r="C198" i="6"/>
  <c r="D198" i="6"/>
  <c r="E198" i="6"/>
  <c r="F198" i="6"/>
  <c r="G198" i="6"/>
  <c r="H198" i="6"/>
  <c r="I198" i="6"/>
  <c r="J198" i="6"/>
  <c r="K198" i="6"/>
  <c r="M198" i="6"/>
  <c r="N198" i="6"/>
  <c r="O198" i="6"/>
  <c r="P198" i="6"/>
  <c r="Q198" i="6"/>
  <c r="R198" i="6"/>
  <c r="S198" i="6"/>
  <c r="T198" i="6"/>
  <c r="U198" i="6"/>
  <c r="V198" i="6"/>
  <c r="W198" i="6"/>
  <c r="X198" i="6"/>
  <c r="Y198" i="6"/>
  <c r="Z198" i="6"/>
  <c r="AA198" i="6"/>
  <c r="AB198" i="6"/>
  <c r="C199" i="6"/>
  <c r="D199" i="6"/>
  <c r="E199" i="6"/>
  <c r="F199" i="6"/>
  <c r="G199" i="6"/>
  <c r="H199" i="6"/>
  <c r="I199" i="6"/>
  <c r="J199" i="6"/>
  <c r="K199" i="6"/>
  <c r="M199" i="6"/>
  <c r="N199" i="6"/>
  <c r="O199" i="6"/>
  <c r="P199" i="6"/>
  <c r="Q199" i="6"/>
  <c r="R199" i="6"/>
  <c r="S199" i="6"/>
  <c r="T199" i="6"/>
  <c r="U199" i="6"/>
  <c r="V199" i="6"/>
  <c r="W199" i="6"/>
  <c r="X199" i="6"/>
  <c r="Y199" i="6"/>
  <c r="Z199" i="6"/>
  <c r="AA199" i="6"/>
  <c r="AB199" i="6"/>
  <c r="C200" i="6"/>
  <c r="D200" i="6"/>
  <c r="E200" i="6"/>
  <c r="F200" i="6"/>
  <c r="G200" i="6"/>
  <c r="H200" i="6"/>
  <c r="I200" i="6"/>
  <c r="J200" i="6"/>
  <c r="K200" i="6"/>
  <c r="M200" i="6"/>
  <c r="N200" i="6"/>
  <c r="O200" i="6"/>
  <c r="P200" i="6"/>
  <c r="Q200" i="6"/>
  <c r="R200" i="6"/>
  <c r="S200" i="6"/>
  <c r="T200" i="6"/>
  <c r="U200" i="6"/>
  <c r="V200" i="6"/>
  <c r="W200" i="6"/>
  <c r="X200" i="6"/>
  <c r="Y200" i="6"/>
  <c r="Z200" i="6"/>
  <c r="AA200" i="6"/>
  <c r="AB200" i="6"/>
  <c r="C201" i="6"/>
  <c r="D201" i="6"/>
  <c r="E201" i="6"/>
  <c r="F201" i="6"/>
  <c r="G201" i="6"/>
  <c r="H201" i="6"/>
  <c r="I201" i="6"/>
  <c r="J201" i="6"/>
  <c r="K201" i="6"/>
  <c r="M201" i="6"/>
  <c r="N201" i="6"/>
  <c r="O201" i="6"/>
  <c r="P201" i="6"/>
  <c r="Q201" i="6"/>
  <c r="R201" i="6"/>
  <c r="S201" i="6"/>
  <c r="T201" i="6"/>
  <c r="U201" i="6"/>
  <c r="V201" i="6"/>
  <c r="W201" i="6"/>
  <c r="X201" i="6"/>
  <c r="Y201" i="6"/>
  <c r="Z201" i="6"/>
  <c r="AA201" i="6"/>
  <c r="AB201" i="6"/>
  <c r="C202" i="6"/>
  <c r="D202" i="6"/>
  <c r="E202" i="6"/>
  <c r="F202" i="6"/>
  <c r="G202" i="6"/>
  <c r="H202" i="6"/>
  <c r="I202" i="6"/>
  <c r="J202" i="6"/>
  <c r="K202" i="6"/>
  <c r="M202" i="6"/>
  <c r="N202" i="6"/>
  <c r="O202" i="6"/>
  <c r="P202" i="6"/>
  <c r="Q202" i="6"/>
  <c r="R202" i="6"/>
  <c r="S202" i="6"/>
  <c r="T202" i="6"/>
  <c r="U202" i="6"/>
  <c r="V202" i="6"/>
  <c r="W202" i="6"/>
  <c r="X202" i="6"/>
  <c r="Y202" i="6"/>
  <c r="Z202" i="6"/>
  <c r="AA202" i="6"/>
  <c r="AB202" i="6"/>
  <c r="C203" i="6"/>
  <c r="D203" i="6"/>
  <c r="E203" i="6"/>
  <c r="F203" i="6"/>
  <c r="G203" i="6"/>
  <c r="H203" i="6"/>
  <c r="I203" i="6"/>
  <c r="J203" i="6"/>
  <c r="K203" i="6"/>
  <c r="M203" i="6"/>
  <c r="N203" i="6"/>
  <c r="O203" i="6"/>
  <c r="P203" i="6"/>
  <c r="Q203" i="6"/>
  <c r="R203" i="6"/>
  <c r="S203" i="6"/>
  <c r="T203" i="6"/>
  <c r="U203" i="6"/>
  <c r="V203" i="6"/>
  <c r="W203" i="6"/>
  <c r="X203" i="6"/>
  <c r="Y203" i="6"/>
  <c r="Z203" i="6"/>
  <c r="AA203" i="6"/>
  <c r="AB203" i="6"/>
  <c r="C204" i="6"/>
  <c r="D204" i="6"/>
  <c r="E204" i="6"/>
  <c r="F204" i="6"/>
  <c r="G204" i="6"/>
  <c r="H204" i="6"/>
  <c r="I204" i="6"/>
  <c r="J204" i="6"/>
  <c r="K204" i="6"/>
  <c r="M204" i="6"/>
  <c r="N204" i="6"/>
  <c r="O204" i="6"/>
  <c r="P204" i="6"/>
  <c r="Q204" i="6"/>
  <c r="R204" i="6"/>
  <c r="S204" i="6"/>
  <c r="T204" i="6"/>
  <c r="U204" i="6"/>
  <c r="V204" i="6"/>
  <c r="W204" i="6"/>
  <c r="X204" i="6"/>
  <c r="Y204" i="6"/>
  <c r="Z204" i="6"/>
  <c r="AA204" i="6"/>
  <c r="AB204" i="6"/>
  <c r="C205" i="6"/>
  <c r="D205" i="6"/>
  <c r="E205" i="6"/>
  <c r="F205" i="6"/>
  <c r="G205" i="6"/>
  <c r="H205" i="6"/>
  <c r="I205" i="6"/>
  <c r="J205" i="6"/>
  <c r="K205" i="6"/>
  <c r="M205" i="6"/>
  <c r="N205" i="6"/>
  <c r="O205" i="6"/>
  <c r="P205" i="6"/>
  <c r="Q205" i="6"/>
  <c r="R205" i="6"/>
  <c r="S205" i="6"/>
  <c r="T205" i="6"/>
  <c r="U205" i="6"/>
  <c r="V205" i="6"/>
  <c r="W205" i="6"/>
  <c r="X205" i="6"/>
  <c r="Y205" i="6"/>
  <c r="Z205" i="6"/>
  <c r="AA205" i="6"/>
  <c r="AB205" i="6"/>
  <c r="C206" i="6"/>
  <c r="D206" i="6"/>
  <c r="E206" i="6"/>
  <c r="F206" i="6"/>
  <c r="G206" i="6"/>
  <c r="H206" i="6"/>
  <c r="I206" i="6"/>
  <c r="J206" i="6"/>
  <c r="K206" i="6"/>
  <c r="M206" i="6"/>
  <c r="N206" i="6"/>
  <c r="O206" i="6"/>
  <c r="P206" i="6"/>
  <c r="Q206" i="6"/>
  <c r="R206" i="6"/>
  <c r="S206" i="6"/>
  <c r="T206" i="6"/>
  <c r="U206" i="6"/>
  <c r="V206" i="6"/>
  <c r="W206" i="6"/>
  <c r="X206" i="6"/>
  <c r="Y206" i="6"/>
  <c r="Z206" i="6"/>
  <c r="AA206" i="6"/>
  <c r="AB206" i="6"/>
  <c r="C207" i="6"/>
  <c r="D207" i="6"/>
  <c r="E207" i="6"/>
  <c r="F207" i="6"/>
  <c r="G207" i="6"/>
  <c r="H207" i="6"/>
  <c r="I207" i="6"/>
  <c r="J207" i="6"/>
  <c r="K207" i="6"/>
  <c r="M207" i="6"/>
  <c r="N207" i="6"/>
  <c r="O207" i="6"/>
  <c r="P207" i="6"/>
  <c r="Q207" i="6"/>
  <c r="R207" i="6"/>
  <c r="S207" i="6"/>
  <c r="T207" i="6"/>
  <c r="U207" i="6"/>
  <c r="V207" i="6"/>
  <c r="W207" i="6"/>
  <c r="X207" i="6"/>
  <c r="Y207" i="6"/>
  <c r="Z207" i="6"/>
  <c r="AA207" i="6"/>
  <c r="AB207" i="6"/>
  <c r="C208" i="6"/>
  <c r="D208" i="6"/>
  <c r="E208" i="6"/>
  <c r="F208" i="6"/>
  <c r="G208" i="6"/>
  <c r="H208" i="6"/>
  <c r="I208" i="6"/>
  <c r="J208" i="6"/>
  <c r="K208" i="6"/>
  <c r="M208" i="6"/>
  <c r="N208" i="6"/>
  <c r="O208" i="6"/>
  <c r="P208" i="6"/>
  <c r="Q208" i="6"/>
  <c r="R208" i="6"/>
  <c r="S208" i="6"/>
  <c r="T208" i="6"/>
  <c r="U208" i="6"/>
  <c r="V208" i="6"/>
  <c r="W208" i="6"/>
  <c r="X208" i="6"/>
  <c r="Y208" i="6"/>
  <c r="Z208" i="6"/>
  <c r="AA208" i="6"/>
  <c r="AB208" i="6"/>
  <c r="C209" i="6"/>
  <c r="D209" i="6"/>
  <c r="E209" i="6"/>
  <c r="F209" i="6"/>
  <c r="G209" i="6"/>
  <c r="H209" i="6"/>
  <c r="I209" i="6"/>
  <c r="J209" i="6"/>
  <c r="K209" i="6"/>
  <c r="M209" i="6"/>
  <c r="N209" i="6"/>
  <c r="O209" i="6"/>
  <c r="P209" i="6"/>
  <c r="Q209" i="6"/>
  <c r="R209" i="6"/>
  <c r="S209" i="6"/>
  <c r="T209" i="6"/>
  <c r="U209" i="6"/>
  <c r="V209" i="6"/>
  <c r="W209" i="6"/>
  <c r="X209" i="6"/>
  <c r="Y209" i="6"/>
  <c r="Z209" i="6"/>
  <c r="AA209" i="6"/>
  <c r="AB209" i="6"/>
  <c r="C210" i="6"/>
  <c r="D210" i="6"/>
  <c r="E210" i="6"/>
  <c r="F210" i="6"/>
  <c r="G210" i="6"/>
  <c r="H210" i="6"/>
  <c r="I210" i="6"/>
  <c r="J210" i="6"/>
  <c r="K210" i="6"/>
  <c r="M210" i="6"/>
  <c r="N210" i="6"/>
  <c r="O210" i="6"/>
  <c r="P210" i="6"/>
  <c r="Q210" i="6"/>
  <c r="R210" i="6"/>
  <c r="S210" i="6"/>
  <c r="T210" i="6"/>
  <c r="U210" i="6"/>
  <c r="V210" i="6"/>
  <c r="W210" i="6"/>
  <c r="X210" i="6"/>
  <c r="Y210" i="6"/>
  <c r="Z210" i="6"/>
  <c r="AA210" i="6"/>
  <c r="AB210" i="6"/>
  <c r="C211" i="6"/>
  <c r="D211" i="6"/>
  <c r="E211" i="6"/>
  <c r="F211" i="6"/>
  <c r="G211" i="6"/>
  <c r="H211" i="6"/>
  <c r="I211" i="6"/>
  <c r="J211" i="6"/>
  <c r="K211" i="6"/>
  <c r="M211" i="6"/>
  <c r="N211" i="6"/>
  <c r="O211" i="6"/>
  <c r="P211" i="6"/>
  <c r="Q211" i="6"/>
  <c r="R211" i="6"/>
  <c r="S211" i="6"/>
  <c r="T211" i="6"/>
  <c r="U211" i="6"/>
  <c r="V211" i="6"/>
  <c r="W211" i="6"/>
  <c r="X211" i="6"/>
  <c r="Y211" i="6"/>
  <c r="Z211" i="6"/>
  <c r="AA211" i="6"/>
  <c r="AB211" i="6"/>
  <c r="C212" i="6"/>
  <c r="D212" i="6"/>
  <c r="E212" i="6"/>
  <c r="F212" i="6"/>
  <c r="G212" i="6"/>
  <c r="H212" i="6"/>
  <c r="I212" i="6"/>
  <c r="J212" i="6"/>
  <c r="K212" i="6"/>
  <c r="M212" i="6"/>
  <c r="N212" i="6"/>
  <c r="O212" i="6"/>
  <c r="P212" i="6"/>
  <c r="Q212" i="6"/>
  <c r="R212" i="6"/>
  <c r="S212" i="6"/>
  <c r="T212" i="6"/>
  <c r="U212" i="6"/>
  <c r="V212" i="6"/>
  <c r="W212" i="6"/>
  <c r="X212" i="6"/>
  <c r="Y212" i="6"/>
  <c r="Z212" i="6"/>
  <c r="AA212" i="6"/>
  <c r="AB212" i="6"/>
  <c r="C213" i="6"/>
  <c r="D213" i="6"/>
  <c r="E213" i="6"/>
  <c r="F213" i="6"/>
  <c r="G213" i="6"/>
  <c r="H213" i="6"/>
  <c r="I213" i="6"/>
  <c r="J213" i="6"/>
  <c r="K213" i="6"/>
  <c r="M213" i="6"/>
  <c r="N213" i="6"/>
  <c r="O213" i="6"/>
  <c r="P213" i="6"/>
  <c r="Q213" i="6"/>
  <c r="R213" i="6"/>
  <c r="S213" i="6"/>
  <c r="T213" i="6"/>
  <c r="U213" i="6"/>
  <c r="V213" i="6"/>
  <c r="W213" i="6"/>
  <c r="X213" i="6"/>
  <c r="Y213" i="6"/>
  <c r="Z213" i="6"/>
  <c r="AA213" i="6"/>
  <c r="AB213" i="6"/>
  <c r="C214" i="6"/>
  <c r="D214" i="6"/>
  <c r="E214" i="6"/>
  <c r="F214" i="6"/>
  <c r="G214" i="6"/>
  <c r="H214" i="6"/>
  <c r="I214" i="6"/>
  <c r="J214" i="6"/>
  <c r="K214" i="6"/>
  <c r="M214" i="6"/>
  <c r="N214" i="6"/>
  <c r="O214" i="6"/>
  <c r="P214" i="6"/>
  <c r="Q214" i="6"/>
  <c r="R214" i="6"/>
  <c r="S214" i="6"/>
  <c r="T214" i="6"/>
  <c r="U214" i="6"/>
  <c r="V214" i="6"/>
  <c r="W214" i="6"/>
  <c r="X214" i="6"/>
  <c r="Y214" i="6"/>
  <c r="Z214" i="6"/>
  <c r="AA214" i="6"/>
  <c r="AB214" i="6"/>
  <c r="C215" i="6"/>
  <c r="D215" i="6"/>
  <c r="E215" i="6"/>
  <c r="F215" i="6"/>
  <c r="G215" i="6"/>
  <c r="H215" i="6"/>
  <c r="I215" i="6"/>
  <c r="J215" i="6"/>
  <c r="K215" i="6"/>
  <c r="M215" i="6"/>
  <c r="N215" i="6"/>
  <c r="O215" i="6"/>
  <c r="P215" i="6"/>
  <c r="Q215" i="6"/>
  <c r="R215" i="6"/>
  <c r="S215" i="6"/>
  <c r="T215" i="6"/>
  <c r="U215" i="6"/>
  <c r="V215" i="6"/>
  <c r="W215" i="6"/>
  <c r="X215" i="6"/>
  <c r="Y215" i="6"/>
  <c r="Z215" i="6"/>
  <c r="AA215" i="6"/>
  <c r="AB215" i="6"/>
  <c r="C216" i="6"/>
  <c r="D216" i="6"/>
  <c r="E216" i="6"/>
  <c r="F216" i="6"/>
  <c r="G216" i="6"/>
  <c r="H216" i="6"/>
  <c r="I216" i="6"/>
  <c r="J216" i="6"/>
  <c r="K216" i="6"/>
  <c r="M216" i="6"/>
  <c r="N216" i="6"/>
  <c r="O216" i="6"/>
  <c r="P216" i="6"/>
  <c r="Q216" i="6"/>
  <c r="R216" i="6"/>
  <c r="S216" i="6"/>
  <c r="T216" i="6"/>
  <c r="U216" i="6"/>
  <c r="V216" i="6"/>
  <c r="W216" i="6"/>
  <c r="X216" i="6"/>
  <c r="Y216" i="6"/>
  <c r="Z216" i="6"/>
  <c r="AA216" i="6"/>
  <c r="AB216" i="6"/>
  <c r="C217" i="6"/>
  <c r="D217" i="6"/>
  <c r="E217" i="6"/>
  <c r="F217" i="6"/>
  <c r="G217" i="6"/>
  <c r="H217" i="6"/>
  <c r="I217" i="6"/>
  <c r="J217" i="6"/>
  <c r="K217" i="6"/>
  <c r="M217" i="6"/>
  <c r="N217" i="6"/>
  <c r="O217" i="6"/>
  <c r="P217" i="6"/>
  <c r="Q217" i="6"/>
  <c r="R217" i="6"/>
  <c r="S217" i="6"/>
  <c r="T217" i="6"/>
  <c r="U217" i="6"/>
  <c r="V217" i="6"/>
  <c r="W217" i="6"/>
  <c r="X217" i="6"/>
  <c r="Y217" i="6"/>
  <c r="Z217" i="6"/>
  <c r="AA217" i="6"/>
  <c r="AB217" i="6"/>
  <c r="C218" i="6"/>
  <c r="D218" i="6"/>
  <c r="E218" i="6"/>
  <c r="F218" i="6"/>
  <c r="G218" i="6"/>
  <c r="H218" i="6"/>
  <c r="I218" i="6"/>
  <c r="J218" i="6"/>
  <c r="K218" i="6"/>
  <c r="M218" i="6"/>
  <c r="N218" i="6"/>
  <c r="O218" i="6"/>
  <c r="P218" i="6"/>
  <c r="Q218" i="6"/>
  <c r="R218" i="6"/>
  <c r="S218" i="6"/>
  <c r="T218" i="6"/>
  <c r="U218" i="6"/>
  <c r="V218" i="6"/>
  <c r="W218" i="6"/>
  <c r="X218" i="6"/>
  <c r="Y218" i="6"/>
  <c r="Z218" i="6"/>
  <c r="AA218" i="6"/>
  <c r="AB218" i="6"/>
  <c r="C219" i="6"/>
  <c r="D219" i="6"/>
  <c r="E219" i="6"/>
  <c r="F219" i="6"/>
  <c r="G219" i="6"/>
  <c r="H219" i="6"/>
  <c r="I219" i="6"/>
  <c r="J219" i="6"/>
  <c r="K219" i="6"/>
  <c r="M219" i="6"/>
  <c r="N219" i="6"/>
  <c r="O219" i="6"/>
  <c r="P219" i="6"/>
  <c r="Q219" i="6"/>
  <c r="R219" i="6"/>
  <c r="S219" i="6"/>
  <c r="T219" i="6"/>
  <c r="U219" i="6"/>
  <c r="V219" i="6"/>
  <c r="W219" i="6"/>
  <c r="X219" i="6"/>
  <c r="Y219" i="6"/>
  <c r="Z219" i="6"/>
  <c r="AA219" i="6"/>
  <c r="AB219" i="6"/>
  <c r="C220" i="6"/>
  <c r="D220" i="6"/>
  <c r="E220" i="6"/>
  <c r="F220" i="6"/>
  <c r="G220" i="6"/>
  <c r="H220" i="6"/>
  <c r="I220" i="6"/>
  <c r="J220" i="6"/>
  <c r="K220" i="6"/>
  <c r="M220" i="6"/>
  <c r="N220" i="6"/>
  <c r="O220" i="6"/>
  <c r="P220" i="6"/>
  <c r="Q220" i="6"/>
  <c r="R220" i="6"/>
  <c r="S220" i="6"/>
  <c r="T220" i="6"/>
  <c r="U220" i="6"/>
  <c r="V220" i="6"/>
  <c r="W220" i="6"/>
  <c r="X220" i="6"/>
  <c r="Y220" i="6"/>
  <c r="Z220" i="6"/>
  <c r="AA220" i="6"/>
  <c r="AB220" i="6"/>
  <c r="C221" i="6"/>
  <c r="D221" i="6"/>
  <c r="E221" i="6"/>
  <c r="F221" i="6"/>
  <c r="G221" i="6"/>
  <c r="H221" i="6"/>
  <c r="I221" i="6"/>
  <c r="J221" i="6"/>
  <c r="K221" i="6"/>
  <c r="M221" i="6"/>
  <c r="N221" i="6"/>
  <c r="O221" i="6"/>
  <c r="P221" i="6"/>
  <c r="Q221" i="6"/>
  <c r="R221" i="6"/>
  <c r="S221" i="6"/>
  <c r="T221" i="6"/>
  <c r="U221" i="6"/>
  <c r="V221" i="6"/>
  <c r="W221" i="6"/>
  <c r="X221" i="6"/>
  <c r="Y221" i="6"/>
  <c r="Z221" i="6"/>
  <c r="AA221" i="6"/>
  <c r="AB221" i="6"/>
  <c r="C222" i="6"/>
  <c r="D222" i="6"/>
  <c r="E222" i="6"/>
  <c r="F222" i="6"/>
  <c r="G222" i="6"/>
  <c r="H222" i="6"/>
  <c r="I222" i="6"/>
  <c r="J222" i="6"/>
  <c r="K222" i="6"/>
  <c r="M222" i="6"/>
  <c r="N222" i="6"/>
  <c r="O222" i="6"/>
  <c r="P222" i="6"/>
  <c r="Q222" i="6"/>
  <c r="R222" i="6"/>
  <c r="S222" i="6"/>
  <c r="T222" i="6"/>
  <c r="U222" i="6"/>
  <c r="V222" i="6"/>
  <c r="W222" i="6"/>
  <c r="X222" i="6"/>
  <c r="Y222" i="6"/>
  <c r="Z222" i="6"/>
  <c r="AA222" i="6"/>
  <c r="AB222" i="6"/>
  <c r="C223" i="6"/>
  <c r="D223" i="6"/>
  <c r="E223" i="6"/>
  <c r="F223" i="6"/>
  <c r="G223" i="6"/>
  <c r="H223" i="6"/>
  <c r="I223" i="6"/>
  <c r="J223" i="6"/>
  <c r="K223" i="6"/>
  <c r="M223" i="6"/>
  <c r="N223" i="6"/>
  <c r="O223" i="6"/>
  <c r="P223" i="6"/>
  <c r="Q223" i="6"/>
  <c r="R223" i="6"/>
  <c r="S223" i="6"/>
  <c r="T223" i="6"/>
  <c r="U223" i="6"/>
  <c r="V223" i="6"/>
  <c r="W223" i="6"/>
  <c r="X223" i="6"/>
  <c r="Y223" i="6"/>
  <c r="Z223" i="6"/>
  <c r="AA223" i="6"/>
  <c r="AB223" i="6"/>
  <c r="C224" i="6"/>
  <c r="D224" i="6"/>
  <c r="E224" i="6"/>
  <c r="F224" i="6"/>
  <c r="G224" i="6"/>
  <c r="H224" i="6"/>
  <c r="I224" i="6"/>
  <c r="J224" i="6"/>
  <c r="K224" i="6"/>
  <c r="M224" i="6"/>
  <c r="N224" i="6"/>
  <c r="O224" i="6"/>
  <c r="P224" i="6"/>
  <c r="Q224" i="6"/>
  <c r="R224" i="6"/>
  <c r="S224" i="6"/>
  <c r="T224" i="6"/>
  <c r="U224" i="6"/>
  <c r="V224" i="6"/>
  <c r="W224" i="6"/>
  <c r="X224" i="6"/>
  <c r="Y224" i="6"/>
  <c r="Z224" i="6"/>
  <c r="AA224" i="6"/>
  <c r="AB224" i="6"/>
  <c r="C225" i="6"/>
  <c r="D225" i="6"/>
  <c r="E225" i="6"/>
  <c r="F225" i="6"/>
  <c r="G225" i="6"/>
  <c r="H225" i="6"/>
  <c r="I225" i="6"/>
  <c r="J225" i="6"/>
  <c r="K225" i="6"/>
  <c r="M225" i="6"/>
  <c r="N225" i="6"/>
  <c r="O225" i="6"/>
  <c r="P225" i="6"/>
  <c r="Q225" i="6"/>
  <c r="R225" i="6"/>
  <c r="S225" i="6"/>
  <c r="T225" i="6"/>
  <c r="U225" i="6"/>
  <c r="V225" i="6"/>
  <c r="W225" i="6"/>
  <c r="X225" i="6"/>
  <c r="Y225" i="6"/>
  <c r="Z225" i="6"/>
  <c r="AA225" i="6"/>
  <c r="AB225" i="6"/>
  <c r="C226" i="6"/>
  <c r="D226" i="6"/>
  <c r="E226" i="6"/>
  <c r="F226" i="6"/>
  <c r="G226" i="6"/>
  <c r="H226" i="6"/>
  <c r="I226" i="6"/>
  <c r="J226" i="6"/>
  <c r="K226" i="6"/>
  <c r="M226" i="6"/>
  <c r="N226" i="6"/>
  <c r="O226" i="6"/>
  <c r="P226" i="6"/>
  <c r="Q226" i="6"/>
  <c r="R226" i="6"/>
  <c r="S226" i="6"/>
  <c r="T226" i="6"/>
  <c r="U226" i="6"/>
  <c r="V226" i="6"/>
  <c r="W226" i="6"/>
  <c r="X226" i="6"/>
  <c r="Y226" i="6"/>
  <c r="Z226" i="6"/>
  <c r="AA226" i="6"/>
  <c r="AB226" i="6"/>
  <c r="C227" i="6"/>
  <c r="D227" i="6"/>
  <c r="E227" i="6"/>
  <c r="F227" i="6"/>
  <c r="G227" i="6"/>
  <c r="H227" i="6"/>
  <c r="I227" i="6"/>
  <c r="J227" i="6"/>
  <c r="K227" i="6"/>
  <c r="M227" i="6"/>
  <c r="N227" i="6"/>
  <c r="O227" i="6"/>
  <c r="P227" i="6"/>
  <c r="Q227" i="6"/>
  <c r="R227" i="6"/>
  <c r="S227" i="6"/>
  <c r="T227" i="6"/>
  <c r="U227" i="6"/>
  <c r="V227" i="6"/>
  <c r="W227" i="6"/>
  <c r="X227" i="6"/>
  <c r="Y227" i="6"/>
  <c r="Z227" i="6"/>
  <c r="AA227" i="6"/>
  <c r="AB227" i="6"/>
  <c r="C228" i="6"/>
  <c r="D228" i="6"/>
  <c r="E228" i="6"/>
  <c r="F228" i="6"/>
  <c r="G228" i="6"/>
  <c r="H228" i="6"/>
  <c r="I228" i="6"/>
  <c r="J228" i="6"/>
  <c r="K228" i="6"/>
  <c r="M228" i="6"/>
  <c r="N228" i="6"/>
  <c r="O228" i="6"/>
  <c r="P228" i="6"/>
  <c r="Q228" i="6"/>
  <c r="R228" i="6"/>
  <c r="S228" i="6"/>
  <c r="T228" i="6"/>
  <c r="U228" i="6"/>
  <c r="V228" i="6"/>
  <c r="W228" i="6"/>
  <c r="X228" i="6"/>
  <c r="Y228" i="6"/>
  <c r="Z228" i="6"/>
  <c r="AA228" i="6"/>
  <c r="AB228" i="6"/>
  <c r="C229" i="6"/>
  <c r="D229" i="6"/>
  <c r="E229" i="6"/>
  <c r="F229" i="6"/>
  <c r="G229" i="6"/>
  <c r="H229" i="6"/>
  <c r="I229" i="6"/>
  <c r="J229" i="6"/>
  <c r="K229" i="6"/>
  <c r="M229" i="6"/>
  <c r="N229" i="6"/>
  <c r="O229" i="6"/>
  <c r="P229" i="6"/>
  <c r="Q229" i="6"/>
  <c r="R229" i="6"/>
  <c r="S229" i="6"/>
  <c r="T229" i="6"/>
  <c r="U229" i="6"/>
  <c r="V229" i="6"/>
  <c r="W229" i="6"/>
  <c r="X229" i="6"/>
  <c r="Y229" i="6"/>
  <c r="Z229" i="6"/>
  <c r="AA229" i="6"/>
  <c r="AB229" i="6"/>
  <c r="C230" i="6"/>
  <c r="D230" i="6"/>
  <c r="E230" i="6"/>
  <c r="F230" i="6"/>
  <c r="G230" i="6"/>
  <c r="H230" i="6"/>
  <c r="I230" i="6"/>
  <c r="J230" i="6"/>
  <c r="K230" i="6"/>
  <c r="M230" i="6"/>
  <c r="N230" i="6"/>
  <c r="O230" i="6"/>
  <c r="P230" i="6"/>
  <c r="Q230" i="6"/>
  <c r="R230" i="6"/>
  <c r="S230" i="6"/>
  <c r="T230" i="6"/>
  <c r="U230" i="6"/>
  <c r="V230" i="6"/>
  <c r="W230" i="6"/>
  <c r="X230" i="6"/>
  <c r="Y230" i="6"/>
  <c r="Z230" i="6"/>
  <c r="AA230" i="6"/>
  <c r="AB230" i="6"/>
  <c r="C231" i="6"/>
  <c r="D231" i="6"/>
  <c r="E231" i="6"/>
  <c r="F231" i="6"/>
  <c r="G231" i="6"/>
  <c r="H231" i="6"/>
  <c r="I231" i="6"/>
  <c r="J231" i="6"/>
  <c r="K231" i="6"/>
  <c r="M231" i="6"/>
  <c r="N231" i="6"/>
  <c r="O231" i="6"/>
  <c r="P231" i="6"/>
  <c r="Q231" i="6"/>
  <c r="R231" i="6"/>
  <c r="S231" i="6"/>
  <c r="T231" i="6"/>
  <c r="U231" i="6"/>
  <c r="V231" i="6"/>
  <c r="W231" i="6"/>
  <c r="X231" i="6"/>
  <c r="Y231" i="6"/>
  <c r="Z231" i="6"/>
  <c r="AA231" i="6"/>
  <c r="AB231" i="6"/>
  <c r="C232" i="6"/>
  <c r="D232" i="6"/>
  <c r="E232" i="6"/>
  <c r="F232" i="6"/>
  <c r="G232" i="6"/>
  <c r="H232" i="6"/>
  <c r="I232" i="6"/>
  <c r="J232" i="6"/>
  <c r="K232" i="6"/>
  <c r="M232" i="6"/>
  <c r="N232" i="6"/>
  <c r="O232" i="6"/>
  <c r="P232" i="6"/>
  <c r="Q232" i="6"/>
  <c r="R232" i="6"/>
  <c r="S232" i="6"/>
  <c r="T232" i="6"/>
  <c r="U232" i="6"/>
  <c r="V232" i="6"/>
  <c r="W232" i="6"/>
  <c r="X232" i="6"/>
  <c r="Y232" i="6"/>
  <c r="Z232" i="6"/>
  <c r="AA232" i="6"/>
  <c r="AB232" i="6"/>
  <c r="C233" i="6"/>
  <c r="D233" i="6"/>
  <c r="E233" i="6"/>
  <c r="F233" i="6"/>
  <c r="G233" i="6"/>
  <c r="H233" i="6"/>
  <c r="I233" i="6"/>
  <c r="J233" i="6"/>
  <c r="K233" i="6"/>
  <c r="M233" i="6"/>
  <c r="N233" i="6"/>
  <c r="O233" i="6"/>
  <c r="P233" i="6"/>
  <c r="Q233" i="6"/>
  <c r="R233" i="6"/>
  <c r="S233" i="6"/>
  <c r="T233" i="6"/>
  <c r="U233" i="6"/>
  <c r="V233" i="6"/>
  <c r="W233" i="6"/>
  <c r="X233" i="6"/>
  <c r="Y233" i="6"/>
  <c r="Z233" i="6"/>
  <c r="AA233" i="6"/>
  <c r="AB233" i="6"/>
  <c r="C234" i="6"/>
  <c r="D234" i="6"/>
  <c r="E234" i="6"/>
  <c r="F234" i="6"/>
  <c r="G234" i="6"/>
  <c r="H234" i="6"/>
  <c r="I234" i="6"/>
  <c r="J234" i="6"/>
  <c r="K234" i="6"/>
  <c r="M234" i="6"/>
  <c r="N234" i="6"/>
  <c r="O234" i="6"/>
  <c r="P234" i="6"/>
  <c r="Q234" i="6"/>
  <c r="R234" i="6"/>
  <c r="S234" i="6"/>
  <c r="T234" i="6"/>
  <c r="U234" i="6"/>
  <c r="V234" i="6"/>
  <c r="W234" i="6"/>
  <c r="X234" i="6"/>
  <c r="Y234" i="6"/>
  <c r="Z234" i="6"/>
  <c r="AA234" i="6"/>
  <c r="AB234" i="6"/>
  <c r="C235" i="6"/>
  <c r="D235" i="6"/>
  <c r="E235" i="6"/>
  <c r="F235" i="6"/>
  <c r="G235" i="6"/>
  <c r="H235" i="6"/>
  <c r="I235" i="6"/>
  <c r="J235" i="6"/>
  <c r="K235" i="6"/>
  <c r="M235" i="6"/>
  <c r="N235" i="6"/>
  <c r="O235" i="6"/>
  <c r="P235" i="6"/>
  <c r="Q235" i="6"/>
  <c r="R235" i="6"/>
  <c r="S235" i="6"/>
  <c r="T235" i="6"/>
  <c r="U235" i="6"/>
  <c r="V235" i="6"/>
  <c r="W235" i="6"/>
  <c r="X235" i="6"/>
  <c r="Y235" i="6"/>
  <c r="Z235" i="6"/>
  <c r="AA235" i="6"/>
  <c r="AB235" i="6"/>
  <c r="C236" i="6"/>
  <c r="D236" i="6"/>
  <c r="E236" i="6"/>
  <c r="F236" i="6"/>
  <c r="G236" i="6"/>
  <c r="H236" i="6"/>
  <c r="I236" i="6"/>
  <c r="J236" i="6"/>
  <c r="K236" i="6"/>
  <c r="M236" i="6"/>
  <c r="N236" i="6"/>
  <c r="O236" i="6"/>
  <c r="P236" i="6"/>
  <c r="Q236" i="6"/>
  <c r="R236" i="6"/>
  <c r="S236" i="6"/>
  <c r="T236" i="6"/>
  <c r="U236" i="6"/>
  <c r="V236" i="6"/>
  <c r="W236" i="6"/>
  <c r="X236" i="6"/>
  <c r="Y236" i="6"/>
  <c r="Z236" i="6"/>
  <c r="AA236" i="6"/>
  <c r="AB236" i="6"/>
  <c r="C237" i="6"/>
  <c r="D237" i="6"/>
  <c r="E237" i="6"/>
  <c r="F237" i="6"/>
  <c r="G237" i="6"/>
  <c r="H237" i="6"/>
  <c r="I237" i="6"/>
  <c r="J237" i="6"/>
  <c r="K237" i="6"/>
  <c r="M237" i="6"/>
  <c r="N237" i="6"/>
  <c r="O237" i="6"/>
  <c r="P237" i="6"/>
  <c r="Q237" i="6"/>
  <c r="R237" i="6"/>
  <c r="S237" i="6"/>
  <c r="T237" i="6"/>
  <c r="U237" i="6"/>
  <c r="V237" i="6"/>
  <c r="W237" i="6"/>
  <c r="X237" i="6"/>
  <c r="Y237" i="6"/>
  <c r="Z237" i="6"/>
  <c r="AA237" i="6"/>
  <c r="AB237" i="6"/>
  <c r="C238" i="6"/>
  <c r="D238" i="6"/>
  <c r="E238" i="6"/>
  <c r="F238" i="6"/>
  <c r="G238" i="6"/>
  <c r="H238" i="6"/>
  <c r="I238" i="6"/>
  <c r="J238" i="6"/>
  <c r="K238" i="6"/>
  <c r="M238" i="6"/>
  <c r="N238" i="6"/>
  <c r="O238" i="6"/>
  <c r="P238" i="6"/>
  <c r="Q238" i="6"/>
  <c r="R238" i="6"/>
  <c r="S238" i="6"/>
  <c r="T238" i="6"/>
  <c r="U238" i="6"/>
  <c r="V238" i="6"/>
  <c r="W238" i="6"/>
  <c r="X238" i="6"/>
  <c r="Y238" i="6"/>
  <c r="Z238" i="6"/>
  <c r="AA238" i="6"/>
  <c r="AB238" i="6"/>
  <c r="C239" i="6"/>
  <c r="D239" i="6"/>
  <c r="E239" i="6"/>
  <c r="F239" i="6"/>
  <c r="G239" i="6"/>
  <c r="H239" i="6"/>
  <c r="I239" i="6"/>
  <c r="J239" i="6"/>
  <c r="K239" i="6"/>
  <c r="M239" i="6"/>
  <c r="N239" i="6"/>
  <c r="O239" i="6"/>
  <c r="P239" i="6"/>
  <c r="Q239" i="6"/>
  <c r="R239" i="6"/>
  <c r="S239" i="6"/>
  <c r="T239" i="6"/>
  <c r="U239" i="6"/>
  <c r="V239" i="6"/>
  <c r="W239" i="6"/>
  <c r="X239" i="6"/>
  <c r="Y239" i="6"/>
  <c r="Z239" i="6"/>
  <c r="AA239" i="6"/>
  <c r="AB239" i="6"/>
  <c r="C240" i="6"/>
  <c r="D240" i="6"/>
  <c r="E240" i="6"/>
  <c r="F240" i="6"/>
  <c r="G240" i="6"/>
  <c r="H240" i="6"/>
  <c r="I240" i="6"/>
  <c r="J240" i="6"/>
  <c r="K240" i="6"/>
  <c r="M240" i="6"/>
  <c r="N240" i="6"/>
  <c r="O240" i="6"/>
  <c r="P240" i="6"/>
  <c r="Q240" i="6"/>
  <c r="R240" i="6"/>
  <c r="S240" i="6"/>
  <c r="T240" i="6"/>
  <c r="U240" i="6"/>
  <c r="V240" i="6"/>
  <c r="W240" i="6"/>
  <c r="X240" i="6"/>
  <c r="Y240" i="6"/>
  <c r="Z240" i="6"/>
  <c r="AA240" i="6"/>
  <c r="AB240" i="6"/>
  <c r="C241" i="6"/>
  <c r="D241" i="6"/>
  <c r="E241" i="6"/>
  <c r="F241" i="6"/>
  <c r="G241" i="6"/>
  <c r="H241" i="6"/>
  <c r="I241" i="6"/>
  <c r="J241" i="6"/>
  <c r="K241" i="6"/>
  <c r="M241" i="6"/>
  <c r="N241" i="6"/>
  <c r="O241" i="6"/>
  <c r="P241" i="6"/>
  <c r="Q241" i="6"/>
  <c r="R241" i="6"/>
  <c r="S241" i="6"/>
  <c r="T241" i="6"/>
  <c r="U241" i="6"/>
  <c r="V241" i="6"/>
  <c r="W241" i="6"/>
  <c r="X241" i="6"/>
  <c r="Y241" i="6"/>
  <c r="Z241" i="6"/>
  <c r="AA241" i="6"/>
  <c r="AB241" i="6"/>
  <c r="C242" i="6"/>
  <c r="D242" i="6"/>
  <c r="E242" i="6"/>
  <c r="F242" i="6"/>
  <c r="G242" i="6"/>
  <c r="H242" i="6"/>
  <c r="I242" i="6"/>
  <c r="J242" i="6"/>
  <c r="K242" i="6"/>
  <c r="M242" i="6"/>
  <c r="N242" i="6"/>
  <c r="O242" i="6"/>
  <c r="P242" i="6"/>
  <c r="Q242" i="6"/>
  <c r="R242" i="6"/>
  <c r="S242" i="6"/>
  <c r="T242" i="6"/>
  <c r="U242" i="6"/>
  <c r="V242" i="6"/>
  <c r="W242" i="6"/>
  <c r="X242" i="6"/>
  <c r="Y242" i="6"/>
  <c r="Z242" i="6"/>
  <c r="AA242" i="6"/>
  <c r="AB242" i="6"/>
  <c r="C243" i="6"/>
  <c r="D243" i="6"/>
  <c r="E243" i="6"/>
  <c r="F243" i="6"/>
  <c r="G243" i="6"/>
  <c r="H243" i="6"/>
  <c r="I243" i="6"/>
  <c r="J243" i="6"/>
  <c r="K243" i="6"/>
  <c r="M243" i="6"/>
  <c r="N243" i="6"/>
  <c r="O243" i="6"/>
  <c r="P243" i="6"/>
  <c r="Q243" i="6"/>
  <c r="R243" i="6"/>
  <c r="S243" i="6"/>
  <c r="T243" i="6"/>
  <c r="U243" i="6"/>
  <c r="V243" i="6"/>
  <c r="W243" i="6"/>
  <c r="X243" i="6"/>
  <c r="Y243" i="6"/>
  <c r="Z243" i="6"/>
  <c r="AA243" i="6"/>
  <c r="AB243" i="6"/>
  <c r="C244" i="6"/>
  <c r="D244" i="6"/>
  <c r="E244" i="6"/>
  <c r="F244" i="6"/>
  <c r="G244" i="6"/>
  <c r="H244" i="6"/>
  <c r="I244" i="6"/>
  <c r="J244" i="6"/>
  <c r="K244" i="6"/>
  <c r="M244" i="6"/>
  <c r="N244" i="6"/>
  <c r="O244" i="6"/>
  <c r="P244" i="6"/>
  <c r="Q244" i="6"/>
  <c r="R244" i="6"/>
  <c r="S244" i="6"/>
  <c r="T244" i="6"/>
  <c r="U244" i="6"/>
  <c r="V244" i="6"/>
  <c r="W244" i="6"/>
  <c r="X244" i="6"/>
  <c r="Y244" i="6"/>
  <c r="Z244" i="6"/>
  <c r="AA244" i="6"/>
  <c r="AB244" i="6"/>
  <c r="C245" i="6"/>
  <c r="D245" i="6"/>
  <c r="E245" i="6"/>
  <c r="F245" i="6"/>
  <c r="G245" i="6"/>
  <c r="H245" i="6"/>
  <c r="I245" i="6"/>
  <c r="J245" i="6"/>
  <c r="K245" i="6"/>
  <c r="M245" i="6"/>
  <c r="N245" i="6"/>
  <c r="O245" i="6"/>
  <c r="P245" i="6"/>
  <c r="Q245" i="6"/>
  <c r="R245" i="6"/>
  <c r="S245" i="6"/>
  <c r="T245" i="6"/>
  <c r="U245" i="6"/>
  <c r="V245" i="6"/>
  <c r="W245" i="6"/>
  <c r="X245" i="6"/>
  <c r="Y245" i="6"/>
  <c r="Z245" i="6"/>
  <c r="AA245" i="6"/>
  <c r="AB245" i="6"/>
  <c r="C246" i="6"/>
  <c r="D246" i="6"/>
  <c r="E246" i="6"/>
  <c r="F246" i="6"/>
  <c r="G246" i="6"/>
  <c r="H246" i="6"/>
  <c r="I246" i="6"/>
  <c r="J246" i="6"/>
  <c r="K246" i="6"/>
  <c r="M246" i="6"/>
  <c r="N246" i="6"/>
  <c r="O246" i="6"/>
  <c r="P246" i="6"/>
  <c r="Q246" i="6"/>
  <c r="R246" i="6"/>
  <c r="S246" i="6"/>
  <c r="T246" i="6"/>
  <c r="U246" i="6"/>
  <c r="V246" i="6"/>
  <c r="W246" i="6"/>
  <c r="X246" i="6"/>
  <c r="Y246" i="6"/>
  <c r="Z246" i="6"/>
  <c r="AA246" i="6"/>
  <c r="AB246" i="6"/>
  <c r="C247" i="6"/>
  <c r="D247" i="6"/>
  <c r="E247" i="6"/>
  <c r="F247" i="6"/>
  <c r="G247" i="6"/>
  <c r="H247" i="6"/>
  <c r="I247" i="6"/>
  <c r="J247" i="6"/>
  <c r="K247" i="6"/>
  <c r="M247" i="6"/>
  <c r="N247" i="6"/>
  <c r="O247" i="6"/>
  <c r="P247" i="6"/>
  <c r="Q247" i="6"/>
  <c r="R247" i="6"/>
  <c r="S247" i="6"/>
  <c r="T247" i="6"/>
  <c r="U247" i="6"/>
  <c r="V247" i="6"/>
  <c r="W247" i="6"/>
  <c r="X247" i="6"/>
  <c r="Y247" i="6"/>
  <c r="Z247" i="6"/>
  <c r="AA247" i="6"/>
  <c r="AB247" i="6"/>
  <c r="C248" i="6"/>
  <c r="D248" i="6"/>
  <c r="E248" i="6"/>
  <c r="F248" i="6"/>
  <c r="G248" i="6"/>
  <c r="H248" i="6"/>
  <c r="I248" i="6"/>
  <c r="J248" i="6"/>
  <c r="K248" i="6"/>
  <c r="M248" i="6"/>
  <c r="N248" i="6"/>
  <c r="O248" i="6"/>
  <c r="P248" i="6"/>
  <c r="Q248" i="6"/>
  <c r="R248" i="6"/>
  <c r="S248" i="6"/>
  <c r="T248" i="6"/>
  <c r="U248" i="6"/>
  <c r="V248" i="6"/>
  <c r="W248" i="6"/>
  <c r="X248" i="6"/>
  <c r="Y248" i="6"/>
  <c r="Z248" i="6"/>
  <c r="AA248" i="6"/>
  <c r="AB248" i="6"/>
  <c r="C249" i="6"/>
  <c r="D249" i="6"/>
  <c r="E249" i="6"/>
  <c r="F249" i="6"/>
  <c r="G249" i="6"/>
  <c r="H249" i="6"/>
  <c r="I249" i="6"/>
  <c r="J249" i="6"/>
  <c r="K249" i="6"/>
  <c r="M249" i="6"/>
  <c r="N249" i="6"/>
  <c r="O249" i="6"/>
  <c r="P249" i="6"/>
  <c r="Q249" i="6"/>
  <c r="R249" i="6"/>
  <c r="S249" i="6"/>
  <c r="T249" i="6"/>
  <c r="U249" i="6"/>
  <c r="V249" i="6"/>
  <c r="W249" i="6"/>
  <c r="X249" i="6"/>
  <c r="Y249" i="6"/>
  <c r="Z249" i="6"/>
  <c r="AA249" i="6"/>
  <c r="AB249" i="6"/>
  <c r="C250" i="6"/>
  <c r="D250" i="6"/>
  <c r="E250" i="6"/>
  <c r="F250" i="6"/>
  <c r="G250" i="6"/>
  <c r="H250" i="6"/>
  <c r="I250" i="6"/>
  <c r="J250" i="6"/>
  <c r="K250" i="6"/>
  <c r="M250" i="6"/>
  <c r="N250" i="6"/>
  <c r="O250" i="6"/>
  <c r="P250" i="6"/>
  <c r="Q250" i="6"/>
  <c r="R250" i="6"/>
  <c r="S250" i="6"/>
  <c r="T250" i="6"/>
  <c r="U250" i="6"/>
  <c r="V250" i="6"/>
  <c r="W250" i="6"/>
  <c r="X250" i="6"/>
  <c r="Y250" i="6"/>
  <c r="Z250" i="6"/>
  <c r="AA250" i="6"/>
  <c r="AB250" i="6"/>
  <c r="C251" i="6"/>
  <c r="D251" i="6"/>
  <c r="E251" i="6"/>
  <c r="F251" i="6"/>
  <c r="G251" i="6"/>
  <c r="H251" i="6"/>
  <c r="I251" i="6"/>
  <c r="J251" i="6"/>
  <c r="K251" i="6"/>
  <c r="M251" i="6"/>
  <c r="N251" i="6"/>
  <c r="O251" i="6"/>
  <c r="P251" i="6"/>
  <c r="Q251" i="6"/>
  <c r="R251" i="6"/>
  <c r="S251" i="6"/>
  <c r="T251" i="6"/>
  <c r="U251" i="6"/>
  <c r="V251" i="6"/>
  <c r="W251" i="6"/>
  <c r="X251" i="6"/>
  <c r="Y251" i="6"/>
  <c r="Z251" i="6"/>
  <c r="AA251" i="6"/>
  <c r="AB251" i="6"/>
  <c r="C252" i="6"/>
  <c r="D252" i="6"/>
  <c r="E252" i="6"/>
  <c r="F252" i="6"/>
  <c r="G252" i="6"/>
  <c r="H252" i="6"/>
  <c r="I252" i="6"/>
  <c r="J252" i="6"/>
  <c r="K252" i="6"/>
  <c r="M252" i="6"/>
  <c r="N252" i="6"/>
  <c r="O252" i="6"/>
  <c r="P252" i="6"/>
  <c r="Q252" i="6"/>
  <c r="R252" i="6"/>
  <c r="S252" i="6"/>
  <c r="T252" i="6"/>
  <c r="U252" i="6"/>
  <c r="V252" i="6"/>
  <c r="W252" i="6"/>
  <c r="X252" i="6"/>
  <c r="Y252" i="6"/>
  <c r="Z252" i="6"/>
  <c r="AA252" i="6"/>
  <c r="AB252" i="6"/>
  <c r="C253" i="6"/>
  <c r="D253" i="6"/>
  <c r="E253" i="6"/>
  <c r="F253" i="6"/>
  <c r="G253" i="6"/>
  <c r="H253" i="6"/>
  <c r="I253" i="6"/>
  <c r="J253" i="6"/>
  <c r="K253" i="6"/>
  <c r="M253" i="6"/>
  <c r="N253" i="6"/>
  <c r="O253" i="6"/>
  <c r="P253" i="6"/>
  <c r="Q253" i="6"/>
  <c r="R253" i="6"/>
  <c r="S253" i="6"/>
  <c r="T253" i="6"/>
  <c r="U253" i="6"/>
  <c r="V253" i="6"/>
  <c r="W253" i="6"/>
  <c r="X253" i="6"/>
  <c r="Y253" i="6"/>
  <c r="Z253" i="6"/>
  <c r="AA253" i="6"/>
  <c r="AB253" i="6"/>
  <c r="C254" i="6"/>
  <c r="D254" i="6"/>
  <c r="E254" i="6"/>
  <c r="F254" i="6"/>
  <c r="G254" i="6"/>
  <c r="H254" i="6"/>
  <c r="I254" i="6"/>
  <c r="J254" i="6"/>
  <c r="K254" i="6"/>
  <c r="M254" i="6"/>
  <c r="N254" i="6"/>
  <c r="O254" i="6"/>
  <c r="P254" i="6"/>
  <c r="Q254" i="6"/>
  <c r="R254" i="6"/>
  <c r="S254" i="6"/>
  <c r="T254" i="6"/>
  <c r="U254" i="6"/>
  <c r="V254" i="6"/>
  <c r="W254" i="6"/>
  <c r="X254" i="6"/>
  <c r="Y254" i="6"/>
  <c r="Z254" i="6"/>
  <c r="AA254" i="6"/>
  <c r="AB254" i="6"/>
  <c r="C255" i="6"/>
  <c r="D255" i="6"/>
  <c r="E255" i="6"/>
  <c r="F255" i="6"/>
  <c r="G255" i="6"/>
  <c r="H255" i="6"/>
  <c r="I255" i="6"/>
  <c r="J255" i="6"/>
  <c r="K255" i="6"/>
  <c r="M255" i="6"/>
  <c r="N255" i="6"/>
  <c r="O255" i="6"/>
  <c r="P255" i="6"/>
  <c r="Q255" i="6"/>
  <c r="R255" i="6"/>
  <c r="S255" i="6"/>
  <c r="T255" i="6"/>
  <c r="U255" i="6"/>
  <c r="V255" i="6"/>
  <c r="W255" i="6"/>
  <c r="X255" i="6"/>
  <c r="Y255" i="6"/>
  <c r="Z255" i="6"/>
  <c r="AA255" i="6"/>
  <c r="AB255" i="6"/>
  <c r="C256" i="6"/>
  <c r="D256" i="6"/>
  <c r="E256" i="6"/>
  <c r="F256" i="6"/>
  <c r="G256" i="6"/>
  <c r="H256" i="6"/>
  <c r="I256" i="6"/>
  <c r="J256" i="6"/>
  <c r="K256" i="6"/>
  <c r="M256" i="6"/>
  <c r="N256" i="6"/>
  <c r="O256" i="6"/>
  <c r="P256" i="6"/>
  <c r="Q256" i="6"/>
  <c r="R256" i="6"/>
  <c r="S256" i="6"/>
  <c r="T256" i="6"/>
  <c r="U256" i="6"/>
  <c r="V256" i="6"/>
  <c r="W256" i="6"/>
  <c r="X256" i="6"/>
  <c r="Y256" i="6"/>
  <c r="Z256" i="6"/>
  <c r="AA256" i="6"/>
  <c r="AB256" i="6"/>
  <c r="C257" i="6"/>
  <c r="D257" i="6"/>
  <c r="E257" i="6"/>
  <c r="F257" i="6"/>
  <c r="G257" i="6"/>
  <c r="H257" i="6"/>
  <c r="I257" i="6"/>
  <c r="J257" i="6"/>
  <c r="K257" i="6"/>
  <c r="M257" i="6"/>
  <c r="N257" i="6"/>
  <c r="O257" i="6"/>
  <c r="P257" i="6"/>
  <c r="Q257" i="6"/>
  <c r="R257" i="6"/>
  <c r="S257" i="6"/>
  <c r="T257" i="6"/>
  <c r="U257" i="6"/>
  <c r="V257" i="6"/>
  <c r="W257" i="6"/>
  <c r="X257" i="6"/>
  <c r="Y257" i="6"/>
  <c r="Z257" i="6"/>
  <c r="AA257" i="6"/>
  <c r="AB257" i="6"/>
  <c r="C258" i="6"/>
  <c r="D258" i="6"/>
  <c r="E258" i="6"/>
  <c r="F258" i="6"/>
  <c r="G258" i="6"/>
  <c r="H258" i="6"/>
  <c r="I258" i="6"/>
  <c r="J258" i="6"/>
  <c r="K258" i="6"/>
  <c r="M258" i="6"/>
  <c r="N258" i="6"/>
  <c r="O258" i="6"/>
  <c r="P258" i="6"/>
  <c r="Q258" i="6"/>
  <c r="R258" i="6"/>
  <c r="S258" i="6"/>
  <c r="T258" i="6"/>
  <c r="U258" i="6"/>
  <c r="V258" i="6"/>
  <c r="W258" i="6"/>
  <c r="X258" i="6"/>
  <c r="Y258" i="6"/>
  <c r="Z258" i="6"/>
  <c r="AA258" i="6"/>
  <c r="AB258" i="6"/>
  <c r="C259" i="6"/>
  <c r="D259" i="6"/>
  <c r="E259" i="6"/>
  <c r="F259" i="6"/>
  <c r="G259" i="6"/>
  <c r="H259" i="6"/>
  <c r="I259" i="6"/>
  <c r="J259" i="6"/>
  <c r="K259" i="6"/>
  <c r="M259" i="6"/>
  <c r="N259" i="6"/>
  <c r="O259" i="6"/>
  <c r="P259" i="6"/>
  <c r="Q259" i="6"/>
  <c r="R259" i="6"/>
  <c r="S259" i="6"/>
  <c r="T259" i="6"/>
  <c r="U259" i="6"/>
  <c r="V259" i="6"/>
  <c r="W259" i="6"/>
  <c r="X259" i="6"/>
  <c r="Y259" i="6"/>
  <c r="Z259" i="6"/>
  <c r="AA259" i="6"/>
  <c r="AB259" i="6"/>
  <c r="C260" i="6"/>
  <c r="D260" i="6"/>
  <c r="E260" i="6"/>
  <c r="F260" i="6"/>
  <c r="G260" i="6"/>
  <c r="H260" i="6"/>
  <c r="I260" i="6"/>
  <c r="J260" i="6"/>
  <c r="K260" i="6"/>
  <c r="M260" i="6"/>
  <c r="N260" i="6"/>
  <c r="O260" i="6"/>
  <c r="P260" i="6"/>
  <c r="Q260" i="6"/>
  <c r="R260" i="6"/>
  <c r="S260" i="6"/>
  <c r="T260" i="6"/>
  <c r="U260" i="6"/>
  <c r="V260" i="6"/>
  <c r="W260" i="6"/>
  <c r="X260" i="6"/>
  <c r="Y260" i="6"/>
  <c r="Z260" i="6"/>
  <c r="AA260" i="6"/>
  <c r="AB260" i="6"/>
  <c r="C261" i="6"/>
  <c r="D261" i="6"/>
  <c r="E261" i="6"/>
  <c r="F261" i="6"/>
  <c r="G261" i="6"/>
  <c r="H261" i="6"/>
  <c r="I261" i="6"/>
  <c r="J261" i="6"/>
  <c r="K261" i="6"/>
  <c r="M261" i="6"/>
  <c r="N261" i="6"/>
  <c r="O261" i="6"/>
  <c r="P261" i="6"/>
  <c r="Q261" i="6"/>
  <c r="R261" i="6"/>
  <c r="S261" i="6"/>
  <c r="T261" i="6"/>
  <c r="U261" i="6"/>
  <c r="V261" i="6"/>
  <c r="W261" i="6"/>
  <c r="X261" i="6"/>
  <c r="Y261" i="6"/>
  <c r="Z261" i="6"/>
  <c r="AA261" i="6"/>
  <c r="AB261" i="6"/>
  <c r="C262" i="6"/>
  <c r="D262" i="6"/>
  <c r="E262" i="6"/>
  <c r="F262" i="6"/>
  <c r="G262" i="6"/>
  <c r="H262" i="6"/>
  <c r="I262" i="6"/>
  <c r="J262" i="6"/>
  <c r="K262" i="6"/>
  <c r="M262" i="6"/>
  <c r="N262" i="6"/>
  <c r="O262" i="6"/>
  <c r="P262" i="6"/>
  <c r="Q262" i="6"/>
  <c r="R262" i="6"/>
  <c r="S262" i="6"/>
  <c r="T262" i="6"/>
  <c r="U262" i="6"/>
  <c r="V262" i="6"/>
  <c r="W262" i="6"/>
  <c r="X262" i="6"/>
  <c r="Y262" i="6"/>
  <c r="Z262" i="6"/>
  <c r="AA262" i="6"/>
  <c r="AB262" i="6"/>
  <c r="C263" i="6"/>
  <c r="D263" i="6"/>
  <c r="E263" i="6"/>
  <c r="F263" i="6"/>
  <c r="G263" i="6"/>
  <c r="H263" i="6"/>
  <c r="I263" i="6"/>
  <c r="J263" i="6"/>
  <c r="K263" i="6"/>
  <c r="M263" i="6"/>
  <c r="N263" i="6"/>
  <c r="O263" i="6"/>
  <c r="P263" i="6"/>
  <c r="Q263" i="6"/>
  <c r="R263" i="6"/>
  <c r="S263" i="6"/>
  <c r="T263" i="6"/>
  <c r="U263" i="6"/>
  <c r="V263" i="6"/>
  <c r="W263" i="6"/>
  <c r="X263" i="6"/>
  <c r="Y263" i="6"/>
  <c r="Z263" i="6"/>
  <c r="AA263" i="6"/>
  <c r="AB263" i="6"/>
  <c r="C264" i="6"/>
  <c r="D264" i="6"/>
  <c r="E264" i="6"/>
  <c r="F264" i="6"/>
  <c r="G264" i="6"/>
  <c r="H264" i="6"/>
  <c r="I264" i="6"/>
  <c r="J264" i="6"/>
  <c r="K264" i="6"/>
  <c r="M264" i="6"/>
  <c r="N264" i="6"/>
  <c r="O264" i="6"/>
  <c r="P264" i="6"/>
  <c r="Q264" i="6"/>
  <c r="R264" i="6"/>
  <c r="S264" i="6"/>
  <c r="T264" i="6"/>
  <c r="U264" i="6"/>
  <c r="V264" i="6"/>
  <c r="W264" i="6"/>
  <c r="X264" i="6"/>
  <c r="Y264" i="6"/>
  <c r="Z264" i="6"/>
  <c r="AA264" i="6"/>
  <c r="AB264" i="6"/>
  <c r="C265" i="6"/>
  <c r="D265" i="6"/>
  <c r="E265" i="6"/>
  <c r="F265" i="6"/>
  <c r="G265" i="6"/>
  <c r="H265" i="6"/>
  <c r="I265" i="6"/>
  <c r="J265" i="6"/>
  <c r="K265" i="6"/>
  <c r="M265" i="6"/>
  <c r="N265" i="6"/>
  <c r="O265" i="6"/>
  <c r="P265" i="6"/>
  <c r="Q265" i="6"/>
  <c r="R265" i="6"/>
  <c r="S265" i="6"/>
  <c r="T265" i="6"/>
  <c r="U265" i="6"/>
  <c r="V265" i="6"/>
  <c r="W265" i="6"/>
  <c r="X265" i="6"/>
  <c r="Y265" i="6"/>
  <c r="Z265" i="6"/>
  <c r="AA265" i="6"/>
  <c r="AB265" i="6"/>
  <c r="C266" i="6"/>
  <c r="D266" i="6"/>
  <c r="E266" i="6"/>
  <c r="F266" i="6"/>
  <c r="G266" i="6"/>
  <c r="H266" i="6"/>
  <c r="I266" i="6"/>
  <c r="J266" i="6"/>
  <c r="K266" i="6"/>
  <c r="M266" i="6"/>
  <c r="N266" i="6"/>
  <c r="O266" i="6"/>
  <c r="P266" i="6"/>
  <c r="Q266" i="6"/>
  <c r="R266" i="6"/>
  <c r="S266" i="6"/>
  <c r="T266" i="6"/>
  <c r="U266" i="6"/>
  <c r="V266" i="6"/>
  <c r="W266" i="6"/>
  <c r="X266" i="6"/>
  <c r="Y266" i="6"/>
  <c r="Z266" i="6"/>
  <c r="AA266" i="6"/>
  <c r="AB266" i="6"/>
  <c r="C267" i="6"/>
  <c r="D267" i="6"/>
  <c r="E267" i="6"/>
  <c r="F267" i="6"/>
  <c r="G267" i="6"/>
  <c r="H267" i="6"/>
  <c r="I267" i="6"/>
  <c r="J267" i="6"/>
  <c r="K267" i="6"/>
  <c r="M267" i="6"/>
  <c r="N267" i="6"/>
  <c r="O267" i="6"/>
  <c r="P267" i="6"/>
  <c r="Q267" i="6"/>
  <c r="R267" i="6"/>
  <c r="S267" i="6"/>
  <c r="T267" i="6"/>
  <c r="U267" i="6"/>
  <c r="V267" i="6"/>
  <c r="W267" i="6"/>
  <c r="X267" i="6"/>
  <c r="Y267" i="6"/>
  <c r="Z267" i="6"/>
  <c r="AA267" i="6"/>
  <c r="AB267" i="6"/>
  <c r="C268" i="6"/>
  <c r="D268" i="6"/>
  <c r="E268" i="6"/>
  <c r="F268" i="6"/>
  <c r="G268" i="6"/>
  <c r="H268" i="6"/>
  <c r="I268" i="6"/>
  <c r="J268" i="6"/>
  <c r="K268" i="6"/>
  <c r="M268" i="6"/>
  <c r="N268" i="6"/>
  <c r="O268" i="6"/>
  <c r="P268" i="6"/>
  <c r="Q268" i="6"/>
  <c r="R268" i="6"/>
  <c r="S268" i="6"/>
  <c r="T268" i="6"/>
  <c r="U268" i="6"/>
  <c r="V268" i="6"/>
  <c r="W268" i="6"/>
  <c r="X268" i="6"/>
  <c r="Y268" i="6"/>
  <c r="Z268" i="6"/>
  <c r="AA268" i="6"/>
  <c r="AB268" i="6"/>
  <c r="C269" i="6"/>
  <c r="D269" i="6"/>
  <c r="E269" i="6"/>
  <c r="F269" i="6"/>
  <c r="G269" i="6"/>
  <c r="H269" i="6"/>
  <c r="I269" i="6"/>
  <c r="J269" i="6"/>
  <c r="K269" i="6"/>
  <c r="M269" i="6"/>
  <c r="N269" i="6"/>
  <c r="O269" i="6"/>
  <c r="P269" i="6"/>
  <c r="Q269" i="6"/>
  <c r="R269" i="6"/>
  <c r="S269" i="6"/>
  <c r="T269" i="6"/>
  <c r="U269" i="6"/>
  <c r="V269" i="6"/>
  <c r="W269" i="6"/>
  <c r="X269" i="6"/>
  <c r="Y269" i="6"/>
  <c r="Z269" i="6"/>
  <c r="AA269" i="6"/>
  <c r="AB269" i="6"/>
  <c r="C270" i="6"/>
  <c r="D270" i="6"/>
  <c r="E270" i="6"/>
  <c r="F270" i="6"/>
  <c r="G270" i="6"/>
  <c r="H270" i="6"/>
  <c r="I270" i="6"/>
  <c r="J270" i="6"/>
  <c r="K270" i="6"/>
  <c r="M270" i="6"/>
  <c r="N270" i="6"/>
  <c r="O270" i="6"/>
  <c r="P270" i="6"/>
  <c r="Q270" i="6"/>
  <c r="R270" i="6"/>
  <c r="S270" i="6"/>
  <c r="T270" i="6"/>
  <c r="U270" i="6"/>
  <c r="V270" i="6"/>
  <c r="W270" i="6"/>
  <c r="X270" i="6"/>
  <c r="Y270" i="6"/>
  <c r="Z270" i="6"/>
  <c r="AA270" i="6"/>
  <c r="AB270" i="6"/>
  <c r="C271" i="6"/>
  <c r="D271" i="6"/>
  <c r="E271" i="6"/>
  <c r="F271" i="6"/>
  <c r="G271" i="6"/>
  <c r="H271" i="6"/>
  <c r="I271" i="6"/>
  <c r="J271" i="6"/>
  <c r="K271" i="6"/>
  <c r="M271" i="6"/>
  <c r="N271" i="6"/>
  <c r="O271" i="6"/>
  <c r="P271" i="6"/>
  <c r="Q271" i="6"/>
  <c r="R271" i="6"/>
  <c r="S271" i="6"/>
  <c r="T271" i="6"/>
  <c r="U271" i="6"/>
  <c r="V271" i="6"/>
  <c r="W271" i="6"/>
  <c r="X271" i="6"/>
  <c r="Y271" i="6"/>
  <c r="Z271" i="6"/>
  <c r="AA271" i="6"/>
  <c r="AB271" i="6"/>
  <c r="C272" i="6"/>
  <c r="D272" i="6"/>
  <c r="E272" i="6"/>
  <c r="F272" i="6"/>
  <c r="G272" i="6"/>
  <c r="H272" i="6"/>
  <c r="I272" i="6"/>
  <c r="J272" i="6"/>
  <c r="K272" i="6"/>
  <c r="M272" i="6"/>
  <c r="N272" i="6"/>
  <c r="O272" i="6"/>
  <c r="P272" i="6"/>
  <c r="Q272" i="6"/>
  <c r="R272" i="6"/>
  <c r="S272" i="6"/>
  <c r="T272" i="6"/>
  <c r="U272" i="6"/>
  <c r="V272" i="6"/>
  <c r="W272" i="6"/>
  <c r="X272" i="6"/>
  <c r="Y272" i="6"/>
  <c r="Z272" i="6"/>
  <c r="AA272" i="6"/>
  <c r="AB272" i="6"/>
  <c r="C273" i="6"/>
  <c r="D273" i="6"/>
  <c r="E273" i="6"/>
  <c r="F273" i="6"/>
  <c r="G273" i="6"/>
  <c r="H273" i="6"/>
  <c r="I273" i="6"/>
  <c r="J273" i="6"/>
  <c r="K273" i="6"/>
  <c r="M273" i="6"/>
  <c r="N273" i="6"/>
  <c r="O273" i="6"/>
  <c r="P273" i="6"/>
  <c r="Q273" i="6"/>
  <c r="R273" i="6"/>
  <c r="S273" i="6"/>
  <c r="T273" i="6"/>
  <c r="U273" i="6"/>
  <c r="V273" i="6"/>
  <c r="W273" i="6"/>
  <c r="X273" i="6"/>
  <c r="Y273" i="6"/>
  <c r="Z273" i="6"/>
  <c r="AA273" i="6"/>
  <c r="AB273" i="6"/>
  <c r="C274" i="6"/>
  <c r="D274" i="6"/>
  <c r="E274" i="6"/>
  <c r="F274" i="6"/>
  <c r="G274" i="6"/>
  <c r="H274" i="6"/>
  <c r="I274" i="6"/>
  <c r="J274" i="6"/>
  <c r="K274" i="6"/>
  <c r="M274" i="6"/>
  <c r="N274" i="6"/>
  <c r="O274" i="6"/>
  <c r="P274" i="6"/>
  <c r="Q274" i="6"/>
  <c r="R274" i="6"/>
  <c r="S274" i="6"/>
  <c r="T274" i="6"/>
  <c r="U274" i="6"/>
  <c r="V274" i="6"/>
  <c r="W274" i="6"/>
  <c r="X274" i="6"/>
  <c r="Y274" i="6"/>
  <c r="Z274" i="6"/>
  <c r="AA274" i="6"/>
  <c r="AB274" i="6"/>
  <c r="C275" i="6"/>
  <c r="D275" i="6"/>
  <c r="E275" i="6"/>
  <c r="F275" i="6"/>
  <c r="G275" i="6"/>
  <c r="H275" i="6"/>
  <c r="I275" i="6"/>
  <c r="J275" i="6"/>
  <c r="K275" i="6"/>
  <c r="M275" i="6"/>
  <c r="N275" i="6"/>
  <c r="O275" i="6"/>
  <c r="P275" i="6"/>
  <c r="Q275" i="6"/>
  <c r="R275" i="6"/>
  <c r="S275" i="6"/>
  <c r="T275" i="6"/>
  <c r="U275" i="6"/>
  <c r="V275" i="6"/>
  <c r="W275" i="6"/>
  <c r="X275" i="6"/>
  <c r="Y275" i="6"/>
  <c r="Z275" i="6"/>
  <c r="AA275" i="6"/>
  <c r="AB275" i="6"/>
  <c r="C276" i="6"/>
  <c r="D276" i="6"/>
  <c r="E276" i="6"/>
  <c r="F276" i="6"/>
  <c r="G276" i="6"/>
  <c r="H276" i="6"/>
  <c r="I276" i="6"/>
  <c r="J276" i="6"/>
  <c r="K276" i="6"/>
  <c r="M276" i="6"/>
  <c r="N276" i="6"/>
  <c r="O276" i="6"/>
  <c r="P276" i="6"/>
  <c r="Q276" i="6"/>
  <c r="R276" i="6"/>
  <c r="S276" i="6"/>
  <c r="T276" i="6"/>
  <c r="U276" i="6"/>
  <c r="V276" i="6"/>
  <c r="W276" i="6"/>
  <c r="X276" i="6"/>
  <c r="Y276" i="6"/>
  <c r="Z276" i="6"/>
  <c r="AA276" i="6"/>
  <c r="AB276" i="6"/>
  <c r="C277" i="6"/>
  <c r="D277" i="6"/>
  <c r="E277" i="6"/>
  <c r="F277" i="6"/>
  <c r="G277" i="6"/>
  <c r="H277" i="6"/>
  <c r="I277" i="6"/>
  <c r="J277" i="6"/>
  <c r="K277" i="6"/>
  <c r="M277" i="6"/>
  <c r="N277" i="6"/>
  <c r="O277" i="6"/>
  <c r="P277" i="6"/>
  <c r="Q277" i="6"/>
  <c r="R277" i="6"/>
  <c r="S277" i="6"/>
  <c r="T277" i="6"/>
  <c r="U277" i="6"/>
  <c r="V277" i="6"/>
  <c r="W277" i="6"/>
  <c r="X277" i="6"/>
  <c r="Y277" i="6"/>
  <c r="Z277" i="6"/>
  <c r="AA277" i="6"/>
  <c r="AB277" i="6"/>
  <c r="C278" i="6"/>
  <c r="D278" i="6"/>
  <c r="E278" i="6"/>
  <c r="F278" i="6"/>
  <c r="G278" i="6"/>
  <c r="H278" i="6"/>
  <c r="I278" i="6"/>
  <c r="J278" i="6"/>
  <c r="K278" i="6"/>
  <c r="M278" i="6"/>
  <c r="N278" i="6"/>
  <c r="O278" i="6"/>
  <c r="P278" i="6"/>
  <c r="Q278" i="6"/>
  <c r="R278" i="6"/>
  <c r="S278" i="6"/>
  <c r="T278" i="6"/>
  <c r="U278" i="6"/>
  <c r="V278" i="6"/>
  <c r="W278" i="6"/>
  <c r="X278" i="6"/>
  <c r="Y278" i="6"/>
  <c r="Z278" i="6"/>
  <c r="AA278" i="6"/>
  <c r="AB278" i="6"/>
  <c r="C279" i="6"/>
  <c r="D279" i="6"/>
  <c r="E279" i="6"/>
  <c r="F279" i="6"/>
  <c r="G279" i="6"/>
  <c r="H279" i="6"/>
  <c r="I279" i="6"/>
  <c r="J279" i="6"/>
  <c r="K279" i="6"/>
  <c r="M279" i="6"/>
  <c r="N279" i="6"/>
  <c r="O279" i="6"/>
  <c r="P279" i="6"/>
  <c r="Q279" i="6"/>
  <c r="R279" i="6"/>
  <c r="S279" i="6"/>
  <c r="T279" i="6"/>
  <c r="U279" i="6"/>
  <c r="V279" i="6"/>
  <c r="W279" i="6"/>
  <c r="X279" i="6"/>
  <c r="Y279" i="6"/>
  <c r="Z279" i="6"/>
  <c r="AA279" i="6"/>
  <c r="AB279" i="6"/>
  <c r="C280" i="6"/>
  <c r="D280" i="6"/>
  <c r="E280" i="6"/>
  <c r="F280" i="6"/>
  <c r="G280" i="6"/>
  <c r="H280" i="6"/>
  <c r="I280" i="6"/>
  <c r="J280" i="6"/>
  <c r="K280" i="6"/>
  <c r="M280" i="6"/>
  <c r="N280" i="6"/>
  <c r="O280" i="6"/>
  <c r="P280" i="6"/>
  <c r="Q280" i="6"/>
  <c r="R280" i="6"/>
  <c r="S280" i="6"/>
  <c r="T280" i="6"/>
  <c r="U280" i="6"/>
  <c r="V280" i="6"/>
  <c r="W280" i="6"/>
  <c r="X280" i="6"/>
  <c r="Y280" i="6"/>
  <c r="Z280" i="6"/>
  <c r="AA280" i="6"/>
  <c r="AB280" i="6"/>
  <c r="C281" i="6"/>
  <c r="D281" i="6"/>
  <c r="E281" i="6"/>
  <c r="F281" i="6"/>
  <c r="G281" i="6"/>
  <c r="H281" i="6"/>
  <c r="I281" i="6"/>
  <c r="J281" i="6"/>
  <c r="K281" i="6"/>
  <c r="M281" i="6"/>
  <c r="N281" i="6"/>
  <c r="O281" i="6"/>
  <c r="P281" i="6"/>
  <c r="Q281" i="6"/>
  <c r="R281" i="6"/>
  <c r="S281" i="6"/>
  <c r="T281" i="6"/>
  <c r="U281" i="6"/>
  <c r="V281" i="6"/>
  <c r="W281" i="6"/>
  <c r="X281" i="6"/>
  <c r="Y281" i="6"/>
  <c r="Z281" i="6"/>
  <c r="AA281" i="6"/>
  <c r="AB281" i="6"/>
  <c r="C282" i="6"/>
  <c r="D282" i="6"/>
  <c r="E282" i="6"/>
  <c r="F282" i="6"/>
  <c r="G282" i="6"/>
  <c r="H282" i="6"/>
  <c r="I282" i="6"/>
  <c r="J282" i="6"/>
  <c r="K282" i="6"/>
  <c r="M282" i="6"/>
  <c r="N282" i="6"/>
  <c r="O282" i="6"/>
  <c r="P282" i="6"/>
  <c r="Q282" i="6"/>
  <c r="R282" i="6"/>
  <c r="S282" i="6"/>
  <c r="T282" i="6"/>
  <c r="U282" i="6"/>
  <c r="V282" i="6"/>
  <c r="W282" i="6"/>
  <c r="X282" i="6"/>
  <c r="Y282" i="6"/>
  <c r="Z282" i="6"/>
  <c r="AA282" i="6"/>
  <c r="AB282" i="6"/>
  <c r="C283" i="6"/>
  <c r="D283" i="6"/>
  <c r="E283" i="6"/>
  <c r="F283" i="6"/>
  <c r="G283" i="6"/>
  <c r="H283" i="6"/>
  <c r="I283" i="6"/>
  <c r="J283" i="6"/>
  <c r="K283" i="6"/>
  <c r="M283" i="6"/>
  <c r="N283" i="6"/>
  <c r="O283" i="6"/>
  <c r="P283" i="6"/>
  <c r="Q283" i="6"/>
  <c r="R283" i="6"/>
  <c r="S283" i="6"/>
  <c r="T283" i="6"/>
  <c r="U283" i="6"/>
  <c r="V283" i="6"/>
  <c r="W283" i="6"/>
  <c r="X283" i="6"/>
  <c r="Y283" i="6"/>
  <c r="Z283" i="6"/>
  <c r="AA283" i="6"/>
  <c r="AB283" i="6"/>
  <c r="C284" i="6"/>
  <c r="D284" i="6"/>
  <c r="E284" i="6"/>
  <c r="F284" i="6"/>
  <c r="G284" i="6"/>
  <c r="H284" i="6"/>
  <c r="I284" i="6"/>
  <c r="J284" i="6"/>
  <c r="K284" i="6"/>
  <c r="M284" i="6"/>
  <c r="N284" i="6"/>
  <c r="O284" i="6"/>
  <c r="P284" i="6"/>
  <c r="Q284" i="6"/>
  <c r="R284" i="6"/>
  <c r="S284" i="6"/>
  <c r="T284" i="6"/>
  <c r="U284" i="6"/>
  <c r="V284" i="6"/>
  <c r="W284" i="6"/>
  <c r="X284" i="6"/>
  <c r="Y284" i="6"/>
  <c r="Z284" i="6"/>
  <c r="AA284" i="6"/>
  <c r="AB284" i="6"/>
  <c r="C285" i="6"/>
  <c r="D285" i="6"/>
  <c r="E285" i="6"/>
  <c r="F285" i="6"/>
  <c r="G285" i="6"/>
  <c r="H285" i="6"/>
  <c r="I285" i="6"/>
  <c r="J285" i="6"/>
  <c r="K285" i="6"/>
  <c r="M285" i="6"/>
  <c r="N285" i="6"/>
  <c r="O285" i="6"/>
  <c r="P285" i="6"/>
  <c r="Q285" i="6"/>
  <c r="R285" i="6"/>
  <c r="S285" i="6"/>
  <c r="T285" i="6"/>
  <c r="U285" i="6"/>
  <c r="V285" i="6"/>
  <c r="W285" i="6"/>
  <c r="X285" i="6"/>
  <c r="Y285" i="6"/>
  <c r="Z285" i="6"/>
  <c r="AA285" i="6"/>
  <c r="AB285" i="6"/>
  <c r="C286" i="6"/>
  <c r="D286" i="6"/>
  <c r="E286" i="6"/>
  <c r="F286" i="6"/>
  <c r="G286" i="6"/>
  <c r="H286" i="6"/>
  <c r="I286" i="6"/>
  <c r="J286" i="6"/>
  <c r="K286" i="6"/>
  <c r="M286" i="6"/>
  <c r="N286" i="6"/>
  <c r="O286" i="6"/>
  <c r="P286" i="6"/>
  <c r="Q286" i="6"/>
  <c r="R286" i="6"/>
  <c r="S286" i="6"/>
  <c r="T286" i="6"/>
  <c r="U286" i="6"/>
  <c r="V286" i="6"/>
  <c r="W286" i="6"/>
  <c r="X286" i="6"/>
  <c r="Y286" i="6"/>
  <c r="Z286" i="6"/>
  <c r="AA286" i="6"/>
  <c r="AB286" i="6"/>
  <c r="C287" i="6"/>
  <c r="D287" i="6"/>
  <c r="E287" i="6"/>
  <c r="F287" i="6"/>
  <c r="G287" i="6"/>
  <c r="H287" i="6"/>
  <c r="I287" i="6"/>
  <c r="J287" i="6"/>
  <c r="K287" i="6"/>
  <c r="M287" i="6"/>
  <c r="N287" i="6"/>
  <c r="O287" i="6"/>
  <c r="P287" i="6"/>
  <c r="Q287" i="6"/>
  <c r="R287" i="6"/>
  <c r="S287" i="6"/>
  <c r="T287" i="6"/>
  <c r="U287" i="6"/>
  <c r="V287" i="6"/>
  <c r="W287" i="6"/>
  <c r="X287" i="6"/>
  <c r="Y287" i="6"/>
  <c r="Z287" i="6"/>
  <c r="AA287" i="6"/>
  <c r="AB287" i="6"/>
  <c r="C288" i="6"/>
  <c r="D288" i="6"/>
  <c r="E288" i="6"/>
  <c r="F288" i="6"/>
  <c r="G288" i="6"/>
  <c r="H288" i="6"/>
  <c r="I288" i="6"/>
  <c r="J288" i="6"/>
  <c r="K288" i="6"/>
  <c r="M288" i="6"/>
  <c r="N288" i="6"/>
  <c r="O288" i="6"/>
  <c r="P288" i="6"/>
  <c r="Q288" i="6"/>
  <c r="R288" i="6"/>
  <c r="S288" i="6"/>
  <c r="T288" i="6"/>
  <c r="U288" i="6"/>
  <c r="V288" i="6"/>
  <c r="W288" i="6"/>
  <c r="X288" i="6"/>
  <c r="Y288" i="6"/>
  <c r="Z288" i="6"/>
  <c r="AA288" i="6"/>
  <c r="AB288" i="6"/>
  <c r="C289" i="6"/>
  <c r="D289" i="6"/>
  <c r="E289" i="6"/>
  <c r="F289" i="6"/>
  <c r="G289" i="6"/>
  <c r="H289" i="6"/>
  <c r="I289" i="6"/>
  <c r="J289" i="6"/>
  <c r="K289" i="6"/>
  <c r="M289" i="6"/>
  <c r="N289" i="6"/>
  <c r="O289" i="6"/>
  <c r="P289" i="6"/>
  <c r="Q289" i="6"/>
  <c r="R289" i="6"/>
  <c r="S289" i="6"/>
  <c r="T289" i="6"/>
  <c r="U289" i="6"/>
  <c r="V289" i="6"/>
  <c r="W289" i="6"/>
  <c r="X289" i="6"/>
  <c r="Y289" i="6"/>
  <c r="Z289" i="6"/>
  <c r="AA289" i="6"/>
  <c r="AB289" i="6"/>
  <c r="C290" i="6"/>
  <c r="D290" i="6"/>
  <c r="E290" i="6"/>
  <c r="F290" i="6"/>
  <c r="G290" i="6"/>
  <c r="H290" i="6"/>
  <c r="I290" i="6"/>
  <c r="J290" i="6"/>
  <c r="K290" i="6"/>
  <c r="M290" i="6"/>
  <c r="N290" i="6"/>
  <c r="O290" i="6"/>
  <c r="P290" i="6"/>
  <c r="Q290" i="6"/>
  <c r="R290" i="6"/>
  <c r="S290" i="6"/>
  <c r="T290" i="6"/>
  <c r="U290" i="6"/>
  <c r="V290" i="6"/>
  <c r="W290" i="6"/>
  <c r="X290" i="6"/>
  <c r="Y290" i="6"/>
  <c r="Z290" i="6"/>
  <c r="AA290" i="6"/>
  <c r="AB290" i="6"/>
  <c r="C291" i="6"/>
  <c r="D291" i="6"/>
  <c r="E291" i="6"/>
  <c r="F291" i="6"/>
  <c r="G291" i="6"/>
  <c r="H291" i="6"/>
  <c r="I291" i="6"/>
  <c r="J291" i="6"/>
  <c r="K291" i="6"/>
  <c r="M291" i="6"/>
  <c r="N291" i="6"/>
  <c r="O291" i="6"/>
  <c r="P291" i="6"/>
  <c r="Q291" i="6"/>
  <c r="R291" i="6"/>
  <c r="S291" i="6"/>
  <c r="T291" i="6"/>
  <c r="U291" i="6"/>
  <c r="V291" i="6"/>
  <c r="W291" i="6"/>
  <c r="X291" i="6"/>
  <c r="Y291" i="6"/>
  <c r="Z291" i="6"/>
  <c r="AA291" i="6"/>
  <c r="AB291" i="6"/>
  <c r="C292" i="6"/>
  <c r="D292" i="6"/>
  <c r="E292" i="6"/>
  <c r="F292" i="6"/>
  <c r="G292" i="6"/>
  <c r="H292" i="6"/>
  <c r="I292" i="6"/>
  <c r="J292" i="6"/>
  <c r="K292" i="6"/>
  <c r="M292" i="6"/>
  <c r="N292" i="6"/>
  <c r="O292" i="6"/>
  <c r="P292" i="6"/>
  <c r="Q292" i="6"/>
  <c r="R292" i="6"/>
  <c r="S292" i="6"/>
  <c r="T292" i="6"/>
  <c r="U292" i="6"/>
  <c r="V292" i="6"/>
  <c r="W292" i="6"/>
  <c r="X292" i="6"/>
  <c r="Y292" i="6"/>
  <c r="Z292" i="6"/>
  <c r="AA292" i="6"/>
  <c r="AB292" i="6"/>
  <c r="C293" i="6"/>
  <c r="D293" i="6"/>
  <c r="E293" i="6"/>
  <c r="F293" i="6"/>
  <c r="G293" i="6"/>
  <c r="H293" i="6"/>
  <c r="I293" i="6"/>
  <c r="J293" i="6"/>
  <c r="K293" i="6"/>
  <c r="M293" i="6"/>
  <c r="N293" i="6"/>
  <c r="O293" i="6"/>
  <c r="P293" i="6"/>
  <c r="Q293" i="6"/>
  <c r="R293" i="6"/>
  <c r="S293" i="6"/>
  <c r="T293" i="6"/>
  <c r="U293" i="6"/>
  <c r="V293" i="6"/>
  <c r="W293" i="6"/>
  <c r="X293" i="6"/>
  <c r="Y293" i="6"/>
  <c r="Z293" i="6"/>
  <c r="AA293" i="6"/>
  <c r="AB293" i="6"/>
  <c r="C294" i="6"/>
  <c r="D294" i="6"/>
  <c r="E294" i="6"/>
  <c r="F294" i="6"/>
  <c r="G294" i="6"/>
  <c r="H294" i="6"/>
  <c r="I294" i="6"/>
  <c r="J294" i="6"/>
  <c r="K294" i="6"/>
  <c r="M294" i="6"/>
  <c r="N294" i="6"/>
  <c r="O294" i="6"/>
  <c r="P294" i="6"/>
  <c r="Q294" i="6"/>
  <c r="R294" i="6"/>
  <c r="S294" i="6"/>
  <c r="T294" i="6"/>
  <c r="U294" i="6"/>
  <c r="V294" i="6"/>
  <c r="W294" i="6"/>
  <c r="X294" i="6"/>
  <c r="Y294" i="6"/>
  <c r="Z294" i="6"/>
  <c r="AA294" i="6"/>
  <c r="AB294" i="6"/>
  <c r="C295" i="6"/>
  <c r="D295" i="6"/>
  <c r="E295" i="6"/>
  <c r="F295" i="6"/>
  <c r="G295" i="6"/>
  <c r="H295" i="6"/>
  <c r="I295" i="6"/>
  <c r="J295" i="6"/>
  <c r="K295" i="6"/>
  <c r="M295" i="6"/>
  <c r="N295" i="6"/>
  <c r="O295" i="6"/>
  <c r="P295" i="6"/>
  <c r="Q295" i="6"/>
  <c r="R295" i="6"/>
  <c r="S295" i="6"/>
  <c r="T295" i="6"/>
  <c r="U295" i="6"/>
  <c r="V295" i="6"/>
  <c r="W295" i="6"/>
  <c r="X295" i="6"/>
  <c r="Y295" i="6"/>
  <c r="Z295" i="6"/>
  <c r="AA295" i="6"/>
  <c r="AB295" i="6"/>
  <c r="C296" i="6"/>
  <c r="D296" i="6"/>
  <c r="E296" i="6"/>
  <c r="F296" i="6"/>
  <c r="G296" i="6"/>
  <c r="H296" i="6"/>
  <c r="I296" i="6"/>
  <c r="J296" i="6"/>
  <c r="K296" i="6"/>
  <c r="M296" i="6"/>
  <c r="N296" i="6"/>
  <c r="O296" i="6"/>
  <c r="P296" i="6"/>
  <c r="Q296" i="6"/>
  <c r="R296" i="6"/>
  <c r="S296" i="6"/>
  <c r="T296" i="6"/>
  <c r="U296" i="6"/>
  <c r="V296" i="6"/>
  <c r="W296" i="6"/>
  <c r="X296" i="6"/>
  <c r="Y296" i="6"/>
  <c r="Z296" i="6"/>
  <c r="AA296" i="6"/>
  <c r="AB296" i="6"/>
  <c r="C297" i="6"/>
  <c r="D297" i="6"/>
  <c r="E297" i="6"/>
  <c r="F297" i="6"/>
  <c r="G297" i="6"/>
  <c r="H297" i="6"/>
  <c r="I297" i="6"/>
  <c r="J297" i="6"/>
  <c r="K297" i="6"/>
  <c r="M297" i="6"/>
  <c r="N297" i="6"/>
  <c r="O297" i="6"/>
  <c r="P297" i="6"/>
  <c r="Q297" i="6"/>
  <c r="R297" i="6"/>
  <c r="S297" i="6"/>
  <c r="T297" i="6"/>
  <c r="U297" i="6"/>
  <c r="V297" i="6"/>
  <c r="W297" i="6"/>
  <c r="X297" i="6"/>
  <c r="Y297" i="6"/>
  <c r="Z297" i="6"/>
  <c r="AA297" i="6"/>
  <c r="AB297" i="6"/>
  <c r="C298" i="6"/>
  <c r="D298" i="6"/>
  <c r="E298" i="6"/>
  <c r="F298" i="6"/>
  <c r="G298" i="6"/>
  <c r="H298" i="6"/>
  <c r="I298" i="6"/>
  <c r="J298" i="6"/>
  <c r="K298" i="6"/>
  <c r="M298" i="6"/>
  <c r="N298" i="6"/>
  <c r="O298" i="6"/>
  <c r="P298" i="6"/>
  <c r="Q298" i="6"/>
  <c r="R298" i="6"/>
  <c r="S298" i="6"/>
  <c r="T298" i="6"/>
  <c r="U298" i="6"/>
  <c r="V298" i="6"/>
  <c r="W298" i="6"/>
  <c r="X298" i="6"/>
  <c r="Y298" i="6"/>
  <c r="Z298" i="6"/>
  <c r="AA298" i="6"/>
  <c r="AB298" i="6"/>
  <c r="C299" i="6"/>
  <c r="D299" i="6"/>
  <c r="E299" i="6"/>
  <c r="F299" i="6"/>
  <c r="G299" i="6"/>
  <c r="H299" i="6"/>
  <c r="I299" i="6"/>
  <c r="J299" i="6"/>
  <c r="K299" i="6"/>
  <c r="M299" i="6"/>
  <c r="N299" i="6"/>
  <c r="O299" i="6"/>
  <c r="P299" i="6"/>
  <c r="Q299" i="6"/>
  <c r="R299" i="6"/>
  <c r="S299" i="6"/>
  <c r="T299" i="6"/>
  <c r="U299" i="6"/>
  <c r="V299" i="6"/>
  <c r="W299" i="6"/>
  <c r="X299" i="6"/>
  <c r="Y299" i="6"/>
  <c r="Z299" i="6"/>
  <c r="AA299" i="6"/>
  <c r="AB299" i="6"/>
  <c r="C300" i="6"/>
  <c r="D300" i="6"/>
  <c r="E300" i="6"/>
  <c r="F300" i="6"/>
  <c r="G300" i="6"/>
  <c r="H300" i="6"/>
  <c r="I300" i="6"/>
  <c r="J300" i="6"/>
  <c r="K300" i="6"/>
  <c r="M300" i="6"/>
  <c r="N300" i="6"/>
  <c r="O300" i="6"/>
  <c r="P300" i="6"/>
  <c r="Q300" i="6"/>
  <c r="R300" i="6"/>
  <c r="S300" i="6"/>
  <c r="T300" i="6"/>
  <c r="U300" i="6"/>
  <c r="V300" i="6"/>
  <c r="W300" i="6"/>
  <c r="X300" i="6"/>
  <c r="Y300" i="6"/>
  <c r="Z300" i="6"/>
  <c r="AA300" i="6"/>
  <c r="AB300" i="6"/>
  <c r="C301" i="6"/>
  <c r="D301" i="6"/>
  <c r="E301" i="6"/>
  <c r="F301" i="6"/>
  <c r="G301" i="6"/>
  <c r="H301" i="6"/>
  <c r="I301" i="6"/>
  <c r="J301" i="6"/>
  <c r="K301" i="6"/>
  <c r="M301" i="6"/>
  <c r="N301" i="6"/>
  <c r="O301" i="6"/>
  <c r="P301" i="6"/>
  <c r="Q301" i="6"/>
  <c r="R301" i="6"/>
  <c r="S301" i="6"/>
  <c r="T301" i="6"/>
  <c r="U301" i="6"/>
  <c r="V301" i="6"/>
  <c r="W301" i="6"/>
  <c r="X301" i="6"/>
  <c r="Y301" i="6"/>
  <c r="Z301" i="6"/>
  <c r="AA301" i="6"/>
  <c r="AB301" i="6"/>
  <c r="C302" i="6"/>
  <c r="D302" i="6"/>
  <c r="E302" i="6"/>
  <c r="F302" i="6"/>
  <c r="G302" i="6"/>
  <c r="H302" i="6"/>
  <c r="I302" i="6"/>
  <c r="J302" i="6"/>
  <c r="K302" i="6"/>
  <c r="M302" i="6"/>
  <c r="N302" i="6"/>
  <c r="O302" i="6"/>
  <c r="P302" i="6"/>
  <c r="Q302" i="6"/>
  <c r="R302" i="6"/>
  <c r="S302" i="6"/>
  <c r="T302" i="6"/>
  <c r="U302" i="6"/>
  <c r="V302" i="6"/>
  <c r="W302" i="6"/>
  <c r="X302" i="6"/>
  <c r="Y302" i="6"/>
  <c r="Z302" i="6"/>
  <c r="AA302" i="6"/>
  <c r="AB302" i="6"/>
  <c r="C303" i="6"/>
  <c r="D303" i="6"/>
  <c r="E303" i="6"/>
  <c r="F303" i="6"/>
  <c r="G303" i="6"/>
  <c r="H303" i="6"/>
  <c r="I303" i="6"/>
  <c r="J303" i="6"/>
  <c r="K303" i="6"/>
  <c r="M303" i="6"/>
  <c r="N303" i="6"/>
  <c r="O303" i="6"/>
  <c r="P303" i="6"/>
  <c r="Q303" i="6"/>
  <c r="R303" i="6"/>
  <c r="S303" i="6"/>
  <c r="T303" i="6"/>
  <c r="U303" i="6"/>
  <c r="V303" i="6"/>
  <c r="W303" i="6"/>
  <c r="X303" i="6"/>
  <c r="Y303" i="6"/>
  <c r="Z303" i="6"/>
  <c r="AA303" i="6"/>
  <c r="AB303" i="6"/>
  <c r="C304" i="6"/>
  <c r="D304" i="6"/>
  <c r="E304" i="6"/>
  <c r="F304" i="6"/>
  <c r="G304" i="6"/>
  <c r="H304" i="6"/>
  <c r="I304" i="6"/>
  <c r="J304" i="6"/>
  <c r="K304" i="6"/>
  <c r="M304" i="6"/>
  <c r="N304" i="6"/>
  <c r="O304" i="6"/>
  <c r="P304" i="6"/>
  <c r="Q304" i="6"/>
  <c r="R304" i="6"/>
  <c r="S304" i="6"/>
  <c r="T304" i="6"/>
  <c r="U304" i="6"/>
  <c r="V304" i="6"/>
  <c r="W304" i="6"/>
  <c r="X304" i="6"/>
  <c r="Y304" i="6"/>
  <c r="Z304" i="6"/>
  <c r="AA304" i="6"/>
  <c r="AB304" i="6"/>
  <c r="C305" i="6"/>
  <c r="D305" i="6"/>
  <c r="E305" i="6"/>
  <c r="F305" i="6"/>
  <c r="G305" i="6"/>
  <c r="H305" i="6"/>
  <c r="I305" i="6"/>
  <c r="J305" i="6"/>
  <c r="K305" i="6"/>
  <c r="M305" i="6"/>
  <c r="N305" i="6"/>
  <c r="O305" i="6"/>
  <c r="P305" i="6"/>
  <c r="Q305" i="6"/>
  <c r="R305" i="6"/>
  <c r="S305" i="6"/>
  <c r="T305" i="6"/>
  <c r="U305" i="6"/>
  <c r="V305" i="6"/>
  <c r="W305" i="6"/>
  <c r="X305" i="6"/>
  <c r="Y305" i="6"/>
  <c r="Z305" i="6"/>
  <c r="AA305" i="6"/>
  <c r="AB305" i="6"/>
  <c r="C306" i="6"/>
  <c r="D306" i="6"/>
  <c r="E306" i="6"/>
  <c r="F306" i="6"/>
  <c r="G306" i="6"/>
  <c r="H306" i="6"/>
  <c r="I306" i="6"/>
  <c r="J306" i="6"/>
  <c r="K306" i="6"/>
  <c r="M306" i="6"/>
  <c r="N306" i="6"/>
  <c r="O306" i="6"/>
  <c r="P306" i="6"/>
  <c r="Q306" i="6"/>
  <c r="R306" i="6"/>
  <c r="S306" i="6"/>
  <c r="T306" i="6"/>
  <c r="U306" i="6"/>
  <c r="V306" i="6"/>
  <c r="W306" i="6"/>
  <c r="X306" i="6"/>
  <c r="Y306" i="6"/>
  <c r="Z306" i="6"/>
  <c r="AA306" i="6"/>
  <c r="AB306" i="6"/>
  <c r="C307" i="6"/>
  <c r="D307" i="6"/>
  <c r="E307" i="6"/>
  <c r="F307" i="6"/>
  <c r="G307" i="6"/>
  <c r="H307" i="6"/>
  <c r="I307" i="6"/>
  <c r="J307" i="6"/>
  <c r="K307" i="6"/>
  <c r="M307" i="6"/>
  <c r="N307" i="6"/>
  <c r="O307" i="6"/>
  <c r="P307" i="6"/>
  <c r="Q307" i="6"/>
  <c r="R307" i="6"/>
  <c r="S307" i="6"/>
  <c r="T307" i="6"/>
  <c r="U307" i="6"/>
  <c r="V307" i="6"/>
  <c r="W307" i="6"/>
  <c r="X307" i="6"/>
  <c r="Y307" i="6"/>
  <c r="Z307" i="6"/>
  <c r="AA307" i="6"/>
  <c r="AB307" i="6"/>
  <c r="C308" i="6"/>
  <c r="D308" i="6"/>
  <c r="E308" i="6"/>
  <c r="F308" i="6"/>
  <c r="G308" i="6"/>
  <c r="H308" i="6"/>
  <c r="I308" i="6"/>
  <c r="J308" i="6"/>
  <c r="K308" i="6"/>
  <c r="M308" i="6"/>
  <c r="N308" i="6"/>
  <c r="O308" i="6"/>
  <c r="P308" i="6"/>
  <c r="Q308" i="6"/>
  <c r="R308" i="6"/>
  <c r="S308" i="6"/>
  <c r="T308" i="6"/>
  <c r="U308" i="6"/>
  <c r="V308" i="6"/>
  <c r="W308" i="6"/>
  <c r="X308" i="6"/>
  <c r="Y308" i="6"/>
  <c r="Z308" i="6"/>
  <c r="AA308" i="6"/>
  <c r="AB308" i="6"/>
  <c r="C309" i="6"/>
  <c r="D309" i="6"/>
  <c r="E309" i="6"/>
  <c r="F309" i="6"/>
  <c r="G309" i="6"/>
  <c r="H309" i="6"/>
  <c r="I309" i="6"/>
  <c r="J309" i="6"/>
  <c r="K309" i="6"/>
  <c r="M309" i="6"/>
  <c r="N309" i="6"/>
  <c r="O309" i="6"/>
  <c r="P309" i="6"/>
  <c r="Q309" i="6"/>
  <c r="R309" i="6"/>
  <c r="S309" i="6"/>
  <c r="T309" i="6"/>
  <c r="U309" i="6"/>
  <c r="V309" i="6"/>
  <c r="W309" i="6"/>
  <c r="X309" i="6"/>
  <c r="Y309" i="6"/>
  <c r="Z309" i="6"/>
  <c r="AA309" i="6"/>
  <c r="AB309" i="6"/>
  <c r="C310" i="6"/>
  <c r="D310" i="6"/>
  <c r="E310" i="6"/>
  <c r="F310" i="6"/>
  <c r="G310" i="6"/>
  <c r="H310" i="6"/>
  <c r="I310" i="6"/>
  <c r="J310" i="6"/>
  <c r="K310" i="6"/>
  <c r="M310" i="6"/>
  <c r="N310" i="6"/>
  <c r="O310" i="6"/>
  <c r="P310" i="6"/>
  <c r="Q310" i="6"/>
  <c r="R310" i="6"/>
  <c r="S310" i="6"/>
  <c r="T310" i="6"/>
  <c r="U310" i="6"/>
  <c r="V310" i="6"/>
  <c r="W310" i="6"/>
  <c r="X310" i="6"/>
  <c r="Y310" i="6"/>
  <c r="Z310" i="6"/>
  <c r="AA310" i="6"/>
  <c r="AB310" i="6"/>
  <c r="C311" i="6"/>
  <c r="D311" i="6"/>
  <c r="E311" i="6"/>
  <c r="F311" i="6"/>
  <c r="G311" i="6"/>
  <c r="H311" i="6"/>
  <c r="I311" i="6"/>
  <c r="J311" i="6"/>
  <c r="K311" i="6"/>
  <c r="M311" i="6"/>
  <c r="N311" i="6"/>
  <c r="O311" i="6"/>
  <c r="P311" i="6"/>
  <c r="Q311" i="6"/>
  <c r="R311" i="6"/>
  <c r="S311" i="6"/>
  <c r="T311" i="6"/>
  <c r="U311" i="6"/>
  <c r="V311" i="6"/>
  <c r="W311" i="6"/>
  <c r="X311" i="6"/>
  <c r="Y311" i="6"/>
  <c r="Z311" i="6"/>
  <c r="AA311" i="6"/>
  <c r="AB311" i="6"/>
  <c r="C312" i="6"/>
  <c r="D312" i="6"/>
  <c r="E312" i="6"/>
  <c r="F312" i="6"/>
  <c r="G312" i="6"/>
  <c r="H312" i="6"/>
  <c r="I312" i="6"/>
  <c r="J312" i="6"/>
  <c r="K312" i="6"/>
  <c r="M312" i="6"/>
  <c r="N312" i="6"/>
  <c r="O312" i="6"/>
  <c r="P312" i="6"/>
  <c r="Q312" i="6"/>
  <c r="R312" i="6"/>
  <c r="S312" i="6"/>
  <c r="T312" i="6"/>
  <c r="U312" i="6"/>
  <c r="V312" i="6"/>
  <c r="W312" i="6"/>
  <c r="X312" i="6"/>
  <c r="Y312" i="6"/>
  <c r="Z312" i="6"/>
  <c r="AA312" i="6"/>
  <c r="AB312" i="6"/>
  <c r="C313" i="6"/>
  <c r="D313" i="6"/>
  <c r="E313" i="6"/>
  <c r="F313" i="6"/>
  <c r="G313" i="6"/>
  <c r="H313" i="6"/>
  <c r="I313" i="6"/>
  <c r="J313" i="6"/>
  <c r="K313" i="6"/>
  <c r="M313" i="6"/>
  <c r="N313" i="6"/>
  <c r="O313" i="6"/>
  <c r="P313" i="6"/>
  <c r="Q313" i="6"/>
  <c r="R313" i="6"/>
  <c r="S313" i="6"/>
  <c r="T313" i="6"/>
  <c r="U313" i="6"/>
  <c r="V313" i="6"/>
  <c r="W313" i="6"/>
  <c r="X313" i="6"/>
  <c r="Y313" i="6"/>
  <c r="Z313" i="6"/>
  <c r="AA313" i="6"/>
  <c r="AB313" i="6"/>
  <c r="C314" i="6"/>
  <c r="D314" i="6"/>
  <c r="E314" i="6"/>
  <c r="F314" i="6"/>
  <c r="G314" i="6"/>
  <c r="H314" i="6"/>
  <c r="I314" i="6"/>
  <c r="J314" i="6"/>
  <c r="K314" i="6"/>
  <c r="M314" i="6"/>
  <c r="N314" i="6"/>
  <c r="O314" i="6"/>
  <c r="P314" i="6"/>
  <c r="Q314" i="6"/>
  <c r="R314" i="6"/>
  <c r="S314" i="6"/>
  <c r="T314" i="6"/>
  <c r="U314" i="6"/>
  <c r="V314" i="6"/>
  <c r="W314" i="6"/>
  <c r="X314" i="6"/>
  <c r="Y314" i="6"/>
  <c r="Z314" i="6"/>
  <c r="AA314" i="6"/>
  <c r="AB314" i="6"/>
  <c r="C315" i="6"/>
  <c r="D315" i="6"/>
  <c r="E315" i="6"/>
  <c r="F315" i="6"/>
  <c r="G315" i="6"/>
  <c r="H315" i="6"/>
  <c r="I315" i="6"/>
  <c r="J315" i="6"/>
  <c r="K315" i="6"/>
  <c r="M315" i="6"/>
  <c r="N315" i="6"/>
  <c r="O315" i="6"/>
  <c r="P315" i="6"/>
  <c r="Q315" i="6"/>
  <c r="R315" i="6"/>
  <c r="S315" i="6"/>
  <c r="T315" i="6"/>
  <c r="U315" i="6"/>
  <c r="V315" i="6"/>
  <c r="W315" i="6"/>
  <c r="X315" i="6"/>
  <c r="Y315" i="6"/>
  <c r="Z315" i="6"/>
  <c r="AA315" i="6"/>
  <c r="AB315" i="6"/>
  <c r="C316" i="6"/>
  <c r="D316" i="6"/>
  <c r="E316" i="6"/>
  <c r="F316" i="6"/>
  <c r="G316" i="6"/>
  <c r="H316" i="6"/>
  <c r="I316" i="6"/>
  <c r="J316" i="6"/>
  <c r="K316" i="6"/>
  <c r="M316" i="6"/>
  <c r="N316" i="6"/>
  <c r="O316" i="6"/>
  <c r="P316" i="6"/>
  <c r="Q316" i="6"/>
  <c r="R316" i="6"/>
  <c r="S316" i="6"/>
  <c r="T316" i="6"/>
  <c r="U316" i="6"/>
  <c r="V316" i="6"/>
  <c r="W316" i="6"/>
  <c r="X316" i="6"/>
  <c r="Y316" i="6"/>
  <c r="Z316" i="6"/>
  <c r="AA316" i="6"/>
  <c r="AB316" i="6"/>
  <c r="C317" i="6"/>
  <c r="D317" i="6"/>
  <c r="E317" i="6"/>
  <c r="F317" i="6"/>
  <c r="G317" i="6"/>
  <c r="H317" i="6"/>
  <c r="I317" i="6"/>
  <c r="J317" i="6"/>
  <c r="K317" i="6"/>
  <c r="M317" i="6"/>
  <c r="N317" i="6"/>
  <c r="O317" i="6"/>
  <c r="P317" i="6"/>
  <c r="Q317" i="6"/>
  <c r="R317" i="6"/>
  <c r="S317" i="6"/>
  <c r="T317" i="6"/>
  <c r="U317" i="6"/>
  <c r="V317" i="6"/>
  <c r="W317" i="6"/>
  <c r="X317" i="6"/>
  <c r="Y317" i="6"/>
  <c r="Z317" i="6"/>
  <c r="AA317" i="6"/>
  <c r="AB317" i="6"/>
  <c r="C318" i="6"/>
  <c r="D318" i="6"/>
  <c r="E318" i="6"/>
  <c r="F318" i="6"/>
  <c r="G318" i="6"/>
  <c r="H318" i="6"/>
  <c r="I318" i="6"/>
  <c r="J318" i="6"/>
  <c r="K318" i="6"/>
  <c r="M318" i="6"/>
  <c r="N318" i="6"/>
  <c r="O318" i="6"/>
  <c r="P318" i="6"/>
  <c r="Q318" i="6"/>
  <c r="R318" i="6"/>
  <c r="S318" i="6"/>
  <c r="T318" i="6"/>
  <c r="U318" i="6"/>
  <c r="V318" i="6"/>
  <c r="W318" i="6"/>
  <c r="X318" i="6"/>
  <c r="Y318" i="6"/>
  <c r="Z318" i="6"/>
  <c r="AA318" i="6"/>
  <c r="AB318" i="6"/>
  <c r="C319" i="6"/>
  <c r="D319" i="6"/>
  <c r="E319" i="6"/>
  <c r="F319" i="6"/>
  <c r="G319" i="6"/>
  <c r="H319" i="6"/>
  <c r="I319" i="6"/>
  <c r="J319" i="6"/>
  <c r="K319" i="6"/>
  <c r="M319" i="6"/>
  <c r="N319" i="6"/>
  <c r="O319" i="6"/>
  <c r="P319" i="6"/>
  <c r="Q319" i="6"/>
  <c r="R319" i="6"/>
  <c r="S319" i="6"/>
  <c r="T319" i="6"/>
  <c r="U319" i="6"/>
  <c r="V319" i="6"/>
  <c r="W319" i="6"/>
  <c r="X319" i="6"/>
  <c r="Y319" i="6"/>
  <c r="Z319" i="6"/>
  <c r="AA319" i="6"/>
  <c r="AB319" i="6"/>
  <c r="C320" i="6"/>
  <c r="D320" i="6"/>
  <c r="E320" i="6"/>
  <c r="F320" i="6"/>
  <c r="G320" i="6"/>
  <c r="H320" i="6"/>
  <c r="I320" i="6"/>
  <c r="J320" i="6"/>
  <c r="K320" i="6"/>
  <c r="M320" i="6"/>
  <c r="N320" i="6"/>
  <c r="O320" i="6"/>
  <c r="P320" i="6"/>
  <c r="Q320" i="6"/>
  <c r="R320" i="6"/>
  <c r="S320" i="6"/>
  <c r="T320" i="6"/>
  <c r="U320" i="6"/>
  <c r="V320" i="6"/>
  <c r="W320" i="6"/>
  <c r="X320" i="6"/>
  <c r="Y320" i="6"/>
  <c r="Z320" i="6"/>
  <c r="AA320" i="6"/>
  <c r="AB320" i="6"/>
  <c r="C321" i="6"/>
  <c r="D321" i="6"/>
  <c r="E321" i="6"/>
  <c r="F321" i="6"/>
  <c r="G321" i="6"/>
  <c r="H321" i="6"/>
  <c r="I321" i="6"/>
  <c r="J321" i="6"/>
  <c r="K321" i="6"/>
  <c r="M321" i="6"/>
  <c r="N321" i="6"/>
  <c r="O321" i="6"/>
  <c r="P321" i="6"/>
  <c r="Q321" i="6"/>
  <c r="R321" i="6"/>
  <c r="S321" i="6"/>
  <c r="T321" i="6"/>
  <c r="U321" i="6"/>
  <c r="V321" i="6"/>
  <c r="W321" i="6"/>
  <c r="X321" i="6"/>
  <c r="Y321" i="6"/>
  <c r="Z321" i="6"/>
  <c r="AA321" i="6"/>
  <c r="AB321" i="6"/>
  <c r="C322" i="6"/>
  <c r="D322" i="6"/>
  <c r="E322" i="6"/>
  <c r="F322" i="6"/>
  <c r="G322" i="6"/>
  <c r="H322" i="6"/>
  <c r="I322" i="6"/>
  <c r="J322" i="6"/>
  <c r="K322" i="6"/>
  <c r="M322" i="6"/>
  <c r="N322" i="6"/>
  <c r="O322" i="6"/>
  <c r="P322" i="6"/>
  <c r="Q322" i="6"/>
  <c r="R322" i="6"/>
  <c r="S322" i="6"/>
  <c r="T322" i="6"/>
  <c r="U322" i="6"/>
  <c r="V322" i="6"/>
  <c r="W322" i="6"/>
  <c r="X322" i="6"/>
  <c r="Y322" i="6"/>
  <c r="Z322" i="6"/>
  <c r="AA322" i="6"/>
  <c r="AB322" i="6"/>
  <c r="C323" i="6"/>
  <c r="D323" i="6"/>
  <c r="E323" i="6"/>
  <c r="F323" i="6"/>
  <c r="G323" i="6"/>
  <c r="H323" i="6"/>
  <c r="I323" i="6"/>
  <c r="J323" i="6"/>
  <c r="K323" i="6"/>
  <c r="M323" i="6"/>
  <c r="N323" i="6"/>
  <c r="O323" i="6"/>
  <c r="P323" i="6"/>
  <c r="Q323" i="6"/>
  <c r="R323" i="6"/>
  <c r="S323" i="6"/>
  <c r="T323" i="6"/>
  <c r="U323" i="6"/>
  <c r="V323" i="6"/>
  <c r="W323" i="6"/>
  <c r="X323" i="6"/>
  <c r="Y323" i="6"/>
  <c r="Z323" i="6"/>
  <c r="AA323" i="6"/>
  <c r="AB323" i="6"/>
  <c r="C324" i="6"/>
  <c r="D324" i="6"/>
  <c r="E324" i="6"/>
  <c r="F324" i="6"/>
  <c r="G324" i="6"/>
  <c r="H324" i="6"/>
  <c r="I324" i="6"/>
  <c r="J324" i="6"/>
  <c r="K324" i="6"/>
  <c r="M324" i="6"/>
  <c r="N324" i="6"/>
  <c r="O324" i="6"/>
  <c r="P324" i="6"/>
  <c r="Q324" i="6"/>
  <c r="R324" i="6"/>
  <c r="S324" i="6"/>
  <c r="T324" i="6"/>
  <c r="U324" i="6"/>
  <c r="V324" i="6"/>
  <c r="W324" i="6"/>
  <c r="X324" i="6"/>
  <c r="Y324" i="6"/>
  <c r="Z324" i="6"/>
  <c r="AA324" i="6"/>
  <c r="AB324" i="6"/>
  <c r="C325" i="6"/>
  <c r="D325" i="6"/>
  <c r="E325" i="6"/>
  <c r="F325" i="6"/>
  <c r="G325" i="6"/>
  <c r="H325" i="6"/>
  <c r="I325" i="6"/>
  <c r="J325" i="6"/>
  <c r="K325" i="6"/>
  <c r="M325" i="6"/>
  <c r="N325" i="6"/>
  <c r="O325" i="6"/>
  <c r="P325" i="6"/>
  <c r="Q325" i="6"/>
  <c r="R325" i="6"/>
  <c r="S325" i="6"/>
  <c r="T325" i="6"/>
  <c r="U325" i="6"/>
  <c r="V325" i="6"/>
  <c r="W325" i="6"/>
  <c r="X325" i="6"/>
  <c r="Y325" i="6"/>
  <c r="Z325" i="6"/>
  <c r="AA325" i="6"/>
  <c r="AB325" i="6"/>
  <c r="C326" i="6"/>
  <c r="D326" i="6"/>
  <c r="E326" i="6"/>
  <c r="F326" i="6"/>
  <c r="G326" i="6"/>
  <c r="H326" i="6"/>
  <c r="I326" i="6"/>
  <c r="J326" i="6"/>
  <c r="K326" i="6"/>
  <c r="M326" i="6"/>
  <c r="N326" i="6"/>
  <c r="O326" i="6"/>
  <c r="P326" i="6"/>
  <c r="Q326" i="6"/>
  <c r="R326" i="6"/>
  <c r="S326" i="6"/>
  <c r="T326" i="6"/>
  <c r="U326" i="6"/>
  <c r="V326" i="6"/>
  <c r="W326" i="6"/>
  <c r="X326" i="6"/>
  <c r="Y326" i="6"/>
  <c r="Z326" i="6"/>
  <c r="AA326" i="6"/>
  <c r="AB326" i="6"/>
  <c r="C327" i="6"/>
  <c r="D327" i="6"/>
  <c r="E327" i="6"/>
  <c r="F327" i="6"/>
  <c r="G327" i="6"/>
  <c r="H327" i="6"/>
  <c r="I327" i="6"/>
  <c r="J327" i="6"/>
  <c r="K327" i="6"/>
  <c r="M327" i="6"/>
  <c r="N327" i="6"/>
  <c r="O327" i="6"/>
  <c r="P327" i="6"/>
  <c r="Q327" i="6"/>
  <c r="R327" i="6"/>
  <c r="S327" i="6"/>
  <c r="T327" i="6"/>
  <c r="U327" i="6"/>
  <c r="V327" i="6"/>
  <c r="W327" i="6"/>
  <c r="X327" i="6"/>
  <c r="Y327" i="6"/>
  <c r="Z327" i="6"/>
  <c r="AA327" i="6"/>
  <c r="AB327" i="6"/>
  <c r="C328" i="6"/>
  <c r="D328" i="6"/>
  <c r="E328" i="6"/>
  <c r="F328" i="6"/>
  <c r="G328" i="6"/>
  <c r="H328" i="6"/>
  <c r="I328" i="6"/>
  <c r="J328" i="6"/>
  <c r="K328" i="6"/>
  <c r="M328" i="6"/>
  <c r="N328" i="6"/>
  <c r="O328" i="6"/>
  <c r="P328" i="6"/>
  <c r="Q328" i="6"/>
  <c r="R328" i="6"/>
  <c r="S328" i="6"/>
  <c r="T328" i="6"/>
  <c r="U328" i="6"/>
  <c r="V328" i="6"/>
  <c r="W328" i="6"/>
  <c r="X328" i="6"/>
  <c r="Y328" i="6"/>
  <c r="Z328" i="6"/>
  <c r="AA328" i="6"/>
  <c r="AB328" i="6"/>
  <c r="C329" i="6"/>
  <c r="D329" i="6"/>
  <c r="E329" i="6"/>
  <c r="F329" i="6"/>
  <c r="G329" i="6"/>
  <c r="H329" i="6"/>
  <c r="I329" i="6"/>
  <c r="J329" i="6"/>
  <c r="K329" i="6"/>
  <c r="M329" i="6"/>
  <c r="N329" i="6"/>
  <c r="O329" i="6"/>
  <c r="P329" i="6"/>
  <c r="Q329" i="6"/>
  <c r="R329" i="6"/>
  <c r="S329" i="6"/>
  <c r="T329" i="6"/>
  <c r="U329" i="6"/>
  <c r="V329" i="6"/>
  <c r="W329" i="6"/>
  <c r="X329" i="6"/>
  <c r="Y329" i="6"/>
  <c r="Z329" i="6"/>
  <c r="AA329" i="6"/>
  <c r="AB329" i="6"/>
  <c r="C330" i="6"/>
  <c r="D330" i="6"/>
  <c r="E330" i="6"/>
  <c r="F330" i="6"/>
  <c r="G330" i="6"/>
  <c r="H330" i="6"/>
  <c r="I330" i="6"/>
  <c r="J330" i="6"/>
  <c r="K330" i="6"/>
  <c r="M330" i="6"/>
  <c r="N330" i="6"/>
  <c r="O330" i="6"/>
  <c r="P330" i="6"/>
  <c r="Q330" i="6"/>
  <c r="R330" i="6"/>
  <c r="S330" i="6"/>
  <c r="T330" i="6"/>
  <c r="U330" i="6"/>
  <c r="V330" i="6"/>
  <c r="W330" i="6"/>
  <c r="X330" i="6"/>
  <c r="Y330" i="6"/>
  <c r="Z330" i="6"/>
  <c r="AA330" i="6"/>
  <c r="AB330" i="6"/>
  <c r="C331" i="6"/>
  <c r="D331" i="6"/>
  <c r="E331" i="6"/>
  <c r="F331" i="6"/>
  <c r="G331" i="6"/>
  <c r="H331" i="6"/>
  <c r="I331" i="6"/>
  <c r="J331" i="6"/>
  <c r="K331" i="6"/>
  <c r="M331" i="6"/>
  <c r="N331" i="6"/>
  <c r="O331" i="6"/>
  <c r="P331" i="6"/>
  <c r="Q331" i="6"/>
  <c r="R331" i="6"/>
  <c r="S331" i="6"/>
  <c r="T331" i="6"/>
  <c r="U331" i="6"/>
  <c r="V331" i="6"/>
  <c r="W331" i="6"/>
  <c r="X331" i="6"/>
  <c r="Y331" i="6"/>
  <c r="Z331" i="6"/>
  <c r="AA331" i="6"/>
  <c r="AB331" i="6"/>
  <c r="C332" i="6"/>
  <c r="D332" i="6"/>
  <c r="E332" i="6"/>
  <c r="F332" i="6"/>
  <c r="G332" i="6"/>
  <c r="H332" i="6"/>
  <c r="I332" i="6"/>
  <c r="J332" i="6"/>
  <c r="K332" i="6"/>
  <c r="M332" i="6"/>
  <c r="N332" i="6"/>
  <c r="O332" i="6"/>
  <c r="P332" i="6"/>
  <c r="Q332" i="6"/>
  <c r="R332" i="6"/>
  <c r="S332" i="6"/>
  <c r="T332" i="6"/>
  <c r="U332" i="6"/>
  <c r="V332" i="6"/>
  <c r="W332" i="6"/>
  <c r="X332" i="6"/>
  <c r="Y332" i="6"/>
  <c r="Z332" i="6"/>
  <c r="AA332" i="6"/>
  <c r="AB332" i="6"/>
  <c r="C333" i="6"/>
  <c r="D333" i="6"/>
  <c r="E333" i="6"/>
  <c r="F333" i="6"/>
  <c r="G333" i="6"/>
  <c r="H333" i="6"/>
  <c r="I333" i="6"/>
  <c r="J333" i="6"/>
  <c r="K333" i="6"/>
  <c r="M333" i="6"/>
  <c r="N333" i="6"/>
  <c r="O333" i="6"/>
  <c r="P333" i="6"/>
  <c r="Q333" i="6"/>
  <c r="R333" i="6"/>
  <c r="S333" i="6"/>
  <c r="T333" i="6"/>
  <c r="U333" i="6"/>
  <c r="V333" i="6"/>
  <c r="W333" i="6"/>
  <c r="X333" i="6"/>
  <c r="Y333" i="6"/>
  <c r="Z333" i="6"/>
  <c r="AA333" i="6"/>
  <c r="AB333" i="6"/>
  <c r="C334" i="6"/>
  <c r="D334" i="6"/>
  <c r="E334" i="6"/>
  <c r="F334" i="6"/>
  <c r="G334" i="6"/>
  <c r="H334" i="6"/>
  <c r="I334" i="6"/>
  <c r="J334" i="6"/>
  <c r="K334" i="6"/>
  <c r="M334" i="6"/>
  <c r="N334" i="6"/>
  <c r="O334" i="6"/>
  <c r="P334" i="6"/>
  <c r="Q334" i="6"/>
  <c r="R334" i="6"/>
  <c r="S334" i="6"/>
  <c r="T334" i="6"/>
  <c r="U334" i="6"/>
  <c r="V334" i="6"/>
  <c r="W334" i="6"/>
  <c r="X334" i="6"/>
  <c r="Y334" i="6"/>
  <c r="Z334" i="6"/>
  <c r="AA334" i="6"/>
  <c r="AB334" i="6"/>
  <c r="C335" i="6"/>
  <c r="D335" i="6"/>
  <c r="E335" i="6"/>
  <c r="F335" i="6"/>
  <c r="G335" i="6"/>
  <c r="H335" i="6"/>
  <c r="I335" i="6"/>
  <c r="J335" i="6"/>
  <c r="K335" i="6"/>
  <c r="M335" i="6"/>
  <c r="N335" i="6"/>
  <c r="O335" i="6"/>
  <c r="P335" i="6"/>
  <c r="Q335" i="6"/>
  <c r="R335" i="6"/>
  <c r="S335" i="6"/>
  <c r="T335" i="6"/>
  <c r="U335" i="6"/>
  <c r="V335" i="6"/>
  <c r="W335" i="6"/>
  <c r="X335" i="6"/>
  <c r="Y335" i="6"/>
  <c r="Z335" i="6"/>
  <c r="AA335" i="6"/>
  <c r="AB335" i="6"/>
  <c r="C336" i="6"/>
  <c r="D336" i="6"/>
  <c r="E336" i="6"/>
  <c r="F336" i="6"/>
  <c r="G336" i="6"/>
  <c r="H336" i="6"/>
  <c r="I336" i="6"/>
  <c r="J336" i="6"/>
  <c r="K336" i="6"/>
  <c r="M336" i="6"/>
  <c r="N336" i="6"/>
  <c r="O336" i="6"/>
  <c r="P336" i="6"/>
  <c r="Q336" i="6"/>
  <c r="R336" i="6"/>
  <c r="S336" i="6"/>
  <c r="T336" i="6"/>
  <c r="U336" i="6"/>
  <c r="V336" i="6"/>
  <c r="W336" i="6"/>
  <c r="X336" i="6"/>
  <c r="Y336" i="6"/>
  <c r="Z336" i="6"/>
  <c r="AA336" i="6"/>
  <c r="AB336" i="6"/>
  <c r="C337" i="6"/>
  <c r="D337" i="6"/>
  <c r="E337" i="6"/>
  <c r="F337" i="6"/>
  <c r="G337" i="6"/>
  <c r="H337" i="6"/>
  <c r="I337" i="6"/>
  <c r="J337" i="6"/>
  <c r="K337" i="6"/>
  <c r="M337" i="6"/>
  <c r="N337" i="6"/>
  <c r="O337" i="6"/>
  <c r="P337" i="6"/>
  <c r="Q337" i="6"/>
  <c r="R337" i="6"/>
  <c r="S337" i="6"/>
  <c r="T337" i="6"/>
  <c r="U337" i="6"/>
  <c r="V337" i="6"/>
  <c r="W337" i="6"/>
  <c r="X337" i="6"/>
  <c r="Y337" i="6"/>
  <c r="Z337" i="6"/>
  <c r="AA337" i="6"/>
  <c r="AB337" i="6"/>
  <c r="C338" i="6"/>
  <c r="D338" i="6"/>
  <c r="E338" i="6"/>
  <c r="F338" i="6"/>
  <c r="G338" i="6"/>
  <c r="H338" i="6"/>
  <c r="I338" i="6"/>
  <c r="J338" i="6"/>
  <c r="K338" i="6"/>
  <c r="M338" i="6"/>
  <c r="N338" i="6"/>
  <c r="O338" i="6"/>
  <c r="P338" i="6"/>
  <c r="Q338" i="6"/>
  <c r="R338" i="6"/>
  <c r="S338" i="6"/>
  <c r="T338" i="6"/>
  <c r="U338" i="6"/>
  <c r="V338" i="6"/>
  <c r="W338" i="6"/>
  <c r="X338" i="6"/>
  <c r="Y338" i="6"/>
  <c r="Z338" i="6"/>
  <c r="AA338" i="6"/>
  <c r="AB338" i="6"/>
  <c r="C339" i="6"/>
  <c r="D339" i="6"/>
  <c r="E339" i="6"/>
  <c r="F339" i="6"/>
  <c r="G339" i="6"/>
  <c r="H339" i="6"/>
  <c r="I339" i="6"/>
  <c r="J339" i="6"/>
  <c r="K339" i="6"/>
  <c r="M339" i="6"/>
  <c r="N339" i="6"/>
  <c r="O339" i="6"/>
  <c r="P339" i="6"/>
  <c r="Q339" i="6"/>
  <c r="R339" i="6"/>
  <c r="S339" i="6"/>
  <c r="T339" i="6"/>
  <c r="U339" i="6"/>
  <c r="V339" i="6"/>
  <c r="W339" i="6"/>
  <c r="X339" i="6"/>
  <c r="Y339" i="6"/>
  <c r="Z339" i="6"/>
  <c r="AA339" i="6"/>
  <c r="AB339" i="6"/>
  <c r="C340" i="6"/>
  <c r="D340" i="6"/>
  <c r="E340" i="6"/>
  <c r="F340" i="6"/>
  <c r="G340" i="6"/>
  <c r="H340" i="6"/>
  <c r="I340" i="6"/>
  <c r="J340" i="6"/>
  <c r="K340" i="6"/>
  <c r="M340" i="6"/>
  <c r="N340" i="6"/>
  <c r="O340" i="6"/>
  <c r="P340" i="6"/>
  <c r="Q340" i="6"/>
  <c r="R340" i="6"/>
  <c r="S340" i="6"/>
  <c r="T340" i="6"/>
  <c r="U340" i="6"/>
  <c r="V340" i="6"/>
  <c r="W340" i="6"/>
  <c r="X340" i="6"/>
  <c r="Y340" i="6"/>
  <c r="Z340" i="6"/>
  <c r="AA340" i="6"/>
  <c r="AB340" i="6"/>
  <c r="C341" i="6"/>
  <c r="D341" i="6"/>
  <c r="E341" i="6"/>
  <c r="F341" i="6"/>
  <c r="G341" i="6"/>
  <c r="H341" i="6"/>
  <c r="I341" i="6"/>
  <c r="J341" i="6"/>
  <c r="K341" i="6"/>
  <c r="M341" i="6"/>
  <c r="N341" i="6"/>
  <c r="O341" i="6"/>
  <c r="P341" i="6"/>
  <c r="Q341" i="6"/>
  <c r="R341" i="6"/>
  <c r="S341" i="6"/>
  <c r="T341" i="6"/>
  <c r="U341" i="6"/>
  <c r="V341" i="6"/>
  <c r="W341" i="6"/>
  <c r="X341" i="6"/>
  <c r="Y341" i="6"/>
  <c r="Z341" i="6"/>
  <c r="AA341" i="6"/>
  <c r="AB341" i="6"/>
  <c r="C342" i="6"/>
  <c r="D342" i="6"/>
  <c r="E342" i="6"/>
  <c r="F342" i="6"/>
  <c r="G342" i="6"/>
  <c r="H342" i="6"/>
  <c r="I342" i="6"/>
  <c r="J342" i="6"/>
  <c r="K342" i="6"/>
  <c r="M342" i="6"/>
  <c r="N342" i="6"/>
  <c r="O342" i="6"/>
  <c r="P342" i="6"/>
  <c r="Q342" i="6"/>
  <c r="R342" i="6"/>
  <c r="S342" i="6"/>
  <c r="T342" i="6"/>
  <c r="U342" i="6"/>
  <c r="V342" i="6"/>
  <c r="W342" i="6"/>
  <c r="X342" i="6"/>
  <c r="Y342" i="6"/>
  <c r="Z342" i="6"/>
  <c r="AA342" i="6"/>
  <c r="AB342" i="6"/>
  <c r="C343" i="6"/>
  <c r="D343" i="6"/>
  <c r="E343" i="6"/>
  <c r="F343" i="6"/>
  <c r="G343" i="6"/>
  <c r="H343" i="6"/>
  <c r="I343" i="6"/>
  <c r="J343" i="6"/>
  <c r="K343" i="6"/>
  <c r="M343" i="6"/>
  <c r="N343" i="6"/>
  <c r="O343" i="6"/>
  <c r="P343" i="6"/>
  <c r="Q343" i="6"/>
  <c r="R343" i="6"/>
  <c r="S343" i="6"/>
  <c r="T343" i="6"/>
  <c r="U343" i="6"/>
  <c r="V343" i="6"/>
  <c r="W343" i="6"/>
  <c r="X343" i="6"/>
  <c r="Y343" i="6"/>
  <c r="Z343" i="6"/>
  <c r="AA343" i="6"/>
  <c r="AB343" i="6"/>
  <c r="C344" i="6"/>
  <c r="D344" i="6"/>
  <c r="E344" i="6"/>
  <c r="F344" i="6"/>
  <c r="G344" i="6"/>
  <c r="H344" i="6"/>
  <c r="I344" i="6"/>
  <c r="J344" i="6"/>
  <c r="K344" i="6"/>
  <c r="M344" i="6"/>
  <c r="N344" i="6"/>
  <c r="O344" i="6"/>
  <c r="P344" i="6"/>
  <c r="Q344" i="6"/>
  <c r="R344" i="6"/>
  <c r="S344" i="6"/>
  <c r="T344" i="6"/>
  <c r="U344" i="6"/>
  <c r="V344" i="6"/>
  <c r="W344" i="6"/>
  <c r="X344" i="6"/>
  <c r="Y344" i="6"/>
  <c r="Z344" i="6"/>
  <c r="AA344" i="6"/>
  <c r="AB344" i="6"/>
  <c r="C345" i="6"/>
  <c r="D345" i="6"/>
  <c r="E345" i="6"/>
  <c r="F345" i="6"/>
  <c r="G345" i="6"/>
  <c r="H345" i="6"/>
  <c r="I345" i="6"/>
  <c r="J345" i="6"/>
  <c r="K345" i="6"/>
  <c r="M345" i="6"/>
  <c r="N345" i="6"/>
  <c r="O345" i="6"/>
  <c r="P345" i="6"/>
  <c r="Q345" i="6"/>
  <c r="R345" i="6"/>
  <c r="S345" i="6"/>
  <c r="T345" i="6"/>
  <c r="U345" i="6"/>
  <c r="V345" i="6"/>
  <c r="W345" i="6"/>
  <c r="X345" i="6"/>
  <c r="Y345" i="6"/>
  <c r="Z345" i="6"/>
  <c r="AA345" i="6"/>
  <c r="AB345" i="6"/>
  <c r="C346" i="6"/>
  <c r="D346" i="6"/>
  <c r="E346" i="6"/>
  <c r="F346" i="6"/>
  <c r="G346" i="6"/>
  <c r="H346" i="6"/>
  <c r="I346" i="6"/>
  <c r="J346" i="6"/>
  <c r="K346" i="6"/>
  <c r="M346" i="6"/>
  <c r="N346" i="6"/>
  <c r="O346" i="6"/>
  <c r="P346" i="6"/>
  <c r="Q346" i="6"/>
  <c r="R346" i="6"/>
  <c r="S346" i="6"/>
  <c r="T346" i="6"/>
  <c r="U346" i="6"/>
  <c r="V346" i="6"/>
  <c r="W346" i="6"/>
  <c r="X346" i="6"/>
  <c r="Y346" i="6"/>
  <c r="Z346" i="6"/>
  <c r="AA346" i="6"/>
  <c r="AB346" i="6"/>
  <c r="C347" i="6"/>
  <c r="D347" i="6"/>
  <c r="E347" i="6"/>
  <c r="F347" i="6"/>
  <c r="G347" i="6"/>
  <c r="H347" i="6"/>
  <c r="I347" i="6"/>
  <c r="J347" i="6"/>
  <c r="K347" i="6"/>
  <c r="M347" i="6"/>
  <c r="N347" i="6"/>
  <c r="O347" i="6"/>
  <c r="P347" i="6"/>
  <c r="Q347" i="6"/>
  <c r="R347" i="6"/>
  <c r="S347" i="6"/>
  <c r="T347" i="6"/>
  <c r="U347" i="6"/>
  <c r="V347" i="6"/>
  <c r="W347" i="6"/>
  <c r="X347" i="6"/>
  <c r="Y347" i="6"/>
  <c r="Z347" i="6"/>
  <c r="AA347" i="6"/>
  <c r="AB347" i="6"/>
  <c r="C348" i="6"/>
  <c r="D348" i="6"/>
  <c r="E348" i="6"/>
  <c r="F348" i="6"/>
  <c r="G348" i="6"/>
  <c r="H348" i="6"/>
  <c r="I348" i="6"/>
  <c r="J348" i="6"/>
  <c r="K348" i="6"/>
  <c r="M348" i="6"/>
  <c r="N348" i="6"/>
  <c r="O348" i="6"/>
  <c r="P348" i="6"/>
  <c r="Q348" i="6"/>
  <c r="R348" i="6"/>
  <c r="S348" i="6"/>
  <c r="T348" i="6"/>
  <c r="U348" i="6"/>
  <c r="V348" i="6"/>
  <c r="W348" i="6"/>
  <c r="X348" i="6"/>
  <c r="Y348" i="6"/>
  <c r="Z348" i="6"/>
  <c r="AA348" i="6"/>
  <c r="AB348" i="6"/>
  <c r="C349" i="6"/>
  <c r="D349" i="6"/>
  <c r="E349" i="6"/>
  <c r="F349" i="6"/>
  <c r="G349" i="6"/>
  <c r="H349" i="6"/>
  <c r="I349" i="6"/>
  <c r="J349" i="6"/>
  <c r="K349" i="6"/>
  <c r="M349" i="6"/>
  <c r="N349" i="6"/>
  <c r="O349" i="6"/>
  <c r="P349" i="6"/>
  <c r="Q349" i="6"/>
  <c r="R349" i="6"/>
  <c r="S349" i="6"/>
  <c r="T349" i="6"/>
  <c r="U349" i="6"/>
  <c r="V349" i="6"/>
  <c r="W349" i="6"/>
  <c r="X349" i="6"/>
  <c r="Y349" i="6"/>
  <c r="Z349" i="6"/>
  <c r="AA349" i="6"/>
  <c r="AB349" i="6"/>
  <c r="C350" i="6"/>
  <c r="D350" i="6"/>
  <c r="E350" i="6"/>
  <c r="F350" i="6"/>
  <c r="G350" i="6"/>
  <c r="H350" i="6"/>
  <c r="I350" i="6"/>
  <c r="J350" i="6"/>
  <c r="K350" i="6"/>
  <c r="M350" i="6"/>
  <c r="N350" i="6"/>
  <c r="O350" i="6"/>
  <c r="P350" i="6"/>
  <c r="Q350" i="6"/>
  <c r="R350" i="6"/>
  <c r="S350" i="6"/>
  <c r="T350" i="6"/>
  <c r="U350" i="6"/>
  <c r="V350" i="6"/>
  <c r="W350" i="6"/>
  <c r="X350" i="6"/>
  <c r="Y350" i="6"/>
  <c r="Z350" i="6"/>
  <c r="AA350" i="6"/>
  <c r="AB350" i="6"/>
  <c r="C351" i="6"/>
  <c r="D351" i="6"/>
  <c r="E351" i="6"/>
  <c r="F351" i="6"/>
  <c r="G351" i="6"/>
  <c r="H351" i="6"/>
  <c r="I351" i="6"/>
  <c r="J351" i="6"/>
  <c r="K351" i="6"/>
  <c r="M351" i="6"/>
  <c r="N351" i="6"/>
  <c r="O351" i="6"/>
  <c r="P351" i="6"/>
  <c r="Q351" i="6"/>
  <c r="R351" i="6"/>
  <c r="S351" i="6"/>
  <c r="T351" i="6"/>
  <c r="U351" i="6"/>
  <c r="V351" i="6"/>
  <c r="W351" i="6"/>
  <c r="X351" i="6"/>
  <c r="Y351" i="6"/>
  <c r="Z351" i="6"/>
  <c r="AA351" i="6"/>
  <c r="AB351" i="6"/>
  <c r="C352" i="6"/>
  <c r="D352" i="6"/>
  <c r="E352" i="6"/>
  <c r="F352" i="6"/>
  <c r="G352" i="6"/>
  <c r="H352" i="6"/>
  <c r="I352" i="6"/>
  <c r="J352" i="6"/>
  <c r="K352" i="6"/>
  <c r="M352" i="6"/>
  <c r="N352" i="6"/>
  <c r="O352" i="6"/>
  <c r="P352" i="6"/>
  <c r="Q352" i="6"/>
  <c r="R352" i="6"/>
  <c r="S352" i="6"/>
  <c r="T352" i="6"/>
  <c r="U352" i="6"/>
  <c r="V352" i="6"/>
  <c r="W352" i="6"/>
  <c r="X352" i="6"/>
  <c r="Y352" i="6"/>
  <c r="Z352" i="6"/>
  <c r="AA352" i="6"/>
  <c r="AB352" i="6"/>
  <c r="C353" i="6"/>
  <c r="D353" i="6"/>
  <c r="E353" i="6"/>
  <c r="F353" i="6"/>
  <c r="G353" i="6"/>
  <c r="H353" i="6"/>
  <c r="I353" i="6"/>
  <c r="J353" i="6"/>
  <c r="K353" i="6"/>
  <c r="M353" i="6"/>
  <c r="N353" i="6"/>
  <c r="O353" i="6"/>
  <c r="P353" i="6"/>
  <c r="Q353" i="6"/>
  <c r="R353" i="6"/>
  <c r="S353" i="6"/>
  <c r="T353" i="6"/>
  <c r="U353" i="6"/>
  <c r="V353" i="6"/>
  <c r="W353" i="6"/>
  <c r="X353" i="6"/>
  <c r="Y353" i="6"/>
  <c r="Z353" i="6"/>
  <c r="AA353" i="6"/>
  <c r="AB353" i="6"/>
  <c r="C354" i="6"/>
  <c r="D354" i="6"/>
  <c r="E354" i="6"/>
  <c r="F354" i="6"/>
  <c r="G354" i="6"/>
  <c r="H354" i="6"/>
  <c r="I354" i="6"/>
  <c r="J354" i="6"/>
  <c r="K354" i="6"/>
  <c r="M354" i="6"/>
  <c r="N354" i="6"/>
  <c r="O354" i="6"/>
  <c r="P354" i="6"/>
  <c r="Q354" i="6"/>
  <c r="R354" i="6"/>
  <c r="S354" i="6"/>
  <c r="T354" i="6"/>
  <c r="U354" i="6"/>
  <c r="V354" i="6"/>
  <c r="W354" i="6"/>
  <c r="X354" i="6"/>
  <c r="Y354" i="6"/>
  <c r="Z354" i="6"/>
  <c r="AA354" i="6"/>
  <c r="AB354" i="6"/>
  <c r="C355" i="6"/>
  <c r="D355" i="6"/>
  <c r="E355" i="6"/>
  <c r="F355" i="6"/>
  <c r="G355" i="6"/>
  <c r="H355" i="6"/>
  <c r="I355" i="6"/>
  <c r="J355" i="6"/>
  <c r="K355" i="6"/>
  <c r="M355" i="6"/>
  <c r="N355" i="6"/>
  <c r="O355" i="6"/>
  <c r="P355" i="6"/>
  <c r="Q355" i="6"/>
  <c r="R355" i="6"/>
  <c r="S355" i="6"/>
  <c r="T355" i="6"/>
  <c r="U355" i="6"/>
  <c r="V355" i="6"/>
  <c r="W355" i="6"/>
  <c r="X355" i="6"/>
  <c r="Y355" i="6"/>
  <c r="Z355" i="6"/>
  <c r="AA355" i="6"/>
  <c r="AB355" i="6"/>
  <c r="C356" i="6"/>
  <c r="D356" i="6"/>
  <c r="E356" i="6"/>
  <c r="F356" i="6"/>
  <c r="G356" i="6"/>
  <c r="H356" i="6"/>
  <c r="I356" i="6"/>
  <c r="J356" i="6"/>
  <c r="K356" i="6"/>
  <c r="M356" i="6"/>
  <c r="N356" i="6"/>
  <c r="O356" i="6"/>
  <c r="P356" i="6"/>
  <c r="Q356" i="6"/>
  <c r="R356" i="6"/>
  <c r="S356" i="6"/>
  <c r="T356" i="6"/>
  <c r="U356" i="6"/>
  <c r="V356" i="6"/>
  <c r="W356" i="6"/>
  <c r="X356" i="6"/>
  <c r="Y356" i="6"/>
  <c r="Z356" i="6"/>
  <c r="AA356" i="6"/>
  <c r="AB356" i="6"/>
  <c r="C357" i="6"/>
  <c r="D357" i="6"/>
  <c r="E357" i="6"/>
  <c r="F357" i="6"/>
  <c r="G357" i="6"/>
  <c r="H357" i="6"/>
  <c r="I357" i="6"/>
  <c r="J357" i="6"/>
  <c r="K357" i="6"/>
  <c r="M357" i="6"/>
  <c r="N357" i="6"/>
  <c r="O357" i="6"/>
  <c r="P357" i="6"/>
  <c r="Q357" i="6"/>
  <c r="R357" i="6"/>
  <c r="S357" i="6"/>
  <c r="T357" i="6"/>
  <c r="U357" i="6"/>
  <c r="V357" i="6"/>
  <c r="W357" i="6"/>
  <c r="X357" i="6"/>
  <c r="Y357" i="6"/>
  <c r="Z357" i="6"/>
  <c r="AA357" i="6"/>
  <c r="AB357" i="6"/>
  <c r="C358" i="6"/>
  <c r="D358" i="6"/>
  <c r="E358" i="6"/>
  <c r="F358" i="6"/>
  <c r="G358" i="6"/>
  <c r="H358" i="6"/>
  <c r="I358" i="6"/>
  <c r="J358" i="6"/>
  <c r="K358" i="6"/>
  <c r="M358" i="6"/>
  <c r="N358" i="6"/>
  <c r="O358" i="6"/>
  <c r="P358" i="6"/>
  <c r="Q358" i="6"/>
  <c r="R358" i="6"/>
  <c r="S358" i="6"/>
  <c r="T358" i="6"/>
  <c r="U358" i="6"/>
  <c r="V358" i="6"/>
  <c r="W358" i="6"/>
  <c r="X358" i="6"/>
  <c r="Y358" i="6"/>
  <c r="Z358" i="6"/>
  <c r="AA358" i="6"/>
  <c r="AB358" i="6"/>
  <c r="C359" i="6"/>
  <c r="D359" i="6"/>
  <c r="E359" i="6"/>
  <c r="F359" i="6"/>
  <c r="G359" i="6"/>
  <c r="H359" i="6"/>
  <c r="I359" i="6"/>
  <c r="J359" i="6"/>
  <c r="K359" i="6"/>
  <c r="M359" i="6"/>
  <c r="N359" i="6"/>
  <c r="O359" i="6"/>
  <c r="P359" i="6"/>
  <c r="Q359" i="6"/>
  <c r="R359" i="6"/>
  <c r="S359" i="6"/>
  <c r="T359" i="6"/>
  <c r="U359" i="6"/>
  <c r="V359" i="6"/>
  <c r="W359" i="6"/>
  <c r="X359" i="6"/>
  <c r="Y359" i="6"/>
  <c r="Z359" i="6"/>
  <c r="AA359" i="6"/>
  <c r="AB359" i="6"/>
  <c r="C360" i="6"/>
  <c r="D360" i="6"/>
  <c r="E360" i="6"/>
  <c r="F360" i="6"/>
  <c r="G360" i="6"/>
  <c r="H360" i="6"/>
  <c r="I360" i="6"/>
  <c r="J360" i="6"/>
  <c r="K360" i="6"/>
  <c r="M360" i="6"/>
  <c r="N360" i="6"/>
  <c r="O360" i="6"/>
  <c r="P360" i="6"/>
  <c r="Q360" i="6"/>
  <c r="R360" i="6"/>
  <c r="S360" i="6"/>
  <c r="T360" i="6"/>
  <c r="U360" i="6"/>
  <c r="V360" i="6"/>
  <c r="W360" i="6"/>
  <c r="X360" i="6"/>
  <c r="Y360" i="6"/>
  <c r="Z360" i="6"/>
  <c r="AA360" i="6"/>
  <c r="AB360" i="6"/>
  <c r="C361" i="6"/>
  <c r="D361" i="6"/>
  <c r="E361" i="6"/>
  <c r="F361" i="6"/>
  <c r="G361" i="6"/>
  <c r="H361" i="6"/>
  <c r="I361" i="6"/>
  <c r="J361" i="6"/>
  <c r="K361" i="6"/>
  <c r="M361" i="6"/>
  <c r="N361" i="6"/>
  <c r="O361" i="6"/>
  <c r="P361" i="6"/>
  <c r="Q361" i="6"/>
  <c r="R361" i="6"/>
  <c r="S361" i="6"/>
  <c r="T361" i="6"/>
  <c r="U361" i="6"/>
  <c r="V361" i="6"/>
  <c r="W361" i="6"/>
  <c r="X361" i="6"/>
  <c r="Y361" i="6"/>
  <c r="Z361" i="6"/>
  <c r="AA361" i="6"/>
  <c r="AB361" i="6"/>
  <c r="C362" i="6"/>
  <c r="D362" i="6"/>
  <c r="E362" i="6"/>
  <c r="F362" i="6"/>
  <c r="G362" i="6"/>
  <c r="H362" i="6"/>
  <c r="I362" i="6"/>
  <c r="J362" i="6"/>
  <c r="K362" i="6"/>
  <c r="M362" i="6"/>
  <c r="N362" i="6"/>
  <c r="O362" i="6"/>
  <c r="P362" i="6"/>
  <c r="Q362" i="6"/>
  <c r="R362" i="6"/>
  <c r="S362" i="6"/>
  <c r="T362" i="6"/>
  <c r="U362" i="6"/>
  <c r="V362" i="6"/>
  <c r="W362" i="6"/>
  <c r="X362" i="6"/>
  <c r="Y362" i="6"/>
  <c r="Z362" i="6"/>
  <c r="AA362" i="6"/>
  <c r="AB362" i="6"/>
  <c r="C363" i="6"/>
  <c r="D363" i="6"/>
  <c r="E363" i="6"/>
  <c r="F363" i="6"/>
  <c r="G363" i="6"/>
  <c r="H363" i="6"/>
  <c r="I363" i="6"/>
  <c r="J363" i="6"/>
  <c r="K363" i="6"/>
  <c r="M363" i="6"/>
  <c r="N363" i="6"/>
  <c r="O363" i="6"/>
  <c r="P363" i="6"/>
  <c r="Q363" i="6"/>
  <c r="R363" i="6"/>
  <c r="S363" i="6"/>
  <c r="T363" i="6"/>
  <c r="U363" i="6"/>
  <c r="V363" i="6"/>
  <c r="W363" i="6"/>
  <c r="X363" i="6"/>
  <c r="Y363" i="6"/>
  <c r="Z363" i="6"/>
  <c r="AA363" i="6"/>
  <c r="AB363" i="6"/>
  <c r="C364" i="6"/>
  <c r="D364" i="6"/>
  <c r="E364" i="6"/>
  <c r="F364" i="6"/>
  <c r="G364" i="6"/>
  <c r="H364" i="6"/>
  <c r="I364" i="6"/>
  <c r="J364" i="6"/>
  <c r="K364" i="6"/>
  <c r="M364" i="6"/>
  <c r="N364" i="6"/>
  <c r="O364" i="6"/>
  <c r="P364" i="6"/>
  <c r="Q364" i="6"/>
  <c r="R364" i="6"/>
  <c r="S364" i="6"/>
  <c r="T364" i="6"/>
  <c r="U364" i="6"/>
  <c r="V364" i="6"/>
  <c r="W364" i="6"/>
  <c r="X364" i="6"/>
  <c r="Y364" i="6"/>
  <c r="Z364" i="6"/>
  <c r="AA364" i="6"/>
  <c r="AB364" i="6"/>
  <c r="C365" i="6"/>
  <c r="D365" i="6"/>
  <c r="E365" i="6"/>
  <c r="F365" i="6"/>
  <c r="G365" i="6"/>
  <c r="H365" i="6"/>
  <c r="I365" i="6"/>
  <c r="J365" i="6"/>
  <c r="K365" i="6"/>
  <c r="M365" i="6"/>
  <c r="N365" i="6"/>
  <c r="O365" i="6"/>
  <c r="P365" i="6"/>
  <c r="Q365" i="6"/>
  <c r="R365" i="6"/>
  <c r="S365" i="6"/>
  <c r="T365" i="6"/>
  <c r="U365" i="6"/>
  <c r="V365" i="6"/>
  <c r="W365" i="6"/>
  <c r="X365" i="6"/>
  <c r="Y365" i="6"/>
  <c r="Z365" i="6"/>
  <c r="AA365" i="6"/>
  <c r="AB365" i="6"/>
  <c r="C366" i="6"/>
  <c r="D366" i="6"/>
  <c r="E366" i="6"/>
  <c r="F366" i="6"/>
  <c r="G366" i="6"/>
  <c r="H366" i="6"/>
  <c r="I366" i="6"/>
  <c r="J366" i="6"/>
  <c r="K366" i="6"/>
  <c r="M366" i="6"/>
  <c r="N366" i="6"/>
  <c r="O366" i="6"/>
  <c r="P366" i="6"/>
  <c r="Q366" i="6"/>
  <c r="R366" i="6"/>
  <c r="S366" i="6"/>
  <c r="T366" i="6"/>
  <c r="U366" i="6"/>
  <c r="V366" i="6"/>
  <c r="W366" i="6"/>
  <c r="X366" i="6"/>
  <c r="Y366" i="6"/>
  <c r="Z366" i="6"/>
  <c r="AA366" i="6"/>
  <c r="AB366" i="6"/>
  <c r="C367" i="6"/>
  <c r="D367" i="6"/>
  <c r="E367" i="6"/>
  <c r="F367" i="6"/>
  <c r="G367" i="6"/>
  <c r="H367" i="6"/>
  <c r="I367" i="6"/>
  <c r="J367" i="6"/>
  <c r="K367" i="6"/>
  <c r="M367" i="6"/>
  <c r="N367" i="6"/>
  <c r="O367" i="6"/>
  <c r="P367" i="6"/>
  <c r="Q367" i="6"/>
  <c r="R367" i="6"/>
  <c r="S367" i="6"/>
  <c r="T367" i="6"/>
  <c r="U367" i="6"/>
  <c r="V367" i="6"/>
  <c r="W367" i="6"/>
  <c r="X367" i="6"/>
  <c r="Y367" i="6"/>
  <c r="Z367" i="6"/>
  <c r="AA367" i="6"/>
  <c r="AB367" i="6"/>
  <c r="C368" i="6"/>
  <c r="D368" i="6"/>
  <c r="E368" i="6"/>
  <c r="F368" i="6"/>
  <c r="G368" i="6"/>
  <c r="H368" i="6"/>
  <c r="I368" i="6"/>
  <c r="J368" i="6"/>
  <c r="K368" i="6"/>
  <c r="M368" i="6"/>
  <c r="N368" i="6"/>
  <c r="O368" i="6"/>
  <c r="P368" i="6"/>
  <c r="Q368" i="6"/>
  <c r="R368" i="6"/>
  <c r="S368" i="6"/>
  <c r="T368" i="6"/>
  <c r="U368" i="6"/>
  <c r="V368" i="6"/>
  <c r="W368" i="6"/>
  <c r="X368" i="6"/>
  <c r="Y368" i="6"/>
  <c r="Z368" i="6"/>
  <c r="AA368" i="6"/>
  <c r="AB368" i="6"/>
  <c r="C369" i="6"/>
  <c r="D369" i="6"/>
  <c r="E369" i="6"/>
  <c r="F369" i="6"/>
  <c r="G369" i="6"/>
  <c r="H369" i="6"/>
  <c r="I369" i="6"/>
  <c r="J369" i="6"/>
  <c r="K369" i="6"/>
  <c r="M369" i="6"/>
  <c r="N369" i="6"/>
  <c r="O369" i="6"/>
  <c r="P369" i="6"/>
  <c r="Q369" i="6"/>
  <c r="R369" i="6"/>
  <c r="S369" i="6"/>
  <c r="T369" i="6"/>
  <c r="U369" i="6"/>
  <c r="V369" i="6"/>
  <c r="W369" i="6"/>
  <c r="X369" i="6"/>
  <c r="Y369" i="6"/>
  <c r="Z369" i="6"/>
  <c r="AA369" i="6"/>
  <c r="AB369" i="6"/>
  <c r="C370" i="6"/>
  <c r="D370" i="6"/>
  <c r="E370" i="6"/>
  <c r="F370" i="6"/>
  <c r="G370" i="6"/>
  <c r="H370" i="6"/>
  <c r="I370" i="6"/>
  <c r="J370" i="6"/>
  <c r="K370" i="6"/>
  <c r="M370" i="6"/>
  <c r="N370" i="6"/>
  <c r="O370" i="6"/>
  <c r="P370" i="6"/>
  <c r="Q370" i="6"/>
  <c r="R370" i="6"/>
  <c r="S370" i="6"/>
  <c r="T370" i="6"/>
  <c r="U370" i="6"/>
  <c r="V370" i="6"/>
  <c r="W370" i="6"/>
  <c r="X370" i="6"/>
  <c r="Y370" i="6"/>
  <c r="Z370" i="6"/>
  <c r="AA370" i="6"/>
  <c r="AB370" i="6"/>
  <c r="C371" i="6"/>
  <c r="D371" i="6"/>
  <c r="E371" i="6"/>
  <c r="F371" i="6"/>
  <c r="G371" i="6"/>
  <c r="H371" i="6"/>
  <c r="I371" i="6"/>
  <c r="J371" i="6"/>
  <c r="K371" i="6"/>
  <c r="M371" i="6"/>
  <c r="N371" i="6"/>
  <c r="O371" i="6"/>
  <c r="P371" i="6"/>
  <c r="Q371" i="6"/>
  <c r="R371" i="6"/>
  <c r="S371" i="6"/>
  <c r="T371" i="6"/>
  <c r="U371" i="6"/>
  <c r="V371" i="6"/>
  <c r="W371" i="6"/>
  <c r="X371" i="6"/>
  <c r="Y371" i="6"/>
  <c r="Z371" i="6"/>
  <c r="AA371" i="6"/>
  <c r="AB371" i="6"/>
  <c r="C372" i="6"/>
  <c r="D372" i="6"/>
  <c r="E372" i="6"/>
  <c r="F372" i="6"/>
  <c r="G372" i="6"/>
  <c r="H372" i="6"/>
  <c r="I372" i="6"/>
  <c r="J372" i="6"/>
  <c r="K372" i="6"/>
  <c r="M372" i="6"/>
  <c r="N372" i="6"/>
  <c r="O372" i="6"/>
  <c r="P372" i="6"/>
  <c r="Q372" i="6"/>
  <c r="R372" i="6"/>
  <c r="S372" i="6"/>
  <c r="T372" i="6"/>
  <c r="U372" i="6"/>
  <c r="V372" i="6"/>
  <c r="W372" i="6"/>
  <c r="X372" i="6"/>
  <c r="Y372" i="6"/>
  <c r="Z372" i="6"/>
  <c r="AA372" i="6"/>
  <c r="AB372" i="6"/>
  <c r="C373" i="6"/>
  <c r="D373" i="6"/>
  <c r="E373" i="6"/>
  <c r="F373" i="6"/>
  <c r="G373" i="6"/>
  <c r="H373" i="6"/>
  <c r="I373" i="6"/>
  <c r="J373" i="6"/>
  <c r="K373" i="6"/>
  <c r="M373" i="6"/>
  <c r="N373" i="6"/>
  <c r="O373" i="6"/>
  <c r="P373" i="6"/>
  <c r="Q373" i="6"/>
  <c r="R373" i="6"/>
  <c r="S373" i="6"/>
  <c r="T373" i="6"/>
  <c r="U373" i="6"/>
  <c r="V373" i="6"/>
  <c r="W373" i="6"/>
  <c r="X373" i="6"/>
  <c r="Y373" i="6"/>
  <c r="Z373" i="6"/>
  <c r="AA373" i="6"/>
  <c r="AB373" i="6"/>
  <c r="C374" i="6"/>
  <c r="D374" i="6"/>
  <c r="E374" i="6"/>
  <c r="F374" i="6"/>
  <c r="G374" i="6"/>
  <c r="H374" i="6"/>
  <c r="I374" i="6"/>
  <c r="J374" i="6"/>
  <c r="K374" i="6"/>
  <c r="M374" i="6"/>
  <c r="N374" i="6"/>
  <c r="O374" i="6"/>
  <c r="P374" i="6"/>
  <c r="Q374" i="6"/>
  <c r="R374" i="6"/>
  <c r="S374" i="6"/>
  <c r="T374" i="6"/>
  <c r="U374" i="6"/>
  <c r="V374" i="6"/>
  <c r="W374" i="6"/>
  <c r="X374" i="6"/>
  <c r="Y374" i="6"/>
  <c r="Z374" i="6"/>
  <c r="AA374" i="6"/>
  <c r="AB374" i="6"/>
  <c r="C375" i="6"/>
  <c r="D375" i="6"/>
  <c r="E375" i="6"/>
  <c r="F375" i="6"/>
  <c r="G375" i="6"/>
  <c r="H375" i="6"/>
  <c r="I375" i="6"/>
  <c r="J375" i="6"/>
  <c r="K375" i="6"/>
  <c r="M375" i="6"/>
  <c r="N375" i="6"/>
  <c r="O375" i="6"/>
  <c r="P375" i="6"/>
  <c r="Q375" i="6"/>
  <c r="R375" i="6"/>
  <c r="S375" i="6"/>
  <c r="T375" i="6"/>
  <c r="U375" i="6"/>
  <c r="V375" i="6"/>
  <c r="W375" i="6"/>
  <c r="X375" i="6"/>
  <c r="Y375" i="6"/>
  <c r="Z375" i="6"/>
  <c r="AA375" i="6"/>
  <c r="AB375" i="6"/>
  <c r="C376" i="6"/>
  <c r="D376" i="6"/>
  <c r="E376" i="6"/>
  <c r="F376" i="6"/>
  <c r="G376" i="6"/>
  <c r="H376" i="6"/>
  <c r="I376" i="6"/>
  <c r="J376" i="6"/>
  <c r="K376" i="6"/>
  <c r="M376" i="6"/>
  <c r="N376" i="6"/>
  <c r="O376" i="6"/>
  <c r="P376" i="6"/>
  <c r="Q376" i="6"/>
  <c r="R376" i="6"/>
  <c r="S376" i="6"/>
  <c r="T376" i="6"/>
  <c r="U376" i="6"/>
  <c r="V376" i="6"/>
  <c r="W376" i="6"/>
  <c r="X376" i="6"/>
  <c r="Y376" i="6"/>
  <c r="Z376" i="6"/>
  <c r="AA376" i="6"/>
  <c r="AB376" i="6"/>
  <c r="C377" i="6"/>
  <c r="D377" i="6"/>
  <c r="E377" i="6"/>
  <c r="F377" i="6"/>
  <c r="G377" i="6"/>
  <c r="H377" i="6"/>
  <c r="I377" i="6"/>
  <c r="J377" i="6"/>
  <c r="K377" i="6"/>
  <c r="M377" i="6"/>
  <c r="N377" i="6"/>
  <c r="O377" i="6"/>
  <c r="P377" i="6"/>
  <c r="Q377" i="6"/>
  <c r="R377" i="6"/>
  <c r="S377" i="6"/>
  <c r="T377" i="6"/>
  <c r="U377" i="6"/>
  <c r="V377" i="6"/>
  <c r="W377" i="6"/>
  <c r="X377" i="6"/>
  <c r="Y377" i="6"/>
  <c r="Z377" i="6"/>
  <c r="AA377" i="6"/>
  <c r="AB377" i="6"/>
  <c r="C378" i="6"/>
  <c r="D378" i="6"/>
  <c r="E378" i="6"/>
  <c r="F378" i="6"/>
  <c r="G378" i="6"/>
  <c r="H378" i="6"/>
  <c r="I378" i="6"/>
  <c r="J378" i="6"/>
  <c r="K378" i="6"/>
  <c r="M378" i="6"/>
  <c r="N378" i="6"/>
  <c r="O378" i="6"/>
  <c r="P378" i="6"/>
  <c r="Q378" i="6"/>
  <c r="R378" i="6"/>
  <c r="S378" i="6"/>
  <c r="T378" i="6"/>
  <c r="U378" i="6"/>
  <c r="V378" i="6"/>
  <c r="W378" i="6"/>
  <c r="X378" i="6"/>
  <c r="Y378" i="6"/>
  <c r="Z378" i="6"/>
  <c r="AA378" i="6"/>
  <c r="AB378" i="6"/>
  <c r="C379" i="6"/>
  <c r="D379" i="6"/>
  <c r="E379" i="6"/>
  <c r="F379" i="6"/>
  <c r="G379" i="6"/>
  <c r="H379" i="6"/>
  <c r="I379" i="6"/>
  <c r="J379" i="6"/>
  <c r="K379" i="6"/>
  <c r="M379" i="6"/>
  <c r="N379" i="6"/>
  <c r="O379" i="6"/>
  <c r="P379" i="6"/>
  <c r="Q379" i="6"/>
  <c r="R379" i="6"/>
  <c r="S379" i="6"/>
  <c r="T379" i="6"/>
  <c r="U379" i="6"/>
  <c r="V379" i="6"/>
  <c r="W379" i="6"/>
  <c r="X379" i="6"/>
  <c r="Y379" i="6"/>
  <c r="Z379" i="6"/>
  <c r="AA379" i="6"/>
  <c r="AB379" i="6"/>
  <c r="C380" i="6"/>
  <c r="D380" i="6"/>
  <c r="E380" i="6"/>
  <c r="F380" i="6"/>
  <c r="G380" i="6"/>
  <c r="H380" i="6"/>
  <c r="I380" i="6"/>
  <c r="J380" i="6"/>
  <c r="K380" i="6"/>
  <c r="M380" i="6"/>
  <c r="N380" i="6"/>
  <c r="O380" i="6"/>
  <c r="P380" i="6"/>
  <c r="Q380" i="6"/>
  <c r="R380" i="6"/>
  <c r="S380" i="6"/>
  <c r="T380" i="6"/>
  <c r="U380" i="6"/>
  <c r="V380" i="6"/>
  <c r="W380" i="6"/>
  <c r="X380" i="6"/>
  <c r="Y380" i="6"/>
  <c r="Z380" i="6"/>
  <c r="AA380" i="6"/>
  <c r="AB380" i="6"/>
  <c r="C381" i="6"/>
  <c r="D381" i="6"/>
  <c r="E381" i="6"/>
  <c r="F381" i="6"/>
  <c r="G381" i="6"/>
  <c r="H381" i="6"/>
  <c r="I381" i="6"/>
  <c r="J381" i="6"/>
  <c r="K381" i="6"/>
  <c r="M381" i="6"/>
  <c r="N381" i="6"/>
  <c r="O381" i="6"/>
  <c r="P381" i="6"/>
  <c r="Q381" i="6"/>
  <c r="R381" i="6"/>
  <c r="S381" i="6"/>
  <c r="T381" i="6"/>
  <c r="U381" i="6"/>
  <c r="V381" i="6"/>
  <c r="W381" i="6"/>
  <c r="X381" i="6"/>
  <c r="Y381" i="6"/>
  <c r="Z381" i="6"/>
  <c r="AA381" i="6"/>
  <c r="AB381" i="6"/>
  <c r="C382" i="6"/>
  <c r="D382" i="6"/>
  <c r="E382" i="6"/>
  <c r="F382" i="6"/>
  <c r="G382" i="6"/>
  <c r="H382" i="6"/>
  <c r="I382" i="6"/>
  <c r="J382" i="6"/>
  <c r="K382" i="6"/>
  <c r="M382" i="6"/>
  <c r="N382" i="6"/>
  <c r="O382" i="6"/>
  <c r="P382" i="6"/>
  <c r="Q382" i="6"/>
  <c r="R382" i="6"/>
  <c r="S382" i="6"/>
  <c r="T382" i="6"/>
  <c r="U382" i="6"/>
  <c r="V382" i="6"/>
  <c r="W382" i="6"/>
  <c r="X382" i="6"/>
  <c r="Y382" i="6"/>
  <c r="Z382" i="6"/>
  <c r="AA382" i="6"/>
  <c r="AB382" i="6"/>
  <c r="C383" i="6"/>
  <c r="D383" i="6"/>
  <c r="E383" i="6"/>
  <c r="F383" i="6"/>
  <c r="G383" i="6"/>
  <c r="H383" i="6"/>
  <c r="I383" i="6"/>
  <c r="J383" i="6"/>
  <c r="K383" i="6"/>
  <c r="M383" i="6"/>
  <c r="N383" i="6"/>
  <c r="O383" i="6"/>
  <c r="P383" i="6"/>
  <c r="Q383" i="6"/>
  <c r="R383" i="6"/>
  <c r="S383" i="6"/>
  <c r="T383" i="6"/>
  <c r="U383" i="6"/>
  <c r="V383" i="6"/>
  <c r="W383" i="6"/>
  <c r="X383" i="6"/>
  <c r="Y383" i="6"/>
  <c r="Z383" i="6"/>
  <c r="AA383" i="6"/>
  <c r="AB383" i="6"/>
  <c r="C384" i="6"/>
  <c r="D384" i="6"/>
  <c r="E384" i="6"/>
  <c r="F384" i="6"/>
  <c r="G384" i="6"/>
  <c r="H384" i="6"/>
  <c r="I384" i="6"/>
  <c r="J384" i="6"/>
  <c r="K384" i="6"/>
  <c r="M384" i="6"/>
  <c r="N384" i="6"/>
  <c r="O384" i="6"/>
  <c r="P384" i="6"/>
  <c r="Q384" i="6"/>
  <c r="R384" i="6"/>
  <c r="S384" i="6"/>
  <c r="T384" i="6"/>
  <c r="U384" i="6"/>
  <c r="V384" i="6"/>
  <c r="W384" i="6"/>
  <c r="X384" i="6"/>
  <c r="Y384" i="6"/>
  <c r="Z384" i="6"/>
  <c r="AA384" i="6"/>
  <c r="AB384" i="6"/>
  <c r="C385" i="6"/>
  <c r="D385" i="6"/>
  <c r="E385" i="6"/>
  <c r="F385" i="6"/>
  <c r="G385" i="6"/>
  <c r="H385" i="6"/>
  <c r="I385" i="6"/>
  <c r="J385" i="6"/>
  <c r="K385" i="6"/>
  <c r="M385" i="6"/>
  <c r="N385" i="6"/>
  <c r="O385" i="6"/>
  <c r="P385" i="6"/>
  <c r="Q385" i="6"/>
  <c r="R385" i="6"/>
  <c r="S385" i="6"/>
  <c r="T385" i="6"/>
  <c r="U385" i="6"/>
  <c r="V385" i="6"/>
  <c r="W385" i="6"/>
  <c r="X385" i="6"/>
  <c r="Y385" i="6"/>
  <c r="Z385" i="6"/>
  <c r="AA385" i="6"/>
  <c r="AB385" i="6"/>
  <c r="C386" i="6"/>
  <c r="D386" i="6"/>
  <c r="E386" i="6"/>
  <c r="F386" i="6"/>
  <c r="G386" i="6"/>
  <c r="H386" i="6"/>
  <c r="I386" i="6"/>
  <c r="J386" i="6"/>
  <c r="K386" i="6"/>
  <c r="M386" i="6"/>
  <c r="N386" i="6"/>
  <c r="O386" i="6"/>
  <c r="P386" i="6"/>
  <c r="Q386" i="6"/>
  <c r="R386" i="6"/>
  <c r="S386" i="6"/>
  <c r="T386" i="6"/>
  <c r="U386" i="6"/>
  <c r="V386" i="6"/>
  <c r="W386" i="6"/>
  <c r="X386" i="6"/>
  <c r="Y386" i="6"/>
  <c r="Z386" i="6"/>
  <c r="AA386" i="6"/>
  <c r="AB386" i="6"/>
  <c r="C387" i="6"/>
  <c r="D387" i="6"/>
  <c r="E387" i="6"/>
  <c r="F387" i="6"/>
  <c r="G387" i="6"/>
  <c r="H387" i="6"/>
  <c r="I387" i="6"/>
  <c r="J387" i="6"/>
  <c r="K387" i="6"/>
  <c r="M387" i="6"/>
  <c r="N387" i="6"/>
  <c r="O387" i="6"/>
  <c r="P387" i="6"/>
  <c r="Q387" i="6"/>
  <c r="R387" i="6"/>
  <c r="S387" i="6"/>
  <c r="T387" i="6"/>
  <c r="U387" i="6"/>
  <c r="V387" i="6"/>
  <c r="W387" i="6"/>
  <c r="X387" i="6"/>
  <c r="Y387" i="6"/>
  <c r="Z387" i="6"/>
  <c r="AA387" i="6"/>
  <c r="AB387" i="6"/>
  <c r="C388" i="6"/>
  <c r="D388" i="6"/>
  <c r="E388" i="6"/>
  <c r="F388" i="6"/>
  <c r="G388" i="6"/>
  <c r="H388" i="6"/>
  <c r="I388" i="6"/>
  <c r="J388" i="6"/>
  <c r="K388" i="6"/>
  <c r="M388" i="6"/>
  <c r="N388" i="6"/>
  <c r="O388" i="6"/>
  <c r="P388" i="6"/>
  <c r="Q388" i="6"/>
  <c r="R388" i="6"/>
  <c r="S388" i="6"/>
  <c r="T388" i="6"/>
  <c r="U388" i="6"/>
  <c r="V388" i="6"/>
  <c r="W388" i="6"/>
  <c r="X388" i="6"/>
  <c r="Y388" i="6"/>
  <c r="Z388" i="6"/>
  <c r="AA388" i="6"/>
  <c r="AB388" i="6"/>
  <c r="C389" i="6"/>
  <c r="D389" i="6"/>
  <c r="E389" i="6"/>
  <c r="F389" i="6"/>
  <c r="G389" i="6"/>
  <c r="H389" i="6"/>
  <c r="I389" i="6"/>
  <c r="J389" i="6"/>
  <c r="K389" i="6"/>
  <c r="M389" i="6"/>
  <c r="N389" i="6"/>
  <c r="O389" i="6"/>
  <c r="P389" i="6"/>
  <c r="Q389" i="6"/>
  <c r="R389" i="6"/>
  <c r="S389" i="6"/>
  <c r="T389" i="6"/>
  <c r="U389" i="6"/>
  <c r="V389" i="6"/>
  <c r="W389" i="6"/>
  <c r="X389" i="6"/>
  <c r="Y389" i="6"/>
  <c r="Z389" i="6"/>
  <c r="AA389" i="6"/>
  <c r="AB389" i="6"/>
  <c r="C390" i="6"/>
  <c r="D390" i="6"/>
  <c r="E390" i="6"/>
  <c r="F390" i="6"/>
  <c r="G390" i="6"/>
  <c r="H390" i="6"/>
  <c r="I390" i="6"/>
  <c r="J390" i="6"/>
  <c r="K390" i="6"/>
  <c r="M390" i="6"/>
  <c r="N390" i="6"/>
  <c r="O390" i="6"/>
  <c r="P390" i="6"/>
  <c r="Q390" i="6"/>
  <c r="R390" i="6"/>
  <c r="S390" i="6"/>
  <c r="T390" i="6"/>
  <c r="U390" i="6"/>
  <c r="V390" i="6"/>
  <c r="W390" i="6"/>
  <c r="X390" i="6"/>
  <c r="Y390" i="6"/>
  <c r="Z390" i="6"/>
  <c r="AA390" i="6"/>
  <c r="AB390" i="6"/>
  <c r="C391" i="6"/>
  <c r="D391" i="6"/>
  <c r="E391" i="6"/>
  <c r="F391" i="6"/>
  <c r="G391" i="6"/>
  <c r="H391" i="6"/>
  <c r="I391" i="6"/>
  <c r="J391" i="6"/>
  <c r="K391" i="6"/>
  <c r="M391" i="6"/>
  <c r="N391" i="6"/>
  <c r="O391" i="6"/>
  <c r="P391" i="6"/>
  <c r="Q391" i="6"/>
  <c r="R391" i="6"/>
  <c r="S391" i="6"/>
  <c r="T391" i="6"/>
  <c r="U391" i="6"/>
  <c r="V391" i="6"/>
  <c r="W391" i="6"/>
  <c r="X391" i="6"/>
  <c r="Y391" i="6"/>
  <c r="Z391" i="6"/>
  <c r="AA391" i="6"/>
  <c r="AB391" i="6"/>
  <c r="C392" i="6"/>
  <c r="D392" i="6"/>
  <c r="E392" i="6"/>
  <c r="F392" i="6"/>
  <c r="G392" i="6"/>
  <c r="H392" i="6"/>
  <c r="I392" i="6"/>
  <c r="J392" i="6"/>
  <c r="K392" i="6"/>
  <c r="M392" i="6"/>
  <c r="N392" i="6"/>
  <c r="O392" i="6"/>
  <c r="P392" i="6"/>
  <c r="Q392" i="6"/>
  <c r="R392" i="6"/>
  <c r="S392" i="6"/>
  <c r="T392" i="6"/>
  <c r="U392" i="6"/>
  <c r="V392" i="6"/>
  <c r="W392" i="6"/>
  <c r="X392" i="6"/>
  <c r="Y392" i="6"/>
  <c r="Z392" i="6"/>
  <c r="AA392" i="6"/>
  <c r="AB392" i="6"/>
  <c r="C393" i="6"/>
  <c r="D393" i="6"/>
  <c r="E393" i="6"/>
  <c r="F393" i="6"/>
  <c r="G393" i="6"/>
  <c r="H393" i="6"/>
  <c r="I393" i="6"/>
  <c r="J393" i="6"/>
  <c r="K393" i="6"/>
  <c r="M393" i="6"/>
  <c r="N393" i="6"/>
  <c r="O393" i="6"/>
  <c r="P393" i="6"/>
  <c r="Q393" i="6"/>
  <c r="R393" i="6"/>
  <c r="S393" i="6"/>
  <c r="T393" i="6"/>
  <c r="U393" i="6"/>
  <c r="V393" i="6"/>
  <c r="W393" i="6"/>
  <c r="X393" i="6"/>
  <c r="Y393" i="6"/>
  <c r="Z393" i="6"/>
  <c r="AA393" i="6"/>
  <c r="AB393" i="6"/>
  <c r="C394" i="6"/>
  <c r="D394" i="6"/>
  <c r="E394" i="6"/>
  <c r="F394" i="6"/>
  <c r="G394" i="6"/>
  <c r="H394" i="6"/>
  <c r="I394" i="6"/>
  <c r="J394" i="6"/>
  <c r="K394" i="6"/>
  <c r="M394" i="6"/>
  <c r="N394" i="6"/>
  <c r="O394" i="6"/>
  <c r="P394" i="6"/>
  <c r="Q394" i="6"/>
  <c r="R394" i="6"/>
  <c r="S394" i="6"/>
  <c r="T394" i="6"/>
  <c r="U394" i="6"/>
  <c r="V394" i="6"/>
  <c r="W394" i="6"/>
  <c r="X394" i="6"/>
  <c r="Y394" i="6"/>
  <c r="Z394" i="6"/>
  <c r="AA394" i="6"/>
  <c r="AB394" i="6"/>
  <c r="C395" i="6"/>
  <c r="D395" i="6"/>
  <c r="E395" i="6"/>
  <c r="F395" i="6"/>
  <c r="G395" i="6"/>
  <c r="H395" i="6"/>
  <c r="I395" i="6"/>
  <c r="J395" i="6"/>
  <c r="K395" i="6"/>
  <c r="M395" i="6"/>
  <c r="N395" i="6"/>
  <c r="O395" i="6"/>
  <c r="P395" i="6"/>
  <c r="Q395" i="6"/>
  <c r="R395" i="6"/>
  <c r="S395" i="6"/>
  <c r="T395" i="6"/>
  <c r="U395" i="6"/>
  <c r="V395" i="6"/>
  <c r="W395" i="6"/>
  <c r="X395" i="6"/>
  <c r="Y395" i="6"/>
  <c r="Z395" i="6"/>
  <c r="AA395" i="6"/>
  <c r="AB395" i="6"/>
  <c r="C396" i="6"/>
  <c r="D396" i="6"/>
  <c r="E396" i="6"/>
  <c r="F396" i="6"/>
  <c r="G396" i="6"/>
  <c r="H396" i="6"/>
  <c r="I396" i="6"/>
  <c r="J396" i="6"/>
  <c r="K396" i="6"/>
  <c r="M396" i="6"/>
  <c r="N396" i="6"/>
  <c r="O396" i="6"/>
  <c r="P396" i="6"/>
  <c r="Q396" i="6"/>
  <c r="R396" i="6"/>
  <c r="S396" i="6"/>
  <c r="T396" i="6"/>
  <c r="U396" i="6"/>
  <c r="V396" i="6"/>
  <c r="W396" i="6"/>
  <c r="X396" i="6"/>
  <c r="Y396" i="6"/>
  <c r="Z396" i="6"/>
  <c r="AA396" i="6"/>
  <c r="AB396" i="6"/>
  <c r="C397" i="6"/>
  <c r="D397" i="6"/>
  <c r="E397" i="6"/>
  <c r="F397" i="6"/>
  <c r="G397" i="6"/>
  <c r="H397" i="6"/>
  <c r="I397" i="6"/>
  <c r="J397" i="6"/>
  <c r="K397" i="6"/>
  <c r="M397" i="6"/>
  <c r="N397" i="6"/>
  <c r="O397" i="6"/>
  <c r="P397" i="6"/>
  <c r="Q397" i="6"/>
  <c r="R397" i="6"/>
  <c r="S397" i="6"/>
  <c r="T397" i="6"/>
  <c r="U397" i="6"/>
  <c r="V397" i="6"/>
  <c r="W397" i="6"/>
  <c r="X397" i="6"/>
  <c r="Y397" i="6"/>
  <c r="Z397" i="6"/>
  <c r="AA397" i="6"/>
  <c r="AB397" i="6"/>
  <c r="C398" i="6"/>
  <c r="D398" i="6"/>
  <c r="E398" i="6"/>
  <c r="F398" i="6"/>
  <c r="G398" i="6"/>
  <c r="H398" i="6"/>
  <c r="I398" i="6"/>
  <c r="J398" i="6"/>
  <c r="K398" i="6"/>
  <c r="M398" i="6"/>
  <c r="N398" i="6"/>
  <c r="O398" i="6"/>
  <c r="P398" i="6"/>
  <c r="Q398" i="6"/>
  <c r="R398" i="6"/>
  <c r="S398" i="6"/>
  <c r="T398" i="6"/>
  <c r="U398" i="6"/>
  <c r="V398" i="6"/>
  <c r="W398" i="6"/>
  <c r="X398" i="6"/>
  <c r="Y398" i="6"/>
  <c r="Z398" i="6"/>
  <c r="AA398" i="6"/>
  <c r="AB398" i="6"/>
  <c r="C399" i="6"/>
  <c r="D399" i="6"/>
  <c r="E399" i="6"/>
  <c r="F399" i="6"/>
  <c r="G399" i="6"/>
  <c r="H399" i="6"/>
  <c r="I399" i="6"/>
  <c r="J399" i="6"/>
  <c r="K399" i="6"/>
  <c r="M399" i="6"/>
  <c r="N399" i="6"/>
  <c r="O399" i="6"/>
  <c r="P399" i="6"/>
  <c r="Q399" i="6"/>
  <c r="R399" i="6"/>
  <c r="S399" i="6"/>
  <c r="T399" i="6"/>
  <c r="U399" i="6"/>
  <c r="V399" i="6"/>
  <c r="W399" i="6"/>
  <c r="X399" i="6"/>
  <c r="Y399" i="6"/>
  <c r="Z399" i="6"/>
  <c r="AA399" i="6"/>
  <c r="AB399" i="6"/>
  <c r="C400" i="6"/>
  <c r="D400" i="6"/>
  <c r="E400" i="6"/>
  <c r="F400" i="6"/>
  <c r="G400" i="6"/>
  <c r="H400" i="6"/>
  <c r="I400" i="6"/>
  <c r="J400" i="6"/>
  <c r="K400" i="6"/>
  <c r="M400" i="6"/>
  <c r="N400" i="6"/>
  <c r="O400" i="6"/>
  <c r="P400" i="6"/>
  <c r="Q400" i="6"/>
  <c r="R400" i="6"/>
  <c r="S400" i="6"/>
  <c r="T400" i="6"/>
  <c r="U400" i="6"/>
  <c r="V400" i="6"/>
  <c r="W400" i="6"/>
  <c r="X400" i="6"/>
  <c r="Y400" i="6"/>
  <c r="Z400" i="6"/>
  <c r="AA400" i="6"/>
  <c r="AB400" i="6"/>
  <c r="C401" i="6"/>
  <c r="D401" i="6"/>
  <c r="E401" i="6"/>
  <c r="F401" i="6"/>
  <c r="G401" i="6"/>
  <c r="H401" i="6"/>
  <c r="I401" i="6"/>
  <c r="J401" i="6"/>
  <c r="K401" i="6"/>
  <c r="M401" i="6"/>
  <c r="N401" i="6"/>
  <c r="O401" i="6"/>
  <c r="P401" i="6"/>
  <c r="Q401" i="6"/>
  <c r="R401" i="6"/>
  <c r="S401" i="6"/>
  <c r="T401" i="6"/>
  <c r="U401" i="6"/>
  <c r="V401" i="6"/>
  <c r="W401" i="6"/>
  <c r="X401" i="6"/>
  <c r="Y401" i="6"/>
  <c r="Z401" i="6"/>
  <c r="AA401" i="6"/>
  <c r="AB401" i="6"/>
  <c r="C402" i="6"/>
  <c r="D402" i="6"/>
  <c r="E402" i="6"/>
  <c r="F402" i="6"/>
  <c r="G402" i="6"/>
  <c r="H402" i="6"/>
  <c r="I402" i="6"/>
  <c r="J402" i="6"/>
  <c r="K402" i="6"/>
  <c r="M402" i="6"/>
  <c r="N402" i="6"/>
  <c r="O402" i="6"/>
  <c r="P402" i="6"/>
  <c r="Q402" i="6"/>
  <c r="R402" i="6"/>
  <c r="S402" i="6"/>
  <c r="T402" i="6"/>
  <c r="U402" i="6"/>
  <c r="V402" i="6"/>
  <c r="W402" i="6"/>
  <c r="X402" i="6"/>
  <c r="Y402" i="6"/>
  <c r="Z402" i="6"/>
  <c r="AA402" i="6"/>
  <c r="AB402" i="6"/>
  <c r="C403" i="6"/>
  <c r="D403" i="6"/>
  <c r="E403" i="6"/>
  <c r="F403" i="6"/>
  <c r="G403" i="6"/>
  <c r="H403" i="6"/>
  <c r="I403" i="6"/>
  <c r="J403" i="6"/>
  <c r="K403" i="6"/>
  <c r="M403" i="6"/>
  <c r="N403" i="6"/>
  <c r="O403" i="6"/>
  <c r="P403" i="6"/>
  <c r="Q403" i="6"/>
  <c r="R403" i="6"/>
  <c r="S403" i="6"/>
  <c r="T403" i="6"/>
  <c r="U403" i="6"/>
  <c r="V403" i="6"/>
  <c r="W403" i="6"/>
  <c r="X403" i="6"/>
  <c r="Y403" i="6"/>
  <c r="Z403" i="6"/>
  <c r="AA403" i="6"/>
  <c r="AB403" i="6"/>
  <c r="C404" i="6"/>
  <c r="D404" i="6"/>
  <c r="E404" i="6"/>
  <c r="F404" i="6"/>
  <c r="G404" i="6"/>
  <c r="H404" i="6"/>
  <c r="I404" i="6"/>
  <c r="J404" i="6"/>
  <c r="K404" i="6"/>
  <c r="M404" i="6"/>
  <c r="N404" i="6"/>
  <c r="O404" i="6"/>
  <c r="P404" i="6"/>
  <c r="Q404" i="6"/>
  <c r="R404" i="6"/>
  <c r="S404" i="6"/>
  <c r="T404" i="6"/>
  <c r="U404" i="6"/>
  <c r="V404" i="6"/>
  <c r="W404" i="6"/>
  <c r="X404" i="6"/>
  <c r="Y404" i="6"/>
  <c r="Z404" i="6"/>
  <c r="AA404" i="6"/>
  <c r="AB404" i="6"/>
  <c r="C405" i="6"/>
  <c r="D405" i="6"/>
  <c r="E405" i="6"/>
  <c r="F405" i="6"/>
  <c r="G405" i="6"/>
  <c r="H405" i="6"/>
  <c r="I405" i="6"/>
  <c r="J405" i="6"/>
  <c r="K405" i="6"/>
  <c r="M405" i="6"/>
  <c r="N405" i="6"/>
  <c r="O405" i="6"/>
  <c r="P405" i="6"/>
  <c r="Q405" i="6"/>
  <c r="R405" i="6"/>
  <c r="S405" i="6"/>
  <c r="T405" i="6"/>
  <c r="U405" i="6"/>
  <c r="V405" i="6"/>
  <c r="W405" i="6"/>
  <c r="X405" i="6"/>
  <c r="Y405" i="6"/>
  <c r="Z405" i="6"/>
  <c r="AA405" i="6"/>
  <c r="AB405" i="6"/>
  <c r="C406" i="6"/>
  <c r="D406" i="6"/>
  <c r="E406" i="6"/>
  <c r="F406" i="6"/>
  <c r="G406" i="6"/>
  <c r="H406" i="6"/>
  <c r="I406" i="6"/>
  <c r="J406" i="6"/>
  <c r="K406" i="6"/>
  <c r="M406" i="6"/>
  <c r="N406" i="6"/>
  <c r="O406" i="6"/>
  <c r="P406" i="6"/>
  <c r="Q406" i="6"/>
  <c r="R406" i="6"/>
  <c r="S406" i="6"/>
  <c r="T406" i="6"/>
  <c r="U406" i="6"/>
  <c r="V406" i="6"/>
  <c r="W406" i="6"/>
  <c r="X406" i="6"/>
  <c r="Y406" i="6"/>
  <c r="Z406" i="6"/>
  <c r="AA406" i="6"/>
  <c r="AB406" i="6"/>
  <c r="C407" i="6"/>
  <c r="D407" i="6"/>
  <c r="E407" i="6"/>
  <c r="F407" i="6"/>
  <c r="G407" i="6"/>
  <c r="H407" i="6"/>
  <c r="I407" i="6"/>
  <c r="J407" i="6"/>
  <c r="K407" i="6"/>
  <c r="M407" i="6"/>
  <c r="N407" i="6"/>
  <c r="O407" i="6"/>
  <c r="P407" i="6"/>
  <c r="Q407" i="6"/>
  <c r="R407" i="6"/>
  <c r="S407" i="6"/>
  <c r="T407" i="6"/>
  <c r="U407" i="6"/>
  <c r="V407" i="6"/>
  <c r="W407" i="6"/>
  <c r="X407" i="6"/>
  <c r="Y407" i="6"/>
  <c r="Z407" i="6"/>
  <c r="AA407" i="6"/>
  <c r="AB407" i="6"/>
  <c r="C408" i="6"/>
  <c r="D408" i="6"/>
  <c r="E408" i="6"/>
  <c r="F408" i="6"/>
  <c r="G408" i="6"/>
  <c r="H408" i="6"/>
  <c r="I408" i="6"/>
  <c r="J408" i="6"/>
  <c r="K408" i="6"/>
  <c r="M408" i="6"/>
  <c r="N408" i="6"/>
  <c r="O408" i="6"/>
  <c r="P408" i="6"/>
  <c r="Q408" i="6"/>
  <c r="R408" i="6"/>
  <c r="S408" i="6"/>
  <c r="T408" i="6"/>
  <c r="U408" i="6"/>
  <c r="V408" i="6"/>
  <c r="W408" i="6"/>
  <c r="X408" i="6"/>
  <c r="Y408" i="6"/>
  <c r="Z408" i="6"/>
  <c r="AA408" i="6"/>
  <c r="AB408" i="6"/>
  <c r="C409" i="6"/>
  <c r="D409" i="6"/>
  <c r="E409" i="6"/>
  <c r="F409" i="6"/>
  <c r="G409" i="6"/>
  <c r="H409" i="6"/>
  <c r="I409" i="6"/>
  <c r="J409" i="6"/>
  <c r="K409" i="6"/>
  <c r="M409" i="6"/>
  <c r="N409" i="6"/>
  <c r="O409" i="6"/>
  <c r="P409" i="6"/>
  <c r="Q409" i="6"/>
  <c r="R409" i="6"/>
  <c r="S409" i="6"/>
  <c r="T409" i="6"/>
  <c r="U409" i="6"/>
  <c r="V409" i="6"/>
  <c r="W409" i="6"/>
  <c r="X409" i="6"/>
  <c r="Y409" i="6"/>
  <c r="Z409" i="6"/>
  <c r="AA409" i="6"/>
  <c r="AB409" i="6"/>
  <c r="C410" i="6"/>
  <c r="D410" i="6"/>
  <c r="E410" i="6"/>
  <c r="F410" i="6"/>
  <c r="G410" i="6"/>
  <c r="H410" i="6"/>
  <c r="I410" i="6"/>
  <c r="J410" i="6"/>
  <c r="K410" i="6"/>
  <c r="M410" i="6"/>
  <c r="N410" i="6"/>
  <c r="O410" i="6"/>
  <c r="P410" i="6"/>
  <c r="Q410" i="6"/>
  <c r="R410" i="6"/>
  <c r="S410" i="6"/>
  <c r="T410" i="6"/>
  <c r="U410" i="6"/>
  <c r="V410" i="6"/>
  <c r="W410" i="6"/>
  <c r="X410" i="6"/>
  <c r="Y410" i="6"/>
  <c r="Z410" i="6"/>
  <c r="AA410" i="6"/>
  <c r="AB410" i="6"/>
  <c r="C411" i="6"/>
  <c r="D411" i="6"/>
  <c r="E411" i="6"/>
  <c r="F411" i="6"/>
  <c r="G411" i="6"/>
  <c r="H411" i="6"/>
  <c r="I411" i="6"/>
  <c r="J411" i="6"/>
  <c r="K411" i="6"/>
  <c r="M411" i="6"/>
  <c r="N411" i="6"/>
  <c r="O411" i="6"/>
  <c r="P411" i="6"/>
  <c r="Q411" i="6"/>
  <c r="R411" i="6"/>
  <c r="S411" i="6"/>
  <c r="T411" i="6"/>
  <c r="U411" i="6"/>
  <c r="V411" i="6"/>
  <c r="W411" i="6"/>
  <c r="X411" i="6"/>
  <c r="Y411" i="6"/>
  <c r="Z411" i="6"/>
  <c r="AA411" i="6"/>
  <c r="AB411" i="6"/>
  <c r="C412" i="6"/>
  <c r="D412" i="6"/>
  <c r="E412" i="6"/>
  <c r="F412" i="6"/>
  <c r="G412" i="6"/>
  <c r="H412" i="6"/>
  <c r="I412" i="6"/>
  <c r="J412" i="6"/>
  <c r="K412" i="6"/>
  <c r="M412" i="6"/>
  <c r="N412" i="6"/>
  <c r="O412" i="6"/>
  <c r="P412" i="6"/>
  <c r="Q412" i="6"/>
  <c r="R412" i="6"/>
  <c r="S412" i="6"/>
  <c r="T412" i="6"/>
  <c r="U412" i="6"/>
  <c r="V412" i="6"/>
  <c r="W412" i="6"/>
  <c r="X412" i="6"/>
  <c r="Y412" i="6"/>
  <c r="Z412" i="6"/>
  <c r="AA412" i="6"/>
  <c r="AB412" i="6"/>
  <c r="C413" i="6"/>
  <c r="D413" i="6"/>
  <c r="E413" i="6"/>
  <c r="F413" i="6"/>
  <c r="G413" i="6"/>
  <c r="H413" i="6"/>
  <c r="I413" i="6"/>
  <c r="J413" i="6"/>
  <c r="K413" i="6"/>
  <c r="M413" i="6"/>
  <c r="N413" i="6"/>
  <c r="O413" i="6"/>
  <c r="P413" i="6"/>
  <c r="Q413" i="6"/>
  <c r="R413" i="6"/>
  <c r="S413" i="6"/>
  <c r="T413" i="6"/>
  <c r="U413" i="6"/>
  <c r="V413" i="6"/>
  <c r="W413" i="6"/>
  <c r="X413" i="6"/>
  <c r="Y413" i="6"/>
  <c r="Z413" i="6"/>
  <c r="AA413" i="6"/>
  <c r="AB413" i="6"/>
  <c r="C414" i="6"/>
  <c r="D414" i="6"/>
  <c r="E414" i="6"/>
  <c r="F414" i="6"/>
  <c r="G414" i="6"/>
  <c r="H414" i="6"/>
  <c r="I414" i="6"/>
  <c r="J414" i="6"/>
  <c r="K414" i="6"/>
  <c r="M414" i="6"/>
  <c r="N414" i="6"/>
  <c r="O414" i="6"/>
  <c r="P414" i="6"/>
  <c r="Q414" i="6"/>
  <c r="R414" i="6"/>
  <c r="S414" i="6"/>
  <c r="T414" i="6"/>
  <c r="U414" i="6"/>
  <c r="V414" i="6"/>
  <c r="W414" i="6"/>
  <c r="X414" i="6"/>
  <c r="Y414" i="6"/>
  <c r="Z414" i="6"/>
  <c r="AA414" i="6"/>
  <c r="AB414" i="6"/>
  <c r="C415" i="6"/>
  <c r="D415" i="6"/>
  <c r="E415" i="6"/>
  <c r="F415" i="6"/>
  <c r="G415" i="6"/>
  <c r="H415" i="6"/>
  <c r="I415" i="6"/>
  <c r="J415" i="6"/>
  <c r="K415" i="6"/>
  <c r="M415" i="6"/>
  <c r="N415" i="6"/>
  <c r="O415" i="6"/>
  <c r="P415" i="6"/>
  <c r="Q415" i="6"/>
  <c r="R415" i="6"/>
  <c r="S415" i="6"/>
  <c r="T415" i="6"/>
  <c r="U415" i="6"/>
  <c r="V415" i="6"/>
  <c r="W415" i="6"/>
  <c r="X415" i="6"/>
  <c r="Y415" i="6"/>
  <c r="Z415" i="6"/>
  <c r="AA415" i="6"/>
  <c r="AB415" i="6"/>
  <c r="C416" i="6"/>
  <c r="D416" i="6"/>
  <c r="E416" i="6"/>
  <c r="F416" i="6"/>
  <c r="G416" i="6"/>
  <c r="H416" i="6"/>
  <c r="I416" i="6"/>
  <c r="J416" i="6"/>
  <c r="K416" i="6"/>
  <c r="M416" i="6"/>
  <c r="N416" i="6"/>
  <c r="O416" i="6"/>
  <c r="P416" i="6"/>
  <c r="Q416" i="6"/>
  <c r="R416" i="6"/>
  <c r="S416" i="6"/>
  <c r="T416" i="6"/>
  <c r="U416" i="6"/>
  <c r="V416" i="6"/>
  <c r="W416" i="6"/>
  <c r="X416" i="6"/>
  <c r="Y416" i="6"/>
  <c r="Z416" i="6"/>
  <c r="AA416" i="6"/>
  <c r="AB416" i="6"/>
  <c r="C417" i="6"/>
  <c r="D417" i="6"/>
  <c r="E417" i="6"/>
  <c r="F417" i="6"/>
  <c r="G417" i="6"/>
  <c r="H417" i="6"/>
  <c r="I417" i="6"/>
  <c r="J417" i="6"/>
  <c r="K417" i="6"/>
  <c r="M417" i="6"/>
  <c r="N417" i="6"/>
  <c r="O417" i="6"/>
  <c r="P417" i="6"/>
  <c r="Q417" i="6"/>
  <c r="R417" i="6"/>
  <c r="S417" i="6"/>
  <c r="T417" i="6"/>
  <c r="U417" i="6"/>
  <c r="V417" i="6"/>
  <c r="W417" i="6"/>
  <c r="X417" i="6"/>
  <c r="Y417" i="6"/>
  <c r="Z417" i="6"/>
  <c r="AA417" i="6"/>
  <c r="AB417" i="6"/>
  <c r="C418" i="6"/>
  <c r="D418" i="6"/>
  <c r="E418" i="6"/>
  <c r="F418" i="6"/>
  <c r="G418" i="6"/>
  <c r="H418" i="6"/>
  <c r="I418" i="6"/>
  <c r="J418" i="6"/>
  <c r="K418" i="6"/>
  <c r="M418" i="6"/>
  <c r="N418" i="6"/>
  <c r="O418" i="6"/>
  <c r="P418" i="6"/>
  <c r="Q418" i="6"/>
  <c r="R418" i="6"/>
  <c r="S418" i="6"/>
  <c r="T418" i="6"/>
  <c r="U418" i="6"/>
  <c r="V418" i="6"/>
  <c r="W418" i="6"/>
  <c r="X418" i="6"/>
  <c r="Y418" i="6"/>
  <c r="Z418" i="6"/>
  <c r="AA418" i="6"/>
  <c r="AB418" i="6"/>
  <c r="C419" i="6"/>
  <c r="D419" i="6"/>
  <c r="E419" i="6"/>
  <c r="F419" i="6"/>
  <c r="G419" i="6"/>
  <c r="H419" i="6"/>
  <c r="I419" i="6"/>
  <c r="J419" i="6"/>
  <c r="K419" i="6"/>
  <c r="M419" i="6"/>
  <c r="N419" i="6"/>
  <c r="O419" i="6"/>
  <c r="P419" i="6"/>
  <c r="Q419" i="6"/>
  <c r="R419" i="6"/>
  <c r="S419" i="6"/>
  <c r="T419" i="6"/>
  <c r="U419" i="6"/>
  <c r="V419" i="6"/>
  <c r="W419" i="6"/>
  <c r="X419" i="6"/>
  <c r="Y419" i="6"/>
  <c r="Z419" i="6"/>
  <c r="AA419" i="6"/>
  <c r="AB419" i="6"/>
  <c r="C420" i="6"/>
  <c r="D420" i="6"/>
  <c r="E420" i="6"/>
  <c r="F420" i="6"/>
  <c r="G420" i="6"/>
  <c r="H420" i="6"/>
  <c r="I420" i="6"/>
  <c r="J420" i="6"/>
  <c r="K420" i="6"/>
  <c r="M420" i="6"/>
  <c r="N420" i="6"/>
  <c r="O420" i="6"/>
  <c r="P420" i="6"/>
  <c r="Q420" i="6"/>
  <c r="R420" i="6"/>
  <c r="S420" i="6"/>
  <c r="T420" i="6"/>
  <c r="U420" i="6"/>
  <c r="V420" i="6"/>
  <c r="W420" i="6"/>
  <c r="X420" i="6"/>
  <c r="Y420" i="6"/>
  <c r="Z420" i="6"/>
  <c r="AA420" i="6"/>
  <c r="AB420" i="6"/>
  <c r="C421" i="6"/>
  <c r="D421" i="6"/>
  <c r="E421" i="6"/>
  <c r="F421" i="6"/>
  <c r="G421" i="6"/>
  <c r="H421" i="6"/>
  <c r="I421" i="6"/>
  <c r="J421" i="6"/>
  <c r="K421" i="6"/>
  <c r="M421" i="6"/>
  <c r="N421" i="6"/>
  <c r="O421" i="6"/>
  <c r="P421" i="6"/>
  <c r="Q421" i="6"/>
  <c r="R421" i="6"/>
  <c r="S421" i="6"/>
  <c r="T421" i="6"/>
  <c r="U421" i="6"/>
  <c r="V421" i="6"/>
  <c r="W421" i="6"/>
  <c r="X421" i="6"/>
  <c r="Y421" i="6"/>
  <c r="Z421" i="6"/>
  <c r="AA421" i="6"/>
  <c r="AB421" i="6"/>
  <c r="C422" i="6"/>
  <c r="D422" i="6"/>
  <c r="E422" i="6"/>
  <c r="F422" i="6"/>
  <c r="G422" i="6"/>
  <c r="H422" i="6"/>
  <c r="I422" i="6"/>
  <c r="J422" i="6"/>
  <c r="K422" i="6"/>
  <c r="M422" i="6"/>
  <c r="N422" i="6"/>
  <c r="O422" i="6"/>
  <c r="P422" i="6"/>
  <c r="Q422" i="6"/>
  <c r="R422" i="6"/>
  <c r="S422" i="6"/>
  <c r="T422" i="6"/>
  <c r="U422" i="6"/>
  <c r="V422" i="6"/>
  <c r="W422" i="6"/>
  <c r="X422" i="6"/>
  <c r="Y422" i="6"/>
  <c r="Z422" i="6"/>
  <c r="AA422" i="6"/>
  <c r="AB422" i="6"/>
  <c r="C423" i="6"/>
  <c r="D423" i="6"/>
  <c r="E423" i="6"/>
  <c r="F423" i="6"/>
  <c r="G423" i="6"/>
  <c r="H423" i="6"/>
  <c r="I423" i="6"/>
  <c r="J423" i="6"/>
  <c r="K423" i="6"/>
  <c r="M423" i="6"/>
  <c r="N423" i="6"/>
  <c r="O423" i="6"/>
  <c r="P423" i="6"/>
  <c r="Q423" i="6"/>
  <c r="R423" i="6"/>
  <c r="S423" i="6"/>
  <c r="T423" i="6"/>
  <c r="U423" i="6"/>
  <c r="V423" i="6"/>
  <c r="W423" i="6"/>
  <c r="X423" i="6"/>
  <c r="Y423" i="6"/>
  <c r="Z423" i="6"/>
  <c r="AA423" i="6"/>
  <c r="AB423" i="6"/>
  <c r="C424" i="6"/>
  <c r="D424" i="6"/>
  <c r="E424" i="6"/>
  <c r="F424" i="6"/>
  <c r="G424" i="6"/>
  <c r="H424" i="6"/>
  <c r="I424" i="6"/>
  <c r="J424" i="6"/>
  <c r="K424" i="6"/>
  <c r="M424" i="6"/>
  <c r="N424" i="6"/>
  <c r="O424" i="6"/>
  <c r="P424" i="6"/>
  <c r="Q424" i="6"/>
  <c r="R424" i="6"/>
  <c r="S424" i="6"/>
  <c r="T424" i="6"/>
  <c r="U424" i="6"/>
  <c r="V424" i="6"/>
  <c r="W424" i="6"/>
  <c r="X424" i="6"/>
  <c r="Y424" i="6"/>
  <c r="Z424" i="6"/>
  <c r="AA424" i="6"/>
  <c r="AB424" i="6"/>
  <c r="C425" i="6"/>
  <c r="D425" i="6"/>
  <c r="E425" i="6"/>
  <c r="F425" i="6"/>
  <c r="G425" i="6"/>
  <c r="H425" i="6"/>
  <c r="I425" i="6"/>
  <c r="J425" i="6"/>
  <c r="K425" i="6"/>
  <c r="M425" i="6"/>
  <c r="N425" i="6"/>
  <c r="O425" i="6"/>
  <c r="P425" i="6"/>
  <c r="Q425" i="6"/>
  <c r="R425" i="6"/>
  <c r="S425" i="6"/>
  <c r="T425" i="6"/>
  <c r="U425" i="6"/>
  <c r="V425" i="6"/>
  <c r="W425" i="6"/>
  <c r="X425" i="6"/>
  <c r="Y425" i="6"/>
  <c r="Z425" i="6"/>
  <c r="AA425" i="6"/>
  <c r="AB425" i="6"/>
  <c r="C426" i="6"/>
  <c r="D426" i="6"/>
  <c r="E426" i="6"/>
  <c r="F426" i="6"/>
  <c r="G426" i="6"/>
  <c r="H426" i="6"/>
  <c r="I426" i="6"/>
  <c r="J426" i="6"/>
  <c r="K426" i="6"/>
  <c r="M426" i="6"/>
  <c r="N426" i="6"/>
  <c r="O426" i="6"/>
  <c r="P426" i="6"/>
  <c r="Q426" i="6"/>
  <c r="R426" i="6"/>
  <c r="S426" i="6"/>
  <c r="T426" i="6"/>
  <c r="U426" i="6"/>
  <c r="V426" i="6"/>
  <c r="W426" i="6"/>
  <c r="X426" i="6"/>
  <c r="Y426" i="6"/>
  <c r="Z426" i="6"/>
  <c r="AA426" i="6"/>
  <c r="AB426" i="6"/>
  <c r="C427" i="6"/>
  <c r="D427" i="6"/>
  <c r="E427" i="6"/>
  <c r="F427" i="6"/>
  <c r="G427" i="6"/>
  <c r="H427" i="6"/>
  <c r="I427" i="6"/>
  <c r="J427" i="6"/>
  <c r="K427" i="6"/>
  <c r="M427" i="6"/>
  <c r="N427" i="6"/>
  <c r="O427" i="6"/>
  <c r="P427" i="6"/>
  <c r="Q427" i="6"/>
  <c r="R427" i="6"/>
  <c r="S427" i="6"/>
  <c r="T427" i="6"/>
  <c r="U427" i="6"/>
  <c r="V427" i="6"/>
  <c r="W427" i="6"/>
  <c r="X427" i="6"/>
  <c r="Y427" i="6"/>
  <c r="Z427" i="6"/>
  <c r="AA427" i="6"/>
  <c r="AB427" i="6"/>
  <c r="C428" i="6"/>
  <c r="D428" i="6"/>
  <c r="E428" i="6"/>
  <c r="F428" i="6"/>
  <c r="G428" i="6"/>
  <c r="H428" i="6"/>
  <c r="I428" i="6"/>
  <c r="J428" i="6"/>
  <c r="K428" i="6"/>
  <c r="M428" i="6"/>
  <c r="N428" i="6"/>
  <c r="O428" i="6"/>
  <c r="P428" i="6"/>
  <c r="Q428" i="6"/>
  <c r="R428" i="6"/>
  <c r="S428" i="6"/>
  <c r="T428" i="6"/>
  <c r="U428" i="6"/>
  <c r="V428" i="6"/>
  <c r="W428" i="6"/>
  <c r="X428" i="6"/>
  <c r="Y428" i="6"/>
  <c r="Z428" i="6"/>
  <c r="AA428" i="6"/>
  <c r="AB428" i="6"/>
  <c r="C429" i="6"/>
  <c r="D429" i="6"/>
  <c r="E429" i="6"/>
  <c r="F429" i="6"/>
  <c r="G429" i="6"/>
  <c r="H429" i="6"/>
  <c r="I429" i="6"/>
  <c r="J429" i="6"/>
  <c r="K429" i="6"/>
  <c r="M429" i="6"/>
  <c r="N429" i="6"/>
  <c r="O429" i="6"/>
  <c r="P429" i="6"/>
  <c r="Q429" i="6"/>
  <c r="R429" i="6"/>
  <c r="S429" i="6"/>
  <c r="T429" i="6"/>
  <c r="U429" i="6"/>
  <c r="V429" i="6"/>
  <c r="W429" i="6"/>
  <c r="X429" i="6"/>
  <c r="Y429" i="6"/>
  <c r="Z429" i="6"/>
  <c r="AA429" i="6"/>
  <c r="AB429" i="6"/>
  <c r="C430" i="6"/>
  <c r="D430" i="6"/>
  <c r="E430" i="6"/>
  <c r="F430" i="6"/>
  <c r="G430" i="6"/>
  <c r="H430" i="6"/>
  <c r="I430" i="6"/>
  <c r="J430" i="6"/>
  <c r="K430" i="6"/>
  <c r="M430" i="6"/>
  <c r="N430" i="6"/>
  <c r="O430" i="6"/>
  <c r="P430" i="6"/>
  <c r="Q430" i="6"/>
  <c r="R430" i="6"/>
  <c r="S430" i="6"/>
  <c r="T430" i="6"/>
  <c r="U430" i="6"/>
  <c r="V430" i="6"/>
  <c r="W430" i="6"/>
  <c r="X430" i="6"/>
  <c r="Y430" i="6"/>
  <c r="Z430" i="6"/>
  <c r="AA430" i="6"/>
  <c r="AB430" i="6"/>
  <c r="C431" i="6"/>
  <c r="D431" i="6"/>
  <c r="E431" i="6"/>
  <c r="F431" i="6"/>
  <c r="G431" i="6"/>
  <c r="H431" i="6"/>
  <c r="I431" i="6"/>
  <c r="J431" i="6"/>
  <c r="K431" i="6"/>
  <c r="M431" i="6"/>
  <c r="N431" i="6"/>
  <c r="O431" i="6"/>
  <c r="P431" i="6"/>
  <c r="Q431" i="6"/>
  <c r="R431" i="6"/>
  <c r="S431" i="6"/>
  <c r="T431" i="6"/>
  <c r="U431" i="6"/>
  <c r="V431" i="6"/>
  <c r="W431" i="6"/>
  <c r="X431" i="6"/>
  <c r="Y431" i="6"/>
  <c r="Z431" i="6"/>
  <c r="AA431" i="6"/>
  <c r="AB431" i="6"/>
  <c r="C432" i="6"/>
  <c r="D432" i="6"/>
  <c r="E432" i="6"/>
  <c r="F432" i="6"/>
  <c r="G432" i="6"/>
  <c r="H432" i="6"/>
  <c r="I432" i="6"/>
  <c r="J432" i="6"/>
  <c r="K432" i="6"/>
  <c r="M432" i="6"/>
  <c r="N432" i="6"/>
  <c r="O432" i="6"/>
  <c r="P432" i="6"/>
  <c r="Q432" i="6"/>
  <c r="R432" i="6"/>
  <c r="S432" i="6"/>
  <c r="T432" i="6"/>
  <c r="U432" i="6"/>
  <c r="V432" i="6"/>
  <c r="W432" i="6"/>
  <c r="X432" i="6"/>
  <c r="Y432" i="6"/>
  <c r="Z432" i="6"/>
  <c r="AA432" i="6"/>
  <c r="AB432" i="6"/>
  <c r="C433" i="6"/>
  <c r="D433" i="6"/>
  <c r="E433" i="6"/>
  <c r="F433" i="6"/>
  <c r="G433" i="6"/>
  <c r="H433" i="6"/>
  <c r="I433" i="6"/>
  <c r="J433" i="6"/>
  <c r="K433" i="6"/>
  <c r="M433" i="6"/>
  <c r="N433" i="6"/>
  <c r="O433" i="6"/>
  <c r="P433" i="6"/>
  <c r="Q433" i="6"/>
  <c r="R433" i="6"/>
  <c r="S433" i="6"/>
  <c r="T433" i="6"/>
  <c r="U433" i="6"/>
  <c r="V433" i="6"/>
  <c r="W433" i="6"/>
  <c r="X433" i="6"/>
  <c r="Y433" i="6"/>
  <c r="Z433" i="6"/>
  <c r="AA433" i="6"/>
  <c r="AB433" i="6"/>
  <c r="C434" i="6"/>
  <c r="D434" i="6"/>
  <c r="E434" i="6"/>
  <c r="F434" i="6"/>
  <c r="G434" i="6"/>
  <c r="H434" i="6"/>
  <c r="I434" i="6"/>
  <c r="J434" i="6"/>
  <c r="K434" i="6"/>
  <c r="M434" i="6"/>
  <c r="N434" i="6"/>
  <c r="O434" i="6"/>
  <c r="P434" i="6"/>
  <c r="Q434" i="6"/>
  <c r="R434" i="6"/>
  <c r="S434" i="6"/>
  <c r="T434" i="6"/>
  <c r="U434" i="6"/>
  <c r="V434" i="6"/>
  <c r="W434" i="6"/>
  <c r="X434" i="6"/>
  <c r="Y434" i="6"/>
  <c r="Z434" i="6"/>
  <c r="AA434" i="6"/>
  <c r="AB434" i="6"/>
  <c r="C435" i="6"/>
  <c r="D435" i="6"/>
  <c r="E435" i="6"/>
  <c r="F435" i="6"/>
  <c r="G435" i="6"/>
  <c r="H435" i="6"/>
  <c r="I435" i="6"/>
  <c r="J435" i="6"/>
  <c r="K435" i="6"/>
  <c r="M435" i="6"/>
  <c r="N435" i="6"/>
  <c r="O435" i="6"/>
  <c r="P435" i="6"/>
  <c r="Q435" i="6"/>
  <c r="R435" i="6"/>
  <c r="S435" i="6"/>
  <c r="T435" i="6"/>
  <c r="U435" i="6"/>
  <c r="V435" i="6"/>
  <c r="W435" i="6"/>
  <c r="X435" i="6"/>
  <c r="Y435" i="6"/>
  <c r="Z435" i="6"/>
  <c r="AA435" i="6"/>
  <c r="AB435" i="6"/>
  <c r="C436" i="6"/>
  <c r="D436" i="6"/>
  <c r="E436" i="6"/>
  <c r="F436" i="6"/>
  <c r="G436" i="6"/>
  <c r="H436" i="6"/>
  <c r="I436" i="6"/>
  <c r="J436" i="6"/>
  <c r="K436" i="6"/>
  <c r="M436" i="6"/>
  <c r="N436" i="6"/>
  <c r="O436" i="6"/>
  <c r="P436" i="6"/>
  <c r="Q436" i="6"/>
  <c r="R436" i="6"/>
  <c r="S436" i="6"/>
  <c r="T436" i="6"/>
  <c r="U436" i="6"/>
  <c r="V436" i="6"/>
  <c r="W436" i="6"/>
  <c r="X436" i="6"/>
  <c r="Y436" i="6"/>
  <c r="Z436" i="6"/>
  <c r="AA436" i="6"/>
  <c r="AB436" i="6"/>
  <c r="C437" i="6"/>
  <c r="D437" i="6"/>
  <c r="E437" i="6"/>
  <c r="F437" i="6"/>
  <c r="G437" i="6"/>
  <c r="H437" i="6"/>
  <c r="I437" i="6"/>
  <c r="J437" i="6"/>
  <c r="K437" i="6"/>
  <c r="M437" i="6"/>
  <c r="N437" i="6"/>
  <c r="O437" i="6"/>
  <c r="P437" i="6"/>
  <c r="Q437" i="6"/>
  <c r="R437" i="6"/>
  <c r="S437" i="6"/>
  <c r="T437" i="6"/>
  <c r="U437" i="6"/>
  <c r="V437" i="6"/>
  <c r="W437" i="6"/>
  <c r="X437" i="6"/>
  <c r="Y437" i="6"/>
  <c r="Z437" i="6"/>
  <c r="AA437" i="6"/>
  <c r="AB437" i="6"/>
  <c r="C438" i="6"/>
  <c r="D438" i="6"/>
  <c r="E438" i="6"/>
  <c r="F438" i="6"/>
  <c r="G438" i="6"/>
  <c r="H438" i="6"/>
  <c r="I438" i="6"/>
  <c r="J438" i="6"/>
  <c r="K438" i="6"/>
  <c r="M438" i="6"/>
  <c r="N438" i="6"/>
  <c r="O438" i="6"/>
  <c r="P438" i="6"/>
  <c r="Q438" i="6"/>
  <c r="R438" i="6"/>
  <c r="S438" i="6"/>
  <c r="T438" i="6"/>
  <c r="U438" i="6"/>
  <c r="V438" i="6"/>
  <c r="W438" i="6"/>
  <c r="X438" i="6"/>
  <c r="Y438" i="6"/>
  <c r="Z438" i="6"/>
  <c r="AA438" i="6"/>
  <c r="AB438" i="6"/>
  <c r="C439" i="6"/>
  <c r="D439" i="6"/>
  <c r="E439" i="6"/>
  <c r="F439" i="6"/>
  <c r="G439" i="6"/>
  <c r="H439" i="6"/>
  <c r="I439" i="6"/>
  <c r="J439" i="6"/>
  <c r="K439" i="6"/>
  <c r="M439" i="6"/>
  <c r="N439" i="6"/>
  <c r="O439" i="6"/>
  <c r="P439" i="6"/>
  <c r="Q439" i="6"/>
  <c r="R439" i="6"/>
  <c r="S439" i="6"/>
  <c r="T439" i="6"/>
  <c r="U439" i="6"/>
  <c r="V439" i="6"/>
  <c r="W439" i="6"/>
  <c r="X439" i="6"/>
  <c r="Y439" i="6"/>
  <c r="Z439" i="6"/>
  <c r="AA439" i="6"/>
  <c r="AB439" i="6"/>
  <c r="C440" i="6"/>
  <c r="D440" i="6"/>
  <c r="E440" i="6"/>
  <c r="F440" i="6"/>
  <c r="G440" i="6"/>
  <c r="H440" i="6"/>
  <c r="I440" i="6"/>
  <c r="J440" i="6"/>
  <c r="K440" i="6"/>
  <c r="M440" i="6"/>
  <c r="N440" i="6"/>
  <c r="O440" i="6"/>
  <c r="P440" i="6"/>
  <c r="Q440" i="6"/>
  <c r="R440" i="6"/>
  <c r="S440" i="6"/>
  <c r="T440" i="6"/>
  <c r="U440" i="6"/>
  <c r="V440" i="6"/>
  <c r="W440" i="6"/>
  <c r="X440" i="6"/>
  <c r="Y440" i="6"/>
  <c r="Z440" i="6"/>
  <c r="AA440" i="6"/>
  <c r="AB440" i="6"/>
  <c r="C441" i="6"/>
  <c r="D441" i="6"/>
  <c r="E441" i="6"/>
  <c r="F441" i="6"/>
  <c r="G441" i="6"/>
  <c r="H441" i="6"/>
  <c r="I441" i="6"/>
  <c r="J441" i="6"/>
  <c r="K441" i="6"/>
  <c r="M441" i="6"/>
  <c r="N441" i="6"/>
  <c r="O441" i="6"/>
  <c r="P441" i="6"/>
  <c r="Q441" i="6"/>
  <c r="R441" i="6"/>
  <c r="S441" i="6"/>
  <c r="T441" i="6"/>
  <c r="U441" i="6"/>
  <c r="V441" i="6"/>
  <c r="W441" i="6"/>
  <c r="X441" i="6"/>
  <c r="Y441" i="6"/>
  <c r="Z441" i="6"/>
  <c r="AA441" i="6"/>
  <c r="AB441" i="6"/>
  <c r="C442" i="6"/>
  <c r="D442" i="6"/>
  <c r="E442" i="6"/>
  <c r="F442" i="6"/>
  <c r="G442" i="6"/>
  <c r="H442" i="6"/>
  <c r="I442" i="6"/>
  <c r="J442" i="6"/>
  <c r="K442" i="6"/>
  <c r="M442" i="6"/>
  <c r="N442" i="6"/>
  <c r="O442" i="6"/>
  <c r="P442" i="6"/>
  <c r="Q442" i="6"/>
  <c r="R442" i="6"/>
  <c r="S442" i="6"/>
  <c r="T442" i="6"/>
  <c r="U442" i="6"/>
  <c r="V442" i="6"/>
  <c r="W442" i="6"/>
  <c r="X442" i="6"/>
  <c r="Y442" i="6"/>
  <c r="Z442" i="6"/>
  <c r="AA442" i="6"/>
  <c r="AB442" i="6"/>
  <c r="C443" i="6"/>
  <c r="D443" i="6"/>
  <c r="E443" i="6"/>
  <c r="F443" i="6"/>
  <c r="G443" i="6"/>
  <c r="H443" i="6"/>
  <c r="I443" i="6"/>
  <c r="J443" i="6"/>
  <c r="K443" i="6"/>
  <c r="M443" i="6"/>
  <c r="N443" i="6"/>
  <c r="O443" i="6"/>
  <c r="P443" i="6"/>
  <c r="Q443" i="6"/>
  <c r="R443" i="6"/>
  <c r="S443" i="6"/>
  <c r="T443" i="6"/>
  <c r="U443" i="6"/>
  <c r="V443" i="6"/>
  <c r="W443" i="6"/>
  <c r="X443" i="6"/>
  <c r="Y443" i="6"/>
  <c r="Z443" i="6"/>
  <c r="AA443" i="6"/>
  <c r="AB443" i="6"/>
  <c r="C444" i="6"/>
  <c r="D444" i="6"/>
  <c r="E444" i="6"/>
  <c r="F444" i="6"/>
  <c r="G444" i="6"/>
  <c r="H444" i="6"/>
  <c r="I444" i="6"/>
  <c r="J444" i="6"/>
  <c r="K444" i="6"/>
  <c r="M444" i="6"/>
  <c r="N444" i="6"/>
  <c r="O444" i="6"/>
  <c r="P444" i="6"/>
  <c r="Q444" i="6"/>
  <c r="R444" i="6"/>
  <c r="S444" i="6"/>
  <c r="T444" i="6"/>
  <c r="U444" i="6"/>
  <c r="V444" i="6"/>
  <c r="W444" i="6"/>
  <c r="X444" i="6"/>
  <c r="Y444" i="6"/>
  <c r="Z444" i="6"/>
  <c r="AA444" i="6"/>
  <c r="AB444" i="6"/>
  <c r="C445" i="6"/>
  <c r="D445" i="6"/>
  <c r="E445" i="6"/>
  <c r="F445" i="6"/>
  <c r="G445" i="6"/>
  <c r="H445" i="6"/>
  <c r="I445" i="6"/>
  <c r="J445" i="6"/>
  <c r="K445" i="6"/>
  <c r="M445" i="6"/>
  <c r="N445" i="6"/>
  <c r="O445" i="6"/>
  <c r="P445" i="6"/>
  <c r="Q445" i="6"/>
  <c r="R445" i="6"/>
  <c r="S445" i="6"/>
  <c r="T445" i="6"/>
  <c r="U445" i="6"/>
  <c r="V445" i="6"/>
  <c r="W445" i="6"/>
  <c r="X445" i="6"/>
  <c r="Y445" i="6"/>
  <c r="Z445" i="6"/>
  <c r="AA445" i="6"/>
  <c r="AB445" i="6"/>
  <c r="C446" i="6"/>
  <c r="D446" i="6"/>
  <c r="E446" i="6"/>
  <c r="F446" i="6"/>
  <c r="G446" i="6"/>
  <c r="H446" i="6"/>
  <c r="I446" i="6"/>
  <c r="J446" i="6"/>
  <c r="K446" i="6"/>
  <c r="M446" i="6"/>
  <c r="N446" i="6"/>
  <c r="O446" i="6"/>
  <c r="P446" i="6"/>
  <c r="Q446" i="6"/>
  <c r="R446" i="6"/>
  <c r="S446" i="6"/>
  <c r="T446" i="6"/>
  <c r="U446" i="6"/>
  <c r="V446" i="6"/>
  <c r="W446" i="6"/>
  <c r="X446" i="6"/>
  <c r="Y446" i="6"/>
  <c r="Z446" i="6"/>
  <c r="AA446" i="6"/>
  <c r="AB446" i="6"/>
  <c r="C447" i="6"/>
  <c r="D447" i="6"/>
  <c r="E447" i="6"/>
  <c r="F447" i="6"/>
  <c r="G447" i="6"/>
  <c r="H447" i="6"/>
  <c r="I447" i="6"/>
  <c r="J447" i="6"/>
  <c r="K447" i="6"/>
  <c r="M447" i="6"/>
  <c r="N447" i="6"/>
  <c r="O447" i="6"/>
  <c r="P447" i="6"/>
  <c r="Q447" i="6"/>
  <c r="R447" i="6"/>
  <c r="S447" i="6"/>
  <c r="T447" i="6"/>
  <c r="U447" i="6"/>
  <c r="V447" i="6"/>
  <c r="W447" i="6"/>
  <c r="X447" i="6"/>
  <c r="Y447" i="6"/>
  <c r="Z447" i="6"/>
  <c r="AA447" i="6"/>
  <c r="AB447" i="6"/>
  <c r="C448" i="6"/>
  <c r="D448" i="6"/>
  <c r="E448" i="6"/>
  <c r="F448" i="6"/>
  <c r="G448" i="6"/>
  <c r="H448" i="6"/>
  <c r="I448" i="6"/>
  <c r="J448" i="6"/>
  <c r="K448" i="6"/>
  <c r="M448" i="6"/>
  <c r="N448" i="6"/>
  <c r="O448" i="6"/>
  <c r="P448" i="6"/>
  <c r="Q448" i="6"/>
  <c r="R448" i="6"/>
  <c r="S448" i="6"/>
  <c r="T448" i="6"/>
  <c r="U448" i="6"/>
  <c r="V448" i="6"/>
  <c r="W448" i="6"/>
  <c r="X448" i="6"/>
  <c r="Y448" i="6"/>
  <c r="Z448" i="6"/>
  <c r="AA448" i="6"/>
  <c r="AB448" i="6"/>
  <c r="C449" i="6"/>
  <c r="D449" i="6"/>
  <c r="E449" i="6"/>
  <c r="F449" i="6"/>
  <c r="G449" i="6"/>
  <c r="H449" i="6"/>
  <c r="I449" i="6"/>
  <c r="J449" i="6"/>
  <c r="K449" i="6"/>
  <c r="M449" i="6"/>
  <c r="N449" i="6"/>
  <c r="O449" i="6"/>
  <c r="P449" i="6"/>
  <c r="Q449" i="6"/>
  <c r="R449" i="6"/>
  <c r="S449" i="6"/>
  <c r="T449" i="6"/>
  <c r="U449" i="6"/>
  <c r="V449" i="6"/>
  <c r="W449" i="6"/>
  <c r="X449" i="6"/>
  <c r="Y449" i="6"/>
  <c r="Z449" i="6"/>
  <c r="AA449" i="6"/>
  <c r="AB449" i="6"/>
  <c r="C450" i="6"/>
  <c r="D450" i="6"/>
  <c r="E450" i="6"/>
  <c r="F450" i="6"/>
  <c r="G450" i="6"/>
  <c r="H450" i="6"/>
  <c r="I450" i="6"/>
  <c r="J450" i="6"/>
  <c r="K450" i="6"/>
  <c r="M450" i="6"/>
  <c r="N450" i="6"/>
  <c r="O450" i="6"/>
  <c r="P450" i="6"/>
  <c r="Q450" i="6"/>
  <c r="R450" i="6"/>
  <c r="S450" i="6"/>
  <c r="T450" i="6"/>
  <c r="U450" i="6"/>
  <c r="V450" i="6"/>
  <c r="W450" i="6"/>
  <c r="X450" i="6"/>
  <c r="Y450" i="6"/>
  <c r="Z450" i="6"/>
  <c r="AA450" i="6"/>
  <c r="AB450" i="6"/>
  <c r="C451" i="6"/>
  <c r="D451" i="6"/>
  <c r="E451" i="6"/>
  <c r="F451" i="6"/>
  <c r="G451" i="6"/>
  <c r="H451" i="6"/>
  <c r="I451" i="6"/>
  <c r="J451" i="6"/>
  <c r="K451" i="6"/>
  <c r="M451" i="6"/>
  <c r="N451" i="6"/>
  <c r="O451" i="6"/>
  <c r="P451" i="6"/>
  <c r="Q451" i="6"/>
  <c r="R451" i="6"/>
  <c r="S451" i="6"/>
  <c r="T451" i="6"/>
  <c r="U451" i="6"/>
  <c r="V451" i="6"/>
  <c r="W451" i="6"/>
  <c r="X451" i="6"/>
  <c r="Y451" i="6"/>
  <c r="Z451" i="6"/>
  <c r="AA451" i="6"/>
  <c r="AB451" i="6"/>
  <c r="C452" i="6"/>
  <c r="D452" i="6"/>
  <c r="E452" i="6"/>
  <c r="F452" i="6"/>
  <c r="G452" i="6"/>
  <c r="H452" i="6"/>
  <c r="I452" i="6"/>
  <c r="J452" i="6"/>
  <c r="K452" i="6"/>
  <c r="M452" i="6"/>
  <c r="N452" i="6"/>
  <c r="O452" i="6"/>
  <c r="P452" i="6"/>
  <c r="Q452" i="6"/>
  <c r="R452" i="6"/>
  <c r="S452" i="6"/>
  <c r="T452" i="6"/>
  <c r="U452" i="6"/>
  <c r="V452" i="6"/>
  <c r="W452" i="6"/>
  <c r="X452" i="6"/>
  <c r="Y452" i="6"/>
  <c r="Z452" i="6"/>
  <c r="AA452" i="6"/>
  <c r="AB452" i="6"/>
  <c r="C453" i="6"/>
  <c r="D453" i="6"/>
  <c r="E453" i="6"/>
  <c r="F453" i="6"/>
  <c r="G453" i="6"/>
  <c r="H453" i="6"/>
  <c r="I453" i="6"/>
  <c r="J453" i="6"/>
  <c r="K453" i="6"/>
  <c r="M453" i="6"/>
  <c r="N453" i="6"/>
  <c r="O453" i="6"/>
  <c r="P453" i="6"/>
  <c r="Q453" i="6"/>
  <c r="R453" i="6"/>
  <c r="S453" i="6"/>
  <c r="T453" i="6"/>
  <c r="U453" i="6"/>
  <c r="V453" i="6"/>
  <c r="W453" i="6"/>
  <c r="X453" i="6"/>
  <c r="Y453" i="6"/>
  <c r="Z453" i="6"/>
  <c r="AA453" i="6"/>
  <c r="AB453" i="6"/>
  <c r="C454" i="6"/>
  <c r="D454" i="6"/>
  <c r="E454" i="6"/>
  <c r="F454" i="6"/>
  <c r="G454" i="6"/>
  <c r="H454" i="6"/>
  <c r="I454" i="6"/>
  <c r="J454" i="6"/>
  <c r="K454" i="6"/>
  <c r="M454" i="6"/>
  <c r="N454" i="6"/>
  <c r="O454" i="6"/>
  <c r="P454" i="6"/>
  <c r="Q454" i="6"/>
  <c r="R454" i="6"/>
  <c r="S454" i="6"/>
  <c r="T454" i="6"/>
  <c r="U454" i="6"/>
  <c r="V454" i="6"/>
  <c r="W454" i="6"/>
  <c r="X454" i="6"/>
  <c r="Y454" i="6"/>
  <c r="Z454" i="6"/>
  <c r="AA454" i="6"/>
  <c r="AB454" i="6"/>
  <c r="C455" i="6"/>
  <c r="D455" i="6"/>
  <c r="E455" i="6"/>
  <c r="F455" i="6"/>
  <c r="G455" i="6"/>
  <c r="H455" i="6"/>
  <c r="I455" i="6"/>
  <c r="J455" i="6"/>
  <c r="K455" i="6"/>
  <c r="M455" i="6"/>
  <c r="N455" i="6"/>
  <c r="O455" i="6"/>
  <c r="P455" i="6"/>
  <c r="Q455" i="6"/>
  <c r="R455" i="6"/>
  <c r="S455" i="6"/>
  <c r="T455" i="6"/>
  <c r="U455" i="6"/>
  <c r="V455" i="6"/>
  <c r="W455" i="6"/>
  <c r="X455" i="6"/>
  <c r="Y455" i="6"/>
  <c r="Z455" i="6"/>
  <c r="AA455" i="6"/>
  <c r="AB455" i="6"/>
  <c r="C456" i="6"/>
  <c r="D456" i="6"/>
  <c r="E456" i="6"/>
  <c r="F456" i="6"/>
  <c r="G456" i="6"/>
  <c r="H456" i="6"/>
  <c r="I456" i="6"/>
  <c r="J456" i="6"/>
  <c r="K456" i="6"/>
  <c r="M456" i="6"/>
  <c r="N456" i="6"/>
  <c r="O456" i="6"/>
  <c r="P456" i="6"/>
  <c r="Q456" i="6"/>
  <c r="R456" i="6"/>
  <c r="S456" i="6"/>
  <c r="T456" i="6"/>
  <c r="U456" i="6"/>
  <c r="V456" i="6"/>
  <c r="W456" i="6"/>
  <c r="X456" i="6"/>
  <c r="Y456" i="6"/>
  <c r="Z456" i="6"/>
  <c r="AA456" i="6"/>
  <c r="AB456" i="6"/>
  <c r="C457" i="6"/>
  <c r="D457" i="6"/>
  <c r="E457" i="6"/>
  <c r="F457" i="6"/>
  <c r="G457" i="6"/>
  <c r="H457" i="6"/>
  <c r="I457" i="6"/>
  <c r="J457" i="6"/>
  <c r="K457" i="6"/>
  <c r="M457" i="6"/>
  <c r="N457" i="6"/>
  <c r="O457" i="6"/>
  <c r="P457" i="6"/>
  <c r="Q457" i="6"/>
  <c r="R457" i="6"/>
  <c r="S457" i="6"/>
  <c r="T457" i="6"/>
  <c r="U457" i="6"/>
  <c r="V457" i="6"/>
  <c r="W457" i="6"/>
  <c r="X457" i="6"/>
  <c r="Y457" i="6"/>
  <c r="Z457" i="6"/>
  <c r="AA457" i="6"/>
  <c r="AB457" i="6"/>
  <c r="C458" i="6"/>
  <c r="D458" i="6"/>
  <c r="E458" i="6"/>
  <c r="F458" i="6"/>
  <c r="G458" i="6"/>
  <c r="H458" i="6"/>
  <c r="I458" i="6"/>
  <c r="J458" i="6"/>
  <c r="K458" i="6"/>
  <c r="M458" i="6"/>
  <c r="N458" i="6"/>
  <c r="O458" i="6"/>
  <c r="P458" i="6"/>
  <c r="Q458" i="6"/>
  <c r="R458" i="6"/>
  <c r="S458" i="6"/>
  <c r="T458" i="6"/>
  <c r="U458" i="6"/>
  <c r="V458" i="6"/>
  <c r="W458" i="6"/>
  <c r="X458" i="6"/>
  <c r="Y458" i="6"/>
  <c r="Z458" i="6"/>
  <c r="AA458" i="6"/>
  <c r="AB458" i="6"/>
  <c r="C459" i="6"/>
  <c r="D459" i="6"/>
  <c r="E459" i="6"/>
  <c r="F459" i="6"/>
  <c r="G459" i="6"/>
  <c r="H459" i="6"/>
  <c r="I459" i="6"/>
  <c r="J459" i="6"/>
  <c r="K459" i="6"/>
  <c r="M459" i="6"/>
  <c r="N459" i="6"/>
  <c r="O459" i="6"/>
  <c r="P459" i="6"/>
  <c r="Q459" i="6"/>
  <c r="R459" i="6"/>
  <c r="S459" i="6"/>
  <c r="T459" i="6"/>
  <c r="U459" i="6"/>
  <c r="V459" i="6"/>
  <c r="W459" i="6"/>
  <c r="X459" i="6"/>
  <c r="Y459" i="6"/>
  <c r="Z459" i="6"/>
  <c r="AA459" i="6"/>
  <c r="AB459" i="6"/>
  <c r="C460" i="6"/>
  <c r="D460" i="6"/>
  <c r="E460" i="6"/>
  <c r="F460" i="6"/>
  <c r="G460" i="6"/>
  <c r="H460" i="6"/>
  <c r="I460" i="6"/>
  <c r="J460" i="6"/>
  <c r="K460" i="6"/>
  <c r="M460" i="6"/>
  <c r="N460" i="6"/>
  <c r="O460" i="6"/>
  <c r="P460" i="6"/>
  <c r="Q460" i="6"/>
  <c r="R460" i="6"/>
  <c r="S460" i="6"/>
  <c r="T460" i="6"/>
  <c r="U460" i="6"/>
  <c r="V460" i="6"/>
  <c r="W460" i="6"/>
  <c r="X460" i="6"/>
  <c r="Y460" i="6"/>
  <c r="Z460" i="6"/>
  <c r="AA460" i="6"/>
  <c r="AB460" i="6"/>
  <c r="C461" i="6"/>
  <c r="D461" i="6"/>
  <c r="E461" i="6"/>
  <c r="F461" i="6"/>
  <c r="G461" i="6"/>
  <c r="H461" i="6"/>
  <c r="I461" i="6"/>
  <c r="J461" i="6"/>
  <c r="K461" i="6"/>
  <c r="M461" i="6"/>
  <c r="N461" i="6"/>
  <c r="O461" i="6"/>
  <c r="P461" i="6"/>
  <c r="Q461" i="6"/>
  <c r="R461" i="6"/>
  <c r="S461" i="6"/>
  <c r="T461" i="6"/>
  <c r="U461" i="6"/>
  <c r="V461" i="6"/>
  <c r="W461" i="6"/>
  <c r="X461" i="6"/>
  <c r="Y461" i="6"/>
  <c r="Z461" i="6"/>
  <c r="AA461" i="6"/>
  <c r="AB461" i="6"/>
  <c r="C462" i="6"/>
  <c r="D462" i="6"/>
  <c r="E462" i="6"/>
  <c r="F462" i="6"/>
  <c r="G462" i="6"/>
  <c r="H462" i="6"/>
  <c r="I462" i="6"/>
  <c r="J462" i="6"/>
  <c r="K462" i="6"/>
  <c r="M462" i="6"/>
  <c r="N462" i="6"/>
  <c r="O462" i="6"/>
  <c r="P462" i="6"/>
  <c r="Q462" i="6"/>
  <c r="R462" i="6"/>
  <c r="S462" i="6"/>
  <c r="T462" i="6"/>
  <c r="U462" i="6"/>
  <c r="V462" i="6"/>
  <c r="W462" i="6"/>
  <c r="X462" i="6"/>
  <c r="Y462" i="6"/>
  <c r="Z462" i="6"/>
  <c r="AA462" i="6"/>
  <c r="AB462" i="6"/>
  <c r="C463" i="6"/>
  <c r="D463" i="6"/>
  <c r="E463" i="6"/>
  <c r="F463" i="6"/>
  <c r="G463" i="6"/>
  <c r="H463" i="6"/>
  <c r="I463" i="6"/>
  <c r="J463" i="6"/>
  <c r="K463" i="6"/>
  <c r="M463" i="6"/>
  <c r="N463" i="6"/>
  <c r="O463" i="6"/>
  <c r="P463" i="6"/>
  <c r="Q463" i="6"/>
  <c r="R463" i="6"/>
  <c r="S463" i="6"/>
  <c r="T463" i="6"/>
  <c r="U463" i="6"/>
  <c r="V463" i="6"/>
  <c r="W463" i="6"/>
  <c r="X463" i="6"/>
  <c r="Y463" i="6"/>
  <c r="Z463" i="6"/>
  <c r="AA463" i="6"/>
  <c r="AB463" i="6"/>
  <c r="C464" i="6"/>
  <c r="D464" i="6"/>
  <c r="E464" i="6"/>
  <c r="F464" i="6"/>
  <c r="G464" i="6"/>
  <c r="H464" i="6"/>
  <c r="I464" i="6"/>
  <c r="J464" i="6"/>
  <c r="K464" i="6"/>
  <c r="M464" i="6"/>
  <c r="N464" i="6"/>
  <c r="O464" i="6"/>
  <c r="P464" i="6"/>
  <c r="Q464" i="6"/>
  <c r="R464" i="6"/>
  <c r="S464" i="6"/>
  <c r="T464" i="6"/>
  <c r="U464" i="6"/>
  <c r="V464" i="6"/>
  <c r="W464" i="6"/>
  <c r="X464" i="6"/>
  <c r="Y464" i="6"/>
  <c r="Z464" i="6"/>
  <c r="AA464" i="6"/>
  <c r="AB464" i="6"/>
  <c r="C465" i="6"/>
  <c r="D465" i="6"/>
  <c r="E465" i="6"/>
  <c r="F465" i="6"/>
  <c r="G465" i="6"/>
  <c r="H465" i="6"/>
  <c r="I465" i="6"/>
  <c r="J465" i="6"/>
  <c r="K465" i="6"/>
  <c r="M465" i="6"/>
  <c r="N465" i="6"/>
  <c r="O465" i="6"/>
  <c r="P465" i="6"/>
  <c r="Q465" i="6"/>
  <c r="R465" i="6"/>
  <c r="S465" i="6"/>
  <c r="T465" i="6"/>
  <c r="U465" i="6"/>
  <c r="V465" i="6"/>
  <c r="W465" i="6"/>
  <c r="X465" i="6"/>
  <c r="Y465" i="6"/>
  <c r="Z465" i="6"/>
  <c r="AA465" i="6"/>
  <c r="AB465" i="6"/>
  <c r="C466" i="6"/>
  <c r="D466" i="6"/>
  <c r="E466" i="6"/>
  <c r="F466" i="6"/>
  <c r="G466" i="6"/>
  <c r="H466" i="6"/>
  <c r="I466" i="6"/>
  <c r="J466" i="6"/>
  <c r="K466" i="6"/>
  <c r="M466" i="6"/>
  <c r="N466" i="6"/>
  <c r="O466" i="6"/>
  <c r="P466" i="6"/>
  <c r="Q466" i="6"/>
  <c r="R466" i="6"/>
  <c r="S466" i="6"/>
  <c r="T466" i="6"/>
  <c r="U466" i="6"/>
  <c r="V466" i="6"/>
  <c r="W466" i="6"/>
  <c r="X466" i="6"/>
  <c r="Y466" i="6"/>
  <c r="Z466" i="6"/>
  <c r="AA466" i="6"/>
  <c r="AB466" i="6"/>
  <c r="C467" i="6"/>
  <c r="D467" i="6"/>
  <c r="E467" i="6"/>
  <c r="F467" i="6"/>
  <c r="G467" i="6"/>
  <c r="H467" i="6"/>
  <c r="I467" i="6"/>
  <c r="J467" i="6"/>
  <c r="K467" i="6"/>
  <c r="M467" i="6"/>
  <c r="N467" i="6"/>
  <c r="O467" i="6"/>
  <c r="P467" i="6"/>
  <c r="Q467" i="6"/>
  <c r="R467" i="6"/>
  <c r="S467" i="6"/>
  <c r="T467" i="6"/>
  <c r="U467" i="6"/>
  <c r="V467" i="6"/>
  <c r="W467" i="6"/>
  <c r="X467" i="6"/>
  <c r="Y467" i="6"/>
  <c r="Z467" i="6"/>
  <c r="AA467" i="6"/>
  <c r="AB467" i="6"/>
  <c r="C468" i="6"/>
  <c r="D468" i="6"/>
  <c r="E468" i="6"/>
  <c r="F468" i="6"/>
  <c r="G468" i="6"/>
  <c r="H468" i="6"/>
  <c r="I468" i="6"/>
  <c r="J468" i="6"/>
  <c r="K468" i="6"/>
  <c r="M468" i="6"/>
  <c r="N468" i="6"/>
  <c r="O468" i="6"/>
  <c r="P468" i="6"/>
  <c r="Q468" i="6"/>
  <c r="R468" i="6"/>
  <c r="S468" i="6"/>
  <c r="T468" i="6"/>
  <c r="U468" i="6"/>
  <c r="V468" i="6"/>
  <c r="W468" i="6"/>
  <c r="X468" i="6"/>
  <c r="Y468" i="6"/>
  <c r="Z468" i="6"/>
  <c r="AA468" i="6"/>
  <c r="AB468" i="6"/>
  <c r="C469" i="6"/>
  <c r="D469" i="6"/>
  <c r="E469" i="6"/>
  <c r="F469" i="6"/>
  <c r="G469" i="6"/>
  <c r="H469" i="6"/>
  <c r="I469" i="6"/>
  <c r="J469" i="6"/>
  <c r="K469" i="6"/>
  <c r="M469" i="6"/>
  <c r="N469" i="6"/>
  <c r="O469" i="6"/>
  <c r="P469" i="6"/>
  <c r="Q469" i="6"/>
  <c r="R469" i="6"/>
  <c r="S469" i="6"/>
  <c r="T469" i="6"/>
  <c r="U469" i="6"/>
  <c r="V469" i="6"/>
  <c r="W469" i="6"/>
  <c r="X469" i="6"/>
  <c r="Y469" i="6"/>
  <c r="Z469" i="6"/>
  <c r="AA469" i="6"/>
  <c r="AB469" i="6"/>
  <c r="C470" i="6"/>
  <c r="D470" i="6"/>
  <c r="E470" i="6"/>
  <c r="F470" i="6"/>
  <c r="G470" i="6"/>
  <c r="H470" i="6"/>
  <c r="I470" i="6"/>
  <c r="J470" i="6"/>
  <c r="K470" i="6"/>
  <c r="M470" i="6"/>
  <c r="N470" i="6"/>
  <c r="O470" i="6"/>
  <c r="P470" i="6"/>
  <c r="Q470" i="6"/>
  <c r="R470" i="6"/>
  <c r="S470" i="6"/>
  <c r="T470" i="6"/>
  <c r="U470" i="6"/>
  <c r="V470" i="6"/>
  <c r="W470" i="6"/>
  <c r="X470" i="6"/>
  <c r="Y470" i="6"/>
  <c r="Z470" i="6"/>
  <c r="AA470" i="6"/>
  <c r="AB470" i="6"/>
  <c r="C471" i="6"/>
  <c r="D471" i="6"/>
  <c r="E471" i="6"/>
  <c r="F471" i="6"/>
  <c r="G471" i="6"/>
  <c r="H471" i="6"/>
  <c r="I471" i="6"/>
  <c r="J471" i="6"/>
  <c r="K471" i="6"/>
  <c r="M471" i="6"/>
  <c r="N471" i="6"/>
  <c r="O471" i="6"/>
  <c r="P471" i="6"/>
  <c r="Q471" i="6"/>
  <c r="R471" i="6"/>
  <c r="S471" i="6"/>
  <c r="T471" i="6"/>
  <c r="U471" i="6"/>
  <c r="V471" i="6"/>
  <c r="W471" i="6"/>
  <c r="X471" i="6"/>
  <c r="Y471" i="6"/>
  <c r="Z471" i="6"/>
  <c r="AA471" i="6"/>
  <c r="AB471" i="6"/>
  <c r="C472" i="6"/>
  <c r="D472" i="6"/>
  <c r="E472" i="6"/>
  <c r="F472" i="6"/>
  <c r="G472" i="6"/>
  <c r="H472" i="6"/>
  <c r="I472" i="6"/>
  <c r="J472" i="6"/>
  <c r="K472" i="6"/>
  <c r="M472" i="6"/>
  <c r="N472" i="6"/>
  <c r="O472" i="6"/>
  <c r="P472" i="6"/>
  <c r="Q472" i="6"/>
  <c r="R472" i="6"/>
  <c r="S472" i="6"/>
  <c r="T472" i="6"/>
  <c r="U472" i="6"/>
  <c r="V472" i="6"/>
  <c r="W472" i="6"/>
  <c r="X472" i="6"/>
  <c r="Y472" i="6"/>
  <c r="Z472" i="6"/>
  <c r="AA472" i="6"/>
  <c r="AB472" i="6"/>
  <c r="C473" i="6"/>
  <c r="D473" i="6"/>
  <c r="E473" i="6"/>
  <c r="F473" i="6"/>
  <c r="G473" i="6"/>
  <c r="H473" i="6"/>
  <c r="I473" i="6"/>
  <c r="J473" i="6"/>
  <c r="K473" i="6"/>
  <c r="M473" i="6"/>
  <c r="N473" i="6"/>
  <c r="O473" i="6"/>
  <c r="P473" i="6"/>
  <c r="Q473" i="6"/>
  <c r="R473" i="6"/>
  <c r="S473" i="6"/>
  <c r="T473" i="6"/>
  <c r="U473" i="6"/>
  <c r="V473" i="6"/>
  <c r="W473" i="6"/>
  <c r="X473" i="6"/>
  <c r="Y473" i="6"/>
  <c r="Z473" i="6"/>
  <c r="AA473" i="6"/>
  <c r="AB473" i="6"/>
  <c r="C474" i="6"/>
  <c r="D474" i="6"/>
  <c r="E474" i="6"/>
  <c r="F474" i="6"/>
  <c r="G474" i="6"/>
  <c r="H474" i="6"/>
  <c r="I474" i="6"/>
  <c r="J474" i="6"/>
  <c r="K474" i="6"/>
  <c r="M474" i="6"/>
  <c r="N474" i="6"/>
  <c r="O474" i="6"/>
  <c r="P474" i="6"/>
  <c r="Q474" i="6"/>
  <c r="R474" i="6"/>
  <c r="S474" i="6"/>
  <c r="T474" i="6"/>
  <c r="U474" i="6"/>
  <c r="V474" i="6"/>
  <c r="W474" i="6"/>
  <c r="X474" i="6"/>
  <c r="Y474" i="6"/>
  <c r="Z474" i="6"/>
  <c r="AA474" i="6"/>
  <c r="AB474" i="6"/>
  <c r="C475" i="6"/>
  <c r="D475" i="6"/>
  <c r="E475" i="6"/>
  <c r="F475" i="6"/>
  <c r="G475" i="6"/>
  <c r="H475" i="6"/>
  <c r="I475" i="6"/>
  <c r="J475" i="6"/>
  <c r="K475" i="6"/>
  <c r="M475" i="6"/>
  <c r="N475" i="6"/>
  <c r="O475" i="6"/>
  <c r="P475" i="6"/>
  <c r="Q475" i="6"/>
  <c r="R475" i="6"/>
  <c r="S475" i="6"/>
  <c r="T475" i="6"/>
  <c r="U475" i="6"/>
  <c r="V475" i="6"/>
  <c r="W475" i="6"/>
  <c r="X475" i="6"/>
  <c r="Y475" i="6"/>
  <c r="Z475" i="6"/>
  <c r="AA475" i="6"/>
  <c r="AB475" i="6"/>
  <c r="C476" i="6"/>
  <c r="D476" i="6"/>
  <c r="E476" i="6"/>
  <c r="F476" i="6"/>
  <c r="G476" i="6"/>
  <c r="H476" i="6"/>
  <c r="I476" i="6"/>
  <c r="J476" i="6"/>
  <c r="K476" i="6"/>
  <c r="M476" i="6"/>
  <c r="N476" i="6"/>
  <c r="O476" i="6"/>
  <c r="P476" i="6"/>
  <c r="Q476" i="6"/>
  <c r="R476" i="6"/>
  <c r="S476" i="6"/>
  <c r="T476" i="6"/>
  <c r="U476" i="6"/>
  <c r="V476" i="6"/>
  <c r="W476" i="6"/>
  <c r="X476" i="6"/>
  <c r="Y476" i="6"/>
  <c r="Z476" i="6"/>
  <c r="AA476" i="6"/>
  <c r="AB476" i="6"/>
  <c r="C477" i="6"/>
  <c r="D477" i="6"/>
  <c r="E477" i="6"/>
  <c r="F477" i="6"/>
  <c r="G477" i="6"/>
  <c r="H477" i="6"/>
  <c r="I477" i="6"/>
  <c r="J477" i="6"/>
  <c r="K477" i="6"/>
  <c r="M477" i="6"/>
  <c r="N477" i="6"/>
  <c r="O477" i="6"/>
  <c r="P477" i="6"/>
  <c r="Q477" i="6"/>
  <c r="R477" i="6"/>
  <c r="S477" i="6"/>
  <c r="T477" i="6"/>
  <c r="U477" i="6"/>
  <c r="V477" i="6"/>
  <c r="W477" i="6"/>
  <c r="X477" i="6"/>
  <c r="Y477" i="6"/>
  <c r="Z477" i="6"/>
  <c r="AA477" i="6"/>
  <c r="AB477" i="6"/>
  <c r="C478" i="6"/>
  <c r="D478" i="6"/>
  <c r="E478" i="6"/>
  <c r="F478" i="6"/>
  <c r="G478" i="6"/>
  <c r="H478" i="6"/>
  <c r="I478" i="6"/>
  <c r="J478" i="6"/>
  <c r="K478" i="6"/>
  <c r="M478" i="6"/>
  <c r="N478" i="6"/>
  <c r="O478" i="6"/>
  <c r="P478" i="6"/>
  <c r="Q478" i="6"/>
  <c r="R478" i="6"/>
  <c r="S478" i="6"/>
  <c r="T478" i="6"/>
  <c r="U478" i="6"/>
  <c r="V478" i="6"/>
  <c r="W478" i="6"/>
  <c r="X478" i="6"/>
  <c r="Y478" i="6"/>
  <c r="Z478" i="6"/>
  <c r="AA478" i="6"/>
  <c r="AB478" i="6"/>
  <c r="C479" i="6"/>
  <c r="D479" i="6"/>
  <c r="E479" i="6"/>
  <c r="F479" i="6"/>
  <c r="G479" i="6"/>
  <c r="H479" i="6"/>
  <c r="I479" i="6"/>
  <c r="J479" i="6"/>
  <c r="K479" i="6"/>
  <c r="M479" i="6"/>
  <c r="N479" i="6"/>
  <c r="O479" i="6"/>
  <c r="P479" i="6"/>
  <c r="Q479" i="6"/>
  <c r="R479" i="6"/>
  <c r="S479" i="6"/>
  <c r="T479" i="6"/>
  <c r="U479" i="6"/>
  <c r="V479" i="6"/>
  <c r="W479" i="6"/>
  <c r="X479" i="6"/>
  <c r="Y479" i="6"/>
  <c r="Z479" i="6"/>
  <c r="AA479" i="6"/>
  <c r="AB479" i="6"/>
  <c r="C480" i="6"/>
  <c r="D480" i="6"/>
  <c r="E480" i="6"/>
  <c r="F480" i="6"/>
  <c r="G480" i="6"/>
  <c r="H480" i="6"/>
  <c r="I480" i="6"/>
  <c r="J480" i="6"/>
  <c r="K480" i="6"/>
  <c r="M480" i="6"/>
  <c r="N480" i="6"/>
  <c r="O480" i="6"/>
  <c r="P480" i="6"/>
  <c r="Q480" i="6"/>
  <c r="R480" i="6"/>
  <c r="S480" i="6"/>
  <c r="T480" i="6"/>
  <c r="U480" i="6"/>
  <c r="V480" i="6"/>
  <c r="W480" i="6"/>
  <c r="X480" i="6"/>
  <c r="Y480" i="6"/>
  <c r="Z480" i="6"/>
  <c r="AA480" i="6"/>
  <c r="AB480" i="6"/>
  <c r="C481" i="6"/>
  <c r="D481" i="6"/>
  <c r="E481" i="6"/>
  <c r="F481" i="6"/>
  <c r="G481" i="6"/>
  <c r="H481" i="6"/>
  <c r="I481" i="6"/>
  <c r="J481" i="6"/>
  <c r="K481" i="6"/>
  <c r="M481" i="6"/>
  <c r="N481" i="6"/>
  <c r="O481" i="6"/>
  <c r="P481" i="6"/>
  <c r="Q481" i="6"/>
  <c r="R481" i="6"/>
  <c r="S481" i="6"/>
  <c r="T481" i="6"/>
  <c r="U481" i="6"/>
  <c r="V481" i="6"/>
  <c r="W481" i="6"/>
  <c r="X481" i="6"/>
  <c r="Y481" i="6"/>
  <c r="Z481" i="6"/>
  <c r="AA481" i="6"/>
  <c r="AB481" i="6"/>
  <c r="C482" i="6"/>
  <c r="D482" i="6"/>
  <c r="E482" i="6"/>
  <c r="F482" i="6"/>
  <c r="G482" i="6"/>
  <c r="H482" i="6"/>
  <c r="I482" i="6"/>
  <c r="J482" i="6"/>
  <c r="K482" i="6"/>
  <c r="M482" i="6"/>
  <c r="N482" i="6"/>
  <c r="O482" i="6"/>
  <c r="P482" i="6"/>
  <c r="Q482" i="6"/>
  <c r="R482" i="6"/>
  <c r="S482" i="6"/>
  <c r="T482" i="6"/>
  <c r="U482" i="6"/>
  <c r="V482" i="6"/>
  <c r="W482" i="6"/>
  <c r="X482" i="6"/>
  <c r="Y482" i="6"/>
  <c r="Z482" i="6"/>
  <c r="AA482" i="6"/>
  <c r="AB482" i="6"/>
  <c r="C483" i="6"/>
  <c r="D483" i="6"/>
  <c r="E483" i="6"/>
  <c r="F483" i="6"/>
  <c r="G483" i="6"/>
  <c r="H483" i="6"/>
  <c r="I483" i="6"/>
  <c r="J483" i="6"/>
  <c r="K483" i="6"/>
  <c r="M483" i="6"/>
  <c r="N483" i="6"/>
  <c r="O483" i="6"/>
  <c r="P483" i="6"/>
  <c r="Q483" i="6"/>
  <c r="R483" i="6"/>
  <c r="S483" i="6"/>
  <c r="T483" i="6"/>
  <c r="U483" i="6"/>
  <c r="V483" i="6"/>
  <c r="W483" i="6"/>
  <c r="X483" i="6"/>
  <c r="Y483" i="6"/>
  <c r="Z483" i="6"/>
  <c r="AA483" i="6"/>
  <c r="AB483" i="6"/>
  <c r="C484" i="6"/>
  <c r="D484" i="6"/>
  <c r="E484" i="6"/>
  <c r="F484" i="6"/>
  <c r="G484" i="6"/>
  <c r="H484" i="6"/>
  <c r="I484" i="6"/>
  <c r="J484" i="6"/>
  <c r="K484" i="6"/>
  <c r="M484" i="6"/>
  <c r="N484" i="6"/>
  <c r="O484" i="6"/>
  <c r="P484" i="6"/>
  <c r="Q484" i="6"/>
  <c r="R484" i="6"/>
  <c r="S484" i="6"/>
  <c r="T484" i="6"/>
  <c r="U484" i="6"/>
  <c r="V484" i="6"/>
  <c r="W484" i="6"/>
  <c r="X484" i="6"/>
  <c r="Y484" i="6"/>
  <c r="Z484" i="6"/>
  <c r="AA484" i="6"/>
  <c r="AB484" i="6"/>
  <c r="C485" i="6"/>
  <c r="D485" i="6"/>
  <c r="E485" i="6"/>
  <c r="F485" i="6"/>
  <c r="G485" i="6"/>
  <c r="H485" i="6"/>
  <c r="I485" i="6"/>
  <c r="J485" i="6"/>
  <c r="K485" i="6"/>
  <c r="M485" i="6"/>
  <c r="N485" i="6"/>
  <c r="O485" i="6"/>
  <c r="P485" i="6"/>
  <c r="Q485" i="6"/>
  <c r="R485" i="6"/>
  <c r="S485" i="6"/>
  <c r="T485" i="6"/>
  <c r="U485" i="6"/>
  <c r="V485" i="6"/>
  <c r="W485" i="6"/>
  <c r="X485" i="6"/>
  <c r="Y485" i="6"/>
  <c r="Z485" i="6"/>
  <c r="AA485" i="6"/>
  <c r="AB485" i="6"/>
  <c r="C486" i="6"/>
  <c r="D486" i="6"/>
  <c r="E486" i="6"/>
  <c r="F486" i="6"/>
  <c r="G486" i="6"/>
  <c r="H486" i="6"/>
  <c r="I486" i="6"/>
  <c r="J486" i="6"/>
  <c r="K486" i="6"/>
  <c r="M486" i="6"/>
  <c r="N486" i="6"/>
  <c r="O486" i="6"/>
  <c r="P486" i="6"/>
  <c r="Q486" i="6"/>
  <c r="R486" i="6"/>
  <c r="S486" i="6"/>
  <c r="T486" i="6"/>
  <c r="U486" i="6"/>
  <c r="V486" i="6"/>
  <c r="W486" i="6"/>
  <c r="X486" i="6"/>
  <c r="Y486" i="6"/>
  <c r="Z486" i="6"/>
  <c r="AA486" i="6"/>
  <c r="AB486" i="6"/>
  <c r="C487" i="6"/>
  <c r="D487" i="6"/>
  <c r="E487" i="6"/>
  <c r="F487" i="6"/>
  <c r="G487" i="6"/>
  <c r="H487" i="6"/>
  <c r="I487" i="6"/>
  <c r="J487" i="6"/>
  <c r="K487" i="6"/>
  <c r="M487" i="6"/>
  <c r="N487" i="6"/>
  <c r="O487" i="6"/>
  <c r="P487" i="6"/>
  <c r="Q487" i="6"/>
  <c r="R487" i="6"/>
  <c r="S487" i="6"/>
  <c r="T487" i="6"/>
  <c r="U487" i="6"/>
  <c r="V487" i="6"/>
  <c r="W487" i="6"/>
  <c r="X487" i="6"/>
  <c r="Y487" i="6"/>
  <c r="Z487" i="6"/>
  <c r="AA487" i="6"/>
  <c r="AB487" i="6"/>
  <c r="C488" i="6"/>
  <c r="D488" i="6"/>
  <c r="E488" i="6"/>
  <c r="F488" i="6"/>
  <c r="G488" i="6"/>
  <c r="H488" i="6"/>
  <c r="I488" i="6"/>
  <c r="J488" i="6"/>
  <c r="K488" i="6"/>
  <c r="M488" i="6"/>
  <c r="N488" i="6"/>
  <c r="O488" i="6"/>
  <c r="P488" i="6"/>
  <c r="Q488" i="6"/>
  <c r="R488" i="6"/>
  <c r="S488" i="6"/>
  <c r="T488" i="6"/>
  <c r="U488" i="6"/>
  <c r="V488" i="6"/>
  <c r="W488" i="6"/>
  <c r="X488" i="6"/>
  <c r="Y488" i="6"/>
  <c r="Z488" i="6"/>
  <c r="AA488" i="6"/>
  <c r="AB488" i="6"/>
  <c r="C489" i="6"/>
  <c r="D489" i="6"/>
  <c r="E489" i="6"/>
  <c r="F489" i="6"/>
  <c r="G489" i="6"/>
  <c r="H489" i="6"/>
  <c r="I489" i="6"/>
  <c r="J489" i="6"/>
  <c r="K489" i="6"/>
  <c r="M489" i="6"/>
  <c r="N489" i="6"/>
  <c r="O489" i="6"/>
  <c r="P489" i="6"/>
  <c r="Q489" i="6"/>
  <c r="R489" i="6"/>
  <c r="S489" i="6"/>
  <c r="T489" i="6"/>
  <c r="U489" i="6"/>
  <c r="V489" i="6"/>
  <c r="W489" i="6"/>
  <c r="X489" i="6"/>
  <c r="Y489" i="6"/>
  <c r="Z489" i="6"/>
  <c r="AA489" i="6"/>
  <c r="AB489" i="6"/>
  <c r="C490" i="6"/>
  <c r="D490" i="6"/>
  <c r="E490" i="6"/>
  <c r="F490" i="6"/>
  <c r="G490" i="6"/>
  <c r="H490" i="6"/>
  <c r="I490" i="6"/>
  <c r="J490" i="6"/>
  <c r="K490" i="6"/>
  <c r="M490" i="6"/>
  <c r="N490" i="6"/>
  <c r="O490" i="6"/>
  <c r="P490" i="6"/>
  <c r="Q490" i="6"/>
  <c r="R490" i="6"/>
  <c r="S490" i="6"/>
  <c r="T490" i="6"/>
  <c r="U490" i="6"/>
  <c r="V490" i="6"/>
  <c r="W490" i="6"/>
  <c r="X490" i="6"/>
  <c r="Y490" i="6"/>
  <c r="Z490" i="6"/>
  <c r="AA490" i="6"/>
  <c r="AB490" i="6"/>
  <c r="C491" i="6"/>
  <c r="D491" i="6"/>
  <c r="E491" i="6"/>
  <c r="F491" i="6"/>
  <c r="G491" i="6"/>
  <c r="H491" i="6"/>
  <c r="I491" i="6"/>
  <c r="J491" i="6"/>
  <c r="K491" i="6"/>
  <c r="M491" i="6"/>
  <c r="N491" i="6"/>
  <c r="O491" i="6"/>
  <c r="P491" i="6"/>
  <c r="Q491" i="6"/>
  <c r="R491" i="6"/>
  <c r="S491" i="6"/>
  <c r="T491" i="6"/>
  <c r="U491" i="6"/>
  <c r="V491" i="6"/>
  <c r="W491" i="6"/>
  <c r="X491" i="6"/>
  <c r="Y491" i="6"/>
  <c r="Z491" i="6"/>
  <c r="AA491" i="6"/>
  <c r="AB491" i="6"/>
  <c r="C492" i="6"/>
  <c r="D492" i="6"/>
  <c r="E492" i="6"/>
  <c r="F492" i="6"/>
  <c r="G492" i="6"/>
  <c r="H492" i="6"/>
  <c r="I492" i="6"/>
  <c r="J492" i="6"/>
  <c r="K492" i="6"/>
  <c r="M492" i="6"/>
  <c r="N492" i="6"/>
  <c r="O492" i="6"/>
  <c r="P492" i="6"/>
  <c r="Q492" i="6"/>
  <c r="R492" i="6"/>
  <c r="S492" i="6"/>
  <c r="T492" i="6"/>
  <c r="U492" i="6"/>
  <c r="V492" i="6"/>
  <c r="W492" i="6"/>
  <c r="X492" i="6"/>
  <c r="Y492" i="6"/>
  <c r="Z492" i="6"/>
  <c r="AA492" i="6"/>
  <c r="AB492" i="6"/>
  <c r="C493" i="6"/>
  <c r="D493" i="6"/>
  <c r="E493" i="6"/>
  <c r="F493" i="6"/>
  <c r="G493" i="6"/>
  <c r="H493" i="6"/>
  <c r="I493" i="6"/>
  <c r="J493" i="6"/>
  <c r="K493" i="6"/>
  <c r="M493" i="6"/>
  <c r="N493" i="6"/>
  <c r="O493" i="6"/>
  <c r="P493" i="6"/>
  <c r="Q493" i="6"/>
  <c r="R493" i="6"/>
  <c r="S493" i="6"/>
  <c r="T493" i="6"/>
  <c r="U493" i="6"/>
  <c r="V493" i="6"/>
  <c r="W493" i="6"/>
  <c r="X493" i="6"/>
  <c r="Y493" i="6"/>
  <c r="Z493" i="6"/>
  <c r="AA493" i="6"/>
  <c r="AB493" i="6"/>
  <c r="C494" i="6"/>
  <c r="D494" i="6"/>
  <c r="E494" i="6"/>
  <c r="F494" i="6"/>
  <c r="G494" i="6"/>
  <c r="H494" i="6"/>
  <c r="I494" i="6"/>
  <c r="J494" i="6"/>
  <c r="K494" i="6"/>
  <c r="M494" i="6"/>
  <c r="N494" i="6"/>
  <c r="O494" i="6"/>
  <c r="P494" i="6"/>
  <c r="Q494" i="6"/>
  <c r="R494" i="6"/>
  <c r="S494" i="6"/>
  <c r="T494" i="6"/>
  <c r="U494" i="6"/>
  <c r="V494" i="6"/>
  <c r="W494" i="6"/>
  <c r="X494" i="6"/>
  <c r="Y494" i="6"/>
  <c r="Z494" i="6"/>
  <c r="AA494" i="6"/>
  <c r="AB494" i="6"/>
  <c r="C495" i="6"/>
  <c r="D495" i="6"/>
  <c r="E495" i="6"/>
  <c r="F495" i="6"/>
  <c r="G495" i="6"/>
  <c r="H495" i="6"/>
  <c r="I495" i="6"/>
  <c r="J495" i="6"/>
  <c r="K495" i="6"/>
  <c r="M495" i="6"/>
  <c r="N495" i="6"/>
  <c r="O495" i="6"/>
  <c r="P495" i="6"/>
  <c r="Q495" i="6"/>
  <c r="R495" i="6"/>
  <c r="S495" i="6"/>
  <c r="T495" i="6"/>
  <c r="U495" i="6"/>
  <c r="V495" i="6"/>
  <c r="W495" i="6"/>
  <c r="X495" i="6"/>
  <c r="Y495" i="6"/>
  <c r="Z495" i="6"/>
  <c r="AA495" i="6"/>
  <c r="AB495" i="6"/>
  <c r="C496" i="6"/>
  <c r="D496" i="6"/>
  <c r="E496" i="6"/>
  <c r="F496" i="6"/>
  <c r="G496" i="6"/>
  <c r="H496" i="6"/>
  <c r="I496" i="6"/>
  <c r="J496" i="6"/>
  <c r="K496" i="6"/>
  <c r="M496" i="6"/>
  <c r="N496" i="6"/>
  <c r="O496" i="6"/>
  <c r="P496" i="6"/>
  <c r="Q496" i="6"/>
  <c r="R496" i="6"/>
  <c r="S496" i="6"/>
  <c r="T496" i="6"/>
  <c r="U496" i="6"/>
  <c r="V496" i="6"/>
  <c r="W496" i="6"/>
  <c r="X496" i="6"/>
  <c r="Y496" i="6"/>
  <c r="Z496" i="6"/>
  <c r="AA496" i="6"/>
  <c r="AB496" i="6"/>
  <c r="C497" i="6"/>
  <c r="D497" i="6"/>
  <c r="E497" i="6"/>
  <c r="F497" i="6"/>
  <c r="G497" i="6"/>
  <c r="H497" i="6"/>
  <c r="I497" i="6"/>
  <c r="J497" i="6"/>
  <c r="K497" i="6"/>
  <c r="M497" i="6"/>
  <c r="N497" i="6"/>
  <c r="O497" i="6"/>
  <c r="P497" i="6"/>
  <c r="Q497" i="6"/>
  <c r="R497" i="6"/>
  <c r="S497" i="6"/>
  <c r="T497" i="6"/>
  <c r="U497" i="6"/>
  <c r="V497" i="6"/>
  <c r="W497" i="6"/>
  <c r="X497" i="6"/>
  <c r="Y497" i="6"/>
  <c r="Z497" i="6"/>
  <c r="AA497" i="6"/>
  <c r="AB497" i="6"/>
  <c r="C498" i="6"/>
  <c r="D498" i="6"/>
  <c r="E498" i="6"/>
  <c r="F498" i="6"/>
  <c r="G498" i="6"/>
  <c r="H498" i="6"/>
  <c r="I498" i="6"/>
  <c r="J498" i="6"/>
  <c r="K498" i="6"/>
  <c r="M498" i="6"/>
  <c r="N498" i="6"/>
  <c r="O498" i="6"/>
  <c r="P498" i="6"/>
  <c r="Q498" i="6"/>
  <c r="R498" i="6"/>
  <c r="S498" i="6"/>
  <c r="T498" i="6"/>
  <c r="U498" i="6"/>
  <c r="V498" i="6"/>
  <c r="W498" i="6"/>
  <c r="X498" i="6"/>
  <c r="Y498" i="6"/>
  <c r="Z498" i="6"/>
  <c r="AA498" i="6"/>
  <c r="AB498" i="6"/>
  <c r="C499" i="6"/>
  <c r="D499" i="6"/>
  <c r="E499" i="6"/>
  <c r="F499" i="6"/>
  <c r="G499" i="6"/>
  <c r="H499" i="6"/>
  <c r="I499" i="6"/>
  <c r="J499" i="6"/>
  <c r="K499" i="6"/>
  <c r="M499" i="6"/>
  <c r="N499" i="6"/>
  <c r="O499" i="6"/>
  <c r="P499" i="6"/>
  <c r="Q499" i="6"/>
  <c r="R499" i="6"/>
  <c r="S499" i="6"/>
  <c r="T499" i="6"/>
  <c r="U499" i="6"/>
  <c r="V499" i="6"/>
  <c r="W499" i="6"/>
  <c r="X499" i="6"/>
  <c r="Y499" i="6"/>
  <c r="Z499" i="6"/>
  <c r="AA499" i="6"/>
  <c r="AB499" i="6"/>
  <c r="C500" i="6"/>
  <c r="D500" i="6"/>
  <c r="E500" i="6"/>
  <c r="F500" i="6"/>
  <c r="G500" i="6"/>
  <c r="H500" i="6"/>
  <c r="I500" i="6"/>
  <c r="J500" i="6"/>
  <c r="K500" i="6"/>
  <c r="M500" i="6"/>
  <c r="N500" i="6"/>
  <c r="O500" i="6"/>
  <c r="P500" i="6"/>
  <c r="Q500" i="6"/>
  <c r="R500" i="6"/>
  <c r="S500" i="6"/>
  <c r="T500" i="6"/>
  <c r="U500" i="6"/>
  <c r="V500" i="6"/>
  <c r="W500" i="6"/>
  <c r="X500" i="6"/>
  <c r="Y500" i="6"/>
  <c r="Z500" i="6"/>
  <c r="AA500" i="6"/>
  <c r="AB500" i="6"/>
  <c r="C501" i="6"/>
  <c r="D501" i="6"/>
  <c r="E501" i="6"/>
  <c r="F501" i="6"/>
  <c r="G501" i="6"/>
  <c r="H501" i="6"/>
  <c r="I501" i="6"/>
  <c r="J501" i="6"/>
  <c r="K501" i="6"/>
  <c r="M501" i="6"/>
  <c r="N501" i="6"/>
  <c r="O501" i="6"/>
  <c r="P501" i="6"/>
  <c r="Q501" i="6"/>
  <c r="R501" i="6"/>
  <c r="S501" i="6"/>
  <c r="T501" i="6"/>
  <c r="U501" i="6"/>
  <c r="V501" i="6"/>
  <c r="W501" i="6"/>
  <c r="X501" i="6"/>
  <c r="Y501" i="6"/>
  <c r="Z501" i="6"/>
  <c r="AA501" i="6"/>
  <c r="AB501" i="6"/>
  <c r="C502" i="6"/>
  <c r="D502" i="6"/>
  <c r="E502" i="6"/>
  <c r="F502" i="6"/>
  <c r="G502" i="6"/>
  <c r="H502" i="6"/>
  <c r="I502" i="6"/>
  <c r="J502" i="6"/>
  <c r="K502" i="6"/>
  <c r="M502" i="6"/>
  <c r="N502" i="6"/>
  <c r="O502" i="6"/>
  <c r="P502" i="6"/>
  <c r="Q502" i="6"/>
  <c r="R502" i="6"/>
  <c r="S502" i="6"/>
  <c r="T502" i="6"/>
  <c r="U502" i="6"/>
  <c r="V502" i="6"/>
  <c r="W502" i="6"/>
  <c r="X502" i="6"/>
  <c r="Y502" i="6"/>
  <c r="Z502" i="6"/>
  <c r="AA502" i="6"/>
  <c r="AB502" i="6"/>
  <c r="C503" i="6"/>
  <c r="D503" i="6"/>
  <c r="E503" i="6"/>
  <c r="F503" i="6"/>
  <c r="G503" i="6"/>
  <c r="H503" i="6"/>
  <c r="I503" i="6"/>
  <c r="J503" i="6"/>
  <c r="K503" i="6"/>
  <c r="M503" i="6"/>
  <c r="N503" i="6"/>
  <c r="O503" i="6"/>
  <c r="P503" i="6"/>
  <c r="Q503" i="6"/>
  <c r="R503" i="6"/>
  <c r="S503" i="6"/>
  <c r="T503" i="6"/>
  <c r="U503" i="6"/>
  <c r="V503" i="6"/>
  <c r="W503" i="6"/>
  <c r="X503" i="6"/>
  <c r="Y503" i="6"/>
  <c r="Z503" i="6"/>
  <c r="AA503" i="6"/>
  <c r="AB503" i="6"/>
  <c r="C504" i="6"/>
  <c r="D504" i="6"/>
  <c r="E504" i="6"/>
  <c r="F504" i="6"/>
  <c r="G504" i="6"/>
  <c r="H504" i="6"/>
  <c r="I504" i="6"/>
  <c r="J504" i="6"/>
  <c r="K504" i="6"/>
  <c r="M504" i="6"/>
  <c r="N504" i="6"/>
  <c r="O504" i="6"/>
  <c r="P504" i="6"/>
  <c r="Q504" i="6"/>
  <c r="R504" i="6"/>
  <c r="S504" i="6"/>
  <c r="T504" i="6"/>
  <c r="U504" i="6"/>
  <c r="V504" i="6"/>
  <c r="W504" i="6"/>
  <c r="X504" i="6"/>
  <c r="Y504" i="6"/>
  <c r="Z504" i="6"/>
  <c r="AA504" i="6"/>
  <c r="AB504" i="6"/>
  <c r="C505" i="6"/>
  <c r="D505" i="6"/>
  <c r="E505" i="6"/>
  <c r="F505" i="6"/>
  <c r="G505" i="6"/>
  <c r="H505" i="6"/>
  <c r="I505" i="6"/>
  <c r="J505" i="6"/>
  <c r="K505" i="6"/>
  <c r="M505" i="6"/>
  <c r="N505" i="6"/>
  <c r="O505" i="6"/>
  <c r="P505" i="6"/>
  <c r="Q505" i="6"/>
  <c r="R505" i="6"/>
  <c r="S505" i="6"/>
  <c r="T505" i="6"/>
  <c r="U505" i="6"/>
  <c r="V505" i="6"/>
  <c r="W505" i="6"/>
  <c r="X505" i="6"/>
  <c r="Y505" i="6"/>
  <c r="Z505" i="6"/>
  <c r="AA505" i="6"/>
  <c r="AB505" i="6"/>
  <c r="C506" i="6"/>
  <c r="D506" i="6"/>
  <c r="E506" i="6"/>
  <c r="F506" i="6"/>
  <c r="G506" i="6"/>
  <c r="H506" i="6"/>
  <c r="I506" i="6"/>
  <c r="J506" i="6"/>
  <c r="K506" i="6"/>
  <c r="M506" i="6"/>
  <c r="N506" i="6"/>
  <c r="O506" i="6"/>
  <c r="P506" i="6"/>
  <c r="Q506" i="6"/>
  <c r="R506" i="6"/>
  <c r="S506" i="6"/>
  <c r="T506" i="6"/>
  <c r="U506" i="6"/>
  <c r="V506" i="6"/>
  <c r="W506" i="6"/>
  <c r="X506" i="6"/>
  <c r="Y506" i="6"/>
  <c r="Z506" i="6"/>
  <c r="AA506" i="6"/>
  <c r="AB506" i="6"/>
  <c r="C507" i="6"/>
  <c r="D507" i="6"/>
  <c r="E507" i="6"/>
  <c r="F507" i="6"/>
  <c r="G507" i="6"/>
  <c r="H507" i="6"/>
  <c r="I507" i="6"/>
  <c r="J507" i="6"/>
  <c r="K507" i="6"/>
  <c r="M507" i="6"/>
  <c r="N507" i="6"/>
  <c r="O507" i="6"/>
  <c r="P507" i="6"/>
  <c r="Q507" i="6"/>
  <c r="R507" i="6"/>
  <c r="S507" i="6"/>
  <c r="T507" i="6"/>
  <c r="U507" i="6"/>
  <c r="V507" i="6"/>
  <c r="W507" i="6"/>
  <c r="X507" i="6"/>
  <c r="Y507" i="6"/>
  <c r="Z507" i="6"/>
  <c r="AA507" i="6"/>
  <c r="AB507" i="6"/>
  <c r="C508" i="6"/>
  <c r="D508" i="6"/>
  <c r="E508" i="6"/>
  <c r="F508" i="6"/>
  <c r="G508" i="6"/>
  <c r="H508" i="6"/>
  <c r="I508" i="6"/>
  <c r="J508" i="6"/>
  <c r="K508" i="6"/>
  <c r="M508" i="6"/>
  <c r="N508" i="6"/>
  <c r="O508" i="6"/>
  <c r="P508" i="6"/>
  <c r="Q508" i="6"/>
  <c r="R508" i="6"/>
  <c r="S508" i="6"/>
  <c r="T508" i="6"/>
  <c r="U508" i="6"/>
  <c r="V508" i="6"/>
  <c r="W508" i="6"/>
  <c r="X508" i="6"/>
  <c r="Y508" i="6"/>
  <c r="Z508" i="6"/>
  <c r="AA508" i="6"/>
  <c r="AB508" i="6"/>
  <c r="C509" i="6"/>
  <c r="D509" i="6"/>
  <c r="E509" i="6"/>
  <c r="F509" i="6"/>
  <c r="G509" i="6"/>
  <c r="H509" i="6"/>
  <c r="I509" i="6"/>
  <c r="J509" i="6"/>
  <c r="K509" i="6"/>
  <c r="M509" i="6"/>
  <c r="N509" i="6"/>
  <c r="O509" i="6"/>
  <c r="P509" i="6"/>
  <c r="Q509" i="6"/>
  <c r="R509" i="6"/>
  <c r="S509" i="6"/>
  <c r="T509" i="6"/>
  <c r="U509" i="6"/>
  <c r="V509" i="6"/>
  <c r="W509" i="6"/>
  <c r="X509" i="6"/>
  <c r="Y509" i="6"/>
  <c r="Z509" i="6"/>
  <c r="AA509" i="6"/>
  <c r="AB509" i="6"/>
  <c r="C510" i="6"/>
  <c r="D510" i="6"/>
  <c r="E510" i="6"/>
  <c r="F510" i="6"/>
  <c r="G510" i="6"/>
  <c r="H510" i="6"/>
  <c r="I510" i="6"/>
  <c r="J510" i="6"/>
  <c r="K510" i="6"/>
  <c r="M510" i="6"/>
  <c r="N510" i="6"/>
  <c r="O510" i="6"/>
  <c r="P510" i="6"/>
  <c r="Q510" i="6"/>
  <c r="R510" i="6"/>
  <c r="S510" i="6"/>
  <c r="T510" i="6"/>
  <c r="U510" i="6"/>
  <c r="V510" i="6"/>
  <c r="W510" i="6"/>
  <c r="X510" i="6"/>
  <c r="Y510" i="6"/>
  <c r="Z510" i="6"/>
  <c r="AA510" i="6"/>
  <c r="AB510" i="6"/>
  <c r="C511" i="6"/>
  <c r="D511" i="6"/>
  <c r="E511" i="6"/>
  <c r="F511" i="6"/>
  <c r="G511" i="6"/>
  <c r="H511" i="6"/>
  <c r="I511" i="6"/>
  <c r="J511" i="6"/>
  <c r="K511" i="6"/>
  <c r="M511" i="6"/>
  <c r="N511" i="6"/>
  <c r="O511" i="6"/>
  <c r="P511" i="6"/>
  <c r="Q511" i="6"/>
  <c r="R511" i="6"/>
  <c r="S511" i="6"/>
  <c r="T511" i="6"/>
  <c r="U511" i="6"/>
  <c r="V511" i="6"/>
  <c r="W511" i="6"/>
  <c r="X511" i="6"/>
  <c r="Y511" i="6"/>
  <c r="Z511" i="6"/>
  <c r="AA511" i="6"/>
  <c r="AB511" i="6"/>
  <c r="C512" i="6"/>
  <c r="D512" i="6"/>
  <c r="E512" i="6"/>
  <c r="F512" i="6"/>
  <c r="G512" i="6"/>
  <c r="H512" i="6"/>
  <c r="I512" i="6"/>
  <c r="J512" i="6"/>
  <c r="K512" i="6"/>
  <c r="M512" i="6"/>
  <c r="N512" i="6"/>
  <c r="O512" i="6"/>
  <c r="P512" i="6"/>
  <c r="Q512" i="6"/>
  <c r="R512" i="6"/>
  <c r="S512" i="6"/>
  <c r="T512" i="6"/>
  <c r="U512" i="6"/>
  <c r="V512" i="6"/>
  <c r="W512" i="6"/>
  <c r="X512" i="6"/>
  <c r="Y512" i="6"/>
  <c r="Z512" i="6"/>
  <c r="AA512" i="6"/>
  <c r="AB512" i="6"/>
  <c r="C513" i="6"/>
  <c r="D513" i="6"/>
  <c r="E513" i="6"/>
  <c r="F513" i="6"/>
  <c r="G513" i="6"/>
  <c r="H513" i="6"/>
  <c r="I513" i="6"/>
  <c r="J513" i="6"/>
  <c r="K513" i="6"/>
  <c r="M513" i="6"/>
  <c r="N513" i="6"/>
  <c r="O513" i="6"/>
  <c r="P513" i="6"/>
  <c r="Q513" i="6"/>
  <c r="R513" i="6"/>
  <c r="S513" i="6"/>
  <c r="T513" i="6"/>
  <c r="U513" i="6"/>
  <c r="V513" i="6"/>
  <c r="W513" i="6"/>
  <c r="X513" i="6"/>
  <c r="Y513" i="6"/>
  <c r="Z513" i="6"/>
  <c r="AA513" i="6"/>
  <c r="AB513" i="6"/>
  <c r="C514" i="6"/>
  <c r="D514" i="6"/>
  <c r="E514" i="6"/>
  <c r="F514" i="6"/>
  <c r="G514" i="6"/>
  <c r="H514" i="6"/>
  <c r="I514" i="6"/>
  <c r="J514" i="6"/>
  <c r="K514" i="6"/>
  <c r="M514" i="6"/>
  <c r="N514" i="6"/>
  <c r="O514" i="6"/>
  <c r="P514" i="6"/>
  <c r="Q514" i="6"/>
  <c r="R514" i="6"/>
  <c r="S514" i="6"/>
  <c r="T514" i="6"/>
  <c r="U514" i="6"/>
  <c r="V514" i="6"/>
  <c r="W514" i="6"/>
  <c r="X514" i="6"/>
  <c r="Y514" i="6"/>
  <c r="Z514" i="6"/>
  <c r="AA514" i="6"/>
  <c r="AB514" i="6"/>
  <c r="C515" i="6"/>
  <c r="D515" i="6"/>
  <c r="E515" i="6"/>
  <c r="F515" i="6"/>
  <c r="G515" i="6"/>
  <c r="H515" i="6"/>
  <c r="I515" i="6"/>
  <c r="J515" i="6"/>
  <c r="K515" i="6"/>
  <c r="M515" i="6"/>
  <c r="N515" i="6"/>
  <c r="O515" i="6"/>
  <c r="P515" i="6"/>
  <c r="Q515" i="6"/>
  <c r="R515" i="6"/>
  <c r="S515" i="6"/>
  <c r="T515" i="6"/>
  <c r="U515" i="6"/>
  <c r="V515" i="6"/>
  <c r="W515" i="6"/>
  <c r="X515" i="6"/>
  <c r="Y515" i="6"/>
  <c r="Z515" i="6"/>
  <c r="AA515" i="6"/>
  <c r="AB515" i="6"/>
  <c r="C516" i="6"/>
  <c r="D516" i="6"/>
  <c r="E516" i="6"/>
  <c r="F516" i="6"/>
  <c r="G516" i="6"/>
  <c r="H516" i="6"/>
  <c r="I516" i="6"/>
  <c r="J516" i="6"/>
  <c r="K516" i="6"/>
  <c r="M516" i="6"/>
  <c r="N516" i="6"/>
  <c r="O516" i="6"/>
  <c r="P516" i="6"/>
  <c r="Q516" i="6"/>
  <c r="R516" i="6"/>
  <c r="S516" i="6"/>
  <c r="T516" i="6"/>
  <c r="U516" i="6"/>
  <c r="V516" i="6"/>
  <c r="W516" i="6"/>
  <c r="X516" i="6"/>
  <c r="Y516" i="6"/>
  <c r="Z516" i="6"/>
  <c r="AA516" i="6"/>
  <c r="AB516" i="6"/>
  <c r="C517" i="6"/>
  <c r="D517" i="6"/>
  <c r="E517" i="6"/>
  <c r="F517" i="6"/>
  <c r="G517" i="6"/>
  <c r="H517" i="6"/>
  <c r="I517" i="6"/>
  <c r="J517" i="6"/>
  <c r="K517" i="6"/>
  <c r="M517" i="6"/>
  <c r="N517" i="6"/>
  <c r="O517" i="6"/>
  <c r="P517" i="6"/>
  <c r="Q517" i="6"/>
  <c r="R517" i="6"/>
  <c r="S517" i="6"/>
  <c r="T517" i="6"/>
  <c r="U517" i="6"/>
  <c r="V517" i="6"/>
  <c r="W517" i="6"/>
  <c r="X517" i="6"/>
  <c r="Y517" i="6"/>
  <c r="Z517" i="6"/>
  <c r="AA517" i="6"/>
  <c r="AB517" i="6"/>
  <c r="C518" i="6"/>
  <c r="D518" i="6"/>
  <c r="E518" i="6"/>
  <c r="F518" i="6"/>
  <c r="G518" i="6"/>
  <c r="H518" i="6"/>
  <c r="I518" i="6"/>
  <c r="J518" i="6"/>
  <c r="K518" i="6"/>
  <c r="M518" i="6"/>
  <c r="N518" i="6"/>
  <c r="O518" i="6"/>
  <c r="P518" i="6"/>
  <c r="Q518" i="6"/>
  <c r="R518" i="6"/>
  <c r="S518" i="6"/>
  <c r="T518" i="6"/>
  <c r="U518" i="6"/>
  <c r="V518" i="6"/>
  <c r="W518" i="6"/>
  <c r="X518" i="6"/>
  <c r="Y518" i="6"/>
  <c r="Z518" i="6"/>
  <c r="AA518" i="6"/>
  <c r="AB518" i="6"/>
  <c r="C519" i="6"/>
  <c r="D519" i="6"/>
  <c r="E519" i="6"/>
  <c r="F519" i="6"/>
  <c r="G519" i="6"/>
  <c r="H519" i="6"/>
  <c r="I519" i="6"/>
  <c r="J519" i="6"/>
  <c r="K519" i="6"/>
  <c r="M519" i="6"/>
  <c r="N519" i="6"/>
  <c r="O519" i="6"/>
  <c r="P519" i="6"/>
  <c r="Q519" i="6"/>
  <c r="R519" i="6"/>
  <c r="S519" i="6"/>
  <c r="T519" i="6"/>
  <c r="U519" i="6"/>
  <c r="V519" i="6"/>
  <c r="W519" i="6"/>
  <c r="X519" i="6"/>
  <c r="Y519" i="6"/>
  <c r="Z519" i="6"/>
  <c r="AA519" i="6"/>
  <c r="AB519" i="6"/>
  <c r="C520" i="6"/>
  <c r="D520" i="6"/>
  <c r="E520" i="6"/>
  <c r="F520" i="6"/>
  <c r="G520" i="6"/>
  <c r="H520" i="6"/>
  <c r="I520" i="6"/>
  <c r="J520" i="6"/>
  <c r="K520" i="6"/>
  <c r="M520" i="6"/>
  <c r="N520" i="6"/>
  <c r="O520" i="6"/>
  <c r="P520" i="6"/>
  <c r="Q520" i="6"/>
  <c r="R520" i="6"/>
  <c r="S520" i="6"/>
  <c r="T520" i="6"/>
  <c r="U520" i="6"/>
  <c r="V520" i="6"/>
  <c r="W520" i="6"/>
  <c r="X520" i="6"/>
  <c r="Y520" i="6"/>
  <c r="Z520" i="6"/>
  <c r="AA520" i="6"/>
  <c r="AB520" i="6"/>
  <c r="C521" i="6"/>
  <c r="D521" i="6"/>
  <c r="E521" i="6"/>
  <c r="F521" i="6"/>
  <c r="G521" i="6"/>
  <c r="H521" i="6"/>
  <c r="I521" i="6"/>
  <c r="J521" i="6"/>
  <c r="K521" i="6"/>
  <c r="M521" i="6"/>
  <c r="N521" i="6"/>
  <c r="O521" i="6"/>
  <c r="P521" i="6"/>
  <c r="Q521" i="6"/>
  <c r="R521" i="6"/>
  <c r="S521" i="6"/>
  <c r="T521" i="6"/>
  <c r="U521" i="6"/>
  <c r="V521" i="6"/>
  <c r="W521" i="6"/>
  <c r="X521" i="6"/>
  <c r="Y521" i="6"/>
  <c r="Z521" i="6"/>
  <c r="AA521" i="6"/>
  <c r="AB521" i="6"/>
  <c r="C522" i="6"/>
  <c r="D522" i="6"/>
  <c r="E522" i="6"/>
  <c r="F522" i="6"/>
  <c r="G522" i="6"/>
  <c r="H522" i="6"/>
  <c r="I522" i="6"/>
  <c r="J522" i="6"/>
  <c r="K522" i="6"/>
  <c r="M522" i="6"/>
  <c r="N522" i="6"/>
  <c r="O522" i="6"/>
  <c r="P522" i="6"/>
  <c r="Q522" i="6"/>
  <c r="R522" i="6"/>
  <c r="S522" i="6"/>
  <c r="T522" i="6"/>
  <c r="U522" i="6"/>
  <c r="V522" i="6"/>
  <c r="W522" i="6"/>
  <c r="X522" i="6"/>
  <c r="Y522" i="6"/>
  <c r="Z522" i="6"/>
  <c r="AA522" i="6"/>
  <c r="AB522" i="6"/>
  <c r="C523" i="6"/>
  <c r="D523" i="6"/>
  <c r="E523" i="6"/>
  <c r="F523" i="6"/>
  <c r="G523" i="6"/>
  <c r="H523" i="6"/>
  <c r="I523" i="6"/>
  <c r="J523" i="6"/>
  <c r="K523" i="6"/>
  <c r="M523" i="6"/>
  <c r="N523" i="6"/>
  <c r="O523" i="6"/>
  <c r="P523" i="6"/>
  <c r="Q523" i="6"/>
  <c r="R523" i="6"/>
  <c r="S523" i="6"/>
  <c r="T523" i="6"/>
  <c r="U523" i="6"/>
  <c r="V523" i="6"/>
  <c r="W523" i="6"/>
  <c r="X523" i="6"/>
  <c r="Y523" i="6"/>
  <c r="Z523" i="6"/>
  <c r="AA523" i="6"/>
  <c r="AB523" i="6"/>
  <c r="C524" i="6"/>
  <c r="D524" i="6"/>
  <c r="E524" i="6"/>
  <c r="F524" i="6"/>
  <c r="G524" i="6"/>
  <c r="H524" i="6"/>
  <c r="I524" i="6"/>
  <c r="J524" i="6"/>
  <c r="K524" i="6"/>
  <c r="M524" i="6"/>
  <c r="N524" i="6"/>
  <c r="O524" i="6"/>
  <c r="P524" i="6"/>
  <c r="Q524" i="6"/>
  <c r="R524" i="6"/>
  <c r="S524" i="6"/>
  <c r="T524" i="6"/>
  <c r="U524" i="6"/>
  <c r="V524" i="6"/>
  <c r="W524" i="6"/>
  <c r="X524" i="6"/>
  <c r="Y524" i="6"/>
  <c r="Z524" i="6"/>
  <c r="AA524" i="6"/>
  <c r="AB524" i="6"/>
  <c r="C525" i="6"/>
  <c r="D525" i="6"/>
  <c r="E525" i="6"/>
  <c r="F525" i="6"/>
  <c r="G525" i="6"/>
  <c r="H525" i="6"/>
  <c r="I525" i="6"/>
  <c r="J525" i="6"/>
  <c r="K525" i="6"/>
  <c r="M525" i="6"/>
  <c r="N525" i="6"/>
  <c r="O525" i="6"/>
  <c r="P525" i="6"/>
  <c r="Q525" i="6"/>
  <c r="R525" i="6"/>
  <c r="S525" i="6"/>
  <c r="T525" i="6"/>
  <c r="U525" i="6"/>
  <c r="V525" i="6"/>
  <c r="W525" i="6"/>
  <c r="X525" i="6"/>
  <c r="Y525" i="6"/>
  <c r="Z525" i="6"/>
  <c r="AA525" i="6"/>
  <c r="AB525" i="6"/>
  <c r="C526" i="6"/>
  <c r="D526" i="6"/>
  <c r="E526" i="6"/>
  <c r="F526" i="6"/>
  <c r="G526" i="6"/>
  <c r="H526" i="6"/>
  <c r="I526" i="6"/>
  <c r="J526" i="6"/>
  <c r="K526" i="6"/>
  <c r="M526" i="6"/>
  <c r="N526" i="6"/>
  <c r="O526" i="6"/>
  <c r="P526" i="6"/>
  <c r="Q526" i="6"/>
  <c r="R526" i="6"/>
  <c r="S526" i="6"/>
  <c r="T526" i="6"/>
  <c r="U526" i="6"/>
  <c r="V526" i="6"/>
  <c r="W526" i="6"/>
  <c r="X526" i="6"/>
  <c r="Y526" i="6"/>
  <c r="Z526" i="6"/>
  <c r="AA526" i="6"/>
  <c r="AB526" i="6"/>
  <c r="C527" i="6"/>
  <c r="D527" i="6"/>
  <c r="E527" i="6"/>
  <c r="F527" i="6"/>
  <c r="G527" i="6"/>
  <c r="H527" i="6"/>
  <c r="I527" i="6"/>
  <c r="J527" i="6"/>
  <c r="K527" i="6"/>
  <c r="M527" i="6"/>
  <c r="N527" i="6"/>
  <c r="O527" i="6"/>
  <c r="P527" i="6"/>
  <c r="Q527" i="6"/>
  <c r="R527" i="6"/>
  <c r="S527" i="6"/>
  <c r="T527" i="6"/>
  <c r="U527" i="6"/>
  <c r="V527" i="6"/>
  <c r="W527" i="6"/>
  <c r="X527" i="6"/>
  <c r="Y527" i="6"/>
  <c r="Z527" i="6"/>
  <c r="AA527" i="6"/>
  <c r="AB527" i="6"/>
  <c r="C528" i="6"/>
  <c r="D528" i="6"/>
  <c r="E528" i="6"/>
  <c r="F528" i="6"/>
  <c r="G528" i="6"/>
  <c r="H528" i="6"/>
  <c r="I528" i="6"/>
  <c r="J528" i="6"/>
  <c r="K528" i="6"/>
  <c r="M528" i="6"/>
  <c r="N528" i="6"/>
  <c r="O528" i="6"/>
  <c r="P528" i="6"/>
  <c r="Q528" i="6"/>
  <c r="R528" i="6"/>
  <c r="S528" i="6"/>
  <c r="T528" i="6"/>
  <c r="U528" i="6"/>
  <c r="V528" i="6"/>
  <c r="W528" i="6"/>
  <c r="X528" i="6"/>
  <c r="Y528" i="6"/>
  <c r="Z528" i="6"/>
  <c r="AA528" i="6"/>
  <c r="AB528" i="6"/>
  <c r="C529" i="6"/>
  <c r="D529" i="6"/>
  <c r="E529" i="6"/>
  <c r="F529" i="6"/>
  <c r="G529" i="6"/>
  <c r="H529" i="6"/>
  <c r="I529" i="6"/>
  <c r="J529" i="6"/>
  <c r="K529" i="6"/>
  <c r="M529" i="6"/>
  <c r="N529" i="6"/>
  <c r="O529" i="6"/>
  <c r="P529" i="6"/>
  <c r="Q529" i="6"/>
  <c r="R529" i="6"/>
  <c r="S529" i="6"/>
  <c r="T529" i="6"/>
  <c r="U529" i="6"/>
  <c r="V529" i="6"/>
  <c r="W529" i="6"/>
  <c r="X529" i="6"/>
  <c r="Y529" i="6"/>
  <c r="Z529" i="6"/>
  <c r="AA529" i="6"/>
  <c r="AB529" i="6"/>
  <c r="C530" i="6"/>
  <c r="D530" i="6"/>
  <c r="E530" i="6"/>
  <c r="F530" i="6"/>
  <c r="G530" i="6"/>
  <c r="H530" i="6"/>
  <c r="I530" i="6"/>
  <c r="J530" i="6"/>
  <c r="K530" i="6"/>
  <c r="M530" i="6"/>
  <c r="N530" i="6"/>
  <c r="O530" i="6"/>
  <c r="P530" i="6"/>
  <c r="Q530" i="6"/>
  <c r="R530" i="6"/>
  <c r="S530" i="6"/>
  <c r="T530" i="6"/>
  <c r="U530" i="6"/>
  <c r="V530" i="6"/>
  <c r="W530" i="6"/>
  <c r="X530" i="6"/>
  <c r="Y530" i="6"/>
  <c r="Z530" i="6"/>
  <c r="AA530" i="6"/>
  <c r="AB530" i="6"/>
  <c r="C531" i="6"/>
  <c r="D531" i="6"/>
  <c r="E531" i="6"/>
  <c r="F531" i="6"/>
  <c r="G531" i="6"/>
  <c r="H531" i="6"/>
  <c r="I531" i="6"/>
  <c r="J531" i="6"/>
  <c r="K531" i="6"/>
  <c r="M531" i="6"/>
  <c r="N531" i="6"/>
  <c r="O531" i="6"/>
  <c r="P531" i="6"/>
  <c r="Q531" i="6"/>
  <c r="R531" i="6"/>
  <c r="S531" i="6"/>
  <c r="T531" i="6"/>
  <c r="U531" i="6"/>
  <c r="V531" i="6"/>
  <c r="W531" i="6"/>
  <c r="X531" i="6"/>
  <c r="Y531" i="6"/>
  <c r="Z531" i="6"/>
  <c r="AA531" i="6"/>
  <c r="AB531" i="6"/>
  <c r="C532" i="6"/>
  <c r="D532" i="6"/>
  <c r="E532" i="6"/>
  <c r="F532" i="6"/>
  <c r="G532" i="6"/>
  <c r="H532" i="6"/>
  <c r="I532" i="6"/>
  <c r="J532" i="6"/>
  <c r="K532" i="6"/>
  <c r="M532" i="6"/>
  <c r="N532" i="6"/>
  <c r="O532" i="6"/>
  <c r="P532" i="6"/>
  <c r="Q532" i="6"/>
  <c r="R532" i="6"/>
  <c r="S532" i="6"/>
  <c r="T532" i="6"/>
  <c r="U532" i="6"/>
  <c r="V532" i="6"/>
  <c r="W532" i="6"/>
  <c r="X532" i="6"/>
  <c r="Y532" i="6"/>
  <c r="Z532" i="6"/>
  <c r="AA532" i="6"/>
  <c r="AB532" i="6"/>
  <c r="C533" i="6"/>
  <c r="D533" i="6"/>
  <c r="E533" i="6"/>
  <c r="F533" i="6"/>
  <c r="G533" i="6"/>
  <c r="H533" i="6"/>
  <c r="I533" i="6"/>
  <c r="J533" i="6"/>
  <c r="K533" i="6"/>
  <c r="M533" i="6"/>
  <c r="N533" i="6"/>
  <c r="O533" i="6"/>
  <c r="P533" i="6"/>
  <c r="Q533" i="6"/>
  <c r="R533" i="6"/>
  <c r="S533" i="6"/>
  <c r="T533" i="6"/>
  <c r="U533" i="6"/>
  <c r="V533" i="6"/>
  <c r="W533" i="6"/>
  <c r="X533" i="6"/>
  <c r="Y533" i="6"/>
  <c r="Z533" i="6"/>
  <c r="AA533" i="6"/>
  <c r="AB533" i="6"/>
  <c r="C534" i="6"/>
  <c r="D534" i="6"/>
  <c r="E534" i="6"/>
  <c r="F534" i="6"/>
  <c r="G534" i="6"/>
  <c r="H534" i="6"/>
  <c r="I534" i="6"/>
  <c r="J534" i="6"/>
  <c r="K534" i="6"/>
  <c r="M534" i="6"/>
  <c r="N534" i="6"/>
  <c r="O534" i="6"/>
  <c r="P534" i="6"/>
  <c r="Q534" i="6"/>
  <c r="R534" i="6"/>
  <c r="S534" i="6"/>
  <c r="T534" i="6"/>
  <c r="U534" i="6"/>
  <c r="V534" i="6"/>
  <c r="W534" i="6"/>
  <c r="X534" i="6"/>
  <c r="Y534" i="6"/>
  <c r="Z534" i="6"/>
  <c r="AA534" i="6"/>
  <c r="AB534" i="6"/>
  <c r="C535" i="6"/>
  <c r="D535" i="6"/>
  <c r="E535" i="6"/>
  <c r="F535" i="6"/>
  <c r="G535" i="6"/>
  <c r="H535" i="6"/>
  <c r="I535" i="6"/>
  <c r="J535" i="6"/>
  <c r="K535" i="6"/>
  <c r="M535" i="6"/>
  <c r="N535" i="6"/>
  <c r="O535" i="6"/>
  <c r="P535" i="6"/>
  <c r="Q535" i="6"/>
  <c r="R535" i="6"/>
  <c r="S535" i="6"/>
  <c r="T535" i="6"/>
  <c r="U535" i="6"/>
  <c r="V535" i="6"/>
  <c r="W535" i="6"/>
  <c r="X535" i="6"/>
  <c r="Y535" i="6"/>
  <c r="Z535" i="6"/>
  <c r="AA535" i="6"/>
  <c r="AB535" i="6"/>
  <c r="C536" i="6"/>
  <c r="D536" i="6"/>
  <c r="E536" i="6"/>
  <c r="F536" i="6"/>
  <c r="G536" i="6"/>
  <c r="H536" i="6"/>
  <c r="I536" i="6"/>
  <c r="J536" i="6"/>
  <c r="K536" i="6"/>
  <c r="M536" i="6"/>
  <c r="N536" i="6"/>
  <c r="O536" i="6"/>
  <c r="P536" i="6"/>
  <c r="Q536" i="6"/>
  <c r="R536" i="6"/>
  <c r="S536" i="6"/>
  <c r="T536" i="6"/>
  <c r="U536" i="6"/>
  <c r="V536" i="6"/>
  <c r="W536" i="6"/>
  <c r="X536" i="6"/>
  <c r="Y536" i="6"/>
  <c r="Z536" i="6"/>
  <c r="AA536" i="6"/>
  <c r="AB536" i="6"/>
  <c r="C537" i="6"/>
  <c r="D537" i="6"/>
  <c r="E537" i="6"/>
  <c r="F537" i="6"/>
  <c r="G537" i="6"/>
  <c r="H537" i="6"/>
  <c r="I537" i="6"/>
  <c r="J537" i="6"/>
  <c r="K537" i="6"/>
  <c r="M537" i="6"/>
  <c r="N537" i="6"/>
  <c r="O537" i="6"/>
  <c r="P537" i="6"/>
  <c r="Q537" i="6"/>
  <c r="R537" i="6"/>
  <c r="S537" i="6"/>
  <c r="T537" i="6"/>
  <c r="U537" i="6"/>
  <c r="V537" i="6"/>
  <c r="W537" i="6"/>
  <c r="X537" i="6"/>
  <c r="Y537" i="6"/>
  <c r="Z537" i="6"/>
  <c r="AA537" i="6"/>
  <c r="AB537" i="6"/>
  <c r="C538" i="6"/>
  <c r="D538" i="6"/>
  <c r="E538" i="6"/>
  <c r="F538" i="6"/>
  <c r="G538" i="6"/>
  <c r="H538" i="6"/>
  <c r="I538" i="6"/>
  <c r="J538" i="6"/>
  <c r="K538" i="6"/>
  <c r="M538" i="6"/>
  <c r="N538" i="6"/>
  <c r="O538" i="6"/>
  <c r="P538" i="6"/>
  <c r="Q538" i="6"/>
  <c r="R538" i="6"/>
  <c r="S538" i="6"/>
  <c r="T538" i="6"/>
  <c r="U538" i="6"/>
  <c r="V538" i="6"/>
  <c r="W538" i="6"/>
  <c r="X538" i="6"/>
  <c r="Y538" i="6"/>
  <c r="Z538" i="6"/>
  <c r="AA538" i="6"/>
  <c r="AB538" i="6"/>
  <c r="C539" i="6"/>
  <c r="D539" i="6"/>
  <c r="E539" i="6"/>
  <c r="F539" i="6"/>
  <c r="G539" i="6"/>
  <c r="H539" i="6"/>
  <c r="I539" i="6"/>
  <c r="J539" i="6"/>
  <c r="K539" i="6"/>
  <c r="M539" i="6"/>
  <c r="N539" i="6"/>
  <c r="O539" i="6"/>
  <c r="P539" i="6"/>
  <c r="Q539" i="6"/>
  <c r="R539" i="6"/>
  <c r="S539" i="6"/>
  <c r="T539" i="6"/>
  <c r="U539" i="6"/>
  <c r="V539" i="6"/>
  <c r="W539" i="6"/>
  <c r="X539" i="6"/>
  <c r="Y539" i="6"/>
  <c r="Z539" i="6"/>
  <c r="AA539" i="6"/>
  <c r="AB539" i="6"/>
  <c r="C540" i="6"/>
  <c r="D540" i="6"/>
  <c r="E540" i="6"/>
  <c r="F540" i="6"/>
  <c r="G540" i="6"/>
  <c r="H540" i="6"/>
  <c r="I540" i="6"/>
  <c r="J540" i="6"/>
  <c r="K540" i="6"/>
  <c r="M540" i="6"/>
  <c r="N540" i="6"/>
  <c r="O540" i="6"/>
  <c r="P540" i="6"/>
  <c r="Q540" i="6"/>
  <c r="R540" i="6"/>
  <c r="S540" i="6"/>
  <c r="T540" i="6"/>
  <c r="U540" i="6"/>
  <c r="V540" i="6"/>
  <c r="W540" i="6"/>
  <c r="X540" i="6"/>
  <c r="Y540" i="6"/>
  <c r="Z540" i="6"/>
  <c r="AA540" i="6"/>
  <c r="AB540" i="6"/>
  <c r="C541" i="6"/>
  <c r="D541" i="6"/>
  <c r="E541" i="6"/>
  <c r="F541" i="6"/>
  <c r="G541" i="6"/>
  <c r="H541" i="6"/>
  <c r="I541" i="6"/>
  <c r="J541" i="6"/>
  <c r="K541" i="6"/>
  <c r="M541" i="6"/>
  <c r="N541" i="6"/>
  <c r="O541" i="6"/>
  <c r="P541" i="6"/>
  <c r="Q541" i="6"/>
  <c r="R541" i="6"/>
  <c r="S541" i="6"/>
  <c r="T541" i="6"/>
  <c r="U541" i="6"/>
  <c r="V541" i="6"/>
  <c r="W541" i="6"/>
  <c r="X541" i="6"/>
  <c r="Y541" i="6"/>
  <c r="Z541" i="6"/>
  <c r="AA541" i="6"/>
  <c r="AB541" i="6"/>
  <c r="C542" i="6"/>
  <c r="D542" i="6"/>
  <c r="E542" i="6"/>
  <c r="F542" i="6"/>
  <c r="G542" i="6"/>
  <c r="H542" i="6"/>
  <c r="I542" i="6"/>
  <c r="J542" i="6"/>
  <c r="K542" i="6"/>
  <c r="M542" i="6"/>
  <c r="N542" i="6"/>
  <c r="O542" i="6"/>
  <c r="P542" i="6"/>
  <c r="Q542" i="6"/>
  <c r="R542" i="6"/>
  <c r="S542" i="6"/>
  <c r="T542" i="6"/>
  <c r="U542" i="6"/>
  <c r="V542" i="6"/>
  <c r="W542" i="6"/>
  <c r="X542" i="6"/>
  <c r="Y542" i="6"/>
  <c r="Z542" i="6"/>
  <c r="AA542" i="6"/>
  <c r="AB542" i="6"/>
  <c r="C543" i="6"/>
  <c r="D543" i="6"/>
  <c r="E543" i="6"/>
  <c r="F543" i="6"/>
  <c r="G543" i="6"/>
  <c r="H543" i="6"/>
  <c r="I543" i="6"/>
  <c r="J543" i="6"/>
  <c r="K543" i="6"/>
  <c r="M543" i="6"/>
  <c r="N543" i="6"/>
  <c r="O543" i="6"/>
  <c r="P543" i="6"/>
  <c r="Q543" i="6"/>
  <c r="R543" i="6"/>
  <c r="S543" i="6"/>
  <c r="T543" i="6"/>
  <c r="U543" i="6"/>
  <c r="V543" i="6"/>
  <c r="W543" i="6"/>
  <c r="X543" i="6"/>
  <c r="Y543" i="6"/>
  <c r="Z543" i="6"/>
  <c r="AA543" i="6"/>
  <c r="AB543" i="6"/>
  <c r="C544" i="6"/>
  <c r="D544" i="6"/>
  <c r="E544" i="6"/>
  <c r="F544" i="6"/>
  <c r="G544" i="6"/>
  <c r="H544" i="6"/>
  <c r="I544" i="6"/>
  <c r="J544" i="6"/>
  <c r="K544" i="6"/>
  <c r="M544" i="6"/>
  <c r="N544" i="6"/>
  <c r="O544" i="6"/>
  <c r="P544" i="6"/>
  <c r="Q544" i="6"/>
  <c r="R544" i="6"/>
  <c r="S544" i="6"/>
  <c r="T544" i="6"/>
  <c r="U544" i="6"/>
  <c r="V544" i="6"/>
  <c r="W544" i="6"/>
  <c r="X544" i="6"/>
  <c r="Y544" i="6"/>
  <c r="Z544" i="6"/>
  <c r="AA544" i="6"/>
  <c r="AB544" i="6"/>
  <c r="C545" i="6"/>
  <c r="D545" i="6"/>
  <c r="E545" i="6"/>
  <c r="F545" i="6"/>
  <c r="G545" i="6"/>
  <c r="H545" i="6"/>
  <c r="I545" i="6"/>
  <c r="J545" i="6"/>
  <c r="K545" i="6"/>
  <c r="M545" i="6"/>
  <c r="N545" i="6"/>
  <c r="O545" i="6"/>
  <c r="P545" i="6"/>
  <c r="Q545" i="6"/>
  <c r="R545" i="6"/>
  <c r="S545" i="6"/>
  <c r="T545" i="6"/>
  <c r="U545" i="6"/>
  <c r="V545" i="6"/>
  <c r="W545" i="6"/>
  <c r="X545" i="6"/>
  <c r="Y545" i="6"/>
  <c r="Z545" i="6"/>
  <c r="AA545" i="6"/>
  <c r="AB545" i="6"/>
  <c r="C546" i="6"/>
  <c r="D546" i="6"/>
  <c r="E546" i="6"/>
  <c r="F546" i="6"/>
  <c r="G546" i="6"/>
  <c r="H546" i="6"/>
  <c r="I546" i="6"/>
  <c r="J546" i="6"/>
  <c r="K546" i="6"/>
  <c r="M546" i="6"/>
  <c r="N546" i="6"/>
  <c r="O546" i="6"/>
  <c r="P546" i="6"/>
  <c r="Q546" i="6"/>
  <c r="R546" i="6"/>
  <c r="S546" i="6"/>
  <c r="T546" i="6"/>
  <c r="U546" i="6"/>
  <c r="V546" i="6"/>
  <c r="W546" i="6"/>
  <c r="X546" i="6"/>
  <c r="Y546" i="6"/>
  <c r="Z546" i="6"/>
  <c r="AA546" i="6"/>
  <c r="AB546" i="6"/>
  <c r="C547" i="6"/>
  <c r="D547" i="6"/>
  <c r="E547" i="6"/>
  <c r="F547" i="6"/>
  <c r="G547" i="6"/>
  <c r="H547" i="6"/>
  <c r="I547" i="6"/>
  <c r="J547" i="6"/>
  <c r="K547" i="6"/>
  <c r="M547" i="6"/>
  <c r="N547" i="6"/>
  <c r="O547" i="6"/>
  <c r="P547" i="6"/>
  <c r="Q547" i="6"/>
  <c r="R547" i="6"/>
  <c r="S547" i="6"/>
  <c r="T547" i="6"/>
  <c r="U547" i="6"/>
  <c r="V547" i="6"/>
  <c r="W547" i="6"/>
  <c r="X547" i="6"/>
  <c r="Y547" i="6"/>
  <c r="Z547" i="6"/>
  <c r="AA547" i="6"/>
  <c r="AB547" i="6"/>
  <c r="C548" i="6"/>
  <c r="D548" i="6"/>
  <c r="E548" i="6"/>
  <c r="F548" i="6"/>
  <c r="G548" i="6"/>
  <c r="H548" i="6"/>
  <c r="I548" i="6"/>
  <c r="J548" i="6"/>
  <c r="K548" i="6"/>
  <c r="M548" i="6"/>
  <c r="N548" i="6"/>
  <c r="O548" i="6"/>
  <c r="P548" i="6"/>
  <c r="Q548" i="6"/>
  <c r="R548" i="6"/>
  <c r="S548" i="6"/>
  <c r="T548" i="6"/>
  <c r="U548" i="6"/>
  <c r="V548" i="6"/>
  <c r="W548" i="6"/>
  <c r="X548" i="6"/>
  <c r="Y548" i="6"/>
  <c r="Z548" i="6"/>
  <c r="AA548" i="6"/>
  <c r="AB548" i="6"/>
  <c r="C549" i="6"/>
  <c r="D549" i="6"/>
  <c r="E549" i="6"/>
  <c r="F549" i="6"/>
  <c r="G549" i="6"/>
  <c r="H549" i="6"/>
  <c r="I549" i="6"/>
  <c r="J549" i="6"/>
  <c r="K549" i="6"/>
  <c r="M549" i="6"/>
  <c r="N549" i="6"/>
  <c r="O549" i="6"/>
  <c r="P549" i="6"/>
  <c r="Q549" i="6"/>
  <c r="R549" i="6"/>
  <c r="S549" i="6"/>
  <c r="T549" i="6"/>
  <c r="U549" i="6"/>
  <c r="V549" i="6"/>
  <c r="W549" i="6"/>
  <c r="X549" i="6"/>
  <c r="Y549" i="6"/>
  <c r="Z549" i="6"/>
  <c r="AA549" i="6"/>
  <c r="AB549" i="6"/>
  <c r="C550" i="6"/>
  <c r="D550" i="6"/>
  <c r="E550" i="6"/>
  <c r="F550" i="6"/>
  <c r="G550" i="6"/>
  <c r="H550" i="6"/>
  <c r="I550" i="6"/>
  <c r="J550" i="6"/>
  <c r="K550" i="6"/>
  <c r="M550" i="6"/>
  <c r="N550" i="6"/>
  <c r="O550" i="6"/>
  <c r="P550" i="6"/>
  <c r="Q550" i="6"/>
  <c r="R550" i="6"/>
  <c r="S550" i="6"/>
  <c r="T550" i="6"/>
  <c r="U550" i="6"/>
  <c r="V550" i="6"/>
  <c r="W550" i="6"/>
  <c r="X550" i="6"/>
  <c r="Y550" i="6"/>
  <c r="Z550" i="6"/>
  <c r="AA550" i="6"/>
  <c r="AB550" i="6"/>
  <c r="C551" i="6"/>
  <c r="D551" i="6"/>
  <c r="E551" i="6"/>
  <c r="F551" i="6"/>
  <c r="G551" i="6"/>
  <c r="H551" i="6"/>
  <c r="I551" i="6"/>
  <c r="J551" i="6"/>
  <c r="K551" i="6"/>
  <c r="M551" i="6"/>
  <c r="N551" i="6"/>
  <c r="O551" i="6"/>
  <c r="P551" i="6"/>
  <c r="Q551" i="6"/>
  <c r="R551" i="6"/>
  <c r="S551" i="6"/>
  <c r="T551" i="6"/>
  <c r="U551" i="6"/>
  <c r="V551" i="6"/>
  <c r="W551" i="6"/>
  <c r="X551" i="6"/>
  <c r="Y551" i="6"/>
  <c r="Z551" i="6"/>
  <c r="AA551" i="6"/>
  <c r="AB551" i="6"/>
  <c r="C552" i="6"/>
  <c r="D552" i="6"/>
  <c r="E552" i="6"/>
  <c r="F552" i="6"/>
  <c r="G552" i="6"/>
  <c r="H552" i="6"/>
  <c r="I552" i="6"/>
  <c r="J552" i="6"/>
  <c r="K552" i="6"/>
  <c r="M552" i="6"/>
  <c r="N552" i="6"/>
  <c r="O552" i="6"/>
  <c r="P552" i="6"/>
  <c r="Q552" i="6"/>
  <c r="R552" i="6"/>
  <c r="S552" i="6"/>
  <c r="T552" i="6"/>
  <c r="U552" i="6"/>
  <c r="V552" i="6"/>
  <c r="W552" i="6"/>
  <c r="X552" i="6"/>
  <c r="Y552" i="6"/>
  <c r="Z552" i="6"/>
  <c r="AA552" i="6"/>
  <c r="AB552" i="6"/>
  <c r="C553" i="6"/>
  <c r="D553" i="6"/>
  <c r="E553" i="6"/>
  <c r="F553" i="6"/>
  <c r="G553" i="6"/>
  <c r="H553" i="6"/>
  <c r="I553" i="6"/>
  <c r="J553" i="6"/>
  <c r="K553" i="6"/>
  <c r="M553" i="6"/>
  <c r="N553" i="6"/>
  <c r="O553" i="6"/>
  <c r="P553" i="6"/>
  <c r="Q553" i="6"/>
  <c r="R553" i="6"/>
  <c r="S553" i="6"/>
  <c r="T553" i="6"/>
  <c r="U553" i="6"/>
  <c r="V553" i="6"/>
  <c r="W553" i="6"/>
  <c r="X553" i="6"/>
  <c r="Y553" i="6"/>
  <c r="Z553" i="6"/>
  <c r="AA553" i="6"/>
  <c r="AB553" i="6"/>
  <c r="C554" i="6"/>
  <c r="D554" i="6"/>
  <c r="E554" i="6"/>
  <c r="F554" i="6"/>
  <c r="G554" i="6"/>
  <c r="H554" i="6"/>
  <c r="I554" i="6"/>
  <c r="J554" i="6"/>
  <c r="K554" i="6"/>
  <c r="M554" i="6"/>
  <c r="N554" i="6"/>
  <c r="O554" i="6"/>
  <c r="P554" i="6"/>
  <c r="Q554" i="6"/>
  <c r="R554" i="6"/>
  <c r="S554" i="6"/>
  <c r="T554" i="6"/>
  <c r="U554" i="6"/>
  <c r="V554" i="6"/>
  <c r="W554" i="6"/>
  <c r="X554" i="6"/>
  <c r="Y554" i="6"/>
  <c r="Z554" i="6"/>
  <c r="AA554" i="6"/>
  <c r="AB554" i="6"/>
  <c r="C555" i="6"/>
  <c r="D555" i="6"/>
  <c r="E555" i="6"/>
  <c r="F555" i="6"/>
  <c r="G555" i="6"/>
  <c r="H555" i="6"/>
  <c r="I555" i="6"/>
  <c r="J555" i="6"/>
  <c r="K555" i="6"/>
  <c r="M555" i="6"/>
  <c r="N555" i="6"/>
  <c r="O555" i="6"/>
  <c r="P555" i="6"/>
  <c r="Q555" i="6"/>
  <c r="R555" i="6"/>
  <c r="S555" i="6"/>
  <c r="T555" i="6"/>
  <c r="U555" i="6"/>
  <c r="V555" i="6"/>
  <c r="W555" i="6"/>
  <c r="X555" i="6"/>
  <c r="Y555" i="6"/>
  <c r="Z555" i="6"/>
  <c r="AA555" i="6"/>
  <c r="AB555" i="6"/>
  <c r="C556" i="6"/>
  <c r="D556" i="6"/>
  <c r="E556" i="6"/>
  <c r="F556" i="6"/>
  <c r="G556" i="6"/>
  <c r="H556" i="6"/>
  <c r="I556" i="6"/>
  <c r="J556" i="6"/>
  <c r="K556" i="6"/>
  <c r="M556" i="6"/>
  <c r="N556" i="6"/>
  <c r="O556" i="6"/>
  <c r="P556" i="6"/>
  <c r="Q556" i="6"/>
  <c r="R556" i="6"/>
  <c r="S556" i="6"/>
  <c r="T556" i="6"/>
  <c r="U556" i="6"/>
  <c r="V556" i="6"/>
  <c r="W556" i="6"/>
  <c r="X556" i="6"/>
  <c r="Y556" i="6"/>
  <c r="Z556" i="6"/>
  <c r="AA556" i="6"/>
  <c r="AB556" i="6"/>
  <c r="C557" i="6"/>
  <c r="D557" i="6"/>
  <c r="E557" i="6"/>
  <c r="F557" i="6"/>
  <c r="G557" i="6"/>
  <c r="H557" i="6"/>
  <c r="I557" i="6"/>
  <c r="J557" i="6"/>
  <c r="K557" i="6"/>
  <c r="M557" i="6"/>
  <c r="N557" i="6"/>
  <c r="O557" i="6"/>
  <c r="P557" i="6"/>
  <c r="Q557" i="6"/>
  <c r="R557" i="6"/>
  <c r="S557" i="6"/>
  <c r="T557" i="6"/>
  <c r="U557" i="6"/>
  <c r="V557" i="6"/>
  <c r="W557" i="6"/>
  <c r="X557" i="6"/>
  <c r="Y557" i="6"/>
  <c r="Z557" i="6"/>
  <c r="AA557" i="6"/>
  <c r="AB557" i="6"/>
  <c r="C558" i="6"/>
  <c r="D558" i="6"/>
  <c r="E558" i="6"/>
  <c r="F558" i="6"/>
  <c r="G558" i="6"/>
  <c r="H558" i="6"/>
  <c r="I558" i="6"/>
  <c r="J558" i="6"/>
  <c r="K558" i="6"/>
  <c r="M558" i="6"/>
  <c r="N558" i="6"/>
  <c r="O558" i="6"/>
  <c r="P558" i="6"/>
  <c r="Q558" i="6"/>
  <c r="R558" i="6"/>
  <c r="S558" i="6"/>
  <c r="T558" i="6"/>
  <c r="U558" i="6"/>
  <c r="V558" i="6"/>
  <c r="W558" i="6"/>
  <c r="X558" i="6"/>
  <c r="Y558" i="6"/>
  <c r="Z558" i="6"/>
  <c r="AA558" i="6"/>
  <c r="AB558" i="6"/>
  <c r="C559" i="6"/>
  <c r="D559" i="6"/>
  <c r="E559" i="6"/>
  <c r="F559" i="6"/>
  <c r="G559" i="6"/>
  <c r="H559" i="6"/>
  <c r="I559" i="6"/>
  <c r="J559" i="6"/>
  <c r="K559" i="6"/>
  <c r="M559" i="6"/>
  <c r="N559" i="6"/>
  <c r="O559" i="6"/>
  <c r="P559" i="6"/>
  <c r="Q559" i="6"/>
  <c r="R559" i="6"/>
  <c r="S559" i="6"/>
  <c r="T559" i="6"/>
  <c r="U559" i="6"/>
  <c r="V559" i="6"/>
  <c r="W559" i="6"/>
  <c r="X559" i="6"/>
  <c r="Y559" i="6"/>
  <c r="Z559" i="6"/>
  <c r="AA559" i="6"/>
  <c r="AB559" i="6"/>
  <c r="C560" i="6"/>
  <c r="D560" i="6"/>
  <c r="E560" i="6"/>
  <c r="F560" i="6"/>
  <c r="G560" i="6"/>
  <c r="H560" i="6"/>
  <c r="I560" i="6"/>
  <c r="J560" i="6"/>
  <c r="K560" i="6"/>
  <c r="M560" i="6"/>
  <c r="N560" i="6"/>
  <c r="O560" i="6"/>
  <c r="P560" i="6"/>
  <c r="Q560" i="6"/>
  <c r="R560" i="6"/>
  <c r="S560" i="6"/>
  <c r="T560" i="6"/>
  <c r="U560" i="6"/>
  <c r="V560" i="6"/>
  <c r="W560" i="6"/>
  <c r="X560" i="6"/>
  <c r="Y560" i="6"/>
  <c r="Z560" i="6"/>
  <c r="AA560" i="6"/>
  <c r="AB560" i="6"/>
  <c r="C561" i="6"/>
  <c r="D561" i="6"/>
  <c r="E561" i="6"/>
  <c r="F561" i="6"/>
  <c r="G561" i="6"/>
  <c r="H561" i="6"/>
  <c r="I561" i="6"/>
  <c r="J561" i="6"/>
  <c r="K561" i="6"/>
  <c r="M561" i="6"/>
  <c r="N561" i="6"/>
  <c r="O561" i="6"/>
  <c r="P561" i="6"/>
  <c r="Q561" i="6"/>
  <c r="R561" i="6"/>
  <c r="S561" i="6"/>
  <c r="T561" i="6"/>
  <c r="U561" i="6"/>
  <c r="V561" i="6"/>
  <c r="W561" i="6"/>
  <c r="X561" i="6"/>
  <c r="Y561" i="6"/>
  <c r="Z561" i="6"/>
  <c r="AA561" i="6"/>
  <c r="AB561" i="6"/>
  <c r="C562" i="6"/>
  <c r="D562" i="6"/>
  <c r="E562" i="6"/>
  <c r="F562" i="6"/>
  <c r="G562" i="6"/>
  <c r="H562" i="6"/>
  <c r="I562" i="6"/>
  <c r="J562" i="6"/>
  <c r="K562" i="6"/>
  <c r="M562" i="6"/>
  <c r="N562" i="6"/>
  <c r="O562" i="6"/>
  <c r="P562" i="6"/>
  <c r="Q562" i="6"/>
  <c r="R562" i="6"/>
  <c r="S562" i="6"/>
  <c r="T562" i="6"/>
  <c r="U562" i="6"/>
  <c r="V562" i="6"/>
  <c r="W562" i="6"/>
  <c r="X562" i="6"/>
  <c r="Y562" i="6"/>
  <c r="Z562" i="6"/>
  <c r="AA562" i="6"/>
  <c r="AB562" i="6"/>
  <c r="C563" i="6"/>
  <c r="D563" i="6"/>
  <c r="E563" i="6"/>
  <c r="F563" i="6"/>
  <c r="G563" i="6"/>
  <c r="H563" i="6"/>
  <c r="I563" i="6"/>
  <c r="J563" i="6"/>
  <c r="K563" i="6"/>
  <c r="M563" i="6"/>
  <c r="N563" i="6"/>
  <c r="O563" i="6"/>
  <c r="P563" i="6"/>
  <c r="Q563" i="6"/>
  <c r="R563" i="6"/>
  <c r="S563" i="6"/>
  <c r="T563" i="6"/>
  <c r="U563" i="6"/>
  <c r="V563" i="6"/>
  <c r="W563" i="6"/>
  <c r="X563" i="6"/>
  <c r="Y563" i="6"/>
  <c r="Z563" i="6"/>
  <c r="AA563" i="6"/>
  <c r="AB563" i="6"/>
  <c r="C564" i="6"/>
  <c r="D564" i="6"/>
  <c r="E564" i="6"/>
  <c r="F564" i="6"/>
  <c r="G564" i="6"/>
  <c r="H564" i="6"/>
  <c r="I564" i="6"/>
  <c r="J564" i="6"/>
  <c r="K564" i="6"/>
  <c r="M564" i="6"/>
  <c r="N564" i="6"/>
  <c r="O564" i="6"/>
  <c r="P564" i="6"/>
  <c r="Q564" i="6"/>
  <c r="R564" i="6"/>
  <c r="S564" i="6"/>
  <c r="T564" i="6"/>
  <c r="U564" i="6"/>
  <c r="V564" i="6"/>
  <c r="W564" i="6"/>
  <c r="X564" i="6"/>
  <c r="Y564" i="6"/>
  <c r="Z564" i="6"/>
  <c r="AA564" i="6"/>
  <c r="AB564" i="6"/>
  <c r="C565" i="6"/>
  <c r="D565" i="6"/>
  <c r="E565" i="6"/>
  <c r="F565" i="6"/>
  <c r="G565" i="6"/>
  <c r="H565" i="6"/>
  <c r="I565" i="6"/>
  <c r="J565" i="6"/>
  <c r="K565" i="6"/>
  <c r="M565" i="6"/>
  <c r="N565" i="6"/>
  <c r="O565" i="6"/>
  <c r="P565" i="6"/>
  <c r="Q565" i="6"/>
  <c r="R565" i="6"/>
  <c r="S565" i="6"/>
  <c r="T565" i="6"/>
  <c r="U565" i="6"/>
  <c r="V565" i="6"/>
  <c r="W565" i="6"/>
  <c r="X565" i="6"/>
  <c r="Y565" i="6"/>
  <c r="Z565" i="6"/>
  <c r="AA565" i="6"/>
  <c r="AB565" i="6"/>
  <c r="C566" i="6"/>
  <c r="D566" i="6"/>
  <c r="E566" i="6"/>
  <c r="F566" i="6"/>
  <c r="G566" i="6"/>
  <c r="H566" i="6"/>
  <c r="I566" i="6"/>
  <c r="J566" i="6"/>
  <c r="K566" i="6"/>
  <c r="M566" i="6"/>
  <c r="N566" i="6"/>
  <c r="O566" i="6"/>
  <c r="P566" i="6"/>
  <c r="Q566" i="6"/>
  <c r="R566" i="6"/>
  <c r="S566" i="6"/>
  <c r="T566" i="6"/>
  <c r="U566" i="6"/>
  <c r="V566" i="6"/>
  <c r="W566" i="6"/>
  <c r="X566" i="6"/>
  <c r="Y566" i="6"/>
  <c r="Z566" i="6"/>
  <c r="AA566" i="6"/>
  <c r="AB566" i="6"/>
  <c r="C567" i="6"/>
  <c r="D567" i="6"/>
  <c r="E567" i="6"/>
  <c r="F567" i="6"/>
  <c r="G567" i="6"/>
  <c r="H567" i="6"/>
  <c r="I567" i="6"/>
  <c r="J567" i="6"/>
  <c r="K567" i="6"/>
  <c r="M567" i="6"/>
  <c r="N567" i="6"/>
  <c r="O567" i="6"/>
  <c r="P567" i="6"/>
  <c r="Q567" i="6"/>
  <c r="R567" i="6"/>
  <c r="S567" i="6"/>
  <c r="T567" i="6"/>
  <c r="U567" i="6"/>
  <c r="V567" i="6"/>
  <c r="W567" i="6"/>
  <c r="X567" i="6"/>
  <c r="Y567" i="6"/>
  <c r="Z567" i="6"/>
  <c r="AA567" i="6"/>
  <c r="AB567" i="6"/>
  <c r="C568" i="6"/>
  <c r="D568" i="6"/>
  <c r="E568" i="6"/>
  <c r="F568" i="6"/>
  <c r="G568" i="6"/>
  <c r="H568" i="6"/>
  <c r="I568" i="6"/>
  <c r="J568" i="6"/>
  <c r="K568" i="6"/>
  <c r="M568" i="6"/>
  <c r="N568" i="6"/>
  <c r="O568" i="6"/>
  <c r="P568" i="6"/>
  <c r="Q568" i="6"/>
  <c r="R568" i="6"/>
  <c r="S568" i="6"/>
  <c r="T568" i="6"/>
  <c r="U568" i="6"/>
  <c r="V568" i="6"/>
  <c r="W568" i="6"/>
  <c r="X568" i="6"/>
  <c r="Y568" i="6"/>
  <c r="Z568" i="6"/>
  <c r="AA568" i="6"/>
  <c r="AB568" i="6"/>
  <c r="C569" i="6"/>
  <c r="D569" i="6"/>
  <c r="E569" i="6"/>
  <c r="F569" i="6"/>
  <c r="G569" i="6"/>
  <c r="H569" i="6"/>
  <c r="I569" i="6"/>
  <c r="J569" i="6"/>
  <c r="K569" i="6"/>
  <c r="M569" i="6"/>
  <c r="N569" i="6"/>
  <c r="O569" i="6"/>
  <c r="P569" i="6"/>
  <c r="Q569" i="6"/>
  <c r="R569" i="6"/>
  <c r="S569" i="6"/>
  <c r="T569" i="6"/>
  <c r="U569" i="6"/>
  <c r="V569" i="6"/>
  <c r="W569" i="6"/>
  <c r="X569" i="6"/>
  <c r="Y569" i="6"/>
  <c r="Z569" i="6"/>
  <c r="AA569" i="6"/>
  <c r="AB569" i="6"/>
  <c r="C570" i="6"/>
  <c r="D570" i="6"/>
  <c r="E570" i="6"/>
  <c r="F570" i="6"/>
  <c r="G570" i="6"/>
  <c r="H570" i="6"/>
  <c r="I570" i="6"/>
  <c r="J570" i="6"/>
  <c r="K570" i="6"/>
  <c r="M570" i="6"/>
  <c r="N570" i="6"/>
  <c r="O570" i="6"/>
  <c r="P570" i="6"/>
  <c r="Q570" i="6"/>
  <c r="R570" i="6"/>
  <c r="S570" i="6"/>
  <c r="T570" i="6"/>
  <c r="U570" i="6"/>
  <c r="V570" i="6"/>
  <c r="W570" i="6"/>
  <c r="X570" i="6"/>
  <c r="Y570" i="6"/>
  <c r="Z570" i="6"/>
  <c r="AA570" i="6"/>
  <c r="AB570" i="6"/>
  <c r="C571" i="6"/>
  <c r="D571" i="6"/>
  <c r="E571" i="6"/>
  <c r="F571" i="6"/>
  <c r="G571" i="6"/>
  <c r="H571" i="6"/>
  <c r="I571" i="6"/>
  <c r="J571" i="6"/>
  <c r="K571" i="6"/>
  <c r="M571" i="6"/>
  <c r="N571" i="6"/>
  <c r="O571" i="6"/>
  <c r="P571" i="6"/>
  <c r="Q571" i="6"/>
  <c r="R571" i="6"/>
  <c r="S571" i="6"/>
  <c r="T571" i="6"/>
  <c r="U571" i="6"/>
  <c r="V571" i="6"/>
  <c r="W571" i="6"/>
  <c r="X571" i="6"/>
  <c r="Y571" i="6"/>
  <c r="Z571" i="6"/>
  <c r="AA571" i="6"/>
  <c r="AB571" i="6"/>
  <c r="C572" i="6"/>
  <c r="D572" i="6"/>
  <c r="E572" i="6"/>
  <c r="F572" i="6"/>
  <c r="G572" i="6"/>
  <c r="H572" i="6"/>
  <c r="I572" i="6"/>
  <c r="J572" i="6"/>
  <c r="K572" i="6"/>
  <c r="M572" i="6"/>
  <c r="N572" i="6"/>
  <c r="O572" i="6"/>
  <c r="P572" i="6"/>
  <c r="Q572" i="6"/>
  <c r="R572" i="6"/>
  <c r="S572" i="6"/>
  <c r="T572" i="6"/>
  <c r="U572" i="6"/>
  <c r="V572" i="6"/>
  <c r="W572" i="6"/>
  <c r="X572" i="6"/>
  <c r="Y572" i="6"/>
  <c r="Z572" i="6"/>
  <c r="AA572" i="6"/>
  <c r="AB572" i="6"/>
  <c r="C573" i="6"/>
  <c r="D573" i="6"/>
  <c r="E573" i="6"/>
  <c r="F573" i="6"/>
  <c r="G573" i="6"/>
  <c r="H573" i="6"/>
  <c r="I573" i="6"/>
  <c r="J573" i="6"/>
  <c r="K573" i="6"/>
  <c r="M573" i="6"/>
  <c r="N573" i="6"/>
  <c r="O573" i="6"/>
  <c r="P573" i="6"/>
  <c r="Q573" i="6"/>
  <c r="R573" i="6"/>
  <c r="S573" i="6"/>
  <c r="T573" i="6"/>
  <c r="U573" i="6"/>
  <c r="V573" i="6"/>
  <c r="W573" i="6"/>
  <c r="X573" i="6"/>
  <c r="Y573" i="6"/>
  <c r="Z573" i="6"/>
  <c r="AA573" i="6"/>
  <c r="AB573" i="6"/>
  <c r="C574" i="6"/>
  <c r="D574" i="6"/>
  <c r="E574" i="6"/>
  <c r="F574" i="6"/>
  <c r="G574" i="6"/>
  <c r="H574" i="6"/>
  <c r="I574" i="6"/>
  <c r="J574" i="6"/>
  <c r="K574" i="6"/>
  <c r="M574" i="6"/>
  <c r="N574" i="6"/>
  <c r="O574" i="6"/>
  <c r="P574" i="6"/>
  <c r="Q574" i="6"/>
  <c r="R574" i="6"/>
  <c r="S574" i="6"/>
  <c r="T574" i="6"/>
  <c r="U574" i="6"/>
  <c r="V574" i="6"/>
  <c r="W574" i="6"/>
  <c r="X574" i="6"/>
  <c r="Y574" i="6"/>
  <c r="Z574" i="6"/>
  <c r="AA574" i="6"/>
  <c r="AB574" i="6"/>
  <c r="C575" i="6"/>
  <c r="D575" i="6"/>
  <c r="E575" i="6"/>
  <c r="F575" i="6"/>
  <c r="G575" i="6"/>
  <c r="H575" i="6"/>
  <c r="I575" i="6"/>
  <c r="J575" i="6"/>
  <c r="K575" i="6"/>
  <c r="M575" i="6"/>
  <c r="N575" i="6"/>
  <c r="O575" i="6"/>
  <c r="P575" i="6"/>
  <c r="Q575" i="6"/>
  <c r="R575" i="6"/>
  <c r="S575" i="6"/>
  <c r="T575" i="6"/>
  <c r="U575" i="6"/>
  <c r="V575" i="6"/>
  <c r="W575" i="6"/>
  <c r="X575" i="6"/>
  <c r="Y575" i="6"/>
  <c r="Z575" i="6"/>
  <c r="AA575" i="6"/>
  <c r="AB575" i="6"/>
  <c r="C576" i="6"/>
  <c r="D576" i="6"/>
  <c r="E576" i="6"/>
  <c r="F576" i="6"/>
  <c r="G576" i="6"/>
  <c r="H576" i="6"/>
  <c r="I576" i="6"/>
  <c r="J576" i="6"/>
  <c r="K576" i="6"/>
  <c r="M576" i="6"/>
  <c r="N576" i="6"/>
  <c r="O576" i="6"/>
  <c r="P576" i="6"/>
  <c r="Q576" i="6"/>
  <c r="R576" i="6"/>
  <c r="S576" i="6"/>
  <c r="T576" i="6"/>
  <c r="U576" i="6"/>
  <c r="V576" i="6"/>
  <c r="W576" i="6"/>
  <c r="X576" i="6"/>
  <c r="Y576" i="6"/>
  <c r="Z576" i="6"/>
  <c r="AA576" i="6"/>
  <c r="AB576" i="6"/>
  <c r="C577" i="6"/>
  <c r="D577" i="6"/>
  <c r="E577" i="6"/>
  <c r="F577" i="6"/>
  <c r="G577" i="6"/>
  <c r="H577" i="6"/>
  <c r="I577" i="6"/>
  <c r="J577" i="6"/>
  <c r="K577" i="6"/>
  <c r="M577" i="6"/>
  <c r="N577" i="6"/>
  <c r="O577" i="6"/>
  <c r="P577" i="6"/>
  <c r="Q577" i="6"/>
  <c r="R577" i="6"/>
  <c r="S577" i="6"/>
  <c r="T577" i="6"/>
  <c r="U577" i="6"/>
  <c r="V577" i="6"/>
  <c r="W577" i="6"/>
  <c r="X577" i="6"/>
  <c r="Y577" i="6"/>
  <c r="Z577" i="6"/>
  <c r="AA577" i="6"/>
  <c r="AB577" i="6"/>
  <c r="C578" i="6"/>
  <c r="D578" i="6"/>
  <c r="E578" i="6"/>
  <c r="F578" i="6"/>
  <c r="G578" i="6"/>
  <c r="H578" i="6"/>
  <c r="I578" i="6"/>
  <c r="J578" i="6"/>
  <c r="K578" i="6"/>
  <c r="M578" i="6"/>
  <c r="N578" i="6"/>
  <c r="O578" i="6"/>
  <c r="P578" i="6"/>
  <c r="Q578" i="6"/>
  <c r="R578" i="6"/>
  <c r="S578" i="6"/>
  <c r="T578" i="6"/>
  <c r="U578" i="6"/>
  <c r="V578" i="6"/>
  <c r="W578" i="6"/>
  <c r="X578" i="6"/>
  <c r="Y578" i="6"/>
  <c r="Z578" i="6"/>
  <c r="AA578" i="6"/>
  <c r="AB578" i="6"/>
  <c r="C579" i="6"/>
  <c r="D579" i="6"/>
  <c r="E579" i="6"/>
  <c r="F579" i="6"/>
  <c r="G579" i="6"/>
  <c r="H579" i="6"/>
  <c r="I579" i="6"/>
  <c r="J579" i="6"/>
  <c r="K579" i="6"/>
  <c r="M579" i="6"/>
  <c r="N579" i="6"/>
  <c r="O579" i="6"/>
  <c r="P579" i="6"/>
  <c r="Q579" i="6"/>
  <c r="R579" i="6"/>
  <c r="S579" i="6"/>
  <c r="T579" i="6"/>
  <c r="U579" i="6"/>
  <c r="V579" i="6"/>
  <c r="W579" i="6"/>
  <c r="X579" i="6"/>
  <c r="Y579" i="6"/>
  <c r="Z579" i="6"/>
  <c r="AA579" i="6"/>
  <c r="AB579" i="6"/>
  <c r="C580" i="6"/>
  <c r="D580" i="6"/>
  <c r="E580" i="6"/>
  <c r="F580" i="6"/>
  <c r="G580" i="6"/>
  <c r="H580" i="6"/>
  <c r="I580" i="6"/>
  <c r="J580" i="6"/>
  <c r="K580" i="6"/>
  <c r="M580" i="6"/>
  <c r="N580" i="6"/>
  <c r="O580" i="6"/>
  <c r="P580" i="6"/>
  <c r="Q580" i="6"/>
  <c r="R580" i="6"/>
  <c r="S580" i="6"/>
  <c r="T580" i="6"/>
  <c r="U580" i="6"/>
  <c r="V580" i="6"/>
  <c r="W580" i="6"/>
  <c r="X580" i="6"/>
  <c r="Y580" i="6"/>
  <c r="Z580" i="6"/>
  <c r="AA580" i="6"/>
  <c r="AB580" i="6"/>
  <c r="C581" i="6"/>
  <c r="D581" i="6"/>
  <c r="E581" i="6"/>
  <c r="F581" i="6"/>
  <c r="G581" i="6"/>
  <c r="H581" i="6"/>
  <c r="I581" i="6"/>
  <c r="J581" i="6"/>
  <c r="K581" i="6"/>
  <c r="M581" i="6"/>
  <c r="N581" i="6"/>
  <c r="O581" i="6"/>
  <c r="P581" i="6"/>
  <c r="Q581" i="6"/>
  <c r="R581" i="6"/>
  <c r="S581" i="6"/>
  <c r="T581" i="6"/>
  <c r="U581" i="6"/>
  <c r="V581" i="6"/>
  <c r="W581" i="6"/>
  <c r="X581" i="6"/>
  <c r="Y581" i="6"/>
  <c r="Z581" i="6"/>
  <c r="AA581" i="6"/>
  <c r="AB581" i="6"/>
  <c r="C582" i="6"/>
  <c r="D582" i="6"/>
  <c r="E582" i="6"/>
  <c r="F582" i="6"/>
  <c r="G582" i="6"/>
  <c r="H582" i="6"/>
  <c r="I582" i="6"/>
  <c r="J582" i="6"/>
  <c r="K582" i="6"/>
  <c r="M582" i="6"/>
  <c r="N582" i="6"/>
  <c r="O582" i="6"/>
  <c r="P582" i="6"/>
  <c r="Q582" i="6"/>
  <c r="R582" i="6"/>
  <c r="S582" i="6"/>
  <c r="T582" i="6"/>
  <c r="U582" i="6"/>
  <c r="V582" i="6"/>
  <c r="W582" i="6"/>
  <c r="X582" i="6"/>
  <c r="Y582" i="6"/>
  <c r="Z582" i="6"/>
  <c r="AA582" i="6"/>
  <c r="AB582" i="6"/>
  <c r="C583" i="6"/>
  <c r="D583" i="6"/>
  <c r="E583" i="6"/>
  <c r="F583" i="6"/>
  <c r="G583" i="6"/>
  <c r="H583" i="6"/>
  <c r="I583" i="6"/>
  <c r="J583" i="6"/>
  <c r="K583" i="6"/>
  <c r="M583" i="6"/>
  <c r="N583" i="6"/>
  <c r="O583" i="6"/>
  <c r="P583" i="6"/>
  <c r="Q583" i="6"/>
  <c r="R583" i="6"/>
  <c r="S583" i="6"/>
  <c r="T583" i="6"/>
  <c r="U583" i="6"/>
  <c r="V583" i="6"/>
  <c r="W583" i="6"/>
  <c r="X583" i="6"/>
  <c r="Y583" i="6"/>
  <c r="Z583" i="6"/>
  <c r="AA583" i="6"/>
  <c r="AB583" i="6"/>
  <c r="C584" i="6"/>
  <c r="D584" i="6"/>
  <c r="E584" i="6"/>
  <c r="F584" i="6"/>
  <c r="G584" i="6"/>
  <c r="H584" i="6"/>
  <c r="I584" i="6"/>
  <c r="J584" i="6"/>
  <c r="K584" i="6"/>
  <c r="M584" i="6"/>
  <c r="N584" i="6"/>
  <c r="O584" i="6"/>
  <c r="P584" i="6"/>
  <c r="Q584" i="6"/>
  <c r="R584" i="6"/>
  <c r="S584" i="6"/>
  <c r="T584" i="6"/>
  <c r="U584" i="6"/>
  <c r="V584" i="6"/>
  <c r="W584" i="6"/>
  <c r="X584" i="6"/>
  <c r="Y584" i="6"/>
  <c r="Z584" i="6"/>
  <c r="AA584" i="6"/>
  <c r="AB584" i="6"/>
  <c r="C585" i="6"/>
  <c r="D585" i="6"/>
  <c r="E585" i="6"/>
  <c r="F585" i="6"/>
  <c r="G585" i="6"/>
  <c r="H585" i="6"/>
  <c r="I585" i="6"/>
  <c r="J585" i="6"/>
  <c r="K585" i="6"/>
  <c r="M585" i="6"/>
  <c r="N585" i="6"/>
  <c r="O585" i="6"/>
  <c r="P585" i="6"/>
  <c r="Q585" i="6"/>
  <c r="R585" i="6"/>
  <c r="S585" i="6"/>
  <c r="T585" i="6"/>
  <c r="U585" i="6"/>
  <c r="V585" i="6"/>
  <c r="W585" i="6"/>
  <c r="X585" i="6"/>
  <c r="Y585" i="6"/>
  <c r="Z585" i="6"/>
  <c r="AA585" i="6"/>
  <c r="AB585" i="6"/>
  <c r="C586" i="6"/>
  <c r="D586" i="6"/>
  <c r="E586" i="6"/>
  <c r="F586" i="6"/>
  <c r="G586" i="6"/>
  <c r="H586" i="6"/>
  <c r="I586" i="6"/>
  <c r="J586" i="6"/>
  <c r="K586" i="6"/>
  <c r="M586" i="6"/>
  <c r="N586" i="6"/>
  <c r="O586" i="6"/>
  <c r="P586" i="6"/>
  <c r="Q586" i="6"/>
  <c r="R586" i="6"/>
  <c r="S586" i="6"/>
  <c r="T586" i="6"/>
  <c r="U586" i="6"/>
  <c r="V586" i="6"/>
  <c r="W586" i="6"/>
  <c r="X586" i="6"/>
  <c r="Y586" i="6"/>
  <c r="Z586" i="6"/>
  <c r="AA586" i="6"/>
  <c r="AB586" i="6"/>
  <c r="C587" i="6"/>
  <c r="D587" i="6"/>
  <c r="E587" i="6"/>
  <c r="F587" i="6"/>
  <c r="G587" i="6"/>
  <c r="H587" i="6"/>
  <c r="I587" i="6"/>
  <c r="J587" i="6"/>
  <c r="K587" i="6"/>
  <c r="M587" i="6"/>
  <c r="N587" i="6"/>
  <c r="O587" i="6"/>
  <c r="P587" i="6"/>
  <c r="Q587" i="6"/>
  <c r="R587" i="6"/>
  <c r="S587" i="6"/>
  <c r="T587" i="6"/>
  <c r="U587" i="6"/>
  <c r="V587" i="6"/>
  <c r="W587" i="6"/>
  <c r="X587" i="6"/>
  <c r="Y587" i="6"/>
  <c r="Z587" i="6"/>
  <c r="AA587" i="6"/>
  <c r="AB587" i="6"/>
  <c r="C588" i="6"/>
  <c r="D588" i="6"/>
  <c r="E588" i="6"/>
  <c r="F588" i="6"/>
  <c r="G588" i="6"/>
  <c r="H588" i="6"/>
  <c r="I588" i="6"/>
  <c r="J588" i="6"/>
  <c r="K588" i="6"/>
  <c r="M588" i="6"/>
  <c r="N588" i="6"/>
  <c r="O588" i="6"/>
  <c r="P588" i="6"/>
  <c r="Q588" i="6"/>
  <c r="R588" i="6"/>
  <c r="S588" i="6"/>
  <c r="T588" i="6"/>
  <c r="U588" i="6"/>
  <c r="V588" i="6"/>
  <c r="W588" i="6"/>
  <c r="X588" i="6"/>
  <c r="Y588" i="6"/>
  <c r="Z588" i="6"/>
  <c r="AA588" i="6"/>
  <c r="AB588" i="6"/>
  <c r="C589" i="6"/>
  <c r="D589" i="6"/>
  <c r="E589" i="6"/>
  <c r="F589" i="6"/>
  <c r="G589" i="6"/>
  <c r="H589" i="6"/>
  <c r="I589" i="6"/>
  <c r="J589" i="6"/>
  <c r="K589" i="6"/>
  <c r="M589" i="6"/>
  <c r="N589" i="6"/>
  <c r="O589" i="6"/>
  <c r="P589" i="6"/>
  <c r="Q589" i="6"/>
  <c r="R589" i="6"/>
  <c r="S589" i="6"/>
  <c r="T589" i="6"/>
  <c r="U589" i="6"/>
  <c r="V589" i="6"/>
  <c r="W589" i="6"/>
  <c r="X589" i="6"/>
  <c r="Y589" i="6"/>
  <c r="Z589" i="6"/>
  <c r="AA589" i="6"/>
  <c r="AB589" i="6"/>
  <c r="C590" i="6"/>
  <c r="D590" i="6"/>
  <c r="E590" i="6"/>
  <c r="F590" i="6"/>
  <c r="G590" i="6"/>
  <c r="H590" i="6"/>
  <c r="I590" i="6"/>
  <c r="J590" i="6"/>
  <c r="K590" i="6"/>
  <c r="M590" i="6"/>
  <c r="N590" i="6"/>
  <c r="O590" i="6"/>
  <c r="P590" i="6"/>
  <c r="Q590" i="6"/>
  <c r="R590" i="6"/>
  <c r="S590" i="6"/>
  <c r="T590" i="6"/>
  <c r="U590" i="6"/>
  <c r="V590" i="6"/>
  <c r="W590" i="6"/>
  <c r="X590" i="6"/>
  <c r="Y590" i="6"/>
  <c r="Z590" i="6"/>
  <c r="AA590" i="6"/>
  <c r="AB590" i="6"/>
  <c r="C591" i="6"/>
  <c r="D591" i="6"/>
  <c r="E591" i="6"/>
  <c r="F591" i="6"/>
  <c r="G591" i="6"/>
  <c r="H591" i="6"/>
  <c r="I591" i="6"/>
  <c r="J591" i="6"/>
  <c r="K591" i="6"/>
  <c r="M591" i="6"/>
  <c r="N591" i="6"/>
  <c r="O591" i="6"/>
  <c r="P591" i="6"/>
  <c r="Q591" i="6"/>
  <c r="R591" i="6"/>
  <c r="S591" i="6"/>
  <c r="T591" i="6"/>
  <c r="U591" i="6"/>
  <c r="V591" i="6"/>
  <c r="W591" i="6"/>
  <c r="X591" i="6"/>
  <c r="Y591" i="6"/>
  <c r="Z591" i="6"/>
  <c r="AA591" i="6"/>
  <c r="AB591" i="6"/>
  <c r="C592" i="6"/>
  <c r="D592" i="6"/>
  <c r="E592" i="6"/>
  <c r="F592" i="6"/>
  <c r="G592" i="6"/>
  <c r="H592" i="6"/>
  <c r="I592" i="6"/>
  <c r="J592" i="6"/>
  <c r="K592" i="6"/>
  <c r="M592" i="6"/>
  <c r="N592" i="6"/>
  <c r="O592" i="6"/>
  <c r="P592" i="6"/>
  <c r="Q592" i="6"/>
  <c r="R592" i="6"/>
  <c r="S592" i="6"/>
  <c r="T592" i="6"/>
  <c r="U592" i="6"/>
  <c r="V592" i="6"/>
  <c r="W592" i="6"/>
  <c r="X592" i="6"/>
  <c r="Y592" i="6"/>
  <c r="Z592" i="6"/>
  <c r="AA592" i="6"/>
  <c r="AB592" i="6"/>
  <c r="C593" i="6"/>
  <c r="D593" i="6"/>
  <c r="E593" i="6"/>
  <c r="F593" i="6"/>
  <c r="G593" i="6"/>
  <c r="H593" i="6"/>
  <c r="I593" i="6"/>
  <c r="J593" i="6"/>
  <c r="K593" i="6"/>
  <c r="M593" i="6"/>
  <c r="N593" i="6"/>
  <c r="O593" i="6"/>
  <c r="P593" i="6"/>
  <c r="Q593" i="6"/>
  <c r="R593" i="6"/>
  <c r="S593" i="6"/>
  <c r="T593" i="6"/>
  <c r="U593" i="6"/>
  <c r="V593" i="6"/>
  <c r="W593" i="6"/>
  <c r="X593" i="6"/>
  <c r="Y593" i="6"/>
  <c r="Z593" i="6"/>
  <c r="AA593" i="6"/>
  <c r="AB593" i="6"/>
  <c r="C594" i="6"/>
  <c r="D594" i="6"/>
  <c r="E594" i="6"/>
  <c r="F594" i="6"/>
  <c r="G594" i="6"/>
  <c r="H594" i="6"/>
  <c r="I594" i="6"/>
  <c r="J594" i="6"/>
  <c r="K594" i="6"/>
  <c r="M594" i="6"/>
  <c r="N594" i="6"/>
  <c r="O594" i="6"/>
  <c r="P594" i="6"/>
  <c r="Q594" i="6"/>
  <c r="R594" i="6"/>
  <c r="S594" i="6"/>
  <c r="T594" i="6"/>
  <c r="U594" i="6"/>
  <c r="V594" i="6"/>
  <c r="W594" i="6"/>
  <c r="X594" i="6"/>
  <c r="Y594" i="6"/>
  <c r="Z594" i="6"/>
  <c r="AA594" i="6"/>
  <c r="AB594" i="6"/>
  <c r="C595" i="6"/>
  <c r="D595" i="6"/>
  <c r="E595" i="6"/>
  <c r="F595" i="6"/>
  <c r="G595" i="6"/>
  <c r="H595" i="6"/>
  <c r="I595" i="6"/>
  <c r="J595" i="6"/>
  <c r="K595" i="6"/>
  <c r="M595" i="6"/>
  <c r="N595" i="6"/>
  <c r="O595" i="6"/>
  <c r="P595" i="6"/>
  <c r="Q595" i="6"/>
  <c r="R595" i="6"/>
  <c r="S595" i="6"/>
  <c r="T595" i="6"/>
  <c r="U595" i="6"/>
  <c r="V595" i="6"/>
  <c r="W595" i="6"/>
  <c r="X595" i="6"/>
  <c r="Y595" i="6"/>
  <c r="Z595" i="6"/>
  <c r="AA595" i="6"/>
  <c r="AB595" i="6"/>
  <c r="C596" i="6"/>
  <c r="D596" i="6"/>
  <c r="E596" i="6"/>
  <c r="F596" i="6"/>
  <c r="G596" i="6"/>
  <c r="H596" i="6"/>
  <c r="I596" i="6"/>
  <c r="J596" i="6"/>
  <c r="K596" i="6"/>
  <c r="M596" i="6"/>
  <c r="N596" i="6"/>
  <c r="O596" i="6"/>
  <c r="P596" i="6"/>
  <c r="Q596" i="6"/>
  <c r="R596" i="6"/>
  <c r="S596" i="6"/>
  <c r="T596" i="6"/>
  <c r="U596" i="6"/>
  <c r="V596" i="6"/>
  <c r="W596" i="6"/>
  <c r="X596" i="6"/>
  <c r="Y596" i="6"/>
  <c r="Z596" i="6"/>
  <c r="AA596" i="6"/>
  <c r="AB596" i="6"/>
  <c r="C597" i="6"/>
  <c r="D597" i="6"/>
  <c r="E597" i="6"/>
  <c r="F597" i="6"/>
  <c r="G597" i="6"/>
  <c r="H597" i="6"/>
  <c r="I597" i="6"/>
  <c r="J597" i="6"/>
  <c r="K597" i="6"/>
  <c r="M597" i="6"/>
  <c r="N597" i="6"/>
  <c r="O597" i="6"/>
  <c r="P597" i="6"/>
  <c r="Q597" i="6"/>
  <c r="R597" i="6"/>
  <c r="S597" i="6"/>
  <c r="T597" i="6"/>
  <c r="U597" i="6"/>
  <c r="V597" i="6"/>
  <c r="W597" i="6"/>
  <c r="X597" i="6"/>
  <c r="Y597" i="6"/>
  <c r="Z597" i="6"/>
  <c r="AA597" i="6"/>
  <c r="AB597" i="6"/>
  <c r="C598" i="6"/>
  <c r="D598" i="6"/>
  <c r="E598" i="6"/>
  <c r="F598" i="6"/>
  <c r="G598" i="6"/>
  <c r="H598" i="6"/>
  <c r="I598" i="6"/>
  <c r="J598" i="6"/>
  <c r="K598" i="6"/>
  <c r="M598" i="6"/>
  <c r="N598" i="6"/>
  <c r="O598" i="6"/>
  <c r="P598" i="6"/>
  <c r="Q598" i="6"/>
  <c r="R598" i="6"/>
  <c r="S598" i="6"/>
  <c r="T598" i="6"/>
  <c r="U598" i="6"/>
  <c r="V598" i="6"/>
  <c r="W598" i="6"/>
  <c r="X598" i="6"/>
  <c r="Y598" i="6"/>
  <c r="Z598" i="6"/>
  <c r="AA598" i="6"/>
  <c r="AB598" i="6"/>
  <c r="C599" i="6"/>
  <c r="D599" i="6"/>
  <c r="E599" i="6"/>
  <c r="F599" i="6"/>
  <c r="G599" i="6"/>
  <c r="H599" i="6"/>
  <c r="I599" i="6"/>
  <c r="J599" i="6"/>
  <c r="K599" i="6"/>
  <c r="M599" i="6"/>
  <c r="N599" i="6"/>
  <c r="O599" i="6"/>
  <c r="P599" i="6"/>
  <c r="Q599" i="6"/>
  <c r="R599" i="6"/>
  <c r="S599" i="6"/>
  <c r="T599" i="6"/>
  <c r="U599" i="6"/>
  <c r="V599" i="6"/>
  <c r="W599" i="6"/>
  <c r="X599" i="6"/>
  <c r="Y599" i="6"/>
  <c r="Z599" i="6"/>
  <c r="AA599" i="6"/>
  <c r="AB599" i="6"/>
  <c r="C600" i="6"/>
  <c r="D600" i="6"/>
  <c r="E600" i="6"/>
  <c r="F600" i="6"/>
  <c r="G600" i="6"/>
  <c r="H600" i="6"/>
  <c r="I600" i="6"/>
  <c r="J600" i="6"/>
  <c r="K600" i="6"/>
  <c r="M600" i="6"/>
  <c r="N600" i="6"/>
  <c r="O600" i="6"/>
  <c r="P600" i="6"/>
  <c r="Q600" i="6"/>
  <c r="R600" i="6"/>
  <c r="S600" i="6"/>
  <c r="T600" i="6"/>
  <c r="U600" i="6"/>
  <c r="V600" i="6"/>
  <c r="W600" i="6"/>
  <c r="X600" i="6"/>
  <c r="Y600" i="6"/>
  <c r="Z600" i="6"/>
  <c r="AA600" i="6"/>
  <c r="AB600" i="6"/>
  <c r="C601" i="6"/>
  <c r="D601" i="6"/>
  <c r="E601" i="6"/>
  <c r="F601" i="6"/>
  <c r="G601" i="6"/>
  <c r="H601" i="6"/>
  <c r="I601" i="6"/>
  <c r="J601" i="6"/>
  <c r="K601" i="6"/>
  <c r="M601" i="6"/>
  <c r="N601" i="6"/>
  <c r="O601" i="6"/>
  <c r="P601" i="6"/>
  <c r="Q601" i="6"/>
  <c r="R601" i="6"/>
  <c r="S601" i="6"/>
  <c r="T601" i="6"/>
  <c r="U601" i="6"/>
  <c r="V601" i="6"/>
  <c r="W601" i="6"/>
  <c r="X601" i="6"/>
  <c r="Y601" i="6"/>
  <c r="Z601" i="6"/>
  <c r="AA601" i="6"/>
  <c r="AB601" i="6"/>
  <c r="C602" i="6"/>
  <c r="D602" i="6"/>
  <c r="E602" i="6"/>
  <c r="F602" i="6"/>
  <c r="G602" i="6"/>
  <c r="H602" i="6"/>
  <c r="I602" i="6"/>
  <c r="J602" i="6"/>
  <c r="K602" i="6"/>
  <c r="M602" i="6"/>
  <c r="N602" i="6"/>
  <c r="O602" i="6"/>
  <c r="P602" i="6"/>
  <c r="Q602" i="6"/>
  <c r="R602" i="6"/>
  <c r="S602" i="6"/>
  <c r="T602" i="6"/>
  <c r="U602" i="6"/>
  <c r="V602" i="6"/>
  <c r="W602" i="6"/>
  <c r="X602" i="6"/>
  <c r="Y602" i="6"/>
  <c r="Z602" i="6"/>
  <c r="AA602" i="6"/>
  <c r="AB602" i="6"/>
  <c r="C603" i="6"/>
  <c r="D603" i="6"/>
  <c r="E603" i="6"/>
  <c r="F603" i="6"/>
  <c r="G603" i="6"/>
  <c r="H603" i="6"/>
  <c r="I603" i="6"/>
  <c r="J603" i="6"/>
  <c r="K603" i="6"/>
  <c r="M603" i="6"/>
  <c r="N603" i="6"/>
  <c r="O603" i="6"/>
  <c r="P603" i="6"/>
  <c r="Q603" i="6"/>
  <c r="R603" i="6"/>
  <c r="S603" i="6"/>
  <c r="T603" i="6"/>
  <c r="U603" i="6"/>
  <c r="V603" i="6"/>
  <c r="W603" i="6"/>
  <c r="X603" i="6"/>
  <c r="Y603" i="6"/>
  <c r="Z603" i="6"/>
  <c r="AA603" i="6"/>
  <c r="AB603" i="6"/>
  <c r="C604" i="6"/>
  <c r="D604" i="6"/>
  <c r="E604" i="6"/>
  <c r="F604" i="6"/>
  <c r="G604" i="6"/>
  <c r="H604" i="6"/>
  <c r="I604" i="6"/>
  <c r="J604" i="6"/>
  <c r="K604" i="6"/>
  <c r="M604" i="6"/>
  <c r="N604" i="6"/>
  <c r="O604" i="6"/>
  <c r="P604" i="6"/>
  <c r="Q604" i="6"/>
  <c r="R604" i="6"/>
  <c r="S604" i="6"/>
  <c r="T604" i="6"/>
  <c r="U604" i="6"/>
  <c r="V604" i="6"/>
  <c r="W604" i="6"/>
  <c r="X604" i="6"/>
  <c r="Y604" i="6"/>
  <c r="Z604" i="6"/>
  <c r="AA604" i="6"/>
  <c r="AB604" i="6"/>
  <c r="C605" i="6"/>
  <c r="D605" i="6"/>
  <c r="E605" i="6"/>
  <c r="F605" i="6"/>
  <c r="G605" i="6"/>
  <c r="H605" i="6"/>
  <c r="I605" i="6"/>
  <c r="J605" i="6"/>
  <c r="K605" i="6"/>
  <c r="M605" i="6"/>
  <c r="N605" i="6"/>
  <c r="O605" i="6"/>
  <c r="P605" i="6"/>
  <c r="Q605" i="6"/>
  <c r="R605" i="6"/>
  <c r="S605" i="6"/>
  <c r="T605" i="6"/>
  <c r="U605" i="6"/>
  <c r="V605" i="6"/>
  <c r="W605" i="6"/>
  <c r="X605" i="6"/>
  <c r="Y605" i="6"/>
  <c r="Z605" i="6"/>
  <c r="AA605" i="6"/>
  <c r="AB605" i="6"/>
  <c r="C606" i="6"/>
  <c r="D606" i="6"/>
  <c r="E606" i="6"/>
  <c r="F606" i="6"/>
  <c r="G606" i="6"/>
  <c r="H606" i="6"/>
  <c r="I606" i="6"/>
  <c r="J606" i="6"/>
  <c r="K606" i="6"/>
  <c r="M606" i="6"/>
  <c r="N606" i="6"/>
  <c r="O606" i="6"/>
  <c r="P606" i="6"/>
  <c r="Q606" i="6"/>
  <c r="R606" i="6"/>
  <c r="S606" i="6"/>
  <c r="T606" i="6"/>
  <c r="U606" i="6"/>
  <c r="V606" i="6"/>
  <c r="W606" i="6"/>
  <c r="X606" i="6"/>
  <c r="Y606" i="6"/>
  <c r="Z606" i="6"/>
  <c r="AA606" i="6"/>
  <c r="AB606" i="6"/>
  <c r="C607" i="6"/>
  <c r="D607" i="6"/>
  <c r="E607" i="6"/>
  <c r="F607" i="6"/>
  <c r="G607" i="6"/>
  <c r="H607" i="6"/>
  <c r="I607" i="6"/>
  <c r="J607" i="6"/>
  <c r="K607" i="6"/>
  <c r="M607" i="6"/>
  <c r="N607" i="6"/>
  <c r="O607" i="6"/>
  <c r="P607" i="6"/>
  <c r="Q607" i="6"/>
  <c r="R607" i="6"/>
  <c r="S607" i="6"/>
  <c r="T607" i="6"/>
  <c r="U607" i="6"/>
  <c r="V607" i="6"/>
  <c r="W607" i="6"/>
  <c r="X607" i="6"/>
  <c r="Y607" i="6"/>
  <c r="Z607" i="6"/>
  <c r="AA607" i="6"/>
  <c r="AB607" i="6"/>
  <c r="C608" i="6"/>
  <c r="D608" i="6"/>
  <c r="E608" i="6"/>
  <c r="F608" i="6"/>
  <c r="G608" i="6"/>
  <c r="H608" i="6"/>
  <c r="I608" i="6"/>
  <c r="J608" i="6"/>
  <c r="K608" i="6"/>
  <c r="M608" i="6"/>
  <c r="N608" i="6"/>
  <c r="O608" i="6"/>
  <c r="P608" i="6"/>
  <c r="Q608" i="6"/>
  <c r="R608" i="6"/>
  <c r="S608" i="6"/>
  <c r="T608" i="6"/>
  <c r="U608" i="6"/>
  <c r="V608" i="6"/>
  <c r="W608" i="6"/>
  <c r="X608" i="6"/>
  <c r="Y608" i="6"/>
  <c r="Z608" i="6"/>
  <c r="AA608" i="6"/>
  <c r="AB608" i="6"/>
  <c r="C609" i="6"/>
  <c r="D609" i="6"/>
  <c r="E609" i="6"/>
  <c r="F609" i="6"/>
  <c r="G609" i="6"/>
  <c r="H609" i="6"/>
  <c r="I609" i="6"/>
  <c r="J609" i="6"/>
  <c r="K609" i="6"/>
  <c r="M609" i="6"/>
  <c r="N609" i="6"/>
  <c r="O609" i="6"/>
  <c r="P609" i="6"/>
  <c r="Q609" i="6"/>
  <c r="R609" i="6"/>
  <c r="S609" i="6"/>
  <c r="T609" i="6"/>
  <c r="U609" i="6"/>
  <c r="V609" i="6"/>
  <c r="W609" i="6"/>
  <c r="X609" i="6"/>
  <c r="Y609" i="6"/>
  <c r="Z609" i="6"/>
  <c r="AA609" i="6"/>
  <c r="AB609" i="6"/>
  <c r="C610" i="6"/>
  <c r="D610" i="6"/>
  <c r="E610" i="6"/>
  <c r="F610" i="6"/>
  <c r="G610" i="6"/>
  <c r="H610" i="6"/>
  <c r="I610" i="6"/>
  <c r="J610" i="6"/>
  <c r="K610" i="6"/>
  <c r="M610" i="6"/>
  <c r="N610" i="6"/>
  <c r="O610" i="6"/>
  <c r="P610" i="6"/>
  <c r="Q610" i="6"/>
  <c r="R610" i="6"/>
  <c r="S610" i="6"/>
  <c r="T610" i="6"/>
  <c r="U610" i="6"/>
  <c r="V610" i="6"/>
  <c r="W610" i="6"/>
  <c r="X610" i="6"/>
  <c r="Y610" i="6"/>
  <c r="Z610" i="6"/>
  <c r="AA610" i="6"/>
  <c r="AB610" i="6"/>
  <c r="C611" i="6"/>
  <c r="D611" i="6"/>
  <c r="E611" i="6"/>
  <c r="F611" i="6"/>
  <c r="G611" i="6"/>
  <c r="H611" i="6"/>
  <c r="I611" i="6"/>
  <c r="J611" i="6"/>
  <c r="K611" i="6"/>
  <c r="M611" i="6"/>
  <c r="N611" i="6"/>
  <c r="O611" i="6"/>
  <c r="P611" i="6"/>
  <c r="Q611" i="6"/>
  <c r="R611" i="6"/>
  <c r="S611" i="6"/>
  <c r="T611" i="6"/>
  <c r="U611" i="6"/>
  <c r="V611" i="6"/>
  <c r="W611" i="6"/>
  <c r="X611" i="6"/>
  <c r="Y611" i="6"/>
  <c r="Z611" i="6"/>
  <c r="AA611" i="6"/>
  <c r="AB611" i="6"/>
  <c r="C612" i="6"/>
  <c r="D612" i="6"/>
  <c r="E612" i="6"/>
  <c r="F612" i="6"/>
  <c r="G612" i="6"/>
  <c r="H612" i="6"/>
  <c r="I612" i="6"/>
  <c r="J612" i="6"/>
  <c r="K612" i="6"/>
  <c r="M612" i="6"/>
  <c r="N612" i="6"/>
  <c r="O612" i="6"/>
  <c r="P612" i="6"/>
  <c r="Q612" i="6"/>
  <c r="R612" i="6"/>
  <c r="S612" i="6"/>
  <c r="T612" i="6"/>
  <c r="U612" i="6"/>
  <c r="V612" i="6"/>
  <c r="W612" i="6"/>
  <c r="X612" i="6"/>
  <c r="Y612" i="6"/>
  <c r="Z612" i="6"/>
  <c r="AA612" i="6"/>
  <c r="AB612" i="6"/>
  <c r="C613" i="6"/>
  <c r="D613" i="6"/>
  <c r="E613" i="6"/>
  <c r="F613" i="6"/>
  <c r="G613" i="6"/>
  <c r="H613" i="6"/>
  <c r="I613" i="6"/>
  <c r="J613" i="6"/>
  <c r="K613" i="6"/>
  <c r="M613" i="6"/>
  <c r="N613" i="6"/>
  <c r="O613" i="6"/>
  <c r="P613" i="6"/>
  <c r="Q613" i="6"/>
  <c r="R613" i="6"/>
  <c r="S613" i="6"/>
  <c r="T613" i="6"/>
  <c r="U613" i="6"/>
  <c r="V613" i="6"/>
  <c r="W613" i="6"/>
  <c r="X613" i="6"/>
  <c r="Y613" i="6"/>
  <c r="Z613" i="6"/>
  <c r="AA613" i="6"/>
  <c r="AB613" i="6"/>
  <c r="C614" i="6"/>
  <c r="D614" i="6"/>
  <c r="E614" i="6"/>
  <c r="F614" i="6"/>
  <c r="G614" i="6"/>
  <c r="H614" i="6"/>
  <c r="I614" i="6"/>
  <c r="J614" i="6"/>
  <c r="K614" i="6"/>
  <c r="M614" i="6"/>
  <c r="N614" i="6"/>
  <c r="O614" i="6"/>
  <c r="P614" i="6"/>
  <c r="Q614" i="6"/>
  <c r="R614" i="6"/>
  <c r="S614" i="6"/>
  <c r="T614" i="6"/>
  <c r="U614" i="6"/>
  <c r="V614" i="6"/>
  <c r="W614" i="6"/>
  <c r="X614" i="6"/>
  <c r="Y614" i="6"/>
  <c r="Z614" i="6"/>
  <c r="AA614" i="6"/>
  <c r="AB614" i="6"/>
  <c r="C615" i="6"/>
  <c r="D615" i="6"/>
  <c r="E615" i="6"/>
  <c r="F615" i="6"/>
  <c r="G615" i="6"/>
  <c r="H615" i="6"/>
  <c r="I615" i="6"/>
  <c r="J615" i="6"/>
  <c r="K615" i="6"/>
  <c r="M615" i="6"/>
  <c r="N615" i="6"/>
  <c r="O615" i="6"/>
  <c r="P615" i="6"/>
  <c r="Q615" i="6"/>
  <c r="R615" i="6"/>
  <c r="S615" i="6"/>
  <c r="T615" i="6"/>
  <c r="U615" i="6"/>
  <c r="V615" i="6"/>
  <c r="W615" i="6"/>
  <c r="X615" i="6"/>
  <c r="Y615" i="6"/>
  <c r="Z615" i="6"/>
  <c r="AA615" i="6"/>
  <c r="AB615" i="6"/>
  <c r="C616" i="6"/>
  <c r="D616" i="6"/>
  <c r="E616" i="6"/>
  <c r="F616" i="6"/>
  <c r="G616" i="6"/>
  <c r="H616" i="6"/>
  <c r="I616" i="6"/>
  <c r="J616" i="6"/>
  <c r="K616" i="6"/>
  <c r="M616" i="6"/>
  <c r="N616" i="6"/>
  <c r="O616" i="6"/>
  <c r="P616" i="6"/>
  <c r="Q616" i="6"/>
  <c r="R616" i="6"/>
  <c r="S616" i="6"/>
  <c r="T616" i="6"/>
  <c r="U616" i="6"/>
  <c r="V616" i="6"/>
  <c r="W616" i="6"/>
  <c r="X616" i="6"/>
  <c r="Y616" i="6"/>
  <c r="Z616" i="6"/>
  <c r="AA616" i="6"/>
  <c r="AB616" i="6"/>
  <c r="C617" i="6"/>
  <c r="D617" i="6"/>
  <c r="E617" i="6"/>
  <c r="F617" i="6"/>
  <c r="G617" i="6"/>
  <c r="H617" i="6"/>
  <c r="I617" i="6"/>
  <c r="J617" i="6"/>
  <c r="K617" i="6"/>
  <c r="M617" i="6"/>
  <c r="N617" i="6"/>
  <c r="O617" i="6"/>
  <c r="P617" i="6"/>
  <c r="Q617" i="6"/>
  <c r="R617" i="6"/>
  <c r="S617" i="6"/>
  <c r="T617" i="6"/>
  <c r="U617" i="6"/>
  <c r="V617" i="6"/>
  <c r="W617" i="6"/>
  <c r="X617" i="6"/>
  <c r="Y617" i="6"/>
  <c r="Z617" i="6"/>
  <c r="AA617" i="6"/>
  <c r="AB617" i="6"/>
  <c r="C618" i="6"/>
  <c r="D618" i="6"/>
  <c r="E618" i="6"/>
  <c r="F618" i="6"/>
  <c r="G618" i="6"/>
  <c r="H618" i="6"/>
  <c r="I618" i="6"/>
  <c r="J618" i="6"/>
  <c r="K618" i="6"/>
  <c r="M618" i="6"/>
  <c r="N618" i="6"/>
  <c r="O618" i="6"/>
  <c r="P618" i="6"/>
  <c r="Q618" i="6"/>
  <c r="R618" i="6"/>
  <c r="S618" i="6"/>
  <c r="T618" i="6"/>
  <c r="U618" i="6"/>
  <c r="V618" i="6"/>
  <c r="W618" i="6"/>
  <c r="X618" i="6"/>
  <c r="Y618" i="6"/>
  <c r="Z618" i="6"/>
  <c r="AA618" i="6"/>
  <c r="AB618" i="6"/>
  <c r="C619" i="6"/>
  <c r="D619" i="6"/>
  <c r="E619" i="6"/>
  <c r="F619" i="6"/>
  <c r="G619" i="6"/>
  <c r="H619" i="6"/>
  <c r="I619" i="6"/>
  <c r="J619" i="6"/>
  <c r="K619" i="6"/>
  <c r="M619" i="6"/>
  <c r="N619" i="6"/>
  <c r="O619" i="6"/>
  <c r="P619" i="6"/>
  <c r="Q619" i="6"/>
  <c r="R619" i="6"/>
  <c r="S619" i="6"/>
  <c r="T619" i="6"/>
  <c r="U619" i="6"/>
  <c r="V619" i="6"/>
  <c r="W619" i="6"/>
  <c r="X619" i="6"/>
  <c r="Y619" i="6"/>
  <c r="Z619" i="6"/>
  <c r="AA619" i="6"/>
  <c r="AB619" i="6"/>
  <c r="C620" i="6"/>
  <c r="D620" i="6"/>
  <c r="E620" i="6"/>
  <c r="F620" i="6"/>
  <c r="G620" i="6"/>
  <c r="H620" i="6"/>
  <c r="I620" i="6"/>
  <c r="J620" i="6"/>
  <c r="K620" i="6"/>
  <c r="M620" i="6"/>
  <c r="N620" i="6"/>
  <c r="O620" i="6"/>
  <c r="P620" i="6"/>
  <c r="Q620" i="6"/>
  <c r="R620" i="6"/>
  <c r="S620" i="6"/>
  <c r="T620" i="6"/>
  <c r="U620" i="6"/>
  <c r="V620" i="6"/>
  <c r="W620" i="6"/>
  <c r="X620" i="6"/>
  <c r="Y620" i="6"/>
  <c r="Z620" i="6"/>
  <c r="AA620" i="6"/>
  <c r="AB620" i="6"/>
  <c r="C621" i="6"/>
  <c r="D621" i="6"/>
  <c r="E621" i="6"/>
  <c r="F621" i="6"/>
  <c r="G621" i="6"/>
  <c r="H621" i="6"/>
  <c r="I621" i="6"/>
  <c r="J621" i="6"/>
  <c r="K621" i="6"/>
  <c r="M621" i="6"/>
  <c r="N621" i="6"/>
  <c r="O621" i="6"/>
  <c r="P621" i="6"/>
  <c r="Q621" i="6"/>
  <c r="R621" i="6"/>
  <c r="S621" i="6"/>
  <c r="T621" i="6"/>
  <c r="U621" i="6"/>
  <c r="V621" i="6"/>
  <c r="W621" i="6"/>
  <c r="X621" i="6"/>
  <c r="Y621" i="6"/>
  <c r="Z621" i="6"/>
  <c r="AA621" i="6"/>
  <c r="AB621" i="6"/>
  <c r="C622" i="6"/>
  <c r="D622" i="6"/>
  <c r="E622" i="6"/>
  <c r="F622" i="6"/>
  <c r="G622" i="6"/>
  <c r="H622" i="6"/>
  <c r="I622" i="6"/>
  <c r="J622" i="6"/>
  <c r="K622" i="6"/>
  <c r="M622" i="6"/>
  <c r="N622" i="6"/>
  <c r="O622" i="6"/>
  <c r="P622" i="6"/>
  <c r="Q622" i="6"/>
  <c r="R622" i="6"/>
  <c r="S622" i="6"/>
  <c r="T622" i="6"/>
  <c r="U622" i="6"/>
  <c r="V622" i="6"/>
  <c r="W622" i="6"/>
  <c r="X622" i="6"/>
  <c r="Y622" i="6"/>
  <c r="Z622" i="6"/>
  <c r="AA622" i="6"/>
  <c r="AB622" i="6"/>
  <c r="C623" i="6"/>
  <c r="D623" i="6"/>
  <c r="E623" i="6"/>
  <c r="F623" i="6"/>
  <c r="G623" i="6"/>
  <c r="H623" i="6"/>
  <c r="I623" i="6"/>
  <c r="J623" i="6"/>
  <c r="K623" i="6"/>
  <c r="M623" i="6"/>
  <c r="N623" i="6"/>
  <c r="O623" i="6"/>
  <c r="P623" i="6"/>
  <c r="Q623" i="6"/>
  <c r="R623" i="6"/>
  <c r="S623" i="6"/>
  <c r="T623" i="6"/>
  <c r="U623" i="6"/>
  <c r="V623" i="6"/>
  <c r="W623" i="6"/>
  <c r="X623" i="6"/>
  <c r="Y623" i="6"/>
  <c r="Z623" i="6"/>
  <c r="AA623" i="6"/>
  <c r="AB623" i="6"/>
  <c r="C624" i="6"/>
  <c r="D624" i="6"/>
  <c r="E624" i="6"/>
  <c r="F624" i="6"/>
  <c r="G624" i="6"/>
  <c r="H624" i="6"/>
  <c r="I624" i="6"/>
  <c r="J624" i="6"/>
  <c r="K624" i="6"/>
  <c r="M624" i="6"/>
  <c r="N624" i="6"/>
  <c r="O624" i="6"/>
  <c r="P624" i="6"/>
  <c r="Q624" i="6"/>
  <c r="R624" i="6"/>
  <c r="S624" i="6"/>
  <c r="T624" i="6"/>
  <c r="U624" i="6"/>
  <c r="V624" i="6"/>
  <c r="W624" i="6"/>
  <c r="X624" i="6"/>
  <c r="Y624" i="6"/>
  <c r="Z624" i="6"/>
  <c r="AA624" i="6"/>
  <c r="AB624" i="6"/>
  <c r="C625" i="6"/>
  <c r="D625" i="6"/>
  <c r="E625" i="6"/>
  <c r="F625" i="6"/>
  <c r="G625" i="6"/>
  <c r="H625" i="6"/>
  <c r="I625" i="6"/>
  <c r="J625" i="6"/>
  <c r="K625" i="6"/>
  <c r="M625" i="6"/>
  <c r="N625" i="6"/>
  <c r="O625" i="6"/>
  <c r="P625" i="6"/>
  <c r="Q625" i="6"/>
  <c r="R625" i="6"/>
  <c r="S625" i="6"/>
  <c r="T625" i="6"/>
  <c r="U625" i="6"/>
  <c r="V625" i="6"/>
  <c r="W625" i="6"/>
  <c r="X625" i="6"/>
  <c r="Y625" i="6"/>
  <c r="Z625" i="6"/>
  <c r="AA625" i="6"/>
  <c r="AB625" i="6"/>
  <c r="C626" i="6"/>
  <c r="D626" i="6"/>
  <c r="E626" i="6"/>
  <c r="F626" i="6"/>
  <c r="G626" i="6"/>
  <c r="H626" i="6"/>
  <c r="I626" i="6"/>
  <c r="J626" i="6"/>
  <c r="K626" i="6"/>
  <c r="M626" i="6"/>
  <c r="N626" i="6"/>
  <c r="O626" i="6"/>
  <c r="P626" i="6"/>
  <c r="Q626" i="6"/>
  <c r="R626" i="6"/>
  <c r="S626" i="6"/>
  <c r="T626" i="6"/>
  <c r="U626" i="6"/>
  <c r="V626" i="6"/>
  <c r="W626" i="6"/>
  <c r="X626" i="6"/>
  <c r="Y626" i="6"/>
  <c r="Z626" i="6"/>
  <c r="AA626" i="6"/>
  <c r="AB626" i="6"/>
  <c r="C627" i="6"/>
  <c r="D627" i="6"/>
  <c r="E627" i="6"/>
  <c r="F627" i="6"/>
  <c r="G627" i="6"/>
  <c r="H627" i="6"/>
  <c r="I627" i="6"/>
  <c r="J627" i="6"/>
  <c r="K627" i="6"/>
  <c r="M627" i="6"/>
  <c r="N627" i="6"/>
  <c r="O627" i="6"/>
  <c r="P627" i="6"/>
  <c r="Q627" i="6"/>
  <c r="R627" i="6"/>
  <c r="S627" i="6"/>
  <c r="T627" i="6"/>
  <c r="U627" i="6"/>
  <c r="V627" i="6"/>
  <c r="W627" i="6"/>
  <c r="X627" i="6"/>
  <c r="Y627" i="6"/>
  <c r="Z627" i="6"/>
  <c r="AA627" i="6"/>
  <c r="AB627" i="6"/>
  <c r="C628" i="6"/>
  <c r="D628" i="6"/>
  <c r="E628" i="6"/>
  <c r="F628" i="6"/>
  <c r="G628" i="6"/>
  <c r="H628" i="6"/>
  <c r="I628" i="6"/>
  <c r="J628" i="6"/>
  <c r="K628" i="6"/>
  <c r="M628" i="6"/>
  <c r="N628" i="6"/>
  <c r="O628" i="6"/>
  <c r="P628" i="6"/>
  <c r="Q628" i="6"/>
  <c r="R628" i="6"/>
  <c r="S628" i="6"/>
  <c r="T628" i="6"/>
  <c r="U628" i="6"/>
  <c r="V628" i="6"/>
  <c r="W628" i="6"/>
  <c r="X628" i="6"/>
  <c r="Y628" i="6"/>
  <c r="Z628" i="6"/>
  <c r="AA628" i="6"/>
  <c r="AB628" i="6"/>
  <c r="C629" i="6"/>
  <c r="D629" i="6"/>
  <c r="E629" i="6"/>
  <c r="F629" i="6"/>
  <c r="G629" i="6"/>
  <c r="H629" i="6"/>
  <c r="I629" i="6"/>
  <c r="J629" i="6"/>
  <c r="K629" i="6"/>
  <c r="M629" i="6"/>
  <c r="N629" i="6"/>
  <c r="O629" i="6"/>
  <c r="P629" i="6"/>
  <c r="Q629" i="6"/>
  <c r="R629" i="6"/>
  <c r="S629" i="6"/>
  <c r="T629" i="6"/>
  <c r="U629" i="6"/>
  <c r="V629" i="6"/>
  <c r="W629" i="6"/>
  <c r="X629" i="6"/>
  <c r="Y629" i="6"/>
  <c r="Z629" i="6"/>
  <c r="AA629" i="6"/>
  <c r="AB629" i="6"/>
  <c r="C630" i="6"/>
  <c r="D630" i="6"/>
  <c r="E630" i="6"/>
  <c r="F630" i="6"/>
  <c r="G630" i="6"/>
  <c r="H630" i="6"/>
  <c r="I630" i="6"/>
  <c r="J630" i="6"/>
  <c r="K630" i="6"/>
  <c r="M630" i="6"/>
  <c r="N630" i="6"/>
  <c r="O630" i="6"/>
  <c r="P630" i="6"/>
  <c r="Q630" i="6"/>
  <c r="R630" i="6"/>
  <c r="S630" i="6"/>
  <c r="T630" i="6"/>
  <c r="U630" i="6"/>
  <c r="V630" i="6"/>
  <c r="W630" i="6"/>
  <c r="X630" i="6"/>
  <c r="Y630" i="6"/>
  <c r="Z630" i="6"/>
  <c r="AA630" i="6"/>
  <c r="AB630" i="6"/>
  <c r="C631" i="6"/>
  <c r="D631" i="6"/>
  <c r="E631" i="6"/>
  <c r="F631" i="6"/>
  <c r="G631" i="6"/>
  <c r="H631" i="6"/>
  <c r="I631" i="6"/>
  <c r="J631" i="6"/>
  <c r="K631" i="6"/>
  <c r="M631" i="6"/>
  <c r="N631" i="6"/>
  <c r="O631" i="6"/>
  <c r="P631" i="6"/>
  <c r="Q631" i="6"/>
  <c r="R631" i="6"/>
  <c r="S631" i="6"/>
  <c r="T631" i="6"/>
  <c r="U631" i="6"/>
  <c r="V631" i="6"/>
  <c r="W631" i="6"/>
  <c r="X631" i="6"/>
  <c r="Y631" i="6"/>
  <c r="Z631" i="6"/>
  <c r="AA631" i="6"/>
  <c r="AB631" i="6"/>
  <c r="C632" i="6"/>
  <c r="D632" i="6"/>
  <c r="E632" i="6"/>
  <c r="F632" i="6"/>
  <c r="G632" i="6"/>
  <c r="H632" i="6"/>
  <c r="I632" i="6"/>
  <c r="J632" i="6"/>
  <c r="K632" i="6"/>
  <c r="M632" i="6"/>
  <c r="N632" i="6"/>
  <c r="O632" i="6"/>
  <c r="P632" i="6"/>
  <c r="Q632" i="6"/>
  <c r="R632" i="6"/>
  <c r="S632" i="6"/>
  <c r="T632" i="6"/>
  <c r="U632" i="6"/>
  <c r="V632" i="6"/>
  <c r="W632" i="6"/>
  <c r="X632" i="6"/>
  <c r="Y632" i="6"/>
  <c r="Z632" i="6"/>
  <c r="AA632" i="6"/>
  <c r="AB632" i="6"/>
  <c r="C633" i="6"/>
  <c r="D633" i="6"/>
  <c r="E633" i="6"/>
  <c r="F633" i="6"/>
  <c r="G633" i="6"/>
  <c r="H633" i="6"/>
  <c r="I633" i="6"/>
  <c r="J633" i="6"/>
  <c r="K633" i="6"/>
  <c r="M633" i="6"/>
  <c r="N633" i="6"/>
  <c r="O633" i="6"/>
  <c r="P633" i="6"/>
  <c r="Q633" i="6"/>
  <c r="R633" i="6"/>
  <c r="S633" i="6"/>
  <c r="T633" i="6"/>
  <c r="U633" i="6"/>
  <c r="V633" i="6"/>
  <c r="W633" i="6"/>
  <c r="X633" i="6"/>
  <c r="Y633" i="6"/>
  <c r="Z633" i="6"/>
  <c r="AA633" i="6"/>
  <c r="AB633" i="6"/>
  <c r="C634" i="6"/>
  <c r="D634" i="6"/>
  <c r="E634" i="6"/>
  <c r="F634" i="6"/>
  <c r="G634" i="6"/>
  <c r="H634" i="6"/>
  <c r="I634" i="6"/>
  <c r="J634" i="6"/>
  <c r="K634" i="6"/>
  <c r="M634" i="6"/>
  <c r="N634" i="6"/>
  <c r="O634" i="6"/>
  <c r="P634" i="6"/>
  <c r="Q634" i="6"/>
  <c r="R634" i="6"/>
  <c r="S634" i="6"/>
  <c r="T634" i="6"/>
  <c r="U634" i="6"/>
  <c r="V634" i="6"/>
  <c r="W634" i="6"/>
  <c r="X634" i="6"/>
  <c r="Y634" i="6"/>
  <c r="Z634" i="6"/>
  <c r="AA634" i="6"/>
  <c r="AB634" i="6"/>
  <c r="C635" i="6"/>
  <c r="D635" i="6"/>
  <c r="E635" i="6"/>
  <c r="F635" i="6"/>
  <c r="G635" i="6"/>
  <c r="H635" i="6"/>
  <c r="I635" i="6"/>
  <c r="J635" i="6"/>
  <c r="K635" i="6"/>
  <c r="M635" i="6"/>
  <c r="N635" i="6"/>
  <c r="O635" i="6"/>
  <c r="P635" i="6"/>
  <c r="Q635" i="6"/>
  <c r="R635" i="6"/>
  <c r="S635" i="6"/>
  <c r="T635" i="6"/>
  <c r="U635" i="6"/>
  <c r="V635" i="6"/>
  <c r="W635" i="6"/>
  <c r="X635" i="6"/>
  <c r="Y635" i="6"/>
  <c r="Z635" i="6"/>
  <c r="AA635" i="6"/>
  <c r="AB635" i="6"/>
  <c r="C636" i="6"/>
  <c r="D636" i="6"/>
  <c r="E636" i="6"/>
  <c r="F636" i="6"/>
  <c r="G636" i="6"/>
  <c r="H636" i="6"/>
  <c r="I636" i="6"/>
  <c r="J636" i="6"/>
  <c r="K636" i="6"/>
  <c r="M636" i="6"/>
  <c r="N636" i="6"/>
  <c r="O636" i="6"/>
  <c r="P636" i="6"/>
  <c r="Q636" i="6"/>
  <c r="R636" i="6"/>
  <c r="S636" i="6"/>
  <c r="T636" i="6"/>
  <c r="U636" i="6"/>
  <c r="V636" i="6"/>
  <c r="W636" i="6"/>
  <c r="X636" i="6"/>
  <c r="Y636" i="6"/>
  <c r="Z636" i="6"/>
  <c r="AA636" i="6"/>
  <c r="AB636" i="6"/>
  <c r="C637" i="6"/>
  <c r="D637" i="6"/>
  <c r="E637" i="6"/>
  <c r="F637" i="6"/>
  <c r="G637" i="6"/>
  <c r="H637" i="6"/>
  <c r="I637" i="6"/>
  <c r="J637" i="6"/>
  <c r="K637" i="6"/>
  <c r="M637" i="6"/>
  <c r="N637" i="6"/>
  <c r="O637" i="6"/>
  <c r="P637" i="6"/>
  <c r="Q637" i="6"/>
  <c r="R637" i="6"/>
  <c r="S637" i="6"/>
  <c r="T637" i="6"/>
  <c r="U637" i="6"/>
  <c r="V637" i="6"/>
  <c r="W637" i="6"/>
  <c r="X637" i="6"/>
  <c r="Y637" i="6"/>
  <c r="Z637" i="6"/>
  <c r="AA637" i="6"/>
  <c r="AB637" i="6"/>
  <c r="C638" i="6"/>
  <c r="D638" i="6"/>
  <c r="E638" i="6"/>
  <c r="F638" i="6"/>
  <c r="G638" i="6"/>
  <c r="H638" i="6"/>
  <c r="I638" i="6"/>
  <c r="J638" i="6"/>
  <c r="K638" i="6"/>
  <c r="M638" i="6"/>
  <c r="N638" i="6"/>
  <c r="O638" i="6"/>
  <c r="P638" i="6"/>
  <c r="Q638" i="6"/>
  <c r="R638" i="6"/>
  <c r="S638" i="6"/>
  <c r="T638" i="6"/>
  <c r="U638" i="6"/>
  <c r="V638" i="6"/>
  <c r="W638" i="6"/>
  <c r="X638" i="6"/>
  <c r="Y638" i="6"/>
  <c r="Z638" i="6"/>
  <c r="AA638" i="6"/>
  <c r="AB638" i="6"/>
  <c r="C639" i="6"/>
  <c r="D639" i="6"/>
  <c r="E639" i="6"/>
  <c r="F639" i="6"/>
  <c r="G639" i="6"/>
  <c r="H639" i="6"/>
  <c r="I639" i="6"/>
  <c r="J639" i="6"/>
  <c r="K639" i="6"/>
  <c r="M639" i="6"/>
  <c r="N639" i="6"/>
  <c r="O639" i="6"/>
  <c r="P639" i="6"/>
  <c r="Q639" i="6"/>
  <c r="R639" i="6"/>
  <c r="S639" i="6"/>
  <c r="T639" i="6"/>
  <c r="U639" i="6"/>
  <c r="V639" i="6"/>
  <c r="W639" i="6"/>
  <c r="X639" i="6"/>
  <c r="Y639" i="6"/>
  <c r="Z639" i="6"/>
  <c r="AA639" i="6"/>
  <c r="AB639" i="6"/>
  <c r="C640" i="6"/>
  <c r="D640" i="6"/>
  <c r="E640" i="6"/>
  <c r="F640" i="6"/>
  <c r="G640" i="6"/>
  <c r="H640" i="6"/>
  <c r="I640" i="6"/>
  <c r="J640" i="6"/>
  <c r="K640" i="6"/>
  <c r="M640" i="6"/>
  <c r="N640" i="6"/>
  <c r="O640" i="6"/>
  <c r="P640" i="6"/>
  <c r="Q640" i="6"/>
  <c r="R640" i="6"/>
  <c r="S640" i="6"/>
  <c r="T640" i="6"/>
  <c r="U640" i="6"/>
  <c r="V640" i="6"/>
  <c r="W640" i="6"/>
  <c r="X640" i="6"/>
  <c r="Y640" i="6"/>
  <c r="Z640" i="6"/>
  <c r="AA640" i="6"/>
  <c r="AB640" i="6"/>
  <c r="C641" i="6"/>
  <c r="D641" i="6"/>
  <c r="E641" i="6"/>
  <c r="F641" i="6"/>
  <c r="G641" i="6"/>
  <c r="H641" i="6"/>
  <c r="I641" i="6"/>
  <c r="J641" i="6"/>
  <c r="K641" i="6"/>
  <c r="M641" i="6"/>
  <c r="N641" i="6"/>
  <c r="O641" i="6"/>
  <c r="P641" i="6"/>
  <c r="Q641" i="6"/>
  <c r="R641" i="6"/>
  <c r="S641" i="6"/>
  <c r="T641" i="6"/>
  <c r="U641" i="6"/>
  <c r="V641" i="6"/>
  <c r="W641" i="6"/>
  <c r="X641" i="6"/>
  <c r="Y641" i="6"/>
  <c r="Z641" i="6"/>
  <c r="AA641" i="6"/>
  <c r="AB641" i="6"/>
  <c r="C642" i="6"/>
  <c r="D642" i="6"/>
  <c r="E642" i="6"/>
  <c r="F642" i="6"/>
  <c r="G642" i="6"/>
  <c r="H642" i="6"/>
  <c r="I642" i="6"/>
  <c r="J642" i="6"/>
  <c r="K642" i="6"/>
  <c r="M642" i="6"/>
  <c r="N642" i="6"/>
  <c r="O642" i="6"/>
  <c r="P642" i="6"/>
  <c r="Q642" i="6"/>
  <c r="R642" i="6"/>
  <c r="S642" i="6"/>
  <c r="T642" i="6"/>
  <c r="U642" i="6"/>
  <c r="V642" i="6"/>
  <c r="W642" i="6"/>
  <c r="X642" i="6"/>
  <c r="Y642" i="6"/>
  <c r="Z642" i="6"/>
  <c r="AA642" i="6"/>
  <c r="AB642" i="6"/>
  <c r="C643" i="6"/>
  <c r="D643" i="6"/>
  <c r="E643" i="6"/>
  <c r="F643" i="6"/>
  <c r="G643" i="6"/>
  <c r="H643" i="6"/>
  <c r="I643" i="6"/>
  <c r="J643" i="6"/>
  <c r="K643" i="6"/>
  <c r="M643" i="6"/>
  <c r="N643" i="6"/>
  <c r="O643" i="6"/>
  <c r="P643" i="6"/>
  <c r="Q643" i="6"/>
  <c r="R643" i="6"/>
  <c r="S643" i="6"/>
  <c r="T643" i="6"/>
  <c r="U643" i="6"/>
  <c r="V643" i="6"/>
  <c r="W643" i="6"/>
  <c r="X643" i="6"/>
  <c r="Y643" i="6"/>
  <c r="Z643" i="6"/>
  <c r="AA643" i="6"/>
  <c r="AB643" i="6"/>
  <c r="C644" i="6"/>
  <c r="D644" i="6"/>
  <c r="E644" i="6"/>
  <c r="F644" i="6"/>
  <c r="G644" i="6"/>
  <c r="H644" i="6"/>
  <c r="I644" i="6"/>
  <c r="J644" i="6"/>
  <c r="K644" i="6"/>
  <c r="M644" i="6"/>
  <c r="N644" i="6"/>
  <c r="O644" i="6"/>
  <c r="P644" i="6"/>
  <c r="Q644" i="6"/>
  <c r="R644" i="6"/>
  <c r="S644" i="6"/>
  <c r="T644" i="6"/>
  <c r="U644" i="6"/>
  <c r="V644" i="6"/>
  <c r="W644" i="6"/>
  <c r="X644" i="6"/>
  <c r="Y644" i="6"/>
  <c r="Z644" i="6"/>
  <c r="AA644" i="6"/>
  <c r="AB644" i="6"/>
  <c r="C645" i="6"/>
  <c r="D645" i="6"/>
  <c r="E645" i="6"/>
  <c r="F645" i="6"/>
  <c r="G645" i="6"/>
  <c r="H645" i="6"/>
  <c r="I645" i="6"/>
  <c r="J645" i="6"/>
  <c r="K645" i="6"/>
  <c r="M645" i="6"/>
  <c r="N645" i="6"/>
  <c r="O645" i="6"/>
  <c r="P645" i="6"/>
  <c r="Q645" i="6"/>
  <c r="R645" i="6"/>
  <c r="S645" i="6"/>
  <c r="T645" i="6"/>
  <c r="U645" i="6"/>
  <c r="V645" i="6"/>
  <c r="W645" i="6"/>
  <c r="X645" i="6"/>
  <c r="Y645" i="6"/>
  <c r="Z645" i="6"/>
  <c r="AA645" i="6"/>
  <c r="AB645" i="6"/>
  <c r="C646" i="6"/>
  <c r="D646" i="6"/>
  <c r="E646" i="6"/>
  <c r="F646" i="6"/>
  <c r="G646" i="6"/>
  <c r="H646" i="6"/>
  <c r="I646" i="6"/>
  <c r="J646" i="6"/>
  <c r="K646" i="6"/>
  <c r="M646" i="6"/>
  <c r="N646" i="6"/>
  <c r="O646" i="6"/>
  <c r="P646" i="6"/>
  <c r="Q646" i="6"/>
  <c r="R646" i="6"/>
  <c r="S646" i="6"/>
  <c r="T646" i="6"/>
  <c r="U646" i="6"/>
  <c r="V646" i="6"/>
  <c r="W646" i="6"/>
  <c r="X646" i="6"/>
  <c r="Y646" i="6"/>
  <c r="Z646" i="6"/>
  <c r="AA646" i="6"/>
  <c r="AB646" i="6"/>
  <c r="C647" i="6"/>
  <c r="D647" i="6"/>
  <c r="E647" i="6"/>
  <c r="F647" i="6"/>
  <c r="G647" i="6"/>
  <c r="H647" i="6"/>
  <c r="I647" i="6"/>
  <c r="J647" i="6"/>
  <c r="K647" i="6"/>
  <c r="M647" i="6"/>
  <c r="N647" i="6"/>
  <c r="O647" i="6"/>
  <c r="P647" i="6"/>
  <c r="Q647" i="6"/>
  <c r="R647" i="6"/>
  <c r="S647" i="6"/>
  <c r="T647" i="6"/>
  <c r="U647" i="6"/>
  <c r="V647" i="6"/>
  <c r="W647" i="6"/>
  <c r="X647" i="6"/>
  <c r="Y647" i="6"/>
  <c r="Z647" i="6"/>
  <c r="AA647" i="6"/>
  <c r="AB647" i="6"/>
  <c r="C648" i="6"/>
  <c r="D648" i="6"/>
  <c r="E648" i="6"/>
  <c r="F648" i="6"/>
  <c r="G648" i="6"/>
  <c r="H648" i="6"/>
  <c r="I648" i="6"/>
  <c r="J648" i="6"/>
  <c r="K648" i="6"/>
  <c r="M648" i="6"/>
  <c r="N648" i="6"/>
  <c r="O648" i="6"/>
  <c r="P648" i="6"/>
  <c r="Q648" i="6"/>
  <c r="R648" i="6"/>
  <c r="S648" i="6"/>
  <c r="T648" i="6"/>
  <c r="U648" i="6"/>
  <c r="V648" i="6"/>
  <c r="W648" i="6"/>
  <c r="X648" i="6"/>
  <c r="Y648" i="6"/>
  <c r="Z648" i="6"/>
  <c r="AA648" i="6"/>
  <c r="AB648" i="6"/>
  <c r="C649" i="6"/>
  <c r="D649" i="6"/>
  <c r="E649" i="6"/>
  <c r="F649" i="6"/>
  <c r="G649" i="6"/>
  <c r="H649" i="6"/>
  <c r="I649" i="6"/>
  <c r="J649" i="6"/>
  <c r="K649" i="6"/>
  <c r="M649" i="6"/>
  <c r="N649" i="6"/>
  <c r="O649" i="6"/>
  <c r="P649" i="6"/>
  <c r="Q649" i="6"/>
  <c r="R649" i="6"/>
  <c r="S649" i="6"/>
  <c r="T649" i="6"/>
  <c r="U649" i="6"/>
  <c r="V649" i="6"/>
  <c r="W649" i="6"/>
  <c r="X649" i="6"/>
  <c r="Y649" i="6"/>
  <c r="Z649" i="6"/>
  <c r="AA649" i="6"/>
  <c r="AB649" i="6"/>
  <c r="C650" i="6"/>
  <c r="D650" i="6"/>
  <c r="E650" i="6"/>
  <c r="F650" i="6"/>
  <c r="G650" i="6"/>
  <c r="H650" i="6"/>
  <c r="I650" i="6"/>
  <c r="J650" i="6"/>
  <c r="K650" i="6"/>
  <c r="M650" i="6"/>
  <c r="N650" i="6"/>
  <c r="O650" i="6"/>
  <c r="P650" i="6"/>
  <c r="Q650" i="6"/>
  <c r="R650" i="6"/>
  <c r="S650" i="6"/>
  <c r="T650" i="6"/>
  <c r="U650" i="6"/>
  <c r="V650" i="6"/>
  <c r="W650" i="6"/>
  <c r="X650" i="6"/>
  <c r="Y650" i="6"/>
  <c r="Z650" i="6"/>
  <c r="AA650" i="6"/>
  <c r="AB650" i="6"/>
  <c r="C651" i="6"/>
  <c r="D651" i="6"/>
  <c r="E651" i="6"/>
  <c r="F651" i="6"/>
  <c r="G651" i="6"/>
  <c r="H651" i="6"/>
  <c r="I651" i="6"/>
  <c r="J651" i="6"/>
  <c r="K651" i="6"/>
  <c r="M651" i="6"/>
  <c r="N651" i="6"/>
  <c r="O651" i="6"/>
  <c r="P651" i="6"/>
  <c r="Q651" i="6"/>
  <c r="R651" i="6"/>
  <c r="S651" i="6"/>
  <c r="T651" i="6"/>
  <c r="U651" i="6"/>
  <c r="V651" i="6"/>
  <c r="W651" i="6"/>
  <c r="X651" i="6"/>
  <c r="Y651" i="6"/>
  <c r="Z651" i="6"/>
  <c r="AA651" i="6"/>
  <c r="AB651" i="6"/>
  <c r="C652" i="6"/>
  <c r="D652" i="6"/>
  <c r="E652" i="6"/>
  <c r="F652" i="6"/>
  <c r="G652" i="6"/>
  <c r="H652" i="6"/>
  <c r="I652" i="6"/>
  <c r="J652" i="6"/>
  <c r="K652" i="6"/>
  <c r="M652" i="6"/>
  <c r="N652" i="6"/>
  <c r="O652" i="6"/>
  <c r="P652" i="6"/>
  <c r="Q652" i="6"/>
  <c r="R652" i="6"/>
  <c r="S652" i="6"/>
  <c r="T652" i="6"/>
  <c r="U652" i="6"/>
  <c r="V652" i="6"/>
  <c r="W652" i="6"/>
  <c r="X652" i="6"/>
  <c r="Y652" i="6"/>
  <c r="Z652" i="6"/>
  <c r="AA652" i="6"/>
  <c r="AB652" i="6"/>
  <c r="C653" i="6"/>
  <c r="D653" i="6"/>
  <c r="E653" i="6"/>
  <c r="F653" i="6"/>
  <c r="G653" i="6"/>
  <c r="H653" i="6"/>
  <c r="I653" i="6"/>
  <c r="J653" i="6"/>
  <c r="K653" i="6"/>
  <c r="M653" i="6"/>
  <c r="N653" i="6"/>
  <c r="O653" i="6"/>
  <c r="P653" i="6"/>
  <c r="Q653" i="6"/>
  <c r="R653" i="6"/>
  <c r="S653" i="6"/>
  <c r="T653" i="6"/>
  <c r="U653" i="6"/>
  <c r="V653" i="6"/>
  <c r="W653" i="6"/>
  <c r="X653" i="6"/>
  <c r="Y653" i="6"/>
  <c r="Z653" i="6"/>
  <c r="AA653" i="6"/>
  <c r="AB653" i="6"/>
  <c r="C654" i="6"/>
  <c r="D654" i="6"/>
  <c r="E654" i="6"/>
  <c r="F654" i="6"/>
  <c r="G654" i="6"/>
  <c r="H654" i="6"/>
  <c r="I654" i="6"/>
  <c r="J654" i="6"/>
  <c r="K654" i="6"/>
  <c r="M654" i="6"/>
  <c r="N654" i="6"/>
  <c r="O654" i="6"/>
  <c r="P654" i="6"/>
  <c r="Q654" i="6"/>
  <c r="R654" i="6"/>
  <c r="S654" i="6"/>
  <c r="T654" i="6"/>
  <c r="U654" i="6"/>
  <c r="V654" i="6"/>
  <c r="W654" i="6"/>
  <c r="X654" i="6"/>
  <c r="Y654" i="6"/>
  <c r="Z654" i="6"/>
  <c r="AA654" i="6"/>
  <c r="AB654" i="6"/>
  <c r="C655" i="6"/>
  <c r="D655" i="6"/>
  <c r="E655" i="6"/>
  <c r="F655" i="6"/>
  <c r="G655" i="6"/>
  <c r="H655" i="6"/>
  <c r="I655" i="6"/>
  <c r="J655" i="6"/>
  <c r="K655" i="6"/>
  <c r="M655" i="6"/>
  <c r="N655" i="6"/>
  <c r="O655" i="6"/>
  <c r="P655" i="6"/>
  <c r="Q655" i="6"/>
  <c r="R655" i="6"/>
  <c r="S655" i="6"/>
  <c r="T655" i="6"/>
  <c r="U655" i="6"/>
  <c r="V655" i="6"/>
  <c r="W655" i="6"/>
  <c r="X655" i="6"/>
  <c r="Y655" i="6"/>
  <c r="Z655" i="6"/>
  <c r="AA655" i="6"/>
  <c r="AB655" i="6"/>
  <c r="C656" i="6"/>
  <c r="D656" i="6"/>
  <c r="E656" i="6"/>
  <c r="F656" i="6"/>
  <c r="G656" i="6"/>
  <c r="H656" i="6"/>
  <c r="I656" i="6"/>
  <c r="J656" i="6"/>
  <c r="K656" i="6"/>
  <c r="M656" i="6"/>
  <c r="N656" i="6"/>
  <c r="O656" i="6"/>
  <c r="P656" i="6"/>
  <c r="Q656" i="6"/>
  <c r="R656" i="6"/>
  <c r="S656" i="6"/>
  <c r="T656" i="6"/>
  <c r="U656" i="6"/>
  <c r="V656" i="6"/>
  <c r="W656" i="6"/>
  <c r="X656" i="6"/>
  <c r="Y656" i="6"/>
  <c r="Z656" i="6"/>
  <c r="AA656" i="6"/>
  <c r="AB656" i="6"/>
  <c r="C657" i="6"/>
  <c r="D657" i="6"/>
  <c r="E657" i="6"/>
  <c r="F657" i="6"/>
  <c r="G657" i="6"/>
  <c r="H657" i="6"/>
  <c r="I657" i="6"/>
  <c r="J657" i="6"/>
  <c r="K657" i="6"/>
  <c r="M657" i="6"/>
  <c r="N657" i="6"/>
  <c r="O657" i="6"/>
  <c r="P657" i="6"/>
  <c r="Q657" i="6"/>
  <c r="R657" i="6"/>
  <c r="S657" i="6"/>
  <c r="T657" i="6"/>
  <c r="U657" i="6"/>
  <c r="V657" i="6"/>
  <c r="W657" i="6"/>
  <c r="X657" i="6"/>
  <c r="Y657" i="6"/>
  <c r="Z657" i="6"/>
  <c r="AA657" i="6"/>
  <c r="AB657" i="6"/>
  <c r="C658" i="6"/>
  <c r="D658" i="6"/>
  <c r="E658" i="6"/>
  <c r="F658" i="6"/>
  <c r="G658" i="6"/>
  <c r="H658" i="6"/>
  <c r="I658" i="6"/>
  <c r="J658" i="6"/>
  <c r="K658" i="6"/>
  <c r="M658" i="6"/>
  <c r="N658" i="6"/>
  <c r="O658" i="6"/>
  <c r="P658" i="6"/>
  <c r="Q658" i="6"/>
  <c r="R658" i="6"/>
  <c r="S658" i="6"/>
  <c r="T658" i="6"/>
  <c r="U658" i="6"/>
  <c r="V658" i="6"/>
  <c r="W658" i="6"/>
  <c r="X658" i="6"/>
  <c r="Y658" i="6"/>
  <c r="Z658" i="6"/>
  <c r="AA658" i="6"/>
  <c r="AB658" i="6"/>
  <c r="C659" i="6"/>
  <c r="D659" i="6"/>
  <c r="E659" i="6"/>
  <c r="F659" i="6"/>
  <c r="G659" i="6"/>
  <c r="H659" i="6"/>
  <c r="I659" i="6"/>
  <c r="J659" i="6"/>
  <c r="K659" i="6"/>
  <c r="M659" i="6"/>
  <c r="N659" i="6"/>
  <c r="O659" i="6"/>
  <c r="P659" i="6"/>
  <c r="Q659" i="6"/>
  <c r="R659" i="6"/>
  <c r="S659" i="6"/>
  <c r="T659" i="6"/>
  <c r="U659" i="6"/>
  <c r="V659" i="6"/>
  <c r="W659" i="6"/>
  <c r="X659" i="6"/>
  <c r="Y659" i="6"/>
  <c r="Z659" i="6"/>
  <c r="AA659" i="6"/>
  <c r="AB659" i="6"/>
  <c r="C660" i="6"/>
  <c r="D660" i="6"/>
  <c r="E660" i="6"/>
  <c r="F660" i="6"/>
  <c r="G660" i="6"/>
  <c r="H660" i="6"/>
  <c r="I660" i="6"/>
  <c r="J660" i="6"/>
  <c r="K660" i="6"/>
  <c r="M660" i="6"/>
  <c r="N660" i="6"/>
  <c r="O660" i="6"/>
  <c r="P660" i="6"/>
  <c r="Q660" i="6"/>
  <c r="R660" i="6"/>
  <c r="S660" i="6"/>
  <c r="T660" i="6"/>
  <c r="U660" i="6"/>
  <c r="V660" i="6"/>
  <c r="W660" i="6"/>
  <c r="X660" i="6"/>
  <c r="Y660" i="6"/>
  <c r="Z660" i="6"/>
  <c r="AA660" i="6"/>
  <c r="AB660" i="6"/>
  <c r="C661" i="6"/>
  <c r="D661" i="6"/>
  <c r="E661" i="6"/>
  <c r="F661" i="6"/>
  <c r="G661" i="6"/>
  <c r="H661" i="6"/>
  <c r="I661" i="6"/>
  <c r="J661" i="6"/>
  <c r="K661" i="6"/>
  <c r="M661" i="6"/>
  <c r="N661" i="6"/>
  <c r="O661" i="6"/>
  <c r="P661" i="6"/>
  <c r="Q661" i="6"/>
  <c r="R661" i="6"/>
  <c r="S661" i="6"/>
  <c r="T661" i="6"/>
  <c r="U661" i="6"/>
  <c r="V661" i="6"/>
  <c r="W661" i="6"/>
  <c r="X661" i="6"/>
  <c r="Y661" i="6"/>
  <c r="Z661" i="6"/>
  <c r="AA661" i="6"/>
  <c r="AB661" i="6"/>
  <c r="C662" i="6"/>
  <c r="D662" i="6"/>
  <c r="E662" i="6"/>
  <c r="F662" i="6"/>
  <c r="G662" i="6"/>
  <c r="H662" i="6"/>
  <c r="I662" i="6"/>
  <c r="J662" i="6"/>
  <c r="K662" i="6"/>
  <c r="M662" i="6"/>
  <c r="N662" i="6"/>
  <c r="O662" i="6"/>
  <c r="P662" i="6"/>
  <c r="Q662" i="6"/>
  <c r="R662" i="6"/>
  <c r="S662" i="6"/>
  <c r="T662" i="6"/>
  <c r="U662" i="6"/>
  <c r="V662" i="6"/>
  <c r="W662" i="6"/>
  <c r="X662" i="6"/>
  <c r="Y662" i="6"/>
  <c r="Z662" i="6"/>
  <c r="AA662" i="6"/>
  <c r="AB662" i="6"/>
  <c r="C663" i="6"/>
  <c r="D663" i="6"/>
  <c r="E663" i="6"/>
  <c r="F663" i="6"/>
  <c r="G663" i="6"/>
  <c r="H663" i="6"/>
  <c r="I663" i="6"/>
  <c r="J663" i="6"/>
  <c r="K663" i="6"/>
  <c r="M663" i="6"/>
  <c r="N663" i="6"/>
  <c r="O663" i="6"/>
  <c r="P663" i="6"/>
  <c r="Q663" i="6"/>
  <c r="R663" i="6"/>
  <c r="S663" i="6"/>
  <c r="T663" i="6"/>
  <c r="U663" i="6"/>
  <c r="V663" i="6"/>
  <c r="W663" i="6"/>
  <c r="X663" i="6"/>
  <c r="Y663" i="6"/>
  <c r="Z663" i="6"/>
  <c r="AA663" i="6"/>
  <c r="AB663" i="6"/>
  <c r="C664" i="6"/>
  <c r="D664" i="6"/>
  <c r="E664" i="6"/>
  <c r="F664" i="6"/>
  <c r="G664" i="6"/>
  <c r="H664" i="6"/>
  <c r="I664" i="6"/>
  <c r="J664" i="6"/>
  <c r="K664" i="6"/>
  <c r="M664" i="6"/>
  <c r="N664" i="6"/>
  <c r="O664" i="6"/>
  <c r="P664" i="6"/>
  <c r="Q664" i="6"/>
  <c r="R664" i="6"/>
  <c r="S664" i="6"/>
  <c r="T664" i="6"/>
  <c r="U664" i="6"/>
  <c r="V664" i="6"/>
  <c r="W664" i="6"/>
  <c r="X664" i="6"/>
  <c r="Y664" i="6"/>
  <c r="Z664" i="6"/>
  <c r="AA664" i="6"/>
  <c r="AB664" i="6"/>
  <c r="C665" i="6"/>
  <c r="D665" i="6"/>
  <c r="E665" i="6"/>
  <c r="F665" i="6"/>
  <c r="G665" i="6"/>
  <c r="H665" i="6"/>
  <c r="I665" i="6"/>
  <c r="J665" i="6"/>
  <c r="K665" i="6"/>
  <c r="M665" i="6"/>
  <c r="N665" i="6"/>
  <c r="O665" i="6"/>
  <c r="P665" i="6"/>
  <c r="Q665" i="6"/>
  <c r="R665" i="6"/>
  <c r="S665" i="6"/>
  <c r="T665" i="6"/>
  <c r="U665" i="6"/>
  <c r="V665" i="6"/>
  <c r="W665" i="6"/>
  <c r="X665" i="6"/>
  <c r="Y665" i="6"/>
  <c r="Z665" i="6"/>
  <c r="AA665" i="6"/>
  <c r="AB665" i="6"/>
  <c r="C666" i="6"/>
  <c r="D666" i="6"/>
  <c r="E666" i="6"/>
  <c r="F666" i="6"/>
  <c r="G666" i="6"/>
  <c r="H666" i="6"/>
  <c r="I666" i="6"/>
  <c r="J666" i="6"/>
  <c r="K666" i="6"/>
  <c r="M666" i="6"/>
  <c r="N666" i="6"/>
  <c r="O666" i="6"/>
  <c r="P666" i="6"/>
  <c r="Q666" i="6"/>
  <c r="R666" i="6"/>
  <c r="S666" i="6"/>
  <c r="T666" i="6"/>
  <c r="U666" i="6"/>
  <c r="V666" i="6"/>
  <c r="W666" i="6"/>
  <c r="X666" i="6"/>
  <c r="Y666" i="6"/>
  <c r="Z666" i="6"/>
  <c r="AA666" i="6"/>
  <c r="AB666" i="6"/>
  <c r="C667" i="6"/>
  <c r="D667" i="6"/>
  <c r="E667" i="6"/>
  <c r="F667" i="6"/>
  <c r="G667" i="6"/>
  <c r="H667" i="6"/>
  <c r="I667" i="6"/>
  <c r="J667" i="6"/>
  <c r="K667" i="6"/>
  <c r="M667" i="6"/>
  <c r="N667" i="6"/>
  <c r="O667" i="6"/>
  <c r="P667" i="6"/>
  <c r="Q667" i="6"/>
  <c r="R667" i="6"/>
  <c r="S667" i="6"/>
  <c r="T667" i="6"/>
  <c r="U667" i="6"/>
  <c r="V667" i="6"/>
  <c r="W667" i="6"/>
  <c r="X667" i="6"/>
  <c r="Y667" i="6"/>
  <c r="Z667" i="6"/>
  <c r="AA667" i="6"/>
  <c r="AB667" i="6"/>
  <c r="C668" i="6"/>
  <c r="D668" i="6"/>
  <c r="E668" i="6"/>
  <c r="F668" i="6"/>
  <c r="G668" i="6"/>
  <c r="H668" i="6"/>
  <c r="I668" i="6"/>
  <c r="J668" i="6"/>
  <c r="K668" i="6"/>
  <c r="M668" i="6"/>
  <c r="N668" i="6"/>
  <c r="O668" i="6"/>
  <c r="P668" i="6"/>
  <c r="Q668" i="6"/>
  <c r="R668" i="6"/>
  <c r="S668" i="6"/>
  <c r="T668" i="6"/>
  <c r="U668" i="6"/>
  <c r="V668" i="6"/>
  <c r="W668" i="6"/>
  <c r="X668" i="6"/>
  <c r="Y668" i="6"/>
  <c r="Z668" i="6"/>
  <c r="AA668" i="6"/>
  <c r="AB668" i="6"/>
  <c r="C669" i="6"/>
  <c r="D669" i="6"/>
  <c r="E669" i="6"/>
  <c r="F669" i="6"/>
  <c r="G669" i="6"/>
  <c r="H669" i="6"/>
  <c r="I669" i="6"/>
  <c r="J669" i="6"/>
  <c r="K669" i="6"/>
  <c r="M669" i="6"/>
  <c r="N669" i="6"/>
  <c r="O669" i="6"/>
  <c r="P669" i="6"/>
  <c r="Q669" i="6"/>
  <c r="R669" i="6"/>
  <c r="S669" i="6"/>
  <c r="T669" i="6"/>
  <c r="U669" i="6"/>
  <c r="V669" i="6"/>
  <c r="W669" i="6"/>
  <c r="X669" i="6"/>
  <c r="Y669" i="6"/>
  <c r="Z669" i="6"/>
  <c r="AA669" i="6"/>
  <c r="AB669" i="6"/>
  <c r="C670" i="6"/>
  <c r="D670" i="6"/>
  <c r="E670" i="6"/>
  <c r="F670" i="6"/>
  <c r="G670" i="6"/>
  <c r="H670" i="6"/>
  <c r="I670" i="6"/>
  <c r="J670" i="6"/>
  <c r="K670" i="6"/>
  <c r="M670" i="6"/>
  <c r="N670" i="6"/>
  <c r="O670" i="6"/>
  <c r="P670" i="6"/>
  <c r="Q670" i="6"/>
  <c r="R670" i="6"/>
  <c r="S670" i="6"/>
  <c r="T670" i="6"/>
  <c r="U670" i="6"/>
  <c r="V670" i="6"/>
  <c r="W670" i="6"/>
  <c r="X670" i="6"/>
  <c r="Y670" i="6"/>
  <c r="Z670" i="6"/>
  <c r="AA670" i="6"/>
  <c r="AB670" i="6"/>
  <c r="C671" i="6"/>
  <c r="D671" i="6"/>
  <c r="E671" i="6"/>
  <c r="F671" i="6"/>
  <c r="G671" i="6"/>
  <c r="H671" i="6"/>
  <c r="I671" i="6"/>
  <c r="J671" i="6"/>
  <c r="K671" i="6"/>
  <c r="M671" i="6"/>
  <c r="N671" i="6"/>
  <c r="O671" i="6"/>
  <c r="P671" i="6"/>
  <c r="Q671" i="6"/>
  <c r="R671" i="6"/>
  <c r="S671" i="6"/>
  <c r="T671" i="6"/>
  <c r="U671" i="6"/>
  <c r="V671" i="6"/>
  <c r="W671" i="6"/>
  <c r="X671" i="6"/>
  <c r="Y671" i="6"/>
  <c r="Z671" i="6"/>
  <c r="AA671" i="6"/>
  <c r="AB671" i="6"/>
  <c r="C672" i="6"/>
  <c r="D672" i="6"/>
  <c r="E672" i="6"/>
  <c r="F672" i="6"/>
  <c r="G672" i="6"/>
  <c r="H672" i="6"/>
  <c r="I672" i="6"/>
  <c r="J672" i="6"/>
  <c r="K672" i="6"/>
  <c r="M672" i="6"/>
  <c r="N672" i="6"/>
  <c r="O672" i="6"/>
  <c r="P672" i="6"/>
  <c r="Q672" i="6"/>
  <c r="R672" i="6"/>
  <c r="S672" i="6"/>
  <c r="T672" i="6"/>
  <c r="U672" i="6"/>
  <c r="V672" i="6"/>
  <c r="W672" i="6"/>
  <c r="X672" i="6"/>
  <c r="Y672" i="6"/>
  <c r="Z672" i="6"/>
  <c r="AA672" i="6"/>
  <c r="AB672" i="6"/>
  <c r="C673" i="6"/>
  <c r="D673" i="6"/>
  <c r="E673" i="6"/>
  <c r="F673" i="6"/>
  <c r="G673" i="6"/>
  <c r="H673" i="6"/>
  <c r="I673" i="6"/>
  <c r="J673" i="6"/>
  <c r="K673" i="6"/>
  <c r="M673" i="6"/>
  <c r="N673" i="6"/>
  <c r="O673" i="6"/>
  <c r="P673" i="6"/>
  <c r="Q673" i="6"/>
  <c r="R673" i="6"/>
  <c r="S673" i="6"/>
  <c r="T673" i="6"/>
  <c r="U673" i="6"/>
  <c r="V673" i="6"/>
  <c r="W673" i="6"/>
  <c r="X673" i="6"/>
  <c r="Y673" i="6"/>
  <c r="Z673" i="6"/>
  <c r="AA673" i="6"/>
  <c r="AB673" i="6"/>
  <c r="C674" i="6"/>
  <c r="D674" i="6"/>
  <c r="E674" i="6"/>
  <c r="F674" i="6"/>
  <c r="G674" i="6"/>
  <c r="H674" i="6"/>
  <c r="I674" i="6"/>
  <c r="J674" i="6"/>
  <c r="K674" i="6"/>
  <c r="M674" i="6"/>
  <c r="N674" i="6"/>
  <c r="O674" i="6"/>
  <c r="P674" i="6"/>
  <c r="Q674" i="6"/>
  <c r="R674" i="6"/>
  <c r="S674" i="6"/>
  <c r="T674" i="6"/>
  <c r="U674" i="6"/>
  <c r="V674" i="6"/>
  <c r="W674" i="6"/>
  <c r="X674" i="6"/>
  <c r="Y674" i="6"/>
  <c r="Z674" i="6"/>
  <c r="AA674" i="6"/>
  <c r="AB674" i="6"/>
  <c r="C675" i="6"/>
  <c r="D675" i="6"/>
  <c r="E675" i="6"/>
  <c r="F675" i="6"/>
  <c r="G675" i="6"/>
  <c r="H675" i="6"/>
  <c r="I675" i="6"/>
  <c r="J675" i="6"/>
  <c r="K675" i="6"/>
  <c r="M675" i="6"/>
  <c r="N675" i="6"/>
  <c r="O675" i="6"/>
  <c r="P675" i="6"/>
  <c r="Q675" i="6"/>
  <c r="R675" i="6"/>
  <c r="S675" i="6"/>
  <c r="T675" i="6"/>
  <c r="U675" i="6"/>
  <c r="V675" i="6"/>
  <c r="W675" i="6"/>
  <c r="X675" i="6"/>
  <c r="Y675" i="6"/>
  <c r="Z675" i="6"/>
  <c r="AA675" i="6"/>
  <c r="AB675" i="6"/>
  <c r="C676" i="6"/>
  <c r="D676" i="6"/>
  <c r="E676" i="6"/>
  <c r="F676" i="6"/>
  <c r="G676" i="6"/>
  <c r="H676" i="6"/>
  <c r="I676" i="6"/>
  <c r="J676" i="6"/>
  <c r="K676" i="6"/>
  <c r="M676" i="6"/>
  <c r="N676" i="6"/>
  <c r="O676" i="6"/>
  <c r="P676" i="6"/>
  <c r="Q676" i="6"/>
  <c r="R676" i="6"/>
  <c r="S676" i="6"/>
  <c r="T676" i="6"/>
  <c r="U676" i="6"/>
  <c r="V676" i="6"/>
  <c r="W676" i="6"/>
  <c r="X676" i="6"/>
  <c r="Y676" i="6"/>
  <c r="Z676" i="6"/>
  <c r="AA676" i="6"/>
  <c r="AB676" i="6"/>
  <c r="C677" i="6"/>
  <c r="D677" i="6"/>
  <c r="E677" i="6"/>
  <c r="F677" i="6"/>
  <c r="G677" i="6"/>
  <c r="H677" i="6"/>
  <c r="I677" i="6"/>
  <c r="J677" i="6"/>
  <c r="K677" i="6"/>
  <c r="M677" i="6"/>
  <c r="N677" i="6"/>
  <c r="O677" i="6"/>
  <c r="P677" i="6"/>
  <c r="Q677" i="6"/>
  <c r="R677" i="6"/>
  <c r="S677" i="6"/>
  <c r="T677" i="6"/>
  <c r="U677" i="6"/>
  <c r="V677" i="6"/>
  <c r="W677" i="6"/>
  <c r="X677" i="6"/>
  <c r="Y677" i="6"/>
  <c r="Z677" i="6"/>
  <c r="AA677" i="6"/>
  <c r="AB677" i="6"/>
  <c r="C678" i="6"/>
  <c r="D678" i="6"/>
  <c r="E678" i="6"/>
  <c r="F678" i="6"/>
  <c r="G678" i="6"/>
  <c r="H678" i="6"/>
  <c r="I678" i="6"/>
  <c r="J678" i="6"/>
  <c r="K678" i="6"/>
  <c r="M678" i="6"/>
  <c r="N678" i="6"/>
  <c r="O678" i="6"/>
  <c r="P678" i="6"/>
  <c r="Q678" i="6"/>
  <c r="R678" i="6"/>
  <c r="S678" i="6"/>
  <c r="T678" i="6"/>
  <c r="U678" i="6"/>
  <c r="V678" i="6"/>
  <c r="W678" i="6"/>
  <c r="X678" i="6"/>
  <c r="Y678" i="6"/>
  <c r="Z678" i="6"/>
  <c r="AA678" i="6"/>
  <c r="AB678" i="6"/>
  <c r="C679" i="6"/>
  <c r="D679" i="6"/>
  <c r="E679" i="6"/>
  <c r="F679" i="6"/>
  <c r="G679" i="6"/>
  <c r="H679" i="6"/>
  <c r="I679" i="6"/>
  <c r="J679" i="6"/>
  <c r="K679" i="6"/>
  <c r="M679" i="6"/>
  <c r="N679" i="6"/>
  <c r="O679" i="6"/>
  <c r="P679" i="6"/>
  <c r="Q679" i="6"/>
  <c r="R679" i="6"/>
  <c r="S679" i="6"/>
  <c r="T679" i="6"/>
  <c r="U679" i="6"/>
  <c r="V679" i="6"/>
  <c r="W679" i="6"/>
  <c r="X679" i="6"/>
  <c r="Y679" i="6"/>
  <c r="Z679" i="6"/>
  <c r="AA679" i="6"/>
  <c r="AB679" i="6"/>
  <c r="C680" i="6"/>
  <c r="D680" i="6"/>
  <c r="E680" i="6"/>
  <c r="F680" i="6"/>
  <c r="G680" i="6"/>
  <c r="H680" i="6"/>
  <c r="I680" i="6"/>
  <c r="J680" i="6"/>
  <c r="K680" i="6"/>
  <c r="M680" i="6"/>
  <c r="N680" i="6"/>
  <c r="O680" i="6"/>
  <c r="P680" i="6"/>
  <c r="Q680" i="6"/>
  <c r="R680" i="6"/>
  <c r="S680" i="6"/>
  <c r="T680" i="6"/>
  <c r="U680" i="6"/>
  <c r="V680" i="6"/>
  <c r="W680" i="6"/>
  <c r="X680" i="6"/>
  <c r="Y680" i="6"/>
  <c r="Z680" i="6"/>
  <c r="AA680" i="6"/>
  <c r="AB680" i="6"/>
  <c r="C681" i="6"/>
  <c r="D681" i="6"/>
  <c r="E681" i="6"/>
  <c r="F681" i="6"/>
  <c r="G681" i="6"/>
  <c r="H681" i="6"/>
  <c r="I681" i="6"/>
  <c r="J681" i="6"/>
  <c r="K681" i="6"/>
  <c r="M681" i="6"/>
  <c r="N681" i="6"/>
  <c r="O681" i="6"/>
  <c r="P681" i="6"/>
  <c r="Q681" i="6"/>
  <c r="R681" i="6"/>
  <c r="S681" i="6"/>
  <c r="T681" i="6"/>
  <c r="U681" i="6"/>
  <c r="V681" i="6"/>
  <c r="W681" i="6"/>
  <c r="X681" i="6"/>
  <c r="Y681" i="6"/>
  <c r="Z681" i="6"/>
  <c r="AA681" i="6"/>
  <c r="AB681" i="6"/>
  <c r="C682" i="6"/>
  <c r="D682" i="6"/>
  <c r="E682" i="6"/>
  <c r="F682" i="6"/>
  <c r="G682" i="6"/>
  <c r="H682" i="6"/>
  <c r="I682" i="6"/>
  <c r="J682" i="6"/>
  <c r="K682" i="6"/>
  <c r="M682" i="6"/>
  <c r="N682" i="6"/>
  <c r="O682" i="6"/>
  <c r="P682" i="6"/>
  <c r="Q682" i="6"/>
  <c r="R682" i="6"/>
  <c r="S682" i="6"/>
  <c r="T682" i="6"/>
  <c r="U682" i="6"/>
  <c r="V682" i="6"/>
  <c r="W682" i="6"/>
  <c r="X682" i="6"/>
  <c r="Y682" i="6"/>
  <c r="Z682" i="6"/>
  <c r="AA682" i="6"/>
  <c r="AB682" i="6"/>
  <c r="C683" i="6"/>
  <c r="D683" i="6"/>
  <c r="E683" i="6"/>
  <c r="F683" i="6"/>
  <c r="G683" i="6"/>
  <c r="H683" i="6"/>
  <c r="I683" i="6"/>
  <c r="J683" i="6"/>
  <c r="K683" i="6"/>
  <c r="M683" i="6"/>
  <c r="N683" i="6"/>
  <c r="O683" i="6"/>
  <c r="P683" i="6"/>
  <c r="Q683" i="6"/>
  <c r="R683" i="6"/>
  <c r="S683" i="6"/>
  <c r="T683" i="6"/>
  <c r="U683" i="6"/>
  <c r="V683" i="6"/>
  <c r="W683" i="6"/>
  <c r="X683" i="6"/>
  <c r="Y683" i="6"/>
  <c r="Z683" i="6"/>
  <c r="AA683" i="6"/>
  <c r="AB683" i="6"/>
  <c r="C684" i="6"/>
  <c r="D684" i="6"/>
  <c r="E684" i="6"/>
  <c r="F684" i="6"/>
  <c r="G684" i="6"/>
  <c r="H684" i="6"/>
  <c r="I684" i="6"/>
  <c r="J684" i="6"/>
  <c r="K684" i="6"/>
  <c r="M684" i="6"/>
  <c r="N684" i="6"/>
  <c r="O684" i="6"/>
  <c r="P684" i="6"/>
  <c r="Q684" i="6"/>
  <c r="R684" i="6"/>
  <c r="S684" i="6"/>
  <c r="T684" i="6"/>
  <c r="U684" i="6"/>
  <c r="V684" i="6"/>
  <c r="W684" i="6"/>
  <c r="X684" i="6"/>
  <c r="Y684" i="6"/>
  <c r="Z684" i="6"/>
  <c r="AA684" i="6"/>
  <c r="AB684" i="6"/>
  <c r="C685" i="6"/>
  <c r="D685" i="6"/>
  <c r="E685" i="6"/>
  <c r="F685" i="6"/>
  <c r="G685" i="6"/>
  <c r="H685" i="6"/>
  <c r="I685" i="6"/>
  <c r="J685" i="6"/>
  <c r="K685" i="6"/>
  <c r="M685" i="6"/>
  <c r="N685" i="6"/>
  <c r="O685" i="6"/>
  <c r="P685" i="6"/>
  <c r="Q685" i="6"/>
  <c r="R685" i="6"/>
  <c r="S685" i="6"/>
  <c r="T685" i="6"/>
  <c r="U685" i="6"/>
  <c r="V685" i="6"/>
  <c r="W685" i="6"/>
  <c r="X685" i="6"/>
  <c r="Y685" i="6"/>
  <c r="Z685" i="6"/>
  <c r="AA685" i="6"/>
  <c r="AB685" i="6"/>
  <c r="C686" i="6"/>
  <c r="D686" i="6"/>
  <c r="E686" i="6"/>
  <c r="F686" i="6"/>
  <c r="G686" i="6"/>
  <c r="H686" i="6"/>
  <c r="I686" i="6"/>
  <c r="J686" i="6"/>
  <c r="K686" i="6"/>
  <c r="M686" i="6"/>
  <c r="N686" i="6"/>
  <c r="O686" i="6"/>
  <c r="P686" i="6"/>
  <c r="Q686" i="6"/>
  <c r="R686" i="6"/>
  <c r="S686" i="6"/>
  <c r="T686" i="6"/>
  <c r="U686" i="6"/>
  <c r="V686" i="6"/>
  <c r="W686" i="6"/>
  <c r="X686" i="6"/>
  <c r="Y686" i="6"/>
  <c r="Z686" i="6"/>
  <c r="AA686" i="6"/>
  <c r="AB686" i="6"/>
  <c r="C687" i="6"/>
  <c r="D687" i="6"/>
  <c r="E687" i="6"/>
  <c r="F687" i="6"/>
  <c r="G687" i="6"/>
  <c r="H687" i="6"/>
  <c r="I687" i="6"/>
  <c r="J687" i="6"/>
  <c r="K687" i="6"/>
  <c r="M687" i="6"/>
  <c r="N687" i="6"/>
  <c r="O687" i="6"/>
  <c r="P687" i="6"/>
  <c r="Q687" i="6"/>
  <c r="R687" i="6"/>
  <c r="S687" i="6"/>
  <c r="T687" i="6"/>
  <c r="U687" i="6"/>
  <c r="V687" i="6"/>
  <c r="W687" i="6"/>
  <c r="X687" i="6"/>
  <c r="Y687" i="6"/>
  <c r="Z687" i="6"/>
  <c r="AA687" i="6"/>
  <c r="AB687" i="6"/>
  <c r="C688" i="6"/>
  <c r="D688" i="6"/>
  <c r="E688" i="6"/>
  <c r="F688" i="6"/>
  <c r="G688" i="6"/>
  <c r="H688" i="6"/>
  <c r="I688" i="6"/>
  <c r="J688" i="6"/>
  <c r="K688" i="6"/>
  <c r="M688" i="6"/>
  <c r="N688" i="6"/>
  <c r="O688" i="6"/>
  <c r="P688" i="6"/>
  <c r="Q688" i="6"/>
  <c r="R688" i="6"/>
  <c r="S688" i="6"/>
  <c r="T688" i="6"/>
  <c r="U688" i="6"/>
  <c r="V688" i="6"/>
  <c r="W688" i="6"/>
  <c r="X688" i="6"/>
  <c r="Y688" i="6"/>
  <c r="Z688" i="6"/>
  <c r="AA688" i="6"/>
  <c r="AB688" i="6"/>
  <c r="C689" i="6"/>
  <c r="D689" i="6"/>
  <c r="E689" i="6"/>
  <c r="F689" i="6"/>
  <c r="G689" i="6"/>
  <c r="H689" i="6"/>
  <c r="I689" i="6"/>
  <c r="J689" i="6"/>
  <c r="K689" i="6"/>
  <c r="M689" i="6"/>
  <c r="N689" i="6"/>
  <c r="O689" i="6"/>
  <c r="P689" i="6"/>
  <c r="Q689" i="6"/>
  <c r="R689" i="6"/>
  <c r="S689" i="6"/>
  <c r="T689" i="6"/>
  <c r="U689" i="6"/>
  <c r="V689" i="6"/>
  <c r="W689" i="6"/>
  <c r="X689" i="6"/>
  <c r="Y689" i="6"/>
  <c r="Z689" i="6"/>
  <c r="AA689" i="6"/>
  <c r="AB689" i="6"/>
  <c r="C690" i="6"/>
  <c r="D690" i="6"/>
  <c r="E690" i="6"/>
  <c r="F690" i="6"/>
  <c r="G690" i="6"/>
  <c r="H690" i="6"/>
  <c r="I690" i="6"/>
  <c r="J690" i="6"/>
  <c r="K690" i="6"/>
  <c r="M690" i="6"/>
  <c r="N690" i="6"/>
  <c r="O690" i="6"/>
  <c r="P690" i="6"/>
  <c r="Q690" i="6"/>
  <c r="R690" i="6"/>
  <c r="S690" i="6"/>
  <c r="T690" i="6"/>
  <c r="U690" i="6"/>
  <c r="V690" i="6"/>
  <c r="W690" i="6"/>
  <c r="X690" i="6"/>
  <c r="Y690" i="6"/>
  <c r="Z690" i="6"/>
  <c r="AA690" i="6"/>
  <c r="AB690" i="6"/>
  <c r="C691" i="6"/>
  <c r="D691" i="6"/>
  <c r="E691" i="6"/>
  <c r="F691" i="6"/>
  <c r="G691" i="6"/>
  <c r="H691" i="6"/>
  <c r="I691" i="6"/>
  <c r="J691" i="6"/>
  <c r="K691" i="6"/>
  <c r="M691" i="6"/>
  <c r="N691" i="6"/>
  <c r="O691" i="6"/>
  <c r="P691" i="6"/>
  <c r="Q691" i="6"/>
  <c r="R691" i="6"/>
  <c r="S691" i="6"/>
  <c r="T691" i="6"/>
  <c r="U691" i="6"/>
  <c r="V691" i="6"/>
  <c r="W691" i="6"/>
  <c r="X691" i="6"/>
  <c r="Y691" i="6"/>
  <c r="Z691" i="6"/>
  <c r="AA691" i="6"/>
  <c r="AB691" i="6"/>
  <c r="C692" i="6"/>
  <c r="D692" i="6"/>
  <c r="E692" i="6"/>
  <c r="F692" i="6"/>
  <c r="G692" i="6"/>
  <c r="H692" i="6"/>
  <c r="I692" i="6"/>
  <c r="J692" i="6"/>
  <c r="K692" i="6"/>
  <c r="M692" i="6"/>
  <c r="N692" i="6"/>
  <c r="O692" i="6"/>
  <c r="P692" i="6"/>
  <c r="Q692" i="6"/>
  <c r="R692" i="6"/>
  <c r="S692" i="6"/>
  <c r="T692" i="6"/>
  <c r="U692" i="6"/>
  <c r="V692" i="6"/>
  <c r="W692" i="6"/>
  <c r="X692" i="6"/>
  <c r="Y692" i="6"/>
  <c r="Z692" i="6"/>
  <c r="AA692" i="6"/>
  <c r="AB692" i="6"/>
  <c r="C693" i="6"/>
  <c r="D693" i="6"/>
  <c r="E693" i="6"/>
  <c r="F693" i="6"/>
  <c r="G693" i="6"/>
  <c r="H693" i="6"/>
  <c r="I693" i="6"/>
  <c r="J693" i="6"/>
  <c r="K693" i="6"/>
  <c r="M693" i="6"/>
  <c r="N693" i="6"/>
  <c r="O693" i="6"/>
  <c r="P693" i="6"/>
  <c r="Q693" i="6"/>
  <c r="R693" i="6"/>
  <c r="S693" i="6"/>
  <c r="T693" i="6"/>
  <c r="U693" i="6"/>
  <c r="V693" i="6"/>
  <c r="W693" i="6"/>
  <c r="X693" i="6"/>
  <c r="Y693" i="6"/>
  <c r="Z693" i="6"/>
  <c r="AA693" i="6"/>
  <c r="AB693" i="6"/>
  <c r="C694" i="6"/>
  <c r="D694" i="6"/>
  <c r="E694" i="6"/>
  <c r="F694" i="6"/>
  <c r="G694" i="6"/>
  <c r="H694" i="6"/>
  <c r="I694" i="6"/>
  <c r="J694" i="6"/>
  <c r="K694" i="6"/>
  <c r="M694" i="6"/>
  <c r="N694" i="6"/>
  <c r="O694" i="6"/>
  <c r="P694" i="6"/>
  <c r="Q694" i="6"/>
  <c r="R694" i="6"/>
  <c r="S694" i="6"/>
  <c r="T694" i="6"/>
  <c r="U694" i="6"/>
  <c r="V694" i="6"/>
  <c r="W694" i="6"/>
  <c r="X694" i="6"/>
  <c r="Y694" i="6"/>
  <c r="Z694" i="6"/>
  <c r="AA694" i="6"/>
  <c r="AB694" i="6"/>
  <c r="C695" i="6"/>
  <c r="D695" i="6"/>
  <c r="E695" i="6"/>
  <c r="F695" i="6"/>
  <c r="G695" i="6"/>
  <c r="H695" i="6"/>
  <c r="I695" i="6"/>
  <c r="J695" i="6"/>
  <c r="K695" i="6"/>
  <c r="M695" i="6"/>
  <c r="N695" i="6"/>
  <c r="O695" i="6"/>
  <c r="P695" i="6"/>
  <c r="Q695" i="6"/>
  <c r="R695" i="6"/>
  <c r="S695" i="6"/>
  <c r="T695" i="6"/>
  <c r="U695" i="6"/>
  <c r="V695" i="6"/>
  <c r="W695" i="6"/>
  <c r="X695" i="6"/>
  <c r="Y695" i="6"/>
  <c r="Z695" i="6"/>
  <c r="AA695" i="6"/>
  <c r="AB695" i="6"/>
  <c r="C696" i="6"/>
  <c r="D696" i="6"/>
  <c r="E696" i="6"/>
  <c r="F696" i="6"/>
  <c r="G696" i="6"/>
  <c r="H696" i="6"/>
  <c r="I696" i="6"/>
  <c r="J696" i="6"/>
  <c r="K696" i="6"/>
  <c r="M696" i="6"/>
  <c r="N696" i="6"/>
  <c r="O696" i="6"/>
  <c r="P696" i="6"/>
  <c r="Q696" i="6"/>
  <c r="R696" i="6"/>
  <c r="S696" i="6"/>
  <c r="T696" i="6"/>
  <c r="U696" i="6"/>
  <c r="V696" i="6"/>
  <c r="W696" i="6"/>
  <c r="X696" i="6"/>
  <c r="Y696" i="6"/>
  <c r="Z696" i="6"/>
  <c r="AA696" i="6"/>
  <c r="AB696" i="6"/>
  <c r="C697" i="6"/>
  <c r="D697" i="6"/>
  <c r="E697" i="6"/>
  <c r="F697" i="6"/>
  <c r="G697" i="6"/>
  <c r="H697" i="6"/>
  <c r="I697" i="6"/>
  <c r="J697" i="6"/>
  <c r="K697" i="6"/>
  <c r="M697" i="6"/>
  <c r="N697" i="6"/>
  <c r="O697" i="6"/>
  <c r="P697" i="6"/>
  <c r="Q697" i="6"/>
  <c r="R697" i="6"/>
  <c r="S697" i="6"/>
  <c r="T697" i="6"/>
  <c r="U697" i="6"/>
  <c r="V697" i="6"/>
  <c r="W697" i="6"/>
  <c r="X697" i="6"/>
  <c r="Y697" i="6"/>
  <c r="Z697" i="6"/>
  <c r="AA697" i="6"/>
  <c r="AB697" i="6"/>
  <c r="C698" i="6"/>
  <c r="D698" i="6"/>
  <c r="E698" i="6"/>
  <c r="F698" i="6"/>
  <c r="G698" i="6"/>
  <c r="H698" i="6"/>
  <c r="I698" i="6"/>
  <c r="J698" i="6"/>
  <c r="K698" i="6"/>
  <c r="M698" i="6"/>
  <c r="N698" i="6"/>
  <c r="O698" i="6"/>
  <c r="P698" i="6"/>
  <c r="Q698" i="6"/>
  <c r="R698" i="6"/>
  <c r="S698" i="6"/>
  <c r="T698" i="6"/>
  <c r="U698" i="6"/>
  <c r="V698" i="6"/>
  <c r="W698" i="6"/>
  <c r="X698" i="6"/>
  <c r="Y698" i="6"/>
  <c r="Z698" i="6"/>
  <c r="AA698" i="6"/>
  <c r="AB698" i="6"/>
  <c r="C699" i="6"/>
  <c r="D699" i="6"/>
  <c r="E699" i="6"/>
  <c r="F699" i="6"/>
  <c r="G699" i="6"/>
  <c r="H699" i="6"/>
  <c r="I699" i="6"/>
  <c r="J699" i="6"/>
  <c r="K699" i="6"/>
  <c r="M699" i="6"/>
  <c r="N699" i="6"/>
  <c r="O699" i="6"/>
  <c r="P699" i="6"/>
  <c r="Q699" i="6"/>
  <c r="R699" i="6"/>
  <c r="S699" i="6"/>
  <c r="T699" i="6"/>
  <c r="U699" i="6"/>
  <c r="V699" i="6"/>
  <c r="W699" i="6"/>
  <c r="X699" i="6"/>
  <c r="Y699" i="6"/>
  <c r="Z699" i="6"/>
  <c r="AA699" i="6"/>
  <c r="AB699" i="6"/>
  <c r="C700" i="6"/>
  <c r="D700" i="6"/>
  <c r="E700" i="6"/>
  <c r="F700" i="6"/>
  <c r="G700" i="6"/>
  <c r="H700" i="6"/>
  <c r="I700" i="6"/>
  <c r="J700" i="6"/>
  <c r="K700" i="6"/>
  <c r="M700" i="6"/>
  <c r="N700" i="6"/>
  <c r="O700" i="6"/>
  <c r="P700" i="6"/>
  <c r="Q700" i="6"/>
  <c r="R700" i="6"/>
  <c r="S700" i="6"/>
  <c r="T700" i="6"/>
  <c r="U700" i="6"/>
  <c r="V700" i="6"/>
  <c r="W700" i="6"/>
  <c r="X700" i="6"/>
  <c r="Y700" i="6"/>
  <c r="Z700" i="6"/>
  <c r="AA700" i="6"/>
  <c r="AB700" i="6"/>
  <c r="C701" i="6"/>
  <c r="D701" i="6"/>
  <c r="E701" i="6"/>
  <c r="F701" i="6"/>
  <c r="G701" i="6"/>
  <c r="H701" i="6"/>
  <c r="I701" i="6"/>
  <c r="J701" i="6"/>
  <c r="K701" i="6"/>
  <c r="M701" i="6"/>
  <c r="N701" i="6"/>
  <c r="O701" i="6"/>
  <c r="P701" i="6"/>
  <c r="Q701" i="6"/>
  <c r="R701" i="6"/>
  <c r="S701" i="6"/>
  <c r="T701" i="6"/>
  <c r="U701" i="6"/>
  <c r="V701" i="6"/>
  <c r="W701" i="6"/>
  <c r="X701" i="6"/>
  <c r="Y701" i="6"/>
  <c r="Z701" i="6"/>
  <c r="AA701" i="6"/>
  <c r="AB701" i="6"/>
  <c r="C702" i="6"/>
  <c r="D702" i="6"/>
  <c r="E702" i="6"/>
  <c r="F702" i="6"/>
  <c r="G702" i="6"/>
  <c r="H702" i="6"/>
  <c r="I702" i="6"/>
  <c r="J702" i="6"/>
  <c r="K702" i="6"/>
  <c r="M702" i="6"/>
  <c r="N702" i="6"/>
  <c r="O702" i="6"/>
  <c r="P702" i="6"/>
  <c r="Q702" i="6"/>
  <c r="R702" i="6"/>
  <c r="S702" i="6"/>
  <c r="T702" i="6"/>
  <c r="U702" i="6"/>
  <c r="V702" i="6"/>
  <c r="W702" i="6"/>
  <c r="X702" i="6"/>
  <c r="Y702" i="6"/>
  <c r="Z702" i="6"/>
  <c r="AA702" i="6"/>
  <c r="AB702" i="6"/>
  <c r="C703" i="6"/>
  <c r="D703" i="6"/>
  <c r="E703" i="6"/>
  <c r="F703" i="6"/>
  <c r="G703" i="6"/>
  <c r="H703" i="6"/>
  <c r="I703" i="6"/>
  <c r="J703" i="6"/>
  <c r="K703" i="6"/>
  <c r="M703" i="6"/>
  <c r="N703" i="6"/>
  <c r="O703" i="6"/>
  <c r="P703" i="6"/>
  <c r="Q703" i="6"/>
  <c r="R703" i="6"/>
  <c r="S703" i="6"/>
  <c r="T703" i="6"/>
  <c r="U703" i="6"/>
  <c r="V703" i="6"/>
  <c r="W703" i="6"/>
  <c r="X703" i="6"/>
  <c r="Y703" i="6"/>
  <c r="Z703" i="6"/>
  <c r="AA703" i="6"/>
  <c r="AB703" i="6"/>
  <c r="C704" i="6"/>
  <c r="D704" i="6"/>
  <c r="E704" i="6"/>
  <c r="F704" i="6"/>
  <c r="G704" i="6"/>
  <c r="H704" i="6"/>
  <c r="I704" i="6"/>
  <c r="J704" i="6"/>
  <c r="K704" i="6"/>
  <c r="M704" i="6"/>
  <c r="N704" i="6"/>
  <c r="O704" i="6"/>
  <c r="P704" i="6"/>
  <c r="Q704" i="6"/>
  <c r="R704" i="6"/>
  <c r="S704" i="6"/>
  <c r="T704" i="6"/>
  <c r="U704" i="6"/>
  <c r="V704" i="6"/>
  <c r="W704" i="6"/>
  <c r="X704" i="6"/>
  <c r="Y704" i="6"/>
  <c r="Z704" i="6"/>
  <c r="AA704" i="6"/>
  <c r="AB704" i="6"/>
  <c r="C705" i="6"/>
  <c r="D705" i="6"/>
  <c r="E705" i="6"/>
  <c r="F705" i="6"/>
  <c r="G705" i="6"/>
  <c r="H705" i="6"/>
  <c r="I705" i="6"/>
  <c r="J705" i="6"/>
  <c r="K705" i="6"/>
  <c r="M705" i="6"/>
  <c r="N705" i="6"/>
  <c r="O705" i="6"/>
  <c r="P705" i="6"/>
  <c r="Q705" i="6"/>
  <c r="R705" i="6"/>
  <c r="S705" i="6"/>
  <c r="T705" i="6"/>
  <c r="U705" i="6"/>
  <c r="V705" i="6"/>
  <c r="W705" i="6"/>
  <c r="X705" i="6"/>
  <c r="Y705" i="6"/>
  <c r="Z705" i="6"/>
  <c r="AA705" i="6"/>
  <c r="AB705" i="6"/>
  <c r="C706" i="6"/>
  <c r="D706" i="6"/>
  <c r="E706" i="6"/>
  <c r="F706" i="6"/>
  <c r="G706" i="6"/>
  <c r="H706" i="6"/>
  <c r="I706" i="6"/>
  <c r="J706" i="6"/>
  <c r="K706" i="6"/>
  <c r="M706" i="6"/>
  <c r="N706" i="6"/>
  <c r="O706" i="6"/>
  <c r="P706" i="6"/>
  <c r="Q706" i="6"/>
  <c r="R706" i="6"/>
  <c r="S706" i="6"/>
  <c r="T706" i="6"/>
  <c r="U706" i="6"/>
  <c r="V706" i="6"/>
  <c r="W706" i="6"/>
  <c r="X706" i="6"/>
  <c r="Y706" i="6"/>
  <c r="Z706" i="6"/>
  <c r="AA706" i="6"/>
  <c r="AB706" i="6"/>
  <c r="C707" i="6"/>
  <c r="D707" i="6"/>
  <c r="E707" i="6"/>
  <c r="F707" i="6"/>
  <c r="G707" i="6"/>
  <c r="H707" i="6"/>
  <c r="I707" i="6"/>
  <c r="J707" i="6"/>
  <c r="K707" i="6"/>
  <c r="M707" i="6"/>
  <c r="N707" i="6"/>
  <c r="O707" i="6"/>
  <c r="P707" i="6"/>
  <c r="Q707" i="6"/>
  <c r="R707" i="6"/>
  <c r="S707" i="6"/>
  <c r="T707" i="6"/>
  <c r="U707" i="6"/>
  <c r="V707" i="6"/>
  <c r="W707" i="6"/>
  <c r="X707" i="6"/>
  <c r="Y707" i="6"/>
  <c r="Z707" i="6"/>
  <c r="AA707" i="6"/>
  <c r="AB707" i="6"/>
  <c r="C708" i="6"/>
  <c r="D708" i="6"/>
  <c r="E708" i="6"/>
  <c r="F708" i="6"/>
  <c r="G708" i="6"/>
  <c r="H708" i="6"/>
  <c r="I708" i="6"/>
  <c r="J708" i="6"/>
  <c r="K708" i="6"/>
  <c r="M708" i="6"/>
  <c r="N708" i="6"/>
  <c r="O708" i="6"/>
  <c r="P708" i="6"/>
  <c r="Q708" i="6"/>
  <c r="R708" i="6"/>
  <c r="S708" i="6"/>
  <c r="T708" i="6"/>
  <c r="U708" i="6"/>
  <c r="V708" i="6"/>
  <c r="W708" i="6"/>
  <c r="X708" i="6"/>
  <c r="Y708" i="6"/>
  <c r="Z708" i="6"/>
  <c r="AA708" i="6"/>
  <c r="AB708" i="6"/>
  <c r="C709" i="6"/>
  <c r="D709" i="6"/>
  <c r="E709" i="6"/>
  <c r="F709" i="6"/>
  <c r="G709" i="6"/>
  <c r="H709" i="6"/>
  <c r="I709" i="6"/>
  <c r="J709" i="6"/>
  <c r="K709" i="6"/>
  <c r="M709" i="6"/>
  <c r="N709" i="6"/>
  <c r="O709" i="6"/>
  <c r="P709" i="6"/>
  <c r="Q709" i="6"/>
  <c r="R709" i="6"/>
  <c r="S709" i="6"/>
  <c r="T709" i="6"/>
  <c r="U709" i="6"/>
  <c r="V709" i="6"/>
  <c r="W709" i="6"/>
  <c r="X709" i="6"/>
  <c r="Y709" i="6"/>
  <c r="Z709" i="6"/>
  <c r="AA709" i="6"/>
  <c r="AB709" i="6"/>
  <c r="C710" i="6"/>
  <c r="D710" i="6"/>
  <c r="E710" i="6"/>
  <c r="F710" i="6"/>
  <c r="G710" i="6"/>
  <c r="H710" i="6"/>
  <c r="I710" i="6"/>
  <c r="J710" i="6"/>
  <c r="K710" i="6"/>
  <c r="M710" i="6"/>
  <c r="N710" i="6"/>
  <c r="O710" i="6"/>
  <c r="P710" i="6"/>
  <c r="Q710" i="6"/>
  <c r="R710" i="6"/>
  <c r="S710" i="6"/>
  <c r="T710" i="6"/>
  <c r="U710" i="6"/>
  <c r="V710" i="6"/>
  <c r="W710" i="6"/>
  <c r="X710" i="6"/>
  <c r="Y710" i="6"/>
  <c r="Z710" i="6"/>
  <c r="AA710" i="6"/>
  <c r="AB710" i="6"/>
  <c r="C711" i="6"/>
  <c r="D711" i="6"/>
  <c r="E711" i="6"/>
  <c r="F711" i="6"/>
  <c r="G711" i="6"/>
  <c r="H711" i="6"/>
  <c r="I711" i="6"/>
  <c r="J711" i="6"/>
  <c r="K711" i="6"/>
  <c r="M711" i="6"/>
  <c r="N711" i="6"/>
  <c r="O711" i="6"/>
  <c r="P711" i="6"/>
  <c r="Q711" i="6"/>
  <c r="R711" i="6"/>
  <c r="S711" i="6"/>
  <c r="T711" i="6"/>
  <c r="U711" i="6"/>
  <c r="V711" i="6"/>
  <c r="W711" i="6"/>
  <c r="X711" i="6"/>
  <c r="Y711" i="6"/>
  <c r="Z711" i="6"/>
  <c r="AA711" i="6"/>
  <c r="AB711" i="6"/>
  <c r="C712" i="6"/>
  <c r="D712" i="6"/>
  <c r="E712" i="6"/>
  <c r="F712" i="6"/>
  <c r="G712" i="6"/>
  <c r="H712" i="6"/>
  <c r="I712" i="6"/>
  <c r="J712" i="6"/>
  <c r="K712" i="6"/>
  <c r="M712" i="6"/>
  <c r="N712" i="6"/>
  <c r="O712" i="6"/>
  <c r="P712" i="6"/>
  <c r="Q712" i="6"/>
  <c r="R712" i="6"/>
  <c r="S712" i="6"/>
  <c r="T712" i="6"/>
  <c r="U712" i="6"/>
  <c r="V712" i="6"/>
  <c r="W712" i="6"/>
  <c r="X712" i="6"/>
  <c r="Y712" i="6"/>
  <c r="Z712" i="6"/>
  <c r="AA712" i="6"/>
  <c r="AB712" i="6"/>
  <c r="C713" i="6"/>
  <c r="D713" i="6"/>
  <c r="E713" i="6"/>
  <c r="F713" i="6"/>
  <c r="G713" i="6"/>
  <c r="H713" i="6"/>
  <c r="I713" i="6"/>
  <c r="J713" i="6"/>
  <c r="K713" i="6"/>
  <c r="M713" i="6"/>
  <c r="N713" i="6"/>
  <c r="O713" i="6"/>
  <c r="P713" i="6"/>
  <c r="Q713" i="6"/>
  <c r="R713" i="6"/>
  <c r="S713" i="6"/>
  <c r="T713" i="6"/>
  <c r="U713" i="6"/>
  <c r="V713" i="6"/>
  <c r="W713" i="6"/>
  <c r="X713" i="6"/>
  <c r="Y713" i="6"/>
  <c r="Z713" i="6"/>
  <c r="AA713" i="6"/>
  <c r="AB713" i="6"/>
  <c r="C714" i="6"/>
  <c r="D714" i="6"/>
  <c r="E714" i="6"/>
  <c r="F714" i="6"/>
  <c r="G714" i="6"/>
  <c r="H714" i="6"/>
  <c r="I714" i="6"/>
  <c r="J714" i="6"/>
  <c r="K714" i="6"/>
  <c r="M714" i="6"/>
  <c r="N714" i="6"/>
  <c r="O714" i="6"/>
  <c r="P714" i="6"/>
  <c r="Q714" i="6"/>
  <c r="R714" i="6"/>
  <c r="S714" i="6"/>
  <c r="T714" i="6"/>
  <c r="U714" i="6"/>
  <c r="V714" i="6"/>
  <c r="W714" i="6"/>
  <c r="X714" i="6"/>
  <c r="Y714" i="6"/>
  <c r="Z714" i="6"/>
  <c r="AA714" i="6"/>
  <c r="AB714" i="6"/>
  <c r="C715" i="6"/>
  <c r="D715" i="6"/>
  <c r="E715" i="6"/>
  <c r="F715" i="6"/>
  <c r="G715" i="6"/>
  <c r="H715" i="6"/>
  <c r="I715" i="6"/>
  <c r="J715" i="6"/>
  <c r="K715" i="6"/>
  <c r="M715" i="6"/>
  <c r="N715" i="6"/>
  <c r="O715" i="6"/>
  <c r="P715" i="6"/>
  <c r="Q715" i="6"/>
  <c r="R715" i="6"/>
  <c r="S715" i="6"/>
  <c r="T715" i="6"/>
  <c r="U715" i="6"/>
  <c r="V715" i="6"/>
  <c r="W715" i="6"/>
  <c r="X715" i="6"/>
  <c r="Y715" i="6"/>
  <c r="Z715" i="6"/>
  <c r="AA715" i="6"/>
  <c r="AB715" i="6"/>
  <c r="C716" i="6"/>
  <c r="D716" i="6"/>
  <c r="E716" i="6"/>
  <c r="F716" i="6"/>
  <c r="G716" i="6"/>
  <c r="H716" i="6"/>
  <c r="I716" i="6"/>
  <c r="J716" i="6"/>
  <c r="K716" i="6"/>
  <c r="M716" i="6"/>
  <c r="N716" i="6"/>
  <c r="O716" i="6"/>
  <c r="P716" i="6"/>
  <c r="Q716" i="6"/>
  <c r="R716" i="6"/>
  <c r="S716" i="6"/>
  <c r="T716" i="6"/>
  <c r="U716" i="6"/>
  <c r="V716" i="6"/>
  <c r="W716" i="6"/>
  <c r="X716" i="6"/>
  <c r="Y716" i="6"/>
  <c r="Z716" i="6"/>
  <c r="AA716" i="6"/>
  <c r="AB716" i="6"/>
  <c r="C717" i="6"/>
  <c r="D717" i="6"/>
  <c r="E717" i="6"/>
  <c r="F717" i="6"/>
  <c r="G717" i="6"/>
  <c r="H717" i="6"/>
  <c r="I717" i="6"/>
  <c r="J717" i="6"/>
  <c r="K717" i="6"/>
  <c r="M717" i="6"/>
  <c r="N717" i="6"/>
  <c r="O717" i="6"/>
  <c r="P717" i="6"/>
  <c r="Q717" i="6"/>
  <c r="R717" i="6"/>
  <c r="S717" i="6"/>
  <c r="T717" i="6"/>
  <c r="U717" i="6"/>
  <c r="V717" i="6"/>
  <c r="W717" i="6"/>
  <c r="X717" i="6"/>
  <c r="Y717" i="6"/>
  <c r="Z717" i="6"/>
  <c r="AA717" i="6"/>
  <c r="AB717" i="6"/>
  <c r="C718" i="6"/>
  <c r="D718" i="6"/>
  <c r="E718" i="6"/>
  <c r="F718" i="6"/>
  <c r="G718" i="6"/>
  <c r="H718" i="6"/>
  <c r="I718" i="6"/>
  <c r="J718" i="6"/>
  <c r="K718" i="6"/>
  <c r="M718" i="6"/>
  <c r="N718" i="6"/>
  <c r="O718" i="6"/>
  <c r="P718" i="6"/>
  <c r="Q718" i="6"/>
  <c r="R718" i="6"/>
  <c r="S718" i="6"/>
  <c r="T718" i="6"/>
  <c r="U718" i="6"/>
  <c r="V718" i="6"/>
  <c r="W718" i="6"/>
  <c r="X718" i="6"/>
  <c r="Y718" i="6"/>
  <c r="Z718" i="6"/>
  <c r="AA718" i="6"/>
  <c r="AB718" i="6"/>
  <c r="C719" i="6"/>
  <c r="D719" i="6"/>
  <c r="E719" i="6"/>
  <c r="F719" i="6"/>
  <c r="G719" i="6"/>
  <c r="H719" i="6"/>
  <c r="I719" i="6"/>
  <c r="J719" i="6"/>
  <c r="K719" i="6"/>
  <c r="M719" i="6"/>
  <c r="N719" i="6"/>
  <c r="O719" i="6"/>
  <c r="P719" i="6"/>
  <c r="Q719" i="6"/>
  <c r="R719" i="6"/>
  <c r="S719" i="6"/>
  <c r="T719" i="6"/>
  <c r="U719" i="6"/>
  <c r="V719" i="6"/>
  <c r="W719" i="6"/>
  <c r="X719" i="6"/>
  <c r="Y719" i="6"/>
  <c r="Z719" i="6"/>
  <c r="AA719" i="6"/>
  <c r="AB719" i="6"/>
  <c r="C720" i="6"/>
  <c r="D720" i="6"/>
  <c r="E720" i="6"/>
  <c r="F720" i="6"/>
  <c r="G720" i="6"/>
  <c r="H720" i="6"/>
  <c r="I720" i="6"/>
  <c r="J720" i="6"/>
  <c r="K720" i="6"/>
  <c r="M720" i="6"/>
  <c r="N720" i="6"/>
  <c r="O720" i="6"/>
  <c r="P720" i="6"/>
  <c r="Q720" i="6"/>
  <c r="R720" i="6"/>
  <c r="S720" i="6"/>
  <c r="T720" i="6"/>
  <c r="U720" i="6"/>
  <c r="V720" i="6"/>
  <c r="W720" i="6"/>
  <c r="X720" i="6"/>
  <c r="Y720" i="6"/>
  <c r="Z720" i="6"/>
  <c r="AA720" i="6"/>
  <c r="AB720" i="6"/>
  <c r="C721" i="6"/>
  <c r="D721" i="6"/>
  <c r="E721" i="6"/>
  <c r="F721" i="6"/>
  <c r="G721" i="6"/>
  <c r="H721" i="6"/>
  <c r="I721" i="6"/>
  <c r="J721" i="6"/>
  <c r="K721" i="6"/>
  <c r="M721" i="6"/>
  <c r="N721" i="6"/>
  <c r="O721" i="6"/>
  <c r="P721" i="6"/>
  <c r="Q721" i="6"/>
  <c r="R721" i="6"/>
  <c r="S721" i="6"/>
  <c r="T721" i="6"/>
  <c r="U721" i="6"/>
  <c r="V721" i="6"/>
  <c r="W721" i="6"/>
  <c r="X721" i="6"/>
  <c r="Y721" i="6"/>
  <c r="Z721" i="6"/>
  <c r="AA721" i="6"/>
  <c r="AB721" i="6"/>
  <c r="C722" i="6"/>
  <c r="D722" i="6"/>
  <c r="E722" i="6"/>
  <c r="F722" i="6"/>
  <c r="G722" i="6"/>
  <c r="H722" i="6"/>
  <c r="I722" i="6"/>
  <c r="J722" i="6"/>
  <c r="K722" i="6"/>
  <c r="M722" i="6"/>
  <c r="N722" i="6"/>
  <c r="O722" i="6"/>
  <c r="P722" i="6"/>
  <c r="Q722" i="6"/>
  <c r="R722" i="6"/>
  <c r="S722" i="6"/>
  <c r="T722" i="6"/>
  <c r="U722" i="6"/>
  <c r="V722" i="6"/>
  <c r="W722" i="6"/>
  <c r="X722" i="6"/>
  <c r="Y722" i="6"/>
  <c r="Z722" i="6"/>
  <c r="AA722" i="6"/>
  <c r="AB722" i="6"/>
  <c r="C723" i="6"/>
  <c r="D723" i="6"/>
  <c r="E723" i="6"/>
  <c r="F723" i="6"/>
  <c r="G723" i="6"/>
  <c r="H723" i="6"/>
  <c r="I723" i="6"/>
  <c r="J723" i="6"/>
  <c r="K723" i="6"/>
  <c r="M723" i="6"/>
  <c r="N723" i="6"/>
  <c r="O723" i="6"/>
  <c r="P723" i="6"/>
  <c r="Q723" i="6"/>
  <c r="R723" i="6"/>
  <c r="S723" i="6"/>
  <c r="T723" i="6"/>
  <c r="U723" i="6"/>
  <c r="V723" i="6"/>
  <c r="W723" i="6"/>
  <c r="X723" i="6"/>
  <c r="Y723" i="6"/>
  <c r="Z723" i="6"/>
  <c r="AA723" i="6"/>
  <c r="AB723" i="6"/>
  <c r="C724" i="6"/>
  <c r="D724" i="6"/>
  <c r="E724" i="6"/>
  <c r="F724" i="6"/>
  <c r="G724" i="6"/>
  <c r="H724" i="6"/>
  <c r="I724" i="6"/>
  <c r="J724" i="6"/>
  <c r="K724" i="6"/>
  <c r="M724" i="6"/>
  <c r="N724" i="6"/>
  <c r="O724" i="6"/>
  <c r="P724" i="6"/>
  <c r="Q724" i="6"/>
  <c r="R724" i="6"/>
  <c r="S724" i="6"/>
  <c r="T724" i="6"/>
  <c r="U724" i="6"/>
  <c r="V724" i="6"/>
  <c r="W724" i="6"/>
  <c r="X724" i="6"/>
  <c r="Y724" i="6"/>
  <c r="Z724" i="6"/>
  <c r="AA724" i="6"/>
  <c r="AB724" i="6"/>
  <c r="C725" i="6"/>
  <c r="D725" i="6"/>
  <c r="E725" i="6"/>
  <c r="F725" i="6"/>
  <c r="G725" i="6"/>
  <c r="H725" i="6"/>
  <c r="I725" i="6"/>
  <c r="J725" i="6"/>
  <c r="K725" i="6"/>
  <c r="M725" i="6"/>
  <c r="N725" i="6"/>
  <c r="O725" i="6"/>
  <c r="P725" i="6"/>
  <c r="Q725" i="6"/>
  <c r="R725" i="6"/>
  <c r="S725" i="6"/>
  <c r="T725" i="6"/>
  <c r="U725" i="6"/>
  <c r="V725" i="6"/>
  <c r="W725" i="6"/>
  <c r="X725" i="6"/>
  <c r="Y725" i="6"/>
  <c r="Z725" i="6"/>
  <c r="AA725" i="6"/>
  <c r="AB725" i="6"/>
  <c r="C726" i="6"/>
  <c r="D726" i="6"/>
  <c r="E726" i="6"/>
  <c r="F726" i="6"/>
  <c r="G726" i="6"/>
  <c r="H726" i="6"/>
  <c r="I726" i="6"/>
  <c r="J726" i="6"/>
  <c r="K726" i="6"/>
  <c r="M726" i="6"/>
  <c r="N726" i="6"/>
  <c r="O726" i="6"/>
  <c r="P726" i="6"/>
  <c r="Q726" i="6"/>
  <c r="R726" i="6"/>
  <c r="S726" i="6"/>
  <c r="T726" i="6"/>
  <c r="U726" i="6"/>
  <c r="V726" i="6"/>
  <c r="W726" i="6"/>
  <c r="X726" i="6"/>
  <c r="Y726" i="6"/>
  <c r="Z726" i="6"/>
  <c r="AA726" i="6"/>
  <c r="AB726" i="6"/>
  <c r="C727" i="6"/>
  <c r="D727" i="6"/>
  <c r="E727" i="6"/>
  <c r="F727" i="6"/>
  <c r="G727" i="6"/>
  <c r="H727" i="6"/>
  <c r="I727" i="6"/>
  <c r="J727" i="6"/>
  <c r="K727" i="6"/>
  <c r="M727" i="6"/>
  <c r="N727" i="6"/>
  <c r="O727" i="6"/>
  <c r="P727" i="6"/>
  <c r="Q727" i="6"/>
  <c r="R727" i="6"/>
  <c r="S727" i="6"/>
  <c r="T727" i="6"/>
  <c r="U727" i="6"/>
  <c r="V727" i="6"/>
  <c r="W727" i="6"/>
  <c r="X727" i="6"/>
  <c r="Y727" i="6"/>
  <c r="Z727" i="6"/>
  <c r="AA727" i="6"/>
  <c r="AB727" i="6"/>
  <c r="C728" i="6"/>
  <c r="D728" i="6"/>
  <c r="E728" i="6"/>
  <c r="F728" i="6"/>
  <c r="G728" i="6"/>
  <c r="H728" i="6"/>
  <c r="I728" i="6"/>
  <c r="J728" i="6"/>
  <c r="K728" i="6"/>
  <c r="M728" i="6"/>
  <c r="N728" i="6"/>
  <c r="O728" i="6"/>
  <c r="P728" i="6"/>
  <c r="Q728" i="6"/>
  <c r="R728" i="6"/>
  <c r="S728" i="6"/>
  <c r="T728" i="6"/>
  <c r="U728" i="6"/>
  <c r="V728" i="6"/>
  <c r="W728" i="6"/>
  <c r="X728" i="6"/>
  <c r="Y728" i="6"/>
  <c r="Z728" i="6"/>
  <c r="AA728" i="6"/>
  <c r="AB728" i="6"/>
  <c r="C729" i="6"/>
  <c r="D729" i="6"/>
  <c r="E729" i="6"/>
  <c r="F729" i="6"/>
  <c r="G729" i="6"/>
  <c r="H729" i="6"/>
  <c r="I729" i="6"/>
  <c r="J729" i="6"/>
  <c r="K729" i="6"/>
  <c r="M729" i="6"/>
  <c r="N729" i="6"/>
  <c r="O729" i="6"/>
  <c r="P729" i="6"/>
  <c r="Q729" i="6"/>
  <c r="R729" i="6"/>
  <c r="S729" i="6"/>
  <c r="T729" i="6"/>
  <c r="U729" i="6"/>
  <c r="V729" i="6"/>
  <c r="W729" i="6"/>
  <c r="X729" i="6"/>
  <c r="Y729" i="6"/>
  <c r="Z729" i="6"/>
  <c r="AA729" i="6"/>
  <c r="AB729" i="6"/>
  <c r="C730" i="6"/>
  <c r="D730" i="6"/>
  <c r="E730" i="6"/>
  <c r="F730" i="6"/>
  <c r="G730" i="6"/>
  <c r="H730" i="6"/>
  <c r="I730" i="6"/>
  <c r="J730" i="6"/>
  <c r="K730" i="6"/>
  <c r="M730" i="6"/>
  <c r="N730" i="6"/>
  <c r="O730" i="6"/>
  <c r="P730" i="6"/>
  <c r="Q730" i="6"/>
  <c r="R730" i="6"/>
  <c r="S730" i="6"/>
  <c r="T730" i="6"/>
  <c r="U730" i="6"/>
  <c r="V730" i="6"/>
  <c r="W730" i="6"/>
  <c r="X730" i="6"/>
  <c r="Y730" i="6"/>
  <c r="Z730" i="6"/>
  <c r="AA730" i="6"/>
  <c r="AB730" i="6"/>
  <c r="C731" i="6"/>
  <c r="D731" i="6"/>
  <c r="E731" i="6"/>
  <c r="F731" i="6"/>
  <c r="G731" i="6"/>
  <c r="H731" i="6"/>
  <c r="I731" i="6"/>
  <c r="J731" i="6"/>
  <c r="K731" i="6"/>
  <c r="M731" i="6"/>
  <c r="N731" i="6"/>
  <c r="O731" i="6"/>
  <c r="P731" i="6"/>
  <c r="Q731" i="6"/>
  <c r="R731" i="6"/>
  <c r="S731" i="6"/>
  <c r="T731" i="6"/>
  <c r="U731" i="6"/>
  <c r="V731" i="6"/>
  <c r="W731" i="6"/>
  <c r="X731" i="6"/>
  <c r="Y731" i="6"/>
  <c r="Z731" i="6"/>
  <c r="AA731" i="6"/>
  <c r="AB731" i="6"/>
  <c r="C732" i="6"/>
  <c r="D732" i="6"/>
  <c r="E732" i="6"/>
  <c r="F732" i="6"/>
  <c r="G732" i="6"/>
  <c r="H732" i="6"/>
  <c r="I732" i="6"/>
  <c r="J732" i="6"/>
  <c r="K732" i="6"/>
  <c r="M732" i="6"/>
  <c r="N732" i="6"/>
  <c r="O732" i="6"/>
  <c r="P732" i="6"/>
  <c r="Q732" i="6"/>
  <c r="R732" i="6"/>
  <c r="S732" i="6"/>
  <c r="T732" i="6"/>
  <c r="U732" i="6"/>
  <c r="V732" i="6"/>
  <c r="W732" i="6"/>
  <c r="X732" i="6"/>
  <c r="Y732" i="6"/>
  <c r="Z732" i="6"/>
  <c r="AA732" i="6"/>
  <c r="AB732" i="6"/>
  <c r="C733" i="6"/>
  <c r="D733" i="6"/>
  <c r="E733" i="6"/>
  <c r="F733" i="6"/>
  <c r="G733" i="6"/>
  <c r="H733" i="6"/>
  <c r="I733" i="6"/>
  <c r="J733" i="6"/>
  <c r="K733" i="6"/>
  <c r="M733" i="6"/>
  <c r="N733" i="6"/>
  <c r="O733" i="6"/>
  <c r="P733" i="6"/>
  <c r="Q733" i="6"/>
  <c r="R733" i="6"/>
  <c r="S733" i="6"/>
  <c r="T733" i="6"/>
  <c r="U733" i="6"/>
  <c r="V733" i="6"/>
  <c r="W733" i="6"/>
  <c r="X733" i="6"/>
  <c r="Y733" i="6"/>
  <c r="Z733" i="6"/>
  <c r="AA733" i="6"/>
  <c r="AB733" i="6"/>
  <c r="C734" i="6"/>
  <c r="D734" i="6"/>
  <c r="E734" i="6"/>
  <c r="F734" i="6"/>
  <c r="G734" i="6"/>
  <c r="H734" i="6"/>
  <c r="I734" i="6"/>
  <c r="J734" i="6"/>
  <c r="K734" i="6"/>
  <c r="M734" i="6"/>
  <c r="N734" i="6"/>
  <c r="O734" i="6"/>
  <c r="P734" i="6"/>
  <c r="Q734" i="6"/>
  <c r="R734" i="6"/>
  <c r="S734" i="6"/>
  <c r="T734" i="6"/>
  <c r="U734" i="6"/>
  <c r="V734" i="6"/>
  <c r="W734" i="6"/>
  <c r="X734" i="6"/>
  <c r="Y734" i="6"/>
  <c r="Z734" i="6"/>
  <c r="AA734" i="6"/>
  <c r="AB734" i="6"/>
  <c r="C735" i="6"/>
  <c r="D735" i="6"/>
  <c r="E735" i="6"/>
  <c r="F735" i="6"/>
  <c r="G735" i="6"/>
  <c r="H735" i="6"/>
  <c r="I735" i="6"/>
  <c r="J735" i="6"/>
  <c r="K735" i="6"/>
  <c r="M735" i="6"/>
  <c r="N735" i="6"/>
  <c r="O735" i="6"/>
  <c r="P735" i="6"/>
  <c r="Q735" i="6"/>
  <c r="R735" i="6"/>
  <c r="S735" i="6"/>
  <c r="T735" i="6"/>
  <c r="U735" i="6"/>
  <c r="V735" i="6"/>
  <c r="W735" i="6"/>
  <c r="X735" i="6"/>
  <c r="Y735" i="6"/>
  <c r="Z735" i="6"/>
  <c r="AA735" i="6"/>
  <c r="AB735" i="6"/>
  <c r="C736" i="6"/>
  <c r="D736" i="6"/>
  <c r="E736" i="6"/>
  <c r="F736" i="6"/>
  <c r="G736" i="6"/>
  <c r="H736" i="6"/>
  <c r="I736" i="6"/>
  <c r="J736" i="6"/>
  <c r="K736" i="6"/>
  <c r="M736" i="6"/>
  <c r="N736" i="6"/>
  <c r="O736" i="6"/>
  <c r="P736" i="6"/>
  <c r="Q736" i="6"/>
  <c r="R736" i="6"/>
  <c r="S736" i="6"/>
  <c r="T736" i="6"/>
  <c r="U736" i="6"/>
  <c r="V736" i="6"/>
  <c r="W736" i="6"/>
  <c r="X736" i="6"/>
  <c r="Y736" i="6"/>
  <c r="Z736" i="6"/>
  <c r="AA736" i="6"/>
  <c r="AB736" i="6"/>
  <c r="C737" i="6"/>
  <c r="D737" i="6"/>
  <c r="E737" i="6"/>
  <c r="F737" i="6"/>
  <c r="G737" i="6"/>
  <c r="H737" i="6"/>
  <c r="I737" i="6"/>
  <c r="J737" i="6"/>
  <c r="K737" i="6"/>
  <c r="M737" i="6"/>
  <c r="N737" i="6"/>
  <c r="O737" i="6"/>
  <c r="P737" i="6"/>
  <c r="Q737" i="6"/>
  <c r="R737" i="6"/>
  <c r="S737" i="6"/>
  <c r="T737" i="6"/>
  <c r="U737" i="6"/>
  <c r="V737" i="6"/>
  <c r="W737" i="6"/>
  <c r="X737" i="6"/>
  <c r="Y737" i="6"/>
  <c r="Z737" i="6"/>
  <c r="AA737" i="6"/>
  <c r="AB737" i="6"/>
  <c r="C738" i="6"/>
  <c r="D738" i="6"/>
  <c r="E738" i="6"/>
  <c r="F738" i="6"/>
  <c r="G738" i="6"/>
  <c r="H738" i="6"/>
  <c r="I738" i="6"/>
  <c r="J738" i="6"/>
  <c r="K738" i="6"/>
  <c r="M738" i="6"/>
  <c r="N738" i="6"/>
  <c r="O738" i="6"/>
  <c r="P738" i="6"/>
  <c r="Q738" i="6"/>
  <c r="R738" i="6"/>
  <c r="S738" i="6"/>
  <c r="T738" i="6"/>
  <c r="U738" i="6"/>
  <c r="V738" i="6"/>
  <c r="W738" i="6"/>
  <c r="X738" i="6"/>
  <c r="Y738" i="6"/>
  <c r="Z738" i="6"/>
  <c r="AA738" i="6"/>
  <c r="AB738" i="6"/>
  <c r="C739" i="6"/>
  <c r="D739" i="6"/>
  <c r="E739" i="6"/>
  <c r="F739" i="6"/>
  <c r="G739" i="6"/>
  <c r="H739" i="6"/>
  <c r="I739" i="6"/>
  <c r="J739" i="6"/>
  <c r="K739" i="6"/>
  <c r="M739" i="6"/>
  <c r="N739" i="6"/>
  <c r="O739" i="6"/>
  <c r="P739" i="6"/>
  <c r="Q739" i="6"/>
  <c r="R739" i="6"/>
  <c r="S739" i="6"/>
  <c r="T739" i="6"/>
  <c r="U739" i="6"/>
  <c r="V739" i="6"/>
  <c r="W739" i="6"/>
  <c r="X739" i="6"/>
  <c r="Y739" i="6"/>
  <c r="Z739" i="6"/>
  <c r="AA739" i="6"/>
  <c r="AB739" i="6"/>
  <c r="C740" i="6"/>
  <c r="D740" i="6"/>
  <c r="E740" i="6"/>
  <c r="F740" i="6"/>
  <c r="G740" i="6"/>
  <c r="H740" i="6"/>
  <c r="I740" i="6"/>
  <c r="J740" i="6"/>
  <c r="K740" i="6"/>
  <c r="M740" i="6"/>
  <c r="N740" i="6"/>
  <c r="O740" i="6"/>
  <c r="P740" i="6"/>
  <c r="Q740" i="6"/>
  <c r="R740" i="6"/>
  <c r="S740" i="6"/>
  <c r="T740" i="6"/>
  <c r="U740" i="6"/>
  <c r="V740" i="6"/>
  <c r="W740" i="6"/>
  <c r="X740" i="6"/>
  <c r="Y740" i="6"/>
  <c r="Z740" i="6"/>
  <c r="AA740" i="6"/>
  <c r="AB740" i="6"/>
  <c r="C741" i="6"/>
  <c r="D741" i="6"/>
  <c r="E741" i="6"/>
  <c r="F741" i="6"/>
  <c r="G741" i="6"/>
  <c r="H741" i="6"/>
  <c r="I741" i="6"/>
  <c r="J741" i="6"/>
  <c r="K741" i="6"/>
  <c r="M741" i="6"/>
  <c r="N741" i="6"/>
  <c r="O741" i="6"/>
  <c r="P741" i="6"/>
  <c r="Q741" i="6"/>
  <c r="R741" i="6"/>
  <c r="S741" i="6"/>
  <c r="T741" i="6"/>
  <c r="U741" i="6"/>
  <c r="V741" i="6"/>
  <c r="W741" i="6"/>
  <c r="X741" i="6"/>
  <c r="Y741" i="6"/>
  <c r="Z741" i="6"/>
  <c r="AA741" i="6"/>
  <c r="AB741" i="6"/>
  <c r="C742" i="6"/>
  <c r="D742" i="6"/>
  <c r="E742" i="6"/>
  <c r="F742" i="6"/>
  <c r="G742" i="6"/>
  <c r="H742" i="6"/>
  <c r="I742" i="6"/>
  <c r="J742" i="6"/>
  <c r="K742" i="6"/>
  <c r="M742" i="6"/>
  <c r="N742" i="6"/>
  <c r="O742" i="6"/>
  <c r="P742" i="6"/>
  <c r="Q742" i="6"/>
  <c r="R742" i="6"/>
  <c r="S742" i="6"/>
  <c r="T742" i="6"/>
  <c r="U742" i="6"/>
  <c r="V742" i="6"/>
  <c r="W742" i="6"/>
  <c r="X742" i="6"/>
  <c r="Y742" i="6"/>
  <c r="Z742" i="6"/>
  <c r="AA742" i="6"/>
  <c r="AB742" i="6"/>
  <c r="C743" i="6"/>
  <c r="D743" i="6"/>
  <c r="E743" i="6"/>
  <c r="F743" i="6"/>
  <c r="G743" i="6"/>
  <c r="H743" i="6"/>
  <c r="I743" i="6"/>
  <c r="J743" i="6"/>
  <c r="K743" i="6"/>
  <c r="M743" i="6"/>
  <c r="N743" i="6"/>
  <c r="O743" i="6"/>
  <c r="P743" i="6"/>
  <c r="Q743" i="6"/>
  <c r="R743" i="6"/>
  <c r="S743" i="6"/>
  <c r="T743" i="6"/>
  <c r="U743" i="6"/>
  <c r="V743" i="6"/>
  <c r="W743" i="6"/>
  <c r="X743" i="6"/>
  <c r="Y743" i="6"/>
  <c r="Z743" i="6"/>
  <c r="AA743" i="6"/>
  <c r="AB743" i="6"/>
  <c r="C744" i="6"/>
  <c r="D744" i="6"/>
  <c r="E744" i="6"/>
  <c r="F744" i="6"/>
  <c r="G744" i="6"/>
  <c r="H744" i="6"/>
  <c r="I744" i="6"/>
  <c r="J744" i="6"/>
  <c r="K744" i="6"/>
  <c r="M744" i="6"/>
  <c r="N744" i="6"/>
  <c r="O744" i="6"/>
  <c r="P744" i="6"/>
  <c r="Q744" i="6"/>
  <c r="R744" i="6"/>
  <c r="S744" i="6"/>
  <c r="T744" i="6"/>
  <c r="U744" i="6"/>
  <c r="V744" i="6"/>
  <c r="W744" i="6"/>
  <c r="X744" i="6"/>
  <c r="Y744" i="6"/>
  <c r="Z744" i="6"/>
  <c r="AA744" i="6"/>
  <c r="AB744" i="6"/>
  <c r="C745" i="6"/>
  <c r="D745" i="6"/>
  <c r="E745" i="6"/>
  <c r="F745" i="6"/>
  <c r="G745" i="6"/>
  <c r="H745" i="6"/>
  <c r="I745" i="6"/>
  <c r="J745" i="6"/>
  <c r="K745" i="6"/>
  <c r="M745" i="6"/>
  <c r="N745" i="6"/>
  <c r="O745" i="6"/>
  <c r="P745" i="6"/>
  <c r="Q745" i="6"/>
  <c r="R745" i="6"/>
  <c r="S745" i="6"/>
  <c r="T745" i="6"/>
  <c r="U745" i="6"/>
  <c r="V745" i="6"/>
  <c r="W745" i="6"/>
  <c r="X745" i="6"/>
  <c r="Y745" i="6"/>
  <c r="Z745" i="6"/>
  <c r="AA745" i="6"/>
  <c r="AB745" i="6"/>
  <c r="C746" i="6"/>
  <c r="D746" i="6"/>
  <c r="E746" i="6"/>
  <c r="F746" i="6"/>
  <c r="G746" i="6"/>
  <c r="H746" i="6"/>
  <c r="I746" i="6"/>
  <c r="J746" i="6"/>
  <c r="K746" i="6"/>
  <c r="M746" i="6"/>
  <c r="N746" i="6"/>
  <c r="O746" i="6"/>
  <c r="P746" i="6"/>
  <c r="Q746" i="6"/>
  <c r="R746" i="6"/>
  <c r="S746" i="6"/>
  <c r="T746" i="6"/>
  <c r="U746" i="6"/>
  <c r="V746" i="6"/>
  <c r="W746" i="6"/>
  <c r="X746" i="6"/>
  <c r="Y746" i="6"/>
  <c r="Z746" i="6"/>
  <c r="AA746" i="6"/>
  <c r="AB746" i="6"/>
  <c r="C747" i="6"/>
  <c r="D747" i="6"/>
  <c r="E747" i="6"/>
  <c r="F747" i="6"/>
  <c r="G747" i="6"/>
  <c r="H747" i="6"/>
  <c r="I747" i="6"/>
  <c r="J747" i="6"/>
  <c r="K747" i="6"/>
  <c r="M747" i="6"/>
  <c r="N747" i="6"/>
  <c r="O747" i="6"/>
  <c r="P747" i="6"/>
  <c r="Q747" i="6"/>
  <c r="R747" i="6"/>
  <c r="S747" i="6"/>
  <c r="T747" i="6"/>
  <c r="U747" i="6"/>
  <c r="V747" i="6"/>
  <c r="W747" i="6"/>
  <c r="X747" i="6"/>
  <c r="Y747" i="6"/>
  <c r="Z747" i="6"/>
  <c r="AA747" i="6"/>
  <c r="AB747" i="6"/>
  <c r="C748" i="6"/>
  <c r="D748" i="6"/>
  <c r="E748" i="6"/>
  <c r="F748" i="6"/>
  <c r="G748" i="6"/>
  <c r="H748" i="6"/>
  <c r="I748" i="6"/>
  <c r="J748" i="6"/>
  <c r="K748" i="6"/>
  <c r="M748" i="6"/>
  <c r="N748" i="6"/>
  <c r="O748" i="6"/>
  <c r="P748" i="6"/>
  <c r="Q748" i="6"/>
  <c r="R748" i="6"/>
  <c r="S748" i="6"/>
  <c r="T748" i="6"/>
  <c r="U748" i="6"/>
  <c r="V748" i="6"/>
  <c r="W748" i="6"/>
  <c r="X748" i="6"/>
  <c r="Y748" i="6"/>
  <c r="Z748" i="6"/>
  <c r="AA748" i="6"/>
  <c r="AB748" i="6"/>
  <c r="C749" i="6"/>
  <c r="D749" i="6"/>
  <c r="E749" i="6"/>
  <c r="F749" i="6"/>
  <c r="G749" i="6"/>
  <c r="H749" i="6"/>
  <c r="I749" i="6"/>
  <c r="J749" i="6"/>
  <c r="K749" i="6"/>
  <c r="M749" i="6"/>
  <c r="N749" i="6"/>
  <c r="O749" i="6"/>
  <c r="P749" i="6"/>
  <c r="Q749" i="6"/>
  <c r="R749" i="6"/>
  <c r="S749" i="6"/>
  <c r="T749" i="6"/>
  <c r="U749" i="6"/>
  <c r="V749" i="6"/>
  <c r="W749" i="6"/>
  <c r="X749" i="6"/>
  <c r="Y749" i="6"/>
  <c r="Z749" i="6"/>
  <c r="AA749" i="6"/>
  <c r="AB749" i="6"/>
  <c r="C750" i="6"/>
  <c r="D750" i="6"/>
  <c r="E750" i="6"/>
  <c r="F750" i="6"/>
  <c r="G750" i="6"/>
  <c r="H750" i="6"/>
  <c r="I750" i="6"/>
  <c r="J750" i="6"/>
  <c r="K750" i="6"/>
  <c r="M750" i="6"/>
  <c r="N750" i="6"/>
  <c r="O750" i="6"/>
  <c r="P750" i="6"/>
  <c r="Q750" i="6"/>
  <c r="R750" i="6"/>
  <c r="S750" i="6"/>
  <c r="T750" i="6"/>
  <c r="U750" i="6"/>
  <c r="V750" i="6"/>
  <c r="W750" i="6"/>
  <c r="X750" i="6"/>
  <c r="Y750" i="6"/>
  <c r="Z750" i="6"/>
  <c r="AA750" i="6"/>
  <c r="AB750" i="6"/>
  <c r="C751" i="6"/>
  <c r="D751" i="6"/>
  <c r="E751" i="6"/>
  <c r="F751" i="6"/>
  <c r="G751" i="6"/>
  <c r="H751" i="6"/>
  <c r="I751" i="6"/>
  <c r="J751" i="6"/>
  <c r="K751" i="6"/>
  <c r="M751" i="6"/>
  <c r="N751" i="6"/>
  <c r="O751" i="6"/>
  <c r="P751" i="6"/>
  <c r="Q751" i="6"/>
  <c r="R751" i="6"/>
  <c r="S751" i="6"/>
  <c r="T751" i="6"/>
  <c r="U751" i="6"/>
  <c r="V751" i="6"/>
  <c r="W751" i="6"/>
  <c r="X751" i="6"/>
  <c r="Y751" i="6"/>
  <c r="Z751" i="6"/>
  <c r="AA751" i="6"/>
  <c r="AB751" i="6"/>
  <c r="C752" i="6"/>
  <c r="D752" i="6"/>
  <c r="E752" i="6"/>
  <c r="F752" i="6"/>
  <c r="G752" i="6"/>
  <c r="H752" i="6"/>
  <c r="I752" i="6"/>
  <c r="J752" i="6"/>
  <c r="K752" i="6"/>
  <c r="M752" i="6"/>
  <c r="N752" i="6"/>
  <c r="O752" i="6"/>
  <c r="P752" i="6"/>
  <c r="Q752" i="6"/>
  <c r="R752" i="6"/>
  <c r="S752" i="6"/>
  <c r="T752" i="6"/>
  <c r="U752" i="6"/>
  <c r="V752" i="6"/>
  <c r="W752" i="6"/>
  <c r="X752" i="6"/>
  <c r="Y752" i="6"/>
  <c r="Z752" i="6"/>
  <c r="AA752" i="6"/>
  <c r="AB752" i="6"/>
  <c r="C753" i="6"/>
  <c r="D753" i="6"/>
  <c r="E753" i="6"/>
  <c r="F753" i="6"/>
  <c r="G753" i="6"/>
  <c r="H753" i="6"/>
  <c r="I753" i="6"/>
  <c r="J753" i="6"/>
  <c r="K753" i="6"/>
  <c r="M753" i="6"/>
  <c r="N753" i="6"/>
  <c r="O753" i="6"/>
  <c r="P753" i="6"/>
  <c r="Q753" i="6"/>
  <c r="R753" i="6"/>
  <c r="S753" i="6"/>
  <c r="T753" i="6"/>
  <c r="U753" i="6"/>
  <c r="V753" i="6"/>
  <c r="W753" i="6"/>
  <c r="X753" i="6"/>
  <c r="Y753" i="6"/>
  <c r="Z753" i="6"/>
  <c r="AA753" i="6"/>
  <c r="AB753" i="6"/>
  <c r="C754" i="6"/>
  <c r="D754" i="6"/>
  <c r="E754" i="6"/>
  <c r="F754" i="6"/>
  <c r="G754" i="6"/>
  <c r="H754" i="6"/>
  <c r="I754" i="6"/>
  <c r="J754" i="6"/>
  <c r="K754" i="6"/>
  <c r="M754" i="6"/>
  <c r="N754" i="6"/>
  <c r="O754" i="6"/>
  <c r="P754" i="6"/>
  <c r="Q754" i="6"/>
  <c r="R754" i="6"/>
  <c r="S754" i="6"/>
  <c r="T754" i="6"/>
  <c r="U754" i="6"/>
  <c r="V754" i="6"/>
  <c r="W754" i="6"/>
  <c r="X754" i="6"/>
  <c r="Y754" i="6"/>
  <c r="Z754" i="6"/>
  <c r="AA754" i="6"/>
  <c r="AB754" i="6"/>
  <c r="C755" i="6"/>
  <c r="D755" i="6"/>
  <c r="E755" i="6"/>
  <c r="F755" i="6"/>
  <c r="G755" i="6"/>
  <c r="H755" i="6"/>
  <c r="I755" i="6"/>
  <c r="J755" i="6"/>
  <c r="K755" i="6"/>
  <c r="M755" i="6"/>
  <c r="N755" i="6"/>
  <c r="O755" i="6"/>
  <c r="P755" i="6"/>
  <c r="Q755" i="6"/>
  <c r="R755" i="6"/>
  <c r="S755" i="6"/>
  <c r="T755" i="6"/>
  <c r="U755" i="6"/>
  <c r="V755" i="6"/>
  <c r="W755" i="6"/>
  <c r="X755" i="6"/>
  <c r="Y755" i="6"/>
  <c r="Z755" i="6"/>
  <c r="AA755" i="6"/>
  <c r="AB755" i="6"/>
  <c r="C756" i="6"/>
  <c r="D756" i="6"/>
  <c r="E756" i="6"/>
  <c r="F756" i="6"/>
  <c r="G756" i="6"/>
  <c r="H756" i="6"/>
  <c r="I756" i="6"/>
  <c r="J756" i="6"/>
  <c r="K756" i="6"/>
  <c r="M756" i="6"/>
  <c r="N756" i="6"/>
  <c r="O756" i="6"/>
  <c r="P756" i="6"/>
  <c r="Q756" i="6"/>
  <c r="R756" i="6"/>
  <c r="S756" i="6"/>
  <c r="T756" i="6"/>
  <c r="U756" i="6"/>
  <c r="V756" i="6"/>
  <c r="W756" i="6"/>
  <c r="X756" i="6"/>
  <c r="Y756" i="6"/>
  <c r="Z756" i="6"/>
  <c r="AA756" i="6"/>
  <c r="AB756" i="6"/>
  <c r="C757" i="6"/>
  <c r="D757" i="6"/>
  <c r="E757" i="6"/>
  <c r="F757" i="6"/>
  <c r="G757" i="6"/>
  <c r="H757" i="6"/>
  <c r="I757" i="6"/>
  <c r="J757" i="6"/>
  <c r="K757" i="6"/>
  <c r="M757" i="6"/>
  <c r="N757" i="6"/>
  <c r="O757" i="6"/>
  <c r="P757" i="6"/>
  <c r="Q757" i="6"/>
  <c r="R757" i="6"/>
  <c r="S757" i="6"/>
  <c r="T757" i="6"/>
  <c r="U757" i="6"/>
  <c r="V757" i="6"/>
  <c r="W757" i="6"/>
  <c r="X757" i="6"/>
  <c r="Y757" i="6"/>
  <c r="Z757" i="6"/>
  <c r="AA757" i="6"/>
  <c r="AB757" i="6"/>
  <c r="C758" i="6"/>
  <c r="D758" i="6"/>
  <c r="E758" i="6"/>
  <c r="F758" i="6"/>
  <c r="G758" i="6"/>
  <c r="H758" i="6"/>
  <c r="I758" i="6"/>
  <c r="J758" i="6"/>
  <c r="K758" i="6"/>
  <c r="M758" i="6"/>
  <c r="N758" i="6"/>
  <c r="O758" i="6"/>
  <c r="P758" i="6"/>
  <c r="Q758" i="6"/>
  <c r="R758" i="6"/>
  <c r="S758" i="6"/>
  <c r="T758" i="6"/>
  <c r="U758" i="6"/>
  <c r="V758" i="6"/>
  <c r="W758" i="6"/>
  <c r="X758" i="6"/>
  <c r="Y758" i="6"/>
  <c r="Z758" i="6"/>
  <c r="AA758" i="6"/>
  <c r="AB758" i="6"/>
  <c r="C759" i="6"/>
  <c r="D759" i="6"/>
  <c r="E759" i="6"/>
  <c r="F759" i="6"/>
  <c r="G759" i="6"/>
  <c r="H759" i="6"/>
  <c r="I759" i="6"/>
  <c r="J759" i="6"/>
  <c r="K759" i="6"/>
  <c r="M759" i="6"/>
  <c r="N759" i="6"/>
  <c r="O759" i="6"/>
  <c r="P759" i="6"/>
  <c r="Q759" i="6"/>
  <c r="R759" i="6"/>
  <c r="S759" i="6"/>
  <c r="T759" i="6"/>
  <c r="U759" i="6"/>
  <c r="V759" i="6"/>
  <c r="W759" i="6"/>
  <c r="X759" i="6"/>
  <c r="Y759" i="6"/>
  <c r="Z759" i="6"/>
  <c r="AA759" i="6"/>
  <c r="AB759" i="6"/>
  <c r="C760" i="6"/>
  <c r="D760" i="6"/>
  <c r="E760" i="6"/>
  <c r="F760" i="6"/>
  <c r="G760" i="6"/>
  <c r="H760" i="6"/>
  <c r="I760" i="6"/>
  <c r="J760" i="6"/>
  <c r="K760" i="6"/>
  <c r="M760" i="6"/>
  <c r="N760" i="6"/>
  <c r="O760" i="6"/>
  <c r="P760" i="6"/>
  <c r="Q760" i="6"/>
  <c r="R760" i="6"/>
  <c r="S760" i="6"/>
  <c r="T760" i="6"/>
  <c r="U760" i="6"/>
  <c r="V760" i="6"/>
  <c r="W760" i="6"/>
  <c r="X760" i="6"/>
  <c r="Y760" i="6"/>
  <c r="Z760" i="6"/>
  <c r="AA760" i="6"/>
  <c r="AB760" i="6"/>
  <c r="C761" i="6"/>
  <c r="D761" i="6"/>
  <c r="E761" i="6"/>
  <c r="F761" i="6"/>
  <c r="G761" i="6"/>
  <c r="H761" i="6"/>
  <c r="I761" i="6"/>
  <c r="J761" i="6"/>
  <c r="K761" i="6"/>
  <c r="M761" i="6"/>
  <c r="N761" i="6"/>
  <c r="O761" i="6"/>
  <c r="P761" i="6"/>
  <c r="Q761" i="6"/>
  <c r="R761" i="6"/>
  <c r="S761" i="6"/>
  <c r="T761" i="6"/>
  <c r="U761" i="6"/>
  <c r="V761" i="6"/>
  <c r="W761" i="6"/>
  <c r="X761" i="6"/>
  <c r="Y761" i="6"/>
  <c r="Z761" i="6"/>
  <c r="AA761" i="6"/>
  <c r="AB761" i="6"/>
  <c r="C762" i="6"/>
  <c r="D762" i="6"/>
  <c r="E762" i="6"/>
  <c r="F762" i="6"/>
  <c r="G762" i="6"/>
  <c r="H762" i="6"/>
  <c r="I762" i="6"/>
  <c r="J762" i="6"/>
  <c r="K762" i="6"/>
  <c r="M762" i="6"/>
  <c r="N762" i="6"/>
  <c r="O762" i="6"/>
  <c r="P762" i="6"/>
  <c r="Q762" i="6"/>
  <c r="R762" i="6"/>
  <c r="S762" i="6"/>
  <c r="T762" i="6"/>
  <c r="U762" i="6"/>
  <c r="V762" i="6"/>
  <c r="W762" i="6"/>
  <c r="X762" i="6"/>
  <c r="Y762" i="6"/>
  <c r="Z762" i="6"/>
  <c r="AA762" i="6"/>
  <c r="AB762" i="6"/>
  <c r="C763" i="6"/>
  <c r="D763" i="6"/>
  <c r="E763" i="6"/>
  <c r="F763" i="6"/>
  <c r="G763" i="6"/>
  <c r="H763" i="6"/>
  <c r="I763" i="6"/>
  <c r="J763" i="6"/>
  <c r="K763" i="6"/>
  <c r="M763" i="6"/>
  <c r="N763" i="6"/>
  <c r="O763" i="6"/>
  <c r="P763" i="6"/>
  <c r="Q763" i="6"/>
  <c r="R763" i="6"/>
  <c r="S763" i="6"/>
  <c r="T763" i="6"/>
  <c r="U763" i="6"/>
  <c r="V763" i="6"/>
  <c r="W763" i="6"/>
  <c r="X763" i="6"/>
  <c r="Y763" i="6"/>
  <c r="Z763" i="6"/>
  <c r="AA763" i="6"/>
  <c r="AB763" i="6"/>
  <c r="C764" i="6"/>
  <c r="D764" i="6"/>
  <c r="E764" i="6"/>
  <c r="F764" i="6"/>
  <c r="G764" i="6"/>
  <c r="H764" i="6"/>
  <c r="I764" i="6"/>
  <c r="J764" i="6"/>
  <c r="K764" i="6"/>
  <c r="M764" i="6"/>
  <c r="N764" i="6"/>
  <c r="O764" i="6"/>
  <c r="P764" i="6"/>
  <c r="Q764" i="6"/>
  <c r="R764" i="6"/>
  <c r="S764" i="6"/>
  <c r="T764" i="6"/>
  <c r="U764" i="6"/>
  <c r="V764" i="6"/>
  <c r="W764" i="6"/>
  <c r="X764" i="6"/>
  <c r="Y764" i="6"/>
  <c r="Z764" i="6"/>
  <c r="AA764" i="6"/>
  <c r="AB764" i="6"/>
  <c r="C765" i="6"/>
  <c r="D765" i="6"/>
  <c r="E765" i="6"/>
  <c r="F765" i="6"/>
  <c r="G765" i="6"/>
  <c r="H765" i="6"/>
  <c r="I765" i="6"/>
  <c r="J765" i="6"/>
  <c r="K765" i="6"/>
  <c r="M765" i="6"/>
  <c r="N765" i="6"/>
  <c r="O765" i="6"/>
  <c r="P765" i="6"/>
  <c r="Q765" i="6"/>
  <c r="R765" i="6"/>
  <c r="S765" i="6"/>
  <c r="T765" i="6"/>
  <c r="U765" i="6"/>
  <c r="V765" i="6"/>
  <c r="W765" i="6"/>
  <c r="X765" i="6"/>
  <c r="Y765" i="6"/>
  <c r="Z765" i="6"/>
  <c r="AA765" i="6"/>
  <c r="AB765" i="6"/>
  <c r="C766" i="6"/>
  <c r="D766" i="6"/>
  <c r="E766" i="6"/>
  <c r="F766" i="6"/>
  <c r="G766" i="6"/>
  <c r="H766" i="6"/>
  <c r="I766" i="6"/>
  <c r="J766" i="6"/>
  <c r="K766" i="6"/>
  <c r="M766" i="6"/>
  <c r="N766" i="6"/>
  <c r="O766" i="6"/>
  <c r="P766" i="6"/>
  <c r="Q766" i="6"/>
  <c r="R766" i="6"/>
  <c r="S766" i="6"/>
  <c r="T766" i="6"/>
  <c r="U766" i="6"/>
  <c r="V766" i="6"/>
  <c r="W766" i="6"/>
  <c r="X766" i="6"/>
  <c r="Y766" i="6"/>
  <c r="Z766" i="6"/>
  <c r="AA766" i="6"/>
  <c r="AB766" i="6"/>
  <c r="C767" i="6"/>
  <c r="D767" i="6"/>
  <c r="E767" i="6"/>
  <c r="F767" i="6"/>
  <c r="G767" i="6"/>
  <c r="H767" i="6"/>
  <c r="I767" i="6"/>
  <c r="J767" i="6"/>
  <c r="K767" i="6"/>
  <c r="M767" i="6"/>
  <c r="N767" i="6"/>
  <c r="O767" i="6"/>
  <c r="P767" i="6"/>
  <c r="Q767" i="6"/>
  <c r="R767" i="6"/>
  <c r="S767" i="6"/>
  <c r="T767" i="6"/>
  <c r="U767" i="6"/>
  <c r="V767" i="6"/>
  <c r="W767" i="6"/>
  <c r="X767" i="6"/>
  <c r="Y767" i="6"/>
  <c r="Z767" i="6"/>
  <c r="AA767" i="6"/>
  <c r="AB767" i="6"/>
  <c r="C768" i="6"/>
  <c r="D768" i="6"/>
  <c r="E768" i="6"/>
  <c r="F768" i="6"/>
  <c r="G768" i="6"/>
  <c r="H768" i="6"/>
  <c r="I768" i="6"/>
  <c r="J768" i="6"/>
  <c r="K768" i="6"/>
  <c r="M768" i="6"/>
  <c r="N768" i="6"/>
  <c r="O768" i="6"/>
  <c r="P768" i="6"/>
  <c r="Q768" i="6"/>
  <c r="R768" i="6"/>
  <c r="S768" i="6"/>
  <c r="T768" i="6"/>
  <c r="U768" i="6"/>
  <c r="V768" i="6"/>
  <c r="W768" i="6"/>
  <c r="X768" i="6"/>
  <c r="Y768" i="6"/>
  <c r="Z768" i="6"/>
  <c r="AA768" i="6"/>
  <c r="AB768" i="6"/>
  <c r="C769" i="6"/>
  <c r="D769" i="6"/>
  <c r="E769" i="6"/>
  <c r="F769" i="6"/>
  <c r="G769" i="6"/>
  <c r="H769" i="6"/>
  <c r="I769" i="6"/>
  <c r="J769" i="6"/>
  <c r="K769" i="6"/>
  <c r="M769" i="6"/>
  <c r="N769" i="6"/>
  <c r="O769" i="6"/>
  <c r="P769" i="6"/>
  <c r="Q769" i="6"/>
  <c r="R769" i="6"/>
  <c r="S769" i="6"/>
  <c r="T769" i="6"/>
  <c r="U769" i="6"/>
  <c r="V769" i="6"/>
  <c r="W769" i="6"/>
  <c r="X769" i="6"/>
  <c r="Y769" i="6"/>
  <c r="Z769" i="6"/>
  <c r="AA769" i="6"/>
  <c r="AB769" i="6"/>
  <c r="C770" i="6"/>
  <c r="D770" i="6"/>
  <c r="E770" i="6"/>
  <c r="F770" i="6"/>
  <c r="G770" i="6"/>
  <c r="H770" i="6"/>
  <c r="I770" i="6"/>
  <c r="J770" i="6"/>
  <c r="K770" i="6"/>
  <c r="M770" i="6"/>
  <c r="N770" i="6"/>
  <c r="O770" i="6"/>
  <c r="P770" i="6"/>
  <c r="Q770" i="6"/>
  <c r="R770" i="6"/>
  <c r="S770" i="6"/>
  <c r="T770" i="6"/>
  <c r="U770" i="6"/>
  <c r="V770" i="6"/>
  <c r="W770" i="6"/>
  <c r="X770" i="6"/>
  <c r="Y770" i="6"/>
  <c r="Z770" i="6"/>
  <c r="AA770" i="6"/>
  <c r="AB770" i="6"/>
  <c r="C771" i="6"/>
  <c r="D771" i="6"/>
  <c r="E771" i="6"/>
  <c r="F771" i="6"/>
  <c r="G771" i="6"/>
  <c r="H771" i="6"/>
  <c r="I771" i="6"/>
  <c r="J771" i="6"/>
  <c r="K771" i="6"/>
  <c r="M771" i="6"/>
  <c r="N771" i="6"/>
  <c r="O771" i="6"/>
  <c r="P771" i="6"/>
  <c r="Q771" i="6"/>
  <c r="R771" i="6"/>
  <c r="S771" i="6"/>
  <c r="T771" i="6"/>
  <c r="U771" i="6"/>
  <c r="V771" i="6"/>
  <c r="W771" i="6"/>
  <c r="X771" i="6"/>
  <c r="Y771" i="6"/>
  <c r="Z771" i="6"/>
  <c r="AA771" i="6"/>
  <c r="AB771" i="6"/>
  <c r="C772" i="6"/>
  <c r="D772" i="6"/>
  <c r="E772" i="6"/>
  <c r="F772" i="6"/>
  <c r="G772" i="6"/>
  <c r="H772" i="6"/>
  <c r="I772" i="6"/>
  <c r="J772" i="6"/>
  <c r="K772" i="6"/>
  <c r="M772" i="6"/>
  <c r="N772" i="6"/>
  <c r="O772" i="6"/>
  <c r="P772" i="6"/>
  <c r="Q772" i="6"/>
  <c r="R772" i="6"/>
  <c r="S772" i="6"/>
  <c r="T772" i="6"/>
  <c r="U772" i="6"/>
  <c r="V772" i="6"/>
  <c r="W772" i="6"/>
  <c r="X772" i="6"/>
  <c r="Y772" i="6"/>
  <c r="Z772" i="6"/>
  <c r="AA772" i="6"/>
  <c r="AB772" i="6"/>
  <c r="C773" i="6"/>
  <c r="D773" i="6"/>
  <c r="E773" i="6"/>
  <c r="F773" i="6"/>
  <c r="G773" i="6"/>
  <c r="H773" i="6"/>
  <c r="I773" i="6"/>
  <c r="J773" i="6"/>
  <c r="K773" i="6"/>
  <c r="M773" i="6"/>
  <c r="N773" i="6"/>
  <c r="O773" i="6"/>
  <c r="P773" i="6"/>
  <c r="Q773" i="6"/>
  <c r="R773" i="6"/>
  <c r="S773" i="6"/>
  <c r="T773" i="6"/>
  <c r="U773" i="6"/>
  <c r="V773" i="6"/>
  <c r="W773" i="6"/>
  <c r="X773" i="6"/>
  <c r="Y773" i="6"/>
  <c r="Z773" i="6"/>
  <c r="AA773" i="6"/>
  <c r="AB773" i="6"/>
  <c r="C774" i="6"/>
  <c r="D774" i="6"/>
  <c r="E774" i="6"/>
  <c r="F774" i="6"/>
  <c r="G774" i="6"/>
  <c r="H774" i="6"/>
  <c r="I774" i="6"/>
  <c r="J774" i="6"/>
  <c r="K774" i="6"/>
  <c r="M774" i="6"/>
  <c r="N774" i="6"/>
  <c r="O774" i="6"/>
  <c r="P774" i="6"/>
  <c r="Q774" i="6"/>
  <c r="R774" i="6"/>
  <c r="S774" i="6"/>
  <c r="T774" i="6"/>
  <c r="U774" i="6"/>
  <c r="V774" i="6"/>
  <c r="W774" i="6"/>
  <c r="X774" i="6"/>
  <c r="Y774" i="6"/>
  <c r="Z774" i="6"/>
  <c r="AA774" i="6"/>
  <c r="AB774" i="6"/>
  <c r="C775" i="6"/>
  <c r="D775" i="6"/>
  <c r="E775" i="6"/>
  <c r="F775" i="6"/>
  <c r="G775" i="6"/>
  <c r="H775" i="6"/>
  <c r="I775" i="6"/>
  <c r="J775" i="6"/>
  <c r="K775" i="6"/>
  <c r="M775" i="6"/>
  <c r="N775" i="6"/>
  <c r="O775" i="6"/>
  <c r="P775" i="6"/>
  <c r="Q775" i="6"/>
  <c r="R775" i="6"/>
  <c r="S775" i="6"/>
  <c r="T775" i="6"/>
  <c r="U775" i="6"/>
  <c r="V775" i="6"/>
  <c r="W775" i="6"/>
  <c r="X775" i="6"/>
  <c r="Y775" i="6"/>
  <c r="Z775" i="6"/>
  <c r="AA775" i="6"/>
  <c r="AB775" i="6"/>
  <c r="C776" i="6"/>
  <c r="D776" i="6"/>
  <c r="E776" i="6"/>
  <c r="F776" i="6"/>
  <c r="G776" i="6"/>
  <c r="H776" i="6"/>
  <c r="I776" i="6"/>
  <c r="J776" i="6"/>
  <c r="K776" i="6"/>
  <c r="M776" i="6"/>
  <c r="N776" i="6"/>
  <c r="O776" i="6"/>
  <c r="P776" i="6"/>
  <c r="Q776" i="6"/>
  <c r="R776" i="6"/>
  <c r="S776" i="6"/>
  <c r="T776" i="6"/>
  <c r="U776" i="6"/>
  <c r="V776" i="6"/>
  <c r="W776" i="6"/>
  <c r="X776" i="6"/>
  <c r="Y776" i="6"/>
  <c r="Z776" i="6"/>
  <c r="AA776" i="6"/>
  <c r="AB776" i="6"/>
  <c r="C777" i="6"/>
  <c r="D777" i="6"/>
  <c r="E777" i="6"/>
  <c r="F777" i="6"/>
  <c r="G777" i="6"/>
  <c r="H777" i="6"/>
  <c r="I777" i="6"/>
  <c r="J777" i="6"/>
  <c r="K777" i="6"/>
  <c r="M777" i="6"/>
  <c r="N777" i="6"/>
  <c r="O777" i="6"/>
  <c r="P777" i="6"/>
  <c r="Q777" i="6"/>
  <c r="R777" i="6"/>
  <c r="S777" i="6"/>
  <c r="T777" i="6"/>
  <c r="U777" i="6"/>
  <c r="V777" i="6"/>
  <c r="W777" i="6"/>
  <c r="X777" i="6"/>
  <c r="Y777" i="6"/>
  <c r="Z777" i="6"/>
  <c r="AA777" i="6"/>
  <c r="AB777" i="6"/>
  <c r="C778" i="6"/>
  <c r="D778" i="6"/>
  <c r="E778" i="6"/>
  <c r="F778" i="6"/>
  <c r="G778" i="6"/>
  <c r="H778" i="6"/>
  <c r="I778" i="6"/>
  <c r="J778" i="6"/>
  <c r="K778" i="6"/>
  <c r="M778" i="6"/>
  <c r="N778" i="6"/>
  <c r="O778" i="6"/>
  <c r="P778" i="6"/>
  <c r="Q778" i="6"/>
  <c r="R778" i="6"/>
  <c r="S778" i="6"/>
  <c r="T778" i="6"/>
  <c r="U778" i="6"/>
  <c r="V778" i="6"/>
  <c r="W778" i="6"/>
  <c r="X778" i="6"/>
  <c r="Y778" i="6"/>
  <c r="Z778" i="6"/>
  <c r="AA778" i="6"/>
  <c r="AB778" i="6"/>
  <c r="C779" i="6"/>
  <c r="D779" i="6"/>
  <c r="E779" i="6"/>
  <c r="F779" i="6"/>
  <c r="G779" i="6"/>
  <c r="H779" i="6"/>
  <c r="I779" i="6"/>
  <c r="J779" i="6"/>
  <c r="K779" i="6"/>
  <c r="M779" i="6"/>
  <c r="N779" i="6"/>
  <c r="O779" i="6"/>
  <c r="P779" i="6"/>
  <c r="Q779" i="6"/>
  <c r="R779" i="6"/>
  <c r="S779" i="6"/>
  <c r="T779" i="6"/>
  <c r="U779" i="6"/>
  <c r="V779" i="6"/>
  <c r="W779" i="6"/>
  <c r="X779" i="6"/>
  <c r="Y779" i="6"/>
  <c r="Z779" i="6"/>
  <c r="AA779" i="6"/>
  <c r="AB779" i="6"/>
  <c r="C780" i="6"/>
  <c r="D780" i="6"/>
  <c r="E780" i="6"/>
  <c r="F780" i="6"/>
  <c r="G780" i="6"/>
  <c r="H780" i="6"/>
  <c r="I780" i="6"/>
  <c r="J780" i="6"/>
  <c r="K780" i="6"/>
  <c r="M780" i="6"/>
  <c r="N780" i="6"/>
  <c r="O780" i="6"/>
  <c r="P780" i="6"/>
  <c r="Q780" i="6"/>
  <c r="R780" i="6"/>
  <c r="S780" i="6"/>
  <c r="T780" i="6"/>
  <c r="U780" i="6"/>
  <c r="V780" i="6"/>
  <c r="W780" i="6"/>
  <c r="X780" i="6"/>
  <c r="Y780" i="6"/>
  <c r="Z780" i="6"/>
  <c r="AA780" i="6"/>
  <c r="AB780" i="6"/>
  <c r="C781" i="6"/>
  <c r="D781" i="6"/>
  <c r="E781" i="6"/>
  <c r="F781" i="6"/>
  <c r="G781" i="6"/>
  <c r="H781" i="6"/>
  <c r="I781" i="6"/>
  <c r="J781" i="6"/>
  <c r="K781" i="6"/>
  <c r="M781" i="6"/>
  <c r="N781" i="6"/>
  <c r="O781" i="6"/>
  <c r="P781" i="6"/>
  <c r="Q781" i="6"/>
  <c r="R781" i="6"/>
  <c r="S781" i="6"/>
  <c r="T781" i="6"/>
  <c r="U781" i="6"/>
  <c r="V781" i="6"/>
  <c r="W781" i="6"/>
  <c r="X781" i="6"/>
  <c r="Y781" i="6"/>
  <c r="Z781" i="6"/>
  <c r="AA781" i="6"/>
  <c r="AB781" i="6"/>
  <c r="C782" i="6"/>
  <c r="D782" i="6"/>
  <c r="E782" i="6"/>
  <c r="F782" i="6"/>
  <c r="G782" i="6"/>
  <c r="H782" i="6"/>
  <c r="I782" i="6"/>
  <c r="J782" i="6"/>
  <c r="K782" i="6"/>
  <c r="M782" i="6"/>
  <c r="N782" i="6"/>
  <c r="O782" i="6"/>
  <c r="P782" i="6"/>
  <c r="Q782" i="6"/>
  <c r="R782" i="6"/>
  <c r="S782" i="6"/>
  <c r="T782" i="6"/>
  <c r="U782" i="6"/>
  <c r="V782" i="6"/>
  <c r="W782" i="6"/>
  <c r="X782" i="6"/>
  <c r="Y782" i="6"/>
  <c r="Z782" i="6"/>
  <c r="AA782" i="6"/>
  <c r="AB782" i="6"/>
  <c r="C783" i="6"/>
  <c r="D783" i="6"/>
  <c r="E783" i="6"/>
  <c r="F783" i="6"/>
  <c r="G783" i="6"/>
  <c r="H783" i="6"/>
  <c r="I783" i="6"/>
  <c r="J783" i="6"/>
  <c r="K783" i="6"/>
  <c r="M783" i="6"/>
  <c r="N783" i="6"/>
  <c r="O783" i="6"/>
  <c r="P783" i="6"/>
  <c r="Q783" i="6"/>
  <c r="R783" i="6"/>
  <c r="S783" i="6"/>
  <c r="T783" i="6"/>
  <c r="U783" i="6"/>
  <c r="V783" i="6"/>
  <c r="W783" i="6"/>
  <c r="X783" i="6"/>
  <c r="Y783" i="6"/>
  <c r="Z783" i="6"/>
  <c r="AA783" i="6"/>
  <c r="AB783" i="6"/>
  <c r="C784" i="6"/>
  <c r="D784" i="6"/>
  <c r="E784" i="6"/>
  <c r="F784" i="6"/>
  <c r="G784" i="6"/>
  <c r="H784" i="6"/>
  <c r="I784" i="6"/>
  <c r="J784" i="6"/>
  <c r="K784" i="6"/>
  <c r="M784" i="6"/>
  <c r="N784" i="6"/>
  <c r="O784" i="6"/>
  <c r="P784" i="6"/>
  <c r="Q784" i="6"/>
  <c r="R784" i="6"/>
  <c r="S784" i="6"/>
  <c r="T784" i="6"/>
  <c r="U784" i="6"/>
  <c r="V784" i="6"/>
  <c r="W784" i="6"/>
  <c r="X784" i="6"/>
  <c r="Y784" i="6"/>
  <c r="Z784" i="6"/>
  <c r="AA784" i="6"/>
  <c r="AB784" i="6"/>
  <c r="C785" i="6"/>
  <c r="D785" i="6"/>
  <c r="E785" i="6"/>
  <c r="F785" i="6"/>
  <c r="G785" i="6"/>
  <c r="H785" i="6"/>
  <c r="I785" i="6"/>
  <c r="J785" i="6"/>
  <c r="K785" i="6"/>
  <c r="M785" i="6"/>
  <c r="N785" i="6"/>
  <c r="O785" i="6"/>
  <c r="P785" i="6"/>
  <c r="Q785" i="6"/>
  <c r="R785" i="6"/>
  <c r="S785" i="6"/>
  <c r="T785" i="6"/>
  <c r="U785" i="6"/>
  <c r="V785" i="6"/>
  <c r="W785" i="6"/>
  <c r="X785" i="6"/>
  <c r="Y785" i="6"/>
  <c r="Z785" i="6"/>
  <c r="AA785" i="6"/>
  <c r="AB785" i="6"/>
  <c r="C786" i="6"/>
  <c r="D786" i="6"/>
  <c r="E786" i="6"/>
  <c r="F786" i="6"/>
  <c r="G786" i="6"/>
  <c r="H786" i="6"/>
  <c r="I786" i="6"/>
  <c r="J786" i="6"/>
  <c r="K786" i="6"/>
  <c r="M786" i="6"/>
  <c r="N786" i="6"/>
  <c r="O786" i="6"/>
  <c r="P786" i="6"/>
  <c r="Q786" i="6"/>
  <c r="R786" i="6"/>
  <c r="S786" i="6"/>
  <c r="T786" i="6"/>
  <c r="U786" i="6"/>
  <c r="V786" i="6"/>
  <c r="W786" i="6"/>
  <c r="X786" i="6"/>
  <c r="Y786" i="6"/>
  <c r="Z786" i="6"/>
  <c r="AA786" i="6"/>
  <c r="AB786" i="6"/>
  <c r="C787" i="6"/>
  <c r="D787" i="6"/>
  <c r="E787" i="6"/>
  <c r="F787" i="6"/>
  <c r="G787" i="6"/>
  <c r="H787" i="6"/>
  <c r="I787" i="6"/>
  <c r="J787" i="6"/>
  <c r="K787" i="6"/>
  <c r="M787" i="6"/>
  <c r="N787" i="6"/>
  <c r="O787" i="6"/>
  <c r="P787" i="6"/>
  <c r="Q787" i="6"/>
  <c r="R787" i="6"/>
  <c r="S787" i="6"/>
  <c r="T787" i="6"/>
  <c r="U787" i="6"/>
  <c r="V787" i="6"/>
  <c r="W787" i="6"/>
  <c r="X787" i="6"/>
  <c r="Y787" i="6"/>
  <c r="Z787" i="6"/>
  <c r="AA787" i="6"/>
  <c r="AB787" i="6"/>
  <c r="C788" i="6"/>
  <c r="D788" i="6"/>
  <c r="E788" i="6"/>
  <c r="F788" i="6"/>
  <c r="G788" i="6"/>
  <c r="H788" i="6"/>
  <c r="I788" i="6"/>
  <c r="J788" i="6"/>
  <c r="K788" i="6"/>
  <c r="M788" i="6"/>
  <c r="N788" i="6"/>
  <c r="O788" i="6"/>
  <c r="P788" i="6"/>
  <c r="Q788" i="6"/>
  <c r="R788" i="6"/>
  <c r="S788" i="6"/>
  <c r="T788" i="6"/>
  <c r="U788" i="6"/>
  <c r="V788" i="6"/>
  <c r="W788" i="6"/>
  <c r="X788" i="6"/>
  <c r="Y788" i="6"/>
  <c r="Z788" i="6"/>
  <c r="AA788" i="6"/>
  <c r="AB788" i="6"/>
  <c r="C789" i="6"/>
  <c r="D789" i="6"/>
  <c r="E789" i="6"/>
  <c r="F789" i="6"/>
  <c r="G789" i="6"/>
  <c r="H789" i="6"/>
  <c r="I789" i="6"/>
  <c r="J789" i="6"/>
  <c r="K789" i="6"/>
  <c r="M789" i="6"/>
  <c r="N789" i="6"/>
  <c r="O789" i="6"/>
  <c r="P789" i="6"/>
  <c r="Q789" i="6"/>
  <c r="R789" i="6"/>
  <c r="S789" i="6"/>
  <c r="T789" i="6"/>
  <c r="U789" i="6"/>
  <c r="V789" i="6"/>
  <c r="W789" i="6"/>
  <c r="X789" i="6"/>
  <c r="Y789" i="6"/>
  <c r="Z789" i="6"/>
  <c r="AA789" i="6"/>
  <c r="AB789" i="6"/>
  <c r="C790" i="6"/>
  <c r="D790" i="6"/>
  <c r="E790" i="6"/>
  <c r="F790" i="6"/>
  <c r="G790" i="6"/>
  <c r="H790" i="6"/>
  <c r="I790" i="6"/>
  <c r="J790" i="6"/>
  <c r="K790" i="6"/>
  <c r="M790" i="6"/>
  <c r="N790" i="6"/>
  <c r="O790" i="6"/>
  <c r="P790" i="6"/>
  <c r="Q790" i="6"/>
  <c r="R790" i="6"/>
  <c r="S790" i="6"/>
  <c r="T790" i="6"/>
  <c r="U790" i="6"/>
  <c r="V790" i="6"/>
  <c r="W790" i="6"/>
  <c r="X790" i="6"/>
  <c r="Y790" i="6"/>
  <c r="Z790" i="6"/>
  <c r="AA790" i="6"/>
  <c r="AB790" i="6"/>
  <c r="C791" i="6"/>
  <c r="D791" i="6"/>
  <c r="E791" i="6"/>
  <c r="F791" i="6"/>
  <c r="G791" i="6"/>
  <c r="H791" i="6"/>
  <c r="I791" i="6"/>
  <c r="J791" i="6"/>
  <c r="K791" i="6"/>
  <c r="M791" i="6"/>
  <c r="N791" i="6"/>
  <c r="O791" i="6"/>
  <c r="P791" i="6"/>
  <c r="Q791" i="6"/>
  <c r="R791" i="6"/>
  <c r="S791" i="6"/>
  <c r="T791" i="6"/>
  <c r="U791" i="6"/>
  <c r="V791" i="6"/>
  <c r="W791" i="6"/>
  <c r="X791" i="6"/>
  <c r="Y791" i="6"/>
  <c r="Z791" i="6"/>
  <c r="AA791" i="6"/>
  <c r="AB791" i="6"/>
  <c r="C792" i="6"/>
  <c r="D792" i="6"/>
  <c r="E792" i="6"/>
  <c r="F792" i="6"/>
  <c r="G792" i="6"/>
  <c r="H792" i="6"/>
  <c r="I792" i="6"/>
  <c r="J792" i="6"/>
  <c r="K792" i="6"/>
  <c r="M792" i="6"/>
  <c r="N792" i="6"/>
  <c r="O792" i="6"/>
  <c r="P792" i="6"/>
  <c r="Q792" i="6"/>
  <c r="R792" i="6"/>
  <c r="S792" i="6"/>
  <c r="T792" i="6"/>
  <c r="U792" i="6"/>
  <c r="V792" i="6"/>
  <c r="W792" i="6"/>
  <c r="X792" i="6"/>
  <c r="Y792" i="6"/>
  <c r="Z792" i="6"/>
  <c r="AA792" i="6"/>
  <c r="AB792" i="6"/>
  <c r="C793" i="6"/>
  <c r="D793" i="6"/>
  <c r="E793" i="6"/>
  <c r="F793" i="6"/>
  <c r="G793" i="6"/>
  <c r="H793" i="6"/>
  <c r="I793" i="6"/>
  <c r="J793" i="6"/>
  <c r="K793" i="6"/>
  <c r="M793" i="6"/>
  <c r="N793" i="6"/>
  <c r="O793" i="6"/>
  <c r="P793" i="6"/>
  <c r="Q793" i="6"/>
  <c r="R793" i="6"/>
  <c r="S793" i="6"/>
  <c r="T793" i="6"/>
  <c r="U793" i="6"/>
  <c r="V793" i="6"/>
  <c r="W793" i="6"/>
  <c r="X793" i="6"/>
  <c r="Y793" i="6"/>
  <c r="Z793" i="6"/>
  <c r="AA793" i="6"/>
  <c r="AB793" i="6"/>
  <c r="C794" i="6"/>
  <c r="D794" i="6"/>
  <c r="E794" i="6"/>
  <c r="F794" i="6"/>
  <c r="G794" i="6"/>
  <c r="H794" i="6"/>
  <c r="I794" i="6"/>
  <c r="J794" i="6"/>
  <c r="K794" i="6"/>
  <c r="M794" i="6"/>
  <c r="N794" i="6"/>
  <c r="O794" i="6"/>
  <c r="P794" i="6"/>
  <c r="Q794" i="6"/>
  <c r="R794" i="6"/>
  <c r="S794" i="6"/>
  <c r="T794" i="6"/>
  <c r="U794" i="6"/>
  <c r="V794" i="6"/>
  <c r="W794" i="6"/>
  <c r="X794" i="6"/>
  <c r="Y794" i="6"/>
  <c r="Z794" i="6"/>
  <c r="AA794" i="6"/>
  <c r="AB794" i="6"/>
  <c r="C795" i="6"/>
  <c r="D795" i="6"/>
  <c r="E795" i="6"/>
  <c r="F795" i="6"/>
  <c r="G795" i="6"/>
  <c r="H795" i="6"/>
  <c r="I795" i="6"/>
  <c r="J795" i="6"/>
  <c r="K795" i="6"/>
  <c r="M795" i="6"/>
  <c r="N795" i="6"/>
  <c r="O795" i="6"/>
  <c r="P795" i="6"/>
  <c r="Q795" i="6"/>
  <c r="R795" i="6"/>
  <c r="S795" i="6"/>
  <c r="T795" i="6"/>
  <c r="U795" i="6"/>
  <c r="V795" i="6"/>
  <c r="W795" i="6"/>
  <c r="X795" i="6"/>
  <c r="Y795" i="6"/>
  <c r="Z795" i="6"/>
  <c r="AA795" i="6"/>
  <c r="AB795" i="6"/>
  <c r="C796" i="6"/>
  <c r="D796" i="6"/>
  <c r="E796" i="6"/>
  <c r="F796" i="6"/>
  <c r="G796" i="6"/>
  <c r="H796" i="6"/>
  <c r="I796" i="6"/>
  <c r="J796" i="6"/>
  <c r="K796" i="6"/>
  <c r="M796" i="6"/>
  <c r="N796" i="6"/>
  <c r="O796" i="6"/>
  <c r="P796" i="6"/>
  <c r="Q796" i="6"/>
  <c r="R796" i="6"/>
  <c r="S796" i="6"/>
  <c r="T796" i="6"/>
  <c r="U796" i="6"/>
  <c r="V796" i="6"/>
  <c r="W796" i="6"/>
  <c r="X796" i="6"/>
  <c r="Y796" i="6"/>
  <c r="Z796" i="6"/>
  <c r="AA796" i="6"/>
  <c r="AB796" i="6"/>
  <c r="C797" i="6"/>
  <c r="D797" i="6"/>
  <c r="E797" i="6"/>
  <c r="F797" i="6"/>
  <c r="G797" i="6"/>
  <c r="H797" i="6"/>
  <c r="I797" i="6"/>
  <c r="J797" i="6"/>
  <c r="K797" i="6"/>
  <c r="M797" i="6"/>
  <c r="N797" i="6"/>
  <c r="O797" i="6"/>
  <c r="P797" i="6"/>
  <c r="Q797" i="6"/>
  <c r="R797" i="6"/>
  <c r="S797" i="6"/>
  <c r="T797" i="6"/>
  <c r="U797" i="6"/>
  <c r="V797" i="6"/>
  <c r="W797" i="6"/>
  <c r="X797" i="6"/>
  <c r="Y797" i="6"/>
  <c r="Z797" i="6"/>
  <c r="AA797" i="6"/>
  <c r="AB797" i="6"/>
  <c r="C798" i="6"/>
  <c r="D798" i="6"/>
  <c r="E798" i="6"/>
  <c r="F798" i="6"/>
  <c r="G798" i="6"/>
  <c r="H798" i="6"/>
  <c r="I798" i="6"/>
  <c r="J798" i="6"/>
  <c r="K798" i="6"/>
  <c r="M798" i="6"/>
  <c r="N798" i="6"/>
  <c r="O798" i="6"/>
  <c r="P798" i="6"/>
  <c r="Q798" i="6"/>
  <c r="R798" i="6"/>
  <c r="S798" i="6"/>
  <c r="T798" i="6"/>
  <c r="U798" i="6"/>
  <c r="V798" i="6"/>
  <c r="W798" i="6"/>
  <c r="X798" i="6"/>
  <c r="Y798" i="6"/>
  <c r="Z798" i="6"/>
  <c r="AA798" i="6"/>
  <c r="AB798" i="6"/>
  <c r="C799" i="6"/>
  <c r="D799" i="6"/>
  <c r="E799" i="6"/>
  <c r="F799" i="6"/>
  <c r="G799" i="6"/>
  <c r="H799" i="6"/>
  <c r="I799" i="6"/>
  <c r="J799" i="6"/>
  <c r="K799" i="6"/>
  <c r="M799" i="6"/>
  <c r="N799" i="6"/>
  <c r="O799" i="6"/>
  <c r="P799" i="6"/>
  <c r="Q799" i="6"/>
  <c r="R799" i="6"/>
  <c r="S799" i="6"/>
  <c r="T799" i="6"/>
  <c r="U799" i="6"/>
  <c r="V799" i="6"/>
  <c r="W799" i="6"/>
  <c r="X799" i="6"/>
  <c r="Y799" i="6"/>
  <c r="Z799" i="6"/>
  <c r="AA799" i="6"/>
  <c r="AB799" i="6"/>
  <c r="C800" i="6"/>
  <c r="D800" i="6"/>
  <c r="E800" i="6"/>
  <c r="F800" i="6"/>
  <c r="G800" i="6"/>
  <c r="H800" i="6"/>
  <c r="I800" i="6"/>
  <c r="J800" i="6"/>
  <c r="K800" i="6"/>
  <c r="M800" i="6"/>
  <c r="N800" i="6"/>
  <c r="O800" i="6"/>
  <c r="P800" i="6"/>
  <c r="Q800" i="6"/>
  <c r="R800" i="6"/>
  <c r="S800" i="6"/>
  <c r="T800" i="6"/>
  <c r="U800" i="6"/>
  <c r="V800" i="6"/>
  <c r="W800" i="6"/>
  <c r="X800" i="6"/>
  <c r="Y800" i="6"/>
  <c r="Z800" i="6"/>
  <c r="AA800" i="6"/>
  <c r="AB800" i="6"/>
  <c r="C801" i="6"/>
  <c r="D801" i="6"/>
  <c r="E801" i="6"/>
  <c r="F801" i="6"/>
  <c r="G801" i="6"/>
  <c r="H801" i="6"/>
  <c r="I801" i="6"/>
  <c r="J801" i="6"/>
  <c r="K801" i="6"/>
  <c r="M801" i="6"/>
  <c r="N801" i="6"/>
  <c r="O801" i="6"/>
  <c r="P801" i="6"/>
  <c r="Q801" i="6"/>
  <c r="R801" i="6"/>
  <c r="S801" i="6"/>
  <c r="T801" i="6"/>
  <c r="U801" i="6"/>
  <c r="V801" i="6"/>
  <c r="W801" i="6"/>
  <c r="X801" i="6"/>
  <c r="Y801" i="6"/>
  <c r="Z801" i="6"/>
  <c r="AA801" i="6"/>
  <c r="AB801" i="6"/>
  <c r="C802" i="6"/>
  <c r="D802" i="6"/>
  <c r="E802" i="6"/>
  <c r="F802" i="6"/>
  <c r="G802" i="6"/>
  <c r="H802" i="6"/>
  <c r="I802" i="6"/>
  <c r="J802" i="6"/>
  <c r="K802" i="6"/>
  <c r="M802" i="6"/>
  <c r="N802" i="6"/>
  <c r="O802" i="6"/>
  <c r="P802" i="6"/>
  <c r="Q802" i="6"/>
  <c r="R802" i="6"/>
  <c r="S802" i="6"/>
  <c r="T802" i="6"/>
  <c r="U802" i="6"/>
  <c r="V802" i="6"/>
  <c r="W802" i="6"/>
  <c r="X802" i="6"/>
  <c r="Y802" i="6"/>
  <c r="Z802" i="6"/>
  <c r="AA802" i="6"/>
  <c r="AB802" i="6"/>
  <c r="C803" i="6"/>
  <c r="D803" i="6"/>
  <c r="E803" i="6"/>
  <c r="F803" i="6"/>
  <c r="G803" i="6"/>
  <c r="H803" i="6"/>
  <c r="I803" i="6"/>
  <c r="J803" i="6"/>
  <c r="K803" i="6"/>
  <c r="M803" i="6"/>
  <c r="N803" i="6"/>
  <c r="O803" i="6"/>
  <c r="P803" i="6"/>
  <c r="Q803" i="6"/>
  <c r="R803" i="6"/>
  <c r="S803" i="6"/>
  <c r="T803" i="6"/>
  <c r="U803" i="6"/>
  <c r="V803" i="6"/>
  <c r="W803" i="6"/>
  <c r="X803" i="6"/>
  <c r="Y803" i="6"/>
  <c r="Z803" i="6"/>
  <c r="AA803" i="6"/>
  <c r="AB803" i="6"/>
  <c r="C804" i="6"/>
  <c r="D804" i="6"/>
  <c r="E804" i="6"/>
  <c r="F804" i="6"/>
  <c r="G804" i="6"/>
  <c r="H804" i="6"/>
  <c r="I804" i="6"/>
  <c r="J804" i="6"/>
  <c r="K804" i="6"/>
  <c r="M804" i="6"/>
  <c r="N804" i="6"/>
  <c r="O804" i="6"/>
  <c r="P804" i="6"/>
  <c r="Q804" i="6"/>
  <c r="R804" i="6"/>
  <c r="S804" i="6"/>
  <c r="T804" i="6"/>
  <c r="U804" i="6"/>
  <c r="V804" i="6"/>
  <c r="W804" i="6"/>
  <c r="X804" i="6"/>
  <c r="Y804" i="6"/>
  <c r="Z804" i="6"/>
  <c r="AA804" i="6"/>
  <c r="AB804" i="6"/>
  <c r="C805" i="6"/>
  <c r="D805" i="6"/>
  <c r="E805" i="6"/>
  <c r="F805" i="6"/>
  <c r="G805" i="6"/>
  <c r="H805" i="6"/>
  <c r="I805" i="6"/>
  <c r="J805" i="6"/>
  <c r="K805" i="6"/>
  <c r="M805" i="6"/>
  <c r="N805" i="6"/>
  <c r="O805" i="6"/>
  <c r="P805" i="6"/>
  <c r="Q805" i="6"/>
  <c r="R805" i="6"/>
  <c r="S805" i="6"/>
  <c r="T805" i="6"/>
  <c r="U805" i="6"/>
  <c r="V805" i="6"/>
  <c r="W805" i="6"/>
  <c r="X805" i="6"/>
  <c r="Y805" i="6"/>
  <c r="Z805" i="6"/>
  <c r="AA805" i="6"/>
  <c r="AB805" i="6"/>
  <c r="C806" i="6"/>
  <c r="D806" i="6"/>
  <c r="E806" i="6"/>
  <c r="F806" i="6"/>
  <c r="G806" i="6"/>
  <c r="H806" i="6"/>
  <c r="I806" i="6"/>
  <c r="J806" i="6"/>
  <c r="K806" i="6"/>
  <c r="M806" i="6"/>
  <c r="N806" i="6"/>
  <c r="O806" i="6"/>
  <c r="P806" i="6"/>
  <c r="Q806" i="6"/>
  <c r="R806" i="6"/>
  <c r="S806" i="6"/>
  <c r="T806" i="6"/>
  <c r="U806" i="6"/>
  <c r="V806" i="6"/>
  <c r="W806" i="6"/>
  <c r="X806" i="6"/>
  <c r="Y806" i="6"/>
  <c r="Z806" i="6"/>
  <c r="AA806" i="6"/>
  <c r="AB806" i="6"/>
  <c r="C807" i="6"/>
  <c r="D807" i="6"/>
  <c r="E807" i="6"/>
  <c r="F807" i="6"/>
  <c r="G807" i="6"/>
  <c r="H807" i="6"/>
  <c r="I807" i="6"/>
  <c r="J807" i="6"/>
  <c r="K807" i="6"/>
  <c r="M807" i="6"/>
  <c r="N807" i="6"/>
  <c r="O807" i="6"/>
  <c r="P807" i="6"/>
  <c r="Q807" i="6"/>
  <c r="R807" i="6"/>
  <c r="S807" i="6"/>
  <c r="T807" i="6"/>
  <c r="U807" i="6"/>
  <c r="V807" i="6"/>
  <c r="W807" i="6"/>
  <c r="X807" i="6"/>
  <c r="Y807" i="6"/>
  <c r="Z807" i="6"/>
  <c r="AA807" i="6"/>
  <c r="AB807" i="6"/>
  <c r="C808" i="6"/>
  <c r="D808" i="6"/>
  <c r="E808" i="6"/>
  <c r="F808" i="6"/>
  <c r="G808" i="6"/>
  <c r="H808" i="6"/>
  <c r="I808" i="6"/>
  <c r="J808" i="6"/>
  <c r="K808" i="6"/>
  <c r="M808" i="6"/>
  <c r="N808" i="6"/>
  <c r="O808" i="6"/>
  <c r="P808" i="6"/>
  <c r="Q808" i="6"/>
  <c r="R808" i="6"/>
  <c r="S808" i="6"/>
  <c r="T808" i="6"/>
  <c r="U808" i="6"/>
  <c r="V808" i="6"/>
  <c r="W808" i="6"/>
  <c r="X808" i="6"/>
  <c r="Y808" i="6"/>
  <c r="Z808" i="6"/>
  <c r="AA808" i="6"/>
  <c r="AB808" i="6"/>
  <c r="C809" i="6"/>
  <c r="D809" i="6"/>
  <c r="E809" i="6"/>
  <c r="F809" i="6"/>
  <c r="G809" i="6"/>
  <c r="H809" i="6"/>
  <c r="I809" i="6"/>
  <c r="J809" i="6"/>
  <c r="K809" i="6"/>
  <c r="M809" i="6"/>
  <c r="N809" i="6"/>
  <c r="O809" i="6"/>
  <c r="P809" i="6"/>
  <c r="Q809" i="6"/>
  <c r="R809" i="6"/>
  <c r="S809" i="6"/>
  <c r="T809" i="6"/>
  <c r="U809" i="6"/>
  <c r="V809" i="6"/>
  <c r="W809" i="6"/>
  <c r="X809" i="6"/>
  <c r="Y809" i="6"/>
  <c r="Z809" i="6"/>
  <c r="AA809" i="6"/>
  <c r="AB809" i="6"/>
  <c r="C810" i="6"/>
  <c r="D810" i="6"/>
  <c r="E810" i="6"/>
  <c r="F810" i="6"/>
  <c r="G810" i="6"/>
  <c r="H810" i="6"/>
  <c r="I810" i="6"/>
  <c r="J810" i="6"/>
  <c r="K810" i="6"/>
  <c r="M810" i="6"/>
  <c r="N810" i="6"/>
  <c r="O810" i="6"/>
  <c r="P810" i="6"/>
  <c r="Q810" i="6"/>
  <c r="R810" i="6"/>
  <c r="S810" i="6"/>
  <c r="T810" i="6"/>
  <c r="U810" i="6"/>
  <c r="V810" i="6"/>
  <c r="W810" i="6"/>
  <c r="X810" i="6"/>
  <c r="Y810" i="6"/>
  <c r="Z810" i="6"/>
  <c r="AA810" i="6"/>
  <c r="AB810" i="6"/>
  <c r="C811" i="6"/>
  <c r="D811" i="6"/>
  <c r="E811" i="6"/>
  <c r="F811" i="6"/>
  <c r="G811" i="6"/>
  <c r="H811" i="6"/>
  <c r="I811" i="6"/>
  <c r="J811" i="6"/>
  <c r="K811" i="6"/>
  <c r="M811" i="6"/>
  <c r="N811" i="6"/>
  <c r="O811" i="6"/>
  <c r="P811" i="6"/>
  <c r="Q811" i="6"/>
  <c r="R811" i="6"/>
  <c r="S811" i="6"/>
  <c r="T811" i="6"/>
  <c r="U811" i="6"/>
  <c r="V811" i="6"/>
  <c r="W811" i="6"/>
  <c r="X811" i="6"/>
  <c r="Y811" i="6"/>
  <c r="Z811" i="6"/>
  <c r="AA811" i="6"/>
  <c r="AB811" i="6"/>
  <c r="C812" i="6"/>
  <c r="D812" i="6"/>
  <c r="E812" i="6"/>
  <c r="F812" i="6"/>
  <c r="G812" i="6"/>
  <c r="H812" i="6"/>
  <c r="I812" i="6"/>
  <c r="J812" i="6"/>
  <c r="K812" i="6"/>
  <c r="M812" i="6"/>
  <c r="N812" i="6"/>
  <c r="O812" i="6"/>
  <c r="P812" i="6"/>
  <c r="Q812" i="6"/>
  <c r="R812" i="6"/>
  <c r="S812" i="6"/>
  <c r="T812" i="6"/>
  <c r="U812" i="6"/>
  <c r="V812" i="6"/>
  <c r="W812" i="6"/>
  <c r="X812" i="6"/>
  <c r="Y812" i="6"/>
  <c r="Z812" i="6"/>
  <c r="AA812" i="6"/>
  <c r="AB812" i="6"/>
  <c r="C813" i="6"/>
  <c r="D813" i="6"/>
  <c r="E813" i="6"/>
  <c r="F813" i="6"/>
  <c r="G813" i="6"/>
  <c r="H813" i="6"/>
  <c r="I813" i="6"/>
  <c r="J813" i="6"/>
  <c r="K813" i="6"/>
  <c r="M813" i="6"/>
  <c r="N813" i="6"/>
  <c r="O813" i="6"/>
  <c r="P813" i="6"/>
  <c r="Q813" i="6"/>
  <c r="R813" i="6"/>
  <c r="S813" i="6"/>
  <c r="T813" i="6"/>
  <c r="U813" i="6"/>
  <c r="V813" i="6"/>
  <c r="W813" i="6"/>
  <c r="X813" i="6"/>
  <c r="Y813" i="6"/>
  <c r="Z813" i="6"/>
  <c r="AA813" i="6"/>
  <c r="AB813" i="6"/>
  <c r="C814" i="6"/>
  <c r="D814" i="6"/>
  <c r="E814" i="6"/>
  <c r="F814" i="6"/>
  <c r="G814" i="6"/>
  <c r="H814" i="6"/>
  <c r="I814" i="6"/>
  <c r="J814" i="6"/>
  <c r="K814" i="6"/>
  <c r="M814" i="6"/>
  <c r="N814" i="6"/>
  <c r="O814" i="6"/>
  <c r="P814" i="6"/>
  <c r="Q814" i="6"/>
  <c r="R814" i="6"/>
  <c r="S814" i="6"/>
  <c r="T814" i="6"/>
  <c r="U814" i="6"/>
  <c r="V814" i="6"/>
  <c r="W814" i="6"/>
  <c r="X814" i="6"/>
  <c r="Y814" i="6"/>
  <c r="Z814" i="6"/>
  <c r="AA814" i="6"/>
  <c r="AB814" i="6"/>
  <c r="C815" i="6"/>
  <c r="D815" i="6"/>
  <c r="E815" i="6"/>
  <c r="F815" i="6"/>
  <c r="G815" i="6"/>
  <c r="H815" i="6"/>
  <c r="I815" i="6"/>
  <c r="J815" i="6"/>
  <c r="K815" i="6"/>
  <c r="M815" i="6"/>
  <c r="N815" i="6"/>
  <c r="O815" i="6"/>
  <c r="P815" i="6"/>
  <c r="Q815" i="6"/>
  <c r="R815" i="6"/>
  <c r="S815" i="6"/>
  <c r="T815" i="6"/>
  <c r="U815" i="6"/>
  <c r="V815" i="6"/>
  <c r="W815" i="6"/>
  <c r="X815" i="6"/>
  <c r="Y815" i="6"/>
  <c r="Z815" i="6"/>
  <c r="AA815" i="6"/>
  <c r="AB815" i="6"/>
  <c r="C816" i="6"/>
  <c r="D816" i="6"/>
  <c r="E816" i="6"/>
  <c r="F816" i="6"/>
  <c r="G816" i="6"/>
  <c r="H816" i="6"/>
  <c r="I816" i="6"/>
  <c r="J816" i="6"/>
  <c r="K816" i="6"/>
  <c r="M816" i="6"/>
  <c r="N816" i="6"/>
  <c r="O816" i="6"/>
  <c r="P816" i="6"/>
  <c r="Q816" i="6"/>
  <c r="R816" i="6"/>
  <c r="S816" i="6"/>
  <c r="T816" i="6"/>
  <c r="U816" i="6"/>
  <c r="V816" i="6"/>
  <c r="W816" i="6"/>
  <c r="X816" i="6"/>
  <c r="Y816" i="6"/>
  <c r="Z816" i="6"/>
  <c r="AA816" i="6"/>
  <c r="AB816" i="6"/>
  <c r="C817" i="6"/>
  <c r="D817" i="6"/>
  <c r="E817" i="6"/>
  <c r="F817" i="6"/>
  <c r="G817" i="6"/>
  <c r="H817" i="6"/>
  <c r="I817" i="6"/>
  <c r="J817" i="6"/>
  <c r="K817" i="6"/>
  <c r="M817" i="6"/>
  <c r="N817" i="6"/>
  <c r="O817" i="6"/>
  <c r="P817" i="6"/>
  <c r="Q817" i="6"/>
  <c r="R817" i="6"/>
  <c r="S817" i="6"/>
  <c r="T817" i="6"/>
  <c r="U817" i="6"/>
  <c r="V817" i="6"/>
  <c r="W817" i="6"/>
  <c r="X817" i="6"/>
  <c r="Y817" i="6"/>
  <c r="Z817" i="6"/>
  <c r="AA817" i="6"/>
  <c r="AB817" i="6"/>
  <c r="C818" i="6"/>
  <c r="D818" i="6"/>
  <c r="E818" i="6"/>
  <c r="F818" i="6"/>
  <c r="G818" i="6"/>
  <c r="H818" i="6"/>
  <c r="I818" i="6"/>
  <c r="J818" i="6"/>
  <c r="K818" i="6"/>
  <c r="M818" i="6"/>
  <c r="N818" i="6"/>
  <c r="O818" i="6"/>
  <c r="P818" i="6"/>
  <c r="Q818" i="6"/>
  <c r="R818" i="6"/>
  <c r="S818" i="6"/>
  <c r="T818" i="6"/>
  <c r="U818" i="6"/>
  <c r="V818" i="6"/>
  <c r="W818" i="6"/>
  <c r="X818" i="6"/>
  <c r="Y818" i="6"/>
  <c r="Z818" i="6"/>
  <c r="AA818" i="6"/>
  <c r="AB818" i="6"/>
  <c r="C819" i="6"/>
  <c r="D819" i="6"/>
  <c r="E819" i="6"/>
  <c r="F819" i="6"/>
  <c r="G819" i="6"/>
  <c r="H819" i="6"/>
  <c r="I819" i="6"/>
  <c r="J819" i="6"/>
  <c r="K819" i="6"/>
  <c r="M819" i="6"/>
  <c r="N819" i="6"/>
  <c r="O819" i="6"/>
  <c r="P819" i="6"/>
  <c r="Q819" i="6"/>
  <c r="R819" i="6"/>
  <c r="S819" i="6"/>
  <c r="T819" i="6"/>
  <c r="U819" i="6"/>
  <c r="V819" i="6"/>
  <c r="W819" i="6"/>
  <c r="X819" i="6"/>
  <c r="Y819" i="6"/>
  <c r="Z819" i="6"/>
  <c r="AA819" i="6"/>
  <c r="AB819" i="6"/>
  <c r="C820" i="6"/>
  <c r="D820" i="6"/>
  <c r="E820" i="6"/>
  <c r="F820" i="6"/>
  <c r="G820" i="6"/>
  <c r="H820" i="6"/>
  <c r="I820" i="6"/>
  <c r="J820" i="6"/>
  <c r="K820" i="6"/>
  <c r="M820" i="6"/>
  <c r="N820" i="6"/>
  <c r="O820" i="6"/>
  <c r="P820" i="6"/>
  <c r="Q820" i="6"/>
  <c r="R820" i="6"/>
  <c r="S820" i="6"/>
  <c r="T820" i="6"/>
  <c r="U820" i="6"/>
  <c r="V820" i="6"/>
  <c r="W820" i="6"/>
  <c r="X820" i="6"/>
  <c r="Y820" i="6"/>
  <c r="Z820" i="6"/>
  <c r="AA820" i="6"/>
  <c r="AB820" i="6"/>
  <c r="C821" i="6"/>
  <c r="D821" i="6"/>
  <c r="E821" i="6"/>
  <c r="F821" i="6"/>
  <c r="G821" i="6"/>
  <c r="H821" i="6"/>
  <c r="I821" i="6"/>
  <c r="J821" i="6"/>
  <c r="K821" i="6"/>
  <c r="M821" i="6"/>
  <c r="N821" i="6"/>
  <c r="O821" i="6"/>
  <c r="P821" i="6"/>
  <c r="Q821" i="6"/>
  <c r="R821" i="6"/>
  <c r="S821" i="6"/>
  <c r="T821" i="6"/>
  <c r="U821" i="6"/>
  <c r="V821" i="6"/>
  <c r="W821" i="6"/>
  <c r="X821" i="6"/>
  <c r="Y821" i="6"/>
  <c r="Z821" i="6"/>
  <c r="AA821" i="6"/>
  <c r="AB821" i="6"/>
  <c r="C822" i="6"/>
  <c r="D822" i="6"/>
  <c r="E822" i="6"/>
  <c r="F822" i="6"/>
  <c r="G822" i="6"/>
  <c r="H822" i="6"/>
  <c r="I822" i="6"/>
  <c r="J822" i="6"/>
  <c r="K822" i="6"/>
  <c r="M822" i="6"/>
  <c r="N822" i="6"/>
  <c r="O822" i="6"/>
  <c r="P822" i="6"/>
  <c r="Q822" i="6"/>
  <c r="R822" i="6"/>
  <c r="S822" i="6"/>
  <c r="T822" i="6"/>
  <c r="U822" i="6"/>
  <c r="V822" i="6"/>
  <c r="W822" i="6"/>
  <c r="X822" i="6"/>
  <c r="Y822" i="6"/>
  <c r="Z822" i="6"/>
  <c r="AA822" i="6"/>
  <c r="AB822" i="6"/>
  <c r="C823" i="6"/>
  <c r="D823" i="6"/>
  <c r="E823" i="6"/>
  <c r="F823" i="6"/>
  <c r="G823" i="6"/>
  <c r="H823" i="6"/>
  <c r="I823" i="6"/>
  <c r="J823" i="6"/>
  <c r="K823" i="6"/>
  <c r="M823" i="6"/>
  <c r="N823" i="6"/>
  <c r="O823" i="6"/>
  <c r="P823" i="6"/>
  <c r="Q823" i="6"/>
  <c r="R823" i="6"/>
  <c r="S823" i="6"/>
  <c r="T823" i="6"/>
  <c r="U823" i="6"/>
  <c r="V823" i="6"/>
  <c r="W823" i="6"/>
  <c r="X823" i="6"/>
  <c r="Y823" i="6"/>
  <c r="Z823" i="6"/>
  <c r="AA823" i="6"/>
  <c r="AB823" i="6"/>
  <c r="C824" i="6"/>
  <c r="D824" i="6"/>
  <c r="E824" i="6"/>
  <c r="F824" i="6"/>
  <c r="G824" i="6"/>
  <c r="H824" i="6"/>
  <c r="I824" i="6"/>
  <c r="J824" i="6"/>
  <c r="K824" i="6"/>
  <c r="M824" i="6"/>
  <c r="N824" i="6"/>
  <c r="O824" i="6"/>
  <c r="P824" i="6"/>
  <c r="Q824" i="6"/>
  <c r="R824" i="6"/>
  <c r="S824" i="6"/>
  <c r="T824" i="6"/>
  <c r="U824" i="6"/>
  <c r="V824" i="6"/>
  <c r="W824" i="6"/>
  <c r="X824" i="6"/>
  <c r="Y824" i="6"/>
  <c r="Z824" i="6"/>
  <c r="AA824" i="6"/>
  <c r="AB824" i="6"/>
  <c r="C825" i="6"/>
  <c r="D825" i="6"/>
  <c r="E825" i="6"/>
  <c r="F825" i="6"/>
  <c r="G825" i="6"/>
  <c r="H825" i="6"/>
  <c r="I825" i="6"/>
  <c r="J825" i="6"/>
  <c r="K825" i="6"/>
  <c r="M825" i="6"/>
  <c r="N825" i="6"/>
  <c r="O825" i="6"/>
  <c r="P825" i="6"/>
  <c r="Q825" i="6"/>
  <c r="R825" i="6"/>
  <c r="S825" i="6"/>
  <c r="T825" i="6"/>
  <c r="U825" i="6"/>
  <c r="V825" i="6"/>
  <c r="W825" i="6"/>
  <c r="X825" i="6"/>
  <c r="Y825" i="6"/>
  <c r="Z825" i="6"/>
  <c r="AA825" i="6"/>
  <c r="AB825" i="6"/>
  <c r="C826" i="6"/>
  <c r="D826" i="6"/>
  <c r="E826" i="6"/>
  <c r="F826" i="6"/>
  <c r="G826" i="6"/>
  <c r="H826" i="6"/>
  <c r="I826" i="6"/>
  <c r="J826" i="6"/>
  <c r="K826" i="6"/>
  <c r="M826" i="6"/>
  <c r="N826" i="6"/>
  <c r="O826" i="6"/>
  <c r="P826" i="6"/>
  <c r="Q826" i="6"/>
  <c r="R826" i="6"/>
  <c r="S826" i="6"/>
  <c r="T826" i="6"/>
  <c r="U826" i="6"/>
  <c r="V826" i="6"/>
  <c r="W826" i="6"/>
  <c r="X826" i="6"/>
  <c r="Y826" i="6"/>
  <c r="Z826" i="6"/>
  <c r="AA826" i="6"/>
  <c r="AB826" i="6"/>
  <c r="C827" i="6"/>
  <c r="D827" i="6"/>
  <c r="E827" i="6"/>
  <c r="F827" i="6"/>
  <c r="G827" i="6"/>
  <c r="H827" i="6"/>
  <c r="I827" i="6"/>
  <c r="J827" i="6"/>
  <c r="K827" i="6"/>
  <c r="M827" i="6"/>
  <c r="N827" i="6"/>
  <c r="O827" i="6"/>
  <c r="P827" i="6"/>
  <c r="Q827" i="6"/>
  <c r="R827" i="6"/>
  <c r="S827" i="6"/>
  <c r="T827" i="6"/>
  <c r="U827" i="6"/>
  <c r="V827" i="6"/>
  <c r="W827" i="6"/>
  <c r="X827" i="6"/>
  <c r="Y827" i="6"/>
  <c r="Z827" i="6"/>
  <c r="AA827" i="6"/>
  <c r="AB827" i="6"/>
  <c r="C828" i="6"/>
  <c r="D828" i="6"/>
  <c r="E828" i="6"/>
  <c r="F828" i="6"/>
  <c r="G828" i="6"/>
  <c r="H828" i="6"/>
  <c r="I828" i="6"/>
  <c r="J828" i="6"/>
  <c r="K828" i="6"/>
  <c r="M828" i="6"/>
  <c r="N828" i="6"/>
  <c r="O828" i="6"/>
  <c r="P828" i="6"/>
  <c r="Q828" i="6"/>
  <c r="R828" i="6"/>
  <c r="S828" i="6"/>
  <c r="T828" i="6"/>
  <c r="U828" i="6"/>
  <c r="V828" i="6"/>
  <c r="W828" i="6"/>
  <c r="X828" i="6"/>
  <c r="Y828" i="6"/>
  <c r="Z828" i="6"/>
  <c r="AA828" i="6"/>
  <c r="AB828" i="6"/>
  <c r="C829" i="6"/>
  <c r="D829" i="6"/>
  <c r="E829" i="6"/>
  <c r="F829" i="6"/>
  <c r="G829" i="6"/>
  <c r="H829" i="6"/>
  <c r="I829" i="6"/>
  <c r="J829" i="6"/>
  <c r="K829" i="6"/>
  <c r="M829" i="6"/>
  <c r="N829" i="6"/>
  <c r="O829" i="6"/>
  <c r="P829" i="6"/>
  <c r="Q829" i="6"/>
  <c r="R829" i="6"/>
  <c r="S829" i="6"/>
  <c r="T829" i="6"/>
  <c r="U829" i="6"/>
  <c r="V829" i="6"/>
  <c r="W829" i="6"/>
  <c r="X829" i="6"/>
  <c r="Y829" i="6"/>
  <c r="Z829" i="6"/>
  <c r="AA829" i="6"/>
  <c r="AB829" i="6"/>
  <c r="C830" i="6"/>
  <c r="D830" i="6"/>
  <c r="E830" i="6"/>
  <c r="F830" i="6"/>
  <c r="G830" i="6"/>
  <c r="H830" i="6"/>
  <c r="I830" i="6"/>
  <c r="J830" i="6"/>
  <c r="K830" i="6"/>
  <c r="M830" i="6"/>
  <c r="N830" i="6"/>
  <c r="O830" i="6"/>
  <c r="P830" i="6"/>
  <c r="Q830" i="6"/>
  <c r="R830" i="6"/>
  <c r="S830" i="6"/>
  <c r="T830" i="6"/>
  <c r="U830" i="6"/>
  <c r="V830" i="6"/>
  <c r="W830" i="6"/>
  <c r="X830" i="6"/>
  <c r="Y830" i="6"/>
  <c r="Z830" i="6"/>
  <c r="AA830" i="6"/>
  <c r="AB830" i="6"/>
  <c r="C831" i="6"/>
  <c r="D831" i="6"/>
  <c r="E831" i="6"/>
  <c r="F831" i="6"/>
  <c r="G831" i="6"/>
  <c r="H831" i="6"/>
  <c r="I831" i="6"/>
  <c r="J831" i="6"/>
  <c r="K831" i="6"/>
  <c r="M831" i="6"/>
  <c r="N831" i="6"/>
  <c r="O831" i="6"/>
  <c r="P831" i="6"/>
  <c r="Q831" i="6"/>
  <c r="R831" i="6"/>
  <c r="S831" i="6"/>
  <c r="T831" i="6"/>
  <c r="U831" i="6"/>
  <c r="V831" i="6"/>
  <c r="W831" i="6"/>
  <c r="X831" i="6"/>
  <c r="Y831" i="6"/>
  <c r="Z831" i="6"/>
  <c r="AA831" i="6"/>
  <c r="AB831" i="6"/>
  <c r="C832" i="6"/>
  <c r="D832" i="6"/>
  <c r="E832" i="6"/>
  <c r="F832" i="6"/>
  <c r="G832" i="6"/>
  <c r="H832" i="6"/>
  <c r="I832" i="6"/>
  <c r="J832" i="6"/>
  <c r="K832" i="6"/>
  <c r="M832" i="6"/>
  <c r="N832" i="6"/>
  <c r="O832" i="6"/>
  <c r="P832" i="6"/>
  <c r="Q832" i="6"/>
  <c r="R832" i="6"/>
  <c r="S832" i="6"/>
  <c r="T832" i="6"/>
  <c r="U832" i="6"/>
  <c r="V832" i="6"/>
  <c r="W832" i="6"/>
  <c r="X832" i="6"/>
  <c r="Y832" i="6"/>
  <c r="Z832" i="6"/>
  <c r="AA832" i="6"/>
  <c r="AB832" i="6"/>
  <c r="C833" i="6"/>
  <c r="D833" i="6"/>
  <c r="E833" i="6"/>
  <c r="F833" i="6"/>
  <c r="G833" i="6"/>
  <c r="H833" i="6"/>
  <c r="I833" i="6"/>
  <c r="J833" i="6"/>
  <c r="K833" i="6"/>
  <c r="M833" i="6"/>
  <c r="N833" i="6"/>
  <c r="O833" i="6"/>
  <c r="P833" i="6"/>
  <c r="Q833" i="6"/>
  <c r="R833" i="6"/>
  <c r="S833" i="6"/>
  <c r="T833" i="6"/>
  <c r="U833" i="6"/>
  <c r="V833" i="6"/>
  <c r="W833" i="6"/>
  <c r="X833" i="6"/>
  <c r="Y833" i="6"/>
  <c r="Z833" i="6"/>
  <c r="AA833" i="6"/>
  <c r="AB833" i="6"/>
  <c r="C834" i="6"/>
  <c r="D834" i="6"/>
  <c r="E834" i="6"/>
  <c r="F834" i="6"/>
  <c r="G834" i="6"/>
  <c r="H834" i="6"/>
  <c r="I834" i="6"/>
  <c r="J834" i="6"/>
  <c r="K834" i="6"/>
  <c r="M834" i="6"/>
  <c r="N834" i="6"/>
  <c r="O834" i="6"/>
  <c r="P834" i="6"/>
  <c r="Q834" i="6"/>
  <c r="R834" i="6"/>
  <c r="S834" i="6"/>
  <c r="T834" i="6"/>
  <c r="U834" i="6"/>
  <c r="V834" i="6"/>
  <c r="W834" i="6"/>
  <c r="X834" i="6"/>
  <c r="Y834" i="6"/>
  <c r="Z834" i="6"/>
  <c r="AA834" i="6"/>
  <c r="AB834" i="6"/>
  <c r="C835" i="6"/>
  <c r="D835" i="6"/>
  <c r="E835" i="6"/>
  <c r="F835" i="6"/>
  <c r="G835" i="6"/>
  <c r="H835" i="6"/>
  <c r="I835" i="6"/>
  <c r="J835" i="6"/>
  <c r="K835" i="6"/>
  <c r="M835" i="6"/>
  <c r="N835" i="6"/>
  <c r="O835" i="6"/>
  <c r="P835" i="6"/>
  <c r="Q835" i="6"/>
  <c r="R835" i="6"/>
  <c r="S835" i="6"/>
  <c r="T835" i="6"/>
  <c r="U835" i="6"/>
  <c r="V835" i="6"/>
  <c r="W835" i="6"/>
  <c r="X835" i="6"/>
  <c r="Y835" i="6"/>
  <c r="Z835" i="6"/>
  <c r="AA835" i="6"/>
  <c r="AB835" i="6"/>
  <c r="C836" i="6"/>
  <c r="D836" i="6"/>
  <c r="E836" i="6"/>
  <c r="F836" i="6"/>
  <c r="G836" i="6"/>
  <c r="H836" i="6"/>
  <c r="I836" i="6"/>
  <c r="J836" i="6"/>
  <c r="K836" i="6"/>
  <c r="M836" i="6"/>
  <c r="N836" i="6"/>
  <c r="O836" i="6"/>
  <c r="P836" i="6"/>
  <c r="Q836" i="6"/>
  <c r="R836" i="6"/>
  <c r="S836" i="6"/>
  <c r="T836" i="6"/>
  <c r="U836" i="6"/>
  <c r="V836" i="6"/>
  <c r="W836" i="6"/>
  <c r="X836" i="6"/>
  <c r="Y836" i="6"/>
  <c r="Z836" i="6"/>
  <c r="AA836" i="6"/>
  <c r="AB836" i="6"/>
  <c r="C837" i="6"/>
  <c r="D837" i="6"/>
  <c r="E837" i="6"/>
  <c r="F837" i="6"/>
  <c r="G837" i="6"/>
  <c r="H837" i="6"/>
  <c r="I837" i="6"/>
  <c r="J837" i="6"/>
  <c r="K837" i="6"/>
  <c r="M837" i="6"/>
  <c r="N837" i="6"/>
  <c r="O837" i="6"/>
  <c r="P837" i="6"/>
  <c r="Q837" i="6"/>
  <c r="R837" i="6"/>
  <c r="S837" i="6"/>
  <c r="T837" i="6"/>
  <c r="U837" i="6"/>
  <c r="V837" i="6"/>
  <c r="W837" i="6"/>
  <c r="X837" i="6"/>
  <c r="Y837" i="6"/>
  <c r="Z837" i="6"/>
  <c r="AA837" i="6"/>
  <c r="AB837" i="6"/>
  <c r="C838" i="6"/>
  <c r="D838" i="6"/>
  <c r="E838" i="6"/>
  <c r="F838" i="6"/>
  <c r="G838" i="6"/>
  <c r="H838" i="6"/>
  <c r="I838" i="6"/>
  <c r="J838" i="6"/>
  <c r="K838" i="6"/>
  <c r="M838" i="6"/>
  <c r="N838" i="6"/>
  <c r="O838" i="6"/>
  <c r="P838" i="6"/>
  <c r="Q838" i="6"/>
  <c r="R838" i="6"/>
  <c r="S838" i="6"/>
  <c r="T838" i="6"/>
  <c r="U838" i="6"/>
  <c r="V838" i="6"/>
  <c r="W838" i="6"/>
  <c r="X838" i="6"/>
  <c r="Y838" i="6"/>
  <c r="Z838" i="6"/>
  <c r="AA838" i="6"/>
  <c r="AB838" i="6"/>
  <c r="C839" i="6"/>
  <c r="D839" i="6"/>
  <c r="E839" i="6"/>
  <c r="F839" i="6"/>
  <c r="G839" i="6"/>
  <c r="H839" i="6"/>
  <c r="I839" i="6"/>
  <c r="J839" i="6"/>
  <c r="K839" i="6"/>
  <c r="M839" i="6"/>
  <c r="N839" i="6"/>
  <c r="O839" i="6"/>
  <c r="P839" i="6"/>
  <c r="Q839" i="6"/>
  <c r="R839" i="6"/>
  <c r="S839" i="6"/>
  <c r="T839" i="6"/>
  <c r="U839" i="6"/>
  <c r="V839" i="6"/>
  <c r="W839" i="6"/>
  <c r="X839" i="6"/>
  <c r="Y839" i="6"/>
  <c r="Z839" i="6"/>
  <c r="AA839" i="6"/>
  <c r="AB839" i="6"/>
  <c r="C840" i="6"/>
  <c r="D840" i="6"/>
  <c r="E840" i="6"/>
  <c r="F840" i="6"/>
  <c r="G840" i="6"/>
  <c r="H840" i="6"/>
  <c r="I840" i="6"/>
  <c r="J840" i="6"/>
  <c r="K840" i="6"/>
  <c r="M840" i="6"/>
  <c r="N840" i="6"/>
  <c r="O840" i="6"/>
  <c r="P840" i="6"/>
  <c r="Q840" i="6"/>
  <c r="R840" i="6"/>
  <c r="S840" i="6"/>
  <c r="T840" i="6"/>
  <c r="U840" i="6"/>
  <c r="V840" i="6"/>
  <c r="W840" i="6"/>
  <c r="X840" i="6"/>
  <c r="Y840" i="6"/>
  <c r="Z840" i="6"/>
  <c r="AA840" i="6"/>
  <c r="AB840" i="6"/>
  <c r="C841" i="6"/>
  <c r="D841" i="6"/>
  <c r="E841" i="6"/>
  <c r="F841" i="6"/>
  <c r="G841" i="6"/>
  <c r="H841" i="6"/>
  <c r="I841" i="6"/>
  <c r="J841" i="6"/>
  <c r="K841" i="6"/>
  <c r="M841" i="6"/>
  <c r="N841" i="6"/>
  <c r="O841" i="6"/>
  <c r="P841" i="6"/>
  <c r="Q841" i="6"/>
  <c r="R841" i="6"/>
  <c r="S841" i="6"/>
  <c r="T841" i="6"/>
  <c r="U841" i="6"/>
  <c r="V841" i="6"/>
  <c r="W841" i="6"/>
  <c r="X841" i="6"/>
  <c r="Y841" i="6"/>
  <c r="Z841" i="6"/>
  <c r="AA841" i="6"/>
  <c r="AB841" i="6"/>
  <c r="C842" i="6"/>
  <c r="D842" i="6"/>
  <c r="E842" i="6"/>
  <c r="F842" i="6"/>
  <c r="G842" i="6"/>
  <c r="H842" i="6"/>
  <c r="I842" i="6"/>
  <c r="J842" i="6"/>
  <c r="K842" i="6"/>
  <c r="M842" i="6"/>
  <c r="N842" i="6"/>
  <c r="O842" i="6"/>
  <c r="P842" i="6"/>
  <c r="Q842" i="6"/>
  <c r="R842" i="6"/>
  <c r="S842" i="6"/>
  <c r="T842" i="6"/>
  <c r="U842" i="6"/>
  <c r="V842" i="6"/>
  <c r="W842" i="6"/>
  <c r="X842" i="6"/>
  <c r="Y842" i="6"/>
  <c r="Z842" i="6"/>
  <c r="AA842" i="6"/>
  <c r="AB842" i="6"/>
  <c r="C843" i="6"/>
  <c r="D843" i="6"/>
  <c r="E843" i="6"/>
  <c r="F843" i="6"/>
  <c r="G843" i="6"/>
  <c r="H843" i="6"/>
  <c r="I843" i="6"/>
  <c r="J843" i="6"/>
  <c r="K843" i="6"/>
  <c r="M843" i="6"/>
  <c r="N843" i="6"/>
  <c r="O843" i="6"/>
  <c r="P843" i="6"/>
  <c r="Q843" i="6"/>
  <c r="R843" i="6"/>
  <c r="S843" i="6"/>
  <c r="T843" i="6"/>
  <c r="U843" i="6"/>
  <c r="V843" i="6"/>
  <c r="W843" i="6"/>
  <c r="X843" i="6"/>
  <c r="Y843" i="6"/>
  <c r="Z843" i="6"/>
  <c r="AA843" i="6"/>
  <c r="AB843" i="6"/>
  <c r="C844" i="6"/>
  <c r="D844" i="6"/>
  <c r="E844" i="6"/>
  <c r="F844" i="6"/>
  <c r="G844" i="6"/>
  <c r="H844" i="6"/>
  <c r="I844" i="6"/>
  <c r="J844" i="6"/>
  <c r="K844" i="6"/>
  <c r="M844" i="6"/>
  <c r="N844" i="6"/>
  <c r="O844" i="6"/>
  <c r="P844" i="6"/>
  <c r="Q844" i="6"/>
  <c r="R844" i="6"/>
  <c r="S844" i="6"/>
  <c r="T844" i="6"/>
  <c r="U844" i="6"/>
  <c r="V844" i="6"/>
  <c r="W844" i="6"/>
  <c r="X844" i="6"/>
  <c r="Y844" i="6"/>
  <c r="Z844" i="6"/>
  <c r="AA844" i="6"/>
  <c r="AB844" i="6"/>
  <c r="C845" i="6"/>
  <c r="D845" i="6"/>
  <c r="E845" i="6"/>
  <c r="F845" i="6"/>
  <c r="G845" i="6"/>
  <c r="H845" i="6"/>
  <c r="I845" i="6"/>
  <c r="J845" i="6"/>
  <c r="K845" i="6"/>
  <c r="M845" i="6"/>
  <c r="N845" i="6"/>
  <c r="O845" i="6"/>
  <c r="P845" i="6"/>
  <c r="Q845" i="6"/>
  <c r="R845" i="6"/>
  <c r="S845" i="6"/>
  <c r="T845" i="6"/>
  <c r="U845" i="6"/>
  <c r="V845" i="6"/>
  <c r="W845" i="6"/>
  <c r="X845" i="6"/>
  <c r="Y845" i="6"/>
  <c r="Z845" i="6"/>
  <c r="AA845" i="6"/>
  <c r="AB845" i="6"/>
  <c r="C846" i="6"/>
  <c r="D846" i="6"/>
  <c r="E846" i="6"/>
  <c r="F846" i="6"/>
  <c r="G846" i="6"/>
  <c r="H846" i="6"/>
  <c r="I846" i="6"/>
  <c r="J846" i="6"/>
  <c r="K846" i="6"/>
  <c r="M846" i="6"/>
  <c r="N846" i="6"/>
  <c r="O846" i="6"/>
  <c r="P846" i="6"/>
  <c r="Q846" i="6"/>
  <c r="R846" i="6"/>
  <c r="S846" i="6"/>
  <c r="T846" i="6"/>
  <c r="U846" i="6"/>
  <c r="V846" i="6"/>
  <c r="W846" i="6"/>
  <c r="X846" i="6"/>
  <c r="Y846" i="6"/>
  <c r="Z846" i="6"/>
  <c r="AA846" i="6"/>
  <c r="AB846" i="6"/>
  <c r="C847" i="6"/>
  <c r="D847" i="6"/>
  <c r="E847" i="6"/>
  <c r="F847" i="6"/>
  <c r="G847" i="6"/>
  <c r="H847" i="6"/>
  <c r="I847" i="6"/>
  <c r="J847" i="6"/>
  <c r="K847" i="6"/>
  <c r="M847" i="6"/>
  <c r="N847" i="6"/>
  <c r="O847" i="6"/>
  <c r="P847" i="6"/>
  <c r="Q847" i="6"/>
  <c r="R847" i="6"/>
  <c r="S847" i="6"/>
  <c r="T847" i="6"/>
  <c r="U847" i="6"/>
  <c r="V847" i="6"/>
  <c r="W847" i="6"/>
  <c r="X847" i="6"/>
  <c r="Y847" i="6"/>
  <c r="Z847" i="6"/>
  <c r="AA847" i="6"/>
  <c r="AB847" i="6"/>
  <c r="C848" i="6"/>
  <c r="D848" i="6"/>
  <c r="E848" i="6"/>
  <c r="F848" i="6"/>
  <c r="G848" i="6"/>
  <c r="H848" i="6"/>
  <c r="I848" i="6"/>
  <c r="J848" i="6"/>
  <c r="K848" i="6"/>
  <c r="M848" i="6"/>
  <c r="N848" i="6"/>
  <c r="O848" i="6"/>
  <c r="P848" i="6"/>
  <c r="Q848" i="6"/>
  <c r="R848" i="6"/>
  <c r="S848" i="6"/>
  <c r="T848" i="6"/>
  <c r="U848" i="6"/>
  <c r="V848" i="6"/>
  <c r="W848" i="6"/>
  <c r="X848" i="6"/>
  <c r="Y848" i="6"/>
  <c r="Z848" i="6"/>
  <c r="AA848" i="6"/>
  <c r="AB848" i="6"/>
  <c r="C849" i="6"/>
  <c r="D849" i="6"/>
  <c r="E849" i="6"/>
  <c r="F849" i="6"/>
  <c r="G849" i="6"/>
  <c r="H849" i="6"/>
  <c r="I849" i="6"/>
  <c r="J849" i="6"/>
  <c r="K849" i="6"/>
  <c r="M849" i="6"/>
  <c r="N849" i="6"/>
  <c r="O849" i="6"/>
  <c r="P849" i="6"/>
  <c r="Q849" i="6"/>
  <c r="R849" i="6"/>
  <c r="S849" i="6"/>
  <c r="T849" i="6"/>
  <c r="U849" i="6"/>
  <c r="V849" i="6"/>
  <c r="W849" i="6"/>
  <c r="X849" i="6"/>
  <c r="Y849" i="6"/>
  <c r="Z849" i="6"/>
  <c r="AA849" i="6"/>
  <c r="AB849" i="6"/>
  <c r="C850" i="6"/>
  <c r="D850" i="6"/>
  <c r="E850" i="6"/>
  <c r="F850" i="6"/>
  <c r="G850" i="6"/>
  <c r="H850" i="6"/>
  <c r="I850" i="6"/>
  <c r="J850" i="6"/>
  <c r="K850" i="6"/>
  <c r="M850" i="6"/>
  <c r="N850" i="6"/>
  <c r="O850" i="6"/>
  <c r="P850" i="6"/>
  <c r="Q850" i="6"/>
  <c r="R850" i="6"/>
  <c r="S850" i="6"/>
  <c r="T850" i="6"/>
  <c r="U850" i="6"/>
  <c r="V850" i="6"/>
  <c r="W850" i="6"/>
  <c r="X850" i="6"/>
  <c r="Y850" i="6"/>
  <c r="Z850" i="6"/>
  <c r="AA850" i="6"/>
  <c r="AB850" i="6"/>
  <c r="C851" i="6"/>
  <c r="D851" i="6"/>
  <c r="E851" i="6"/>
  <c r="F851" i="6"/>
  <c r="G851" i="6"/>
  <c r="H851" i="6"/>
  <c r="I851" i="6"/>
  <c r="J851" i="6"/>
  <c r="K851" i="6"/>
  <c r="M851" i="6"/>
  <c r="N851" i="6"/>
  <c r="O851" i="6"/>
  <c r="P851" i="6"/>
  <c r="Q851" i="6"/>
  <c r="R851" i="6"/>
  <c r="S851" i="6"/>
  <c r="T851" i="6"/>
  <c r="U851" i="6"/>
  <c r="V851" i="6"/>
  <c r="W851" i="6"/>
  <c r="X851" i="6"/>
  <c r="Y851" i="6"/>
  <c r="Z851" i="6"/>
  <c r="AA851" i="6"/>
  <c r="AB851" i="6"/>
  <c r="C852" i="6"/>
  <c r="D852" i="6"/>
  <c r="E852" i="6"/>
  <c r="F852" i="6"/>
  <c r="G852" i="6"/>
  <c r="H852" i="6"/>
  <c r="I852" i="6"/>
  <c r="J852" i="6"/>
  <c r="K852" i="6"/>
  <c r="M852" i="6"/>
  <c r="N852" i="6"/>
  <c r="O852" i="6"/>
  <c r="P852" i="6"/>
  <c r="Q852" i="6"/>
  <c r="R852" i="6"/>
  <c r="S852" i="6"/>
  <c r="T852" i="6"/>
  <c r="U852" i="6"/>
  <c r="V852" i="6"/>
  <c r="W852" i="6"/>
  <c r="X852" i="6"/>
  <c r="Y852" i="6"/>
  <c r="Z852" i="6"/>
  <c r="AA852" i="6"/>
  <c r="AB852" i="6"/>
  <c r="C853" i="6"/>
  <c r="D853" i="6"/>
  <c r="E853" i="6"/>
  <c r="F853" i="6"/>
  <c r="G853" i="6"/>
  <c r="H853" i="6"/>
  <c r="I853" i="6"/>
  <c r="J853" i="6"/>
  <c r="K853" i="6"/>
  <c r="M853" i="6"/>
  <c r="N853" i="6"/>
  <c r="O853" i="6"/>
  <c r="P853" i="6"/>
  <c r="Q853" i="6"/>
  <c r="R853" i="6"/>
  <c r="S853" i="6"/>
  <c r="T853" i="6"/>
  <c r="U853" i="6"/>
  <c r="V853" i="6"/>
  <c r="W853" i="6"/>
  <c r="X853" i="6"/>
  <c r="Y853" i="6"/>
  <c r="Z853" i="6"/>
  <c r="AA853" i="6"/>
  <c r="AB853" i="6"/>
  <c r="C854" i="6"/>
  <c r="D854" i="6"/>
  <c r="E854" i="6"/>
  <c r="F854" i="6"/>
  <c r="G854" i="6"/>
  <c r="H854" i="6"/>
  <c r="I854" i="6"/>
  <c r="J854" i="6"/>
  <c r="K854" i="6"/>
  <c r="M854" i="6"/>
  <c r="N854" i="6"/>
  <c r="O854" i="6"/>
  <c r="P854" i="6"/>
  <c r="Q854" i="6"/>
  <c r="R854" i="6"/>
  <c r="S854" i="6"/>
  <c r="T854" i="6"/>
  <c r="U854" i="6"/>
  <c r="V854" i="6"/>
  <c r="W854" i="6"/>
  <c r="X854" i="6"/>
  <c r="Y854" i="6"/>
  <c r="Z854" i="6"/>
  <c r="AA854" i="6"/>
  <c r="AB854" i="6"/>
  <c r="C855" i="6"/>
  <c r="D855" i="6"/>
  <c r="E855" i="6"/>
  <c r="F855" i="6"/>
  <c r="G855" i="6"/>
  <c r="H855" i="6"/>
  <c r="I855" i="6"/>
  <c r="J855" i="6"/>
  <c r="K855" i="6"/>
  <c r="M855" i="6"/>
  <c r="N855" i="6"/>
  <c r="O855" i="6"/>
  <c r="P855" i="6"/>
  <c r="Q855" i="6"/>
  <c r="R855" i="6"/>
  <c r="S855" i="6"/>
  <c r="T855" i="6"/>
  <c r="U855" i="6"/>
  <c r="V855" i="6"/>
  <c r="W855" i="6"/>
  <c r="X855" i="6"/>
  <c r="Y855" i="6"/>
  <c r="Z855" i="6"/>
  <c r="AA855" i="6"/>
  <c r="AB855" i="6"/>
  <c r="C856" i="6"/>
  <c r="D856" i="6"/>
  <c r="E856" i="6"/>
  <c r="F856" i="6"/>
  <c r="G856" i="6"/>
  <c r="H856" i="6"/>
  <c r="I856" i="6"/>
  <c r="J856" i="6"/>
  <c r="K856" i="6"/>
  <c r="M856" i="6"/>
  <c r="N856" i="6"/>
  <c r="O856" i="6"/>
  <c r="P856" i="6"/>
  <c r="Q856" i="6"/>
  <c r="R856" i="6"/>
  <c r="S856" i="6"/>
  <c r="T856" i="6"/>
  <c r="U856" i="6"/>
  <c r="V856" i="6"/>
  <c r="W856" i="6"/>
  <c r="X856" i="6"/>
  <c r="Y856" i="6"/>
  <c r="Z856" i="6"/>
  <c r="AA856" i="6"/>
  <c r="AB856" i="6"/>
  <c r="C857" i="6"/>
  <c r="D857" i="6"/>
  <c r="E857" i="6"/>
  <c r="F857" i="6"/>
  <c r="G857" i="6"/>
  <c r="H857" i="6"/>
  <c r="I857" i="6"/>
  <c r="J857" i="6"/>
  <c r="K857" i="6"/>
  <c r="M857" i="6"/>
  <c r="N857" i="6"/>
  <c r="O857" i="6"/>
  <c r="P857" i="6"/>
  <c r="Q857" i="6"/>
  <c r="R857" i="6"/>
  <c r="S857" i="6"/>
  <c r="T857" i="6"/>
  <c r="U857" i="6"/>
  <c r="V857" i="6"/>
  <c r="W857" i="6"/>
  <c r="X857" i="6"/>
  <c r="Y857" i="6"/>
  <c r="Z857" i="6"/>
  <c r="AA857" i="6"/>
  <c r="AB857" i="6"/>
  <c r="C858" i="6"/>
  <c r="D858" i="6"/>
  <c r="E858" i="6"/>
  <c r="F858" i="6"/>
  <c r="G858" i="6"/>
  <c r="H858" i="6"/>
  <c r="I858" i="6"/>
  <c r="J858" i="6"/>
  <c r="K858" i="6"/>
  <c r="M858" i="6"/>
  <c r="N858" i="6"/>
  <c r="O858" i="6"/>
  <c r="P858" i="6"/>
  <c r="Q858" i="6"/>
  <c r="R858" i="6"/>
  <c r="S858" i="6"/>
  <c r="T858" i="6"/>
  <c r="U858" i="6"/>
  <c r="V858" i="6"/>
  <c r="W858" i="6"/>
  <c r="X858" i="6"/>
  <c r="Y858" i="6"/>
  <c r="Z858" i="6"/>
  <c r="AA858" i="6"/>
  <c r="AB858" i="6"/>
  <c r="C859" i="6"/>
  <c r="D859" i="6"/>
  <c r="E859" i="6"/>
  <c r="F859" i="6"/>
  <c r="G859" i="6"/>
  <c r="H859" i="6"/>
  <c r="I859" i="6"/>
  <c r="J859" i="6"/>
  <c r="K859" i="6"/>
  <c r="M859" i="6"/>
  <c r="N859" i="6"/>
  <c r="O859" i="6"/>
  <c r="P859" i="6"/>
  <c r="Q859" i="6"/>
  <c r="R859" i="6"/>
  <c r="S859" i="6"/>
  <c r="T859" i="6"/>
  <c r="U859" i="6"/>
  <c r="V859" i="6"/>
  <c r="W859" i="6"/>
  <c r="X859" i="6"/>
  <c r="Y859" i="6"/>
  <c r="Z859" i="6"/>
  <c r="AA859" i="6"/>
  <c r="AB859" i="6"/>
  <c r="C860" i="6"/>
  <c r="D860" i="6"/>
  <c r="E860" i="6"/>
  <c r="F860" i="6"/>
  <c r="G860" i="6"/>
  <c r="H860" i="6"/>
  <c r="I860" i="6"/>
  <c r="J860" i="6"/>
  <c r="K860" i="6"/>
  <c r="M860" i="6"/>
  <c r="N860" i="6"/>
  <c r="O860" i="6"/>
  <c r="P860" i="6"/>
  <c r="Q860" i="6"/>
  <c r="R860" i="6"/>
  <c r="S860" i="6"/>
  <c r="T860" i="6"/>
  <c r="U860" i="6"/>
  <c r="V860" i="6"/>
  <c r="W860" i="6"/>
  <c r="X860" i="6"/>
  <c r="Y860" i="6"/>
  <c r="Z860" i="6"/>
  <c r="AA860" i="6"/>
  <c r="AB860" i="6"/>
  <c r="C861" i="6"/>
  <c r="D861" i="6"/>
  <c r="E861" i="6"/>
  <c r="F861" i="6"/>
  <c r="G861" i="6"/>
  <c r="H861" i="6"/>
  <c r="I861" i="6"/>
  <c r="J861" i="6"/>
  <c r="K861" i="6"/>
  <c r="M861" i="6"/>
  <c r="N861" i="6"/>
  <c r="O861" i="6"/>
  <c r="P861" i="6"/>
  <c r="Q861" i="6"/>
  <c r="R861" i="6"/>
  <c r="S861" i="6"/>
  <c r="T861" i="6"/>
  <c r="U861" i="6"/>
  <c r="V861" i="6"/>
  <c r="W861" i="6"/>
  <c r="X861" i="6"/>
  <c r="Y861" i="6"/>
  <c r="Z861" i="6"/>
  <c r="AA861" i="6"/>
  <c r="AB861" i="6"/>
  <c r="C862" i="6"/>
  <c r="D862" i="6"/>
  <c r="E862" i="6"/>
  <c r="F862" i="6"/>
  <c r="G862" i="6"/>
  <c r="H862" i="6"/>
  <c r="I862" i="6"/>
  <c r="J862" i="6"/>
  <c r="K862" i="6"/>
  <c r="M862" i="6"/>
  <c r="N862" i="6"/>
  <c r="O862" i="6"/>
  <c r="P862" i="6"/>
  <c r="Q862" i="6"/>
  <c r="R862" i="6"/>
  <c r="S862" i="6"/>
  <c r="T862" i="6"/>
  <c r="U862" i="6"/>
  <c r="V862" i="6"/>
  <c r="W862" i="6"/>
  <c r="X862" i="6"/>
  <c r="Y862" i="6"/>
  <c r="Z862" i="6"/>
  <c r="AA862" i="6"/>
  <c r="AB862" i="6"/>
  <c r="C863" i="6"/>
  <c r="D863" i="6"/>
  <c r="E863" i="6"/>
  <c r="F863" i="6"/>
  <c r="G863" i="6"/>
  <c r="H863" i="6"/>
  <c r="I863" i="6"/>
  <c r="J863" i="6"/>
  <c r="K863" i="6"/>
  <c r="M863" i="6"/>
  <c r="N863" i="6"/>
  <c r="O863" i="6"/>
  <c r="P863" i="6"/>
  <c r="Q863" i="6"/>
  <c r="R863" i="6"/>
  <c r="S863" i="6"/>
  <c r="T863" i="6"/>
  <c r="U863" i="6"/>
  <c r="V863" i="6"/>
  <c r="W863" i="6"/>
  <c r="X863" i="6"/>
  <c r="Y863" i="6"/>
  <c r="Z863" i="6"/>
  <c r="AA863" i="6"/>
  <c r="AB863" i="6"/>
  <c r="C864" i="6"/>
  <c r="D864" i="6"/>
  <c r="E864" i="6"/>
  <c r="F864" i="6"/>
  <c r="G864" i="6"/>
  <c r="H864" i="6"/>
  <c r="I864" i="6"/>
  <c r="J864" i="6"/>
  <c r="K864" i="6"/>
  <c r="M864" i="6"/>
  <c r="N864" i="6"/>
  <c r="O864" i="6"/>
  <c r="P864" i="6"/>
  <c r="Q864" i="6"/>
  <c r="R864" i="6"/>
  <c r="S864" i="6"/>
  <c r="T864" i="6"/>
  <c r="U864" i="6"/>
  <c r="V864" i="6"/>
  <c r="W864" i="6"/>
  <c r="X864" i="6"/>
  <c r="Y864" i="6"/>
  <c r="Z864" i="6"/>
  <c r="AA864" i="6"/>
  <c r="AB864" i="6"/>
  <c r="C865" i="6"/>
  <c r="D865" i="6"/>
  <c r="E865" i="6"/>
  <c r="F865" i="6"/>
  <c r="G865" i="6"/>
  <c r="H865" i="6"/>
  <c r="I865" i="6"/>
  <c r="J865" i="6"/>
  <c r="K865" i="6"/>
  <c r="M865" i="6"/>
  <c r="N865" i="6"/>
  <c r="O865" i="6"/>
  <c r="P865" i="6"/>
  <c r="Q865" i="6"/>
  <c r="R865" i="6"/>
  <c r="S865" i="6"/>
  <c r="T865" i="6"/>
  <c r="U865" i="6"/>
  <c r="V865" i="6"/>
  <c r="W865" i="6"/>
  <c r="X865" i="6"/>
  <c r="Y865" i="6"/>
  <c r="Z865" i="6"/>
  <c r="AA865" i="6"/>
  <c r="AB865" i="6"/>
  <c r="C866" i="6"/>
  <c r="D866" i="6"/>
  <c r="E866" i="6"/>
  <c r="F866" i="6"/>
  <c r="G866" i="6"/>
  <c r="H866" i="6"/>
  <c r="I866" i="6"/>
  <c r="J866" i="6"/>
  <c r="K866" i="6"/>
  <c r="M866" i="6"/>
  <c r="N866" i="6"/>
  <c r="O866" i="6"/>
  <c r="P866" i="6"/>
  <c r="Q866" i="6"/>
  <c r="R866" i="6"/>
  <c r="S866" i="6"/>
  <c r="T866" i="6"/>
  <c r="U866" i="6"/>
  <c r="V866" i="6"/>
  <c r="W866" i="6"/>
  <c r="X866" i="6"/>
  <c r="Y866" i="6"/>
  <c r="Z866" i="6"/>
  <c r="AA866" i="6"/>
  <c r="AB866" i="6"/>
  <c r="C867" i="6"/>
  <c r="D867" i="6"/>
  <c r="E867" i="6"/>
  <c r="F867" i="6"/>
  <c r="G867" i="6"/>
  <c r="H867" i="6"/>
  <c r="I867" i="6"/>
  <c r="J867" i="6"/>
  <c r="K867" i="6"/>
  <c r="M867" i="6"/>
  <c r="N867" i="6"/>
  <c r="O867" i="6"/>
  <c r="P867" i="6"/>
  <c r="Q867" i="6"/>
  <c r="R867" i="6"/>
  <c r="S867" i="6"/>
  <c r="T867" i="6"/>
  <c r="U867" i="6"/>
  <c r="V867" i="6"/>
  <c r="W867" i="6"/>
  <c r="X867" i="6"/>
  <c r="Y867" i="6"/>
  <c r="Z867" i="6"/>
  <c r="AA867" i="6"/>
  <c r="AB867" i="6"/>
  <c r="C868" i="6"/>
  <c r="D868" i="6"/>
  <c r="E868" i="6"/>
  <c r="F868" i="6"/>
  <c r="G868" i="6"/>
  <c r="H868" i="6"/>
  <c r="I868" i="6"/>
  <c r="J868" i="6"/>
  <c r="K868" i="6"/>
  <c r="M868" i="6"/>
  <c r="N868" i="6"/>
  <c r="O868" i="6"/>
  <c r="P868" i="6"/>
  <c r="Q868" i="6"/>
  <c r="R868" i="6"/>
  <c r="S868" i="6"/>
  <c r="T868" i="6"/>
  <c r="U868" i="6"/>
  <c r="V868" i="6"/>
  <c r="W868" i="6"/>
  <c r="X868" i="6"/>
  <c r="Y868" i="6"/>
  <c r="Z868" i="6"/>
  <c r="AA868" i="6"/>
  <c r="AB868" i="6"/>
  <c r="C869" i="6"/>
  <c r="D869" i="6"/>
  <c r="E869" i="6"/>
  <c r="F869" i="6"/>
  <c r="G869" i="6"/>
  <c r="H869" i="6"/>
  <c r="I869" i="6"/>
  <c r="J869" i="6"/>
  <c r="K869" i="6"/>
  <c r="M869" i="6"/>
  <c r="N869" i="6"/>
  <c r="O869" i="6"/>
  <c r="P869" i="6"/>
  <c r="Q869" i="6"/>
  <c r="R869" i="6"/>
  <c r="S869" i="6"/>
  <c r="T869" i="6"/>
  <c r="U869" i="6"/>
  <c r="V869" i="6"/>
  <c r="W869" i="6"/>
  <c r="X869" i="6"/>
  <c r="Y869" i="6"/>
  <c r="Z869" i="6"/>
  <c r="AA869" i="6"/>
  <c r="AB869" i="6"/>
  <c r="C870" i="6"/>
  <c r="D870" i="6"/>
  <c r="E870" i="6"/>
  <c r="F870" i="6"/>
  <c r="G870" i="6"/>
  <c r="H870" i="6"/>
  <c r="I870" i="6"/>
  <c r="J870" i="6"/>
  <c r="K870" i="6"/>
  <c r="M870" i="6"/>
  <c r="N870" i="6"/>
  <c r="O870" i="6"/>
  <c r="P870" i="6"/>
  <c r="Q870" i="6"/>
  <c r="R870" i="6"/>
  <c r="S870" i="6"/>
  <c r="T870" i="6"/>
  <c r="U870" i="6"/>
  <c r="V870" i="6"/>
  <c r="W870" i="6"/>
  <c r="X870" i="6"/>
  <c r="Y870" i="6"/>
  <c r="Z870" i="6"/>
  <c r="AA870" i="6"/>
  <c r="AB870" i="6"/>
  <c r="C871" i="6"/>
  <c r="D871" i="6"/>
  <c r="E871" i="6"/>
  <c r="F871" i="6"/>
  <c r="G871" i="6"/>
  <c r="H871" i="6"/>
  <c r="I871" i="6"/>
  <c r="J871" i="6"/>
  <c r="K871" i="6"/>
  <c r="M871" i="6"/>
  <c r="N871" i="6"/>
  <c r="O871" i="6"/>
  <c r="P871" i="6"/>
  <c r="Q871" i="6"/>
  <c r="R871" i="6"/>
  <c r="S871" i="6"/>
  <c r="T871" i="6"/>
  <c r="U871" i="6"/>
  <c r="V871" i="6"/>
  <c r="W871" i="6"/>
  <c r="X871" i="6"/>
  <c r="Y871" i="6"/>
  <c r="Z871" i="6"/>
  <c r="AA871" i="6"/>
  <c r="AB871" i="6"/>
  <c r="C872" i="6"/>
  <c r="D872" i="6"/>
  <c r="E872" i="6"/>
  <c r="F872" i="6"/>
  <c r="G872" i="6"/>
  <c r="H872" i="6"/>
  <c r="I872" i="6"/>
  <c r="J872" i="6"/>
  <c r="K872" i="6"/>
  <c r="M872" i="6"/>
  <c r="N872" i="6"/>
  <c r="O872" i="6"/>
  <c r="P872" i="6"/>
  <c r="Q872" i="6"/>
  <c r="R872" i="6"/>
  <c r="S872" i="6"/>
  <c r="T872" i="6"/>
  <c r="U872" i="6"/>
  <c r="V872" i="6"/>
  <c r="W872" i="6"/>
  <c r="X872" i="6"/>
  <c r="Y872" i="6"/>
  <c r="Z872" i="6"/>
  <c r="AA872" i="6"/>
  <c r="AB872" i="6"/>
  <c r="C873" i="6"/>
  <c r="D873" i="6"/>
  <c r="E873" i="6"/>
  <c r="F873" i="6"/>
  <c r="G873" i="6"/>
  <c r="H873" i="6"/>
  <c r="I873" i="6"/>
  <c r="J873" i="6"/>
  <c r="K873" i="6"/>
  <c r="M873" i="6"/>
  <c r="N873" i="6"/>
  <c r="O873" i="6"/>
  <c r="P873" i="6"/>
  <c r="Q873" i="6"/>
  <c r="R873" i="6"/>
  <c r="S873" i="6"/>
  <c r="T873" i="6"/>
  <c r="U873" i="6"/>
  <c r="V873" i="6"/>
  <c r="W873" i="6"/>
  <c r="X873" i="6"/>
  <c r="Y873" i="6"/>
  <c r="Z873" i="6"/>
  <c r="AA873" i="6"/>
  <c r="AB873" i="6"/>
  <c r="C874" i="6"/>
  <c r="D874" i="6"/>
  <c r="E874" i="6"/>
  <c r="F874" i="6"/>
  <c r="G874" i="6"/>
  <c r="H874" i="6"/>
  <c r="I874" i="6"/>
  <c r="J874" i="6"/>
  <c r="K874" i="6"/>
  <c r="M874" i="6"/>
  <c r="N874" i="6"/>
  <c r="O874" i="6"/>
  <c r="P874" i="6"/>
  <c r="Q874" i="6"/>
  <c r="R874" i="6"/>
  <c r="S874" i="6"/>
  <c r="T874" i="6"/>
  <c r="U874" i="6"/>
  <c r="V874" i="6"/>
  <c r="W874" i="6"/>
  <c r="X874" i="6"/>
  <c r="Y874" i="6"/>
  <c r="Z874" i="6"/>
  <c r="AA874" i="6"/>
  <c r="AB874" i="6"/>
  <c r="C875" i="6"/>
  <c r="D875" i="6"/>
  <c r="E875" i="6"/>
  <c r="F875" i="6"/>
  <c r="G875" i="6"/>
  <c r="H875" i="6"/>
  <c r="I875" i="6"/>
  <c r="J875" i="6"/>
  <c r="K875" i="6"/>
  <c r="M875" i="6"/>
  <c r="N875" i="6"/>
  <c r="O875" i="6"/>
  <c r="P875" i="6"/>
  <c r="Q875" i="6"/>
  <c r="R875" i="6"/>
  <c r="S875" i="6"/>
  <c r="T875" i="6"/>
  <c r="U875" i="6"/>
  <c r="V875" i="6"/>
  <c r="W875" i="6"/>
  <c r="X875" i="6"/>
  <c r="Y875" i="6"/>
  <c r="Z875" i="6"/>
  <c r="AA875" i="6"/>
  <c r="AB875" i="6"/>
  <c r="C876" i="6"/>
  <c r="D876" i="6"/>
  <c r="E876" i="6"/>
  <c r="F876" i="6"/>
  <c r="G876" i="6"/>
  <c r="H876" i="6"/>
  <c r="I876" i="6"/>
  <c r="J876" i="6"/>
  <c r="K876" i="6"/>
  <c r="M876" i="6"/>
  <c r="N876" i="6"/>
  <c r="O876" i="6"/>
  <c r="P876" i="6"/>
  <c r="Q876" i="6"/>
  <c r="R876" i="6"/>
  <c r="S876" i="6"/>
  <c r="T876" i="6"/>
  <c r="U876" i="6"/>
  <c r="V876" i="6"/>
  <c r="W876" i="6"/>
  <c r="X876" i="6"/>
  <c r="Y876" i="6"/>
  <c r="Z876" i="6"/>
  <c r="AA876" i="6"/>
  <c r="AB876" i="6"/>
  <c r="C877" i="6"/>
  <c r="D877" i="6"/>
  <c r="E877" i="6"/>
  <c r="F877" i="6"/>
  <c r="G877" i="6"/>
  <c r="H877" i="6"/>
  <c r="I877" i="6"/>
  <c r="J877" i="6"/>
  <c r="K877" i="6"/>
  <c r="M877" i="6"/>
  <c r="N877" i="6"/>
  <c r="O877" i="6"/>
  <c r="P877" i="6"/>
  <c r="Q877" i="6"/>
  <c r="R877" i="6"/>
  <c r="S877" i="6"/>
  <c r="T877" i="6"/>
  <c r="U877" i="6"/>
  <c r="V877" i="6"/>
  <c r="W877" i="6"/>
  <c r="X877" i="6"/>
  <c r="Y877" i="6"/>
  <c r="Z877" i="6"/>
  <c r="AA877" i="6"/>
  <c r="AB877" i="6"/>
  <c r="C878" i="6"/>
  <c r="D878" i="6"/>
  <c r="E878" i="6"/>
  <c r="F878" i="6"/>
  <c r="G878" i="6"/>
  <c r="H878" i="6"/>
  <c r="I878" i="6"/>
  <c r="J878" i="6"/>
  <c r="K878" i="6"/>
  <c r="M878" i="6"/>
  <c r="N878" i="6"/>
  <c r="O878" i="6"/>
  <c r="P878" i="6"/>
  <c r="Q878" i="6"/>
  <c r="R878" i="6"/>
  <c r="S878" i="6"/>
  <c r="T878" i="6"/>
  <c r="U878" i="6"/>
  <c r="V878" i="6"/>
  <c r="W878" i="6"/>
  <c r="X878" i="6"/>
  <c r="Y878" i="6"/>
  <c r="Z878" i="6"/>
  <c r="AA878" i="6"/>
  <c r="AB878" i="6"/>
  <c r="C879" i="6"/>
  <c r="D879" i="6"/>
  <c r="E879" i="6"/>
  <c r="F879" i="6"/>
  <c r="G879" i="6"/>
  <c r="H879" i="6"/>
  <c r="I879" i="6"/>
  <c r="J879" i="6"/>
  <c r="K879" i="6"/>
  <c r="M879" i="6"/>
  <c r="N879" i="6"/>
  <c r="O879" i="6"/>
  <c r="P879" i="6"/>
  <c r="Q879" i="6"/>
  <c r="R879" i="6"/>
  <c r="S879" i="6"/>
  <c r="T879" i="6"/>
  <c r="U879" i="6"/>
  <c r="V879" i="6"/>
  <c r="W879" i="6"/>
  <c r="X879" i="6"/>
  <c r="Y879" i="6"/>
  <c r="Z879" i="6"/>
  <c r="AA879" i="6"/>
  <c r="AB879" i="6"/>
  <c r="C880" i="6"/>
  <c r="D880" i="6"/>
  <c r="E880" i="6"/>
  <c r="F880" i="6"/>
  <c r="G880" i="6"/>
  <c r="H880" i="6"/>
  <c r="I880" i="6"/>
  <c r="J880" i="6"/>
  <c r="K880" i="6"/>
  <c r="M880" i="6"/>
  <c r="N880" i="6"/>
  <c r="O880" i="6"/>
  <c r="P880" i="6"/>
  <c r="Q880" i="6"/>
  <c r="R880" i="6"/>
  <c r="S880" i="6"/>
  <c r="T880" i="6"/>
  <c r="U880" i="6"/>
  <c r="V880" i="6"/>
  <c r="W880" i="6"/>
  <c r="X880" i="6"/>
  <c r="Y880" i="6"/>
  <c r="Z880" i="6"/>
  <c r="AA880" i="6"/>
  <c r="AB880" i="6"/>
  <c r="C881" i="6"/>
  <c r="D881" i="6"/>
  <c r="E881" i="6"/>
  <c r="F881" i="6"/>
  <c r="G881" i="6"/>
  <c r="H881" i="6"/>
  <c r="I881" i="6"/>
  <c r="J881" i="6"/>
  <c r="K881" i="6"/>
  <c r="M881" i="6"/>
  <c r="N881" i="6"/>
  <c r="O881" i="6"/>
  <c r="P881" i="6"/>
  <c r="Q881" i="6"/>
  <c r="R881" i="6"/>
  <c r="S881" i="6"/>
  <c r="T881" i="6"/>
  <c r="U881" i="6"/>
  <c r="V881" i="6"/>
  <c r="W881" i="6"/>
  <c r="X881" i="6"/>
  <c r="Y881" i="6"/>
  <c r="Z881" i="6"/>
  <c r="AA881" i="6"/>
  <c r="AB881" i="6"/>
  <c r="C882" i="6"/>
  <c r="D882" i="6"/>
  <c r="E882" i="6"/>
  <c r="F882" i="6"/>
  <c r="G882" i="6"/>
  <c r="H882" i="6"/>
  <c r="I882" i="6"/>
  <c r="J882" i="6"/>
  <c r="K882" i="6"/>
  <c r="M882" i="6"/>
  <c r="N882" i="6"/>
  <c r="O882" i="6"/>
  <c r="P882" i="6"/>
  <c r="Q882" i="6"/>
  <c r="R882" i="6"/>
  <c r="S882" i="6"/>
  <c r="T882" i="6"/>
  <c r="U882" i="6"/>
  <c r="V882" i="6"/>
  <c r="W882" i="6"/>
  <c r="X882" i="6"/>
  <c r="Y882" i="6"/>
  <c r="Z882" i="6"/>
  <c r="AA882" i="6"/>
  <c r="AB882" i="6"/>
  <c r="C883" i="6"/>
  <c r="D883" i="6"/>
  <c r="E883" i="6"/>
  <c r="F883" i="6"/>
  <c r="G883" i="6"/>
  <c r="H883" i="6"/>
  <c r="I883" i="6"/>
  <c r="J883" i="6"/>
  <c r="K883" i="6"/>
  <c r="M883" i="6"/>
  <c r="N883" i="6"/>
  <c r="O883" i="6"/>
  <c r="P883" i="6"/>
  <c r="Q883" i="6"/>
  <c r="R883" i="6"/>
  <c r="S883" i="6"/>
  <c r="T883" i="6"/>
  <c r="U883" i="6"/>
  <c r="V883" i="6"/>
  <c r="W883" i="6"/>
  <c r="X883" i="6"/>
  <c r="Y883" i="6"/>
  <c r="Z883" i="6"/>
  <c r="AA883" i="6"/>
  <c r="AB883" i="6"/>
  <c r="C884" i="6"/>
  <c r="D884" i="6"/>
  <c r="E884" i="6"/>
  <c r="F884" i="6"/>
  <c r="G884" i="6"/>
  <c r="H884" i="6"/>
  <c r="I884" i="6"/>
  <c r="J884" i="6"/>
  <c r="K884" i="6"/>
  <c r="M884" i="6"/>
  <c r="N884" i="6"/>
  <c r="O884" i="6"/>
  <c r="P884" i="6"/>
  <c r="Q884" i="6"/>
  <c r="R884" i="6"/>
  <c r="S884" i="6"/>
  <c r="T884" i="6"/>
  <c r="U884" i="6"/>
  <c r="V884" i="6"/>
  <c r="W884" i="6"/>
  <c r="X884" i="6"/>
  <c r="Y884" i="6"/>
  <c r="Z884" i="6"/>
  <c r="AA884" i="6"/>
  <c r="AB884" i="6"/>
  <c r="C885" i="6"/>
  <c r="D885" i="6"/>
  <c r="E885" i="6"/>
  <c r="F885" i="6"/>
  <c r="G885" i="6"/>
  <c r="H885" i="6"/>
  <c r="I885" i="6"/>
  <c r="J885" i="6"/>
  <c r="K885" i="6"/>
  <c r="M885" i="6"/>
  <c r="N885" i="6"/>
  <c r="O885" i="6"/>
  <c r="P885" i="6"/>
  <c r="Q885" i="6"/>
  <c r="R885" i="6"/>
  <c r="S885" i="6"/>
  <c r="T885" i="6"/>
  <c r="U885" i="6"/>
  <c r="V885" i="6"/>
  <c r="W885" i="6"/>
  <c r="X885" i="6"/>
  <c r="Y885" i="6"/>
  <c r="Z885" i="6"/>
  <c r="AA885" i="6"/>
  <c r="AB885" i="6"/>
  <c r="C886" i="6"/>
  <c r="D886" i="6"/>
  <c r="E886" i="6"/>
  <c r="F886" i="6"/>
  <c r="G886" i="6"/>
  <c r="H886" i="6"/>
  <c r="I886" i="6"/>
  <c r="J886" i="6"/>
  <c r="K886" i="6"/>
  <c r="M886" i="6"/>
  <c r="N886" i="6"/>
  <c r="O886" i="6"/>
  <c r="P886" i="6"/>
  <c r="Q886" i="6"/>
  <c r="R886" i="6"/>
  <c r="S886" i="6"/>
  <c r="T886" i="6"/>
  <c r="U886" i="6"/>
  <c r="V886" i="6"/>
  <c r="W886" i="6"/>
  <c r="X886" i="6"/>
  <c r="Y886" i="6"/>
  <c r="Z886" i="6"/>
  <c r="AA886" i="6"/>
  <c r="AB886" i="6"/>
  <c r="C887" i="6"/>
  <c r="D887" i="6"/>
  <c r="E887" i="6"/>
  <c r="F887" i="6"/>
  <c r="G887" i="6"/>
  <c r="H887" i="6"/>
  <c r="I887" i="6"/>
  <c r="J887" i="6"/>
  <c r="K887" i="6"/>
  <c r="M887" i="6"/>
  <c r="N887" i="6"/>
  <c r="O887" i="6"/>
  <c r="P887" i="6"/>
  <c r="Q887" i="6"/>
  <c r="R887" i="6"/>
  <c r="S887" i="6"/>
  <c r="T887" i="6"/>
  <c r="U887" i="6"/>
  <c r="V887" i="6"/>
  <c r="W887" i="6"/>
  <c r="X887" i="6"/>
  <c r="Y887" i="6"/>
  <c r="Z887" i="6"/>
  <c r="AA887" i="6"/>
  <c r="AB887" i="6"/>
  <c r="C888" i="6"/>
  <c r="D888" i="6"/>
  <c r="E888" i="6"/>
  <c r="F888" i="6"/>
  <c r="G888" i="6"/>
  <c r="H888" i="6"/>
  <c r="I888" i="6"/>
  <c r="J888" i="6"/>
  <c r="K888" i="6"/>
  <c r="M888" i="6"/>
  <c r="N888" i="6"/>
  <c r="O888" i="6"/>
  <c r="P888" i="6"/>
  <c r="Q888" i="6"/>
  <c r="R888" i="6"/>
  <c r="S888" i="6"/>
  <c r="T888" i="6"/>
  <c r="U888" i="6"/>
  <c r="V888" i="6"/>
  <c r="W888" i="6"/>
  <c r="X888" i="6"/>
  <c r="Y888" i="6"/>
  <c r="Z888" i="6"/>
  <c r="AA888" i="6"/>
  <c r="AB888" i="6"/>
  <c r="C889" i="6"/>
  <c r="D889" i="6"/>
  <c r="E889" i="6"/>
  <c r="F889" i="6"/>
  <c r="G889" i="6"/>
  <c r="H889" i="6"/>
  <c r="I889" i="6"/>
  <c r="J889" i="6"/>
  <c r="K889" i="6"/>
  <c r="M889" i="6"/>
  <c r="N889" i="6"/>
  <c r="O889" i="6"/>
  <c r="P889" i="6"/>
  <c r="Q889" i="6"/>
  <c r="R889" i="6"/>
  <c r="S889" i="6"/>
  <c r="T889" i="6"/>
  <c r="U889" i="6"/>
  <c r="V889" i="6"/>
  <c r="W889" i="6"/>
  <c r="X889" i="6"/>
  <c r="Y889" i="6"/>
  <c r="Z889" i="6"/>
  <c r="AA889" i="6"/>
  <c r="AB889" i="6"/>
  <c r="C890" i="6"/>
  <c r="D890" i="6"/>
  <c r="E890" i="6"/>
  <c r="F890" i="6"/>
  <c r="G890" i="6"/>
  <c r="H890" i="6"/>
  <c r="I890" i="6"/>
  <c r="J890" i="6"/>
  <c r="K890" i="6"/>
  <c r="M890" i="6"/>
  <c r="N890" i="6"/>
  <c r="O890" i="6"/>
  <c r="P890" i="6"/>
  <c r="Q890" i="6"/>
  <c r="R890" i="6"/>
  <c r="S890" i="6"/>
  <c r="T890" i="6"/>
  <c r="U890" i="6"/>
  <c r="V890" i="6"/>
  <c r="W890" i="6"/>
  <c r="X890" i="6"/>
  <c r="Y890" i="6"/>
  <c r="Z890" i="6"/>
  <c r="AA890" i="6"/>
  <c r="AB890" i="6"/>
  <c r="C891" i="6"/>
  <c r="D891" i="6"/>
  <c r="E891" i="6"/>
  <c r="F891" i="6"/>
  <c r="G891" i="6"/>
  <c r="H891" i="6"/>
  <c r="I891" i="6"/>
  <c r="J891" i="6"/>
  <c r="K891" i="6"/>
  <c r="M891" i="6"/>
  <c r="N891" i="6"/>
  <c r="O891" i="6"/>
  <c r="P891" i="6"/>
  <c r="Q891" i="6"/>
  <c r="R891" i="6"/>
  <c r="S891" i="6"/>
  <c r="T891" i="6"/>
  <c r="U891" i="6"/>
  <c r="V891" i="6"/>
  <c r="W891" i="6"/>
  <c r="X891" i="6"/>
  <c r="Y891" i="6"/>
  <c r="Z891" i="6"/>
  <c r="AA891" i="6"/>
  <c r="AB891" i="6"/>
  <c r="C892" i="6"/>
  <c r="D892" i="6"/>
  <c r="E892" i="6"/>
  <c r="F892" i="6"/>
  <c r="G892" i="6"/>
  <c r="H892" i="6"/>
  <c r="I892" i="6"/>
  <c r="J892" i="6"/>
  <c r="K892" i="6"/>
  <c r="M892" i="6"/>
  <c r="N892" i="6"/>
  <c r="O892" i="6"/>
  <c r="P892" i="6"/>
  <c r="Q892" i="6"/>
  <c r="R892" i="6"/>
  <c r="S892" i="6"/>
  <c r="T892" i="6"/>
  <c r="U892" i="6"/>
  <c r="V892" i="6"/>
  <c r="W892" i="6"/>
  <c r="X892" i="6"/>
  <c r="Y892" i="6"/>
  <c r="Z892" i="6"/>
  <c r="AA892" i="6"/>
  <c r="AB892" i="6"/>
  <c r="C893" i="6"/>
  <c r="D893" i="6"/>
  <c r="E893" i="6"/>
  <c r="F893" i="6"/>
  <c r="G893" i="6"/>
  <c r="H893" i="6"/>
  <c r="I893" i="6"/>
  <c r="J893" i="6"/>
  <c r="K893" i="6"/>
  <c r="M893" i="6"/>
  <c r="N893" i="6"/>
  <c r="O893" i="6"/>
  <c r="P893" i="6"/>
  <c r="Q893" i="6"/>
  <c r="R893" i="6"/>
  <c r="S893" i="6"/>
  <c r="T893" i="6"/>
  <c r="U893" i="6"/>
  <c r="V893" i="6"/>
  <c r="W893" i="6"/>
  <c r="X893" i="6"/>
  <c r="Y893" i="6"/>
  <c r="Z893" i="6"/>
  <c r="AA893" i="6"/>
  <c r="AB893" i="6"/>
  <c r="C894" i="6"/>
  <c r="D894" i="6"/>
  <c r="E894" i="6"/>
  <c r="F894" i="6"/>
  <c r="G894" i="6"/>
  <c r="H894" i="6"/>
  <c r="I894" i="6"/>
  <c r="J894" i="6"/>
  <c r="K894" i="6"/>
  <c r="M894" i="6"/>
  <c r="N894" i="6"/>
  <c r="O894" i="6"/>
  <c r="P894" i="6"/>
  <c r="Q894" i="6"/>
  <c r="R894" i="6"/>
  <c r="S894" i="6"/>
  <c r="T894" i="6"/>
  <c r="U894" i="6"/>
  <c r="V894" i="6"/>
  <c r="W894" i="6"/>
  <c r="X894" i="6"/>
  <c r="Y894" i="6"/>
  <c r="Z894" i="6"/>
  <c r="AA894" i="6"/>
  <c r="AB894" i="6"/>
  <c r="C895" i="6"/>
  <c r="D895" i="6"/>
  <c r="E895" i="6"/>
  <c r="F895" i="6"/>
  <c r="G895" i="6"/>
  <c r="H895" i="6"/>
  <c r="I895" i="6"/>
  <c r="J895" i="6"/>
  <c r="K895" i="6"/>
  <c r="M895" i="6"/>
  <c r="N895" i="6"/>
  <c r="O895" i="6"/>
  <c r="P895" i="6"/>
  <c r="Q895" i="6"/>
  <c r="R895" i="6"/>
  <c r="S895" i="6"/>
  <c r="T895" i="6"/>
  <c r="U895" i="6"/>
  <c r="V895" i="6"/>
  <c r="W895" i="6"/>
  <c r="X895" i="6"/>
  <c r="Y895" i="6"/>
  <c r="Z895" i="6"/>
  <c r="AA895" i="6"/>
  <c r="AB895" i="6"/>
  <c r="C896" i="6"/>
  <c r="D896" i="6"/>
  <c r="E896" i="6"/>
  <c r="F896" i="6"/>
  <c r="G896" i="6"/>
  <c r="H896" i="6"/>
  <c r="I896" i="6"/>
  <c r="J896" i="6"/>
  <c r="K896" i="6"/>
  <c r="M896" i="6"/>
  <c r="N896" i="6"/>
  <c r="O896" i="6"/>
  <c r="P896" i="6"/>
  <c r="Q896" i="6"/>
  <c r="R896" i="6"/>
  <c r="S896" i="6"/>
  <c r="T896" i="6"/>
  <c r="U896" i="6"/>
  <c r="V896" i="6"/>
  <c r="W896" i="6"/>
  <c r="X896" i="6"/>
  <c r="Y896" i="6"/>
  <c r="Z896" i="6"/>
  <c r="AA896" i="6"/>
  <c r="AB896" i="6"/>
  <c r="C897" i="6"/>
  <c r="D897" i="6"/>
  <c r="E897" i="6"/>
  <c r="F897" i="6"/>
  <c r="G897" i="6"/>
  <c r="H897" i="6"/>
  <c r="I897" i="6"/>
  <c r="J897" i="6"/>
  <c r="K897" i="6"/>
  <c r="M897" i="6"/>
  <c r="N897" i="6"/>
  <c r="O897" i="6"/>
  <c r="P897" i="6"/>
  <c r="Q897" i="6"/>
  <c r="R897" i="6"/>
  <c r="S897" i="6"/>
  <c r="T897" i="6"/>
  <c r="U897" i="6"/>
  <c r="V897" i="6"/>
  <c r="W897" i="6"/>
  <c r="X897" i="6"/>
  <c r="Y897" i="6"/>
  <c r="Z897" i="6"/>
  <c r="AA897" i="6"/>
  <c r="AB897" i="6"/>
  <c r="C898" i="6"/>
  <c r="D898" i="6"/>
  <c r="E898" i="6"/>
  <c r="F898" i="6"/>
  <c r="G898" i="6"/>
  <c r="H898" i="6"/>
  <c r="I898" i="6"/>
  <c r="J898" i="6"/>
  <c r="K898" i="6"/>
  <c r="M898" i="6"/>
  <c r="N898" i="6"/>
  <c r="O898" i="6"/>
  <c r="P898" i="6"/>
  <c r="Q898" i="6"/>
  <c r="R898" i="6"/>
  <c r="S898" i="6"/>
  <c r="T898" i="6"/>
  <c r="U898" i="6"/>
  <c r="V898" i="6"/>
  <c r="W898" i="6"/>
  <c r="X898" i="6"/>
  <c r="Y898" i="6"/>
  <c r="Z898" i="6"/>
  <c r="AA898" i="6"/>
  <c r="AB898" i="6"/>
  <c r="C899" i="6"/>
  <c r="D899" i="6"/>
  <c r="E899" i="6"/>
  <c r="F899" i="6"/>
  <c r="G899" i="6"/>
  <c r="H899" i="6"/>
  <c r="I899" i="6"/>
  <c r="J899" i="6"/>
  <c r="K899" i="6"/>
  <c r="M899" i="6"/>
  <c r="N899" i="6"/>
  <c r="O899" i="6"/>
  <c r="P899" i="6"/>
  <c r="Q899" i="6"/>
  <c r="R899" i="6"/>
  <c r="S899" i="6"/>
  <c r="T899" i="6"/>
  <c r="U899" i="6"/>
  <c r="V899" i="6"/>
  <c r="W899" i="6"/>
  <c r="X899" i="6"/>
  <c r="Y899" i="6"/>
  <c r="Z899" i="6"/>
  <c r="AA899" i="6"/>
  <c r="AB899" i="6"/>
  <c r="C900" i="6"/>
  <c r="D900" i="6"/>
  <c r="E900" i="6"/>
  <c r="F900" i="6"/>
  <c r="G900" i="6"/>
  <c r="H900" i="6"/>
  <c r="I900" i="6"/>
  <c r="J900" i="6"/>
  <c r="K900" i="6"/>
  <c r="M900" i="6"/>
  <c r="N900" i="6"/>
  <c r="O900" i="6"/>
  <c r="P900" i="6"/>
  <c r="Q900" i="6"/>
  <c r="R900" i="6"/>
  <c r="S900" i="6"/>
  <c r="T900" i="6"/>
  <c r="U900" i="6"/>
  <c r="V900" i="6"/>
  <c r="W900" i="6"/>
  <c r="X900" i="6"/>
  <c r="Y900" i="6"/>
  <c r="Z900" i="6"/>
  <c r="AA900" i="6"/>
  <c r="AB900" i="6"/>
  <c r="C901" i="6"/>
  <c r="D901" i="6"/>
  <c r="E901" i="6"/>
  <c r="F901" i="6"/>
  <c r="G901" i="6"/>
  <c r="H901" i="6"/>
  <c r="I901" i="6"/>
  <c r="J901" i="6"/>
  <c r="K901" i="6"/>
  <c r="M901" i="6"/>
  <c r="N901" i="6"/>
  <c r="O901" i="6"/>
  <c r="P901" i="6"/>
  <c r="Q901" i="6"/>
  <c r="R901" i="6"/>
  <c r="S901" i="6"/>
  <c r="T901" i="6"/>
  <c r="U901" i="6"/>
  <c r="V901" i="6"/>
  <c r="W901" i="6"/>
  <c r="X901" i="6"/>
  <c r="Y901" i="6"/>
  <c r="Z901" i="6"/>
  <c r="AA901" i="6"/>
  <c r="AB901" i="6"/>
  <c r="C902" i="6"/>
  <c r="D902" i="6"/>
  <c r="E902" i="6"/>
  <c r="F902" i="6"/>
  <c r="G902" i="6"/>
  <c r="H902" i="6"/>
  <c r="I902" i="6"/>
  <c r="J902" i="6"/>
  <c r="K902" i="6"/>
  <c r="M902" i="6"/>
  <c r="N902" i="6"/>
  <c r="O902" i="6"/>
  <c r="P902" i="6"/>
  <c r="Q902" i="6"/>
  <c r="R902" i="6"/>
  <c r="S902" i="6"/>
  <c r="T902" i="6"/>
  <c r="U902" i="6"/>
  <c r="V902" i="6"/>
  <c r="W902" i="6"/>
  <c r="X902" i="6"/>
  <c r="Y902" i="6"/>
  <c r="Z902" i="6"/>
  <c r="AA902" i="6"/>
  <c r="AB902" i="6"/>
  <c r="C903" i="6"/>
  <c r="D903" i="6"/>
  <c r="E903" i="6"/>
  <c r="F903" i="6"/>
  <c r="G903" i="6"/>
  <c r="H903" i="6"/>
  <c r="I903" i="6"/>
  <c r="J903" i="6"/>
  <c r="K903" i="6"/>
  <c r="M903" i="6"/>
  <c r="N903" i="6"/>
  <c r="O903" i="6"/>
  <c r="P903" i="6"/>
  <c r="Q903" i="6"/>
  <c r="R903" i="6"/>
  <c r="S903" i="6"/>
  <c r="T903" i="6"/>
  <c r="U903" i="6"/>
  <c r="V903" i="6"/>
  <c r="W903" i="6"/>
  <c r="X903" i="6"/>
  <c r="Y903" i="6"/>
  <c r="Z903" i="6"/>
  <c r="AA903" i="6"/>
  <c r="AB903" i="6"/>
  <c r="C904" i="6"/>
  <c r="D904" i="6"/>
  <c r="E904" i="6"/>
  <c r="F904" i="6"/>
  <c r="G904" i="6"/>
  <c r="H904" i="6"/>
  <c r="I904" i="6"/>
  <c r="J904" i="6"/>
  <c r="K904" i="6"/>
  <c r="M904" i="6"/>
  <c r="N904" i="6"/>
  <c r="O904" i="6"/>
  <c r="P904" i="6"/>
  <c r="Q904" i="6"/>
  <c r="R904" i="6"/>
  <c r="S904" i="6"/>
  <c r="T904" i="6"/>
  <c r="U904" i="6"/>
  <c r="V904" i="6"/>
  <c r="W904" i="6"/>
  <c r="X904" i="6"/>
  <c r="Y904" i="6"/>
  <c r="Z904" i="6"/>
  <c r="AA904" i="6"/>
  <c r="AB904" i="6"/>
  <c r="C905" i="6"/>
  <c r="D905" i="6"/>
  <c r="E905" i="6"/>
  <c r="F905" i="6"/>
  <c r="G905" i="6"/>
  <c r="H905" i="6"/>
  <c r="I905" i="6"/>
  <c r="J905" i="6"/>
  <c r="K905" i="6"/>
  <c r="M905" i="6"/>
  <c r="N905" i="6"/>
  <c r="O905" i="6"/>
  <c r="P905" i="6"/>
  <c r="Q905" i="6"/>
  <c r="R905" i="6"/>
  <c r="S905" i="6"/>
  <c r="T905" i="6"/>
  <c r="U905" i="6"/>
  <c r="V905" i="6"/>
  <c r="W905" i="6"/>
  <c r="X905" i="6"/>
  <c r="Y905" i="6"/>
  <c r="Z905" i="6"/>
  <c r="AA905" i="6"/>
  <c r="AB905" i="6"/>
  <c r="C906" i="6"/>
  <c r="D906" i="6"/>
  <c r="E906" i="6"/>
  <c r="F906" i="6"/>
  <c r="G906" i="6"/>
  <c r="H906" i="6"/>
  <c r="I906" i="6"/>
  <c r="J906" i="6"/>
  <c r="K906" i="6"/>
  <c r="M906" i="6"/>
  <c r="N906" i="6"/>
  <c r="O906" i="6"/>
  <c r="P906" i="6"/>
  <c r="Q906" i="6"/>
  <c r="R906" i="6"/>
  <c r="S906" i="6"/>
  <c r="T906" i="6"/>
  <c r="U906" i="6"/>
  <c r="V906" i="6"/>
  <c r="W906" i="6"/>
  <c r="X906" i="6"/>
  <c r="Y906" i="6"/>
  <c r="Z906" i="6"/>
  <c r="AA906" i="6"/>
  <c r="AB906" i="6"/>
  <c r="C907" i="6"/>
  <c r="D907" i="6"/>
  <c r="E907" i="6"/>
  <c r="F907" i="6"/>
  <c r="G907" i="6"/>
  <c r="H907" i="6"/>
  <c r="I907" i="6"/>
  <c r="J907" i="6"/>
  <c r="K907" i="6"/>
  <c r="M907" i="6"/>
  <c r="N907" i="6"/>
  <c r="O907" i="6"/>
  <c r="P907" i="6"/>
  <c r="Q907" i="6"/>
  <c r="R907" i="6"/>
  <c r="S907" i="6"/>
  <c r="T907" i="6"/>
  <c r="U907" i="6"/>
  <c r="V907" i="6"/>
  <c r="W907" i="6"/>
  <c r="X907" i="6"/>
  <c r="Y907" i="6"/>
  <c r="Z907" i="6"/>
  <c r="AA907" i="6"/>
  <c r="AB907" i="6"/>
  <c r="C908" i="6"/>
  <c r="D908" i="6"/>
  <c r="E908" i="6"/>
  <c r="F908" i="6"/>
  <c r="G908" i="6"/>
  <c r="H908" i="6"/>
  <c r="I908" i="6"/>
  <c r="J908" i="6"/>
  <c r="K908" i="6"/>
  <c r="M908" i="6"/>
  <c r="N908" i="6"/>
  <c r="O908" i="6"/>
  <c r="P908" i="6"/>
  <c r="Q908" i="6"/>
  <c r="R908" i="6"/>
  <c r="S908" i="6"/>
  <c r="T908" i="6"/>
  <c r="U908" i="6"/>
  <c r="V908" i="6"/>
  <c r="W908" i="6"/>
  <c r="X908" i="6"/>
  <c r="Y908" i="6"/>
  <c r="Z908" i="6"/>
  <c r="AA908" i="6"/>
  <c r="AB908" i="6"/>
  <c r="C909" i="6"/>
  <c r="D909" i="6"/>
  <c r="E909" i="6"/>
  <c r="F909" i="6"/>
  <c r="G909" i="6"/>
  <c r="H909" i="6"/>
  <c r="I909" i="6"/>
  <c r="J909" i="6"/>
  <c r="K909" i="6"/>
  <c r="M909" i="6"/>
  <c r="N909" i="6"/>
  <c r="O909" i="6"/>
  <c r="P909" i="6"/>
  <c r="Q909" i="6"/>
  <c r="R909" i="6"/>
  <c r="S909" i="6"/>
  <c r="T909" i="6"/>
  <c r="U909" i="6"/>
  <c r="V909" i="6"/>
  <c r="W909" i="6"/>
  <c r="X909" i="6"/>
  <c r="Y909" i="6"/>
  <c r="Z909" i="6"/>
  <c r="AA909" i="6"/>
  <c r="AB909" i="6"/>
  <c r="C910" i="6"/>
  <c r="D910" i="6"/>
  <c r="E910" i="6"/>
  <c r="F910" i="6"/>
  <c r="G910" i="6"/>
  <c r="H910" i="6"/>
  <c r="I910" i="6"/>
  <c r="J910" i="6"/>
  <c r="K910" i="6"/>
  <c r="M910" i="6"/>
  <c r="N910" i="6"/>
  <c r="O910" i="6"/>
  <c r="P910" i="6"/>
  <c r="Q910" i="6"/>
  <c r="R910" i="6"/>
  <c r="S910" i="6"/>
  <c r="T910" i="6"/>
  <c r="U910" i="6"/>
  <c r="V910" i="6"/>
  <c r="W910" i="6"/>
  <c r="X910" i="6"/>
  <c r="Y910" i="6"/>
  <c r="Z910" i="6"/>
  <c r="AA910" i="6"/>
  <c r="AB910" i="6"/>
  <c r="C911" i="6"/>
  <c r="D911" i="6"/>
  <c r="E911" i="6"/>
  <c r="F911" i="6"/>
  <c r="G911" i="6"/>
  <c r="H911" i="6"/>
  <c r="I911" i="6"/>
  <c r="J911" i="6"/>
  <c r="K911" i="6"/>
  <c r="M911" i="6"/>
  <c r="N911" i="6"/>
  <c r="O911" i="6"/>
  <c r="P911" i="6"/>
  <c r="Q911" i="6"/>
  <c r="R911" i="6"/>
  <c r="S911" i="6"/>
  <c r="T911" i="6"/>
  <c r="U911" i="6"/>
  <c r="V911" i="6"/>
  <c r="W911" i="6"/>
  <c r="X911" i="6"/>
  <c r="Y911" i="6"/>
  <c r="Z911" i="6"/>
  <c r="AA911" i="6"/>
  <c r="AB911" i="6"/>
  <c r="C912" i="6"/>
  <c r="D912" i="6"/>
  <c r="E912" i="6"/>
  <c r="F912" i="6"/>
  <c r="G912" i="6"/>
  <c r="H912" i="6"/>
  <c r="I912" i="6"/>
  <c r="J912" i="6"/>
  <c r="K912" i="6"/>
  <c r="M912" i="6"/>
  <c r="N912" i="6"/>
  <c r="O912" i="6"/>
  <c r="P912" i="6"/>
  <c r="Q912" i="6"/>
  <c r="R912" i="6"/>
  <c r="S912" i="6"/>
  <c r="T912" i="6"/>
  <c r="U912" i="6"/>
  <c r="V912" i="6"/>
  <c r="W912" i="6"/>
  <c r="X912" i="6"/>
  <c r="Y912" i="6"/>
  <c r="Z912" i="6"/>
  <c r="AA912" i="6"/>
  <c r="AB912" i="6"/>
  <c r="C913" i="6"/>
  <c r="D913" i="6"/>
  <c r="E913" i="6"/>
  <c r="F913" i="6"/>
  <c r="G913" i="6"/>
  <c r="H913" i="6"/>
  <c r="I913" i="6"/>
  <c r="J913" i="6"/>
  <c r="K913" i="6"/>
  <c r="M913" i="6"/>
  <c r="N913" i="6"/>
  <c r="O913" i="6"/>
  <c r="P913" i="6"/>
  <c r="Q913" i="6"/>
  <c r="R913" i="6"/>
  <c r="S913" i="6"/>
  <c r="T913" i="6"/>
  <c r="U913" i="6"/>
  <c r="V913" i="6"/>
  <c r="W913" i="6"/>
  <c r="X913" i="6"/>
  <c r="Y913" i="6"/>
  <c r="Z913" i="6"/>
  <c r="AA913" i="6"/>
  <c r="AB913" i="6"/>
  <c r="C914" i="6"/>
  <c r="D914" i="6"/>
  <c r="E914" i="6"/>
  <c r="F914" i="6"/>
  <c r="G914" i="6"/>
  <c r="H914" i="6"/>
  <c r="I914" i="6"/>
  <c r="J914" i="6"/>
  <c r="K914" i="6"/>
  <c r="M914" i="6"/>
  <c r="N914" i="6"/>
  <c r="O914" i="6"/>
  <c r="P914" i="6"/>
  <c r="Q914" i="6"/>
  <c r="R914" i="6"/>
  <c r="S914" i="6"/>
  <c r="T914" i="6"/>
  <c r="U914" i="6"/>
  <c r="V914" i="6"/>
  <c r="W914" i="6"/>
  <c r="X914" i="6"/>
  <c r="Y914" i="6"/>
  <c r="Z914" i="6"/>
  <c r="AA914" i="6"/>
  <c r="AB914" i="6"/>
  <c r="C915" i="6"/>
  <c r="D915" i="6"/>
  <c r="E915" i="6"/>
  <c r="F915" i="6"/>
  <c r="G915" i="6"/>
  <c r="H915" i="6"/>
  <c r="I915" i="6"/>
  <c r="J915" i="6"/>
  <c r="K915" i="6"/>
  <c r="M915" i="6"/>
  <c r="N915" i="6"/>
  <c r="O915" i="6"/>
  <c r="P915" i="6"/>
  <c r="Q915" i="6"/>
  <c r="R915" i="6"/>
  <c r="S915" i="6"/>
  <c r="T915" i="6"/>
  <c r="U915" i="6"/>
  <c r="V915" i="6"/>
  <c r="W915" i="6"/>
  <c r="X915" i="6"/>
  <c r="Y915" i="6"/>
  <c r="Z915" i="6"/>
  <c r="AA915" i="6"/>
  <c r="AB915" i="6"/>
  <c r="C916" i="6"/>
  <c r="D916" i="6"/>
  <c r="E916" i="6"/>
  <c r="F916" i="6"/>
  <c r="G916" i="6"/>
  <c r="H916" i="6"/>
  <c r="I916" i="6"/>
  <c r="J916" i="6"/>
  <c r="K916" i="6"/>
  <c r="M916" i="6"/>
  <c r="N916" i="6"/>
  <c r="O916" i="6"/>
  <c r="P916" i="6"/>
  <c r="Q916" i="6"/>
  <c r="R916" i="6"/>
  <c r="S916" i="6"/>
  <c r="T916" i="6"/>
  <c r="U916" i="6"/>
  <c r="V916" i="6"/>
  <c r="W916" i="6"/>
  <c r="X916" i="6"/>
  <c r="Y916" i="6"/>
  <c r="Z916" i="6"/>
  <c r="AA916" i="6"/>
  <c r="AB916" i="6"/>
  <c r="C917" i="6"/>
  <c r="D917" i="6"/>
  <c r="E917" i="6"/>
  <c r="F917" i="6"/>
  <c r="G917" i="6"/>
  <c r="H917" i="6"/>
  <c r="I917" i="6"/>
  <c r="J917" i="6"/>
  <c r="K917" i="6"/>
  <c r="M917" i="6"/>
  <c r="N917" i="6"/>
  <c r="O917" i="6"/>
  <c r="P917" i="6"/>
  <c r="Q917" i="6"/>
  <c r="R917" i="6"/>
  <c r="S917" i="6"/>
  <c r="T917" i="6"/>
  <c r="U917" i="6"/>
  <c r="V917" i="6"/>
  <c r="W917" i="6"/>
  <c r="X917" i="6"/>
  <c r="Y917" i="6"/>
  <c r="Z917" i="6"/>
  <c r="AA917" i="6"/>
  <c r="AB917" i="6"/>
  <c r="C918" i="6"/>
  <c r="D918" i="6"/>
  <c r="E918" i="6"/>
  <c r="F918" i="6"/>
  <c r="G918" i="6"/>
  <c r="H918" i="6"/>
  <c r="I918" i="6"/>
  <c r="J918" i="6"/>
  <c r="K918" i="6"/>
  <c r="M918" i="6"/>
  <c r="N918" i="6"/>
  <c r="O918" i="6"/>
  <c r="P918" i="6"/>
  <c r="Q918" i="6"/>
  <c r="R918" i="6"/>
  <c r="S918" i="6"/>
  <c r="T918" i="6"/>
  <c r="U918" i="6"/>
  <c r="V918" i="6"/>
  <c r="W918" i="6"/>
  <c r="X918" i="6"/>
  <c r="Y918" i="6"/>
  <c r="Z918" i="6"/>
  <c r="AA918" i="6"/>
  <c r="AB918" i="6"/>
  <c r="C919" i="6"/>
  <c r="D919" i="6"/>
  <c r="E919" i="6"/>
  <c r="F919" i="6"/>
  <c r="G919" i="6"/>
  <c r="H919" i="6"/>
  <c r="I919" i="6"/>
  <c r="J919" i="6"/>
  <c r="K919" i="6"/>
  <c r="M919" i="6"/>
  <c r="N919" i="6"/>
  <c r="O919" i="6"/>
  <c r="P919" i="6"/>
  <c r="Q919" i="6"/>
  <c r="R919" i="6"/>
  <c r="S919" i="6"/>
  <c r="T919" i="6"/>
  <c r="U919" i="6"/>
  <c r="V919" i="6"/>
  <c r="W919" i="6"/>
  <c r="X919" i="6"/>
  <c r="Y919" i="6"/>
  <c r="Z919" i="6"/>
  <c r="AA919" i="6"/>
  <c r="AB919" i="6"/>
  <c r="C920" i="6"/>
  <c r="D920" i="6"/>
  <c r="E920" i="6"/>
  <c r="F920" i="6"/>
  <c r="G920" i="6"/>
  <c r="H920" i="6"/>
  <c r="I920" i="6"/>
  <c r="J920" i="6"/>
  <c r="K920" i="6"/>
  <c r="M920" i="6"/>
  <c r="N920" i="6"/>
  <c r="O920" i="6"/>
  <c r="P920" i="6"/>
  <c r="Q920" i="6"/>
  <c r="R920" i="6"/>
  <c r="S920" i="6"/>
  <c r="T920" i="6"/>
  <c r="U920" i="6"/>
  <c r="V920" i="6"/>
  <c r="W920" i="6"/>
  <c r="X920" i="6"/>
  <c r="Y920" i="6"/>
  <c r="Z920" i="6"/>
  <c r="AA920" i="6"/>
  <c r="AB920" i="6"/>
  <c r="C921" i="6"/>
  <c r="D921" i="6"/>
  <c r="E921" i="6"/>
  <c r="F921" i="6"/>
  <c r="G921" i="6"/>
  <c r="H921" i="6"/>
  <c r="I921" i="6"/>
  <c r="J921" i="6"/>
  <c r="K921" i="6"/>
  <c r="M921" i="6"/>
  <c r="N921" i="6"/>
  <c r="O921" i="6"/>
  <c r="P921" i="6"/>
  <c r="Q921" i="6"/>
  <c r="R921" i="6"/>
  <c r="S921" i="6"/>
  <c r="T921" i="6"/>
  <c r="U921" i="6"/>
  <c r="V921" i="6"/>
  <c r="W921" i="6"/>
  <c r="X921" i="6"/>
  <c r="Y921" i="6"/>
  <c r="Z921" i="6"/>
  <c r="AA921" i="6"/>
  <c r="AB921" i="6"/>
  <c r="C922" i="6"/>
  <c r="D922" i="6"/>
  <c r="E922" i="6"/>
  <c r="F922" i="6"/>
  <c r="G922" i="6"/>
  <c r="H922" i="6"/>
  <c r="I922" i="6"/>
  <c r="J922" i="6"/>
  <c r="K922" i="6"/>
  <c r="M922" i="6"/>
  <c r="N922" i="6"/>
  <c r="O922" i="6"/>
  <c r="P922" i="6"/>
  <c r="Q922" i="6"/>
  <c r="R922" i="6"/>
  <c r="S922" i="6"/>
  <c r="T922" i="6"/>
  <c r="U922" i="6"/>
  <c r="V922" i="6"/>
  <c r="W922" i="6"/>
  <c r="X922" i="6"/>
  <c r="Y922" i="6"/>
  <c r="Z922" i="6"/>
  <c r="AA922" i="6"/>
  <c r="AB922" i="6"/>
  <c r="C923" i="6"/>
  <c r="D923" i="6"/>
  <c r="E923" i="6"/>
  <c r="F923" i="6"/>
  <c r="G923" i="6"/>
  <c r="H923" i="6"/>
  <c r="I923" i="6"/>
  <c r="J923" i="6"/>
  <c r="K923" i="6"/>
  <c r="M923" i="6"/>
  <c r="N923" i="6"/>
  <c r="O923" i="6"/>
  <c r="P923" i="6"/>
  <c r="Q923" i="6"/>
  <c r="R923" i="6"/>
  <c r="S923" i="6"/>
  <c r="T923" i="6"/>
  <c r="U923" i="6"/>
  <c r="V923" i="6"/>
  <c r="W923" i="6"/>
  <c r="X923" i="6"/>
  <c r="Y923" i="6"/>
  <c r="Z923" i="6"/>
  <c r="AA923" i="6"/>
  <c r="AB923" i="6"/>
  <c r="C924" i="6"/>
  <c r="D924" i="6"/>
  <c r="E924" i="6"/>
  <c r="F924" i="6"/>
  <c r="G924" i="6"/>
  <c r="H924" i="6"/>
  <c r="I924" i="6"/>
  <c r="J924" i="6"/>
  <c r="K924" i="6"/>
  <c r="M924" i="6"/>
  <c r="N924" i="6"/>
  <c r="O924" i="6"/>
  <c r="P924" i="6"/>
  <c r="Q924" i="6"/>
  <c r="R924" i="6"/>
  <c r="S924" i="6"/>
  <c r="T924" i="6"/>
  <c r="U924" i="6"/>
  <c r="V924" i="6"/>
  <c r="W924" i="6"/>
  <c r="X924" i="6"/>
  <c r="Y924" i="6"/>
  <c r="Z924" i="6"/>
  <c r="AA924" i="6"/>
  <c r="AB924" i="6"/>
  <c r="C925" i="6"/>
  <c r="D925" i="6"/>
  <c r="E925" i="6"/>
  <c r="F925" i="6"/>
  <c r="G925" i="6"/>
  <c r="H925" i="6"/>
  <c r="I925" i="6"/>
  <c r="J925" i="6"/>
  <c r="K925" i="6"/>
  <c r="M925" i="6"/>
  <c r="N925" i="6"/>
  <c r="O925" i="6"/>
  <c r="P925" i="6"/>
  <c r="Q925" i="6"/>
  <c r="R925" i="6"/>
  <c r="S925" i="6"/>
  <c r="T925" i="6"/>
  <c r="U925" i="6"/>
  <c r="V925" i="6"/>
  <c r="W925" i="6"/>
  <c r="X925" i="6"/>
  <c r="Y925" i="6"/>
  <c r="Z925" i="6"/>
  <c r="AA925" i="6"/>
  <c r="AB925" i="6"/>
  <c r="C926" i="6"/>
  <c r="D926" i="6"/>
  <c r="E926" i="6"/>
  <c r="F926" i="6"/>
  <c r="G926" i="6"/>
  <c r="H926" i="6"/>
  <c r="I926" i="6"/>
  <c r="J926" i="6"/>
  <c r="K926" i="6"/>
  <c r="M926" i="6"/>
  <c r="N926" i="6"/>
  <c r="O926" i="6"/>
  <c r="P926" i="6"/>
  <c r="Q926" i="6"/>
  <c r="R926" i="6"/>
  <c r="S926" i="6"/>
  <c r="T926" i="6"/>
  <c r="U926" i="6"/>
  <c r="V926" i="6"/>
  <c r="W926" i="6"/>
  <c r="X926" i="6"/>
  <c r="Y926" i="6"/>
  <c r="Z926" i="6"/>
  <c r="AA926" i="6"/>
  <c r="AB926" i="6"/>
  <c r="C927" i="6"/>
  <c r="D927" i="6"/>
  <c r="E927" i="6"/>
  <c r="F927" i="6"/>
  <c r="G927" i="6"/>
  <c r="H927" i="6"/>
  <c r="I927" i="6"/>
  <c r="J927" i="6"/>
  <c r="K927" i="6"/>
  <c r="M927" i="6"/>
  <c r="N927" i="6"/>
  <c r="O927" i="6"/>
  <c r="P927" i="6"/>
  <c r="Q927" i="6"/>
  <c r="R927" i="6"/>
  <c r="S927" i="6"/>
  <c r="T927" i="6"/>
  <c r="U927" i="6"/>
  <c r="V927" i="6"/>
  <c r="W927" i="6"/>
  <c r="X927" i="6"/>
  <c r="Y927" i="6"/>
  <c r="Z927" i="6"/>
  <c r="AA927" i="6"/>
  <c r="AB927" i="6"/>
  <c r="C928" i="6"/>
  <c r="D928" i="6"/>
  <c r="E928" i="6"/>
  <c r="F928" i="6"/>
  <c r="G928" i="6"/>
  <c r="H928" i="6"/>
  <c r="I928" i="6"/>
  <c r="J928" i="6"/>
  <c r="K928" i="6"/>
  <c r="M928" i="6"/>
  <c r="N928" i="6"/>
  <c r="O928" i="6"/>
  <c r="P928" i="6"/>
  <c r="Q928" i="6"/>
  <c r="R928" i="6"/>
  <c r="S928" i="6"/>
  <c r="T928" i="6"/>
  <c r="U928" i="6"/>
  <c r="V928" i="6"/>
  <c r="W928" i="6"/>
  <c r="X928" i="6"/>
  <c r="Y928" i="6"/>
  <c r="Z928" i="6"/>
  <c r="AA928" i="6"/>
  <c r="AB928" i="6"/>
  <c r="C929" i="6"/>
  <c r="D929" i="6"/>
  <c r="E929" i="6"/>
  <c r="F929" i="6"/>
  <c r="G929" i="6"/>
  <c r="H929" i="6"/>
  <c r="I929" i="6"/>
  <c r="J929" i="6"/>
  <c r="K929" i="6"/>
  <c r="M929" i="6"/>
  <c r="N929" i="6"/>
  <c r="O929" i="6"/>
  <c r="P929" i="6"/>
  <c r="Q929" i="6"/>
  <c r="R929" i="6"/>
  <c r="S929" i="6"/>
  <c r="T929" i="6"/>
  <c r="U929" i="6"/>
  <c r="V929" i="6"/>
  <c r="W929" i="6"/>
  <c r="X929" i="6"/>
  <c r="Y929" i="6"/>
  <c r="Z929" i="6"/>
  <c r="AA929" i="6"/>
  <c r="AB929" i="6"/>
  <c r="C930" i="6"/>
  <c r="D930" i="6"/>
  <c r="E930" i="6"/>
  <c r="F930" i="6"/>
  <c r="G930" i="6"/>
  <c r="H930" i="6"/>
  <c r="I930" i="6"/>
  <c r="J930" i="6"/>
  <c r="K930" i="6"/>
  <c r="M930" i="6"/>
  <c r="N930" i="6"/>
  <c r="O930" i="6"/>
  <c r="P930" i="6"/>
  <c r="Q930" i="6"/>
  <c r="R930" i="6"/>
  <c r="S930" i="6"/>
  <c r="T930" i="6"/>
  <c r="U930" i="6"/>
  <c r="V930" i="6"/>
  <c r="W930" i="6"/>
  <c r="X930" i="6"/>
  <c r="Y930" i="6"/>
  <c r="Z930" i="6"/>
  <c r="AA930" i="6"/>
  <c r="AB930" i="6"/>
  <c r="C931" i="6"/>
  <c r="D931" i="6"/>
  <c r="E931" i="6"/>
  <c r="F931" i="6"/>
  <c r="G931" i="6"/>
  <c r="H931" i="6"/>
  <c r="I931" i="6"/>
  <c r="J931" i="6"/>
  <c r="K931" i="6"/>
  <c r="M931" i="6"/>
  <c r="N931" i="6"/>
  <c r="O931" i="6"/>
  <c r="P931" i="6"/>
  <c r="Q931" i="6"/>
  <c r="R931" i="6"/>
  <c r="S931" i="6"/>
  <c r="T931" i="6"/>
  <c r="U931" i="6"/>
  <c r="V931" i="6"/>
  <c r="W931" i="6"/>
  <c r="X931" i="6"/>
  <c r="Y931" i="6"/>
  <c r="Z931" i="6"/>
  <c r="AA931" i="6"/>
  <c r="AB931" i="6"/>
  <c r="C932" i="6"/>
  <c r="D932" i="6"/>
  <c r="E932" i="6"/>
  <c r="F932" i="6"/>
  <c r="G932" i="6"/>
  <c r="H932" i="6"/>
  <c r="I932" i="6"/>
  <c r="J932" i="6"/>
  <c r="K932" i="6"/>
  <c r="M932" i="6"/>
  <c r="N932" i="6"/>
  <c r="O932" i="6"/>
  <c r="P932" i="6"/>
  <c r="Q932" i="6"/>
  <c r="R932" i="6"/>
  <c r="S932" i="6"/>
  <c r="T932" i="6"/>
  <c r="U932" i="6"/>
  <c r="V932" i="6"/>
  <c r="W932" i="6"/>
  <c r="X932" i="6"/>
  <c r="Y932" i="6"/>
  <c r="Z932" i="6"/>
  <c r="AA932" i="6"/>
  <c r="AB932" i="6"/>
  <c r="C933" i="6"/>
  <c r="D933" i="6"/>
  <c r="E933" i="6"/>
  <c r="F933" i="6"/>
  <c r="G933" i="6"/>
  <c r="H933" i="6"/>
  <c r="I933" i="6"/>
  <c r="J933" i="6"/>
  <c r="K933" i="6"/>
  <c r="M933" i="6"/>
  <c r="N933" i="6"/>
  <c r="O933" i="6"/>
  <c r="P933" i="6"/>
  <c r="Q933" i="6"/>
  <c r="R933" i="6"/>
  <c r="S933" i="6"/>
  <c r="T933" i="6"/>
  <c r="U933" i="6"/>
  <c r="V933" i="6"/>
  <c r="W933" i="6"/>
  <c r="X933" i="6"/>
  <c r="Y933" i="6"/>
  <c r="Z933" i="6"/>
  <c r="AA933" i="6"/>
  <c r="AB933" i="6"/>
  <c r="C934" i="6"/>
  <c r="D934" i="6"/>
  <c r="E934" i="6"/>
  <c r="F934" i="6"/>
  <c r="G934" i="6"/>
  <c r="H934" i="6"/>
  <c r="I934" i="6"/>
  <c r="J934" i="6"/>
  <c r="K934" i="6"/>
  <c r="M934" i="6"/>
  <c r="N934" i="6"/>
  <c r="O934" i="6"/>
  <c r="P934" i="6"/>
  <c r="Q934" i="6"/>
  <c r="R934" i="6"/>
  <c r="S934" i="6"/>
  <c r="T934" i="6"/>
  <c r="U934" i="6"/>
  <c r="V934" i="6"/>
  <c r="W934" i="6"/>
  <c r="X934" i="6"/>
  <c r="Y934" i="6"/>
  <c r="Z934" i="6"/>
  <c r="AA934" i="6"/>
  <c r="AB934" i="6"/>
  <c r="C935" i="6"/>
  <c r="D935" i="6"/>
  <c r="E935" i="6"/>
  <c r="F935" i="6"/>
  <c r="G935" i="6"/>
  <c r="H935" i="6"/>
  <c r="I935" i="6"/>
  <c r="J935" i="6"/>
  <c r="K935" i="6"/>
  <c r="M935" i="6"/>
  <c r="N935" i="6"/>
  <c r="O935" i="6"/>
  <c r="P935" i="6"/>
  <c r="Q935" i="6"/>
  <c r="R935" i="6"/>
  <c r="S935" i="6"/>
  <c r="T935" i="6"/>
  <c r="U935" i="6"/>
  <c r="V935" i="6"/>
  <c r="W935" i="6"/>
  <c r="X935" i="6"/>
  <c r="Y935" i="6"/>
  <c r="Z935" i="6"/>
  <c r="AA935" i="6"/>
  <c r="AB935" i="6"/>
  <c r="C936" i="6"/>
  <c r="D936" i="6"/>
  <c r="E936" i="6"/>
  <c r="F936" i="6"/>
  <c r="G936" i="6"/>
  <c r="H936" i="6"/>
  <c r="I936" i="6"/>
  <c r="J936" i="6"/>
  <c r="K936" i="6"/>
  <c r="M936" i="6"/>
  <c r="N936" i="6"/>
  <c r="O936" i="6"/>
  <c r="P936" i="6"/>
  <c r="Q936" i="6"/>
  <c r="R936" i="6"/>
  <c r="S936" i="6"/>
  <c r="T936" i="6"/>
  <c r="U936" i="6"/>
  <c r="V936" i="6"/>
  <c r="W936" i="6"/>
  <c r="X936" i="6"/>
  <c r="Y936" i="6"/>
  <c r="Z936" i="6"/>
  <c r="AA936" i="6"/>
  <c r="AB936" i="6"/>
  <c r="C937" i="6"/>
  <c r="D937" i="6"/>
  <c r="E937" i="6"/>
  <c r="F937" i="6"/>
  <c r="G937" i="6"/>
  <c r="H937" i="6"/>
  <c r="I937" i="6"/>
  <c r="J937" i="6"/>
  <c r="K937" i="6"/>
  <c r="M937" i="6"/>
  <c r="N937" i="6"/>
  <c r="O937" i="6"/>
  <c r="P937" i="6"/>
  <c r="Q937" i="6"/>
  <c r="R937" i="6"/>
  <c r="S937" i="6"/>
  <c r="T937" i="6"/>
  <c r="U937" i="6"/>
  <c r="V937" i="6"/>
  <c r="W937" i="6"/>
  <c r="X937" i="6"/>
  <c r="Y937" i="6"/>
  <c r="Z937" i="6"/>
  <c r="AA937" i="6"/>
  <c r="AB937" i="6"/>
  <c r="C938" i="6"/>
  <c r="D938" i="6"/>
  <c r="E938" i="6"/>
  <c r="F938" i="6"/>
  <c r="G938" i="6"/>
  <c r="H938" i="6"/>
  <c r="I938" i="6"/>
  <c r="J938" i="6"/>
  <c r="K938" i="6"/>
  <c r="M938" i="6"/>
  <c r="N938" i="6"/>
  <c r="O938" i="6"/>
  <c r="P938" i="6"/>
  <c r="Q938" i="6"/>
  <c r="R938" i="6"/>
  <c r="S938" i="6"/>
  <c r="T938" i="6"/>
  <c r="U938" i="6"/>
  <c r="V938" i="6"/>
  <c r="W938" i="6"/>
  <c r="X938" i="6"/>
  <c r="Y938" i="6"/>
  <c r="Z938" i="6"/>
  <c r="AA938" i="6"/>
  <c r="AB938" i="6"/>
  <c r="C939" i="6"/>
  <c r="D939" i="6"/>
  <c r="E939" i="6"/>
  <c r="F939" i="6"/>
  <c r="G939" i="6"/>
  <c r="H939" i="6"/>
  <c r="I939" i="6"/>
  <c r="J939" i="6"/>
  <c r="K939" i="6"/>
  <c r="M939" i="6"/>
  <c r="N939" i="6"/>
  <c r="O939" i="6"/>
  <c r="P939" i="6"/>
  <c r="Q939" i="6"/>
  <c r="R939" i="6"/>
  <c r="S939" i="6"/>
  <c r="T939" i="6"/>
  <c r="U939" i="6"/>
  <c r="V939" i="6"/>
  <c r="W939" i="6"/>
  <c r="X939" i="6"/>
  <c r="Y939" i="6"/>
  <c r="Z939" i="6"/>
  <c r="AA939" i="6"/>
  <c r="AB939" i="6"/>
  <c r="C940" i="6"/>
  <c r="D940" i="6"/>
  <c r="E940" i="6"/>
  <c r="F940" i="6"/>
  <c r="G940" i="6"/>
  <c r="H940" i="6"/>
  <c r="I940" i="6"/>
  <c r="J940" i="6"/>
  <c r="K940" i="6"/>
  <c r="M940" i="6"/>
  <c r="N940" i="6"/>
  <c r="O940" i="6"/>
  <c r="P940" i="6"/>
  <c r="Q940" i="6"/>
  <c r="R940" i="6"/>
  <c r="S940" i="6"/>
  <c r="T940" i="6"/>
  <c r="U940" i="6"/>
  <c r="V940" i="6"/>
  <c r="W940" i="6"/>
  <c r="X940" i="6"/>
  <c r="Y940" i="6"/>
  <c r="Z940" i="6"/>
  <c r="AA940" i="6"/>
  <c r="AB940" i="6"/>
  <c r="C941" i="6"/>
  <c r="D941" i="6"/>
  <c r="E941" i="6"/>
  <c r="F941" i="6"/>
  <c r="G941" i="6"/>
  <c r="H941" i="6"/>
  <c r="I941" i="6"/>
  <c r="J941" i="6"/>
  <c r="K941" i="6"/>
  <c r="M941" i="6"/>
  <c r="N941" i="6"/>
  <c r="O941" i="6"/>
  <c r="P941" i="6"/>
  <c r="Q941" i="6"/>
  <c r="R941" i="6"/>
  <c r="S941" i="6"/>
  <c r="T941" i="6"/>
  <c r="U941" i="6"/>
  <c r="V941" i="6"/>
  <c r="W941" i="6"/>
  <c r="X941" i="6"/>
  <c r="Y941" i="6"/>
  <c r="Z941" i="6"/>
  <c r="AA941" i="6"/>
  <c r="AB941" i="6"/>
  <c r="C942" i="6"/>
  <c r="D942" i="6"/>
  <c r="E942" i="6"/>
  <c r="F942" i="6"/>
  <c r="G942" i="6"/>
  <c r="H942" i="6"/>
  <c r="I942" i="6"/>
  <c r="J942" i="6"/>
  <c r="K942" i="6"/>
  <c r="M942" i="6"/>
  <c r="N942" i="6"/>
  <c r="O942" i="6"/>
  <c r="P942" i="6"/>
  <c r="Q942" i="6"/>
  <c r="R942" i="6"/>
  <c r="S942" i="6"/>
  <c r="T942" i="6"/>
  <c r="U942" i="6"/>
  <c r="V942" i="6"/>
  <c r="W942" i="6"/>
  <c r="X942" i="6"/>
  <c r="Y942" i="6"/>
  <c r="Z942" i="6"/>
  <c r="AA942" i="6"/>
  <c r="AB942" i="6"/>
  <c r="C943" i="6"/>
  <c r="D943" i="6"/>
  <c r="E943" i="6"/>
  <c r="F943" i="6"/>
  <c r="G943" i="6"/>
  <c r="H943" i="6"/>
  <c r="I943" i="6"/>
  <c r="J943" i="6"/>
  <c r="K943" i="6"/>
  <c r="M943" i="6"/>
  <c r="N943" i="6"/>
  <c r="O943" i="6"/>
  <c r="P943" i="6"/>
  <c r="Q943" i="6"/>
  <c r="R943" i="6"/>
  <c r="S943" i="6"/>
  <c r="T943" i="6"/>
  <c r="U943" i="6"/>
  <c r="V943" i="6"/>
  <c r="W943" i="6"/>
  <c r="X943" i="6"/>
  <c r="Y943" i="6"/>
  <c r="Z943" i="6"/>
  <c r="AA943" i="6"/>
  <c r="AB943" i="6"/>
  <c r="C944" i="6"/>
  <c r="D944" i="6"/>
  <c r="E944" i="6"/>
  <c r="F944" i="6"/>
  <c r="G944" i="6"/>
  <c r="H944" i="6"/>
  <c r="I944" i="6"/>
  <c r="J944" i="6"/>
  <c r="K944" i="6"/>
  <c r="M944" i="6"/>
  <c r="N944" i="6"/>
  <c r="O944" i="6"/>
  <c r="P944" i="6"/>
  <c r="Q944" i="6"/>
  <c r="R944" i="6"/>
  <c r="S944" i="6"/>
  <c r="T944" i="6"/>
  <c r="U944" i="6"/>
  <c r="V944" i="6"/>
  <c r="W944" i="6"/>
  <c r="X944" i="6"/>
  <c r="Y944" i="6"/>
  <c r="Z944" i="6"/>
  <c r="AA944" i="6"/>
  <c r="AB944" i="6"/>
  <c r="C945" i="6"/>
  <c r="D945" i="6"/>
  <c r="E945" i="6"/>
  <c r="F945" i="6"/>
  <c r="G945" i="6"/>
  <c r="H945" i="6"/>
  <c r="I945" i="6"/>
  <c r="J945" i="6"/>
  <c r="K945" i="6"/>
  <c r="M945" i="6"/>
  <c r="N945" i="6"/>
  <c r="O945" i="6"/>
  <c r="P945" i="6"/>
  <c r="Q945" i="6"/>
  <c r="R945" i="6"/>
  <c r="S945" i="6"/>
  <c r="T945" i="6"/>
  <c r="U945" i="6"/>
  <c r="V945" i="6"/>
  <c r="W945" i="6"/>
  <c r="X945" i="6"/>
  <c r="Y945" i="6"/>
  <c r="Z945" i="6"/>
  <c r="AA945" i="6"/>
  <c r="AB945" i="6"/>
  <c r="C946" i="6"/>
  <c r="D946" i="6"/>
  <c r="E946" i="6"/>
  <c r="F946" i="6"/>
  <c r="G946" i="6"/>
  <c r="H946" i="6"/>
  <c r="I946" i="6"/>
  <c r="J946" i="6"/>
  <c r="K946" i="6"/>
  <c r="M946" i="6"/>
  <c r="N946" i="6"/>
  <c r="O946" i="6"/>
  <c r="P946" i="6"/>
  <c r="Q946" i="6"/>
  <c r="R946" i="6"/>
  <c r="S946" i="6"/>
  <c r="T946" i="6"/>
  <c r="U946" i="6"/>
  <c r="V946" i="6"/>
  <c r="W946" i="6"/>
  <c r="X946" i="6"/>
  <c r="Y946" i="6"/>
  <c r="Z946" i="6"/>
  <c r="AA946" i="6"/>
  <c r="AB946" i="6"/>
  <c r="C947" i="6"/>
  <c r="D947" i="6"/>
  <c r="E947" i="6"/>
  <c r="F947" i="6"/>
  <c r="G947" i="6"/>
  <c r="H947" i="6"/>
  <c r="I947" i="6"/>
  <c r="J947" i="6"/>
  <c r="K947" i="6"/>
  <c r="M947" i="6"/>
  <c r="N947" i="6"/>
  <c r="O947" i="6"/>
  <c r="P947" i="6"/>
  <c r="Q947" i="6"/>
  <c r="R947" i="6"/>
  <c r="S947" i="6"/>
  <c r="T947" i="6"/>
  <c r="U947" i="6"/>
  <c r="V947" i="6"/>
  <c r="W947" i="6"/>
  <c r="X947" i="6"/>
  <c r="Y947" i="6"/>
  <c r="Z947" i="6"/>
  <c r="AA947" i="6"/>
  <c r="AB947" i="6"/>
  <c r="C948" i="6"/>
  <c r="D948" i="6"/>
  <c r="E948" i="6"/>
  <c r="F948" i="6"/>
  <c r="G948" i="6"/>
  <c r="H948" i="6"/>
  <c r="I948" i="6"/>
  <c r="J948" i="6"/>
  <c r="K948" i="6"/>
  <c r="M948" i="6"/>
  <c r="N948" i="6"/>
  <c r="O948" i="6"/>
  <c r="P948" i="6"/>
  <c r="Q948" i="6"/>
  <c r="R948" i="6"/>
  <c r="S948" i="6"/>
  <c r="T948" i="6"/>
  <c r="U948" i="6"/>
  <c r="V948" i="6"/>
  <c r="W948" i="6"/>
  <c r="X948" i="6"/>
  <c r="Y948" i="6"/>
  <c r="Z948" i="6"/>
  <c r="AA948" i="6"/>
  <c r="AB948" i="6"/>
  <c r="C949" i="6"/>
  <c r="D949" i="6"/>
  <c r="E949" i="6"/>
  <c r="F949" i="6"/>
  <c r="G949" i="6"/>
  <c r="H949" i="6"/>
  <c r="I949" i="6"/>
  <c r="J949" i="6"/>
  <c r="K949" i="6"/>
  <c r="M949" i="6"/>
  <c r="N949" i="6"/>
  <c r="O949" i="6"/>
  <c r="P949" i="6"/>
  <c r="Q949" i="6"/>
  <c r="R949" i="6"/>
  <c r="S949" i="6"/>
  <c r="T949" i="6"/>
  <c r="U949" i="6"/>
  <c r="V949" i="6"/>
  <c r="W949" i="6"/>
  <c r="X949" i="6"/>
  <c r="Y949" i="6"/>
  <c r="Z949" i="6"/>
  <c r="AA949" i="6"/>
  <c r="AB949" i="6"/>
  <c r="C950" i="6"/>
  <c r="D950" i="6"/>
  <c r="E950" i="6"/>
  <c r="F950" i="6"/>
  <c r="G950" i="6"/>
  <c r="H950" i="6"/>
  <c r="I950" i="6"/>
  <c r="J950" i="6"/>
  <c r="K950" i="6"/>
  <c r="M950" i="6"/>
  <c r="N950" i="6"/>
  <c r="O950" i="6"/>
  <c r="P950" i="6"/>
  <c r="Q950" i="6"/>
  <c r="R950" i="6"/>
  <c r="S950" i="6"/>
  <c r="T950" i="6"/>
  <c r="U950" i="6"/>
  <c r="V950" i="6"/>
  <c r="W950" i="6"/>
  <c r="X950" i="6"/>
  <c r="Y950" i="6"/>
  <c r="Z950" i="6"/>
  <c r="AA950" i="6"/>
  <c r="AB950" i="6"/>
  <c r="C951" i="6"/>
  <c r="D951" i="6"/>
  <c r="E951" i="6"/>
  <c r="F951" i="6"/>
  <c r="G951" i="6"/>
  <c r="H951" i="6"/>
  <c r="I951" i="6"/>
  <c r="J951" i="6"/>
  <c r="K951" i="6"/>
  <c r="M951" i="6"/>
  <c r="N951" i="6"/>
  <c r="O951" i="6"/>
  <c r="P951" i="6"/>
  <c r="Q951" i="6"/>
  <c r="R951" i="6"/>
  <c r="S951" i="6"/>
  <c r="T951" i="6"/>
  <c r="U951" i="6"/>
  <c r="V951" i="6"/>
  <c r="W951" i="6"/>
  <c r="X951" i="6"/>
  <c r="Y951" i="6"/>
  <c r="Z951" i="6"/>
  <c r="AA951" i="6"/>
  <c r="AB951" i="6"/>
  <c r="C952" i="6"/>
  <c r="D952" i="6"/>
  <c r="E952" i="6"/>
  <c r="F952" i="6"/>
  <c r="G952" i="6"/>
  <c r="H952" i="6"/>
  <c r="I952" i="6"/>
  <c r="J952" i="6"/>
  <c r="K952" i="6"/>
  <c r="M952" i="6"/>
  <c r="N952" i="6"/>
  <c r="O952" i="6"/>
  <c r="P952" i="6"/>
  <c r="Q952" i="6"/>
  <c r="R952" i="6"/>
  <c r="S952" i="6"/>
  <c r="T952" i="6"/>
  <c r="U952" i="6"/>
  <c r="V952" i="6"/>
  <c r="W952" i="6"/>
  <c r="X952" i="6"/>
  <c r="Y952" i="6"/>
  <c r="Z952" i="6"/>
  <c r="AA952" i="6"/>
  <c r="AB952" i="6"/>
  <c r="C953" i="6"/>
  <c r="D953" i="6"/>
  <c r="E953" i="6"/>
  <c r="F953" i="6"/>
  <c r="G953" i="6"/>
  <c r="H953" i="6"/>
  <c r="I953" i="6"/>
  <c r="J953" i="6"/>
  <c r="K953" i="6"/>
  <c r="M953" i="6"/>
  <c r="N953" i="6"/>
  <c r="O953" i="6"/>
  <c r="P953" i="6"/>
  <c r="Q953" i="6"/>
  <c r="R953" i="6"/>
  <c r="S953" i="6"/>
  <c r="T953" i="6"/>
  <c r="U953" i="6"/>
  <c r="V953" i="6"/>
  <c r="W953" i="6"/>
  <c r="X953" i="6"/>
  <c r="Y953" i="6"/>
  <c r="Z953" i="6"/>
  <c r="AA953" i="6"/>
  <c r="AB953" i="6"/>
  <c r="C954" i="6"/>
  <c r="D954" i="6"/>
  <c r="E954" i="6"/>
  <c r="F954" i="6"/>
  <c r="G954" i="6"/>
  <c r="H954" i="6"/>
  <c r="I954" i="6"/>
  <c r="J954" i="6"/>
  <c r="K954" i="6"/>
  <c r="M954" i="6"/>
  <c r="N954" i="6"/>
  <c r="O954" i="6"/>
  <c r="P954" i="6"/>
  <c r="Q954" i="6"/>
  <c r="R954" i="6"/>
  <c r="S954" i="6"/>
  <c r="T954" i="6"/>
  <c r="U954" i="6"/>
  <c r="V954" i="6"/>
  <c r="W954" i="6"/>
  <c r="X954" i="6"/>
  <c r="Y954" i="6"/>
  <c r="Z954" i="6"/>
  <c r="AA954" i="6"/>
  <c r="AB954" i="6"/>
  <c r="C955" i="6"/>
  <c r="D955" i="6"/>
  <c r="E955" i="6"/>
  <c r="F955" i="6"/>
  <c r="G955" i="6"/>
  <c r="H955" i="6"/>
  <c r="I955" i="6"/>
  <c r="J955" i="6"/>
  <c r="K955" i="6"/>
  <c r="M955" i="6"/>
  <c r="N955" i="6"/>
  <c r="O955" i="6"/>
  <c r="P955" i="6"/>
  <c r="Q955" i="6"/>
  <c r="R955" i="6"/>
  <c r="S955" i="6"/>
  <c r="T955" i="6"/>
  <c r="U955" i="6"/>
  <c r="V955" i="6"/>
  <c r="W955" i="6"/>
  <c r="X955" i="6"/>
  <c r="Y955" i="6"/>
  <c r="Z955" i="6"/>
  <c r="AA955" i="6"/>
  <c r="AB955" i="6"/>
  <c r="C956" i="6"/>
  <c r="D956" i="6"/>
  <c r="E956" i="6"/>
  <c r="F956" i="6"/>
  <c r="G956" i="6"/>
  <c r="H956" i="6"/>
  <c r="I956" i="6"/>
  <c r="J956" i="6"/>
  <c r="K956" i="6"/>
  <c r="M956" i="6"/>
  <c r="N956" i="6"/>
  <c r="O956" i="6"/>
  <c r="P956" i="6"/>
  <c r="Q956" i="6"/>
  <c r="R956" i="6"/>
  <c r="S956" i="6"/>
  <c r="T956" i="6"/>
  <c r="U956" i="6"/>
  <c r="V956" i="6"/>
  <c r="W956" i="6"/>
  <c r="X956" i="6"/>
  <c r="Y956" i="6"/>
  <c r="Z956" i="6"/>
  <c r="AA956" i="6"/>
  <c r="AB956" i="6"/>
  <c r="C957" i="6"/>
  <c r="D957" i="6"/>
  <c r="E957" i="6"/>
  <c r="F957" i="6"/>
  <c r="G957" i="6"/>
  <c r="H957" i="6"/>
  <c r="I957" i="6"/>
  <c r="J957" i="6"/>
  <c r="K957" i="6"/>
  <c r="M957" i="6"/>
  <c r="N957" i="6"/>
  <c r="O957" i="6"/>
  <c r="P957" i="6"/>
  <c r="Q957" i="6"/>
  <c r="R957" i="6"/>
  <c r="S957" i="6"/>
  <c r="T957" i="6"/>
  <c r="U957" i="6"/>
  <c r="V957" i="6"/>
  <c r="W957" i="6"/>
  <c r="X957" i="6"/>
  <c r="Y957" i="6"/>
  <c r="Z957" i="6"/>
  <c r="AA957" i="6"/>
  <c r="AB957" i="6"/>
  <c r="C958" i="6"/>
  <c r="D958" i="6"/>
  <c r="E958" i="6"/>
  <c r="F958" i="6"/>
  <c r="G958" i="6"/>
  <c r="H958" i="6"/>
  <c r="I958" i="6"/>
  <c r="J958" i="6"/>
  <c r="K958" i="6"/>
  <c r="M958" i="6"/>
  <c r="N958" i="6"/>
  <c r="O958" i="6"/>
  <c r="P958" i="6"/>
  <c r="Q958" i="6"/>
  <c r="R958" i="6"/>
  <c r="S958" i="6"/>
  <c r="T958" i="6"/>
  <c r="U958" i="6"/>
  <c r="V958" i="6"/>
  <c r="W958" i="6"/>
  <c r="X958" i="6"/>
  <c r="Y958" i="6"/>
  <c r="Z958" i="6"/>
  <c r="AA958" i="6"/>
  <c r="AB958" i="6"/>
  <c r="C959" i="6"/>
  <c r="D959" i="6"/>
  <c r="E959" i="6"/>
  <c r="F959" i="6"/>
  <c r="G959" i="6"/>
  <c r="H959" i="6"/>
  <c r="I959" i="6"/>
  <c r="J959" i="6"/>
  <c r="K959" i="6"/>
  <c r="M959" i="6"/>
  <c r="N959" i="6"/>
  <c r="O959" i="6"/>
  <c r="P959" i="6"/>
  <c r="Q959" i="6"/>
  <c r="R959" i="6"/>
  <c r="S959" i="6"/>
  <c r="T959" i="6"/>
  <c r="U959" i="6"/>
  <c r="V959" i="6"/>
  <c r="W959" i="6"/>
  <c r="X959" i="6"/>
  <c r="Y959" i="6"/>
  <c r="Z959" i="6"/>
  <c r="AA959" i="6"/>
  <c r="AB959" i="6"/>
  <c r="C960" i="6"/>
  <c r="D960" i="6"/>
  <c r="E960" i="6"/>
  <c r="F960" i="6"/>
  <c r="G960" i="6"/>
  <c r="H960" i="6"/>
  <c r="I960" i="6"/>
  <c r="J960" i="6"/>
  <c r="K960" i="6"/>
  <c r="M960" i="6"/>
  <c r="N960" i="6"/>
  <c r="O960" i="6"/>
  <c r="P960" i="6"/>
  <c r="Q960" i="6"/>
  <c r="R960" i="6"/>
  <c r="S960" i="6"/>
  <c r="T960" i="6"/>
  <c r="U960" i="6"/>
  <c r="V960" i="6"/>
  <c r="W960" i="6"/>
  <c r="X960" i="6"/>
  <c r="Y960" i="6"/>
  <c r="Z960" i="6"/>
  <c r="AA960" i="6"/>
  <c r="AB960" i="6"/>
  <c r="C961" i="6"/>
  <c r="D961" i="6"/>
  <c r="E961" i="6"/>
  <c r="F961" i="6"/>
  <c r="G961" i="6"/>
  <c r="H961" i="6"/>
  <c r="I961" i="6"/>
  <c r="J961" i="6"/>
  <c r="K961" i="6"/>
  <c r="M961" i="6"/>
  <c r="N961" i="6"/>
  <c r="O961" i="6"/>
  <c r="P961" i="6"/>
  <c r="Q961" i="6"/>
  <c r="R961" i="6"/>
  <c r="S961" i="6"/>
  <c r="T961" i="6"/>
  <c r="U961" i="6"/>
  <c r="V961" i="6"/>
  <c r="W961" i="6"/>
  <c r="X961" i="6"/>
  <c r="Y961" i="6"/>
  <c r="Z961" i="6"/>
  <c r="AA961" i="6"/>
  <c r="AB961" i="6"/>
  <c r="C962" i="6"/>
  <c r="D962" i="6"/>
  <c r="E962" i="6"/>
  <c r="F962" i="6"/>
  <c r="G962" i="6"/>
  <c r="H962" i="6"/>
  <c r="I962" i="6"/>
  <c r="J962" i="6"/>
  <c r="K962" i="6"/>
  <c r="M962" i="6"/>
  <c r="N962" i="6"/>
  <c r="O962" i="6"/>
  <c r="P962" i="6"/>
  <c r="Q962" i="6"/>
  <c r="R962" i="6"/>
  <c r="S962" i="6"/>
  <c r="T962" i="6"/>
  <c r="U962" i="6"/>
  <c r="V962" i="6"/>
  <c r="W962" i="6"/>
  <c r="X962" i="6"/>
  <c r="Y962" i="6"/>
  <c r="Z962" i="6"/>
  <c r="AA962" i="6"/>
  <c r="AB962" i="6"/>
  <c r="C963" i="6"/>
  <c r="D963" i="6"/>
  <c r="E963" i="6"/>
  <c r="F963" i="6"/>
  <c r="G963" i="6"/>
  <c r="H963" i="6"/>
  <c r="I963" i="6"/>
  <c r="J963" i="6"/>
  <c r="K963" i="6"/>
  <c r="M963" i="6"/>
  <c r="N963" i="6"/>
  <c r="O963" i="6"/>
  <c r="P963" i="6"/>
  <c r="Q963" i="6"/>
  <c r="R963" i="6"/>
  <c r="S963" i="6"/>
  <c r="T963" i="6"/>
  <c r="U963" i="6"/>
  <c r="V963" i="6"/>
  <c r="W963" i="6"/>
  <c r="X963" i="6"/>
  <c r="Y963" i="6"/>
  <c r="Z963" i="6"/>
  <c r="AA963" i="6"/>
  <c r="AB963" i="6"/>
  <c r="C964" i="6"/>
  <c r="D964" i="6"/>
  <c r="E964" i="6"/>
  <c r="F964" i="6"/>
  <c r="G964" i="6"/>
  <c r="H964" i="6"/>
  <c r="I964" i="6"/>
  <c r="J964" i="6"/>
  <c r="K964" i="6"/>
  <c r="M964" i="6"/>
  <c r="N964" i="6"/>
  <c r="O964" i="6"/>
  <c r="P964" i="6"/>
  <c r="Q964" i="6"/>
  <c r="R964" i="6"/>
  <c r="S964" i="6"/>
  <c r="T964" i="6"/>
  <c r="U964" i="6"/>
  <c r="V964" i="6"/>
  <c r="W964" i="6"/>
  <c r="X964" i="6"/>
  <c r="Y964" i="6"/>
  <c r="Z964" i="6"/>
  <c r="AA964" i="6"/>
  <c r="AB964" i="6"/>
  <c r="C965" i="6"/>
  <c r="D965" i="6"/>
  <c r="E965" i="6"/>
  <c r="F965" i="6"/>
  <c r="G965" i="6"/>
  <c r="H965" i="6"/>
  <c r="I965" i="6"/>
  <c r="J965" i="6"/>
  <c r="K965" i="6"/>
  <c r="M965" i="6"/>
  <c r="N965" i="6"/>
  <c r="O965" i="6"/>
  <c r="P965" i="6"/>
  <c r="Q965" i="6"/>
  <c r="R965" i="6"/>
  <c r="S965" i="6"/>
  <c r="T965" i="6"/>
  <c r="U965" i="6"/>
  <c r="V965" i="6"/>
  <c r="W965" i="6"/>
  <c r="X965" i="6"/>
  <c r="Y965" i="6"/>
  <c r="Z965" i="6"/>
  <c r="AA965" i="6"/>
  <c r="AB965" i="6"/>
  <c r="C966" i="6"/>
  <c r="D966" i="6"/>
  <c r="E966" i="6"/>
  <c r="F966" i="6"/>
  <c r="G966" i="6"/>
  <c r="H966" i="6"/>
  <c r="I966" i="6"/>
  <c r="J966" i="6"/>
  <c r="K966" i="6"/>
  <c r="M966" i="6"/>
  <c r="N966" i="6"/>
  <c r="O966" i="6"/>
  <c r="P966" i="6"/>
  <c r="Q966" i="6"/>
  <c r="R966" i="6"/>
  <c r="S966" i="6"/>
  <c r="T966" i="6"/>
  <c r="U966" i="6"/>
  <c r="V966" i="6"/>
  <c r="W966" i="6"/>
  <c r="X966" i="6"/>
  <c r="Y966" i="6"/>
  <c r="Z966" i="6"/>
  <c r="AA966" i="6"/>
  <c r="AB966" i="6"/>
  <c r="C967" i="6"/>
  <c r="D967" i="6"/>
  <c r="E967" i="6"/>
  <c r="F967" i="6"/>
  <c r="G967" i="6"/>
  <c r="H967" i="6"/>
  <c r="I967" i="6"/>
  <c r="J967" i="6"/>
  <c r="K967" i="6"/>
  <c r="M967" i="6"/>
  <c r="N967" i="6"/>
  <c r="O967" i="6"/>
  <c r="P967" i="6"/>
  <c r="Q967" i="6"/>
  <c r="R967" i="6"/>
  <c r="S967" i="6"/>
  <c r="T967" i="6"/>
  <c r="U967" i="6"/>
  <c r="V967" i="6"/>
  <c r="W967" i="6"/>
  <c r="X967" i="6"/>
  <c r="Y967" i="6"/>
  <c r="Z967" i="6"/>
  <c r="AA967" i="6"/>
  <c r="AB967" i="6"/>
  <c r="C968" i="6"/>
  <c r="D968" i="6"/>
  <c r="E968" i="6"/>
  <c r="F968" i="6"/>
  <c r="G968" i="6"/>
  <c r="H968" i="6"/>
  <c r="I968" i="6"/>
  <c r="J968" i="6"/>
  <c r="K968" i="6"/>
  <c r="M968" i="6"/>
  <c r="N968" i="6"/>
  <c r="O968" i="6"/>
  <c r="P968" i="6"/>
  <c r="Q968" i="6"/>
  <c r="R968" i="6"/>
  <c r="S968" i="6"/>
  <c r="T968" i="6"/>
  <c r="U968" i="6"/>
  <c r="V968" i="6"/>
  <c r="W968" i="6"/>
  <c r="X968" i="6"/>
  <c r="Y968" i="6"/>
  <c r="Z968" i="6"/>
  <c r="AA968" i="6"/>
  <c r="AB968" i="6"/>
  <c r="C969" i="6"/>
  <c r="D969" i="6"/>
  <c r="E969" i="6"/>
  <c r="F969" i="6"/>
  <c r="G969" i="6"/>
  <c r="H969" i="6"/>
  <c r="I969" i="6"/>
  <c r="J969" i="6"/>
  <c r="K969" i="6"/>
  <c r="M969" i="6"/>
  <c r="N969" i="6"/>
  <c r="O969" i="6"/>
  <c r="P969" i="6"/>
  <c r="Q969" i="6"/>
  <c r="R969" i="6"/>
  <c r="S969" i="6"/>
  <c r="T969" i="6"/>
  <c r="U969" i="6"/>
  <c r="V969" i="6"/>
  <c r="W969" i="6"/>
  <c r="X969" i="6"/>
  <c r="Y969" i="6"/>
  <c r="Z969" i="6"/>
  <c r="AA969" i="6"/>
  <c r="AB969" i="6"/>
  <c r="C970" i="6"/>
  <c r="D970" i="6"/>
  <c r="E970" i="6"/>
  <c r="F970" i="6"/>
  <c r="G970" i="6"/>
  <c r="H970" i="6"/>
  <c r="I970" i="6"/>
  <c r="J970" i="6"/>
  <c r="K970" i="6"/>
  <c r="M970" i="6"/>
  <c r="N970" i="6"/>
  <c r="O970" i="6"/>
  <c r="P970" i="6"/>
  <c r="Q970" i="6"/>
  <c r="R970" i="6"/>
  <c r="S970" i="6"/>
  <c r="T970" i="6"/>
  <c r="U970" i="6"/>
  <c r="V970" i="6"/>
  <c r="W970" i="6"/>
  <c r="X970" i="6"/>
  <c r="Y970" i="6"/>
  <c r="Z970" i="6"/>
  <c r="AA970" i="6"/>
  <c r="AB970" i="6"/>
  <c r="C971" i="6"/>
  <c r="D971" i="6"/>
  <c r="E971" i="6"/>
  <c r="F971" i="6"/>
  <c r="G971" i="6"/>
  <c r="H971" i="6"/>
  <c r="I971" i="6"/>
  <c r="J971" i="6"/>
  <c r="K971" i="6"/>
  <c r="M971" i="6"/>
  <c r="N971" i="6"/>
  <c r="O971" i="6"/>
  <c r="P971" i="6"/>
  <c r="Q971" i="6"/>
  <c r="R971" i="6"/>
  <c r="S971" i="6"/>
  <c r="T971" i="6"/>
  <c r="U971" i="6"/>
  <c r="V971" i="6"/>
  <c r="W971" i="6"/>
  <c r="X971" i="6"/>
  <c r="Y971" i="6"/>
  <c r="Z971" i="6"/>
  <c r="AA971" i="6"/>
  <c r="AB971" i="6"/>
  <c r="C972" i="6"/>
  <c r="D972" i="6"/>
  <c r="E972" i="6"/>
  <c r="F972" i="6"/>
  <c r="G972" i="6"/>
  <c r="H972" i="6"/>
  <c r="I972" i="6"/>
  <c r="J972" i="6"/>
  <c r="K972" i="6"/>
  <c r="M972" i="6"/>
  <c r="N972" i="6"/>
  <c r="O972" i="6"/>
  <c r="P972" i="6"/>
  <c r="Q972" i="6"/>
  <c r="R972" i="6"/>
  <c r="S972" i="6"/>
  <c r="T972" i="6"/>
  <c r="U972" i="6"/>
  <c r="V972" i="6"/>
  <c r="W972" i="6"/>
  <c r="X972" i="6"/>
  <c r="Y972" i="6"/>
  <c r="Z972" i="6"/>
  <c r="AA972" i="6"/>
  <c r="AB972" i="6"/>
  <c r="C973" i="6"/>
  <c r="D973" i="6"/>
  <c r="E973" i="6"/>
  <c r="F973" i="6"/>
  <c r="G973" i="6"/>
  <c r="H973" i="6"/>
  <c r="I973" i="6"/>
  <c r="J973" i="6"/>
  <c r="K973" i="6"/>
  <c r="M973" i="6"/>
  <c r="N973" i="6"/>
  <c r="O973" i="6"/>
  <c r="P973" i="6"/>
  <c r="Q973" i="6"/>
  <c r="R973" i="6"/>
  <c r="S973" i="6"/>
  <c r="T973" i="6"/>
  <c r="U973" i="6"/>
  <c r="V973" i="6"/>
  <c r="W973" i="6"/>
  <c r="X973" i="6"/>
  <c r="Y973" i="6"/>
  <c r="Z973" i="6"/>
  <c r="AA973" i="6"/>
  <c r="AB973" i="6"/>
  <c r="C974" i="6"/>
  <c r="D974" i="6"/>
  <c r="E974" i="6"/>
  <c r="F974" i="6"/>
  <c r="G974" i="6"/>
  <c r="H974" i="6"/>
  <c r="I974" i="6"/>
  <c r="J974" i="6"/>
  <c r="K974" i="6"/>
  <c r="M974" i="6"/>
  <c r="N974" i="6"/>
  <c r="O974" i="6"/>
  <c r="P974" i="6"/>
  <c r="Q974" i="6"/>
  <c r="R974" i="6"/>
  <c r="S974" i="6"/>
  <c r="T974" i="6"/>
  <c r="U974" i="6"/>
  <c r="V974" i="6"/>
  <c r="W974" i="6"/>
  <c r="X974" i="6"/>
  <c r="Y974" i="6"/>
  <c r="Z974" i="6"/>
  <c r="AA974" i="6"/>
  <c r="AB974" i="6"/>
  <c r="C975" i="6"/>
  <c r="D975" i="6"/>
  <c r="E975" i="6"/>
  <c r="F975" i="6"/>
  <c r="G975" i="6"/>
  <c r="H975" i="6"/>
  <c r="I975" i="6"/>
  <c r="J975" i="6"/>
  <c r="K975" i="6"/>
  <c r="M975" i="6"/>
  <c r="N975" i="6"/>
  <c r="O975" i="6"/>
  <c r="P975" i="6"/>
  <c r="Q975" i="6"/>
  <c r="R975" i="6"/>
  <c r="S975" i="6"/>
  <c r="T975" i="6"/>
  <c r="U975" i="6"/>
  <c r="V975" i="6"/>
  <c r="W975" i="6"/>
  <c r="X975" i="6"/>
  <c r="Y975" i="6"/>
  <c r="Z975" i="6"/>
  <c r="AA975" i="6"/>
  <c r="AB975" i="6"/>
  <c r="C976" i="6"/>
  <c r="D976" i="6"/>
  <c r="E976" i="6"/>
  <c r="F976" i="6"/>
  <c r="G976" i="6"/>
  <c r="H976" i="6"/>
  <c r="I976" i="6"/>
  <c r="J976" i="6"/>
  <c r="K976" i="6"/>
  <c r="M976" i="6"/>
  <c r="N976" i="6"/>
  <c r="O976" i="6"/>
  <c r="P976" i="6"/>
  <c r="Q976" i="6"/>
  <c r="R976" i="6"/>
  <c r="S976" i="6"/>
  <c r="T976" i="6"/>
  <c r="U976" i="6"/>
  <c r="V976" i="6"/>
  <c r="W976" i="6"/>
  <c r="X976" i="6"/>
  <c r="Y976" i="6"/>
  <c r="Z976" i="6"/>
  <c r="AA976" i="6"/>
  <c r="AB976" i="6"/>
  <c r="C977" i="6"/>
  <c r="D977" i="6"/>
  <c r="E977" i="6"/>
  <c r="F977" i="6"/>
  <c r="G977" i="6"/>
  <c r="H977" i="6"/>
  <c r="I977" i="6"/>
  <c r="J977" i="6"/>
  <c r="K977" i="6"/>
  <c r="M977" i="6"/>
  <c r="N977" i="6"/>
  <c r="O977" i="6"/>
  <c r="P977" i="6"/>
  <c r="Q977" i="6"/>
  <c r="R977" i="6"/>
  <c r="S977" i="6"/>
  <c r="T977" i="6"/>
  <c r="U977" i="6"/>
  <c r="V977" i="6"/>
  <c r="W977" i="6"/>
  <c r="X977" i="6"/>
  <c r="Y977" i="6"/>
  <c r="Z977" i="6"/>
  <c r="AA977" i="6"/>
  <c r="AB977" i="6"/>
  <c r="C978" i="6"/>
  <c r="D978" i="6"/>
  <c r="E978" i="6"/>
  <c r="F978" i="6"/>
  <c r="G978" i="6"/>
  <c r="H978" i="6"/>
  <c r="I978" i="6"/>
  <c r="J978" i="6"/>
  <c r="K978" i="6"/>
  <c r="M978" i="6"/>
  <c r="N978" i="6"/>
  <c r="O978" i="6"/>
  <c r="P978" i="6"/>
  <c r="Q978" i="6"/>
  <c r="R978" i="6"/>
  <c r="S978" i="6"/>
  <c r="T978" i="6"/>
  <c r="U978" i="6"/>
  <c r="V978" i="6"/>
  <c r="W978" i="6"/>
  <c r="X978" i="6"/>
  <c r="Y978" i="6"/>
  <c r="Z978" i="6"/>
  <c r="AA978" i="6"/>
  <c r="AB978" i="6"/>
  <c r="C979" i="6"/>
  <c r="D979" i="6"/>
  <c r="E979" i="6"/>
  <c r="F979" i="6"/>
  <c r="G979" i="6"/>
  <c r="H979" i="6"/>
  <c r="I979" i="6"/>
  <c r="J979" i="6"/>
  <c r="K979" i="6"/>
  <c r="M979" i="6"/>
  <c r="N979" i="6"/>
  <c r="O979" i="6"/>
  <c r="P979" i="6"/>
  <c r="Q979" i="6"/>
  <c r="R979" i="6"/>
  <c r="S979" i="6"/>
  <c r="T979" i="6"/>
  <c r="U979" i="6"/>
  <c r="V979" i="6"/>
  <c r="W979" i="6"/>
  <c r="X979" i="6"/>
  <c r="Y979" i="6"/>
  <c r="Z979" i="6"/>
  <c r="AA979" i="6"/>
  <c r="AB979" i="6"/>
  <c r="C980" i="6"/>
  <c r="D980" i="6"/>
  <c r="E980" i="6"/>
  <c r="F980" i="6"/>
  <c r="G980" i="6"/>
  <c r="H980" i="6"/>
  <c r="I980" i="6"/>
  <c r="J980" i="6"/>
  <c r="K980" i="6"/>
  <c r="M980" i="6"/>
  <c r="N980" i="6"/>
  <c r="O980" i="6"/>
  <c r="P980" i="6"/>
  <c r="Q980" i="6"/>
  <c r="R980" i="6"/>
  <c r="S980" i="6"/>
  <c r="T980" i="6"/>
  <c r="U980" i="6"/>
  <c r="V980" i="6"/>
  <c r="W980" i="6"/>
  <c r="X980" i="6"/>
  <c r="Y980" i="6"/>
  <c r="Z980" i="6"/>
  <c r="AA980" i="6"/>
  <c r="AB980" i="6"/>
  <c r="C981" i="6"/>
  <c r="D981" i="6"/>
  <c r="E981" i="6"/>
  <c r="F981" i="6"/>
  <c r="G981" i="6"/>
  <c r="H981" i="6"/>
  <c r="I981" i="6"/>
  <c r="J981" i="6"/>
  <c r="K981" i="6"/>
  <c r="M981" i="6"/>
  <c r="N981" i="6"/>
  <c r="O981" i="6"/>
  <c r="P981" i="6"/>
  <c r="Q981" i="6"/>
  <c r="R981" i="6"/>
  <c r="S981" i="6"/>
  <c r="T981" i="6"/>
  <c r="U981" i="6"/>
  <c r="V981" i="6"/>
  <c r="W981" i="6"/>
  <c r="X981" i="6"/>
  <c r="Y981" i="6"/>
  <c r="Z981" i="6"/>
  <c r="AA981" i="6"/>
  <c r="AB981" i="6"/>
  <c r="C982" i="6"/>
  <c r="D982" i="6"/>
  <c r="E982" i="6"/>
  <c r="F982" i="6"/>
  <c r="G982" i="6"/>
  <c r="H982" i="6"/>
  <c r="I982" i="6"/>
  <c r="J982" i="6"/>
  <c r="K982" i="6"/>
  <c r="M982" i="6"/>
  <c r="N982" i="6"/>
  <c r="O982" i="6"/>
  <c r="P982" i="6"/>
  <c r="Q982" i="6"/>
  <c r="R982" i="6"/>
  <c r="S982" i="6"/>
  <c r="T982" i="6"/>
  <c r="U982" i="6"/>
  <c r="V982" i="6"/>
  <c r="W982" i="6"/>
  <c r="X982" i="6"/>
  <c r="Y982" i="6"/>
  <c r="Z982" i="6"/>
  <c r="AA982" i="6"/>
  <c r="AB982" i="6"/>
  <c r="C983" i="6"/>
  <c r="D983" i="6"/>
  <c r="E983" i="6"/>
  <c r="F983" i="6"/>
  <c r="G983" i="6"/>
  <c r="H983" i="6"/>
  <c r="I983" i="6"/>
  <c r="J983" i="6"/>
  <c r="K983" i="6"/>
  <c r="M983" i="6"/>
  <c r="N983" i="6"/>
  <c r="O983" i="6"/>
  <c r="P983" i="6"/>
  <c r="Q983" i="6"/>
  <c r="R983" i="6"/>
  <c r="S983" i="6"/>
  <c r="T983" i="6"/>
  <c r="U983" i="6"/>
  <c r="V983" i="6"/>
  <c r="W983" i="6"/>
  <c r="X983" i="6"/>
  <c r="Y983" i="6"/>
  <c r="Z983" i="6"/>
  <c r="AA983" i="6"/>
  <c r="AB983" i="6"/>
  <c r="C984" i="6"/>
  <c r="D984" i="6"/>
  <c r="E984" i="6"/>
  <c r="F984" i="6"/>
  <c r="G984" i="6"/>
  <c r="H984" i="6"/>
  <c r="I984" i="6"/>
  <c r="J984" i="6"/>
  <c r="K984" i="6"/>
  <c r="M984" i="6"/>
  <c r="N984" i="6"/>
  <c r="O984" i="6"/>
  <c r="P984" i="6"/>
  <c r="Q984" i="6"/>
  <c r="R984" i="6"/>
  <c r="S984" i="6"/>
  <c r="T984" i="6"/>
  <c r="U984" i="6"/>
  <c r="V984" i="6"/>
  <c r="W984" i="6"/>
  <c r="X984" i="6"/>
  <c r="Y984" i="6"/>
  <c r="Z984" i="6"/>
  <c r="AA984" i="6"/>
  <c r="AB984" i="6"/>
  <c r="C985" i="6"/>
  <c r="D985" i="6"/>
  <c r="E985" i="6"/>
  <c r="F985" i="6"/>
  <c r="G985" i="6"/>
  <c r="H985" i="6"/>
  <c r="I985" i="6"/>
  <c r="J985" i="6"/>
  <c r="K985" i="6"/>
  <c r="M985" i="6"/>
  <c r="N985" i="6"/>
  <c r="O985" i="6"/>
  <c r="P985" i="6"/>
  <c r="Q985" i="6"/>
  <c r="R985" i="6"/>
  <c r="S985" i="6"/>
  <c r="T985" i="6"/>
  <c r="U985" i="6"/>
  <c r="V985" i="6"/>
  <c r="W985" i="6"/>
  <c r="X985" i="6"/>
  <c r="Y985" i="6"/>
  <c r="Z985" i="6"/>
  <c r="AA985" i="6"/>
  <c r="AB985" i="6"/>
  <c r="C986" i="6"/>
  <c r="D986" i="6"/>
  <c r="E986" i="6"/>
  <c r="F986" i="6"/>
  <c r="G986" i="6"/>
  <c r="H986" i="6"/>
  <c r="I986" i="6"/>
  <c r="J986" i="6"/>
  <c r="K986" i="6"/>
  <c r="M986" i="6"/>
  <c r="N986" i="6"/>
  <c r="O986" i="6"/>
  <c r="P986" i="6"/>
  <c r="Q986" i="6"/>
  <c r="R986" i="6"/>
  <c r="S986" i="6"/>
  <c r="T986" i="6"/>
  <c r="U986" i="6"/>
  <c r="V986" i="6"/>
  <c r="W986" i="6"/>
  <c r="X986" i="6"/>
  <c r="Y986" i="6"/>
  <c r="Z986" i="6"/>
  <c r="AA986" i="6"/>
  <c r="AB986" i="6"/>
  <c r="C987" i="6"/>
  <c r="D987" i="6"/>
  <c r="E987" i="6"/>
  <c r="F987" i="6"/>
  <c r="G987" i="6"/>
  <c r="H987" i="6"/>
  <c r="I987" i="6"/>
  <c r="J987" i="6"/>
  <c r="K987" i="6"/>
  <c r="M987" i="6"/>
  <c r="N987" i="6"/>
  <c r="O987" i="6"/>
  <c r="P987" i="6"/>
  <c r="Q987" i="6"/>
  <c r="R987" i="6"/>
  <c r="S987" i="6"/>
  <c r="T987" i="6"/>
  <c r="U987" i="6"/>
  <c r="V987" i="6"/>
  <c r="W987" i="6"/>
  <c r="X987" i="6"/>
  <c r="Y987" i="6"/>
  <c r="Z987" i="6"/>
  <c r="AA987" i="6"/>
  <c r="AB987" i="6"/>
  <c r="C988" i="6"/>
  <c r="D988" i="6"/>
  <c r="E988" i="6"/>
  <c r="F988" i="6"/>
  <c r="G988" i="6"/>
  <c r="H988" i="6"/>
  <c r="I988" i="6"/>
  <c r="J988" i="6"/>
  <c r="K988" i="6"/>
  <c r="M988" i="6"/>
  <c r="N988" i="6"/>
  <c r="O988" i="6"/>
  <c r="P988" i="6"/>
  <c r="Q988" i="6"/>
  <c r="R988" i="6"/>
  <c r="S988" i="6"/>
  <c r="T988" i="6"/>
  <c r="U988" i="6"/>
  <c r="V988" i="6"/>
  <c r="W988" i="6"/>
  <c r="X988" i="6"/>
  <c r="Y988" i="6"/>
  <c r="Z988" i="6"/>
  <c r="AA988" i="6"/>
  <c r="AB988" i="6"/>
  <c r="C989" i="6"/>
  <c r="D989" i="6"/>
  <c r="E989" i="6"/>
  <c r="F989" i="6"/>
  <c r="G989" i="6"/>
  <c r="H989" i="6"/>
  <c r="I989" i="6"/>
  <c r="J989" i="6"/>
  <c r="K989" i="6"/>
  <c r="M989" i="6"/>
  <c r="N989" i="6"/>
  <c r="O989" i="6"/>
  <c r="P989" i="6"/>
  <c r="Q989" i="6"/>
  <c r="R989" i="6"/>
  <c r="S989" i="6"/>
  <c r="T989" i="6"/>
  <c r="U989" i="6"/>
  <c r="V989" i="6"/>
  <c r="W989" i="6"/>
  <c r="X989" i="6"/>
  <c r="Y989" i="6"/>
  <c r="Z989" i="6"/>
  <c r="AA989" i="6"/>
  <c r="AB989" i="6"/>
  <c r="C990" i="6"/>
  <c r="D990" i="6"/>
  <c r="E990" i="6"/>
  <c r="F990" i="6"/>
  <c r="G990" i="6"/>
  <c r="H990" i="6"/>
  <c r="I990" i="6"/>
  <c r="J990" i="6"/>
  <c r="K990" i="6"/>
  <c r="M990" i="6"/>
  <c r="N990" i="6"/>
  <c r="O990" i="6"/>
  <c r="P990" i="6"/>
  <c r="Q990" i="6"/>
  <c r="R990" i="6"/>
  <c r="S990" i="6"/>
  <c r="T990" i="6"/>
  <c r="U990" i="6"/>
  <c r="V990" i="6"/>
  <c r="W990" i="6"/>
  <c r="X990" i="6"/>
  <c r="Y990" i="6"/>
  <c r="Z990" i="6"/>
  <c r="AA990" i="6"/>
  <c r="AB990" i="6"/>
  <c r="C991" i="6"/>
  <c r="D991" i="6"/>
  <c r="E991" i="6"/>
  <c r="F991" i="6"/>
  <c r="G991" i="6"/>
  <c r="H991" i="6"/>
  <c r="I991" i="6"/>
  <c r="J991" i="6"/>
  <c r="K991" i="6"/>
  <c r="M991" i="6"/>
  <c r="N991" i="6"/>
  <c r="O991" i="6"/>
  <c r="P991" i="6"/>
  <c r="Q991" i="6"/>
  <c r="R991" i="6"/>
  <c r="S991" i="6"/>
  <c r="T991" i="6"/>
  <c r="U991" i="6"/>
  <c r="V991" i="6"/>
  <c r="W991" i="6"/>
  <c r="X991" i="6"/>
  <c r="Y991" i="6"/>
  <c r="Z991" i="6"/>
  <c r="AA991" i="6"/>
  <c r="AB991" i="6"/>
  <c r="C992" i="6"/>
  <c r="D992" i="6"/>
  <c r="E992" i="6"/>
  <c r="F992" i="6"/>
  <c r="G992" i="6"/>
  <c r="H992" i="6"/>
  <c r="I992" i="6"/>
  <c r="J992" i="6"/>
  <c r="K992" i="6"/>
  <c r="M992" i="6"/>
  <c r="N992" i="6"/>
  <c r="O992" i="6"/>
  <c r="P992" i="6"/>
  <c r="Q992" i="6"/>
  <c r="R992" i="6"/>
  <c r="S992" i="6"/>
  <c r="T992" i="6"/>
  <c r="U992" i="6"/>
  <c r="V992" i="6"/>
  <c r="W992" i="6"/>
  <c r="X992" i="6"/>
  <c r="Y992" i="6"/>
  <c r="Z992" i="6"/>
  <c r="AA992" i="6"/>
  <c r="AB992" i="6"/>
  <c r="C993" i="6"/>
  <c r="D993" i="6"/>
  <c r="E993" i="6"/>
  <c r="F993" i="6"/>
  <c r="G993" i="6"/>
  <c r="H993" i="6"/>
  <c r="I993" i="6"/>
  <c r="J993" i="6"/>
  <c r="K993" i="6"/>
  <c r="M993" i="6"/>
  <c r="N993" i="6"/>
  <c r="O993" i="6"/>
  <c r="P993" i="6"/>
  <c r="Q993" i="6"/>
  <c r="R993" i="6"/>
  <c r="S993" i="6"/>
  <c r="T993" i="6"/>
  <c r="U993" i="6"/>
  <c r="V993" i="6"/>
  <c r="W993" i="6"/>
  <c r="X993" i="6"/>
  <c r="Y993" i="6"/>
  <c r="Z993" i="6"/>
  <c r="AA993" i="6"/>
  <c r="AB993" i="6"/>
  <c r="C994" i="6"/>
  <c r="D994" i="6"/>
  <c r="E994" i="6"/>
  <c r="F994" i="6"/>
  <c r="G994" i="6"/>
  <c r="H994" i="6"/>
  <c r="I994" i="6"/>
  <c r="J994" i="6"/>
  <c r="K994" i="6"/>
  <c r="M994" i="6"/>
  <c r="N994" i="6"/>
  <c r="O994" i="6"/>
  <c r="P994" i="6"/>
  <c r="Q994" i="6"/>
  <c r="R994" i="6"/>
  <c r="S994" i="6"/>
  <c r="T994" i="6"/>
  <c r="U994" i="6"/>
  <c r="V994" i="6"/>
  <c r="W994" i="6"/>
  <c r="X994" i="6"/>
  <c r="Y994" i="6"/>
  <c r="Z994" i="6"/>
  <c r="AA994" i="6"/>
  <c r="AB994" i="6"/>
  <c r="C995" i="6"/>
  <c r="D995" i="6"/>
  <c r="E995" i="6"/>
  <c r="F995" i="6"/>
  <c r="G995" i="6"/>
  <c r="H995" i="6"/>
  <c r="I995" i="6"/>
  <c r="J995" i="6"/>
  <c r="K995" i="6"/>
  <c r="M995" i="6"/>
  <c r="N995" i="6"/>
  <c r="O995" i="6"/>
  <c r="P995" i="6"/>
  <c r="Q995" i="6"/>
  <c r="R995" i="6"/>
  <c r="S995" i="6"/>
  <c r="T995" i="6"/>
  <c r="U995" i="6"/>
  <c r="V995" i="6"/>
  <c r="W995" i="6"/>
  <c r="X995" i="6"/>
  <c r="Y995" i="6"/>
  <c r="Z995" i="6"/>
  <c r="AA995" i="6"/>
  <c r="AB995" i="6"/>
  <c r="C996" i="6"/>
  <c r="D996" i="6"/>
  <c r="E996" i="6"/>
  <c r="F996" i="6"/>
  <c r="G996" i="6"/>
  <c r="H996" i="6"/>
  <c r="I996" i="6"/>
  <c r="J996" i="6"/>
  <c r="K996" i="6"/>
  <c r="M996" i="6"/>
  <c r="N996" i="6"/>
  <c r="O996" i="6"/>
  <c r="P996" i="6"/>
  <c r="Q996" i="6"/>
  <c r="R996" i="6"/>
  <c r="S996" i="6"/>
  <c r="T996" i="6"/>
  <c r="U996" i="6"/>
  <c r="V996" i="6"/>
  <c r="W996" i="6"/>
  <c r="X996" i="6"/>
  <c r="Y996" i="6"/>
  <c r="Z996" i="6"/>
  <c r="AA996" i="6"/>
  <c r="AB996" i="6"/>
  <c r="C997" i="6"/>
  <c r="D997" i="6"/>
  <c r="E997" i="6"/>
  <c r="F997" i="6"/>
  <c r="G997" i="6"/>
  <c r="H997" i="6"/>
  <c r="I997" i="6"/>
  <c r="J997" i="6"/>
  <c r="K997" i="6"/>
  <c r="M997" i="6"/>
  <c r="N997" i="6"/>
  <c r="O997" i="6"/>
  <c r="P997" i="6"/>
  <c r="Q997" i="6"/>
  <c r="R997" i="6"/>
  <c r="S997" i="6"/>
  <c r="T997" i="6"/>
  <c r="U997" i="6"/>
  <c r="V997" i="6"/>
  <c r="W997" i="6"/>
  <c r="X997" i="6"/>
  <c r="Y997" i="6"/>
  <c r="Z997" i="6"/>
  <c r="AA997" i="6"/>
  <c r="AB997" i="6"/>
  <c r="C998" i="6"/>
  <c r="D998" i="6"/>
  <c r="E998" i="6"/>
  <c r="F998" i="6"/>
  <c r="G998" i="6"/>
  <c r="H998" i="6"/>
  <c r="I998" i="6"/>
  <c r="J998" i="6"/>
  <c r="K998" i="6"/>
  <c r="M998" i="6"/>
  <c r="N998" i="6"/>
  <c r="O998" i="6"/>
  <c r="P998" i="6"/>
  <c r="Q998" i="6"/>
  <c r="R998" i="6"/>
  <c r="S998" i="6"/>
  <c r="T998" i="6"/>
  <c r="U998" i="6"/>
  <c r="V998" i="6"/>
  <c r="W998" i="6"/>
  <c r="X998" i="6"/>
  <c r="Y998" i="6"/>
  <c r="Z998" i="6"/>
  <c r="AA998" i="6"/>
  <c r="AB998" i="6"/>
  <c r="C999" i="6"/>
  <c r="D999" i="6"/>
  <c r="E999" i="6"/>
  <c r="F999" i="6"/>
  <c r="G999" i="6"/>
  <c r="H999" i="6"/>
  <c r="I999" i="6"/>
  <c r="J999" i="6"/>
  <c r="K999" i="6"/>
  <c r="M999" i="6"/>
  <c r="N999" i="6"/>
  <c r="O999" i="6"/>
  <c r="P999" i="6"/>
  <c r="Q999" i="6"/>
  <c r="R999" i="6"/>
  <c r="S999" i="6"/>
  <c r="T999" i="6"/>
  <c r="U999" i="6"/>
  <c r="V999" i="6"/>
  <c r="W999" i="6"/>
  <c r="X999" i="6"/>
  <c r="Y999" i="6"/>
  <c r="Z999" i="6"/>
  <c r="AA999" i="6"/>
  <c r="AB999" i="6"/>
  <c r="C1000" i="6"/>
  <c r="D1000" i="6"/>
  <c r="E1000" i="6"/>
  <c r="F1000" i="6"/>
  <c r="G1000" i="6"/>
  <c r="H1000" i="6"/>
  <c r="I1000" i="6"/>
  <c r="J1000" i="6"/>
  <c r="K1000" i="6"/>
  <c r="M1000" i="6"/>
  <c r="N1000" i="6"/>
  <c r="O1000" i="6"/>
  <c r="P1000" i="6"/>
  <c r="Q1000" i="6"/>
  <c r="R1000" i="6"/>
  <c r="S1000" i="6"/>
  <c r="T1000" i="6"/>
  <c r="U1000" i="6"/>
  <c r="V1000" i="6"/>
  <c r="W1000" i="6"/>
  <c r="X1000" i="6"/>
  <c r="Y1000" i="6"/>
  <c r="Z1000" i="6"/>
  <c r="AA1000" i="6"/>
  <c r="AB1000" i="6"/>
  <c r="C1001" i="6"/>
  <c r="D1001" i="6"/>
  <c r="E1001" i="6"/>
  <c r="F1001" i="6"/>
  <c r="G1001" i="6"/>
  <c r="H1001" i="6"/>
  <c r="I1001" i="6"/>
  <c r="J1001" i="6"/>
  <c r="K1001" i="6"/>
  <c r="M1001" i="6"/>
  <c r="N1001" i="6"/>
  <c r="O1001" i="6"/>
  <c r="P1001" i="6"/>
  <c r="Q1001" i="6"/>
  <c r="R1001" i="6"/>
  <c r="S1001" i="6"/>
  <c r="T1001" i="6"/>
  <c r="U1001" i="6"/>
  <c r="V1001" i="6"/>
  <c r="W1001" i="6"/>
  <c r="X1001" i="6"/>
  <c r="Y1001" i="6"/>
  <c r="Z1001" i="6"/>
  <c r="AA1001" i="6"/>
  <c r="AB1001" i="6"/>
  <c r="C1002" i="6"/>
  <c r="D1002" i="6"/>
  <c r="E1002" i="6"/>
  <c r="F1002" i="6"/>
  <c r="G1002" i="6"/>
  <c r="H1002" i="6"/>
  <c r="I1002" i="6"/>
  <c r="J1002" i="6"/>
  <c r="K1002" i="6"/>
  <c r="M1002" i="6"/>
  <c r="N1002" i="6"/>
  <c r="O1002" i="6"/>
  <c r="P1002" i="6"/>
  <c r="Q1002" i="6"/>
  <c r="R1002" i="6"/>
  <c r="S1002" i="6"/>
  <c r="T1002" i="6"/>
  <c r="U1002" i="6"/>
  <c r="V1002" i="6"/>
  <c r="W1002" i="6"/>
  <c r="X1002" i="6"/>
  <c r="Y1002" i="6"/>
  <c r="Z1002" i="6"/>
  <c r="AA1002" i="6"/>
  <c r="AB1002" i="6"/>
  <c r="C1003" i="6"/>
  <c r="D1003" i="6"/>
  <c r="E1003" i="6"/>
  <c r="F1003" i="6"/>
  <c r="G1003" i="6"/>
  <c r="H1003" i="6"/>
  <c r="I1003" i="6"/>
  <c r="J1003" i="6"/>
  <c r="K1003" i="6"/>
  <c r="M1003" i="6"/>
  <c r="N1003" i="6"/>
  <c r="O1003" i="6"/>
  <c r="P1003" i="6"/>
  <c r="Q1003" i="6"/>
  <c r="R1003" i="6"/>
  <c r="S1003" i="6"/>
  <c r="T1003" i="6"/>
  <c r="U1003" i="6"/>
  <c r="V1003" i="6"/>
  <c r="W1003" i="6"/>
  <c r="X1003" i="6"/>
  <c r="Y1003" i="6"/>
  <c r="Z1003" i="6"/>
  <c r="AA1003" i="6"/>
  <c r="AB1003" i="6"/>
  <c r="C1004" i="6"/>
  <c r="D1004" i="6"/>
  <c r="E1004" i="6"/>
  <c r="F1004" i="6"/>
  <c r="G1004" i="6"/>
  <c r="H1004" i="6"/>
  <c r="I1004" i="6"/>
  <c r="J1004" i="6"/>
  <c r="K1004" i="6"/>
  <c r="M1004" i="6"/>
  <c r="N1004" i="6"/>
  <c r="O1004" i="6"/>
  <c r="P1004" i="6"/>
  <c r="Q1004" i="6"/>
  <c r="R1004" i="6"/>
  <c r="S1004" i="6"/>
  <c r="T1004" i="6"/>
  <c r="U1004" i="6"/>
  <c r="V1004" i="6"/>
  <c r="W1004" i="6"/>
  <c r="X1004" i="6"/>
  <c r="Y1004" i="6"/>
  <c r="Z1004" i="6"/>
  <c r="AA1004" i="6"/>
  <c r="AB1004" i="6"/>
  <c r="C1005" i="6"/>
  <c r="D1005" i="6"/>
  <c r="E1005" i="6"/>
  <c r="F1005" i="6"/>
  <c r="G1005" i="6"/>
  <c r="H1005" i="6"/>
  <c r="I1005" i="6"/>
  <c r="J1005" i="6"/>
  <c r="K1005" i="6"/>
  <c r="M1005" i="6"/>
  <c r="N1005" i="6"/>
  <c r="O1005" i="6"/>
  <c r="P1005" i="6"/>
  <c r="Q1005" i="6"/>
  <c r="R1005" i="6"/>
  <c r="S1005" i="6"/>
  <c r="T1005" i="6"/>
  <c r="U1005" i="6"/>
  <c r="V1005" i="6"/>
  <c r="W1005" i="6"/>
  <c r="X1005" i="6"/>
  <c r="Y1005" i="6"/>
  <c r="Z1005" i="6"/>
  <c r="AA1005" i="6"/>
  <c r="AB1005" i="6"/>
  <c r="C1006" i="6"/>
  <c r="D1006" i="6"/>
  <c r="E1006" i="6"/>
  <c r="F1006" i="6"/>
  <c r="G1006" i="6"/>
  <c r="H1006" i="6"/>
  <c r="I1006" i="6"/>
  <c r="J1006" i="6"/>
  <c r="K1006" i="6"/>
  <c r="M1006" i="6"/>
  <c r="N1006" i="6"/>
  <c r="O1006" i="6"/>
  <c r="P1006" i="6"/>
  <c r="Q1006" i="6"/>
  <c r="R1006" i="6"/>
  <c r="S1006" i="6"/>
  <c r="T1006" i="6"/>
  <c r="U1006" i="6"/>
  <c r="V1006" i="6"/>
  <c r="W1006" i="6"/>
  <c r="X1006" i="6"/>
  <c r="Y1006" i="6"/>
  <c r="Z1006" i="6"/>
  <c r="AA1006" i="6"/>
  <c r="AB1006" i="6"/>
  <c r="C1007" i="6"/>
  <c r="D1007" i="6"/>
  <c r="E1007" i="6"/>
  <c r="F1007" i="6"/>
  <c r="G1007" i="6"/>
  <c r="H1007" i="6"/>
  <c r="I1007" i="6"/>
  <c r="J1007" i="6"/>
  <c r="K1007" i="6"/>
  <c r="M1007" i="6"/>
  <c r="N1007" i="6"/>
  <c r="O1007" i="6"/>
  <c r="P1007" i="6"/>
  <c r="Q1007" i="6"/>
  <c r="R1007" i="6"/>
  <c r="S1007" i="6"/>
  <c r="T1007" i="6"/>
  <c r="U1007" i="6"/>
  <c r="V1007" i="6"/>
  <c r="W1007" i="6"/>
  <c r="X1007" i="6"/>
  <c r="Y1007" i="6"/>
  <c r="Z1007" i="6"/>
  <c r="AA1007" i="6"/>
  <c r="AB1007" i="6"/>
  <c r="C1008" i="6"/>
  <c r="D1008" i="6"/>
  <c r="E1008" i="6"/>
  <c r="F1008" i="6"/>
  <c r="G1008" i="6"/>
  <c r="H1008" i="6"/>
  <c r="I1008" i="6"/>
  <c r="J1008" i="6"/>
  <c r="K1008" i="6"/>
  <c r="M1008" i="6"/>
  <c r="N1008" i="6"/>
  <c r="O1008" i="6"/>
  <c r="P1008" i="6"/>
  <c r="Q1008" i="6"/>
  <c r="R1008" i="6"/>
  <c r="S1008" i="6"/>
  <c r="T1008" i="6"/>
  <c r="U1008" i="6"/>
  <c r="V1008" i="6"/>
  <c r="W1008" i="6"/>
  <c r="X1008" i="6"/>
  <c r="Y1008" i="6"/>
  <c r="Z1008" i="6"/>
  <c r="AA1008" i="6"/>
  <c r="AB1008" i="6"/>
  <c r="C1009" i="6"/>
  <c r="D1009" i="6"/>
  <c r="E1009" i="6"/>
  <c r="F1009" i="6"/>
  <c r="G1009" i="6"/>
  <c r="H1009" i="6"/>
  <c r="I1009" i="6"/>
  <c r="J1009" i="6"/>
  <c r="K1009" i="6"/>
  <c r="M1009" i="6"/>
  <c r="N1009" i="6"/>
  <c r="O1009" i="6"/>
  <c r="P1009" i="6"/>
  <c r="Q1009" i="6"/>
  <c r="R1009" i="6"/>
  <c r="S1009" i="6"/>
  <c r="T1009" i="6"/>
  <c r="U1009" i="6"/>
  <c r="V1009" i="6"/>
  <c r="W1009" i="6"/>
  <c r="X1009" i="6"/>
  <c r="Y1009" i="6"/>
  <c r="Z1009" i="6"/>
  <c r="AA1009" i="6"/>
  <c r="AB1009" i="6"/>
  <c r="C1010" i="6"/>
  <c r="D1010" i="6"/>
  <c r="E1010" i="6"/>
  <c r="F1010" i="6"/>
  <c r="G1010" i="6"/>
  <c r="H1010" i="6"/>
  <c r="I1010" i="6"/>
  <c r="J1010" i="6"/>
  <c r="K1010" i="6"/>
  <c r="M1010" i="6"/>
  <c r="N1010" i="6"/>
  <c r="O1010" i="6"/>
  <c r="P1010" i="6"/>
  <c r="Q1010" i="6"/>
  <c r="R1010" i="6"/>
  <c r="S1010" i="6"/>
  <c r="T1010" i="6"/>
  <c r="U1010" i="6"/>
  <c r="V1010" i="6"/>
  <c r="W1010" i="6"/>
  <c r="X1010" i="6"/>
  <c r="Y1010" i="6"/>
  <c r="Z1010" i="6"/>
  <c r="AA1010" i="6"/>
  <c r="AB1010" i="6"/>
  <c r="G54" i="2"/>
  <c r="G55" i="2"/>
  <c r="D114" i="2"/>
  <c r="D115" i="2"/>
  <c r="F119" i="2"/>
  <c r="F120" i="2"/>
  <c r="F121" i="2"/>
  <c r="A122" i="2"/>
  <c r="F122" i="2"/>
  <c r="A129" i="2"/>
  <c r="C131" i="2"/>
  <c r="D131" i="2"/>
  <c r="E131" i="2"/>
  <c r="E132" i="2"/>
  <c r="E133" i="2"/>
  <c r="D134" i="2"/>
  <c r="E134" i="2"/>
  <c r="F134" i="2"/>
  <c r="C135" i="2"/>
  <c r="D135" i="2"/>
  <c r="D138" i="2"/>
  <c r="E138" i="2"/>
  <c r="F138" i="2"/>
  <c r="E139" i="2"/>
  <c r="F139" i="2"/>
  <c r="A140" i="2"/>
  <c r="A141" i="2"/>
  <c r="B141" i="2"/>
  <c r="D141" i="2"/>
  <c r="B142" i="2"/>
  <c r="D142" i="2"/>
  <c r="B157" i="2"/>
  <c r="A158" i="2"/>
  <c r="B158" i="2"/>
  <c r="A159" i="2"/>
  <c r="B159" i="2"/>
  <c r="A160" i="2"/>
  <c r="B160" i="2"/>
  <c r="B161" i="2"/>
  <c r="A162" i="2"/>
  <c r="B162" i="2"/>
  <c r="A163" i="2"/>
  <c r="B163" i="2"/>
  <c r="A164" i="2"/>
  <c r="B164" i="2"/>
  <c r="B165" i="2"/>
  <c r="A166" i="2"/>
  <c r="B166" i="2"/>
  <c r="A167" i="2"/>
  <c r="B167" i="2"/>
  <c r="A168" i="2"/>
  <c r="B168" i="2"/>
  <c r="B169" i="2"/>
  <c r="A170" i="2"/>
  <c r="B170" i="2"/>
  <c r="A171" i="2"/>
  <c r="B171" i="2"/>
  <c r="A172" i="2"/>
  <c r="B172" i="2"/>
  <c r="B180" i="2"/>
  <c r="A181" i="2"/>
  <c r="B181" i="2"/>
  <c r="A182" i="2"/>
  <c r="B182" i="2"/>
  <c r="A183" i="2"/>
  <c r="B183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1" i="2"/>
  <c r="D212" i="2"/>
  <c r="D213" i="2"/>
  <c r="D214" i="2"/>
  <c r="D215" i="2"/>
  <c r="D216" i="2"/>
  <c r="D217" i="2"/>
  <c r="D236" i="2"/>
  <c r="C239" i="2"/>
  <c r="D239" i="2"/>
  <c r="C242" i="2"/>
  <c r="D242" i="2"/>
  <c r="C253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Manalo, Christopher D.</author>
    <author>apmigrino</author>
  </authors>
  <commentList>
    <comment ref="F16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Must not exceed Maximum Price Ceiling  
-----------------&gt;</t>
        </r>
      </text>
    </comment>
    <comment ref="F96" authorId="1" shapeId="0" xr:uid="{00000000-0006-0000-0000-000002000000}">
      <text>
        <r>
          <rPr>
            <b/>
            <sz val="8"/>
            <color indexed="81"/>
            <rFont val="Tahoma"/>
            <family val="2"/>
          </rPr>
          <t>Must not exceed Maximum term -&gt;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Manalo, Christopher D.</author>
  </authors>
  <commentList>
    <comment ref="A1" authorId="0" shapeId="0" xr:uid="{00000000-0006-0000-0100-000001000000}">
      <text>
        <r>
          <rPr>
            <b/>
            <sz val="9"/>
            <color indexed="81"/>
            <rFont val="Tahoma"/>
            <charset val="1"/>
          </rPr>
          <t>PROGRAM</t>
        </r>
      </text>
    </comment>
    <comment ref="B1" authorId="0" shapeId="0" xr:uid="{00000000-0006-0000-0100-000002000000}">
      <text>
        <r>
          <rPr>
            <b/>
            <sz val="9"/>
            <color indexed="81"/>
            <rFont val="Tahoma"/>
            <charset val="1"/>
          </rPr>
          <t>TYPE OF DEVELOPMENT</t>
        </r>
      </text>
    </comment>
    <comment ref="A9" authorId="0" shapeId="0" xr:uid="{00000000-0006-0000-0100-000003000000}">
      <text>
        <r>
          <rPr>
            <b/>
            <sz val="9"/>
            <color indexed="81"/>
            <rFont val="Tahoma"/>
            <charset val="1"/>
          </rPr>
          <t>GUIDELINES</t>
        </r>
      </text>
    </comment>
    <comment ref="B13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>in Year</t>
        </r>
      </text>
    </comment>
    <comment ref="C13" authorId="0" shapeId="0" xr:uid="{00000000-0006-0000-0100-000005000000}">
      <text>
        <r>
          <rPr>
            <b/>
            <sz val="9"/>
            <color indexed="81"/>
            <rFont val="Tahoma"/>
            <family val="2"/>
          </rPr>
          <t>in Month</t>
        </r>
      </text>
    </comment>
    <comment ref="A23" authorId="0" shapeId="0" xr:uid="{00000000-0006-0000-0100-000006000000}">
      <text>
        <r>
          <rPr>
            <b/>
            <sz val="9"/>
            <color indexed="81"/>
            <rFont val="Tahoma"/>
            <charset val="1"/>
          </rPr>
          <t>SOCIALIZED HOUSING TYPE</t>
        </r>
      </text>
    </comment>
    <comment ref="B24" authorId="0" shapeId="0" xr:uid="{00000000-0006-0000-0100-000007000000}">
      <text>
        <r>
          <rPr>
            <b/>
            <sz val="9"/>
            <color indexed="81"/>
            <rFont val="Tahoma"/>
            <family val="2"/>
          </rPr>
          <t>Price Ceiling</t>
        </r>
      </text>
    </comment>
    <comment ref="D76" authorId="0" shapeId="0" xr:uid="{00000000-0006-0000-0100-000008000000}">
      <text>
        <r>
          <rPr>
            <b/>
            <sz val="9"/>
            <color indexed="81"/>
            <rFont val="Tahoma"/>
            <family val="2"/>
          </rPr>
          <t>BCD</t>
        </r>
      </text>
    </comment>
  </commentList>
</comments>
</file>

<file path=xl/sharedStrings.xml><?xml version="1.0" encoding="utf-8"?>
<sst xmlns="http://schemas.openxmlformats.org/spreadsheetml/2006/main" count="962" uniqueCount="266">
  <si>
    <t>:</t>
  </si>
  <si>
    <t>A.</t>
  </si>
  <si>
    <t>PRESENT AGE</t>
  </si>
  <si>
    <t>LOAN MATURITY</t>
  </si>
  <si>
    <t>B.</t>
  </si>
  <si>
    <t>B.1</t>
  </si>
  <si>
    <t>SELLING PRICE</t>
  </si>
  <si>
    <t>B.2</t>
  </si>
  <si>
    <t xml:space="preserve">     Lot</t>
  </si>
  <si>
    <t xml:space="preserve">     House</t>
  </si>
  <si>
    <t>B.3</t>
  </si>
  <si>
    <t>B.4</t>
  </si>
  <si>
    <t>C.</t>
  </si>
  <si>
    <t>D.</t>
  </si>
  <si>
    <t>F.</t>
  </si>
  <si>
    <t>G.</t>
  </si>
  <si>
    <t xml:space="preserve">     Principal &amp; Interest</t>
  </si>
  <si>
    <t xml:space="preserve">     Total</t>
  </si>
  <si>
    <t>DETAILED COMPUTATION</t>
  </si>
  <si>
    <t>Factor</t>
  </si>
  <si>
    <t xml:space="preserve">Monthly P &amp; I </t>
  </si>
  <si>
    <t>=</t>
  </si>
  <si>
    <t>MRI cent 5 conv</t>
  </si>
  <si>
    <t xml:space="preserve">   AAP</t>
  </si>
  <si>
    <t xml:space="preserve">  Doc. Stamps</t>
  </si>
  <si>
    <t xml:space="preserve">  Annual Premium</t>
  </si>
  <si>
    <t xml:space="preserve">  Bldg. Value</t>
  </si>
  <si>
    <t xml:space="preserve">  Fire Coverage</t>
  </si>
  <si>
    <t xml:space="preserve">  Tarrif Rate</t>
  </si>
  <si>
    <t xml:space="preserve">  AUP (1)</t>
  </si>
  <si>
    <t>Fire peso conv.</t>
  </si>
  <si>
    <t xml:space="preserve">  Value Added Tax</t>
  </si>
  <si>
    <t>Fire cent 5 conv</t>
  </si>
  <si>
    <t xml:space="preserve">  AUP (2)</t>
  </si>
  <si>
    <t xml:space="preserve">  AAP</t>
  </si>
  <si>
    <t>Computed by:</t>
  </si>
  <si>
    <t>Checked by:</t>
  </si>
  <si>
    <t>189B LOAN SCHEDULE OF PAYMENTS</t>
  </si>
  <si>
    <t>Name of Borrower</t>
  </si>
  <si>
    <t>Office</t>
  </si>
  <si>
    <t>Repayment Period</t>
  </si>
  <si>
    <t>Principal</t>
  </si>
  <si>
    <t>Repriced Amortization</t>
  </si>
  <si>
    <t>Interest Rate</t>
  </si>
  <si>
    <t>Months</t>
  </si>
  <si>
    <t>Term</t>
  </si>
  <si>
    <t>Monthly Amortization</t>
  </si>
  <si>
    <t>5th year Outstanding Balance:</t>
  </si>
  <si>
    <t>Repriced Years</t>
  </si>
  <si>
    <t>Payment</t>
  </si>
  <si>
    <t xml:space="preserve"> --- Payment ---</t>
  </si>
  <si>
    <t xml:space="preserve">     --- Payment ---</t>
  </si>
  <si>
    <t xml:space="preserve">   ---Interest Paid---</t>
  </si>
  <si>
    <t>Interest</t>
  </si>
  <si>
    <t xml:space="preserve"> ---Principal Repayment---</t>
  </si>
  <si>
    <t>Remaining</t>
  </si>
  <si>
    <t>Date</t>
  </si>
  <si>
    <t>OR#</t>
  </si>
  <si>
    <t>Period</t>
  </si>
  <si>
    <t>This Month</t>
  </si>
  <si>
    <t>Difference</t>
  </si>
  <si>
    <t>Balance</t>
  </si>
  <si>
    <t>Month</t>
  </si>
  <si>
    <t>Repriced Balance</t>
  </si>
  <si>
    <t>Maximum Outbal</t>
  </si>
  <si>
    <t>-</t>
  </si>
  <si>
    <t>-------</t>
  </si>
  <si>
    <t>----------</t>
  </si>
  <si>
    <t>---------</t>
  </si>
  <si>
    <t>_</t>
  </si>
  <si>
    <t>MaxTerm Reference</t>
  </si>
  <si>
    <t>Loan-To-Collateral Ratio</t>
  </si>
  <si>
    <t>Loan Amount</t>
  </si>
  <si>
    <t>With Buyback</t>
  </si>
  <si>
    <t>Without Buyback</t>
  </si>
  <si>
    <t>NDI Reference</t>
  </si>
  <si>
    <t>CAPACITY TO PAY</t>
  </si>
  <si>
    <t>Repriced reference</t>
  </si>
  <si>
    <t xml:space="preserve">  Zone</t>
  </si>
  <si>
    <t>2A</t>
  </si>
  <si>
    <t>MaxAge Reference</t>
  </si>
  <si>
    <t>AGE AT</t>
  </si>
  <si>
    <t>MaxAgeTerm Reference</t>
  </si>
  <si>
    <t>B.1.</t>
  </si>
  <si>
    <t>B.2.</t>
  </si>
  <si>
    <t>B.4.</t>
  </si>
  <si>
    <t>B.6.</t>
  </si>
  <si>
    <t>Minimum Loan Reference</t>
  </si>
  <si>
    <t>MRI doc. Stamp</t>
  </si>
  <si>
    <t>doc.stamp</t>
  </si>
  <si>
    <t>NDI</t>
  </si>
  <si>
    <t>GDI Reference</t>
  </si>
  <si>
    <t>GOVERNMENT</t>
  </si>
  <si>
    <t>Salary Deduction</t>
  </si>
  <si>
    <t>EMPLOYMENT</t>
  </si>
  <si>
    <t>PAYMODE</t>
  </si>
  <si>
    <t>3 yrs</t>
  </si>
  <si>
    <t>5 yrs</t>
  </si>
  <si>
    <t>10 yrs</t>
  </si>
  <si>
    <t>15 yrs</t>
  </si>
  <si>
    <t>BES</t>
  </si>
  <si>
    <t>Good</t>
  </si>
  <si>
    <t>Fair</t>
  </si>
  <si>
    <t>Poor</t>
  </si>
  <si>
    <t>Gross Income</t>
  </si>
  <si>
    <t>Net Income</t>
  </si>
  <si>
    <t>30 yrs</t>
  </si>
  <si>
    <t>20 yrs</t>
  </si>
  <si>
    <t>25 yrs</t>
  </si>
  <si>
    <t>TYPE OF DEVT</t>
  </si>
  <si>
    <t>Total NDI</t>
  </si>
  <si>
    <t>CTS-EL</t>
  </si>
  <si>
    <t>GAA</t>
  </si>
  <si>
    <t>Maturity Date</t>
  </si>
  <si>
    <t>1 yr</t>
  </si>
  <si>
    <t>CTS</t>
  </si>
  <si>
    <t>DCS</t>
  </si>
  <si>
    <t>REM</t>
  </si>
  <si>
    <t>LOAN BASE (B.1/B.2/B.3/B.4 whichever is lowest)</t>
  </si>
  <si>
    <t>*</t>
  </si>
  <si>
    <t xml:space="preserve">  Fire Service Tax</t>
  </si>
  <si>
    <t xml:space="preserve">  Local Gov't Tax</t>
  </si>
  <si>
    <t>GMI</t>
  </si>
  <si>
    <t>Total GMI Loanable:</t>
  </si>
  <si>
    <t>LOAN AMOUNT COMPUTATIONS</t>
  </si>
  <si>
    <t>COLLATERAL/APPRAISED VALUE</t>
  </si>
  <si>
    <t>B.4.1 Based on Gross Monthly Income (GMI)</t>
  </si>
  <si>
    <t>B.4.2 Based on Net Disposable Income (NDI)</t>
  </si>
  <si>
    <t>RECOMMENDED LOAN BASE</t>
  </si>
  <si>
    <t>ANNUAL INTEREST RATE</t>
  </si>
  <si>
    <t>E.</t>
  </si>
  <si>
    <t>RE-PRICING PERIOD</t>
  </si>
  <si>
    <t>LOAN TERM</t>
  </si>
  <si>
    <t>COMPUTATION OF MONTHLY AMORTIZATION/INSTALLMENT</t>
  </si>
  <si>
    <t xml:space="preserve">     MRI/SRI</t>
  </si>
  <si>
    <t xml:space="preserve">     Non-Life Insurance</t>
  </si>
  <si>
    <t xml:space="preserve">     Monthly Amortization/Installment</t>
  </si>
  <si>
    <t>TOTAL MONTHLY AMORTIZATION/INSTALLMENT</t>
  </si>
  <si>
    <t>H.</t>
  </si>
  <si>
    <t>MRI/SRI 1 year pre-payment &amp; MRI/SRI Doc. Stamps</t>
  </si>
  <si>
    <t xml:space="preserve">     Doc. Stamp</t>
  </si>
  <si>
    <t>MRI/SRI</t>
  </si>
  <si>
    <t>FIRE INSURANCE</t>
  </si>
  <si>
    <t>INT</t>
  </si>
  <si>
    <t>C_TEN</t>
  </si>
  <si>
    <t>C_FIVE</t>
  </si>
  <si>
    <t>CENT</t>
  </si>
  <si>
    <t>F_AMT</t>
  </si>
  <si>
    <t>BIRTH DATE</t>
  </si>
  <si>
    <t>M_AMT</t>
  </si>
  <si>
    <t>PROJECT TYPE</t>
  </si>
  <si>
    <t>HOUSING TYPE</t>
  </si>
  <si>
    <t>PRICE CEILING</t>
  </si>
  <si>
    <t>LTS NO.</t>
  </si>
  <si>
    <t>LTS DATE</t>
  </si>
  <si>
    <t>SOCIALIZED</t>
  </si>
  <si>
    <t>DUPLEX</t>
  </si>
  <si>
    <t>MAXIMUM PRICE CEILING</t>
  </si>
  <si>
    <t>CONDOMINIUM</t>
  </si>
  <si>
    <t>SINGLE ATTACHED</t>
  </si>
  <si>
    <t>SINGLE DETACHED</t>
  </si>
  <si>
    <t>ECONOMIC &amp; SOCIALIZED LIMIT</t>
  </si>
  <si>
    <t>ECONOMIC</t>
  </si>
  <si>
    <t>DCS-EL</t>
  </si>
  <si>
    <t>REM-EL</t>
  </si>
  <si>
    <t>GUIDELINE:</t>
  </si>
  <si>
    <t>PROGRAM:</t>
  </si>
  <si>
    <t>396/349</t>
  </si>
  <si>
    <t>403/349</t>
  </si>
  <si>
    <t>NAME OF BORROWER/S</t>
  </si>
  <si>
    <t>65</t>
  </si>
  <si>
    <t>70</t>
  </si>
  <si>
    <t>MAX AGE ALLOWED</t>
  </si>
  <si>
    <t>MIN AGE ALLOWED</t>
  </si>
  <si>
    <t>APPLICATION DATE:</t>
  </si>
  <si>
    <t>PRINCIPAL</t>
  </si>
  <si>
    <t>BORROWER INFORMATION</t>
  </si>
  <si>
    <t>w/ COBORROWER 1</t>
  </si>
  <si>
    <t>w/ COBORROWER 2</t>
  </si>
  <si>
    <t>MAX TERM</t>
  </si>
  <si>
    <t>TERM</t>
  </si>
  <si>
    <t>AGE</t>
  </si>
  <si>
    <t>PROCESSING TIME</t>
  </si>
  <si>
    <t>MAX TERM ALLOWED</t>
  </si>
  <si>
    <t>MATURITY AGE</t>
  </si>
  <si>
    <t>BIRTHDATE LIMIT(MAX AGE)</t>
  </si>
  <si>
    <t xml:space="preserve">                            (MIN AGE)</t>
  </si>
  <si>
    <t>IMPORTANT REFERENCE</t>
  </si>
  <si>
    <t>MATURITY AGE (P)</t>
  </si>
  <si>
    <t>MATURITY AGE (C1)</t>
  </si>
  <si>
    <t>MATURITY AGE (C2)</t>
  </si>
  <si>
    <t>SOCIALIZED HOUSING</t>
  </si>
  <si>
    <t>ECONOMIC HOUSING</t>
  </si>
  <si>
    <t>MAX LOAN</t>
  </si>
  <si>
    <t>DESIRED LOAN</t>
  </si>
  <si>
    <t>LTV</t>
  </si>
  <si>
    <t>MINIMUM</t>
  </si>
  <si>
    <t>MAXIMUM</t>
  </si>
  <si>
    <t>w/ BUYBACK</t>
  </si>
  <si>
    <t>w/o BUYBACK</t>
  </si>
  <si>
    <t>PD 957</t>
  </si>
  <si>
    <t>BP 220</t>
  </si>
  <si>
    <t>WORKAREA</t>
  </si>
  <si>
    <t>AFFORDABLE HOUSING</t>
  </si>
  <si>
    <t>REGION</t>
  </si>
  <si>
    <t>LOAN TO COLLATERAL RATIO</t>
  </si>
  <si>
    <t>MAXIMUM LOANABLE AMOUNT</t>
  </si>
  <si>
    <t>the corresponding loanable amount</t>
  </si>
  <si>
    <r>
      <rPr>
        <b/>
        <i/>
        <sz val="10"/>
        <rFont val="Arial"/>
        <family val="2"/>
      </rPr>
      <t xml:space="preserve">Note: </t>
    </r>
    <r>
      <rPr>
        <i/>
        <sz val="10"/>
        <rFont val="Arial"/>
        <family val="2"/>
      </rPr>
      <t xml:space="preserve">For collateral properties with </t>
    </r>
  </si>
  <si>
    <t>ACTUAL LOAN TO VALUE RATIO</t>
  </si>
  <si>
    <t>IDENTICAL LTV</t>
  </si>
  <si>
    <t>SPECIAL INSTRUCTIONS:</t>
  </si>
  <si>
    <t>try the following steps:</t>
  </si>
  <si>
    <t xml:space="preserve">1. If you're using Excel 2010 or later, </t>
  </si>
  <si>
    <t xml:space="preserve">    click File &gt; Options &gt; Formulas.</t>
  </si>
  <si>
    <t xml:space="preserve">    If you're using Excel for Mac,</t>
  </si>
  <si>
    <t xml:space="preserve">    click the Excel menu, and then </t>
  </si>
  <si>
    <t xml:space="preserve">    click Preferences &gt; Calculation.</t>
  </si>
  <si>
    <t xml:space="preserve">    If you're using Excel 2007,</t>
  </si>
  <si>
    <t xml:space="preserve">    click the Microsoft Office Button image,</t>
  </si>
  <si>
    <t xml:space="preserve">    click Excel Options,</t>
  </si>
  <si>
    <t xml:space="preserve">    and then click the Formulas category.</t>
  </si>
  <si>
    <t>2. In the Calculation options section,</t>
  </si>
  <si>
    <t xml:space="preserve">    On the Mac, click Use iterative calculation.</t>
  </si>
  <si>
    <t xml:space="preserve">    check the Enable iterative calculation.</t>
  </si>
  <si>
    <t xml:space="preserve">If there is problem in computations, </t>
  </si>
  <si>
    <t>COBORROWER1</t>
  </si>
  <si>
    <t>COBORROWER2</t>
  </si>
  <si>
    <t>HUC</t>
  </si>
  <si>
    <t>ROW / TOWN HOUSE</t>
  </si>
  <si>
    <t>Year</t>
  </si>
  <si>
    <t>B.5</t>
  </si>
  <si>
    <t>For Multiple Housing Loan</t>
  </si>
  <si>
    <t>Maximum Loan Amount for the New Housing Account</t>
  </si>
  <si>
    <t>MAX LOAN AMOUNT</t>
  </si>
  <si>
    <t>Existing Monthly Amortization</t>
  </si>
  <si>
    <t>CO-BORROWER1</t>
  </si>
  <si>
    <t>CO-BORROWER2</t>
  </si>
  <si>
    <t>Net GMI</t>
  </si>
  <si>
    <t>MAXIMUM TERM ALLOWED</t>
  </si>
  <si>
    <t>STANDARD PROCESSING TIME DEDUCTED (MOS)</t>
  </si>
  <si>
    <t>AGGREGATE MAX LOAN</t>
  </si>
  <si>
    <t>Maximum Loanable Amount</t>
  </si>
  <si>
    <t>Outbal of Existing Loan</t>
  </si>
  <si>
    <t>* The Total Net Loanable Amount shall not exceed the Maximum Loanable Amount</t>
  </si>
  <si>
    <t>Net Loanable Amount *</t>
  </si>
  <si>
    <t>MULTIPLE LOAN</t>
  </si>
  <si>
    <t>Over-the-counter</t>
  </si>
  <si>
    <t>PRIVATE</t>
  </si>
  <si>
    <t xml:space="preserve">Note: </t>
  </si>
  <si>
    <t xml:space="preserve">Default values are displayed </t>
  </si>
  <si>
    <t>and must be checked / evaluated.</t>
  </si>
  <si>
    <t>PRINCIPAL BORROWER</t>
  </si>
  <si>
    <t>appraised value of up to P  2,777,777.78,</t>
  </si>
  <si>
    <t xml:space="preserve"> shall not exceed P  2,500,000.00</t>
  </si>
  <si>
    <t xml:space="preserve"> EVALUATION SHEET  V1.0.2</t>
  </si>
  <si>
    <t>QUADRUPLEX</t>
  </si>
  <si>
    <t>FLOOR AREA</t>
  </si>
  <si>
    <t>TOTAL FLOOR NO.</t>
  </si>
  <si>
    <t>Please input Total floor no. and Floor area,</t>
  </si>
  <si>
    <t>if housing type is Condominium</t>
  </si>
  <si>
    <t>MIN FLR</t>
  </si>
  <si>
    <t>MAX FLR</t>
  </si>
  <si>
    <t>MID AREA</t>
  </si>
  <si>
    <t>MAX AREA</t>
  </si>
  <si>
    <t>CONDOMINIUM PRICE CEILLING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</si>
</sst>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164" formatCode="_(* #,##0.00_);_(* \(#,##0.00\);_(* &quot;-&quot;??_);_(@_)"/>
    <numFmt numFmtId="165" formatCode="mmmm\ d\,\ yyyy"/>
    <numFmt numFmtId="166" formatCode="_(* #,##0_);_(* \(#,##0\);_(* &quot;-&quot;??_);_(@_)"/>
    <numFmt numFmtId="167" formatCode="#,##0.00;[Red]#,##0.00"/>
    <numFmt numFmtId="168" formatCode="0.00;[Red]0.00"/>
    <numFmt numFmtId="169" formatCode="_(* #,##0.00000_);_(* \(#,##0.00000\);_(* &quot;-&quot;??_);_(@_)"/>
    <numFmt numFmtId="170" formatCode="0.0000"/>
    <numFmt numFmtId="171" formatCode="mmm\-yy_)"/>
    <numFmt numFmtId="172" formatCode="dd\-mmm\-yy_)"/>
    <numFmt numFmtId="173" formatCode="#,##0.0000_);\(#,##0.0000\)"/>
    <numFmt numFmtId="174" formatCode="_(* #,##0.00000000_);_(* \(#,##0.00000000\);_(* &quot;-&quot;??_);_(@_)"/>
    <numFmt numFmtId="175" formatCode="_(* #,##0.000000000_);_(* \(#,##0.000000000\);_(* &quot;-&quot;??_);_(@_)"/>
    <numFmt numFmtId="176" formatCode="0.00000"/>
    <numFmt numFmtId="177" formatCode="0.000%"/>
    <numFmt numFmtId="178" formatCode="#,##0.000000000;[Red]#,##0.000000000"/>
    <numFmt numFmtId="179" formatCode="0.000000000"/>
    <numFmt numFmtId="180" formatCode="0.000000%"/>
    <numFmt numFmtId="181" formatCode="#,##0.000"/>
    <numFmt numFmtId="182" formatCode="[$-3409]mmmm\ dd\,\ yyyy;@"/>
    <numFmt numFmtId="183" formatCode="#,##0.0"/>
  </numFmts>
  <fonts count="21" x14ac:knownFonts="1">
    <font>
      <sz val="10"/>
      <name val="Arial"/>
    </font>
    <font>
      <sz val="10"/>
      <name val="Arial"/>
    </font>
    <font>
      <b/>
      <sz val="14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2"/>
      <name val="Arial"/>
      <family val="2"/>
    </font>
    <font>
      <i/>
      <u/>
      <sz val="10"/>
      <name val="Arial"/>
      <family val="2"/>
    </font>
    <font>
      <b/>
      <i/>
      <u/>
      <sz val="10"/>
      <name val="Arial"/>
      <family val="2"/>
    </font>
    <font>
      <b/>
      <sz val="8"/>
      <name val="Arial"/>
      <family val="2"/>
    </font>
    <font>
      <b/>
      <sz val="8"/>
      <color indexed="81"/>
      <name val="Tahoma"/>
      <family val="2"/>
    </font>
    <font>
      <sz val="10"/>
      <color indexed="12"/>
      <name val="Courier"/>
      <family val="3"/>
    </font>
    <font>
      <sz val="10"/>
      <color indexed="20"/>
      <name val="Arial"/>
      <family val="2"/>
    </font>
    <font>
      <sz val="10"/>
      <color indexed="12"/>
      <name val="Arial"/>
      <family val="2"/>
    </font>
    <font>
      <b/>
      <u/>
      <sz val="10"/>
      <name val="Arial"/>
      <family val="2"/>
    </font>
    <font>
      <b/>
      <i/>
      <sz val="10"/>
      <name val="Arial"/>
      <family val="2"/>
    </font>
    <font>
      <b/>
      <sz val="9"/>
      <color indexed="81"/>
      <name val="Tahoma"/>
      <family val="2"/>
    </font>
    <font>
      <b/>
      <sz val="9"/>
      <color indexed="81"/>
      <name val="Tahoma"/>
      <charset val="1"/>
    </font>
    <font>
      <b/>
      <sz val="10"/>
      <name val="Cambria"/>
      <family val="1"/>
      <scheme val="major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8DB4E2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30">
    <xf numFmtId="0" fontId="0" fillId="0" borderId="0" xfId="0"/>
    <xf numFmtId="0" fontId="4" fillId="0" borderId="0" xfId="0" applyFont="1" applyAlignment="1">
      <alignment horizontal="center"/>
    </xf>
    <xf numFmtId="0" fontId="5" fillId="0" borderId="0" xfId="0" applyFont="1"/>
    <xf numFmtId="0" fontId="4" fillId="0" borderId="0" xfId="0" applyFont="1"/>
    <xf numFmtId="0" fontId="1" fillId="0" borderId="0" xfId="0" applyFont="1"/>
    <xf numFmtId="167" fontId="5" fillId="0" borderId="0" xfId="0" applyNumberFormat="1" applyFont="1" applyAlignment="1">
      <alignment horizontal="center"/>
    </xf>
    <xf numFmtId="167" fontId="5" fillId="2" borderId="0" xfId="0" applyNumberFormat="1" applyFont="1" applyFill="1"/>
    <xf numFmtId="168" fontId="5" fillId="2" borderId="0" xfId="0" applyNumberFormat="1" applyFont="1" applyFill="1"/>
    <xf numFmtId="167" fontId="5" fillId="0" borderId="0" xfId="0" applyNumberFormat="1" applyFont="1"/>
    <xf numFmtId="164" fontId="5" fillId="0" borderId="0" xfId="1" applyFont="1"/>
    <xf numFmtId="168" fontId="5" fillId="0" borderId="0" xfId="0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71" fontId="0" fillId="0" borderId="0" xfId="0" applyNumberFormat="1"/>
    <xf numFmtId="0" fontId="0" fillId="0" borderId="0" xfId="0" applyAlignment="1">
      <alignment horizontal="right"/>
    </xf>
    <xf numFmtId="172" fontId="0" fillId="0" borderId="0" xfId="0" applyNumberFormat="1"/>
    <xf numFmtId="39" fontId="11" fillId="0" borderId="0" xfId="0" applyNumberFormat="1" applyFont="1" applyProtection="1">
      <protection locked="0"/>
    </xf>
    <xf numFmtId="9" fontId="11" fillId="0" borderId="0" xfId="0" applyNumberFormat="1" applyFont="1" applyProtection="1">
      <protection locked="0"/>
    </xf>
    <xf numFmtId="37" fontId="11" fillId="0" borderId="0" xfId="0" applyNumberFormat="1" applyFont="1" applyProtection="1">
      <protection locked="0"/>
    </xf>
    <xf numFmtId="0" fontId="12" fillId="0" borderId="0" xfId="0" applyFont="1"/>
    <xf numFmtId="164" fontId="11" fillId="0" borderId="0" xfId="1" applyFont="1" applyProtection="1">
      <protection locked="0"/>
    </xf>
    <xf numFmtId="164" fontId="13" fillId="0" borderId="0" xfId="1" applyFont="1"/>
    <xf numFmtId="164" fontId="13" fillId="0" borderId="0" xfId="1" applyFont="1" applyProtection="1">
      <protection locked="0"/>
    </xf>
    <xf numFmtId="173" fontId="11" fillId="0" borderId="0" xfId="0" applyNumberFormat="1" applyFont="1" applyProtection="1">
      <protection locked="0"/>
    </xf>
    <xf numFmtId="39" fontId="0" fillId="0" borderId="0" xfId="0" applyNumberFormat="1"/>
    <xf numFmtId="9" fontId="0" fillId="0" borderId="0" xfId="0" applyNumberFormat="1"/>
    <xf numFmtId="0" fontId="0" fillId="0" borderId="0" xfId="0" applyAlignment="1">
      <alignment horizontal="fill"/>
    </xf>
    <xf numFmtId="174" fontId="1" fillId="0" borderId="0" xfId="1" applyNumberFormat="1" applyProtection="1"/>
    <xf numFmtId="164" fontId="1" fillId="0" borderId="0" xfId="1"/>
    <xf numFmtId="39" fontId="0" fillId="0" borderId="1" xfId="0" applyNumberFormat="1" applyBorder="1"/>
    <xf numFmtId="39" fontId="0" fillId="0" borderId="2" xfId="0" applyNumberFormat="1" applyBorder="1"/>
    <xf numFmtId="0" fontId="14" fillId="0" borderId="0" xfId="0" applyFont="1"/>
    <xf numFmtId="0" fontId="8" fillId="0" borderId="0" xfId="0" applyFont="1" applyAlignment="1">
      <alignment horizontal="center"/>
    </xf>
    <xf numFmtId="164" fontId="4" fillId="0" borderId="0" xfId="1" applyFont="1"/>
    <xf numFmtId="0" fontId="8" fillId="0" borderId="0" xfId="0" applyFont="1"/>
    <xf numFmtId="164" fontId="0" fillId="0" borderId="0" xfId="1" applyFont="1"/>
    <xf numFmtId="167" fontId="15" fillId="0" borderId="0" xfId="0" applyNumberFormat="1" applyFont="1" applyAlignment="1">
      <alignment horizontal="center"/>
    </xf>
    <xf numFmtId="164" fontId="5" fillId="0" borderId="0" xfId="1" applyFont="1" applyAlignment="1">
      <alignment horizontal="right"/>
    </xf>
    <xf numFmtId="164" fontId="5" fillId="0" borderId="0" xfId="1" applyFont="1" applyAlignment="1">
      <alignment horizontal="center"/>
    </xf>
    <xf numFmtId="9" fontId="5" fillId="0" borderId="0" xfId="2" applyFont="1" applyAlignment="1">
      <alignment horizontal="center"/>
    </xf>
    <xf numFmtId="9" fontId="5" fillId="0" borderId="0" xfId="2" applyFont="1"/>
    <xf numFmtId="9" fontId="0" fillId="0" borderId="0" xfId="2" applyFont="1"/>
    <xf numFmtId="164" fontId="0" fillId="0" borderId="0" xfId="0" applyNumberFormat="1"/>
    <xf numFmtId="164" fontId="4" fillId="0" borderId="0" xfId="1" applyFont="1" applyFill="1" applyAlignment="1">
      <alignment horizontal="center"/>
    </xf>
    <xf numFmtId="176" fontId="0" fillId="0" borderId="0" xfId="0" applyNumberFormat="1"/>
    <xf numFmtId="164" fontId="4" fillId="0" borderId="3" xfId="0" applyNumberFormat="1" applyFont="1" applyBorder="1"/>
    <xf numFmtId="164" fontId="5" fillId="0" borderId="0" xfId="1" applyFont="1" applyFill="1"/>
    <xf numFmtId="164" fontId="0" fillId="0" borderId="0" xfId="1" applyFont="1" applyFill="1"/>
    <xf numFmtId="164" fontId="0" fillId="0" borderId="1" xfId="1" applyFont="1" applyFill="1" applyBorder="1"/>
    <xf numFmtId="166" fontId="0" fillId="0" borderId="0" xfId="0" applyNumberFormat="1"/>
    <xf numFmtId="166" fontId="5" fillId="0" borderId="0" xfId="0" applyNumberFormat="1" applyFont="1"/>
    <xf numFmtId="166" fontId="5" fillId="0" borderId="0" xfId="2" applyNumberFormat="1" applyFont="1"/>
    <xf numFmtId="166" fontId="0" fillId="0" borderId="0" xfId="1" applyNumberFormat="1" applyFont="1"/>
    <xf numFmtId="166" fontId="0" fillId="0" borderId="0" xfId="1" applyNumberFormat="1" applyFont="1" applyFill="1"/>
    <xf numFmtId="9" fontId="0" fillId="0" borderId="0" xfId="2" applyFont="1" applyFill="1"/>
    <xf numFmtId="10" fontId="0" fillId="0" borderId="0" xfId="1" applyNumberFormat="1" applyFont="1" applyFill="1"/>
    <xf numFmtId="177" fontId="0" fillId="0" borderId="0" xfId="2" applyNumberFormat="1" applyFont="1"/>
    <xf numFmtId="167" fontId="5" fillId="2" borderId="0" xfId="0" applyNumberFormat="1" applyFont="1" applyFill="1" applyProtection="1">
      <protection hidden="1"/>
    </xf>
    <xf numFmtId="167" fontId="4" fillId="2" borderId="0" xfId="0" applyNumberFormat="1" applyFont="1" applyFill="1" applyProtection="1">
      <protection hidden="1"/>
    </xf>
    <xf numFmtId="165" fontId="4" fillId="2" borderId="0" xfId="0" applyNumberFormat="1" applyFont="1" applyFill="1" applyProtection="1">
      <protection hidden="1"/>
    </xf>
    <xf numFmtId="167" fontId="0" fillId="2" borderId="0" xfId="0" applyNumberFormat="1" applyFill="1" applyProtection="1">
      <protection hidden="1"/>
    </xf>
    <xf numFmtId="164" fontId="4" fillId="2" borderId="0" xfId="0" applyNumberFormat="1" applyFont="1" applyFill="1" applyProtection="1">
      <protection hidden="1"/>
    </xf>
    <xf numFmtId="164" fontId="5" fillId="2" borderId="0" xfId="1" applyFont="1" applyFill="1" applyProtection="1">
      <protection hidden="1"/>
    </xf>
    <xf numFmtId="167" fontId="4" fillId="2" borderId="1" xfId="0" applyNumberFormat="1" applyFont="1" applyFill="1" applyBorder="1" applyProtection="1">
      <protection hidden="1"/>
    </xf>
    <xf numFmtId="167" fontId="5" fillId="3" borderId="0" xfId="0" applyNumberFormat="1" applyFont="1" applyFill="1" applyProtection="1">
      <protection hidden="1"/>
    </xf>
    <xf numFmtId="168" fontId="5" fillId="2" borderId="0" xfId="0" applyNumberFormat="1" applyFont="1" applyFill="1" applyProtection="1">
      <protection hidden="1"/>
    </xf>
    <xf numFmtId="164" fontId="4" fillId="2" borderId="0" xfId="1" applyFont="1" applyFill="1" applyProtection="1">
      <protection hidden="1"/>
    </xf>
    <xf numFmtId="0" fontId="4" fillId="0" borderId="0" xfId="0" applyFont="1" applyAlignment="1" applyProtection="1">
      <alignment horizontal="center"/>
      <protection hidden="1"/>
    </xf>
    <xf numFmtId="10" fontId="0" fillId="4" borderId="0" xfId="0" applyNumberFormat="1" applyFill="1" applyProtection="1">
      <protection hidden="1"/>
    </xf>
    <xf numFmtId="14" fontId="0" fillId="0" borderId="0" xfId="0" applyNumberFormat="1"/>
    <xf numFmtId="178" fontId="4" fillId="0" borderId="0" xfId="0" applyNumberFormat="1" applyFont="1" applyAlignment="1">
      <alignment horizontal="center"/>
    </xf>
    <xf numFmtId="179" fontId="0" fillId="0" borderId="0" xfId="0" applyNumberFormat="1"/>
    <xf numFmtId="179" fontId="5" fillId="2" borderId="0" xfId="0" applyNumberFormat="1" applyFont="1" applyFill="1" applyProtection="1">
      <protection hidden="1"/>
    </xf>
    <xf numFmtId="175" fontId="4" fillId="2" borderId="0" xfId="1" applyNumberFormat="1" applyFont="1" applyFill="1" applyProtection="1">
      <protection hidden="1"/>
    </xf>
    <xf numFmtId="180" fontId="5" fillId="2" borderId="0" xfId="0" applyNumberFormat="1" applyFont="1" applyFill="1" applyAlignment="1" applyProtection="1">
      <alignment horizontal="center"/>
      <protection hidden="1"/>
    </xf>
    <xf numFmtId="168" fontId="5" fillId="3" borderId="0" xfId="0" applyNumberFormat="1" applyFont="1" applyFill="1" applyProtection="1">
      <protection hidden="1"/>
    </xf>
    <xf numFmtId="39" fontId="5" fillId="0" borderId="0" xfId="0" applyNumberFormat="1" applyFont="1"/>
    <xf numFmtId="164" fontId="14" fillId="0" borderId="0" xfId="1" applyFont="1"/>
    <xf numFmtId="167" fontId="5" fillId="0" borderId="0" xfId="0" applyNumberFormat="1" applyFont="1" applyAlignment="1" applyProtection="1">
      <alignment horizontal="right"/>
      <protection hidden="1"/>
    </xf>
    <xf numFmtId="181" fontId="5" fillId="0" borderId="0" xfId="0" applyNumberFormat="1" applyFont="1"/>
    <xf numFmtId="4" fontId="5" fillId="0" borderId="0" xfId="0" applyNumberFormat="1" applyFont="1"/>
    <xf numFmtId="4" fontId="0" fillId="0" borderId="0" xfId="0" applyNumberFormat="1"/>
    <xf numFmtId="167" fontId="4" fillId="0" borderId="0" xfId="0" applyNumberFormat="1" applyFont="1" applyAlignment="1" applyProtection="1">
      <alignment horizontal="center"/>
      <protection hidden="1"/>
    </xf>
    <xf numFmtId="49" fontId="5" fillId="0" borderId="0" xfId="1" applyNumberFormat="1" applyFont="1" applyFill="1"/>
    <xf numFmtId="49" fontId="0" fillId="0" borderId="0" xfId="0" applyNumberFormat="1"/>
    <xf numFmtId="49" fontId="5" fillId="0" borderId="0" xfId="0" applyNumberFormat="1" applyFont="1"/>
    <xf numFmtId="0" fontId="5" fillId="5" borderId="0" xfId="0" applyFont="1" applyFill="1" applyAlignment="1" applyProtection="1">
      <alignment horizontal="center"/>
      <protection locked="0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165" fontId="5" fillId="0" borderId="0" xfId="0" applyNumberFormat="1" applyFont="1"/>
    <xf numFmtId="0" fontId="5" fillId="2" borderId="0" xfId="0" applyFont="1" applyFill="1" applyAlignment="1">
      <alignment horizontal="center"/>
    </xf>
    <xf numFmtId="164" fontId="5" fillId="0" borderId="0" xfId="1" applyFont="1" applyFill="1" applyProtection="1"/>
    <xf numFmtId="0" fontId="8" fillId="2" borderId="0" xfId="0" applyFont="1" applyFill="1" applyAlignment="1">
      <alignment horizontal="right"/>
    </xf>
    <xf numFmtId="0" fontId="4" fillId="0" borderId="0" xfId="0" applyFont="1" applyAlignment="1">
      <alignment horizontal="left"/>
    </xf>
    <xf numFmtId="165" fontId="4" fillId="2" borderId="0" xfId="0" applyNumberFormat="1" applyFont="1" applyFill="1"/>
    <xf numFmtId="166" fontId="4" fillId="0" borderId="0" xfId="1" applyNumberFormat="1" applyFont="1" applyFill="1" applyProtection="1"/>
    <xf numFmtId="166" fontId="4" fillId="0" borderId="0" xfId="0" applyNumberFormat="1" applyFont="1"/>
    <xf numFmtId="0" fontId="6" fillId="0" borderId="0" xfId="0" applyFont="1"/>
    <xf numFmtId="0" fontId="5" fillId="2" borderId="0" xfId="0" applyFont="1" applyFill="1"/>
    <xf numFmtId="9" fontId="4" fillId="2" borderId="0" xfId="2" applyFont="1" applyFill="1" applyProtection="1"/>
    <xf numFmtId="167" fontId="18" fillId="0" borderId="0" xfId="0" applyNumberFormat="1" applyFont="1" applyAlignment="1">
      <alignment horizontal="left"/>
    </xf>
    <xf numFmtId="167" fontId="4" fillId="0" borderId="0" xfId="0" applyNumberFormat="1" applyFont="1" applyAlignment="1">
      <alignment horizontal="center"/>
    </xf>
    <xf numFmtId="164" fontId="4" fillId="2" borderId="0" xfId="0" applyNumberFormat="1" applyFont="1" applyFill="1"/>
    <xf numFmtId="164" fontId="0" fillId="0" borderId="0" xfId="1" applyFont="1" applyProtection="1"/>
    <xf numFmtId="164" fontId="5" fillId="0" borderId="0" xfId="1" applyFont="1" applyAlignment="1" applyProtection="1">
      <alignment horizontal="center"/>
    </xf>
    <xf numFmtId="167" fontId="0" fillId="0" borderId="0" xfId="0" applyNumberFormat="1"/>
    <xf numFmtId="0" fontId="3" fillId="0" borderId="0" xfId="0" applyFont="1"/>
    <xf numFmtId="164" fontId="4" fillId="0" borderId="0" xfId="0" applyNumberFormat="1" applyFont="1"/>
    <xf numFmtId="176" fontId="5" fillId="0" borderId="0" xfId="0" applyNumberFormat="1" applyFont="1"/>
    <xf numFmtId="164" fontId="5" fillId="0" borderId="0" xfId="0" applyNumberFormat="1" applyFont="1"/>
    <xf numFmtId="0" fontId="7" fillId="0" borderId="0" xfId="0" applyFont="1" applyAlignment="1">
      <alignment horizontal="center"/>
    </xf>
    <xf numFmtId="9" fontId="4" fillId="0" borderId="0" xfId="0" applyNumberFormat="1" applyFont="1" applyAlignment="1">
      <alignment horizontal="center"/>
    </xf>
    <xf numFmtId="0" fontId="4" fillId="2" borderId="0" xfId="0" applyFont="1" applyFill="1"/>
    <xf numFmtId="169" fontId="4" fillId="0" borderId="0" xfId="1" applyNumberFormat="1" applyFont="1" applyFill="1" applyProtection="1"/>
    <xf numFmtId="169" fontId="4" fillId="0" borderId="0" xfId="1" applyNumberFormat="1" applyFont="1" applyProtection="1"/>
    <xf numFmtId="3" fontId="5" fillId="2" borderId="0" xfId="0" applyNumberFormat="1" applyFont="1" applyFill="1"/>
    <xf numFmtId="167" fontId="4" fillId="2" borderId="0" xfId="0" applyNumberFormat="1" applyFont="1" applyFill="1"/>
    <xf numFmtId="3" fontId="5" fillId="0" borderId="0" xfId="0" applyNumberFormat="1" applyFont="1"/>
    <xf numFmtId="167" fontId="4" fillId="0" borderId="0" xfId="0" applyNumberFormat="1" applyFont="1"/>
    <xf numFmtId="170" fontId="5" fillId="0" borderId="0" xfId="0" applyNumberFormat="1" applyFont="1" applyAlignment="1">
      <alignment horizontal="center"/>
    </xf>
    <xf numFmtId="168" fontId="4" fillId="0" borderId="0" xfId="0" applyNumberFormat="1" applyFont="1"/>
    <xf numFmtId="0" fontId="6" fillId="2" borderId="0" xfId="0" applyFont="1" applyFill="1"/>
    <xf numFmtId="0" fontId="9" fillId="0" borderId="0" xfId="0" applyFont="1"/>
    <xf numFmtId="49" fontId="5" fillId="5" borderId="0" xfId="0" applyNumberFormat="1" applyFont="1" applyFill="1" applyAlignment="1" applyProtection="1">
      <alignment horizontal="center"/>
      <protection locked="0"/>
    </xf>
    <xf numFmtId="49" fontId="4" fillId="0" borderId="0" xfId="0" applyNumberFormat="1" applyFont="1"/>
    <xf numFmtId="0" fontId="19" fillId="0" borderId="0" xfId="0" applyFont="1" applyAlignment="1">
      <alignment horizontal="left"/>
    </xf>
    <xf numFmtId="0" fontId="20" fillId="6" borderId="0" xfId="0" applyFont="1" applyFill="1" applyAlignment="1" applyProtection="1">
      <alignment horizontal="center" vertical="center"/>
      <protection hidden="1"/>
    </xf>
    <xf numFmtId="3" fontId="0" fillId="0" borderId="0" xfId="0" applyNumberFormat="1"/>
    <xf numFmtId="182" fontId="5" fillId="5" borderId="0" xfId="0" applyNumberFormat="1" applyFont="1" applyFill="1" applyAlignment="1" applyProtection="1">
      <alignment horizontal="center"/>
      <protection locked="0"/>
    </xf>
    <xf numFmtId="165" fontId="5" fillId="5" borderId="0" xfId="0" applyNumberFormat="1" applyFont="1" applyFill="1" applyAlignment="1" applyProtection="1">
      <alignment horizontal="center"/>
      <protection locked="0"/>
    </xf>
    <xf numFmtId="166" fontId="5" fillId="0" borderId="0" xfId="1" applyNumberFormat="1" applyFont="1" applyFill="1" applyProtection="1">
      <protection hidden="1"/>
    </xf>
    <xf numFmtId="3" fontId="5" fillId="0" borderId="0" xfId="0" applyNumberFormat="1" applyFont="1" applyAlignment="1">
      <alignment horizontal="right"/>
    </xf>
    <xf numFmtId="183" fontId="0" fillId="0" borderId="0" xfId="0" applyNumberFormat="1"/>
    <xf numFmtId="165" fontId="0" fillId="0" borderId="0" xfId="0" applyNumberFormat="1"/>
    <xf numFmtId="166" fontId="5" fillId="0" borderId="0" xfId="0" applyNumberFormat="1" applyFont="1" applyAlignment="1" applyProtection="1">
      <alignment horizontal="center"/>
      <protection hidden="1"/>
    </xf>
    <xf numFmtId="165" fontId="0" fillId="0" borderId="0" xfId="0" applyNumberFormat="1" applyAlignment="1">
      <alignment horizontal="center"/>
    </xf>
    <xf numFmtId="4" fontId="5" fillId="5" borderId="0" xfId="0" applyNumberFormat="1" applyFont="1" applyFill="1" applyAlignment="1" applyProtection="1">
      <alignment horizontal="center"/>
      <protection locked="0"/>
    </xf>
    <xf numFmtId="167" fontId="4" fillId="7" borderId="0" xfId="0" applyNumberFormat="1" applyFont="1" applyFill="1" applyAlignment="1" applyProtection="1">
      <alignment horizontal="center"/>
      <protection hidden="1"/>
    </xf>
    <xf numFmtId="167" fontId="4" fillId="7" borderId="0" xfId="0" applyNumberFormat="1" applyFont="1" applyFill="1" applyAlignment="1" applyProtection="1">
      <alignment horizontal="right"/>
      <protection hidden="1"/>
    </xf>
    <xf numFmtId="4" fontId="5" fillId="5" borderId="0" xfId="0" applyNumberFormat="1" applyFont="1" applyFill="1" applyProtection="1">
      <protection locked="0"/>
    </xf>
    <xf numFmtId="0" fontId="5" fillId="0" borderId="0" xfId="0" applyFont="1" applyAlignment="1">
      <alignment horizontal="right"/>
    </xf>
    <xf numFmtId="167" fontId="3" fillId="0" borderId="0" xfId="0" applyNumberFormat="1" applyFont="1" applyAlignment="1" applyProtection="1">
      <alignment horizontal="center"/>
      <protection hidden="1"/>
    </xf>
    <xf numFmtId="167" fontId="5" fillId="5" borderId="0" xfId="0" applyNumberFormat="1" applyFont="1" applyFill="1" applyAlignment="1" applyProtection="1">
      <alignment horizontal="right"/>
      <protection locked="0"/>
    </xf>
    <xf numFmtId="167" fontId="5" fillId="0" borderId="4" xfId="0" applyNumberFormat="1" applyFont="1" applyBorder="1" applyAlignment="1" applyProtection="1">
      <alignment horizontal="right"/>
      <protection hidden="1"/>
    </xf>
    <xf numFmtId="167" fontId="5" fillId="5" borderId="5" xfId="0" applyNumberFormat="1" applyFont="1" applyFill="1" applyBorder="1" applyAlignment="1" applyProtection="1">
      <alignment horizontal="right"/>
      <protection locked="0"/>
    </xf>
    <xf numFmtId="183" fontId="5" fillId="0" borderId="0" xfId="0" applyNumberFormat="1" applyFont="1"/>
    <xf numFmtId="4" fontId="0" fillId="0" borderId="0" xfId="0" applyNumberFormat="1" applyAlignment="1">
      <alignment horizontal="right"/>
    </xf>
    <xf numFmtId="9" fontId="5" fillId="0" borderId="0" xfId="2" applyFont="1" applyAlignment="1">
      <alignment horizontal="right"/>
    </xf>
    <xf numFmtId="10" fontId="0" fillId="0" borderId="0" xfId="0" applyNumberFormat="1" applyAlignment="1">
      <alignment horizontal="right"/>
    </xf>
    <xf numFmtId="10" fontId="0" fillId="8" borderId="0" xfId="0" applyNumberFormat="1" applyFill="1"/>
    <xf numFmtId="167" fontId="0" fillId="4" borderId="0" xfId="0" applyNumberFormat="1" applyFill="1" applyProtection="1">
      <protection hidden="1"/>
    </xf>
    <xf numFmtId="164" fontId="4" fillId="7" borderId="0" xfId="0" applyNumberFormat="1" applyFont="1" applyFill="1" applyProtection="1">
      <protection hidden="1"/>
    </xf>
    <xf numFmtId="164" fontId="4" fillId="0" borderId="0" xfId="0" applyNumberFormat="1" applyFont="1" applyProtection="1">
      <protection hidden="1"/>
    </xf>
    <xf numFmtId="164" fontId="4" fillId="0" borderId="1" xfId="0" applyNumberFormat="1" applyFont="1" applyBorder="1" applyProtection="1">
      <protection hidden="1"/>
    </xf>
    <xf numFmtId="0" fontId="5" fillId="0" borderId="0" xfId="0" applyFont="1" applyAlignment="1" applyProtection="1">
      <alignment horizontal="left"/>
      <protection locked="0"/>
    </xf>
    <xf numFmtId="165" fontId="5" fillId="0" borderId="0" xfId="0" applyNumberFormat="1" applyFont="1" applyAlignment="1" applyProtection="1">
      <alignment horizontal="center"/>
      <protection locked="0"/>
    </xf>
    <xf numFmtId="164" fontId="5" fillId="0" borderId="0" xfId="1" applyFont="1" applyAlignment="1"/>
    <xf numFmtId="177" fontId="5" fillId="0" borderId="0" xfId="2" applyNumberFormat="1" applyFont="1" applyAlignment="1">
      <alignment horizontal="right"/>
    </xf>
    <xf numFmtId="177" fontId="5" fillId="0" borderId="0" xfId="0" applyNumberFormat="1" applyFont="1"/>
    <xf numFmtId="0" fontId="20" fillId="6" borderId="0" xfId="0" applyFont="1" applyFill="1" applyAlignment="1" applyProtection="1">
      <alignment horizontal="center" vertical="center"/>
      <protection locked="0" hidden="1"/>
    </xf>
    <xf numFmtId="0" fontId="5" fillId="0" borderId="0" xfId="0" applyFont="1" applyProtection="1">
      <protection locked="0"/>
    </xf>
    <xf numFmtId="0" fontId="0" fillId="0" borderId="0" xfId="0" applyProtection="1">
      <protection locked="0"/>
    </xf>
    <xf numFmtId="165" fontId="5" fillId="0" borderId="0" xfId="0" applyNumberFormat="1" applyFont="1" applyProtection="1">
      <protection locked="0"/>
    </xf>
    <xf numFmtId="3" fontId="5" fillId="0" borderId="0" xfId="0" applyNumberFormat="1" applyFont="1" applyProtection="1">
      <protection locked="0"/>
    </xf>
    <xf numFmtId="0" fontId="18" fillId="5" borderId="0" xfId="0" applyFont="1" applyFill="1" applyAlignment="1" applyProtection="1">
      <alignment horizontal="right"/>
      <protection locked="0"/>
    </xf>
    <xf numFmtId="39" fontId="5" fillId="5" borderId="0" xfId="1" applyNumberFormat="1" applyFont="1" applyFill="1" applyAlignment="1" applyProtection="1">
      <alignment horizontal="center"/>
      <protection locked="0"/>
    </xf>
    <xf numFmtId="164" fontId="5" fillId="5" borderId="0" xfId="1" applyFont="1" applyFill="1" applyProtection="1">
      <protection locked="0"/>
    </xf>
    <xf numFmtId="177" fontId="4" fillId="0" borderId="0" xfId="0" applyNumberFormat="1" applyFont="1" applyAlignment="1" applyProtection="1">
      <alignment horizontal="center"/>
      <protection hidden="1"/>
    </xf>
    <xf numFmtId="0" fontId="4" fillId="5" borderId="0" xfId="0" applyFont="1" applyFill="1" applyProtection="1">
      <protection locked="0"/>
    </xf>
    <xf numFmtId="0" fontId="4" fillId="5" borderId="0" xfId="0" applyFont="1" applyFill="1" applyAlignment="1" applyProtection="1">
      <alignment horizontal="left"/>
      <protection locked="0"/>
    </xf>
    <xf numFmtId="167" fontId="5" fillId="0" borderId="0" xfId="0" applyNumberFormat="1" applyFont="1" applyAlignment="1">
      <alignment horizontal="right"/>
    </xf>
    <xf numFmtId="0" fontId="9" fillId="0" borderId="0" xfId="0" applyFont="1" applyProtection="1">
      <protection locked="0"/>
    </xf>
    <xf numFmtId="0" fontId="6" fillId="0" borderId="0" xfId="0" applyFont="1" applyProtection="1">
      <protection locked="0"/>
    </xf>
    <xf numFmtId="166" fontId="5" fillId="0" borderId="0" xfId="1" applyNumberFormat="1" applyFont="1" applyFill="1" applyAlignment="1" applyProtection="1">
      <alignment horizontal="center" vertical="center"/>
      <protection hidden="1"/>
    </xf>
    <xf numFmtId="4" fontId="5" fillId="2" borderId="0" xfId="0" applyNumberFormat="1" applyFont="1" applyFill="1" applyAlignment="1" applyProtection="1">
      <alignment horizontal="center"/>
      <protection hidden="1"/>
    </xf>
    <xf numFmtId="9" fontId="5" fillId="2" borderId="0" xfId="2" applyFont="1" applyFill="1" applyAlignment="1" applyProtection="1">
      <alignment horizontal="center"/>
      <protection hidden="1"/>
    </xf>
    <xf numFmtId="0" fontId="14" fillId="2" borderId="0" xfId="0" applyFont="1" applyFill="1" applyAlignment="1">
      <alignment horizontal="center"/>
    </xf>
    <xf numFmtId="0" fontId="5" fillId="2" borderId="0" xfId="0" applyFont="1" applyFill="1" applyAlignment="1" applyProtection="1">
      <alignment horizontal="center"/>
      <protection hidden="1"/>
    </xf>
    <xf numFmtId="3" fontId="5" fillId="2" borderId="0" xfId="0" applyNumberFormat="1" applyFont="1" applyFill="1" applyAlignment="1">
      <alignment horizontal="center"/>
    </xf>
    <xf numFmtId="165" fontId="14" fillId="2" borderId="0" xfId="0" applyNumberFormat="1" applyFont="1" applyFill="1" applyAlignment="1" applyProtection="1">
      <alignment horizontal="center"/>
      <protection hidden="1"/>
    </xf>
    <xf numFmtId="39" fontId="5" fillId="2" borderId="0" xfId="1" applyNumberFormat="1" applyFont="1" applyFill="1" applyAlignment="1" applyProtection="1">
      <alignment horizontal="center" vertical="center"/>
      <protection hidden="1"/>
    </xf>
    <xf numFmtId="9" fontId="3" fillId="4" borderId="0" xfId="2" applyFont="1" applyFill="1" applyAlignment="1" applyProtection="1">
      <alignment horizontal="center"/>
    </xf>
    <xf numFmtId="0" fontId="3" fillId="4" borderId="0" xfId="0" applyFont="1" applyFill="1" applyAlignment="1">
      <alignment horizontal="center"/>
    </xf>
    <xf numFmtId="9" fontId="14" fillId="4" borderId="0" xfId="2" applyFont="1" applyFill="1" applyAlignment="1" applyProtection="1">
      <alignment horizontal="center"/>
    </xf>
    <xf numFmtId="4" fontId="5" fillId="4" borderId="0" xfId="0" applyNumberFormat="1" applyFont="1" applyFill="1" applyAlignment="1">
      <alignment horizontal="center"/>
    </xf>
    <xf numFmtId="4" fontId="1" fillId="0" borderId="0" xfId="0" applyNumberFormat="1" applyFont="1" applyProtection="1">
      <protection locked="0"/>
    </xf>
    <xf numFmtId="4" fontId="5" fillId="0" borderId="0" xfId="0" applyNumberFormat="1" applyFont="1" applyProtection="1">
      <protection locked="0"/>
    </xf>
    <xf numFmtId="0" fontId="3" fillId="2" borderId="0" xfId="0" applyFont="1" applyFill="1"/>
    <xf numFmtId="3" fontId="3" fillId="2" borderId="0" xfId="0" applyNumberFormat="1" applyFont="1" applyFill="1"/>
    <xf numFmtId="167" fontId="4" fillId="0" borderId="0" xfId="0" applyNumberFormat="1" applyFont="1" applyAlignment="1">
      <alignment horizontal="center" wrapText="1"/>
    </xf>
    <xf numFmtId="164" fontId="5" fillId="4" borderId="0" xfId="1" applyFont="1" applyFill="1" applyProtection="1">
      <protection hidden="1"/>
    </xf>
    <xf numFmtId="0" fontId="5" fillId="0" borderId="0" xfId="0" applyFont="1" applyAlignment="1" applyProtection="1">
      <alignment horizontal="right"/>
      <protection locked="0"/>
    </xf>
    <xf numFmtId="167" fontId="5" fillId="0" borderId="0" xfId="0" applyNumberFormat="1" applyFont="1" applyAlignment="1" applyProtection="1">
      <alignment horizontal="right"/>
      <protection locked="0"/>
    </xf>
    <xf numFmtId="164" fontId="5" fillId="5" borderId="0" xfId="0" applyNumberFormat="1" applyFont="1" applyFill="1" applyAlignment="1" applyProtection="1">
      <alignment horizontal="right"/>
      <protection locked="0"/>
    </xf>
    <xf numFmtId="164" fontId="5" fillId="5" borderId="0" xfId="0" applyNumberFormat="1" applyFont="1" applyFill="1" applyProtection="1">
      <protection locked="0"/>
    </xf>
    <xf numFmtId="164" fontId="5" fillId="5" borderId="0" xfId="0" applyNumberFormat="1" applyFont="1" applyFill="1" applyAlignment="1" applyProtection="1">
      <alignment horizontal="right" wrapText="1"/>
      <protection locked="0"/>
    </xf>
    <xf numFmtId="164" fontId="4" fillId="4" borderId="0" xfId="0" applyNumberFormat="1" applyFont="1" applyFill="1" applyAlignment="1">
      <alignment horizontal="right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167" fontId="4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5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4" fontId="5" fillId="4" borderId="0" xfId="0" applyNumberFormat="1" applyFont="1" applyFill="1"/>
    <xf numFmtId="164" fontId="5" fillId="4" borderId="0" xfId="0" applyNumberFormat="1" applyFont="1" applyFill="1" applyAlignment="1">
      <alignment horizontal="right" wrapText="1"/>
    </xf>
    <xf numFmtId="4" fontId="4" fillId="0" borderId="0" xfId="0" applyNumberFormat="1" applyFont="1"/>
    <xf numFmtId="0" fontId="6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5" fillId="9" borderId="0" xfId="0" applyFont="1" applyFill="1" applyAlignment="1" applyProtection="1">
      <alignment horizontal="center"/>
      <protection locked="0"/>
    </xf>
    <xf numFmtId="4" fontId="0" fillId="9" borderId="0" xfId="0" applyNumberFormat="1" applyFill="1"/>
    <xf numFmtId="3" fontId="0" fillId="9" borderId="0" xfId="0" applyNumberFormat="1" applyFill="1"/>
    <xf numFmtId="165" fontId="4" fillId="4" borderId="0" xfId="0" applyNumberFormat="1" applyFont="1" applyFill="1"/>
    <xf numFmtId="165" fontId="15" fillId="2" borderId="0" xfId="0" applyNumberFormat="1" applyFont="1" applyFill="1" applyAlignment="1">
      <alignment horizontal="center"/>
    </xf>
    <xf numFmtId="0" fontId="15" fillId="2" borderId="0" xfId="0" applyFont="1" applyFill="1" applyAlignment="1">
      <alignment horizontal="center"/>
    </xf>
    <xf numFmtId="0" fontId="0" fillId="0" borderId="3" xfId="0" applyBorder="1"/>
    <xf numFmtId="4" fontId="0" fillId="0" borderId="3" xfId="0" applyNumberFormat="1" applyBorder="1"/>
    <xf numFmtId="166" fontId="4" fillId="0" borderId="3" xfId="0" applyNumberFormat="1" applyFont="1" applyBorder="1" applyAlignment="1">
      <alignment horizontal="center"/>
    </xf>
    <xf numFmtId="168" fontId="4" fillId="0" borderId="3" xfId="0" applyNumberFormat="1" applyFont="1" applyBorder="1" applyAlignment="1">
      <alignment horizontal="center"/>
    </xf>
    <xf numFmtId="168" fontId="5" fillId="0" borderId="3" xfId="0" applyNumberFormat="1" applyFont="1" applyBorder="1"/>
    <xf numFmtId="0" fontId="5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5" fillId="5" borderId="0" xfId="0" applyFont="1" applyFill="1" applyAlignment="1" applyProtection="1">
      <alignment horizontal="left"/>
      <protection locked="0"/>
    </xf>
    <xf numFmtId="0" fontId="5" fillId="0" borderId="6" xfId="0" applyFont="1" applyBorder="1" applyAlignment="1" applyProtection="1">
      <alignment horizontal="center"/>
      <protection locked="0"/>
    </xf>
    <xf numFmtId="0" fontId="2" fillId="0" borderId="0" xfId="0" applyFont="1" applyAlignment="1">
      <alignment horizontal="center"/>
    </xf>
    <xf numFmtId="167" fontId="8" fillId="0" borderId="0" xfId="0" applyNumberFormat="1" applyFont="1" applyAlignment="1">
      <alignment horizontal="center"/>
    </xf>
    <xf numFmtId="167" fontId="4" fillId="0" borderId="0" xfId="0" applyNumberFormat="1" applyFont="1" applyAlignment="1">
      <alignment horizontal="center"/>
    </xf>
    <xf numFmtId="167" fontId="8" fillId="0" borderId="7" xfId="0" applyNumberFormat="1" applyFont="1" applyBorder="1" applyAlignment="1">
      <alignment horizontal="center"/>
    </xf>
    <xf numFmtId="166" fontId="4" fillId="0" borderId="3" xfId="0" applyNumberFormat="1" applyFont="1" applyBorder="1" applyAlignment="1">
      <alignment horizontal="center"/>
    </xf>
    <xf numFmtId="0" fontId="0" fillId="0" borderId="0" xfId="0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69">
    <dxf>
      <font>
        <color rgb="FFFFFF99"/>
      </font>
    </dxf>
    <dxf>
      <font>
        <color rgb="FFFFFF99"/>
      </font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3" tint="0.59996337778862885"/>
      </font>
    </dxf>
    <dxf>
      <font>
        <color theme="3" tint="0.59996337778862885"/>
      </font>
    </dxf>
    <dxf>
      <font>
        <color theme="0"/>
      </font>
    </dxf>
    <dxf>
      <font>
        <color theme="0"/>
      </font>
    </dxf>
    <dxf>
      <font>
        <color rgb="FFFFFF99"/>
      </font>
    </dxf>
    <dxf>
      <font>
        <color rgb="FFFFFF99"/>
      </font>
    </dxf>
    <dxf>
      <font>
        <color theme="3" tint="0.59996337778862885"/>
      </font>
    </dxf>
    <dxf>
      <font>
        <color theme="3" tint="0.59996337778862885"/>
      </font>
    </dxf>
    <dxf>
      <font>
        <color theme="3" tint="0.59996337778862885"/>
      </font>
    </dxf>
    <dxf>
      <font>
        <color rgb="FFFFFF99"/>
      </font>
    </dxf>
    <dxf>
      <font>
        <color rgb="FFFFFF99"/>
      </font>
    </dxf>
    <dxf>
      <font>
        <color rgb="FFFFFF99"/>
      </font>
    </dxf>
    <dxf>
      <font>
        <color rgb="FFFFFF99"/>
      </font>
    </dxf>
    <dxf>
      <font>
        <color rgb="FFFFFF99"/>
      </font>
    </dxf>
    <dxf>
      <font>
        <color rgb="FFFFFF99"/>
      </font>
    </dxf>
    <dxf>
      <font>
        <color rgb="FFFFFF99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3" tint="0.59996337778862885"/>
      </font>
    </dxf>
    <dxf>
      <font>
        <color theme="3" tint="0.59996337778862885"/>
      </font>
    </dxf>
    <dxf>
      <font>
        <color theme="0"/>
      </font>
    </dxf>
    <dxf>
      <font>
        <color theme="0"/>
      </font>
    </dxf>
    <dxf>
      <font>
        <color theme="3" tint="0.59996337778862885"/>
      </font>
    </dxf>
    <dxf>
      <font>
        <color theme="3" tint="0.59996337778862885"/>
        <name val="Cambria"/>
        <scheme val="none"/>
      </font>
    </dxf>
    <dxf>
      <font>
        <color theme="3" tint="0.59996337778862885"/>
      </font>
    </dxf>
    <dxf>
      <font>
        <color theme="3" tint="0.59996337778862885"/>
        <name val="Cambria"/>
        <scheme val="none"/>
      </font>
    </dxf>
    <dxf>
      <font>
        <color theme="3" tint="0.59996337778862885"/>
      </font>
    </dxf>
    <dxf>
      <font>
        <color rgb="FFFFFF99"/>
      </font>
    </dxf>
    <dxf>
      <font>
        <color rgb="FFFFFF99"/>
      </font>
    </dxf>
    <dxf>
      <font>
        <color rgb="FFFFFF99"/>
      </font>
    </dxf>
    <dxf>
      <font>
        <color rgb="FFFFFF99"/>
      </font>
    </dxf>
    <dxf>
      <font>
        <color theme="3" tint="0.59996337778862885"/>
        <name val="Cambria"/>
        <scheme val="none"/>
      </font>
    </dxf>
    <dxf>
      <font>
        <color rgb="FFFFFF99"/>
      </font>
    </dxf>
    <dxf>
      <font>
        <color rgb="FFFFFF99"/>
      </font>
    </dxf>
    <dxf>
      <font>
        <color rgb="FFFFFF99"/>
      </font>
    </dxf>
    <dxf>
      <font>
        <color rgb="FFFFFF99"/>
      </font>
    </dxf>
    <dxf>
      <font>
        <color rgb="FFFFFF99"/>
      </font>
    </dxf>
    <dxf>
      <font>
        <color theme="3" tint="0.59996337778862885"/>
        <name val="Cambria"/>
        <scheme val="none"/>
      </font>
    </dxf>
    <dxf>
      <font>
        <color theme="0"/>
      </font>
      <fill>
        <patternFill patternType="none">
          <bgColor indexed="65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  <fill>
        <patternFill patternType="none">
          <bgColor indexed="65"/>
        </patternFill>
      </fill>
    </dxf>
    <dxf>
      <font>
        <color theme="0"/>
      </font>
      <fill>
        <patternFill>
          <bgColor theme="0"/>
        </patternFill>
      </fill>
    </dxf>
    <dxf>
      <font>
        <color theme="3" tint="0.59996337778862885"/>
      </font>
    </dxf>
    <dxf>
      <font>
        <color theme="3" tint="0.59996337778862885"/>
      </font>
    </dxf>
    <dxf>
      <font>
        <color theme="3" tint="0.59996337778862885"/>
      </font>
    </dxf>
    <dxf>
      <font>
        <color theme="3" tint="0.59996337778862885"/>
      </font>
    </dxf>
    <dxf>
      <font>
        <color theme="3" tint="0.59996337778862885"/>
      </font>
    </dxf>
    <dxf>
      <font>
        <color theme="3" tint="0.59996337778862885"/>
      </font>
    </dxf>
    <dxf>
      <font>
        <color theme="3" tint="0.59996337778862885"/>
      </font>
    </dxf>
    <dxf>
      <font>
        <color theme="3" tint="0.59996337778862885"/>
      </font>
    </dxf>
    <dxf>
      <font>
        <color theme="0"/>
      </font>
    </dxf>
    <dxf>
      <font>
        <color theme="0"/>
      </font>
    </dxf>
    <dxf>
      <font>
        <color theme="3" tint="0.59996337778862885"/>
      </font>
    </dxf>
    <dxf>
      <font>
        <b/>
        <i val="0"/>
        <color theme="3" tint="0.59996337778862885"/>
      </font>
    </dxf>
    <dxf>
      <font>
        <b/>
        <i val="0"/>
        <color theme="3" tint="0.59996337778862885"/>
      </font>
    </dxf>
  </dxfs>
  <tableStyles count="0" defaultTableStyle="TableStyleMedium9" defaultPivotStyle="PivotStyleLight16"/>
  <colors>
    <mruColors>
      <color rgb="FFFFFF99"/>
      <color rgb="FF8DB4E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fmlaLink="N7" noThreeD="1"/>
</file>

<file path=xl/ctrlProps/ctrlProp2.xml><?xml version="1.0" encoding="utf-8"?>
<formControlPr xmlns="http://schemas.microsoft.com/office/spreadsheetml/2009/9/main" objectType="CheckBox" fmlaLink="N8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137160</xdr:rowOff>
        </xdr:from>
        <xdr:to>
          <xdr:col>1</xdr:col>
          <xdr:colOff>76200</xdr:colOff>
          <xdr:row>7</xdr:row>
          <xdr:rowOff>30480</xdr:rowOff>
        </xdr:to>
        <xdr:sp macro="" textlink="">
          <xdr:nvSpPr>
            <xdr:cNvPr id="1169" name="Check Box 145" hidden="1">
              <a:extLst>
                <a:ext uri="{63B3BB69-23CF-44E3-9099-C40C66FF867C}">
                  <a14:compatExt spid="_x0000_s1169"/>
                </a:ext>
                <a:ext uri="{FF2B5EF4-FFF2-40B4-BE49-F238E27FC236}">
                  <a16:creationId xmlns:a16="http://schemas.microsoft.com/office/drawing/2014/main" id="{00000000-0008-0000-0000-00009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121920</xdr:rowOff>
        </xdr:from>
        <xdr:to>
          <xdr:col>1</xdr:col>
          <xdr:colOff>76200</xdr:colOff>
          <xdr:row>8</xdr:row>
          <xdr:rowOff>7620</xdr:rowOff>
        </xdr:to>
        <xdr:sp macro="" textlink="">
          <xdr:nvSpPr>
            <xdr:cNvPr id="1170" name="Check Box 146" hidden="1">
              <a:extLst>
                <a:ext uri="{63B3BB69-23CF-44E3-9099-C40C66FF867C}">
                  <a14:compatExt spid="_x0000_s1170"/>
                </a:ext>
                <a:ext uri="{FF2B5EF4-FFF2-40B4-BE49-F238E27FC236}">
                  <a16:creationId xmlns:a16="http://schemas.microsoft.com/office/drawing/2014/main" id="{00000000-0008-0000-0000-00009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mments" Target="../comments1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89"/>
  <sheetViews>
    <sheetView tabSelected="1" zoomScale="85" zoomScaleNormal="85" workbookViewId="0">
      <selection sqref="A1:K1"/>
    </sheetView>
  </sheetViews>
  <sheetFormatPr defaultRowHeight="13.2" x14ac:dyDescent="0.25"/>
  <cols>
    <col min="1" max="1" width="3.44140625" customWidth="1"/>
    <col min="2" max="2" width="9.33203125" customWidth="1"/>
    <col min="3" max="3" width="15.44140625" customWidth="1"/>
    <col min="4" max="4" width="8.109375" customWidth="1"/>
    <col min="5" max="5" width="1.5546875" customWidth="1"/>
    <col min="6" max="7" width="18.6640625" customWidth="1"/>
    <col min="8" max="8" width="1.44140625" customWidth="1"/>
    <col min="9" max="9" width="19.6640625" customWidth="1"/>
    <col min="10" max="10" width="2" customWidth="1"/>
    <col min="11" max="11" width="20.5546875" customWidth="1"/>
    <col min="12" max="12" width="46.88671875" style="2" bestFit="1" customWidth="1"/>
    <col min="13" max="14" width="21.88671875" hidden="1" customWidth="1"/>
    <col min="15" max="15" width="15" hidden="1" customWidth="1"/>
    <col min="16" max="16" width="9.109375" hidden="1" customWidth="1"/>
    <col min="17" max="20" width="0" hidden="1" customWidth="1"/>
  </cols>
  <sheetData>
    <row r="1" spans="1:16" ht="17.399999999999999" x14ac:dyDescent="0.3">
      <c r="A1" s="224" t="s">
        <v>255</v>
      </c>
      <c r="B1" s="224"/>
      <c r="C1" s="224"/>
      <c r="D1" s="224"/>
      <c r="E1" s="224"/>
      <c r="F1" s="224"/>
      <c r="G1" s="224"/>
      <c r="H1" s="224"/>
      <c r="I1" s="224"/>
      <c r="J1" s="224"/>
      <c r="K1" s="224"/>
      <c r="L1" s="90" t="s">
        <v>249</v>
      </c>
      <c r="M1" s="219" t="s">
        <v>187</v>
      </c>
      <c r="N1" s="219"/>
    </row>
    <row r="2" spans="1:16" s="2" customFormat="1" x14ac:dyDescent="0.25">
      <c r="B2" s="87" t="s">
        <v>165</v>
      </c>
      <c r="C2" s="123" t="s">
        <v>168</v>
      </c>
      <c r="F2" s="3"/>
      <c r="G2" s="3"/>
      <c r="I2" s="220" t="s">
        <v>174</v>
      </c>
      <c r="J2" s="220"/>
      <c r="K2" s="128">
        <v>44622</v>
      </c>
      <c r="L2" s="207" t="s">
        <v>250</v>
      </c>
      <c r="M2" s="160"/>
      <c r="N2" s="160"/>
    </row>
    <row r="3" spans="1:16" s="2" customFormat="1" x14ac:dyDescent="0.25">
      <c r="B3" s="87" t="s">
        <v>166</v>
      </c>
      <c r="C3" s="86" t="s">
        <v>115</v>
      </c>
      <c r="F3" s="3"/>
      <c r="G3" s="3"/>
      <c r="I3" s="88"/>
      <c r="K3" s="89"/>
      <c r="L3" s="207" t="s">
        <v>251</v>
      </c>
      <c r="M3" s="160"/>
      <c r="N3" s="160"/>
      <c r="P3" s="91"/>
    </row>
    <row r="4" spans="1:16" s="2" customFormat="1" x14ac:dyDescent="0.25">
      <c r="F4" s="3"/>
      <c r="I4" s="1" t="s">
        <v>81</v>
      </c>
      <c r="L4" s="90"/>
      <c r="M4" s="160"/>
      <c r="N4" s="160"/>
      <c r="P4"/>
    </row>
    <row r="5" spans="1:16" x14ac:dyDescent="0.25">
      <c r="A5" s="87" t="s">
        <v>1</v>
      </c>
      <c r="B5" s="221" t="s">
        <v>169</v>
      </c>
      <c r="C5" s="221"/>
      <c r="D5" s="221"/>
      <c r="E5" s="2"/>
      <c r="F5" s="1" t="s">
        <v>148</v>
      </c>
      <c r="G5" s="1" t="s">
        <v>2</v>
      </c>
      <c r="H5" s="2"/>
      <c r="I5" s="1" t="s">
        <v>3</v>
      </c>
      <c r="L5" s="92"/>
      <c r="M5" s="160"/>
      <c r="N5" s="160"/>
      <c r="O5" s="2"/>
    </row>
    <row r="6" spans="1:16" x14ac:dyDescent="0.25">
      <c r="B6" s="222" t="s">
        <v>252</v>
      </c>
      <c r="C6" s="222"/>
      <c r="D6" s="222"/>
      <c r="E6" s="2"/>
      <c r="F6" s="129">
        <v>34059</v>
      </c>
      <c r="G6" s="173" t="str">
        <f>IF(MOD(Reference!C76,12) &gt; 0, QUOTIENT(Reference!C76,12) &amp; " yrs  " &amp; MOD(Reference!C76,12)  &amp; " mos", QUOTIENT(Reference!C76,12))</f>
        <v>28 yrs  11 mos</v>
      </c>
      <c r="H6" s="2"/>
      <c r="I6" s="134" t="str">
        <f>IF(MOD(Reference!C82,12) &gt; 0, QUOTIENT(Reference!C82,12) &amp; " yrs  " &amp; MOD(Reference!C82,12)  &amp; " mos", QUOTIENT(Reference!C82,12))</f>
        <v>58 yrs  11 mos</v>
      </c>
      <c r="L6" s="59"/>
      <c r="M6" s="160"/>
      <c r="N6" s="160"/>
      <c r="O6" s="2"/>
    </row>
    <row r="7" spans="1:16" x14ac:dyDescent="0.25">
      <c r="A7" s="159"/>
      <c r="B7" s="222" t="s">
        <v>226</v>
      </c>
      <c r="C7" s="222"/>
      <c r="D7" s="222"/>
      <c r="E7" s="2"/>
      <c r="F7" s="129">
        <v>28182</v>
      </c>
      <c r="G7" s="173">
        <f>IF(MOD(Reference!C77,12) &gt; 0, QUOTIENT(Reference!C77,12) &amp; " yrs  " &amp; MOD(Reference!C77,12)  &amp; " mos", QUOTIENT(Reference!C77,12))</f>
        <v>45</v>
      </c>
      <c r="H7" s="2"/>
      <c r="I7" s="134">
        <f>IF(MOD(Reference!C83,12) &gt; 0, QUOTIENT(Reference!C83,12) &amp; " yrs  " &amp; MOD(Reference!C83,12)  &amp; " mos", QUOTIENT(Reference!C83,12))</f>
        <v>75</v>
      </c>
      <c r="L7" s="94"/>
      <c r="M7" s="160" t="s">
        <v>177</v>
      </c>
      <c r="N7" s="160" t="b">
        <v>0</v>
      </c>
      <c r="O7" s="2"/>
    </row>
    <row r="8" spans="1:16" x14ac:dyDescent="0.25">
      <c r="A8" s="159" t="b">
        <v>1</v>
      </c>
      <c r="B8" s="222" t="s">
        <v>227</v>
      </c>
      <c r="C8" s="222"/>
      <c r="D8" s="222"/>
      <c r="E8" s="2"/>
      <c r="F8" s="129">
        <v>28869</v>
      </c>
      <c r="G8" s="173" t="str">
        <f>IF(MOD(Reference!C78,12) &gt; 0, QUOTIENT(Reference!C78,12) &amp; " yrs  " &amp; MOD(Reference!C78,12)  &amp; " mos", QUOTIENT(Reference!C78,12))</f>
        <v>43 yrs  1 mos</v>
      </c>
      <c r="H8" s="2"/>
      <c r="I8" s="134" t="str">
        <f>IF(MOD(Reference!C84,12) &gt; 0, QUOTIENT(Reference!C84,12) &amp; " yrs  " &amp; MOD(Reference!C84,12)  &amp; " mos", QUOTIENT(Reference!C84,12))</f>
        <v>73 yrs  1 mos</v>
      </c>
      <c r="L8" s="94"/>
      <c r="M8" s="160" t="s">
        <v>178</v>
      </c>
      <c r="N8" s="160" t="b">
        <v>0</v>
      </c>
      <c r="O8" s="2"/>
    </row>
    <row r="9" spans="1:16" ht="5.25" customHeight="1" x14ac:dyDescent="0.25">
      <c r="A9" s="126"/>
      <c r="B9" s="154"/>
      <c r="C9" s="154"/>
      <c r="D9" s="154"/>
      <c r="E9" s="2"/>
      <c r="F9" s="155"/>
      <c r="G9" s="130"/>
      <c r="H9" s="2"/>
      <c r="I9" s="134"/>
      <c r="L9" s="94"/>
      <c r="M9" s="160"/>
      <c r="N9" s="160"/>
      <c r="O9" s="2"/>
    </row>
    <row r="10" spans="1:16" ht="14.25" customHeight="1" x14ac:dyDescent="0.25">
      <c r="B10" s="93"/>
      <c r="C10" s="93" t="s">
        <v>202</v>
      </c>
      <c r="D10" s="93"/>
      <c r="E10" s="3" t="s">
        <v>0</v>
      </c>
      <c r="F10" s="129" t="s">
        <v>228</v>
      </c>
      <c r="G10" s="95"/>
      <c r="H10" s="2"/>
      <c r="I10" s="134"/>
      <c r="L10" s="211"/>
      <c r="M10" s="161"/>
      <c r="N10" s="162">
        <f>Reference!B85</f>
        <v>19055</v>
      </c>
      <c r="O10" s="97"/>
    </row>
    <row r="11" spans="1:16" ht="14.25" customHeight="1" x14ac:dyDescent="0.25">
      <c r="B11" s="93"/>
      <c r="C11" s="3" t="s">
        <v>94</v>
      </c>
      <c r="E11" s="3" t="s">
        <v>0</v>
      </c>
      <c r="F11" s="86" t="s">
        <v>248</v>
      </c>
      <c r="G11" s="2"/>
      <c r="H11" s="96"/>
      <c r="L11" s="94"/>
      <c r="M11" s="161"/>
      <c r="N11" s="162">
        <f>Reference!B86</f>
        <v>38048</v>
      </c>
      <c r="O11" s="97"/>
    </row>
    <row r="12" spans="1:16" ht="14.25" customHeight="1" x14ac:dyDescent="0.25">
      <c r="B12" s="125"/>
      <c r="C12" s="3" t="s">
        <v>95</v>
      </c>
      <c r="E12" s="3" t="s">
        <v>0</v>
      </c>
      <c r="F12" s="86" t="s">
        <v>93</v>
      </c>
      <c r="G12" s="2"/>
      <c r="H12" s="96"/>
      <c r="L12" s="212" t="s">
        <v>259</v>
      </c>
      <c r="M12" s="160" t="s">
        <v>179</v>
      </c>
      <c r="N12" s="163">
        <f>Reference!C14</f>
        <v>840</v>
      </c>
      <c r="O12" s="206" t="s">
        <v>181</v>
      </c>
    </row>
    <row r="13" spans="1:16" ht="14.25" customHeight="1" x14ac:dyDescent="0.25">
      <c r="B13" s="93"/>
      <c r="C13" s="3" t="s">
        <v>109</v>
      </c>
      <c r="E13" s="3" t="s">
        <v>0</v>
      </c>
      <c r="F13" s="86" t="s">
        <v>201</v>
      </c>
      <c r="G13" s="2"/>
      <c r="H13" s="96"/>
      <c r="L13" s="213" t="s">
        <v>260</v>
      </c>
      <c r="M13" s="160" t="s">
        <v>188</v>
      </c>
      <c r="N13" s="163">
        <f>Reference!C82</f>
        <v>707</v>
      </c>
      <c r="O13" s="117">
        <f>Reference!C76</f>
        <v>347</v>
      </c>
    </row>
    <row r="14" spans="1:16" ht="14.25" customHeight="1" x14ac:dyDescent="0.25">
      <c r="B14" s="93"/>
      <c r="C14" s="3" t="s">
        <v>150</v>
      </c>
      <c r="E14" s="3" t="s">
        <v>0</v>
      </c>
      <c r="F14" s="86" t="s">
        <v>155</v>
      </c>
      <c r="G14" s="2"/>
      <c r="H14" s="96"/>
      <c r="I14" s="3"/>
      <c r="L14" s="98"/>
      <c r="M14" s="160" t="s">
        <v>189</v>
      </c>
      <c r="N14" s="163">
        <f>Reference!C83</f>
        <v>900</v>
      </c>
      <c r="O14" s="127">
        <f>Reference!C77</f>
        <v>540</v>
      </c>
    </row>
    <row r="15" spans="1:16" ht="14.25" customHeight="1" x14ac:dyDescent="0.25">
      <c r="B15" s="93"/>
      <c r="C15" s="3" t="s">
        <v>151</v>
      </c>
      <c r="E15" s="3" t="s">
        <v>0</v>
      </c>
      <c r="F15" s="208" t="s">
        <v>229</v>
      </c>
      <c r="G15" s="3" t="s">
        <v>258</v>
      </c>
      <c r="H15" s="96" t="s">
        <v>0</v>
      </c>
      <c r="I15" s="210">
        <v>2</v>
      </c>
      <c r="L15" s="179" t="s">
        <v>157</v>
      </c>
      <c r="M15" s="160" t="s">
        <v>190</v>
      </c>
      <c r="N15" s="163">
        <f>Reference!C84</f>
        <v>877</v>
      </c>
      <c r="O15" s="117">
        <f>Reference!C78</f>
        <v>517</v>
      </c>
    </row>
    <row r="16" spans="1:16" ht="14.25" customHeight="1" x14ac:dyDescent="0.25">
      <c r="B16" s="93"/>
      <c r="C16" s="3" t="s">
        <v>152</v>
      </c>
      <c r="E16" s="3" t="s">
        <v>0</v>
      </c>
      <c r="F16" s="136">
        <v>750000</v>
      </c>
      <c r="G16" s="3" t="s">
        <v>257</v>
      </c>
      <c r="H16" s="96" t="s">
        <v>0</v>
      </c>
      <c r="I16" s="209">
        <v>33</v>
      </c>
      <c r="L16" s="174">
        <f>Reference!B37</f>
        <v>850000</v>
      </c>
      <c r="M16" s="2"/>
      <c r="N16" s="2"/>
      <c r="O16" s="2"/>
    </row>
    <row r="17" spans="1:15" ht="14.25" customHeight="1" x14ac:dyDescent="0.25">
      <c r="B17" s="93"/>
      <c r="C17" s="3" t="s">
        <v>153</v>
      </c>
      <c r="E17" s="3" t="s">
        <v>0</v>
      </c>
      <c r="F17" s="86">
        <v>12913</v>
      </c>
      <c r="G17" s="2"/>
      <c r="H17" s="96"/>
      <c r="L17" s="176" t="s">
        <v>203</v>
      </c>
      <c r="M17" s="160" t="s">
        <v>183</v>
      </c>
      <c r="N17" s="163">
        <f>Reference!C79</f>
        <v>360</v>
      </c>
      <c r="O17" s="2"/>
    </row>
    <row r="18" spans="1:15" ht="14.25" customHeight="1" x14ac:dyDescent="0.25">
      <c r="B18" s="93"/>
      <c r="C18" s="3" t="s">
        <v>154</v>
      </c>
      <c r="E18" s="3" t="s">
        <v>0</v>
      </c>
      <c r="F18" s="129">
        <v>43466</v>
      </c>
      <c r="G18" s="2"/>
      <c r="H18" s="96"/>
      <c r="L18" s="177" t="str">
        <f>IF(SUM(Reference!E31:'Reference'!E34)&gt;0,"QUALIFIED","NOT QUALIFIED")</f>
        <v>QUALIFIED</v>
      </c>
      <c r="M18" s="2"/>
      <c r="N18" s="2"/>
      <c r="O18" s="2"/>
    </row>
    <row r="19" spans="1:15" x14ac:dyDescent="0.25">
      <c r="B19" s="3"/>
      <c r="C19" s="3"/>
      <c r="D19" s="3"/>
      <c r="E19" s="3"/>
      <c r="H19" s="2"/>
      <c r="J19" s="2"/>
      <c r="K19" s="2"/>
      <c r="L19" s="98"/>
      <c r="M19" s="4"/>
      <c r="N19" s="4"/>
    </row>
    <row r="20" spans="1:15" x14ac:dyDescent="0.25">
      <c r="A20" s="87" t="s">
        <v>4</v>
      </c>
      <c r="B20" s="3" t="s">
        <v>124</v>
      </c>
      <c r="C20" s="3"/>
      <c r="D20" s="3"/>
      <c r="E20" s="3"/>
      <c r="F20" s="2"/>
      <c r="G20" s="2"/>
      <c r="H20" s="2"/>
      <c r="I20" s="2"/>
      <c r="J20" s="2"/>
      <c r="K20" s="2"/>
      <c r="L20" s="98"/>
      <c r="M20" s="2" t="s">
        <v>192</v>
      </c>
      <c r="N20" s="185">
        <f>Reference!C36</f>
        <v>2500000</v>
      </c>
      <c r="O20" s="2"/>
    </row>
    <row r="21" spans="1:15" x14ac:dyDescent="0.25">
      <c r="B21" s="87" t="s">
        <v>5</v>
      </c>
      <c r="C21" s="3" t="s">
        <v>6</v>
      </c>
      <c r="D21" s="3"/>
      <c r="E21" s="3" t="s">
        <v>0</v>
      </c>
      <c r="F21" s="142">
        <v>750000</v>
      </c>
      <c r="G21" s="5"/>
      <c r="H21" s="2"/>
      <c r="I21" s="138">
        <f>F21</f>
        <v>750000</v>
      </c>
      <c r="J21" s="2"/>
      <c r="K21" s="2"/>
      <c r="L21" s="98"/>
      <c r="M21" s="2"/>
      <c r="N21" s="186">
        <f>Reference!B36</f>
        <v>2777777.78</v>
      </c>
      <c r="O21" s="2"/>
    </row>
    <row r="22" spans="1:15" x14ac:dyDescent="0.25">
      <c r="B22" s="87"/>
      <c r="C22" s="3" t="s">
        <v>152</v>
      </c>
      <c r="D22" s="3"/>
      <c r="E22" s="3" t="s">
        <v>0</v>
      </c>
      <c r="F22" s="170">
        <f>IF(F16&lt;L16,F16,L16)</f>
        <v>750000</v>
      </c>
      <c r="G22" s="5"/>
      <c r="H22" s="2"/>
      <c r="I22" s="138">
        <f>IF(F14 = "SOCIALIZED",F22,0)</f>
        <v>750000</v>
      </c>
      <c r="J22" s="2"/>
      <c r="K22" s="2"/>
      <c r="L22" s="98"/>
      <c r="M22" s="2" t="s">
        <v>210</v>
      </c>
      <c r="N22" s="160" t="b">
        <f ca="1">IF(L30=I27,FALSE,TRUE)</f>
        <v>0</v>
      </c>
      <c r="O22" s="2" t="b">
        <f>IF(O14&gt;N12,0)</f>
        <v>0</v>
      </c>
    </row>
    <row r="23" spans="1:15" x14ac:dyDescent="0.25">
      <c r="C23" s="2"/>
      <c r="D23" s="2"/>
      <c r="E23" s="2"/>
      <c r="F23" s="5"/>
      <c r="G23" s="5"/>
      <c r="H23" s="2"/>
      <c r="I23" s="88"/>
      <c r="J23" s="2"/>
      <c r="K23" s="2"/>
      <c r="L23" s="98"/>
      <c r="M23" s="2"/>
      <c r="N23" s="2"/>
      <c r="O23" s="2"/>
    </row>
    <row r="24" spans="1:15" x14ac:dyDescent="0.25">
      <c r="B24" s="87" t="s">
        <v>7</v>
      </c>
      <c r="C24" s="3" t="s">
        <v>125</v>
      </c>
      <c r="D24" s="3"/>
      <c r="E24" s="3"/>
      <c r="F24" s="5"/>
      <c r="G24" s="5"/>
      <c r="H24" s="2"/>
      <c r="I24" s="88"/>
      <c r="J24" s="2"/>
      <c r="K24" s="2"/>
      <c r="L24" s="98"/>
      <c r="M24" s="2"/>
      <c r="N24" s="2"/>
      <c r="O24" s="2"/>
    </row>
    <row r="25" spans="1:15" x14ac:dyDescent="0.25">
      <c r="C25" s="140" t="s">
        <v>8</v>
      </c>
      <c r="D25" s="2"/>
      <c r="E25" s="3"/>
      <c r="F25" s="142">
        <f>4900*30</f>
        <v>147000</v>
      </c>
      <c r="G25" s="5"/>
      <c r="H25" s="2"/>
      <c r="I25" s="88"/>
      <c r="J25" s="2"/>
      <c r="K25" s="2"/>
      <c r="L25" s="176" t="s">
        <v>205</v>
      </c>
      <c r="M25" s="2" t="s">
        <v>112</v>
      </c>
      <c r="N25" t="b">
        <f>IF(AND(F11="GOVERNMENT",F12="Salary Deduction"),TRUE,FALSE)</f>
        <v>0</v>
      </c>
      <c r="O25" s="2"/>
    </row>
    <row r="26" spans="1:15" x14ac:dyDescent="0.25">
      <c r="C26" s="140" t="s">
        <v>9</v>
      </c>
      <c r="D26" s="2"/>
      <c r="E26" s="3"/>
      <c r="F26" s="144">
        <v>655900</v>
      </c>
      <c r="G26" s="5"/>
      <c r="H26" s="2"/>
      <c r="I26" s="88"/>
      <c r="J26" s="2"/>
      <c r="K26" s="2"/>
      <c r="L26" s="175">
        <f ca="1">IF($F$94 = "1 yr", 75%,Reference!$F$122)</f>
        <v>1</v>
      </c>
      <c r="M26" t="s">
        <v>234</v>
      </c>
      <c r="N26" s="81">
        <f>Reference!B39</f>
        <v>6000000</v>
      </c>
      <c r="O26" s="2"/>
    </row>
    <row r="27" spans="1:15" ht="13.8" thickBot="1" x14ac:dyDescent="0.3">
      <c r="C27" s="140"/>
      <c r="D27" s="3"/>
      <c r="E27" s="3" t="s">
        <v>0</v>
      </c>
      <c r="F27" s="143">
        <f>F25+F26</f>
        <v>802900</v>
      </c>
      <c r="G27" s="141" t="str">
        <f ca="1">" x " &amp; TEXT(L26,"00.00%")</f>
        <v xml:space="preserve"> x 100.00%</v>
      </c>
      <c r="H27" s="2"/>
      <c r="I27" s="137">
        <f ca="1">IF(AND(F27&gt;N20,F27&lt;=N21),N20,F27*L26)</f>
        <v>802900</v>
      </c>
      <c r="J27" s="2"/>
      <c r="K27" s="2"/>
      <c r="L27" s="99"/>
      <c r="M27" t="s">
        <v>241</v>
      </c>
      <c r="O27" s="2"/>
    </row>
    <row r="28" spans="1:15" hidden="1" x14ac:dyDescent="0.25">
      <c r="C28" s="1" t="s">
        <v>100</v>
      </c>
      <c r="D28" s="3"/>
      <c r="E28" s="3" t="s">
        <v>0</v>
      </c>
      <c r="F28" s="100" t="s">
        <v>101</v>
      </c>
      <c r="G28" s="5"/>
      <c r="H28" s="2"/>
      <c r="I28" s="101"/>
      <c r="J28" s="2"/>
      <c r="K28" s="2"/>
      <c r="L28" s="99"/>
      <c r="O28" s="2"/>
    </row>
    <row r="29" spans="1:15" ht="13.8" thickTop="1" x14ac:dyDescent="0.25">
      <c r="C29" s="1"/>
      <c r="D29" s="3"/>
      <c r="E29" s="3"/>
      <c r="F29" s="100"/>
      <c r="G29" s="5"/>
      <c r="H29" s="2"/>
      <c r="I29" s="82"/>
      <c r="J29" s="2"/>
      <c r="K29" s="2"/>
      <c r="L29" s="183" t="s">
        <v>209</v>
      </c>
      <c r="M29" s="14" t="s">
        <v>175</v>
      </c>
      <c r="N29" s="81">
        <f>N26</f>
        <v>6000000</v>
      </c>
      <c r="O29" s="2"/>
    </row>
    <row r="30" spans="1:15" x14ac:dyDescent="0.25">
      <c r="C30" s="2"/>
      <c r="D30" s="2"/>
      <c r="E30" s="2"/>
      <c r="F30" s="2"/>
      <c r="G30" s="2"/>
      <c r="H30" s="2"/>
      <c r="I30" s="2"/>
      <c r="J30" s="2"/>
      <c r="K30" s="2"/>
      <c r="L30" s="184">
        <f ca="1">F27*L26</f>
        <v>802900</v>
      </c>
      <c r="M30" s="14" t="s">
        <v>226</v>
      </c>
      <c r="N30" s="81">
        <f>IF(N7 =TRUE,N29,0)</f>
        <v>0</v>
      </c>
      <c r="O30" s="2"/>
    </row>
    <row r="31" spans="1:15" x14ac:dyDescent="0.25">
      <c r="B31" s="87" t="s">
        <v>10</v>
      </c>
      <c r="C31" s="3" t="s">
        <v>194</v>
      </c>
      <c r="D31" s="3"/>
      <c r="E31" s="3"/>
      <c r="F31" s="139">
        <v>750000</v>
      </c>
      <c r="G31" s="2"/>
      <c r="H31" s="2"/>
      <c r="I31" s="137">
        <f>F31</f>
        <v>750000</v>
      </c>
      <c r="J31" s="2"/>
      <c r="K31" s="2"/>
      <c r="L31" s="181" t="s">
        <v>208</v>
      </c>
      <c r="M31" s="14" t="s">
        <v>227</v>
      </c>
      <c r="N31" s="81">
        <f>IF(N8 =TRUE,N29,0)</f>
        <v>0</v>
      </c>
      <c r="O31" s="2"/>
    </row>
    <row r="32" spans="1:15" x14ac:dyDescent="0.25">
      <c r="B32" s="87"/>
      <c r="C32" s="3"/>
      <c r="D32" s="3"/>
      <c r="E32" s="3"/>
      <c r="F32" s="2"/>
      <c r="G32" s="2"/>
      <c r="H32" s="2"/>
      <c r="I32" s="101"/>
      <c r="J32" s="2"/>
      <c r="K32" s="2"/>
      <c r="L32" s="182" t="s">
        <v>253</v>
      </c>
      <c r="N32" s="81">
        <f>IF(SUM(N29:N31)&gt;N26,N26,SUM(N29:N31))</f>
        <v>6000000</v>
      </c>
    </row>
    <row r="33" spans="2:20" x14ac:dyDescent="0.25">
      <c r="B33" s="87" t="s">
        <v>11</v>
      </c>
      <c r="C33" s="3" t="s">
        <v>76</v>
      </c>
      <c r="D33" s="3"/>
      <c r="E33" s="3"/>
      <c r="F33" s="5"/>
      <c r="G33" s="5"/>
      <c r="H33" s="2"/>
      <c r="I33" s="101"/>
      <c r="J33" s="2"/>
      <c r="K33" s="2"/>
      <c r="L33" s="182" t="s">
        <v>207</v>
      </c>
      <c r="O33" s="101"/>
    </row>
    <row r="34" spans="2:20" ht="15" x14ac:dyDescent="0.25">
      <c r="B34" s="87"/>
      <c r="C34" s="3" t="s">
        <v>126</v>
      </c>
      <c r="D34" s="3"/>
      <c r="E34" s="3"/>
      <c r="F34" s="5"/>
      <c r="G34" s="5"/>
      <c r="H34" s="2"/>
      <c r="I34" s="101"/>
      <c r="J34" s="2"/>
      <c r="K34" s="2"/>
      <c r="L34" s="182" t="s">
        <v>254</v>
      </c>
      <c r="M34" s="14"/>
      <c r="P34" s="101"/>
      <c r="Q34" s="97"/>
      <c r="R34" s="103"/>
      <c r="S34" s="103"/>
      <c r="T34" s="103"/>
    </row>
    <row r="35" spans="2:20" x14ac:dyDescent="0.25">
      <c r="B35" s="87"/>
      <c r="C35" s="3" t="s">
        <v>175</v>
      </c>
      <c r="D35" s="3"/>
      <c r="E35" s="3"/>
      <c r="F35" s="5"/>
      <c r="G35" s="5"/>
      <c r="H35" s="2"/>
      <c r="I35" s="101"/>
      <c r="J35" s="2"/>
      <c r="K35" s="2"/>
      <c r="L35" s="102"/>
      <c r="M35" s="14" t="s">
        <v>230</v>
      </c>
      <c r="N35" s="81"/>
      <c r="O35" s="101"/>
    </row>
    <row r="36" spans="2:20" x14ac:dyDescent="0.25">
      <c r="C36" s="220" t="s">
        <v>104</v>
      </c>
      <c r="D36" s="220"/>
      <c r="E36" s="3" t="s">
        <v>0</v>
      </c>
      <c r="F36" s="165">
        <v>15000</v>
      </c>
      <c r="G36" s="104"/>
      <c r="J36" s="2"/>
      <c r="L36" s="98"/>
      <c r="M36" s="14" t="s">
        <v>62</v>
      </c>
      <c r="N36" s="81"/>
      <c r="O36" s="101"/>
    </row>
    <row r="37" spans="2:20" x14ac:dyDescent="0.25">
      <c r="B37" s="87"/>
      <c r="C37" s="3"/>
      <c r="D37" s="3" t="s">
        <v>122</v>
      </c>
      <c r="E37" s="3"/>
      <c r="F37" s="150">
        <f ca="1">ROUND(F36 * G37,2)</f>
        <v>5250</v>
      </c>
      <c r="G37" s="68">
        <f ca="1">IF($F$94 = "1 yr", 30%,Reference!$F$139)</f>
        <v>0.35</v>
      </c>
      <c r="I37" s="105"/>
      <c r="J37" s="2"/>
      <c r="L37" s="98"/>
      <c r="M37" s="14"/>
      <c r="N37" s="81"/>
      <c r="O37" s="101"/>
    </row>
    <row r="38" spans="2:20" x14ac:dyDescent="0.25">
      <c r="B38" s="87"/>
      <c r="C38" s="3"/>
      <c r="D38" s="3" t="s">
        <v>238</v>
      </c>
      <c r="E38" s="3"/>
      <c r="F38" s="150">
        <f ca="1">F37-K79</f>
        <v>5250</v>
      </c>
      <c r="G38" s="68"/>
      <c r="I38" s="105"/>
      <c r="J38" s="2"/>
      <c r="L38" s="98"/>
      <c r="O38" s="101"/>
    </row>
    <row r="39" spans="2:20" x14ac:dyDescent="0.25">
      <c r="B39" s="106"/>
      <c r="C39" s="2"/>
      <c r="D39" s="3" t="s">
        <v>19</v>
      </c>
      <c r="E39" s="2"/>
      <c r="F39" s="72">
        <f ca="1">Reference!$D$142</f>
        <v>4.2160399999999999E-3</v>
      </c>
      <c r="G39" s="61">
        <f ca="1">Reference!$B$142</f>
        <v>1245244.3500000001</v>
      </c>
      <c r="J39" s="2"/>
      <c r="K39" s="2"/>
      <c r="L39" s="98"/>
      <c r="M39" s="84" t="str">
        <f>Reference!A10</f>
        <v>396/349</v>
      </c>
      <c r="N39" t="str">
        <f>Reference!A223</f>
        <v>1 yr</v>
      </c>
      <c r="O39" s="101"/>
    </row>
    <row r="40" spans="2:20" x14ac:dyDescent="0.25">
      <c r="B40" s="106"/>
      <c r="C40" s="2"/>
      <c r="D40" s="3"/>
      <c r="E40" s="2"/>
      <c r="F40" s="78" t="str">
        <f ca="1">IF(G40&gt;0,"Pro-Rata:","")</f>
        <v/>
      </c>
      <c r="G40" s="61">
        <f ca="1">Reference!$E$131</f>
        <v>0</v>
      </c>
      <c r="J40" s="2"/>
      <c r="K40" s="2"/>
      <c r="L40" s="98"/>
      <c r="M40" s="84" t="str">
        <f>Reference!A11</f>
        <v>403/349</v>
      </c>
      <c r="N40" t="str">
        <f>Reference!A224</f>
        <v>3 yrs</v>
      </c>
      <c r="O40" s="101"/>
    </row>
    <row r="41" spans="2:20" x14ac:dyDescent="0.25">
      <c r="B41" s="106"/>
      <c r="C41" s="3" t="str">
        <f>IF(N7 =TRUE,"COBORROWER1","")</f>
        <v/>
      </c>
      <c r="D41" s="3"/>
      <c r="E41" s="2"/>
      <c r="F41" s="5"/>
      <c r="G41" s="5"/>
      <c r="H41" s="2"/>
      <c r="I41" s="101"/>
      <c r="J41" s="2"/>
      <c r="K41" s="2"/>
      <c r="L41" s="98"/>
      <c r="N41" t="str">
        <f>Reference!A225</f>
        <v>5 yrs</v>
      </c>
      <c r="O41" s="101"/>
    </row>
    <row r="42" spans="2:20" x14ac:dyDescent="0.25">
      <c r="C42" s="220" t="s">
        <v>104</v>
      </c>
      <c r="D42" s="220"/>
      <c r="E42" s="3" t="s">
        <v>0</v>
      </c>
      <c r="F42" s="165">
        <v>46184</v>
      </c>
      <c r="G42" s="104"/>
      <c r="J42" s="2"/>
      <c r="L42" s="98"/>
      <c r="N42" t="str">
        <f>Reference!A226</f>
        <v>10 yrs</v>
      </c>
      <c r="O42" s="101"/>
    </row>
    <row r="43" spans="2:20" x14ac:dyDescent="0.25">
      <c r="B43" s="87"/>
      <c r="C43" s="3"/>
      <c r="D43" s="3" t="s">
        <v>122</v>
      </c>
      <c r="E43" s="3"/>
      <c r="F43" s="150">
        <f>IF(N7 =TRUE,ROUND(F42*G43,2),0)</f>
        <v>0</v>
      </c>
      <c r="G43" s="68">
        <f ca="1">IF($F$94="1 yr",30%,Reference!$F$139)</f>
        <v>0.35</v>
      </c>
      <c r="I43" s="105"/>
      <c r="J43" s="2"/>
      <c r="L43" s="98"/>
      <c r="N43" t="str">
        <f>Reference!A227</f>
        <v>15 yrs</v>
      </c>
      <c r="O43" s="101"/>
    </row>
    <row r="44" spans="2:20" x14ac:dyDescent="0.25">
      <c r="B44" s="87"/>
      <c r="C44" s="3"/>
      <c r="D44" s="3" t="s">
        <v>238</v>
      </c>
      <c r="E44" s="3"/>
      <c r="F44" s="150">
        <f>IF(N7 =TRUE,F43-K80,0)</f>
        <v>0</v>
      </c>
      <c r="G44" s="68"/>
      <c r="I44" s="105"/>
      <c r="J44" s="2"/>
      <c r="L44" s="98"/>
      <c r="N44" t="str">
        <f>Reference!A228</f>
        <v>20 yrs</v>
      </c>
      <c r="O44" s="101"/>
    </row>
    <row r="45" spans="2:20" x14ac:dyDescent="0.25">
      <c r="B45" s="106"/>
      <c r="C45" s="2"/>
      <c r="D45" s="3" t="s">
        <v>19</v>
      </c>
      <c r="E45" s="2"/>
      <c r="F45" s="72">
        <f>IF(N7 =TRUE,Reference!$D$144,0)</f>
        <v>0</v>
      </c>
      <c r="G45" s="61">
        <f>IF(N7=FALSE,0,Reference!$B$144)</f>
        <v>0</v>
      </c>
      <c r="J45" s="2"/>
      <c r="K45" s="2"/>
      <c r="L45" s="98"/>
      <c r="N45" t="str">
        <f>Reference!A229</f>
        <v>25 yrs</v>
      </c>
      <c r="O45" s="101"/>
    </row>
    <row r="46" spans="2:20" x14ac:dyDescent="0.25">
      <c r="B46" s="106"/>
      <c r="C46" s="2"/>
      <c r="D46" s="3"/>
      <c r="E46" s="2"/>
      <c r="F46" s="78" t="str">
        <f>IF(G46&gt;0,"Pro-Rata:","")</f>
        <v/>
      </c>
      <c r="G46" s="61">
        <f>IF(N7 =TRUE,Reference!$E$132,0)</f>
        <v>0</v>
      </c>
      <c r="J46" s="2"/>
      <c r="K46" s="2"/>
      <c r="L46" s="98"/>
      <c r="M46" t="str">
        <f>Reference!C2</f>
        <v>HUC</v>
      </c>
      <c r="N46" t="str">
        <f>Reference!A230</f>
        <v>30 yrs</v>
      </c>
      <c r="O46" s="101"/>
    </row>
    <row r="47" spans="2:20" x14ac:dyDescent="0.25">
      <c r="B47" s="106"/>
      <c r="C47" s="3" t="str">
        <f>IF(N8 =TRUE,"COBORROWER2","")</f>
        <v/>
      </c>
      <c r="D47" s="3"/>
      <c r="E47" s="2"/>
      <c r="F47" s="5"/>
      <c r="G47" s="5"/>
      <c r="H47" s="2"/>
      <c r="I47" s="101"/>
      <c r="J47" s="2"/>
      <c r="K47" s="2"/>
      <c r="L47" s="98"/>
      <c r="M47" t="str">
        <f>Reference!C3</f>
        <v>REGION</v>
      </c>
      <c r="O47" s="101"/>
    </row>
    <row r="48" spans="2:20" x14ac:dyDescent="0.25">
      <c r="C48" s="220" t="s">
        <v>104</v>
      </c>
      <c r="D48" s="220"/>
      <c r="E48" s="3" t="s">
        <v>0</v>
      </c>
      <c r="F48" s="165">
        <v>30589</v>
      </c>
      <c r="G48" s="104"/>
      <c r="J48" s="2"/>
      <c r="L48" s="98"/>
      <c r="O48" s="101"/>
    </row>
    <row r="49" spans="2:20" x14ac:dyDescent="0.25">
      <c r="B49" s="87"/>
      <c r="C49" s="3"/>
      <c r="D49" s="3" t="s">
        <v>122</v>
      </c>
      <c r="E49" s="3"/>
      <c r="F49" s="60">
        <f>IF(N8 =TRUE,ROUND(F48 * G49,2),0)</f>
        <v>0</v>
      </c>
      <c r="G49" s="68">
        <f>IF(N8 =TRUE,IF($F$94 = "1 yr", 30%,Reference!$F$139),0)</f>
        <v>0</v>
      </c>
      <c r="I49" s="105"/>
      <c r="J49" s="2"/>
      <c r="L49" s="98"/>
      <c r="O49" s="101"/>
    </row>
    <row r="50" spans="2:20" x14ac:dyDescent="0.25">
      <c r="B50" s="87"/>
      <c r="C50" s="3"/>
      <c r="D50" s="3" t="s">
        <v>238</v>
      </c>
      <c r="E50" s="3"/>
      <c r="F50" s="150">
        <f>IF(N8 =TRUE,F49-K81,0)</f>
        <v>0</v>
      </c>
      <c r="G50" s="68"/>
      <c r="I50" s="105"/>
      <c r="J50" s="2"/>
      <c r="L50" s="98"/>
      <c r="M50" t="str">
        <f>Reference!D2</f>
        <v>PRIVATE</v>
      </c>
      <c r="N50" t="str">
        <f>Reference!A2</f>
        <v>CTS</v>
      </c>
      <c r="O50" s="101"/>
    </row>
    <row r="51" spans="2:20" x14ac:dyDescent="0.25">
      <c r="B51" s="106"/>
      <c r="C51" s="2"/>
      <c r="D51" s="3" t="s">
        <v>19</v>
      </c>
      <c r="E51" s="2"/>
      <c r="F51" s="72">
        <f>IF(N8 =TRUE,Reference!$D$146,0)</f>
        <v>0</v>
      </c>
      <c r="G51" s="61">
        <f>IF(N8=FALSE,0,Reference!$B$146)</f>
        <v>0</v>
      </c>
      <c r="I51" s="151">
        <f ca="1">IF($F$94 = "1 yr", G53,Reference!$E$139)</f>
        <v>1245244.3500000001</v>
      </c>
      <c r="J51" s="2"/>
      <c r="K51" s="2"/>
      <c r="L51" s="98"/>
      <c r="M51" t="str">
        <f>Reference!D3</f>
        <v>GOVERNMENT</v>
      </c>
      <c r="N51" t="str">
        <f>Reference!A3</f>
        <v>CTS-EL</v>
      </c>
      <c r="O51" s="101"/>
    </row>
    <row r="52" spans="2:20" x14ac:dyDescent="0.25">
      <c r="B52" s="106"/>
      <c r="C52" s="2"/>
      <c r="D52" s="3"/>
      <c r="E52" s="2"/>
      <c r="F52" s="78" t="str">
        <f>IF(G52&gt;0,"Pro-Rata:","")</f>
        <v/>
      </c>
      <c r="G52" s="61">
        <f>IF(N8 =TRUE,Reference!$E$133,0)</f>
        <v>0</v>
      </c>
      <c r="I52" s="2"/>
      <c r="J52" s="2"/>
      <c r="K52" s="2"/>
      <c r="L52" s="98"/>
      <c r="N52" t="str">
        <f>Reference!A4</f>
        <v>DCS</v>
      </c>
      <c r="O52" s="101"/>
    </row>
    <row r="53" spans="2:20" x14ac:dyDescent="0.25">
      <c r="B53" s="106"/>
      <c r="C53" s="2"/>
      <c r="D53" s="3"/>
      <c r="E53" s="2"/>
      <c r="F53" s="1" t="s">
        <v>123</v>
      </c>
      <c r="G53" s="61">
        <f ca="1">G39+G45+G51</f>
        <v>1245244.3500000001</v>
      </c>
      <c r="I53" s="2"/>
      <c r="J53" s="2"/>
      <c r="K53" s="2"/>
      <c r="L53" s="98"/>
      <c r="N53" t="str">
        <f>Reference!A5</f>
        <v>DCS-EL</v>
      </c>
      <c r="O53" s="101"/>
    </row>
    <row r="54" spans="2:20" ht="15" x14ac:dyDescent="0.25">
      <c r="B54" s="106"/>
      <c r="C54" s="3" t="s">
        <v>127</v>
      </c>
      <c r="D54" s="3"/>
      <c r="E54" s="2"/>
      <c r="F54" s="1"/>
      <c r="G54" s="101"/>
      <c r="I54" s="101"/>
      <c r="J54" s="2"/>
      <c r="K54" s="2"/>
      <c r="L54" s="98"/>
      <c r="M54" t="str">
        <f>Reference!E2</f>
        <v>Salary Deduction</v>
      </c>
      <c r="N54" t="str">
        <f>Reference!A6</f>
        <v>REM</v>
      </c>
      <c r="P54" s="101"/>
      <c r="Q54" s="97"/>
      <c r="R54" s="103"/>
      <c r="S54" s="103"/>
      <c r="T54" s="103"/>
    </row>
    <row r="55" spans="2:20" x14ac:dyDescent="0.25">
      <c r="B55" s="106"/>
      <c r="C55" s="3"/>
      <c r="D55" s="3" t="s">
        <v>112</v>
      </c>
      <c r="E55" s="2" t="s">
        <v>0</v>
      </c>
      <c r="F55" s="61">
        <v>5000</v>
      </c>
      <c r="G55" s="5"/>
      <c r="H55" s="2"/>
      <c r="I55" s="101"/>
      <c r="J55" s="2"/>
      <c r="K55" s="2"/>
      <c r="L55" s="98"/>
      <c r="M55" t="str">
        <f>Reference!E3</f>
        <v>Over-the-counter</v>
      </c>
      <c r="N55" t="str">
        <f>Reference!A7</f>
        <v>REM-EL</v>
      </c>
      <c r="O55" s="101"/>
    </row>
    <row r="56" spans="2:20" x14ac:dyDescent="0.25">
      <c r="B56" s="106"/>
      <c r="C56" s="3" t="str">
        <f>IF(Reference!$B$242=TRUE,"PRINCIPAL","")</f>
        <v/>
      </c>
      <c r="D56" s="3"/>
      <c r="E56" s="2"/>
      <c r="F56" s="5"/>
      <c r="G56" s="5"/>
      <c r="H56" s="2"/>
      <c r="I56" s="101"/>
      <c r="J56" s="2"/>
      <c r="K56" s="2"/>
      <c r="L56" s="98"/>
      <c r="O56" s="101"/>
    </row>
    <row r="57" spans="2:20" x14ac:dyDescent="0.25">
      <c r="B57" s="106"/>
      <c r="C57" s="220" t="s">
        <v>105</v>
      </c>
      <c r="D57" s="220"/>
      <c r="E57" s="3" t="s">
        <v>0</v>
      </c>
      <c r="F57" s="166">
        <v>29750</v>
      </c>
      <c r="G57" s="91"/>
      <c r="I57" s="107"/>
      <c r="J57" s="2"/>
      <c r="K57" s="2"/>
      <c r="L57" s="98"/>
      <c r="O57" s="101"/>
    </row>
    <row r="58" spans="2:20" x14ac:dyDescent="0.25">
      <c r="B58" s="106"/>
      <c r="C58" s="2"/>
      <c r="D58" s="3" t="s">
        <v>90</v>
      </c>
      <c r="E58" s="2"/>
      <c r="F58" s="62">
        <f>IF(Reference!$B$242=TRUE,F57-$F$55-K79,0)</f>
        <v>0</v>
      </c>
      <c r="G58" s="91"/>
      <c r="I58" s="107"/>
      <c r="J58" s="2"/>
      <c r="K58" s="2"/>
      <c r="L58" s="98"/>
      <c r="M58" t="str">
        <f>Reference!B2</f>
        <v>PD 957</v>
      </c>
      <c r="O58" s="101"/>
    </row>
    <row r="59" spans="2:20" x14ac:dyDescent="0.25">
      <c r="B59" s="106"/>
      <c r="C59" s="2"/>
      <c r="D59" s="3" t="s">
        <v>19</v>
      </c>
      <c r="E59" s="2"/>
      <c r="F59" s="72" t="str">
        <f>IF(Reference!$B$242=TRUE,Reference!$D$150,"")</f>
        <v/>
      </c>
      <c r="G59" s="61">
        <f>IF(Reference!$B$242=TRUE,Reference!$B$150,0)</f>
        <v>0</v>
      </c>
      <c r="J59" s="2"/>
      <c r="K59" s="2"/>
      <c r="L59" s="98"/>
      <c r="M59" t="str">
        <f>Reference!B3</f>
        <v>BP 220</v>
      </c>
      <c r="O59" s="101"/>
    </row>
    <row r="60" spans="2:20" x14ac:dyDescent="0.25">
      <c r="B60" s="106"/>
      <c r="C60" s="3" t="str">
        <f>IF(Reference!$B$242=TRUE,"Based on Amortization:","")</f>
        <v/>
      </c>
      <c r="D60" s="3"/>
      <c r="E60" s="3"/>
      <c r="F60" s="62" t="str">
        <f>IF(Reference!$B$242=TRUE,'Prin GAA Reference'!$Z$2,"")</f>
        <v/>
      </c>
      <c r="G60" s="61">
        <f>IF(Reference!$B$242=TRUE,'Prin GAA Reference'!$C$2,0)</f>
        <v>0</v>
      </c>
      <c r="J60" s="2"/>
      <c r="K60" s="2"/>
      <c r="L60" s="98"/>
      <c r="O60" s="2"/>
    </row>
    <row r="61" spans="2:20" x14ac:dyDescent="0.25">
      <c r="B61" s="106"/>
      <c r="C61" s="3" t="str">
        <f>IF(Reference!$B$242=TRUE,IF(N7 =TRUE,"COBORROWER1",""),"")</f>
        <v/>
      </c>
      <c r="D61" s="3"/>
      <c r="E61" s="2"/>
      <c r="F61" s="5"/>
      <c r="G61" s="5"/>
      <c r="H61" s="2"/>
      <c r="I61" s="101"/>
      <c r="J61" s="2"/>
      <c r="K61" s="2"/>
      <c r="L61" s="98"/>
      <c r="M61" s="42"/>
      <c r="O61" s="101"/>
    </row>
    <row r="62" spans="2:20" x14ac:dyDescent="0.25">
      <c r="B62" s="106"/>
      <c r="C62" s="220" t="s">
        <v>105</v>
      </c>
      <c r="D62" s="220"/>
      <c r="E62" s="3" t="s">
        <v>0</v>
      </c>
      <c r="F62" s="166">
        <v>46184</v>
      </c>
      <c r="G62" s="91"/>
      <c r="I62" s="107"/>
      <c r="J62" s="2"/>
      <c r="K62" s="2"/>
      <c r="L62" s="98"/>
      <c r="M62" t="str">
        <f>Reference!B6</f>
        <v>SOCIALIZED</v>
      </c>
      <c r="O62" s="101"/>
    </row>
    <row r="63" spans="2:20" x14ac:dyDescent="0.25">
      <c r="B63" s="106"/>
      <c r="C63" s="2"/>
      <c r="D63" s="3" t="s">
        <v>90</v>
      </c>
      <c r="E63" s="2"/>
      <c r="F63" s="62">
        <f>IF(Reference!$B$242=TRUE,IF(N7=FALSE,0,F62-$F$55-K80),0)</f>
        <v>0</v>
      </c>
      <c r="G63" s="91"/>
      <c r="I63" s="107"/>
      <c r="J63" s="2"/>
      <c r="K63" s="2"/>
      <c r="L63" s="98"/>
      <c r="M63" t="str">
        <f>Reference!B7</f>
        <v>ECONOMIC</v>
      </c>
      <c r="O63" s="101"/>
    </row>
    <row r="64" spans="2:20" x14ac:dyDescent="0.25">
      <c r="B64" s="106"/>
      <c r="C64" s="2"/>
      <c r="D64" s="3" t="s">
        <v>19</v>
      </c>
      <c r="E64" s="2"/>
      <c r="F64" s="72" t="str">
        <f>IF(Reference!$B$242=TRUE,IF(N7=FALSE,0,Reference!$D$152),"")</f>
        <v/>
      </c>
      <c r="G64" s="61">
        <f>IF(Reference!$B$242=TRUE,IF(N7=FALSE,0,Reference!$B$152),0)</f>
        <v>0</v>
      </c>
      <c r="J64" s="2"/>
      <c r="K64" s="2"/>
      <c r="L64" s="98"/>
      <c r="N64" t="str">
        <f>Reference!A24</f>
        <v>CONDOMINIUM</v>
      </c>
      <c r="O64" s="101" t="b">
        <f>IF(F15=N64,TRUE,FALSE)</f>
        <v>0</v>
      </c>
    </row>
    <row r="65" spans="2:15" x14ac:dyDescent="0.25">
      <c r="B65" s="106"/>
      <c r="C65" s="3" t="str">
        <f>IF(Reference!$B$242=TRUE,IF(C61="","","Based on Amortization:"),"")</f>
        <v/>
      </c>
      <c r="D65" s="3"/>
      <c r="E65" s="3"/>
      <c r="F65" s="62" t="str">
        <f>IF(Reference!$B$242=TRUE,IF(N7=FALSE,0,'Cob1 GAA Reference'!$Z$2),"")</f>
        <v/>
      </c>
      <c r="G65" s="61">
        <f>IF(Reference!$B$242=TRUE,IF(N7=FALSE,0,'Cob1 GAA Reference'!$C$2),0)</f>
        <v>0</v>
      </c>
      <c r="J65" s="2"/>
      <c r="K65" s="2"/>
      <c r="L65" s="98"/>
      <c r="N65" t="str">
        <f>Reference!A25</f>
        <v>DUPLEX</v>
      </c>
      <c r="O65" s="2"/>
    </row>
    <row r="66" spans="2:15" x14ac:dyDescent="0.25">
      <c r="B66" s="106"/>
      <c r="C66" s="3" t="str">
        <f>IF(Reference!$B$242=TRUE,IF(N8 =TRUE,"COBORROWER2",""),"")</f>
        <v/>
      </c>
      <c r="D66" s="3"/>
      <c r="E66" s="2"/>
      <c r="F66" s="5"/>
      <c r="G66" s="5"/>
      <c r="H66" s="2"/>
      <c r="I66" s="101"/>
      <c r="J66" s="2"/>
      <c r="K66" s="2"/>
      <c r="L66" s="98"/>
      <c r="N66" t="str">
        <f>Reference!A26</f>
        <v>ROW / TOWN HOUSE</v>
      </c>
      <c r="O66" s="101"/>
    </row>
    <row r="67" spans="2:15" x14ac:dyDescent="0.25">
      <c r="B67" s="106"/>
      <c r="C67" s="220" t="s">
        <v>105</v>
      </c>
      <c r="D67" s="220"/>
      <c r="E67" s="3" t="s">
        <v>0</v>
      </c>
      <c r="F67" s="166">
        <v>20000</v>
      </c>
      <c r="G67" s="91"/>
      <c r="I67" s="107"/>
      <c r="J67" s="2"/>
      <c r="K67" s="2"/>
      <c r="L67" s="98"/>
      <c r="N67" t="str">
        <f>Reference!A27</f>
        <v>SINGLE ATTACHED</v>
      </c>
      <c r="O67" s="101"/>
    </row>
    <row r="68" spans="2:15" x14ac:dyDescent="0.25">
      <c r="B68" s="106"/>
      <c r="C68" s="2"/>
      <c r="D68" s="3" t="s">
        <v>90</v>
      </c>
      <c r="E68" s="2"/>
      <c r="F68" s="190">
        <f>IF(Reference!$B$242=TRUE,IF(N8=FALSE,0,F67-$F$55-K81),0)</f>
        <v>0</v>
      </c>
      <c r="G68" s="91"/>
      <c r="I68" s="107"/>
      <c r="J68" s="2"/>
      <c r="K68" s="2"/>
      <c r="L68" s="98"/>
      <c r="N68" t="str">
        <f>Reference!A28</f>
        <v>SINGLE DETACHED</v>
      </c>
      <c r="O68" s="101"/>
    </row>
    <row r="69" spans="2:15" x14ac:dyDescent="0.25">
      <c r="B69" s="106"/>
      <c r="C69" s="2"/>
      <c r="D69" s="3" t="s">
        <v>19</v>
      </c>
      <c r="E69" s="2"/>
      <c r="F69" s="72" t="str">
        <f>IF(Reference!$B$242=TRUE,IF(N8=FALSE,0,Reference!$D$154),"")</f>
        <v/>
      </c>
      <c r="G69" s="61">
        <f>IF(Reference!$B$242=TRUE,IF(N8=FALSE,0,Reference!$B$154),0)</f>
        <v>0</v>
      </c>
      <c r="I69" s="151">
        <f>IF(Reference!$B$242=TRUE,G59+G64+G69,0)</f>
        <v>0</v>
      </c>
      <c r="J69" s="2"/>
      <c r="K69" s="2"/>
      <c r="L69" s="98"/>
      <c r="N69" t="s">
        <v>256</v>
      </c>
      <c r="O69" s="101"/>
    </row>
    <row r="70" spans="2:15" x14ac:dyDescent="0.25">
      <c r="B70" s="106"/>
      <c r="C70" s="3" t="str">
        <f>IF(Reference!$B$242=TRUE,IF(C66="",0,"Based on Amortization:"),"")</f>
        <v/>
      </c>
      <c r="D70" s="3"/>
      <c r="E70" s="3"/>
      <c r="F70" s="62" t="str">
        <f>IF(Reference!$B$242=TRUE,IF(N8=FALSE,0,'Cob2 GAA Reference'!$Z$2),"")</f>
        <v/>
      </c>
      <c r="G70" s="61">
        <f>IF(Reference!$B$242=TRUE,IF(N8=FALSE,0,'Cob2 GAA Reference'!$C$2),0)</f>
        <v>0</v>
      </c>
      <c r="J70" s="2"/>
      <c r="K70" s="2"/>
      <c r="L70" s="98"/>
      <c r="O70" s="2"/>
    </row>
    <row r="71" spans="2:15" hidden="1" x14ac:dyDescent="0.25">
      <c r="B71" s="106"/>
      <c r="C71" s="220" t="s">
        <v>110</v>
      </c>
      <c r="D71" s="220"/>
      <c r="E71" s="3" t="s">
        <v>0</v>
      </c>
      <c r="F71" s="66">
        <f>IF(Reference!$B$242=TRUE,F58+F63+F68,0)</f>
        <v>0</v>
      </c>
      <c r="G71" s="108"/>
      <c r="I71" s="107"/>
      <c r="J71" s="2"/>
      <c r="K71" s="2"/>
      <c r="L71" s="98"/>
      <c r="O71" s="101"/>
    </row>
    <row r="72" spans="2:15" x14ac:dyDescent="0.25">
      <c r="B72" s="106"/>
      <c r="C72" s="3" t="str">
        <f>IF(Reference!$B$242=TRUE,"Based on Amortization Total:","")</f>
        <v/>
      </c>
      <c r="E72" s="3"/>
      <c r="F72" s="3"/>
      <c r="G72" s="62" t="str">
        <f>IF(Reference!$B$242=TRUE,ROUND(F60+F65+F70,2),"")</f>
        <v/>
      </c>
      <c r="I72" s="151">
        <f>IF(Reference!$B$242=TRUE,G60+G65+G70,0)</f>
        <v>0</v>
      </c>
      <c r="J72" s="2"/>
      <c r="K72" s="2"/>
      <c r="L72" s="98"/>
      <c r="O72" s="2"/>
    </row>
    <row r="73" spans="2:15" x14ac:dyDescent="0.25">
      <c r="B73" s="106"/>
      <c r="C73" s="2"/>
      <c r="D73" s="2"/>
      <c r="E73" s="2"/>
      <c r="F73" s="2"/>
      <c r="G73" s="109"/>
      <c r="H73" s="2"/>
      <c r="I73" s="109"/>
      <c r="J73" s="2"/>
      <c r="K73" s="2"/>
      <c r="L73" s="98"/>
      <c r="O73" s="2"/>
    </row>
    <row r="74" spans="2:15" x14ac:dyDescent="0.25">
      <c r="B74" s="87" t="s">
        <v>231</v>
      </c>
      <c r="C74" s="3" t="s">
        <v>232</v>
      </c>
      <c r="D74" s="3"/>
      <c r="E74" s="2"/>
      <c r="F74" s="2"/>
      <c r="G74" s="109"/>
      <c r="H74" s="2"/>
      <c r="I74" s="109"/>
      <c r="J74" s="2"/>
      <c r="K74" s="2"/>
      <c r="L74" s="98"/>
      <c r="O74" s="2"/>
    </row>
    <row r="75" spans="2:15" x14ac:dyDescent="0.25">
      <c r="B75" s="106"/>
      <c r="C75" s="3" t="s">
        <v>233</v>
      </c>
      <c r="D75" s="2"/>
      <c r="E75" s="2"/>
      <c r="F75" s="2"/>
      <c r="G75" s="109"/>
      <c r="H75" s="2"/>
      <c r="I75" s="138">
        <f>IF((F79+F80+F81) -G82 &gt; N26, N26, (F79+F80+F81) -G82)</f>
        <v>6000000</v>
      </c>
      <c r="J75" s="2"/>
      <c r="K75" s="2"/>
      <c r="L75" s="98"/>
      <c r="O75" s="2"/>
    </row>
    <row r="76" spans="2:15" hidden="1" x14ac:dyDescent="0.25">
      <c r="B76" s="106"/>
      <c r="C76" s="3"/>
      <c r="D76" s="2"/>
      <c r="E76" s="2"/>
      <c r="F76" s="2"/>
      <c r="G76" s="109"/>
      <c r="H76" s="2"/>
      <c r="I76" s="109"/>
      <c r="J76" s="2"/>
      <c r="K76" s="2"/>
      <c r="L76" s="98"/>
      <c r="O76" s="2"/>
    </row>
    <row r="77" spans="2:15" s="202" customFormat="1" ht="26.4" x14ac:dyDescent="0.25">
      <c r="B77" s="197"/>
      <c r="C77" s="198"/>
      <c r="D77" s="198"/>
      <c r="E77" s="198"/>
      <c r="F77" s="199" t="s">
        <v>242</v>
      </c>
      <c r="G77" s="199" t="s">
        <v>243</v>
      </c>
      <c r="H77" s="200"/>
      <c r="I77" s="199" t="s">
        <v>245</v>
      </c>
      <c r="J77" s="200"/>
      <c r="K77" s="199" t="s">
        <v>235</v>
      </c>
      <c r="L77" s="201"/>
      <c r="O77" s="200"/>
    </row>
    <row r="78" spans="2:15" ht="5.0999999999999996" customHeight="1" x14ac:dyDescent="0.25">
      <c r="B78" s="106"/>
      <c r="C78" s="3"/>
      <c r="D78" s="3"/>
      <c r="E78" s="3"/>
      <c r="G78" s="189"/>
      <c r="H78" s="2"/>
      <c r="I78" s="189"/>
      <c r="J78" s="2"/>
      <c r="K78" s="189"/>
      <c r="L78" s="98"/>
      <c r="O78" s="2"/>
    </row>
    <row r="79" spans="2:15" x14ac:dyDescent="0.25">
      <c r="B79" s="106"/>
      <c r="C79" s="3"/>
      <c r="D79" s="87" t="s">
        <v>175</v>
      </c>
      <c r="E79" s="3"/>
      <c r="F79" s="203">
        <f>N26</f>
        <v>6000000</v>
      </c>
      <c r="G79" s="195">
        <v>0</v>
      </c>
      <c r="H79" s="2"/>
      <c r="I79" s="204">
        <f>F79-G79</f>
        <v>6000000</v>
      </c>
      <c r="J79" s="2"/>
      <c r="K79" s="193">
        <v>0</v>
      </c>
      <c r="L79" s="98"/>
      <c r="O79" s="2"/>
    </row>
    <row r="80" spans="2:15" x14ac:dyDescent="0.25">
      <c r="B80" s="106"/>
      <c r="C80" s="3"/>
      <c r="D80" s="87" t="s">
        <v>236</v>
      </c>
      <c r="E80" s="3"/>
      <c r="F80" s="203">
        <f>IF(N7 =TRUE,N29,0)</f>
        <v>0</v>
      </c>
      <c r="G80" s="195">
        <v>6000000</v>
      </c>
      <c r="H80" s="2"/>
      <c r="I80" s="204">
        <f>IF(N7 =TRUE,F80-G80,0)</f>
        <v>0</v>
      </c>
      <c r="J80" s="2"/>
      <c r="K80" s="193">
        <v>0</v>
      </c>
      <c r="L80" s="98"/>
      <c r="N80" s="81"/>
      <c r="O80" s="2"/>
    </row>
    <row r="81" spans="1:15" x14ac:dyDescent="0.25">
      <c r="B81" s="106"/>
      <c r="C81" s="3"/>
      <c r="D81" s="87" t="s">
        <v>237</v>
      </c>
      <c r="E81" s="3"/>
      <c r="F81" s="203">
        <f>IF(N8 =TRUE,N29,0)</f>
        <v>0</v>
      </c>
      <c r="G81" s="195">
        <v>0</v>
      </c>
      <c r="H81" s="2">
        <v>1300000</v>
      </c>
      <c r="I81" s="204">
        <f>IF(N8 =TRUE,F81-G81,0)</f>
        <v>0</v>
      </c>
      <c r="J81" s="2"/>
      <c r="K81" s="194">
        <v>0</v>
      </c>
      <c r="L81" s="98"/>
      <c r="N81" s="81"/>
      <c r="O81" s="2"/>
    </row>
    <row r="82" spans="1:15" x14ac:dyDescent="0.25">
      <c r="B82" s="106"/>
      <c r="C82" s="3"/>
      <c r="D82" s="3"/>
      <c r="E82" s="3"/>
      <c r="F82" s="205"/>
      <c r="G82" s="196">
        <f>IF(AND(N7=FALSE,N8=TRUE),G79+G81,IF(AND(N7=TRUE,N8=FALSE),G79+G80,IF(AND(N7=TRUE,N8=TRUE),G79+G80+G81,G79)))</f>
        <v>0</v>
      </c>
      <c r="H82" s="191"/>
      <c r="I82" s="196">
        <f>IF(SUM(I79:I81)&gt;N26,N26,SUM(I79:I81))</f>
        <v>6000000</v>
      </c>
      <c r="J82" s="2"/>
      <c r="K82" s="196">
        <f>IF(AND(N7=FALSE,N8=TRUE),K79+K81,IF(AND(N7=TRUE,N8=FALSE),K79+K80,IF(AND(N7=TRUE,N8=TRUE),K79+K80+K81,K79)))</f>
        <v>0</v>
      </c>
      <c r="L82" s="98"/>
      <c r="O82" s="2"/>
    </row>
    <row r="83" spans="1:15" x14ac:dyDescent="0.25">
      <c r="B83" s="106"/>
      <c r="C83" s="3"/>
      <c r="D83" s="3"/>
      <c r="E83" s="3"/>
      <c r="G83" s="192"/>
      <c r="H83" s="191"/>
      <c r="I83" s="192"/>
      <c r="J83" s="2"/>
      <c r="K83" s="82"/>
      <c r="L83" s="98"/>
      <c r="O83" s="2"/>
    </row>
    <row r="84" spans="1:15" x14ac:dyDescent="0.25">
      <c r="B84" s="106"/>
      <c r="C84" s="106" t="s">
        <v>244</v>
      </c>
      <c r="D84" s="2"/>
      <c r="E84" s="2"/>
      <c r="F84" s="2"/>
      <c r="G84" s="109"/>
      <c r="H84" s="2"/>
      <c r="I84" s="109"/>
      <c r="J84" s="2"/>
      <c r="K84" s="2"/>
      <c r="L84" s="98"/>
      <c r="O84" s="2"/>
    </row>
    <row r="85" spans="1:15" x14ac:dyDescent="0.25">
      <c r="A85" s="87" t="s">
        <v>12</v>
      </c>
      <c r="B85" s="3" t="s">
        <v>128</v>
      </c>
      <c r="C85" s="2"/>
      <c r="D85" s="2"/>
      <c r="E85" s="2"/>
      <c r="F85" s="2"/>
      <c r="G85" s="2"/>
      <c r="H85" s="2"/>
      <c r="I85" s="2"/>
      <c r="J85" s="2"/>
      <c r="K85" s="2"/>
      <c r="L85" s="98"/>
      <c r="O85" s="2"/>
    </row>
    <row r="86" spans="1:15" x14ac:dyDescent="0.25">
      <c r="C86" s="3" t="s">
        <v>118</v>
      </c>
      <c r="D86" s="3"/>
      <c r="E86" s="3"/>
      <c r="F86" s="2"/>
      <c r="G86" s="2"/>
      <c r="H86" s="2"/>
      <c r="I86" s="2"/>
      <c r="J86" s="2"/>
      <c r="K86" s="137">
        <f ca="1">IF(Reference!D242&gt;L87,L87,Reference!D242)</f>
        <v>750000</v>
      </c>
      <c r="L86" s="176" t="s">
        <v>206</v>
      </c>
      <c r="O86" s="2"/>
    </row>
    <row r="87" spans="1:15" x14ac:dyDescent="0.25">
      <c r="D87" s="3" t="str">
        <f>$B$6</f>
        <v>PRINCIPAL BORROWER</v>
      </c>
      <c r="E87" s="3"/>
      <c r="G87" s="2"/>
      <c r="H87" s="2"/>
      <c r="I87" s="152">
        <f ca="1">IF(Reference!$B$242=TRUE,IF(MIN(G39,G59,G60)&gt;K86,K86,IF(G40&gt;0,MIN(G39,G40,G59,G60),MIN(G39,G59,G60))),IF(G39&gt;K86,K86,IF(G40&gt;0, MIN(G39,G40),G39)))</f>
        <v>750000</v>
      </c>
      <c r="J87" s="2"/>
      <c r="K87" s="2"/>
      <c r="L87" s="180">
        <f>Reference!B39</f>
        <v>6000000</v>
      </c>
      <c r="O87" s="2"/>
    </row>
    <row r="88" spans="1:15" x14ac:dyDescent="0.25">
      <c r="D88" s="3" t="str">
        <f>IF($B$7="","",$B$7)</f>
        <v>COBORROWER1</v>
      </c>
      <c r="E88" s="3"/>
      <c r="G88" s="2"/>
      <c r="H88" s="2"/>
      <c r="I88" s="152">
        <f ca="1">IF(Reference!$B$242=TRUE,IF(MIN(G45,G64,G65)+I87&gt;K86,K86-I87,IF(G46&gt;0,MIN(G45,G46,G64,G65),MIN(G45,G64,G65))),IF(G45+I87&gt;K86,K86-I87,IF(G46&gt;0, MIN(G45,G46),G45)))</f>
        <v>0</v>
      </c>
      <c r="J88" s="2"/>
      <c r="K88" s="2"/>
      <c r="L88" s="98"/>
      <c r="O88" s="2"/>
    </row>
    <row r="89" spans="1:15" x14ac:dyDescent="0.25">
      <c r="D89" s="3" t="str">
        <f>IF($B$8="","",$B$8)</f>
        <v>COBORROWER2</v>
      </c>
      <c r="E89" s="3"/>
      <c r="G89" s="2"/>
      <c r="H89" s="2"/>
      <c r="I89" s="152">
        <f ca="1">IF(Reference!$B$242=TRUE,IF(MIN(G51,G69,G70)+I87+I88&gt;K86,K86-I87-I88,IF(G52&gt;0,MIN(G51,G52,G69,G70),MIN(G51,G69,G70))),IF(G51+I87+I88&gt;K86,K86-I87-I88,IF(G52&gt;0,MIN(G51,G52),G51)))</f>
        <v>0</v>
      </c>
      <c r="J89" s="2"/>
      <c r="K89" s="2"/>
      <c r="L89" s="207"/>
      <c r="O89" s="2"/>
    </row>
    <row r="90" spans="1:15" ht="13.8" thickBot="1" x14ac:dyDescent="0.3">
      <c r="C90" s="3"/>
      <c r="D90" s="3"/>
      <c r="E90" s="3"/>
      <c r="F90" s="2"/>
      <c r="G90" s="2"/>
      <c r="H90" s="2"/>
      <c r="I90" s="153">
        <f ca="1">SUM(I87:I89)</f>
        <v>750000</v>
      </c>
      <c r="J90" s="2"/>
      <c r="K90" s="2"/>
      <c r="L90" s="207"/>
      <c r="O90" s="2"/>
    </row>
    <row r="91" spans="1:15" ht="13.8" thickTop="1" x14ac:dyDescent="0.25">
      <c r="B91" s="3"/>
      <c r="C91" s="3"/>
      <c r="D91" s="3"/>
      <c r="E91" s="3"/>
      <c r="F91" s="110"/>
      <c r="G91" s="110"/>
      <c r="H91" s="2"/>
      <c r="I91" s="110"/>
      <c r="J91" s="2"/>
      <c r="K91" s="88"/>
      <c r="L91" s="98"/>
      <c r="O91" s="2"/>
    </row>
    <row r="92" spans="1:15" x14ac:dyDescent="0.25">
      <c r="A92" s="87" t="s">
        <v>13</v>
      </c>
      <c r="B92" s="3" t="s">
        <v>129</v>
      </c>
      <c r="C92" s="3"/>
      <c r="D92" s="3"/>
      <c r="E92" s="3" t="s">
        <v>0</v>
      </c>
      <c r="F92" s="167">
        <f>Reference!$C$231</f>
        <v>0.03</v>
      </c>
      <c r="G92" s="111"/>
      <c r="H92" s="2"/>
      <c r="I92" s="111"/>
      <c r="J92" s="2"/>
      <c r="K92" s="4"/>
      <c r="L92" s="98"/>
      <c r="O92" s="2"/>
    </row>
    <row r="93" spans="1:15" x14ac:dyDescent="0.25">
      <c r="A93" s="87"/>
      <c r="B93" s="3"/>
      <c r="C93" s="3"/>
      <c r="D93" s="3"/>
      <c r="E93" s="3"/>
      <c r="F93" s="111"/>
      <c r="G93" s="111"/>
      <c r="H93" s="2"/>
      <c r="I93" s="111"/>
      <c r="J93" s="2"/>
      <c r="K93" s="4"/>
      <c r="L93" s="112"/>
      <c r="O93" s="2"/>
    </row>
    <row r="94" spans="1:15" x14ac:dyDescent="0.25">
      <c r="A94" s="87" t="s">
        <v>130</v>
      </c>
      <c r="B94" s="3" t="s">
        <v>131</v>
      </c>
      <c r="D94" s="3"/>
      <c r="E94" s="3" t="s">
        <v>0</v>
      </c>
      <c r="F94" s="164" t="s">
        <v>96</v>
      </c>
      <c r="G94" s="111"/>
      <c r="H94" s="2"/>
      <c r="I94" s="111"/>
      <c r="J94" s="2"/>
      <c r="K94" s="4"/>
      <c r="L94" s="178"/>
      <c r="O94" s="2"/>
    </row>
    <row r="95" spans="1:15" x14ac:dyDescent="0.25">
      <c r="B95" s="106"/>
      <c r="C95" s="106"/>
      <c r="D95" s="106"/>
      <c r="E95" s="2"/>
      <c r="F95" s="2"/>
      <c r="G95" s="2"/>
      <c r="H95" s="2"/>
      <c r="I95" s="2"/>
      <c r="J95" s="2"/>
      <c r="K95" s="1"/>
      <c r="L95" s="176" t="s">
        <v>239</v>
      </c>
      <c r="O95" s="2"/>
    </row>
    <row r="96" spans="1:15" x14ac:dyDescent="0.25">
      <c r="A96" s="87" t="s">
        <v>14</v>
      </c>
      <c r="B96" s="3" t="s">
        <v>132</v>
      </c>
      <c r="C96" s="3"/>
      <c r="D96" s="3"/>
      <c r="E96" s="3" t="s">
        <v>0</v>
      </c>
      <c r="F96" s="168">
        <v>30</v>
      </c>
      <c r="G96" s="169" t="s">
        <v>230</v>
      </c>
      <c r="H96" s="2"/>
      <c r="K96" s="4"/>
      <c r="L96" s="177">
        <f>IF(G96="Year",Reference!B79,Reference!C79)</f>
        <v>30</v>
      </c>
      <c r="M96" s="2"/>
      <c r="N96" s="2"/>
      <c r="O96" s="2"/>
    </row>
    <row r="97" spans="1:17" x14ac:dyDescent="0.25">
      <c r="B97" s="2"/>
      <c r="C97" s="2"/>
      <c r="D97" s="2"/>
      <c r="E97" s="2"/>
      <c r="F97" s="2"/>
      <c r="G97" s="2"/>
      <c r="H97" s="2"/>
      <c r="I97" s="2"/>
      <c r="J97" s="2"/>
      <c r="K97" s="2"/>
      <c r="L97" s="98"/>
      <c r="M97" s="2"/>
      <c r="N97" s="2"/>
      <c r="O97" s="2"/>
    </row>
    <row r="98" spans="1:17" ht="15" x14ac:dyDescent="0.25">
      <c r="A98" s="87" t="s">
        <v>15</v>
      </c>
      <c r="B98" s="3" t="s">
        <v>133</v>
      </c>
      <c r="C98" s="3"/>
      <c r="D98" s="3"/>
      <c r="E98" s="3"/>
      <c r="F98" s="1"/>
      <c r="H98" s="2"/>
      <c r="I98" s="67"/>
      <c r="L98" s="176" t="s">
        <v>240</v>
      </c>
      <c r="O98" s="2"/>
      <c r="P98" s="2"/>
      <c r="Q98" s="97"/>
    </row>
    <row r="99" spans="1:17" x14ac:dyDescent="0.25">
      <c r="A99" s="87"/>
      <c r="B99" s="3" t="str">
        <f>$B$6</f>
        <v>PRINCIPAL BORROWER</v>
      </c>
      <c r="C99" s="3"/>
      <c r="D99" s="3"/>
      <c r="E99" s="3"/>
      <c r="F99" s="1"/>
      <c r="G99" s="67" t="str">
        <f>Reference!$B$108</f>
        <v>1st - 3rd year</v>
      </c>
      <c r="H99" s="2"/>
      <c r="I99" s="67" t="str">
        <f>Reference!$C$108</f>
        <v/>
      </c>
      <c r="L99" s="178">
        <f>Reference!C20</f>
        <v>12</v>
      </c>
      <c r="M99" s="2"/>
      <c r="N99" s="2"/>
      <c r="O99" s="2"/>
    </row>
    <row r="100" spans="1:17" x14ac:dyDescent="0.25">
      <c r="B100" s="112" t="s">
        <v>16</v>
      </c>
      <c r="C100" s="112"/>
      <c r="D100" s="112"/>
      <c r="E100" s="98"/>
      <c r="G100" s="57">
        <f ca="1">F132</f>
        <v>3162.03</v>
      </c>
      <c r="H100" s="2"/>
      <c r="I100" s="57" t="str">
        <f>IF($I$99&lt;&gt;"",G100,"")</f>
        <v/>
      </c>
      <c r="L100" s="98"/>
      <c r="M100" s="2"/>
      <c r="N100" s="2"/>
      <c r="O100" s="2"/>
    </row>
    <row r="101" spans="1:17" x14ac:dyDescent="0.25">
      <c r="B101" s="112" t="s">
        <v>134</v>
      </c>
      <c r="C101" s="112"/>
      <c r="D101" s="112"/>
      <c r="E101" s="98"/>
      <c r="G101" s="6">
        <f ca="1">F135</f>
        <v>168.75</v>
      </c>
      <c r="H101" s="2"/>
      <c r="I101" s="6" t="str">
        <f>IF($I$99&lt;&gt;"",0,"")</f>
        <v/>
      </c>
      <c r="L101" s="98"/>
      <c r="M101" s="2"/>
      <c r="N101" s="2"/>
      <c r="O101" s="2"/>
    </row>
    <row r="102" spans="1:17" x14ac:dyDescent="0.25">
      <c r="B102" s="112" t="s">
        <v>135</v>
      </c>
      <c r="C102" s="112"/>
      <c r="D102" s="112"/>
      <c r="E102" s="98"/>
      <c r="G102" s="6">
        <f ca="1">$F$183</f>
        <v>116.19999999999999</v>
      </c>
      <c r="H102" s="2"/>
      <c r="I102" s="6" t="str">
        <f>IF($I$99&lt;&gt;"",0,"")</f>
        <v/>
      </c>
      <c r="L102" s="98"/>
      <c r="M102" s="2"/>
      <c r="N102" s="2"/>
      <c r="O102" s="2"/>
    </row>
    <row r="103" spans="1:17" ht="13.8" thickBot="1" x14ac:dyDescent="0.3">
      <c r="B103" s="112" t="s">
        <v>136</v>
      </c>
      <c r="C103" s="112"/>
      <c r="D103" s="112"/>
      <c r="E103" s="98"/>
      <c r="G103" s="63">
        <f ca="1">ROUND(SUM(G100:G102),2)</f>
        <v>3446.98</v>
      </c>
      <c r="H103" s="2"/>
      <c r="I103" s="58" t="str">
        <f>IF($I$99&lt;&gt;"",SUM(I100:I102),"")</f>
        <v/>
      </c>
      <c r="L103" s="98"/>
      <c r="M103" s="2"/>
      <c r="N103" s="2"/>
      <c r="O103" s="2"/>
    </row>
    <row r="104" spans="1:17" ht="13.8" thickTop="1" x14ac:dyDescent="0.25">
      <c r="A104" s="87"/>
      <c r="B104" s="3" t="str">
        <f>IF($B$7="","",$B$7)</f>
        <v>COBORROWER1</v>
      </c>
      <c r="C104" s="3"/>
      <c r="D104" s="3"/>
      <c r="E104" s="3"/>
      <c r="F104" s="1"/>
      <c r="G104" s="67"/>
      <c r="H104" s="2"/>
      <c r="I104" s="67"/>
      <c r="L104" s="98"/>
      <c r="M104" s="2"/>
      <c r="N104" s="2"/>
      <c r="O104" s="2"/>
    </row>
    <row r="105" spans="1:17" x14ac:dyDescent="0.25">
      <c r="B105" s="112" t="s">
        <v>16</v>
      </c>
      <c r="C105" s="112"/>
      <c r="D105" s="112"/>
      <c r="E105" s="98"/>
      <c r="G105" s="57">
        <f ca="1">F141</f>
        <v>0</v>
      </c>
      <c r="H105" s="2"/>
      <c r="I105" s="57" t="str">
        <f>IF($I$99&lt;&gt;"",G105,"")</f>
        <v/>
      </c>
      <c r="L105" s="98"/>
      <c r="M105" s="2"/>
      <c r="N105" s="2"/>
      <c r="O105" s="2"/>
    </row>
    <row r="106" spans="1:17" x14ac:dyDescent="0.25">
      <c r="B106" s="112" t="s">
        <v>134</v>
      </c>
      <c r="C106" s="112"/>
      <c r="D106" s="112"/>
      <c r="E106" s="98"/>
      <c r="G106" s="6">
        <f ca="1">F144</f>
        <v>0</v>
      </c>
      <c r="H106" s="2"/>
      <c r="I106" s="6" t="str">
        <f>IF($I$99&lt;&gt;"",0,"")</f>
        <v/>
      </c>
      <c r="L106" s="98"/>
      <c r="M106" s="2"/>
      <c r="N106" s="2"/>
      <c r="O106" s="2"/>
    </row>
    <row r="107" spans="1:17" x14ac:dyDescent="0.25">
      <c r="B107" s="112" t="s">
        <v>135</v>
      </c>
      <c r="C107" s="112"/>
      <c r="D107" s="112"/>
      <c r="E107" s="98"/>
      <c r="G107" s="6">
        <v>0</v>
      </c>
      <c r="H107" s="2"/>
      <c r="I107" s="6" t="str">
        <f>IF($I$99&lt;&gt;"",0,"")</f>
        <v/>
      </c>
      <c r="L107" s="98"/>
      <c r="M107" s="2"/>
      <c r="N107" s="2"/>
      <c r="O107" s="2"/>
    </row>
    <row r="108" spans="1:17" ht="13.8" thickBot="1" x14ac:dyDescent="0.3">
      <c r="B108" s="112" t="s">
        <v>136</v>
      </c>
      <c r="C108" s="112"/>
      <c r="D108" s="112"/>
      <c r="E108" s="98"/>
      <c r="G108" s="63">
        <f ca="1">ROUND(SUM(G105:G107),2)</f>
        <v>0</v>
      </c>
      <c r="H108" s="2"/>
      <c r="I108" s="58" t="str">
        <f>IF($I$99&lt;&gt;"",SUM(I105:I107),"")</f>
        <v/>
      </c>
      <c r="L108" s="98"/>
      <c r="M108" s="2"/>
      <c r="N108" s="2"/>
      <c r="O108" s="2"/>
    </row>
    <row r="109" spans="1:17" ht="13.8" thickTop="1" x14ac:dyDescent="0.25">
      <c r="A109" s="87"/>
      <c r="B109" s="3" t="str">
        <f>IF($B$8="","",$B$8)</f>
        <v>COBORROWER2</v>
      </c>
      <c r="C109" s="3"/>
      <c r="D109" s="3"/>
      <c r="E109" s="3"/>
      <c r="F109" s="1"/>
      <c r="G109" s="67"/>
      <c r="H109" s="2"/>
      <c r="I109" s="67"/>
      <c r="L109" s="98"/>
      <c r="M109" s="2"/>
      <c r="N109" s="2"/>
      <c r="O109" s="2"/>
    </row>
    <row r="110" spans="1:17" x14ac:dyDescent="0.25">
      <c r="B110" s="112" t="s">
        <v>16</v>
      </c>
      <c r="C110" s="112"/>
      <c r="D110" s="112"/>
      <c r="E110" s="98"/>
      <c r="G110" s="57">
        <f ca="1">F150</f>
        <v>0</v>
      </c>
      <c r="H110" s="2"/>
      <c r="I110" s="57" t="str">
        <f>IF($I$99&lt;&gt;"",G110,"")</f>
        <v/>
      </c>
      <c r="L110" s="98"/>
      <c r="M110" s="2"/>
      <c r="N110" s="2"/>
      <c r="O110" s="2"/>
    </row>
    <row r="111" spans="1:17" x14ac:dyDescent="0.25">
      <c r="B111" s="112" t="s">
        <v>134</v>
      </c>
      <c r="C111" s="112"/>
      <c r="D111" s="112"/>
      <c r="E111" s="98"/>
      <c r="G111" s="6">
        <f ca="1">F153</f>
        <v>0</v>
      </c>
      <c r="H111" s="2"/>
      <c r="I111" s="6" t="str">
        <f>IF($I$99&lt;&gt;"",0,"")</f>
        <v/>
      </c>
      <c r="L111" s="98"/>
      <c r="M111" s="2"/>
      <c r="N111" s="2"/>
      <c r="O111" s="2"/>
    </row>
    <row r="112" spans="1:17" x14ac:dyDescent="0.25">
      <c r="B112" s="112" t="s">
        <v>135</v>
      </c>
      <c r="C112" s="112"/>
      <c r="D112" s="112"/>
      <c r="E112" s="98"/>
      <c r="G112" s="6">
        <v>0</v>
      </c>
      <c r="H112" s="2"/>
      <c r="I112" s="6" t="str">
        <f>IF($I$99&lt;&gt;"",0,"")</f>
        <v/>
      </c>
      <c r="L112" s="98"/>
      <c r="M112" s="2"/>
      <c r="N112" s="2"/>
      <c r="O112" s="2"/>
    </row>
    <row r="113" spans="1:17" ht="13.8" thickBot="1" x14ac:dyDescent="0.3">
      <c r="B113" s="112" t="s">
        <v>136</v>
      </c>
      <c r="C113" s="112"/>
      <c r="D113" s="112"/>
      <c r="E113" s="98"/>
      <c r="G113" s="63">
        <f ca="1">ROUND(SUM(G110:G112),2)</f>
        <v>0</v>
      </c>
      <c r="H113" s="2"/>
      <c r="I113" s="58" t="str">
        <f>IF($I$99&lt;&gt;"",SUM(I110:I112),"")</f>
        <v/>
      </c>
      <c r="L113" s="98"/>
      <c r="M113" s="2"/>
      <c r="N113" s="2"/>
      <c r="O113" s="2"/>
    </row>
    <row r="114" spans="1:17" ht="13.8" thickTop="1" x14ac:dyDescent="0.25">
      <c r="A114" s="87"/>
      <c r="B114" s="3" t="s">
        <v>137</v>
      </c>
      <c r="C114" s="3"/>
      <c r="D114" s="3"/>
      <c r="E114" s="3"/>
      <c r="F114" s="1"/>
      <c r="G114" s="67"/>
      <c r="H114" s="2"/>
      <c r="I114" s="67"/>
      <c r="L114" s="98"/>
      <c r="M114" s="2"/>
      <c r="N114" s="2"/>
      <c r="O114" s="2"/>
    </row>
    <row r="115" spans="1:17" x14ac:dyDescent="0.25">
      <c r="B115" s="112" t="s">
        <v>16</v>
      </c>
      <c r="C115" s="112"/>
      <c r="D115" s="112"/>
      <c r="E115" s="98"/>
      <c r="G115" s="57">
        <f ca="1">F159</f>
        <v>3162.03</v>
      </c>
      <c r="H115" s="2"/>
      <c r="I115" s="57" t="str">
        <f>IF($I$99&lt;&gt;"",G115,"")</f>
        <v/>
      </c>
      <c r="L115" s="98"/>
      <c r="M115" s="2"/>
      <c r="N115" s="2"/>
      <c r="O115" s="2"/>
    </row>
    <row r="116" spans="1:17" x14ac:dyDescent="0.25">
      <c r="B116" s="112" t="s">
        <v>134</v>
      </c>
      <c r="C116" s="112"/>
      <c r="D116" s="112"/>
      <c r="E116" s="98"/>
      <c r="G116" s="6">
        <f ca="1">F162</f>
        <v>168.75</v>
      </c>
      <c r="H116" s="2"/>
      <c r="I116" s="6" t="str">
        <f>IF($I$99&lt;&gt;"",0,"")</f>
        <v/>
      </c>
      <c r="L116" s="98"/>
      <c r="M116" s="2"/>
      <c r="N116" s="2"/>
      <c r="O116" s="2"/>
    </row>
    <row r="117" spans="1:17" x14ac:dyDescent="0.25">
      <c r="B117" s="112" t="s">
        <v>135</v>
      </c>
      <c r="C117" s="112"/>
      <c r="D117" s="112"/>
      <c r="E117" s="98"/>
      <c r="G117" s="6">
        <f ca="1">$F$183</f>
        <v>116.19999999999999</v>
      </c>
      <c r="H117" s="2"/>
      <c r="I117" s="6" t="str">
        <f>IF($I$99&lt;&gt;"",0,"")</f>
        <v/>
      </c>
      <c r="L117" s="98"/>
      <c r="M117" s="2"/>
      <c r="N117" s="2"/>
      <c r="O117" s="2"/>
    </row>
    <row r="118" spans="1:17" ht="13.8" thickBot="1" x14ac:dyDescent="0.3">
      <c r="B118" s="112" t="s">
        <v>136</v>
      </c>
      <c r="C118" s="112"/>
      <c r="D118" s="112"/>
      <c r="E118" s="98"/>
      <c r="G118" s="63">
        <f ca="1">ROUND(SUM(G115:G117),2)</f>
        <v>3446.98</v>
      </c>
      <c r="H118" s="2"/>
      <c r="I118" s="58" t="str">
        <f>IF($I$99&lt;&gt;"",SUM(I115:I117),"")</f>
        <v/>
      </c>
      <c r="L118" s="98"/>
      <c r="M118" s="2"/>
      <c r="N118" s="2"/>
      <c r="O118" s="2"/>
    </row>
    <row r="119" spans="1:17" ht="13.8" thickTop="1" x14ac:dyDescent="0.25">
      <c r="J119" s="2"/>
      <c r="K119" s="2"/>
      <c r="L119" s="98"/>
      <c r="M119" s="2"/>
      <c r="N119" s="2"/>
      <c r="O119" s="2"/>
    </row>
    <row r="120" spans="1:17" ht="15" x14ac:dyDescent="0.25">
      <c r="A120" s="87" t="s">
        <v>138</v>
      </c>
      <c r="B120" s="3" t="s">
        <v>139</v>
      </c>
      <c r="J120" s="2"/>
      <c r="K120" s="2"/>
      <c r="L120" s="98"/>
      <c r="O120" s="2"/>
      <c r="P120" s="2"/>
      <c r="Q120" s="97"/>
    </row>
    <row r="121" spans="1:17" ht="15" x14ac:dyDescent="0.25">
      <c r="B121" t="s">
        <v>134</v>
      </c>
      <c r="F121" s="57">
        <f ca="1">$F$163</f>
        <v>2025</v>
      </c>
      <c r="J121" s="2"/>
      <c r="K121" s="2"/>
      <c r="L121" s="98"/>
      <c r="O121" s="2"/>
      <c r="P121" s="2"/>
      <c r="Q121" s="97"/>
    </row>
    <row r="122" spans="1:17" ht="15" x14ac:dyDescent="0.25">
      <c r="B122" t="s">
        <v>140</v>
      </c>
      <c r="F122" s="6">
        <f ca="1">$F$164</f>
        <v>100</v>
      </c>
      <c r="J122" s="2"/>
      <c r="K122" s="2"/>
      <c r="L122" s="98"/>
      <c r="O122" s="2"/>
      <c r="P122" s="2"/>
      <c r="Q122" s="97"/>
    </row>
    <row r="123" spans="1:17" ht="15.6" thickBot="1" x14ac:dyDescent="0.3">
      <c r="B123" t="s">
        <v>17</v>
      </c>
      <c r="F123" s="63">
        <f ca="1">SUM(F121:F122)</f>
        <v>2125</v>
      </c>
      <c r="J123" s="2"/>
      <c r="K123" s="2"/>
      <c r="L123" s="112" t="s">
        <v>211</v>
      </c>
      <c r="O123" s="2"/>
      <c r="P123" s="2"/>
      <c r="Q123" s="97"/>
    </row>
    <row r="124" spans="1:17" ht="16.2" thickTop="1" thickBot="1" x14ac:dyDescent="0.3">
      <c r="B124" t="s">
        <v>135</v>
      </c>
      <c r="F124" s="63">
        <f ca="1">$F$184</f>
        <v>1394.4</v>
      </c>
      <c r="J124" s="2"/>
      <c r="K124" s="2"/>
      <c r="L124" s="187" t="s">
        <v>225</v>
      </c>
      <c r="O124" s="2"/>
      <c r="P124" s="2"/>
      <c r="Q124" s="97"/>
    </row>
    <row r="125" spans="1:17" ht="13.8" thickTop="1" x14ac:dyDescent="0.25">
      <c r="J125" s="2"/>
      <c r="K125" s="2"/>
      <c r="L125" s="187" t="s">
        <v>212</v>
      </c>
      <c r="M125" s="2"/>
      <c r="N125" s="2"/>
      <c r="O125" s="2"/>
    </row>
    <row r="126" spans="1:17" x14ac:dyDescent="0.25">
      <c r="A126" s="106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187"/>
      <c r="M126" s="2"/>
      <c r="N126" s="2"/>
      <c r="O126" s="2"/>
    </row>
    <row r="127" spans="1:17" x14ac:dyDescent="0.25">
      <c r="B127" s="3" t="s">
        <v>18</v>
      </c>
      <c r="C127" s="3"/>
      <c r="D127" s="3"/>
      <c r="E127" s="3" t="s">
        <v>0</v>
      </c>
      <c r="F127" s="2"/>
      <c r="G127" s="2"/>
      <c r="H127" s="2"/>
      <c r="I127" s="2"/>
      <c r="J127" s="2"/>
      <c r="K127" s="2"/>
      <c r="L127" s="187" t="s">
        <v>213</v>
      </c>
      <c r="M127" s="2"/>
      <c r="N127" s="2"/>
      <c r="O127" s="2"/>
    </row>
    <row r="128" spans="1:17" x14ac:dyDescent="0.25">
      <c r="B128" s="3" t="s">
        <v>19</v>
      </c>
      <c r="C128" s="3"/>
      <c r="D128" s="3"/>
      <c r="E128" s="3"/>
      <c r="F128" s="73">
        <f ca="1">Reference!$D$142</f>
        <v>4.2160399999999999E-3</v>
      </c>
      <c r="G128" s="113"/>
      <c r="H128" s="2"/>
      <c r="I128" s="113"/>
      <c r="J128" s="2"/>
      <c r="K128" s="2"/>
      <c r="L128" s="187" t="s">
        <v>214</v>
      </c>
      <c r="M128" s="2"/>
      <c r="N128" s="2"/>
      <c r="O128" s="2"/>
    </row>
    <row r="129" spans="2:15" x14ac:dyDescent="0.25">
      <c r="B129" s="3"/>
      <c r="C129" s="3"/>
      <c r="D129" s="3"/>
      <c r="E129" s="3"/>
      <c r="F129" s="114"/>
      <c r="G129" s="113"/>
      <c r="H129" s="2"/>
      <c r="I129" s="114"/>
      <c r="J129" s="2"/>
      <c r="K129" s="2"/>
      <c r="L129" s="188"/>
      <c r="M129" s="2"/>
      <c r="N129" s="2"/>
      <c r="O129" s="2"/>
    </row>
    <row r="130" spans="2:15" x14ac:dyDescent="0.25">
      <c r="B130" s="3" t="str">
        <f>$B$6</f>
        <v>PRINCIPAL BORROWER</v>
      </c>
      <c r="C130" s="3"/>
      <c r="D130" s="3"/>
      <c r="E130" s="3"/>
      <c r="F130" s="114"/>
      <c r="G130" s="113"/>
      <c r="H130" s="2"/>
      <c r="I130" s="114"/>
      <c r="J130" s="2"/>
      <c r="K130" s="2"/>
      <c r="L130" s="188" t="s">
        <v>215</v>
      </c>
      <c r="M130" s="2"/>
      <c r="N130" s="2"/>
      <c r="O130" s="2"/>
    </row>
    <row r="131" spans="2:15" x14ac:dyDescent="0.25">
      <c r="B131" s="3" t="s">
        <v>20</v>
      </c>
      <c r="C131" s="3"/>
      <c r="D131" s="3"/>
      <c r="E131" s="2" t="s">
        <v>21</v>
      </c>
      <c r="F131" s="116">
        <f ca="1">I87</f>
        <v>750000</v>
      </c>
      <c r="G131" s="8"/>
      <c r="H131" s="2"/>
      <c r="I131" s="8"/>
      <c r="J131" s="2"/>
      <c r="K131" s="117"/>
      <c r="L131" s="188" t="s">
        <v>216</v>
      </c>
      <c r="M131" s="110"/>
      <c r="N131" s="110"/>
      <c r="O131" s="2"/>
    </row>
    <row r="132" spans="2:15" x14ac:dyDescent="0.25">
      <c r="B132" s="2"/>
      <c r="C132" s="2"/>
      <c r="D132" s="2"/>
      <c r="E132" s="2" t="s">
        <v>21</v>
      </c>
      <c r="F132" s="58">
        <f ca="1">ROUND(F131*$F$128,2)</f>
        <v>3162.03</v>
      </c>
      <c r="G132" s="118"/>
      <c r="H132" s="2"/>
      <c r="I132" s="118"/>
      <c r="J132" s="2"/>
      <c r="K132" s="2"/>
      <c r="L132" s="187" t="s">
        <v>217</v>
      </c>
      <c r="M132" s="2"/>
      <c r="N132" s="2"/>
      <c r="O132" s="2"/>
    </row>
    <row r="133" spans="2:15" x14ac:dyDescent="0.25">
      <c r="B133" s="3"/>
      <c r="C133" s="3"/>
      <c r="D133" s="3"/>
      <c r="E133" s="3"/>
      <c r="F133" s="114"/>
      <c r="G133" s="113"/>
      <c r="H133" s="2"/>
      <c r="I133" s="114"/>
      <c r="J133" s="2"/>
      <c r="K133" s="2"/>
      <c r="L133" s="188"/>
      <c r="M133" s="2"/>
      <c r="N133" s="2"/>
      <c r="O133" s="2"/>
    </row>
    <row r="134" spans="2:15" x14ac:dyDescent="0.25">
      <c r="B134" s="3" t="s">
        <v>141</v>
      </c>
      <c r="C134" s="3"/>
      <c r="D134" s="3"/>
      <c r="E134" s="2" t="s">
        <v>21</v>
      </c>
      <c r="F134" s="57">
        <f ca="1">IF(TODAY() &gt; DATE(2014, 11, 1),ROUND($F$131*0.225/1000,2),ROUND($F$131*0.41/1000,2))</f>
        <v>168.75</v>
      </c>
      <c r="G134" s="8"/>
      <c r="H134" s="2"/>
      <c r="I134" s="8"/>
      <c r="J134" s="2"/>
      <c r="K134" s="2"/>
      <c r="L134" s="187" t="s">
        <v>218</v>
      </c>
    </row>
    <row r="135" spans="2:15" x14ac:dyDescent="0.25">
      <c r="B135" s="3"/>
      <c r="C135" s="3"/>
      <c r="D135" s="3"/>
      <c r="E135" s="2"/>
      <c r="F135" s="64">
        <f ca="1">Reference!$A$160</f>
        <v>168.75</v>
      </c>
      <c r="G135" s="8"/>
      <c r="H135" s="2"/>
      <c r="I135" s="8"/>
      <c r="J135" s="2"/>
      <c r="K135" s="2"/>
      <c r="L135" s="187" t="s">
        <v>219</v>
      </c>
    </row>
    <row r="136" spans="2:15" x14ac:dyDescent="0.25">
      <c r="B136" s="2" t="s">
        <v>23</v>
      </c>
      <c r="C136" s="2"/>
      <c r="D136" s="2"/>
      <c r="E136" s="2" t="s">
        <v>21</v>
      </c>
      <c r="F136" s="57">
        <f ca="1">ROUND(F135*12,2)</f>
        <v>2025</v>
      </c>
      <c r="G136" s="8"/>
      <c r="H136" s="2"/>
      <c r="I136" s="8"/>
      <c r="J136" s="2"/>
      <c r="K136" s="2"/>
      <c r="L136" s="187" t="s">
        <v>220</v>
      </c>
      <c r="M136" s="2"/>
      <c r="N136" s="2"/>
      <c r="O136" s="2"/>
    </row>
    <row r="137" spans="2:15" x14ac:dyDescent="0.25">
      <c r="B137" s="2" t="s">
        <v>24</v>
      </c>
      <c r="C137" s="2"/>
      <c r="D137" s="2"/>
      <c r="E137" s="2" t="s">
        <v>21</v>
      </c>
      <c r="F137" s="57">
        <f ca="1">Reference!D193</f>
        <v>100</v>
      </c>
      <c r="G137" s="8"/>
      <c r="H137" s="2"/>
      <c r="I137" s="8"/>
      <c r="J137" s="2"/>
      <c r="K137" s="2"/>
      <c r="L137" s="187" t="s">
        <v>221</v>
      </c>
      <c r="M137" s="2"/>
      <c r="N137" s="2"/>
      <c r="O137" s="2"/>
    </row>
    <row r="138" spans="2:15" x14ac:dyDescent="0.25">
      <c r="B138" s="2" t="s">
        <v>25</v>
      </c>
      <c r="C138" s="2"/>
      <c r="D138" s="2"/>
      <c r="E138" s="2" t="s">
        <v>21</v>
      </c>
      <c r="F138" s="58">
        <f ca="1">ROUND(F136+F137,2)</f>
        <v>2125</v>
      </c>
      <c r="G138" s="118"/>
      <c r="H138" s="2"/>
      <c r="I138" s="118"/>
      <c r="J138" s="2"/>
      <c r="K138" s="2"/>
      <c r="L138" s="187"/>
      <c r="M138" s="2"/>
      <c r="N138" s="2"/>
      <c r="O138" s="2"/>
    </row>
    <row r="139" spans="2:15" x14ac:dyDescent="0.25">
      <c r="B139" s="3" t="str">
        <f>IF($B$7="","",$B$7)</f>
        <v>COBORROWER1</v>
      </c>
      <c r="C139" s="3"/>
      <c r="D139" s="3"/>
      <c r="E139" s="3"/>
      <c r="F139" s="114"/>
      <c r="G139" s="113"/>
      <c r="H139" s="2"/>
      <c r="I139" s="114"/>
      <c r="J139" s="2"/>
      <c r="K139" s="2"/>
      <c r="L139" s="188" t="s">
        <v>222</v>
      </c>
      <c r="M139" s="2"/>
      <c r="N139" s="2"/>
      <c r="O139" s="2"/>
    </row>
    <row r="140" spans="2:15" x14ac:dyDescent="0.25">
      <c r="B140" s="3" t="s">
        <v>20</v>
      </c>
      <c r="C140" s="3"/>
      <c r="D140" s="3"/>
      <c r="E140" s="2" t="s">
        <v>21</v>
      </c>
      <c r="F140" s="116">
        <f ca="1">I88</f>
        <v>0</v>
      </c>
      <c r="G140" s="8"/>
      <c r="H140" s="2"/>
      <c r="I140" s="8"/>
      <c r="J140" s="2"/>
      <c r="K140" s="117"/>
      <c r="L140" s="187" t="s">
        <v>224</v>
      </c>
      <c r="M140" s="110"/>
      <c r="N140" s="110"/>
      <c r="O140" s="2"/>
    </row>
    <row r="141" spans="2:15" x14ac:dyDescent="0.25">
      <c r="B141" s="2"/>
      <c r="C141" s="2"/>
      <c r="D141" s="2"/>
      <c r="E141" s="2" t="s">
        <v>21</v>
      </c>
      <c r="F141" s="58">
        <f ca="1">ROUND(F140*$F$128,2)</f>
        <v>0</v>
      </c>
      <c r="G141" s="118"/>
      <c r="H141" s="2"/>
      <c r="I141" s="118"/>
      <c r="J141" s="2"/>
      <c r="K141" s="2"/>
      <c r="L141" s="187"/>
      <c r="M141" s="2"/>
      <c r="N141" s="2"/>
      <c r="O141" s="2"/>
    </row>
    <row r="142" spans="2:15" x14ac:dyDescent="0.25">
      <c r="B142" s="3"/>
      <c r="C142" s="3"/>
      <c r="D142" s="3"/>
      <c r="E142" s="3"/>
      <c r="F142" s="114"/>
      <c r="G142" s="113"/>
      <c r="H142" s="2"/>
      <c r="I142" s="114"/>
      <c r="J142" s="2"/>
      <c r="K142" s="2"/>
      <c r="L142" s="188" t="s">
        <v>223</v>
      </c>
      <c r="M142" s="2"/>
      <c r="N142" s="2"/>
      <c r="O142" s="2"/>
    </row>
    <row r="143" spans="2:15" x14ac:dyDescent="0.25">
      <c r="B143" s="3" t="s">
        <v>141</v>
      </c>
      <c r="C143" s="3"/>
      <c r="D143" s="3"/>
      <c r="E143" s="2" t="s">
        <v>21</v>
      </c>
      <c r="F143" s="57">
        <f ca="1">IF(TODAY() &gt; DATE(2014, 11, 1),ROUND($F$140*0.225/1000,2),ROUND($F$140*0.41/1000,2))</f>
        <v>0</v>
      </c>
      <c r="G143" s="8"/>
      <c r="H143" s="2"/>
      <c r="I143" s="8"/>
      <c r="J143" s="2"/>
      <c r="K143" s="2"/>
      <c r="L143" s="98"/>
    </row>
    <row r="144" spans="2:15" x14ac:dyDescent="0.25">
      <c r="B144" s="3"/>
      <c r="C144" s="3"/>
      <c r="D144" s="3"/>
      <c r="E144" s="2"/>
      <c r="F144" s="64">
        <f ca="1">Reference!$A$164</f>
        <v>0</v>
      </c>
      <c r="G144" s="8"/>
      <c r="H144" s="2"/>
      <c r="I144" s="8"/>
      <c r="J144" s="2"/>
      <c r="K144" s="2"/>
      <c r="L144" s="98"/>
    </row>
    <row r="145" spans="2:15" x14ac:dyDescent="0.25">
      <c r="B145" s="2" t="s">
        <v>23</v>
      </c>
      <c r="C145" s="2"/>
      <c r="D145" s="2"/>
      <c r="E145" s="2" t="s">
        <v>21</v>
      </c>
      <c r="F145" s="57">
        <f ca="1">ROUND(F144*12,2)</f>
        <v>0</v>
      </c>
      <c r="G145" s="8"/>
      <c r="H145" s="2"/>
      <c r="I145" s="8"/>
      <c r="J145" s="2"/>
      <c r="K145" s="2"/>
      <c r="L145" s="98"/>
      <c r="M145" s="2"/>
      <c r="N145" s="2"/>
      <c r="O145" s="2"/>
    </row>
    <row r="146" spans="2:15" x14ac:dyDescent="0.25">
      <c r="B146" s="2" t="s">
        <v>24</v>
      </c>
      <c r="C146" s="2"/>
      <c r="D146" s="2"/>
      <c r="E146" s="2" t="s">
        <v>21</v>
      </c>
      <c r="F146" s="57">
        <f ca="1">Reference!D201</f>
        <v>0</v>
      </c>
      <c r="G146" s="8"/>
      <c r="H146" s="2"/>
      <c r="I146" s="8"/>
      <c r="J146" s="2"/>
      <c r="K146" s="2"/>
      <c r="L146" s="98"/>
      <c r="M146" s="2"/>
      <c r="N146" s="2"/>
      <c r="O146" s="2"/>
    </row>
    <row r="147" spans="2:15" x14ac:dyDescent="0.25">
      <c r="B147" s="2" t="s">
        <v>25</v>
      </c>
      <c r="C147" s="2"/>
      <c r="D147" s="2"/>
      <c r="E147" s="2" t="s">
        <v>21</v>
      </c>
      <c r="F147" s="58">
        <f ca="1">ROUND(F145+F146,2)</f>
        <v>0</v>
      </c>
      <c r="G147" s="118"/>
      <c r="H147" s="2"/>
      <c r="I147" s="118"/>
      <c r="J147" s="2"/>
      <c r="K147" s="2"/>
      <c r="L147" s="98"/>
      <c r="M147" s="2"/>
      <c r="N147" s="2"/>
      <c r="O147" s="2"/>
    </row>
    <row r="148" spans="2:15" x14ac:dyDescent="0.25">
      <c r="B148" s="3" t="str">
        <f>IF($B$8="","",$B$8)</f>
        <v>COBORROWER2</v>
      </c>
      <c r="C148" s="3"/>
      <c r="D148" s="3"/>
      <c r="E148" s="3"/>
      <c r="F148" s="114"/>
      <c r="G148" s="113"/>
      <c r="H148" s="2"/>
      <c r="I148" s="114"/>
      <c r="J148" s="2"/>
      <c r="K148" s="2"/>
      <c r="L148" s="115"/>
      <c r="M148" s="2"/>
      <c r="N148" s="2"/>
      <c r="O148" s="2"/>
    </row>
    <row r="149" spans="2:15" x14ac:dyDescent="0.25">
      <c r="B149" s="3" t="s">
        <v>20</v>
      </c>
      <c r="C149" s="3"/>
      <c r="D149" s="3"/>
      <c r="E149" s="2" t="s">
        <v>21</v>
      </c>
      <c r="F149" s="116">
        <f ca="1">I89</f>
        <v>0</v>
      </c>
      <c r="G149" s="8"/>
      <c r="H149" s="2"/>
      <c r="I149" s="8"/>
      <c r="J149" s="2"/>
      <c r="K149" s="117"/>
      <c r="L149" s="98"/>
      <c r="M149" s="110"/>
      <c r="N149" s="110"/>
      <c r="O149" s="2"/>
    </row>
    <row r="150" spans="2:15" x14ac:dyDescent="0.25">
      <c r="B150" s="2"/>
      <c r="C150" s="2"/>
      <c r="D150" s="2"/>
      <c r="E150" s="2" t="s">
        <v>21</v>
      </c>
      <c r="F150" s="58">
        <f ca="1">ROUND(F149*$F$128,2)</f>
        <v>0</v>
      </c>
      <c r="G150" s="118"/>
      <c r="H150" s="2"/>
      <c r="I150" s="118"/>
      <c r="J150" s="2"/>
      <c r="K150" s="2"/>
      <c r="L150" s="98"/>
      <c r="M150" s="2"/>
      <c r="N150" s="2"/>
      <c r="O150" s="2"/>
    </row>
    <row r="151" spans="2:15" x14ac:dyDescent="0.25">
      <c r="B151" s="3"/>
      <c r="C151" s="3"/>
      <c r="D151" s="3"/>
      <c r="E151" s="3"/>
      <c r="F151" s="114"/>
      <c r="G151" s="113"/>
      <c r="H151" s="2"/>
      <c r="I151" s="114"/>
      <c r="J151" s="2"/>
      <c r="K151" s="2"/>
      <c r="L151" s="115"/>
      <c r="M151" s="2"/>
      <c r="N151" s="2"/>
      <c r="O151" s="2"/>
    </row>
    <row r="152" spans="2:15" x14ac:dyDescent="0.25">
      <c r="B152" s="3" t="s">
        <v>141</v>
      </c>
      <c r="C152" s="3"/>
      <c r="D152" s="3"/>
      <c r="E152" s="2" t="s">
        <v>21</v>
      </c>
      <c r="F152" s="57">
        <f ca="1">IF(TODAY() &gt; DATE(2014, 11, 1),ROUND($F$149*0.225/1000,2),ROUND($F$149*0.41/1000,2))</f>
        <v>0</v>
      </c>
      <c r="G152" s="8"/>
      <c r="H152" s="2"/>
      <c r="I152" s="8"/>
      <c r="J152" s="2"/>
      <c r="K152" s="2"/>
      <c r="L152" s="98"/>
    </row>
    <row r="153" spans="2:15" x14ac:dyDescent="0.25">
      <c r="B153" s="3"/>
      <c r="C153" s="3"/>
      <c r="D153" s="3"/>
      <c r="E153" s="2"/>
      <c r="F153" s="64">
        <f ca="1">Reference!$A$168</f>
        <v>0</v>
      </c>
      <c r="G153" s="8"/>
      <c r="H153" s="2"/>
      <c r="I153" s="8"/>
      <c r="J153" s="2"/>
      <c r="K153" s="2"/>
      <c r="L153" s="98"/>
    </row>
    <row r="154" spans="2:15" x14ac:dyDescent="0.25">
      <c r="B154" s="2" t="s">
        <v>23</v>
      </c>
      <c r="C154" s="2"/>
      <c r="D154" s="2"/>
      <c r="E154" s="2" t="s">
        <v>21</v>
      </c>
      <c r="F154" s="57">
        <f ca="1">ROUND(F153*12,2)</f>
        <v>0</v>
      </c>
      <c r="G154" s="8"/>
      <c r="H154" s="2"/>
      <c r="I154" s="8"/>
      <c r="J154" s="2"/>
      <c r="K154" s="2"/>
      <c r="L154" s="98"/>
      <c r="M154" s="2"/>
      <c r="N154" s="2"/>
      <c r="O154" s="2"/>
    </row>
    <row r="155" spans="2:15" x14ac:dyDescent="0.25">
      <c r="B155" s="2" t="s">
        <v>24</v>
      </c>
      <c r="C155" s="2"/>
      <c r="D155" s="2"/>
      <c r="E155" s="2" t="s">
        <v>21</v>
      </c>
      <c r="F155" s="57">
        <f ca="1">Reference!D209</f>
        <v>0</v>
      </c>
      <c r="G155" s="8"/>
      <c r="H155" s="2"/>
      <c r="I155" s="8"/>
      <c r="J155" s="2"/>
      <c r="K155" s="2"/>
      <c r="L155" s="98"/>
      <c r="M155" s="2"/>
      <c r="N155" s="2"/>
      <c r="O155" s="2"/>
    </row>
    <row r="156" spans="2:15" x14ac:dyDescent="0.25">
      <c r="B156" s="2" t="s">
        <v>25</v>
      </c>
      <c r="C156" s="2"/>
      <c r="D156" s="2"/>
      <c r="E156" s="2" t="s">
        <v>21</v>
      </c>
      <c r="F156" s="58">
        <f ca="1">ROUND(F154+F155,2)</f>
        <v>0</v>
      </c>
      <c r="G156" s="118"/>
      <c r="H156" s="2"/>
      <c r="I156" s="118"/>
      <c r="J156" s="2"/>
      <c r="K156" s="2"/>
      <c r="L156" s="98"/>
      <c r="M156" s="2"/>
      <c r="N156" s="2"/>
      <c r="O156" s="2"/>
    </row>
    <row r="157" spans="2:15" x14ac:dyDescent="0.25">
      <c r="B157" s="3" t="s">
        <v>137</v>
      </c>
      <c r="C157" s="3"/>
      <c r="D157" s="3"/>
      <c r="E157" s="3"/>
      <c r="F157" s="114"/>
      <c r="G157" s="113"/>
      <c r="H157" s="2"/>
      <c r="I157" s="114"/>
      <c r="J157" s="2"/>
      <c r="K157" s="2"/>
      <c r="L157" s="115"/>
      <c r="M157" s="2"/>
      <c r="N157" s="2"/>
      <c r="O157" s="2"/>
    </row>
    <row r="158" spans="2:15" x14ac:dyDescent="0.25">
      <c r="B158" s="3" t="s">
        <v>20</v>
      </c>
      <c r="C158" s="3"/>
      <c r="D158" s="3"/>
      <c r="E158" s="2" t="s">
        <v>21</v>
      </c>
      <c r="F158" s="116">
        <f ca="1">$K$86</f>
        <v>750000</v>
      </c>
      <c r="G158" s="8"/>
      <c r="H158" s="2"/>
      <c r="I158" s="8"/>
      <c r="J158" s="2"/>
      <c r="K158" s="117"/>
      <c r="L158" s="98"/>
      <c r="M158" s="110"/>
      <c r="N158" s="110"/>
      <c r="O158" s="2"/>
    </row>
    <row r="159" spans="2:15" x14ac:dyDescent="0.25">
      <c r="B159" s="2"/>
      <c r="C159" s="2"/>
      <c r="D159" s="2"/>
      <c r="E159" s="2" t="s">
        <v>21</v>
      </c>
      <c r="F159" s="58">
        <f ca="1">ROUND(F132+F141+F150,2)</f>
        <v>3162.03</v>
      </c>
      <c r="G159" s="118"/>
      <c r="H159" s="2"/>
      <c r="I159" s="118"/>
      <c r="J159" s="2"/>
      <c r="K159" s="2"/>
      <c r="L159" s="98"/>
      <c r="M159" s="2"/>
      <c r="N159" s="2"/>
      <c r="O159" s="2"/>
    </row>
    <row r="160" spans="2:15" x14ac:dyDescent="0.25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98"/>
    </row>
    <row r="161" spans="2:15" x14ac:dyDescent="0.25">
      <c r="B161" s="3" t="s">
        <v>141</v>
      </c>
      <c r="C161" s="3"/>
      <c r="D161" s="3"/>
      <c r="E161" s="2" t="s">
        <v>21</v>
      </c>
      <c r="F161" s="57">
        <f ca="1">ROUND(F135+F144+F153,2)</f>
        <v>168.75</v>
      </c>
      <c r="G161" s="8"/>
      <c r="H161" s="2"/>
      <c r="I161" s="8"/>
      <c r="J161" s="2"/>
      <c r="K161" s="2"/>
      <c r="L161" s="98"/>
    </row>
    <row r="162" spans="2:15" x14ac:dyDescent="0.25">
      <c r="B162" s="3"/>
      <c r="C162" s="3"/>
      <c r="D162" s="3"/>
      <c r="E162" s="2"/>
      <c r="F162" s="64">
        <f ca="1">F161</f>
        <v>168.75</v>
      </c>
      <c r="G162" s="8"/>
      <c r="H162" s="2"/>
      <c r="I162" s="8"/>
      <c r="J162" s="2"/>
      <c r="K162" s="2"/>
      <c r="L162" s="98"/>
    </row>
    <row r="163" spans="2:15" x14ac:dyDescent="0.25">
      <c r="B163" s="2" t="s">
        <v>23</v>
      </c>
      <c r="C163" s="2"/>
      <c r="D163" s="2"/>
      <c r="E163" s="2" t="s">
        <v>21</v>
      </c>
      <c r="F163" s="57">
        <f ca="1">ROUND(F162*12,2)</f>
        <v>2025</v>
      </c>
      <c r="G163" s="8"/>
      <c r="H163" s="2"/>
      <c r="I163" s="8"/>
      <c r="J163" s="2"/>
      <c r="K163" s="2"/>
      <c r="L163" s="98"/>
      <c r="M163" s="2"/>
      <c r="N163" s="2"/>
      <c r="O163" s="2"/>
    </row>
    <row r="164" spans="2:15" x14ac:dyDescent="0.25">
      <c r="B164" s="2" t="s">
        <v>24</v>
      </c>
      <c r="C164" s="2"/>
      <c r="D164" s="2"/>
      <c r="E164" s="2" t="s">
        <v>21</v>
      </c>
      <c r="F164" s="57">
        <f ca="1">ROUND(F137+F146+F155,2)</f>
        <v>100</v>
      </c>
      <c r="G164" s="8"/>
      <c r="H164" s="2"/>
      <c r="I164" s="8"/>
      <c r="J164" s="2"/>
      <c r="K164" s="2"/>
      <c r="L164" s="98"/>
      <c r="M164" s="2"/>
      <c r="N164" s="2"/>
      <c r="O164" s="2"/>
    </row>
    <row r="165" spans="2:15" x14ac:dyDescent="0.25">
      <c r="B165" s="2" t="s">
        <v>25</v>
      </c>
      <c r="C165" s="2"/>
      <c r="D165" s="2"/>
      <c r="E165" s="2" t="s">
        <v>21</v>
      </c>
      <c r="F165" s="58">
        <f ca="1">ROUND(F163+F164,2)</f>
        <v>2125</v>
      </c>
      <c r="G165" s="118"/>
      <c r="H165" s="2"/>
      <c r="I165" s="118"/>
      <c r="J165" s="2"/>
      <c r="K165" s="2"/>
      <c r="L165" s="98"/>
      <c r="M165" s="2"/>
      <c r="N165" s="2"/>
      <c r="O165" s="2"/>
    </row>
    <row r="166" spans="2:15" x14ac:dyDescent="0.25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98"/>
      <c r="M166" s="2"/>
      <c r="N166" s="2"/>
      <c r="O166" s="2"/>
    </row>
    <row r="167" spans="2:15" x14ac:dyDescent="0.25">
      <c r="B167" s="3" t="s">
        <v>142</v>
      </c>
      <c r="C167" s="3"/>
      <c r="D167" s="3"/>
      <c r="E167" s="2"/>
      <c r="F167" s="2"/>
      <c r="G167" s="2"/>
      <c r="H167" s="2"/>
      <c r="I167" s="2"/>
      <c r="J167" s="2"/>
      <c r="K167" s="2"/>
      <c r="L167" s="98"/>
      <c r="M167" s="2"/>
      <c r="N167" s="2"/>
      <c r="O167" s="2"/>
    </row>
    <row r="168" spans="2:15" x14ac:dyDescent="0.25">
      <c r="B168" s="2" t="s">
        <v>26</v>
      </c>
      <c r="C168" s="2"/>
      <c r="D168" s="2"/>
      <c r="E168" s="2" t="s">
        <v>21</v>
      </c>
      <c r="F168" s="6">
        <f>F26</f>
        <v>655900</v>
      </c>
      <c r="G168" s="8"/>
      <c r="H168" s="2"/>
      <c r="I168" s="8"/>
      <c r="J168" s="2"/>
      <c r="K168" s="2"/>
      <c r="L168" s="98"/>
      <c r="M168" s="2"/>
      <c r="N168" s="2"/>
      <c r="O168" s="2"/>
    </row>
    <row r="169" spans="2:15" x14ac:dyDescent="0.25">
      <c r="B169" s="2" t="s">
        <v>27</v>
      </c>
      <c r="C169" s="2"/>
      <c r="D169" s="2"/>
      <c r="E169" s="2" t="s">
        <v>21</v>
      </c>
      <c r="F169" s="64">
        <f ca="1">MIN(K86,F168)</f>
        <v>655900</v>
      </c>
      <c r="G169" s="8"/>
      <c r="H169" s="2"/>
      <c r="I169" s="8"/>
      <c r="J169" s="2"/>
      <c r="K169" s="2"/>
      <c r="L169" s="98"/>
      <c r="M169" s="2"/>
      <c r="N169" s="2"/>
      <c r="O169" s="2"/>
    </row>
    <row r="170" spans="2:15" hidden="1" x14ac:dyDescent="0.25">
      <c r="B170" s="2" t="s">
        <v>78</v>
      </c>
      <c r="C170" s="2"/>
      <c r="D170" s="2"/>
      <c r="E170" s="2" t="s">
        <v>21</v>
      </c>
      <c r="F170" s="88" t="s">
        <v>79</v>
      </c>
      <c r="G170" s="88"/>
      <c r="H170" s="2"/>
      <c r="I170" s="88"/>
      <c r="J170" s="2"/>
      <c r="K170" s="2"/>
      <c r="L170" s="98"/>
      <c r="M170" s="2"/>
      <c r="N170" s="2"/>
      <c r="O170" s="2"/>
    </row>
    <row r="171" spans="2:15" x14ac:dyDescent="0.25">
      <c r="B171" s="2" t="s">
        <v>28</v>
      </c>
      <c r="C171" s="2"/>
      <c r="D171" s="2"/>
      <c r="E171" s="2" t="s">
        <v>21</v>
      </c>
      <c r="F171" s="74">
        <v>1.686E-3</v>
      </c>
      <c r="G171" s="119"/>
      <c r="H171" s="2"/>
      <c r="I171" s="119"/>
      <c r="J171" s="2"/>
      <c r="K171" s="2"/>
      <c r="L171" s="98"/>
      <c r="M171" s="2"/>
      <c r="N171" s="2"/>
      <c r="O171" s="2"/>
    </row>
    <row r="172" spans="2:15" x14ac:dyDescent="0.25">
      <c r="B172" s="2" t="s">
        <v>29</v>
      </c>
      <c r="C172" s="2"/>
      <c r="D172" s="2"/>
      <c r="E172" s="2" t="s">
        <v>21</v>
      </c>
      <c r="F172" s="57">
        <f ca="1">ROUND($F$169*$F$171,2)</f>
        <v>1105.8499999999999</v>
      </c>
      <c r="G172" s="8"/>
      <c r="H172" s="2"/>
      <c r="I172" s="8"/>
      <c r="J172" s="2"/>
      <c r="K172" s="2"/>
      <c r="L172" s="98"/>
    </row>
    <row r="173" spans="2:15" x14ac:dyDescent="0.25">
      <c r="B173" s="2" t="s">
        <v>24</v>
      </c>
      <c r="C173" s="2"/>
      <c r="D173" s="2"/>
      <c r="E173" s="2" t="s">
        <v>119</v>
      </c>
      <c r="F173" s="74">
        <v>2.1075E-4</v>
      </c>
      <c r="G173" s="10"/>
      <c r="H173" s="2"/>
      <c r="I173" s="10"/>
      <c r="J173" s="2"/>
      <c r="K173" s="2"/>
      <c r="L173" s="98"/>
    </row>
    <row r="174" spans="2:15" x14ac:dyDescent="0.25">
      <c r="B174" s="2"/>
      <c r="C174" s="2"/>
      <c r="D174" s="2"/>
      <c r="E174" s="2" t="s">
        <v>21</v>
      </c>
      <c r="F174" s="65">
        <f ca="1">ROUND($F$169*F173,2)</f>
        <v>138.22999999999999</v>
      </c>
      <c r="G174" s="10"/>
      <c r="H174" s="2"/>
      <c r="I174" s="10"/>
      <c r="J174" s="2"/>
      <c r="K174" s="2"/>
      <c r="L174" s="98"/>
    </row>
    <row r="175" spans="2:15" x14ac:dyDescent="0.25">
      <c r="B175" s="2" t="s">
        <v>120</v>
      </c>
      <c r="C175" s="2"/>
      <c r="D175" s="2"/>
      <c r="E175" s="2" t="s">
        <v>119</v>
      </c>
      <c r="F175" s="74">
        <v>2.27E-5</v>
      </c>
      <c r="G175" s="10"/>
      <c r="H175" s="2"/>
      <c r="I175" s="10"/>
      <c r="J175" s="2"/>
      <c r="K175" s="2"/>
      <c r="L175" s="98"/>
    </row>
    <row r="176" spans="2:15" ht="13.5" customHeight="1" x14ac:dyDescent="0.25">
      <c r="B176" s="2"/>
      <c r="C176" s="2"/>
      <c r="D176" s="2"/>
      <c r="E176" s="2" t="s">
        <v>21</v>
      </c>
      <c r="F176" s="65">
        <f ca="1">ROUND($F$169*F175,2)</f>
        <v>14.89</v>
      </c>
      <c r="G176" s="10"/>
      <c r="H176" s="2"/>
      <c r="I176" s="10"/>
      <c r="J176" s="2"/>
      <c r="K176" s="2"/>
      <c r="L176" s="98"/>
    </row>
    <row r="177" spans="2:15" ht="13.5" customHeight="1" x14ac:dyDescent="0.25">
      <c r="B177" s="2" t="s">
        <v>31</v>
      </c>
      <c r="C177" s="2"/>
      <c r="D177" s="2"/>
      <c r="E177" s="2" t="s">
        <v>119</v>
      </c>
      <c r="F177" s="74">
        <v>2.0232E-4</v>
      </c>
      <c r="G177" s="10"/>
      <c r="H177" s="2"/>
      <c r="I177" s="10"/>
      <c r="J177" s="2"/>
      <c r="K177" s="2"/>
      <c r="L177" s="98"/>
    </row>
    <row r="178" spans="2:15" x14ac:dyDescent="0.25">
      <c r="B178" s="2"/>
      <c r="C178" s="2"/>
      <c r="D178" s="2"/>
      <c r="E178" s="2" t="s">
        <v>21</v>
      </c>
      <c r="F178" s="65">
        <f ca="1">ROUND($F$169*F177,2)</f>
        <v>132.69999999999999</v>
      </c>
      <c r="G178" s="10"/>
      <c r="H178" s="2"/>
      <c r="I178" s="10"/>
      <c r="J178" s="2"/>
      <c r="K178" s="2"/>
      <c r="L178" s="98"/>
    </row>
    <row r="179" spans="2:15" x14ac:dyDescent="0.25">
      <c r="B179" s="2" t="s">
        <v>121</v>
      </c>
      <c r="C179" s="2"/>
      <c r="D179" s="2"/>
      <c r="E179" s="2" t="s">
        <v>119</v>
      </c>
      <c r="F179" s="74">
        <v>3.3699999999999999E-6</v>
      </c>
      <c r="G179" s="10"/>
      <c r="H179" s="2"/>
      <c r="I179" s="10"/>
      <c r="J179" s="2"/>
      <c r="K179" s="2"/>
      <c r="L179" s="98"/>
    </row>
    <row r="180" spans="2:15" x14ac:dyDescent="0.25">
      <c r="B180" s="2"/>
      <c r="C180" s="2"/>
      <c r="D180" s="2"/>
      <c r="E180" s="2" t="s">
        <v>21</v>
      </c>
      <c r="F180" s="65">
        <f ca="1">ROUND($F$169*F179,2)</f>
        <v>2.21</v>
      </c>
      <c r="G180" s="10"/>
      <c r="H180" s="2"/>
      <c r="I180" s="10"/>
      <c r="J180" s="2"/>
      <c r="K180" s="2"/>
      <c r="L180" s="98"/>
    </row>
    <row r="181" spans="2:15" x14ac:dyDescent="0.25">
      <c r="B181" s="2" t="s">
        <v>33</v>
      </c>
      <c r="C181" s="2"/>
      <c r="D181" s="2"/>
      <c r="E181" s="2" t="s">
        <v>21</v>
      </c>
      <c r="F181" s="57">
        <f ca="1">ROUND(F172+F174+F176+F178+F180,2)</f>
        <v>1393.88</v>
      </c>
      <c r="G181" s="8"/>
      <c r="H181" s="2"/>
      <c r="I181" s="8"/>
      <c r="J181" s="2"/>
      <c r="K181" s="2"/>
      <c r="L181" s="98"/>
    </row>
    <row r="182" spans="2:15" x14ac:dyDescent="0.25">
      <c r="B182" s="2" t="s">
        <v>34</v>
      </c>
      <c r="C182" s="2"/>
      <c r="D182" s="2"/>
      <c r="E182" s="2" t="s">
        <v>21</v>
      </c>
      <c r="F182" s="65">
        <f ca="1">ROUND(F181/12,2)</f>
        <v>116.16</v>
      </c>
      <c r="G182" s="10"/>
      <c r="H182" s="2"/>
      <c r="I182" s="10"/>
      <c r="J182" s="2"/>
      <c r="K182" s="2"/>
      <c r="L182" s="98"/>
    </row>
    <row r="183" spans="2:15" x14ac:dyDescent="0.25">
      <c r="B183" s="2"/>
      <c r="C183" s="2"/>
      <c r="D183" s="2"/>
      <c r="E183" s="2"/>
      <c r="F183" s="75">
        <f ca="1">Reference!A183</f>
        <v>116.19999999999999</v>
      </c>
      <c r="G183" s="10"/>
      <c r="H183" s="2"/>
      <c r="I183" s="10"/>
      <c r="J183" s="2"/>
      <c r="K183" s="2"/>
      <c r="L183" s="98"/>
    </row>
    <row r="184" spans="2:15" x14ac:dyDescent="0.25">
      <c r="B184" s="2"/>
      <c r="C184" s="2"/>
      <c r="D184" s="2"/>
      <c r="E184" s="2" t="s">
        <v>21</v>
      </c>
      <c r="F184" s="58">
        <f ca="1">ROUND(F183*12,2)</f>
        <v>1394.4</v>
      </c>
      <c r="G184" s="118"/>
      <c r="H184" s="8"/>
      <c r="I184" s="118"/>
      <c r="J184" s="2"/>
      <c r="K184" s="2"/>
      <c r="L184" s="98"/>
      <c r="M184" s="2"/>
      <c r="N184" s="2"/>
      <c r="O184" s="2"/>
    </row>
    <row r="185" spans="2:15" x14ac:dyDescent="0.25">
      <c r="B185" s="2"/>
      <c r="C185" s="2"/>
      <c r="D185" s="2"/>
      <c r="E185" s="2"/>
      <c r="F185" s="120"/>
      <c r="G185" s="120"/>
      <c r="H185" s="2"/>
      <c r="I185" s="120"/>
      <c r="J185" s="2"/>
      <c r="K185" s="2"/>
      <c r="L185" s="98"/>
      <c r="M185" s="2"/>
      <c r="N185" s="2"/>
      <c r="O185" s="2"/>
    </row>
    <row r="186" spans="2:15" x14ac:dyDescent="0.25">
      <c r="B186" s="2" t="s">
        <v>35</v>
      </c>
      <c r="C186" s="2"/>
      <c r="D186" s="2"/>
      <c r="E186" s="2"/>
      <c r="F186" s="2"/>
      <c r="G186" s="2"/>
      <c r="H186" s="2"/>
      <c r="I186" s="2" t="s">
        <v>36</v>
      </c>
      <c r="J186" s="2"/>
      <c r="K186" s="2"/>
      <c r="L186" s="98"/>
      <c r="M186" s="2"/>
      <c r="N186" s="2"/>
      <c r="O186" s="2"/>
    </row>
    <row r="187" spans="2:15" x14ac:dyDescent="0.25"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98"/>
      <c r="M187" s="2"/>
      <c r="N187" s="2"/>
      <c r="O187" s="2"/>
    </row>
    <row r="188" spans="2:15" ht="15.6" thickBot="1" x14ac:dyDescent="0.3">
      <c r="B188" s="223"/>
      <c r="C188" s="223"/>
      <c r="D188" s="2"/>
      <c r="E188" s="2"/>
      <c r="F188" s="2"/>
      <c r="G188" s="2"/>
      <c r="H188" s="2"/>
      <c r="I188" s="223"/>
      <c r="J188" s="223"/>
      <c r="K188" s="2"/>
      <c r="L188" s="121"/>
      <c r="M188" s="97"/>
      <c r="N188" s="97"/>
      <c r="O188" s="97"/>
    </row>
    <row r="189" spans="2:15" ht="15" x14ac:dyDescent="0.25">
      <c r="B189" s="171"/>
      <c r="C189" s="171"/>
      <c r="D189" s="122"/>
      <c r="E189" s="97"/>
      <c r="F189" s="97"/>
      <c r="G189" s="97"/>
      <c r="H189" s="97"/>
      <c r="I189" s="172"/>
      <c r="J189" s="172"/>
      <c r="K189" s="97"/>
    </row>
  </sheetData>
  <sheetProtection algorithmName="SHA-512" hashValue="HfNG7QNQVpT8KPpe3oPrPna+Wwo2R/AKscfJO10dLCkm8hY3DwPSjbkvfizv9RfYLcww3Mv48enIXFTE0XU49g==" saltValue="EeAsJKyPyP/SS+WP1qgdcg==" spinCount="100000" sheet="1" insertColumns="0" insertRows="0" insertHyperlinks="0" deleteColumns="0" deleteRows="0" sort="0"/>
  <mergeCells count="16">
    <mergeCell ref="B188:C188"/>
    <mergeCell ref="I188:J188"/>
    <mergeCell ref="C62:D62"/>
    <mergeCell ref="A1:K1"/>
    <mergeCell ref="C36:D36"/>
    <mergeCell ref="C57:D57"/>
    <mergeCell ref="B7:D7"/>
    <mergeCell ref="B8:D8"/>
    <mergeCell ref="C42:D42"/>
    <mergeCell ref="C48:D48"/>
    <mergeCell ref="I2:J2"/>
    <mergeCell ref="M1:N1"/>
    <mergeCell ref="C67:D67"/>
    <mergeCell ref="C71:D71"/>
    <mergeCell ref="B5:D5"/>
    <mergeCell ref="B6:D6"/>
  </mergeCells>
  <phoneticPr fontId="0" type="noConversion"/>
  <conditionalFormatting sqref="B7:D7">
    <cfRule type="expression" dxfId="68" priority="104" stopIfTrue="1">
      <formula>N7=FALSE</formula>
    </cfRule>
  </conditionalFormatting>
  <conditionalFormatting sqref="B8:D9">
    <cfRule type="expression" dxfId="67" priority="103" stopIfTrue="1">
      <formula>N8=FALSE</formula>
    </cfRule>
  </conditionalFormatting>
  <conditionalFormatting sqref="F9">
    <cfRule type="expression" dxfId="66" priority="92" stopIfTrue="1">
      <formula>N9=FALSE</formula>
    </cfRule>
  </conditionalFormatting>
  <conditionalFormatting sqref="G9">
    <cfRule type="expression" dxfId="65" priority="87" stopIfTrue="1">
      <formula>N9=FALSE</formula>
    </cfRule>
  </conditionalFormatting>
  <conditionalFormatting sqref="I9">
    <cfRule type="expression" dxfId="64" priority="86" stopIfTrue="1">
      <formula>N9=FALSE</formula>
    </cfRule>
  </conditionalFormatting>
  <conditionalFormatting sqref="F15">
    <cfRule type="expression" dxfId="63" priority="57" stopIfTrue="1">
      <formula>F13&lt;&gt;"BP 220"</formula>
    </cfRule>
    <cfRule type="expression" dxfId="62" priority="83" stopIfTrue="1">
      <formula>F14&lt;&gt;"SOCIALIZED"</formula>
    </cfRule>
  </conditionalFormatting>
  <conditionalFormatting sqref="F16">
    <cfRule type="expression" dxfId="61" priority="55" stopIfTrue="1">
      <formula>F13&lt;&gt;"BP 220"</formula>
    </cfRule>
    <cfRule type="expression" dxfId="60" priority="82" stopIfTrue="1">
      <formula>F14&lt;&gt;"SOCIALIZED"</formula>
    </cfRule>
  </conditionalFormatting>
  <conditionalFormatting sqref="F17">
    <cfRule type="expression" dxfId="59" priority="54" stopIfTrue="1">
      <formula>F13&lt;&gt;"BP 220"</formula>
    </cfRule>
    <cfRule type="expression" dxfId="58" priority="81" stopIfTrue="1">
      <formula>F14&lt;&gt;"SOCIALIZED"</formula>
    </cfRule>
  </conditionalFormatting>
  <conditionalFormatting sqref="F18">
    <cfRule type="expression" dxfId="57" priority="53" stopIfTrue="1">
      <formula>F13&lt;&gt;"BP 220"</formula>
    </cfRule>
    <cfRule type="expression" dxfId="56" priority="80" stopIfTrue="1">
      <formula>F14&lt;&gt;"SOCIALIZED"</formula>
    </cfRule>
  </conditionalFormatting>
  <conditionalFormatting sqref="F22">
    <cfRule type="expression" dxfId="55" priority="50" stopIfTrue="1">
      <formula>F13&lt;&gt;"BP 220"</formula>
    </cfRule>
    <cfRule type="expression" dxfId="54" priority="79" stopIfTrue="1">
      <formula>F14&lt;&gt;"SOCIALIZED"</formula>
    </cfRule>
  </conditionalFormatting>
  <conditionalFormatting sqref="C22">
    <cfRule type="expression" dxfId="53" priority="52" stopIfTrue="1">
      <formula>F13&lt;&gt;"BP 220"</formula>
    </cfRule>
    <cfRule type="expression" dxfId="52" priority="78" stopIfTrue="1">
      <formula>F14&lt;&gt;"SOCIALIZED"</formula>
    </cfRule>
  </conditionalFormatting>
  <conditionalFormatting sqref="E22">
    <cfRule type="expression" dxfId="51" priority="51" stopIfTrue="1">
      <formula>F13&lt;&gt;"BP 220"</formula>
    </cfRule>
    <cfRule type="expression" dxfId="50" priority="77" stopIfTrue="1">
      <formula>F14&lt;&gt;"SOCIALIZED"</formula>
    </cfRule>
  </conditionalFormatting>
  <conditionalFormatting sqref="I22">
    <cfRule type="expression" dxfId="49" priority="49" stopIfTrue="1">
      <formula>F13&lt;&gt;"BP 220"</formula>
    </cfRule>
    <cfRule type="expression" dxfId="48" priority="76" stopIfTrue="1">
      <formula>F14&lt;&gt;"SOCIALIZED"</formula>
    </cfRule>
  </conditionalFormatting>
  <conditionalFormatting sqref="F42">
    <cfRule type="expression" dxfId="47" priority="75" stopIfTrue="1">
      <formula>N7=FALSE</formula>
    </cfRule>
  </conditionalFormatting>
  <conditionalFormatting sqref="F43">
    <cfRule type="expression" dxfId="46" priority="74" stopIfTrue="1">
      <formula>N7=FALSE</formula>
    </cfRule>
  </conditionalFormatting>
  <conditionalFormatting sqref="F45">
    <cfRule type="expression" dxfId="45" priority="73" stopIfTrue="1">
      <formula>N7=FALSE</formula>
    </cfRule>
  </conditionalFormatting>
  <conditionalFormatting sqref="G43:G44">
    <cfRule type="expression" dxfId="44" priority="71" stopIfTrue="1">
      <formula>N7=FALSE</formula>
    </cfRule>
  </conditionalFormatting>
  <conditionalFormatting sqref="G45">
    <cfRule type="expression" dxfId="43" priority="69" stopIfTrue="1">
      <formula>N7=FALSE</formula>
    </cfRule>
  </conditionalFormatting>
  <conditionalFormatting sqref="G46">
    <cfRule type="expression" dxfId="42" priority="68" stopIfTrue="1">
      <formula>N7=FALSE</formula>
    </cfRule>
  </conditionalFormatting>
  <conditionalFormatting sqref="F48">
    <cfRule type="expression" dxfId="41" priority="67" stopIfTrue="1">
      <formula>N8=FALSE</formula>
    </cfRule>
  </conditionalFormatting>
  <conditionalFormatting sqref="F49">
    <cfRule type="expression" dxfId="40" priority="66" stopIfTrue="1">
      <formula>N8=FALSE</formula>
    </cfRule>
  </conditionalFormatting>
  <conditionalFormatting sqref="F51">
    <cfRule type="expression" dxfId="39" priority="65" stopIfTrue="1">
      <formula>N8=FALSE</formula>
    </cfRule>
  </conditionalFormatting>
  <conditionalFormatting sqref="G49:G50">
    <cfRule type="expression" dxfId="38" priority="64" stopIfTrue="1">
      <formula>N8=FALSE</formula>
    </cfRule>
  </conditionalFormatting>
  <conditionalFormatting sqref="G51">
    <cfRule type="expression" dxfId="37" priority="63" stopIfTrue="1">
      <formula>N8=FALSE</formula>
    </cfRule>
  </conditionalFormatting>
  <conditionalFormatting sqref="F62">
    <cfRule type="expression" dxfId="36" priority="31" stopIfTrue="1">
      <formula>N25=FALSE</formula>
    </cfRule>
    <cfRule type="expression" dxfId="35" priority="62" stopIfTrue="1">
      <formula>N7=FALSE</formula>
    </cfRule>
  </conditionalFormatting>
  <conditionalFormatting sqref="F67">
    <cfRule type="expression" dxfId="34" priority="30" stopIfTrue="1">
      <formula>N25=FALSE</formula>
    </cfRule>
    <cfRule type="expression" dxfId="33" priority="58" stopIfTrue="1">
      <formula>N8=FALSE</formula>
    </cfRule>
  </conditionalFormatting>
  <conditionalFormatting sqref="F14">
    <cfRule type="expression" dxfId="32" priority="56" stopIfTrue="1">
      <formula>F13&lt;&gt;"BP 220"</formula>
    </cfRule>
  </conditionalFormatting>
  <conditionalFormatting sqref="D88">
    <cfRule type="expression" dxfId="31" priority="48" stopIfTrue="1">
      <formula>N7=FALSE</formula>
    </cfRule>
  </conditionalFormatting>
  <conditionalFormatting sqref="D89">
    <cfRule type="expression" dxfId="30" priority="47" stopIfTrue="1">
      <formula>N8=FALSE</formula>
    </cfRule>
  </conditionalFormatting>
  <conditionalFormatting sqref="F7">
    <cfRule type="expression" dxfId="29" priority="46" stopIfTrue="1">
      <formula>N7=FALSE</formula>
    </cfRule>
  </conditionalFormatting>
  <conditionalFormatting sqref="F8">
    <cfRule type="expression" dxfId="28" priority="45" stopIfTrue="1">
      <formula>N8=FALSE</formula>
    </cfRule>
  </conditionalFormatting>
  <conditionalFormatting sqref="G7">
    <cfRule type="expression" dxfId="27" priority="44" stopIfTrue="1">
      <formula>N7=FALSE</formula>
    </cfRule>
  </conditionalFormatting>
  <conditionalFormatting sqref="G8">
    <cfRule type="expression" dxfId="26" priority="43" stopIfTrue="1">
      <formula>N8=FALSE</formula>
    </cfRule>
  </conditionalFormatting>
  <conditionalFormatting sqref="I7">
    <cfRule type="expression" dxfId="25" priority="42" stopIfTrue="1">
      <formula>N7=FALSE</formula>
    </cfRule>
  </conditionalFormatting>
  <conditionalFormatting sqref="I8">
    <cfRule type="expression" dxfId="24" priority="41" stopIfTrue="1">
      <formula>N8=FALSE</formula>
    </cfRule>
  </conditionalFormatting>
  <conditionalFormatting sqref="L29">
    <cfRule type="expression" dxfId="23" priority="40" stopIfTrue="1">
      <formula>N22=FALSE</formula>
    </cfRule>
  </conditionalFormatting>
  <conditionalFormatting sqref="L30">
    <cfRule type="expression" dxfId="22" priority="39" stopIfTrue="1">
      <formula>N22=FALSE</formula>
    </cfRule>
  </conditionalFormatting>
  <conditionalFormatting sqref="L31">
    <cfRule type="expression" dxfId="21" priority="38" stopIfTrue="1">
      <formula>N22=FALSE</formula>
    </cfRule>
  </conditionalFormatting>
  <conditionalFormatting sqref="L32">
    <cfRule type="expression" dxfId="20" priority="36" stopIfTrue="1">
      <formula>N22=FALSE</formula>
    </cfRule>
  </conditionalFormatting>
  <conditionalFormatting sqref="L33">
    <cfRule type="expression" dxfId="19" priority="35" stopIfTrue="1">
      <formula>N22=FALSE</formula>
    </cfRule>
  </conditionalFormatting>
  <conditionalFormatting sqref="L34">
    <cfRule type="expression" dxfId="18" priority="34" stopIfTrue="1">
      <formula>N22=FALSE</formula>
    </cfRule>
  </conditionalFormatting>
  <conditionalFormatting sqref="F55">
    <cfRule type="expression" dxfId="17" priority="33" stopIfTrue="1">
      <formula>N25=FALSE</formula>
    </cfRule>
  </conditionalFormatting>
  <conditionalFormatting sqref="F57">
    <cfRule type="expression" dxfId="16" priority="32" stopIfTrue="1">
      <formula>N25=FALSE</formula>
    </cfRule>
  </conditionalFormatting>
  <conditionalFormatting sqref="G80">
    <cfRule type="expression" dxfId="15" priority="29" stopIfTrue="1">
      <formula>N7=FALSE</formula>
    </cfRule>
  </conditionalFormatting>
  <conditionalFormatting sqref="G81">
    <cfRule type="expression" dxfId="14" priority="25" stopIfTrue="1">
      <formula>N8=FALSE</formula>
    </cfRule>
  </conditionalFormatting>
  <conditionalFormatting sqref="F44">
    <cfRule type="expression" dxfId="13" priority="17" stopIfTrue="1">
      <formula>N7=FALSE</formula>
    </cfRule>
  </conditionalFormatting>
  <conditionalFormatting sqref="F50">
    <cfRule type="expression" dxfId="12" priority="16" stopIfTrue="1">
      <formula>N8=FALSE</formula>
    </cfRule>
  </conditionalFormatting>
  <conditionalFormatting sqref="D80">
    <cfRule type="expression" dxfId="11" priority="15" stopIfTrue="1">
      <formula>N7=FALSE</formula>
    </cfRule>
  </conditionalFormatting>
  <conditionalFormatting sqref="D81">
    <cfRule type="expression" dxfId="10" priority="14" stopIfTrue="1">
      <formula>N8=FALSE</formula>
    </cfRule>
  </conditionalFormatting>
  <conditionalFormatting sqref="K80">
    <cfRule type="expression" dxfId="9" priority="11" stopIfTrue="1">
      <formula>N7=FALSE</formula>
    </cfRule>
  </conditionalFormatting>
  <conditionalFormatting sqref="K81">
    <cfRule type="expression" dxfId="8" priority="10" stopIfTrue="1">
      <formula>N8=FALSE</formula>
    </cfRule>
  </conditionalFormatting>
  <conditionalFormatting sqref="G15">
    <cfRule type="expression" dxfId="7" priority="8">
      <formula>O64 = FALSE</formula>
    </cfRule>
  </conditionalFormatting>
  <conditionalFormatting sqref="G16">
    <cfRule type="expression" dxfId="6" priority="7">
      <formula>O64 = FALSE</formula>
    </cfRule>
  </conditionalFormatting>
  <conditionalFormatting sqref="H15">
    <cfRule type="expression" dxfId="5" priority="6">
      <formula>O64 = FALSE</formula>
    </cfRule>
  </conditionalFormatting>
  <conditionalFormatting sqref="H16">
    <cfRule type="expression" dxfId="4" priority="5">
      <formula>O64 = FALSE</formula>
    </cfRule>
  </conditionalFormatting>
  <conditionalFormatting sqref="I15">
    <cfRule type="expression" dxfId="3" priority="4">
      <formula>O64 = FALSE</formula>
    </cfRule>
  </conditionalFormatting>
  <conditionalFormatting sqref="I16">
    <cfRule type="expression" dxfId="2" priority="3">
      <formula>O64 = FALSE</formula>
    </cfRule>
  </conditionalFormatting>
  <conditionalFormatting sqref="L12">
    <cfRule type="expression" dxfId="1" priority="2">
      <formula>O64 = FALSE</formula>
    </cfRule>
  </conditionalFormatting>
  <conditionalFormatting sqref="L13">
    <cfRule type="expression" dxfId="0" priority="1">
      <formula>O64 = FALSE</formula>
    </cfRule>
  </conditionalFormatting>
  <dataValidations xWindow="222" yWindow="508" count="26">
    <dataValidation type="custom" operator="greaterThanOrEqual" allowBlank="1" showInputMessage="1" showErrorMessage="1" errorTitle="Invalid Birthdate" error="Borrower's Age is beyond the age limit. Please check the birthdate and the loan term of borrower." sqref="F6" xr:uid="{244CD2FC-B51C-4D36-9DB6-D22B48A0A9EA}">
      <formula1>IF(N13&gt;N12,0,IF(F6&lt;N10,0,IF(F6&gt;N11,0,1)))</formula1>
    </dataValidation>
    <dataValidation type="custom" operator="greaterThanOrEqual" allowBlank="1" showInputMessage="1" showErrorMessage="1" errorTitle="Invalid Birthdate" error="Co-borrower's Age is beyond the age limit. Please check the birthdate and the loan term of borrower." sqref="F7" xr:uid="{81D21CF1-E535-42A4-9D31-C7E26ECAE9D7}">
      <formula1>IF(O14&gt;=N12,0,1)</formula1>
    </dataValidation>
    <dataValidation type="whole" allowBlank="1" showInputMessage="1" showErrorMessage="1" errorTitle="Price Ceiling" error="Exceeded Price ceiling for this Housing type" sqref="F16" xr:uid="{613008A5-C691-46A2-ACB7-7E624E8CF43C}">
      <formula1>0</formula1>
      <formula2>L16</formula2>
    </dataValidation>
    <dataValidation type="date" operator="greaterThan" showInputMessage="1" showErrorMessage="1" sqref="K2" xr:uid="{56A7F062-DC7F-4260-B76C-6EC6F3BFF2B1}">
      <formula1>F6</formula1>
    </dataValidation>
    <dataValidation type="custom" operator="greaterThanOrEqual" allowBlank="1" showInputMessage="1" showErrorMessage="1" errorTitle="Invalid Birthdate" error="Co-borrower's Age is beyond the age limit. Please check the birthdate and the loan term of borrower." sqref="F9" xr:uid="{A2AECE7E-FFBA-4B91-A7B3-7DA867AEF5E2}">
      <formula1>IF(N16&gt;N13,0,IF(F9&lt;N11,0,IF(F9&gt;N12,0,1)))</formula1>
    </dataValidation>
    <dataValidation type="decimal" operator="lessThanOrEqual" showInputMessage="1" showErrorMessage="1" sqref="I31" xr:uid="{FAEC3454-43A5-40D9-A643-9B1363CF3C5C}">
      <formula1>L87</formula1>
    </dataValidation>
    <dataValidation type="decimal" operator="lessThanOrEqual" allowBlank="1" showInputMessage="1" showErrorMessage="1" errorTitle="Invalid Amount" error="Desired Loan Exceeds Limit" sqref="F31" xr:uid="{3AE6543E-385E-49E6-9B39-5362954B1184}">
      <formula1>L87</formula1>
    </dataValidation>
    <dataValidation type="list" allowBlank="1" showInputMessage="1" showErrorMessage="1" sqref="G96" xr:uid="{DB7F1247-13A4-4FE1-BCFA-7AD201CD0177}">
      <formula1>M$34:$M$36</formula1>
    </dataValidation>
    <dataValidation type="custom" operator="greaterThanOrEqual" allowBlank="1" showInputMessage="1" showErrorMessage="1" errorTitle="Invalid Birthdate" error="Co-borrower's Age is beyond the age limit. Please check the birthdate and the loan term of borrower." sqref="F8" xr:uid="{85264BD1-73F0-49B1-B5B5-0AE34FB46708}">
      <formula1>IF(O15&gt;=N12,0,1)</formula1>
    </dataValidation>
    <dataValidation type="custom" allowBlank="1" showInputMessage="1" showErrorMessage="1" error="Insufficient Income" sqref="K79" xr:uid="{DC19FBA4-6B7C-40D8-B03D-85B1D214E53C}">
      <formula1>IF((F37-K79)&gt;=0,1,0)</formula1>
    </dataValidation>
    <dataValidation type="custom" allowBlank="1" showInputMessage="1" showErrorMessage="1" error="Insufficient Income" sqref="K80" xr:uid="{EC047DF3-9D82-4A9F-B262-92A86135211B}">
      <formula1>IF((F43-K80)&gt;=0,1,0)</formula1>
    </dataValidation>
    <dataValidation type="custom" allowBlank="1" showInputMessage="1" showErrorMessage="1" error="Insufficient Income" sqref="K81" xr:uid="{B5384BA9-5156-4694-837E-2C300E111B8B}">
      <formula1>IF((F49-K81)&gt;=0,1,0)</formula1>
    </dataValidation>
    <dataValidation type="list" allowBlank="1" showInputMessage="1" showErrorMessage="1" sqref="F170:G170" xr:uid="{07C167FF-7E07-42FE-A7F4-FBD646BD5324}">
      <formula1>"1A,1B,2A,2B"</formula1>
    </dataValidation>
    <dataValidation type="custom" allowBlank="1" showInputMessage="1" showErrorMessage="1" errorTitle="Ooops" error="Invalid Loan Term" prompt="Must not exceed the Maximum Term" sqref="F96" xr:uid="{1DBF7A43-2F28-4D3C-8193-4F29CA8FF97F}">
      <formula1>IF(G96="Year",IF(F96*12&gt;N17,0,1),IF(F96&gt;N17,0,1))</formula1>
    </dataValidation>
    <dataValidation showErrorMessage="1" sqref="F36 F48 F42" xr:uid="{545457C7-5C8C-4167-ABBC-7BC5B2BB36C7}"/>
    <dataValidation type="list" allowBlank="1" showInputMessage="1" showErrorMessage="1" sqref="F28" xr:uid="{40104F20-C95D-435A-9DB7-6ECC5B195D6E}">
      <formula1>"Good, Fair, Poor"</formula1>
    </dataValidation>
    <dataValidation operator="greaterThanOrEqual" allowBlank="1" showInputMessage="1" showErrorMessage="1" sqref="F18" xr:uid="{F1E70C41-84C3-45F4-9FEB-36CF0AA1D829}"/>
    <dataValidation type="list" allowBlank="1" showInputMessage="1" showErrorMessage="1" sqref="C2" xr:uid="{1CB83E76-E128-48B8-A927-0C81BB600177}">
      <formula1>$M$38:$M$40</formula1>
    </dataValidation>
    <dataValidation type="list" allowBlank="1" showInputMessage="1" showErrorMessage="1" sqref="F10" xr:uid="{17FC0AAE-DE51-4277-942D-FAEFE6513D6D}">
      <formula1>$M$45:$M$47</formula1>
    </dataValidation>
    <dataValidation type="list" allowBlank="1" showInputMessage="1" showErrorMessage="1" sqref="F11" xr:uid="{ED96FB09-893F-406D-8343-150B5CF03EA9}">
      <formula1>$M$49:$M$51</formula1>
    </dataValidation>
    <dataValidation type="list" allowBlank="1" showInputMessage="1" showErrorMessage="1" sqref="F12" xr:uid="{2C85812A-5440-4C88-BAEC-992FA071382D}">
      <formula1>$M$53:$M$55</formula1>
    </dataValidation>
    <dataValidation type="list" allowBlank="1" showInputMessage="1" showErrorMessage="1" sqref="F13" xr:uid="{2AC2D929-CCCD-454E-94D9-CB17C536F9C9}">
      <formula1>$M$57:$M$59</formula1>
    </dataValidation>
    <dataValidation type="list" allowBlank="1" showInputMessage="1" showErrorMessage="1" sqref="F14" xr:uid="{DBB0B338-55A2-4BFC-93C7-B9FB25C9DD74}">
      <formula1>$M$61:$M$63</formula1>
    </dataValidation>
    <dataValidation type="list" allowBlank="1" showInputMessage="1" showErrorMessage="1" sqref="F15" xr:uid="{69F8D203-3BF8-4495-98C1-2937686D38D6}">
      <formula1>$N$63:$N$69</formula1>
    </dataValidation>
    <dataValidation type="list" allowBlank="1" showInputMessage="1" showErrorMessage="1" sqref="F94" xr:uid="{3D54EF0F-CE8E-4D6B-A1E5-5989418E9512}">
      <formula1>$N$38:$N$46</formula1>
    </dataValidation>
    <dataValidation type="list" allowBlank="1" showInputMessage="1" showErrorMessage="1" sqref="C3" xr:uid="{9DE8622B-96AD-485D-93DD-878BB3AE82A5}">
      <formula1>$N$49:$N$55</formula1>
    </dataValidation>
  </dataValidations>
  <pageMargins left="0.75" right="0.75" top="0.56000000000000005" bottom="0.75" header="0.5" footer="0.5"/>
  <pageSetup paperSize="5" scale="70" orientation="portrait" horizontalDpi="120" verticalDpi="144" r:id="rId1"/>
  <headerFooter alignWithMargins="0">
    <oddFooter>&amp;F</oddFooter>
  </headerFooter>
  <rowBreaks count="1" manualBreakCount="1">
    <brk id="118" max="16383" man="1"/>
  </rowBreaks>
  <colBreaks count="1" manualBreakCount="1">
    <brk id="11" max="1048575" man="1"/>
  </colBreak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169" r:id="rId4" name="Check Box 145">
              <controlPr locked="0" defaultSize="0" autoFill="0" autoLine="0" autoPict="0">
                <anchor moveWithCells="1">
                  <from>
                    <xdr:col>0</xdr:col>
                    <xdr:colOff>0</xdr:colOff>
                    <xdr:row>5</xdr:row>
                    <xdr:rowOff>137160</xdr:rowOff>
                  </from>
                  <to>
                    <xdr:col>1</xdr:col>
                    <xdr:colOff>76200</xdr:colOff>
                    <xdr:row>7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0" r:id="rId5" name="Check Box 146">
              <controlPr locked="0" defaultSize="0" autoFill="0" autoLine="0" autoPict="0">
                <anchor moveWithCells="1">
                  <from>
                    <xdr:col>0</xdr:col>
                    <xdr:colOff>0</xdr:colOff>
                    <xdr:row>6</xdr:row>
                    <xdr:rowOff>121920</xdr:rowOff>
                  </from>
                  <to>
                    <xdr:col>1</xdr:col>
                    <xdr:colOff>76200</xdr:colOff>
                    <xdr:row>8</xdr:row>
                    <xdr:rowOff>7620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CCE6A557-97BC-4b89-ADB6-D9C93CAAB3DF}">
      <x14:dataValidations xmlns:xm="http://schemas.microsoft.com/office/excel/2006/main" xWindow="222" yWindow="508" count="8">
        <x14:dataValidation type="list" allowBlank="1" showInputMessage="1" showErrorMessage="1" xr:uid="{BB0C9C1D-7EFD-430A-BE87-64B400D9B051}">
          <x14:formula1>
            <xm:f>Reference!$A$222:$A$230</xm:f>
          </x14:formula1>
          <xm:sqref>F94</xm:sqref>
        </x14:dataValidation>
        <x14:dataValidation type="list" operator="greaterThanOrEqual" allowBlank="1" showInputMessage="1" showErrorMessage="1" xr:uid="{9FCFCFD4-7B0C-4851-B3C4-1B7AFDC7E3A4}">
          <x14:formula1>
            <xm:f>Reference!$C$1:$C$3</xm:f>
          </x14:formula1>
          <xm:sqref>F10</xm:sqref>
        </x14:dataValidation>
        <x14:dataValidation type="list" allowBlank="1" showInputMessage="1" showErrorMessage="1" xr:uid="{24DA698C-366D-46CD-BB6B-FCA494235EB1}">
          <x14:formula1>
            <xm:f>Reference!$E$1:$E$3</xm:f>
          </x14:formula1>
          <xm:sqref>F12</xm:sqref>
        </x14:dataValidation>
        <x14:dataValidation type="list" allowBlank="1" showInputMessage="1" showErrorMessage="1" xr:uid="{A4EBC1A0-F3EF-46DB-9734-2C8A35B26062}">
          <x14:formula1>
            <xm:f>Reference!$D$1:$D$3</xm:f>
          </x14:formula1>
          <xm:sqref>F11</xm:sqref>
        </x14:dataValidation>
        <x14:dataValidation type="list" allowBlank="1" showInputMessage="1" showErrorMessage="1" xr:uid="{AD827BB6-C99E-47EF-BA03-F4F3CF47323B}">
          <x14:formula1>
            <xm:f>Reference!$B$1:$B$3</xm:f>
          </x14:formula1>
          <xm:sqref>F13</xm:sqref>
        </x14:dataValidation>
        <x14:dataValidation type="list" showInputMessage="1" showErrorMessage="1" xr:uid="{A2429CD6-C2C2-4C8B-ABE7-B210AD2E5CD5}">
          <x14:formula1>
            <xm:f>Reference!$B$5:$B$7</xm:f>
          </x14:formula1>
          <xm:sqref>F14</xm:sqref>
        </x14:dataValidation>
        <x14:dataValidation type="list" allowBlank="1" showInputMessage="1" showErrorMessage="1" xr:uid="{36F9EE5E-8808-4EF2-B8A3-F4573AAA464E}">
          <x14:formula1>
            <xm:f>Reference!$A$23:$A$28</xm:f>
          </x14:formula1>
          <xm:sqref>F15</xm:sqref>
        </x14:dataValidation>
        <x14:dataValidation type="list" allowBlank="1" showInputMessage="1" showErrorMessage="1" xr:uid="{3C4F2BF7-9379-465B-9659-CD1FB7C19123}">
          <x14:formula1>
            <xm:f>Reference!$A$1:$A$7</xm:f>
          </x14:formula1>
          <xm:sqref>C3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R284"/>
  <sheetViews>
    <sheetView topLeftCell="A15" workbookViewId="0">
      <selection activeCell="B25" sqref="B25"/>
    </sheetView>
  </sheetViews>
  <sheetFormatPr defaultRowHeight="13.2" x14ac:dyDescent="0.25"/>
  <cols>
    <col min="1" max="1" width="30.6640625" bestFit="1" customWidth="1"/>
    <col min="2" max="3" width="25.88671875" customWidth="1"/>
    <col min="4" max="5" width="19.109375" customWidth="1"/>
    <col min="6" max="6" width="10.33203125" customWidth="1"/>
    <col min="7" max="7" width="10.44140625" style="49" customWidth="1"/>
    <col min="8" max="10" width="10.44140625" customWidth="1"/>
    <col min="11" max="11" width="15.88671875" customWidth="1"/>
    <col min="12" max="12" width="16" customWidth="1"/>
    <col min="13" max="13" width="10.33203125" customWidth="1"/>
    <col min="15" max="15" width="9.33203125" bestFit="1" customWidth="1"/>
    <col min="17" max="17" width="9.33203125" bestFit="1" customWidth="1"/>
  </cols>
  <sheetData>
    <row r="1" spans="1:5" x14ac:dyDescent="0.25">
      <c r="A1" s="31"/>
      <c r="B1" s="3"/>
    </row>
    <row r="2" spans="1:5" x14ac:dyDescent="0.25">
      <c r="A2" s="2" t="s">
        <v>115</v>
      </c>
      <c r="B2" s="2" t="s">
        <v>200</v>
      </c>
      <c r="C2" t="s">
        <v>228</v>
      </c>
      <c r="D2" t="s">
        <v>248</v>
      </c>
      <c r="E2" t="s">
        <v>93</v>
      </c>
    </row>
    <row r="3" spans="1:5" x14ac:dyDescent="0.25">
      <c r="A3" s="2" t="s">
        <v>111</v>
      </c>
      <c r="B3" s="2" t="s">
        <v>201</v>
      </c>
      <c r="C3" t="s">
        <v>204</v>
      </c>
      <c r="D3" t="s">
        <v>92</v>
      </c>
      <c r="E3" t="s">
        <v>247</v>
      </c>
    </row>
    <row r="4" spans="1:5" x14ac:dyDescent="0.25">
      <c r="A4" t="s">
        <v>116</v>
      </c>
    </row>
    <row r="5" spans="1:5" x14ac:dyDescent="0.25">
      <c r="A5" s="2" t="s">
        <v>163</v>
      </c>
    </row>
    <row r="6" spans="1:5" x14ac:dyDescent="0.25">
      <c r="A6" t="s">
        <v>117</v>
      </c>
      <c r="B6" t="s">
        <v>155</v>
      </c>
    </row>
    <row r="7" spans="1:5" x14ac:dyDescent="0.25">
      <c r="A7" t="s">
        <v>164</v>
      </c>
      <c r="B7" t="s">
        <v>162</v>
      </c>
    </row>
    <row r="9" spans="1:5" x14ac:dyDescent="0.25">
      <c r="A9" s="3"/>
    </row>
    <row r="10" spans="1:5" x14ac:dyDescent="0.25">
      <c r="A10" s="83" t="s">
        <v>167</v>
      </c>
    </row>
    <row r="11" spans="1:5" x14ac:dyDescent="0.25">
      <c r="A11" s="85" t="s">
        <v>168</v>
      </c>
    </row>
    <row r="12" spans="1:5" x14ac:dyDescent="0.25">
      <c r="A12" s="84"/>
    </row>
    <row r="13" spans="1:5" x14ac:dyDescent="0.25">
      <c r="A13" s="124" t="s">
        <v>172</v>
      </c>
      <c r="B13" s="131" t="s">
        <v>170</v>
      </c>
      <c r="C13" s="127">
        <f>B13*12</f>
        <v>780</v>
      </c>
    </row>
    <row r="14" spans="1:5" x14ac:dyDescent="0.25">
      <c r="B14" s="131" t="s">
        <v>171</v>
      </c>
      <c r="C14" s="127">
        <f>B14*12</f>
        <v>840</v>
      </c>
    </row>
    <row r="15" spans="1:5" x14ac:dyDescent="0.25">
      <c r="B15" s="127"/>
      <c r="C15" s="127"/>
    </row>
    <row r="16" spans="1:5" x14ac:dyDescent="0.25">
      <c r="A16" s="3" t="s">
        <v>173</v>
      </c>
      <c r="B16">
        <v>18</v>
      </c>
      <c r="C16" s="127">
        <f>B16*12</f>
        <v>216</v>
      </c>
    </row>
    <row r="17" spans="1:18" x14ac:dyDescent="0.25">
      <c r="C17" s="127"/>
    </row>
    <row r="18" spans="1:18" x14ac:dyDescent="0.25">
      <c r="A18" s="3" t="s">
        <v>179</v>
      </c>
      <c r="B18">
        <v>30</v>
      </c>
      <c r="C18" s="127">
        <f>B18*12</f>
        <v>360</v>
      </c>
    </row>
    <row r="19" spans="1:18" x14ac:dyDescent="0.25">
      <c r="A19" s="3"/>
      <c r="C19" s="127"/>
    </row>
    <row r="20" spans="1:18" x14ac:dyDescent="0.25">
      <c r="A20" s="3" t="s">
        <v>182</v>
      </c>
      <c r="B20">
        <v>1</v>
      </c>
      <c r="C20" s="127">
        <v>12</v>
      </c>
    </row>
    <row r="21" spans="1:18" x14ac:dyDescent="0.25">
      <c r="B21" s="132">
        <f>C21/12</f>
        <v>1.5</v>
      </c>
      <c r="C21" s="127">
        <v>18</v>
      </c>
    </row>
    <row r="22" spans="1:18" x14ac:dyDescent="0.25">
      <c r="B22" s="132"/>
      <c r="C22" s="127"/>
      <c r="G22" s="228" t="s">
        <v>265</v>
      </c>
      <c r="H22" s="228"/>
      <c r="I22" s="228"/>
      <c r="J22" s="228"/>
      <c r="K22" s="228"/>
    </row>
    <row r="23" spans="1:18" x14ac:dyDescent="0.25">
      <c r="A23" s="3"/>
      <c r="C23" s="47"/>
      <c r="D23" s="46"/>
      <c r="E23" s="8"/>
      <c r="F23" s="8"/>
      <c r="G23" s="216" t="s">
        <v>261</v>
      </c>
      <c r="H23" s="217" t="s">
        <v>262</v>
      </c>
      <c r="I23" s="217" t="s">
        <v>263</v>
      </c>
      <c r="J23" s="217" t="s">
        <v>264</v>
      </c>
      <c r="K23" s="217" t="s">
        <v>152</v>
      </c>
      <c r="L23" s="8"/>
      <c r="M23" s="10"/>
      <c r="O23" s="47"/>
      <c r="Q23" s="42"/>
      <c r="R23" s="42"/>
    </row>
    <row r="24" spans="1:18" x14ac:dyDescent="0.25">
      <c r="A24" t="s">
        <v>158</v>
      </c>
      <c r="B24" s="81">
        <f>L33</f>
        <v>1145438</v>
      </c>
      <c r="C24" s="81">
        <f>IF(B88=A24,B24,0)</f>
        <v>0</v>
      </c>
      <c r="E24" s="8"/>
      <c r="F24" s="8"/>
      <c r="G24" s="214">
        <v>0</v>
      </c>
      <c r="H24" s="214">
        <v>4</v>
      </c>
      <c r="I24" s="214">
        <v>0</v>
      </c>
      <c r="J24" s="218">
        <v>22</v>
      </c>
      <c r="K24" s="215">
        <v>933320</v>
      </c>
      <c r="L24" s="80">
        <f>IF(AND(EvalSheet!$I$15&gt;G24,EvalSheet!$I$15&lt;=H24),IF(AND(EvalSheet!$I$16&gt;I24,EvalSheet!$I$16&lt;=J24),K24,0),0)</f>
        <v>0</v>
      </c>
      <c r="M24" s="10"/>
      <c r="O24" s="47"/>
      <c r="Q24" s="42"/>
      <c r="R24" s="42"/>
    </row>
    <row r="25" spans="1:18" x14ac:dyDescent="0.25">
      <c r="A25" t="s">
        <v>156</v>
      </c>
      <c r="B25" s="81">
        <v>850000</v>
      </c>
      <c r="C25" s="81">
        <f>IF(B88=A25,B25,0)</f>
        <v>0</v>
      </c>
      <c r="E25" s="8"/>
      <c r="F25" s="8"/>
      <c r="G25" s="214">
        <v>0</v>
      </c>
      <c r="H25" s="214">
        <v>4</v>
      </c>
      <c r="I25" s="214">
        <v>22</v>
      </c>
      <c r="J25" s="218">
        <v>25</v>
      </c>
      <c r="K25" s="215">
        <v>1060591</v>
      </c>
      <c r="L25" s="80">
        <f>IF(AND(EvalSheet!$I$15&gt;G25,EvalSheet!$I$15&lt;=H25),IF(AND(EvalSheet!$I$16&gt;I25,EvalSheet!$I$16&lt;=J25),K25,0),0)</f>
        <v>0</v>
      </c>
      <c r="M25" s="10"/>
      <c r="O25" s="47"/>
      <c r="Q25" s="42"/>
      <c r="R25" s="42"/>
    </row>
    <row r="26" spans="1:18" x14ac:dyDescent="0.25">
      <c r="A26" t="s">
        <v>229</v>
      </c>
      <c r="B26" s="81">
        <v>850000</v>
      </c>
      <c r="C26" s="81">
        <f>IF(B88=A26,B26,0)</f>
        <v>850000</v>
      </c>
      <c r="E26" s="8"/>
      <c r="F26" s="8"/>
      <c r="G26" s="214">
        <v>0</v>
      </c>
      <c r="H26" s="214">
        <v>4</v>
      </c>
      <c r="I26" s="214">
        <v>25</v>
      </c>
      <c r="J26" s="218">
        <v>1000</v>
      </c>
      <c r="K26" s="215">
        <v>1145438</v>
      </c>
      <c r="L26" s="80">
        <f>IF(AND(EvalSheet!$I$15&gt;G26,EvalSheet!$I$15&lt;=H26),IF(AND(EvalSheet!$I$16&gt;I26,EvalSheet!$I$16&lt;=J26),K26,0),0)</f>
        <v>1145438</v>
      </c>
      <c r="M26" s="10"/>
      <c r="O26" s="47"/>
      <c r="Q26" s="42"/>
      <c r="R26" s="42"/>
    </row>
    <row r="27" spans="1:18" x14ac:dyDescent="0.25">
      <c r="A27" t="s">
        <v>159</v>
      </c>
      <c r="B27" s="81">
        <v>850000</v>
      </c>
      <c r="C27" s="81">
        <f>IF(B88=A27,B27,0)</f>
        <v>0</v>
      </c>
      <c r="E27" s="8"/>
      <c r="F27" s="8"/>
      <c r="G27" s="214">
        <v>4</v>
      </c>
      <c r="H27" s="214">
        <v>9</v>
      </c>
      <c r="I27" s="214">
        <v>0</v>
      </c>
      <c r="J27" s="218">
        <v>22</v>
      </c>
      <c r="K27" s="215">
        <v>1000000</v>
      </c>
      <c r="L27" s="80">
        <f>IF(AND(EvalSheet!$I$15&gt;G27,EvalSheet!$I$15&lt;=H27),IF(AND(EvalSheet!$I$16&gt;I27,EvalSheet!$I$16&lt;=J27),K27,0),0)</f>
        <v>0</v>
      </c>
      <c r="M27" s="10"/>
      <c r="O27" s="47"/>
      <c r="Q27" s="42"/>
      <c r="R27" s="42"/>
    </row>
    <row r="28" spans="1:18" x14ac:dyDescent="0.25">
      <c r="A28" t="s">
        <v>160</v>
      </c>
      <c r="B28" s="81">
        <v>850000</v>
      </c>
      <c r="C28" s="81">
        <f>IF(B88=A28,B28,0)</f>
        <v>0</v>
      </c>
      <c r="D28" s="46"/>
      <c r="E28" s="8"/>
      <c r="F28" s="8"/>
      <c r="G28" s="214">
        <v>4</v>
      </c>
      <c r="H28" s="214">
        <v>9</v>
      </c>
      <c r="I28" s="214">
        <v>22</v>
      </c>
      <c r="J28" s="218">
        <v>25</v>
      </c>
      <c r="K28" s="215">
        <v>1136364</v>
      </c>
      <c r="L28" s="80">
        <f>IF(AND(EvalSheet!$I$15&gt;G28,EvalSheet!$I$15&lt;=H28),IF(AND(EvalSheet!$I$16&gt;I28,EvalSheet!$I$16&lt;=J28),K28,0),0)</f>
        <v>0</v>
      </c>
      <c r="M28" s="10"/>
      <c r="O28" s="47"/>
      <c r="Q28" s="42"/>
      <c r="R28" s="42"/>
    </row>
    <row r="29" spans="1:18" x14ac:dyDescent="0.25">
      <c r="A29" t="s">
        <v>256</v>
      </c>
      <c r="B29" s="81">
        <v>850000</v>
      </c>
      <c r="C29" s="81">
        <f>IF(B88=A29,B29,0)</f>
        <v>0</v>
      </c>
      <c r="D29" s="46"/>
      <c r="E29" s="8"/>
      <c r="F29" s="8"/>
      <c r="G29" s="214">
        <v>4</v>
      </c>
      <c r="H29" s="214">
        <v>9</v>
      </c>
      <c r="I29" s="214">
        <v>25</v>
      </c>
      <c r="J29" s="218">
        <v>1000</v>
      </c>
      <c r="K29" s="215">
        <v>1227273</v>
      </c>
      <c r="L29" s="80">
        <f>IF(AND(EvalSheet!$I$15&gt;G29,EvalSheet!$I$15&lt;=H29),IF(AND(EvalSheet!$I$16&gt;I29,EvalSheet!$I$16&lt;=J29),K29,0),0)</f>
        <v>0</v>
      </c>
      <c r="M29" s="10"/>
      <c r="O29" s="47"/>
      <c r="Q29" s="42"/>
      <c r="R29" s="42"/>
    </row>
    <row r="30" spans="1:18" x14ac:dyDescent="0.25">
      <c r="A30" s="3" t="s">
        <v>203</v>
      </c>
      <c r="B30" s="81"/>
      <c r="C30" s="81"/>
      <c r="D30" s="46"/>
      <c r="E30" s="8"/>
      <c r="F30" s="8"/>
      <c r="G30" s="214">
        <v>9</v>
      </c>
      <c r="H30" s="214">
        <v>1000</v>
      </c>
      <c r="I30" s="214">
        <v>0</v>
      </c>
      <c r="J30" s="218">
        <v>22</v>
      </c>
      <c r="K30" s="215">
        <v>1320000</v>
      </c>
      <c r="L30" s="80">
        <f>IF(AND(EvalSheet!$I$15&gt;G30,EvalSheet!$I$15&lt;=H30),IF(AND(EvalSheet!$I$16&gt;I30,EvalSheet!$I$16&lt;=J30),K30,0),0)</f>
        <v>0</v>
      </c>
      <c r="M30" s="10"/>
      <c r="O30" s="47"/>
      <c r="Q30" s="42"/>
      <c r="R30" s="42"/>
    </row>
    <row r="31" spans="1:18" x14ac:dyDescent="0.25">
      <c r="A31" s="2" t="s">
        <v>228</v>
      </c>
      <c r="B31" s="81">
        <f>IF(AND(EvalSheet!F14=A88,EvalSheet!F13=B3),SUM(C24:C29),450000)</f>
        <v>850000</v>
      </c>
      <c r="C31" s="81">
        <v>15000</v>
      </c>
      <c r="D31" s="46">
        <f>IF(AND(EvalSheet!F10 =A31,EvalSheet!F36&lt;=C31),IF(EvalSheet!I31&lt;=B31,B31,0),0)</f>
        <v>850000</v>
      </c>
      <c r="E31" s="158">
        <f>IF(D31=A220,B220,0)</f>
        <v>0.03</v>
      </c>
      <c r="F31" s="8"/>
      <c r="G31" s="214">
        <v>9</v>
      </c>
      <c r="H31" s="214">
        <v>1000</v>
      </c>
      <c r="I31" s="214">
        <v>22</v>
      </c>
      <c r="J31" s="218">
        <v>25</v>
      </c>
      <c r="K31" s="215">
        <v>1500000</v>
      </c>
      <c r="L31" s="80">
        <f>IF(AND(EvalSheet!$I$15&gt;G31,EvalSheet!$I$15&lt;=H31),IF(AND(EvalSheet!$I$16&gt;I31,EvalSheet!$I$16&lt;=J31),K31,0),0)</f>
        <v>0</v>
      </c>
      <c r="M31" s="10"/>
      <c r="O31" s="47"/>
      <c r="Q31" s="42"/>
      <c r="R31" s="42"/>
    </row>
    <row r="32" spans="1:18" x14ac:dyDescent="0.25">
      <c r="A32" s="2" t="s">
        <v>228</v>
      </c>
      <c r="B32" s="81">
        <v>750000</v>
      </c>
      <c r="C32" s="81">
        <v>17500</v>
      </c>
      <c r="D32" s="46">
        <f>IF(AND(EvalSheet!F10 =A32,EvalSheet!F36&lt;=C32,D31=0),IF(EvalSheet!I31&lt;=B32,B32,0),0)</f>
        <v>0</v>
      </c>
      <c r="E32" s="158">
        <f>IF(D32=A221,B221,0)</f>
        <v>0</v>
      </c>
      <c r="F32" s="8"/>
      <c r="G32" s="214">
        <v>9</v>
      </c>
      <c r="H32" s="214">
        <v>1000</v>
      </c>
      <c r="I32" s="214">
        <v>25</v>
      </c>
      <c r="J32" s="218">
        <v>1000</v>
      </c>
      <c r="K32" s="215">
        <v>1620000</v>
      </c>
      <c r="L32" s="80">
        <f>IF(AND(EvalSheet!$I$15&gt;G32,EvalSheet!$I$15&lt;=H32),IF(AND(EvalSheet!$I$16&gt;I32,EvalSheet!$I$16&lt;=J32),K32,0),0)</f>
        <v>0</v>
      </c>
      <c r="M32" s="10"/>
      <c r="O32" s="47"/>
      <c r="Q32" s="42"/>
      <c r="R32" s="42"/>
    </row>
    <row r="33" spans="1:18" x14ac:dyDescent="0.25">
      <c r="A33" s="2" t="s">
        <v>204</v>
      </c>
      <c r="B33" s="81">
        <f>IF(AND(EvalSheet!F14=A88,EvalSheet!F13=B3),SUM(C24:C29),450000)</f>
        <v>850000</v>
      </c>
      <c r="C33" s="80">
        <v>12000</v>
      </c>
      <c r="D33" s="46">
        <f>IF(AND(EvalSheet!F10 =A33,EvalSheet!F36&lt;=C33),IF(EvalSheet!I31&lt;=B33,B33,0),0)</f>
        <v>0</v>
      </c>
      <c r="E33" s="158">
        <f>IF(D33=A220,B220,0)</f>
        <v>0</v>
      </c>
      <c r="F33" s="8"/>
      <c r="G33" s="50"/>
      <c r="H33" s="10"/>
      <c r="I33" s="10"/>
      <c r="J33" s="10"/>
      <c r="K33" s="10"/>
      <c r="L33" s="8">
        <f>SUM(L24:L32)</f>
        <v>1145438</v>
      </c>
      <c r="M33" s="10"/>
      <c r="O33" s="47"/>
      <c r="Q33" s="42"/>
      <c r="R33" s="42"/>
    </row>
    <row r="34" spans="1:18" x14ac:dyDescent="0.25">
      <c r="A34" s="2" t="s">
        <v>204</v>
      </c>
      <c r="B34" s="81">
        <v>750000</v>
      </c>
      <c r="C34" s="80">
        <v>14000</v>
      </c>
      <c r="D34" s="46">
        <f>IF(AND(EvalSheet!F10 =A34,EvalSheet!F36&lt;=C34,D33=0),IF(EvalSheet!I31&lt;=B34,B34,0),0)</f>
        <v>0</v>
      </c>
      <c r="E34" s="158">
        <f>IF(D34=A221,B221,0)</f>
        <v>0</v>
      </c>
      <c r="F34" s="8"/>
      <c r="G34" s="50"/>
      <c r="H34" s="10"/>
      <c r="I34" s="10"/>
      <c r="J34" s="10"/>
      <c r="K34" s="10"/>
      <c r="L34" s="8"/>
      <c r="M34" s="10"/>
      <c r="O34" s="47"/>
      <c r="Q34" s="42"/>
      <c r="R34" s="42"/>
    </row>
    <row r="35" spans="1:18" x14ac:dyDescent="0.25">
      <c r="B35" s="132"/>
      <c r="C35" s="127"/>
    </row>
    <row r="36" spans="1:18" x14ac:dyDescent="0.25">
      <c r="A36" s="3" t="s">
        <v>192</v>
      </c>
      <c r="B36" s="81">
        <v>2777777.78</v>
      </c>
      <c r="C36" s="80">
        <v>2500000</v>
      </c>
    </row>
    <row r="37" spans="1:18" x14ac:dyDescent="0.25">
      <c r="A37" s="3" t="s">
        <v>191</v>
      </c>
      <c r="B37" s="146">
        <f>IF(AND(EvalSheet!F14=A88,EvalSheet!F13=B3),SUM(C24:C29),IF(EvalSheet!C2=A11,SUM(D31:D34),0))</f>
        <v>850000</v>
      </c>
      <c r="C37" s="127"/>
    </row>
    <row r="38" spans="1:18" x14ac:dyDescent="0.25">
      <c r="B38" s="132"/>
      <c r="C38" s="127"/>
    </row>
    <row r="39" spans="1:18" x14ac:dyDescent="0.25">
      <c r="A39" s="3" t="s">
        <v>193</v>
      </c>
      <c r="B39" s="146">
        <v>6000000</v>
      </c>
      <c r="C39" s="127"/>
    </row>
    <row r="40" spans="1:18" x14ac:dyDescent="0.25">
      <c r="B40" s="132"/>
      <c r="C40" s="127"/>
    </row>
    <row r="41" spans="1:18" x14ac:dyDescent="0.25">
      <c r="A41" s="3" t="s">
        <v>203</v>
      </c>
      <c r="B41" s="81"/>
      <c r="C41" s="127"/>
    </row>
    <row r="42" spans="1:18" x14ac:dyDescent="0.25">
      <c r="A42" t="s">
        <v>168</v>
      </c>
      <c r="B42" s="81"/>
      <c r="C42" s="127"/>
    </row>
    <row r="43" spans="1:18" x14ac:dyDescent="0.25">
      <c r="B43" s="132"/>
      <c r="C43" s="127"/>
    </row>
    <row r="44" spans="1:18" x14ac:dyDescent="0.25">
      <c r="B44" s="132"/>
      <c r="C44" s="127"/>
    </row>
    <row r="45" spans="1:18" x14ac:dyDescent="0.25">
      <c r="B45" s="132"/>
      <c r="C45" s="127"/>
    </row>
    <row r="46" spans="1:18" x14ac:dyDescent="0.25">
      <c r="B46" s="132"/>
      <c r="C46" s="127"/>
    </row>
    <row r="47" spans="1:18" x14ac:dyDescent="0.25">
      <c r="B47" s="132"/>
      <c r="C47" s="127"/>
    </row>
    <row r="48" spans="1:18" x14ac:dyDescent="0.25">
      <c r="B48" s="132"/>
      <c r="C48" s="127"/>
    </row>
    <row r="49" spans="1:7" x14ac:dyDescent="0.25">
      <c r="B49" s="132"/>
      <c r="C49" s="127"/>
    </row>
    <row r="50" spans="1:7" x14ac:dyDescent="0.25">
      <c r="B50" s="132"/>
      <c r="C50" s="127"/>
    </row>
    <row r="51" spans="1:7" x14ac:dyDescent="0.25">
      <c r="B51" s="132"/>
      <c r="C51" s="127"/>
    </row>
    <row r="52" spans="1:7" x14ac:dyDescent="0.25">
      <c r="B52" s="132"/>
      <c r="C52" s="127"/>
    </row>
    <row r="53" spans="1:7" x14ac:dyDescent="0.25">
      <c r="A53" s="3" t="s">
        <v>195</v>
      </c>
      <c r="B53" s="145" t="s">
        <v>196</v>
      </c>
      <c r="C53" s="117" t="s">
        <v>197</v>
      </c>
      <c r="D53" s="2" t="s">
        <v>198</v>
      </c>
      <c r="E53" s="2" t="s">
        <v>199</v>
      </c>
    </row>
    <row r="54" spans="1:7" x14ac:dyDescent="0.25">
      <c r="B54" s="81">
        <v>0</v>
      </c>
      <c r="C54" s="81">
        <f>IF(C88&gt;0,C88,450000)</f>
        <v>750000</v>
      </c>
      <c r="D54" s="147">
        <v>1</v>
      </c>
      <c r="E54" s="147">
        <v>1</v>
      </c>
      <c r="F54" s="148">
        <f>IF(EvalSheet!C3="CTS-EL",D54,E54)</f>
        <v>1</v>
      </c>
      <c r="G54" s="149">
        <f ca="1">IF(AND(EvalSheet!F14=A88,IF(D242&gt;0,AND(D242&gt;B54,D242&lt;=C54),AND(C242&gt;B54,C242&lt;=C54))),D119,0)</f>
        <v>1</v>
      </c>
    </row>
    <row r="55" spans="1:7" x14ac:dyDescent="0.25">
      <c r="B55" s="81">
        <v>0</v>
      </c>
      <c r="C55" s="81">
        <f>B36</f>
        <v>2777777.78</v>
      </c>
      <c r="D55" s="147">
        <v>0.95</v>
      </c>
      <c r="E55" s="147">
        <v>0.95</v>
      </c>
      <c r="F55" s="148">
        <f>IF(EvalSheet!C4="CTS-EL",D55,E55)</f>
        <v>0.95</v>
      </c>
      <c r="G55" s="149">
        <f ca="1">IF(AND(G54=0,Reference!F26&lt;=C55),F55,0)</f>
        <v>0</v>
      </c>
    </row>
    <row r="56" spans="1:7" x14ac:dyDescent="0.25">
      <c r="B56" s="81">
        <f>B36</f>
        <v>2777777.78</v>
      </c>
      <c r="C56" s="81">
        <f>B39</f>
        <v>6000000</v>
      </c>
      <c r="D56" s="147">
        <v>0.9</v>
      </c>
      <c r="E56" s="147">
        <v>0.9</v>
      </c>
      <c r="F56" s="148">
        <f>IF(EvalSheet!C5="CTS-EL",D56,E56)</f>
        <v>0.9</v>
      </c>
      <c r="G56" s="149"/>
    </row>
    <row r="57" spans="1:7" x14ac:dyDescent="0.25">
      <c r="C57" s="81"/>
      <c r="D57" s="81"/>
      <c r="E57" s="81"/>
    </row>
    <row r="58" spans="1:7" x14ac:dyDescent="0.25">
      <c r="B58" s="81"/>
      <c r="C58" s="81"/>
      <c r="D58" s="81"/>
      <c r="E58" s="81"/>
    </row>
    <row r="59" spans="1:7" x14ac:dyDescent="0.25">
      <c r="B59" s="81"/>
      <c r="C59" s="81"/>
      <c r="D59" s="81"/>
      <c r="E59" s="81"/>
    </row>
    <row r="60" spans="1:7" x14ac:dyDescent="0.25">
      <c r="B60" s="132"/>
      <c r="C60" s="127"/>
    </row>
    <row r="61" spans="1:7" x14ac:dyDescent="0.25">
      <c r="B61" s="132"/>
      <c r="C61" s="127"/>
    </row>
    <row r="62" spans="1:7" x14ac:dyDescent="0.25">
      <c r="B62" s="132"/>
      <c r="C62" s="127"/>
    </row>
    <row r="63" spans="1:7" x14ac:dyDescent="0.25">
      <c r="B63" s="132"/>
      <c r="C63" s="127"/>
    </row>
    <row r="64" spans="1:7" x14ac:dyDescent="0.25">
      <c r="B64" s="127"/>
      <c r="C64" s="127"/>
    </row>
    <row r="65" spans="1:4" x14ac:dyDescent="0.25">
      <c r="B65" s="127"/>
      <c r="C65" s="127"/>
    </row>
    <row r="66" spans="1:4" x14ac:dyDescent="0.25">
      <c r="B66" s="127"/>
      <c r="C66" s="127"/>
    </row>
    <row r="67" spans="1:4" x14ac:dyDescent="0.25">
      <c r="B67" s="127"/>
      <c r="C67" s="127"/>
    </row>
    <row r="68" spans="1:4" x14ac:dyDescent="0.25">
      <c r="B68" s="127"/>
      <c r="C68" s="127"/>
    </row>
    <row r="69" spans="1:4" x14ac:dyDescent="0.25">
      <c r="A69" s="3" t="s">
        <v>176</v>
      </c>
    </row>
    <row r="70" spans="1:4" x14ac:dyDescent="0.25">
      <c r="A70" s="3"/>
    </row>
    <row r="71" spans="1:4" x14ac:dyDescent="0.25">
      <c r="A71" s="3"/>
      <c r="B71" t="b">
        <v>1</v>
      </c>
    </row>
    <row r="72" spans="1:4" x14ac:dyDescent="0.25">
      <c r="A72" s="3"/>
      <c r="B72" t="b">
        <v>1</v>
      </c>
    </row>
    <row r="73" spans="1:4" x14ac:dyDescent="0.25">
      <c r="A73" s="3"/>
    </row>
    <row r="74" spans="1:4" x14ac:dyDescent="0.25">
      <c r="A74" s="3" t="s">
        <v>180</v>
      </c>
      <c r="B74" s="127">
        <f>EvalSheet!F96</f>
        <v>30</v>
      </c>
      <c r="C74" s="127">
        <f>IF(EvalSheet!G96="Year",EvalSheet!F96*12,EvalSheet!F96)</f>
        <v>360</v>
      </c>
    </row>
    <row r="75" spans="1:4" x14ac:dyDescent="0.25">
      <c r="B75" s="127">
        <f>IF(B76+B74&gt;B14,B14-B76,B74)</f>
        <v>30</v>
      </c>
      <c r="C75" s="127">
        <f>IF(C76+C74&gt;C14,C14-C76,C74)</f>
        <v>360</v>
      </c>
    </row>
    <row r="76" spans="1:4" x14ac:dyDescent="0.25">
      <c r="A76" s="3" t="s">
        <v>181</v>
      </c>
      <c r="B76" s="127">
        <f>DATEDIF(EvalSheet!F6,EvalSheet!K2,"Y")</f>
        <v>28</v>
      </c>
      <c r="C76" s="127">
        <f>DATEDIF(EvalSheet!F6,EvalSheet!K2,"M")</f>
        <v>347</v>
      </c>
      <c r="D76">
        <v>1</v>
      </c>
    </row>
    <row r="77" spans="1:4" x14ac:dyDescent="0.25">
      <c r="B77" s="127">
        <f>DATEDIF(EvalSheet!F7,EvalSheet!K2,"Y")</f>
        <v>45</v>
      </c>
      <c r="C77" s="127">
        <f>DATEDIF(EvalSheet!F7,EvalSheet!K2,"M")</f>
        <v>540</v>
      </c>
      <c r="D77">
        <v>2</v>
      </c>
    </row>
    <row r="78" spans="1:4" x14ac:dyDescent="0.25">
      <c r="B78" s="127">
        <f>DATEDIF(EvalSheet!F8,EvalSheet!K2,"Y")</f>
        <v>43</v>
      </c>
      <c r="C78" s="127">
        <f>DATEDIF(EvalSheet!F8,EvalSheet!K2,"M")</f>
        <v>517</v>
      </c>
      <c r="D78">
        <v>3</v>
      </c>
    </row>
    <row r="79" spans="1:4" x14ac:dyDescent="0.25">
      <c r="A79" s="3" t="s">
        <v>183</v>
      </c>
      <c r="B79" s="127">
        <f>IF((B14-B76-B20)&gt;B18,B18,(B14-B76-B20))</f>
        <v>30</v>
      </c>
      <c r="C79" s="127">
        <f>IF((C14-C76-C20)&gt;C18,C18,(C14-C76-C20))</f>
        <v>360</v>
      </c>
      <c r="D79">
        <v>1</v>
      </c>
    </row>
    <row r="80" spans="1:4" x14ac:dyDescent="0.25">
      <c r="B80" s="127">
        <f>B14-B77-B20</f>
        <v>24</v>
      </c>
      <c r="C80" s="127">
        <f>C14-C77-C20</f>
        <v>288</v>
      </c>
      <c r="D80">
        <v>2</v>
      </c>
    </row>
    <row r="81" spans="1:4" x14ac:dyDescent="0.25">
      <c r="B81" s="127">
        <f>B14-B78-B20</f>
        <v>26</v>
      </c>
      <c r="C81" s="127">
        <f>C14-C78-C20</f>
        <v>311</v>
      </c>
      <c r="D81">
        <v>3</v>
      </c>
    </row>
    <row r="82" spans="1:4" x14ac:dyDescent="0.25">
      <c r="A82" s="3" t="s">
        <v>184</v>
      </c>
      <c r="B82" s="127">
        <f>B74+B76</f>
        <v>58</v>
      </c>
      <c r="C82" s="127">
        <f>C74+C76</f>
        <v>707</v>
      </c>
      <c r="D82">
        <v>1</v>
      </c>
    </row>
    <row r="83" spans="1:4" x14ac:dyDescent="0.25">
      <c r="B83" s="127">
        <f>B74+B77</f>
        <v>75</v>
      </c>
      <c r="C83" s="127">
        <f>C74+C77</f>
        <v>900</v>
      </c>
      <c r="D83">
        <v>2</v>
      </c>
    </row>
    <row r="84" spans="1:4" x14ac:dyDescent="0.25">
      <c r="B84" s="127">
        <f>B74+B78</f>
        <v>73</v>
      </c>
      <c r="C84" s="117">
        <f>C74+C78</f>
        <v>877</v>
      </c>
      <c r="D84">
        <v>3</v>
      </c>
    </row>
    <row r="85" spans="1:4" x14ac:dyDescent="0.25">
      <c r="A85" s="3" t="s">
        <v>185</v>
      </c>
      <c r="B85" s="135">
        <f>EDATE(EvalSheet!K2,-C14)</f>
        <v>19055</v>
      </c>
      <c r="C85" s="127"/>
    </row>
    <row r="86" spans="1:4" x14ac:dyDescent="0.25">
      <c r="A86" s="3" t="s">
        <v>186</v>
      </c>
      <c r="B86" s="135">
        <f>EDATE(EvalSheet!K2,-C16)</f>
        <v>38048</v>
      </c>
      <c r="C86" s="127"/>
    </row>
    <row r="87" spans="1:4" x14ac:dyDescent="0.25">
      <c r="A87" s="3"/>
      <c r="B87" s="133"/>
      <c r="C87" s="127"/>
    </row>
    <row r="88" spans="1:4" x14ac:dyDescent="0.25">
      <c r="A88" s="3" t="s">
        <v>155</v>
      </c>
      <c r="B88" s="135" t="str">
        <f>EvalSheet!F15</f>
        <v>ROW / TOWN HOUSE</v>
      </c>
      <c r="C88" s="146">
        <f>IF(EvalSheet!F14=A88,EvalSheet!F16,450000)</f>
        <v>750000</v>
      </c>
    </row>
    <row r="89" spans="1:4" x14ac:dyDescent="0.25">
      <c r="A89" s="3"/>
      <c r="B89" s="133"/>
    </row>
    <row r="90" spans="1:4" x14ac:dyDescent="0.25">
      <c r="A90" s="3"/>
      <c r="B90" s="133"/>
      <c r="C90" s="127"/>
    </row>
    <row r="91" spans="1:4" x14ac:dyDescent="0.25">
      <c r="A91" s="3"/>
      <c r="B91" s="127"/>
      <c r="C91" s="127"/>
    </row>
    <row r="92" spans="1:4" x14ac:dyDescent="0.25">
      <c r="A92" s="3"/>
      <c r="C92" s="127"/>
    </row>
    <row r="93" spans="1:4" x14ac:dyDescent="0.25">
      <c r="A93" s="3"/>
      <c r="B93" s="127"/>
      <c r="C93" s="127"/>
    </row>
    <row r="94" spans="1:4" x14ac:dyDescent="0.25">
      <c r="A94" s="3"/>
      <c r="B94" s="127"/>
      <c r="C94" s="127"/>
    </row>
    <row r="95" spans="1:4" x14ac:dyDescent="0.25">
      <c r="B95" s="127"/>
      <c r="C95" s="127"/>
    </row>
    <row r="96" spans="1:4" x14ac:dyDescent="0.25">
      <c r="B96" s="127"/>
      <c r="C96" s="127"/>
    </row>
    <row r="97" spans="1:13" x14ac:dyDescent="0.25">
      <c r="B97" s="127"/>
      <c r="C97" s="127"/>
    </row>
    <row r="98" spans="1:13" x14ac:dyDescent="0.25">
      <c r="B98" s="127"/>
      <c r="C98" s="127"/>
    </row>
    <row r="99" spans="1:13" x14ac:dyDescent="0.25">
      <c r="A99" s="3" t="s">
        <v>80</v>
      </c>
    </row>
    <row r="100" spans="1:13" x14ac:dyDescent="0.25">
      <c r="A100" s="3" t="s">
        <v>82</v>
      </c>
    </row>
    <row r="101" spans="1:13" x14ac:dyDescent="0.25">
      <c r="A101" s="31" t="s">
        <v>70</v>
      </c>
      <c r="C101" t="s">
        <v>113</v>
      </c>
    </row>
    <row r="102" spans="1:13" x14ac:dyDescent="0.25">
      <c r="A102" s="3">
        <f>IF(B76+$A$105&gt;$B$100,$B$100-B76,$A$105)</f>
        <v>-28</v>
      </c>
      <c r="B102" s="69">
        <f>EvalSheet!$K$2</f>
        <v>44622</v>
      </c>
      <c r="C102" s="69">
        <f>DATE(YEAR(B102)+EvalSheet!$F$96,MONTH(B102),DAY(B102))</f>
        <v>55580</v>
      </c>
      <c r="D102">
        <f>DATEDIF(EvalSheet!$F$6,$C$102,"Y")</f>
        <v>58</v>
      </c>
      <c r="E102">
        <f>DATEDIF(EvalSheet!$F$6,$C$102,"M")</f>
        <v>707</v>
      </c>
      <c r="F102">
        <f>E102/12</f>
        <v>58.916666666666664</v>
      </c>
      <c r="G102" s="49">
        <f>E102-(D102*12)</f>
        <v>11</v>
      </c>
    </row>
    <row r="103" spans="1:13" x14ac:dyDescent="0.25">
      <c r="A103" s="3">
        <f>IF(EvalSheet!F7="","",IF(EvalSheet!G7+$A$105&gt;$B$100,$B$100-EvalSheet!G7,$A$105))</f>
        <v>-45</v>
      </c>
      <c r="B103" s="69">
        <f>EvalSheet!$K$2</f>
        <v>44622</v>
      </c>
      <c r="C103" s="69">
        <f>DATE(YEAR(B103)+EvalSheet!$F$96,MONTH(B103),DAY(B103))</f>
        <v>55580</v>
      </c>
      <c r="D103">
        <f>DATEDIF(EvalSheet!$F$7,$C$103,"Y")</f>
        <v>75</v>
      </c>
      <c r="E103">
        <f>DATEDIF(EvalSheet!$F$7,$C$103,"M")</f>
        <v>900</v>
      </c>
      <c r="F103">
        <f>E103/12</f>
        <v>75</v>
      </c>
      <c r="G103" s="49">
        <f>E103-(D103*12)</f>
        <v>0</v>
      </c>
    </row>
    <row r="104" spans="1:13" x14ac:dyDescent="0.25">
      <c r="A104" s="3" t="e">
        <f>IF(EvalSheet!F8="","",IF(EvalSheet!G8+$A$105&gt;$B$100,$B$100-EvalSheet!G8,$A$105))</f>
        <v>#VALUE!</v>
      </c>
      <c r="B104" s="69">
        <f>EvalSheet!$K$2</f>
        <v>44622</v>
      </c>
      <c r="C104" s="69">
        <f>DATE(YEAR(B104)+EvalSheet!$F$96,MONTH(B104),DAY(B104))</f>
        <v>55580</v>
      </c>
      <c r="D104">
        <f>DATEDIF(EvalSheet!$F$8,$C$104,"Y")</f>
        <v>73</v>
      </c>
      <c r="E104">
        <f>DATEDIF(EvalSheet!$F$8,$C$104,"M")</f>
        <v>877</v>
      </c>
      <c r="F104">
        <f>E104/12</f>
        <v>73.083333333333329</v>
      </c>
      <c r="G104" s="49">
        <f>E104-(D104*12)</f>
        <v>1</v>
      </c>
    </row>
    <row r="105" spans="1:13" x14ac:dyDescent="0.25">
      <c r="A105" s="3">
        <v>30</v>
      </c>
    </row>
    <row r="106" spans="1:13" x14ac:dyDescent="0.25">
      <c r="A106" s="3"/>
    </row>
    <row r="107" spans="1:13" x14ac:dyDescent="0.25">
      <c r="A107" s="3" t="str">
        <f>EvalSheet!$F$94</f>
        <v>3 yrs</v>
      </c>
      <c r="B107">
        <f>MIN(A108:A109)</f>
        <v>3</v>
      </c>
    </row>
    <row r="108" spans="1:13" x14ac:dyDescent="0.25">
      <c r="A108">
        <f>VALUE(LEFT(A107,2))</f>
        <v>3</v>
      </c>
      <c r="B108" s="67" t="str">
        <f>"1st"&amp;IF(B107=A109,IF(OR($B$107-1=0,$B$107-1=1),"",IF(OR($B$107-1=11,$B$107-1=12,$B$107-1=13)," - "&amp;TEXT($B$107-1,0)&amp;"th",IF(RIGHT(TEXT($B$107-1,0),1)="1"," - "&amp;TEXT($B$107-1,0)&amp;"st",IF(RIGHT(TEXT($B$107-1,0),1)="2"," - "&amp;TEXT($B$107-1,0)&amp;"nd",IF(RIGHT(TEXT($B$107-1,0),1)="3"," - "&amp;TEXT($B$107-1,0)&amp;"rd"," - "&amp;TEXT($B$107-1,0)&amp;"th"))))),IF(RIGHT(TEXT($B$107,0),1)="3"," - "&amp;TEXT($B$107,0)&amp;"rd"," - "&amp;TEXT($B$107,0)&amp;"th"))&amp;" year"</f>
        <v>1st - 3rd year</v>
      </c>
      <c r="C108" s="67" t="str">
        <f>IF(B107=A109,IF($B$107=1,"",IF(OR($B$107=11,$B$107=12,$B$107=13),TEXT($B$107,0)&amp;"th"&amp;" year",IF(RIGHT(TEXT($B$107,0),1)="1",TEXT($B$107,0)&amp;"st",IF(RIGHT(TEXT($B$107,0),1)="2",TEXT($B$107,0)&amp;"nd"&amp;" year",IF(RIGHT(TEXT($B$107,0),1)="3",TEXT($B$107,0)&amp;"rd"&amp;" year",TEXT($B$107,0)&amp;"th"&amp;" year"))))),"")</f>
        <v/>
      </c>
    </row>
    <row r="109" spans="1:13" x14ac:dyDescent="0.25">
      <c r="A109" s="3">
        <f>EvalSheet!$F$96</f>
        <v>30</v>
      </c>
    </row>
    <row r="111" spans="1:13" x14ac:dyDescent="0.25">
      <c r="A111" s="5"/>
      <c r="C111" t="s">
        <v>83</v>
      </c>
      <c r="D111" s="42">
        <f>EvalSheet!$I$21</f>
        <v>750000</v>
      </c>
      <c r="E111" s="42"/>
      <c r="F111" s="42"/>
      <c r="H111" s="42"/>
      <c r="I111" s="42"/>
      <c r="J111" s="42"/>
      <c r="K111" s="42"/>
      <c r="L111" s="42"/>
      <c r="M111" s="42"/>
    </row>
    <row r="112" spans="1:13" x14ac:dyDescent="0.25">
      <c r="A112" s="5"/>
      <c r="C112" t="s">
        <v>84</v>
      </c>
      <c r="D112" s="42">
        <f>EvalSheet!$F$27</f>
        <v>802900</v>
      </c>
      <c r="E112" s="42"/>
      <c r="F112" s="42"/>
      <c r="H112" s="42"/>
      <c r="I112" s="42"/>
      <c r="J112" s="42"/>
      <c r="K112" s="42"/>
      <c r="L112" s="42"/>
      <c r="M112" s="42"/>
    </row>
    <row r="113" spans="1:13" x14ac:dyDescent="0.25">
      <c r="A113" s="5"/>
      <c r="C113" t="s">
        <v>85</v>
      </c>
      <c r="D113" s="42">
        <f>EvalSheet!$I$31</f>
        <v>750000</v>
      </c>
      <c r="E113" s="42"/>
      <c r="F113" s="42"/>
      <c r="H113" s="42"/>
      <c r="I113" s="42"/>
      <c r="J113" s="42"/>
      <c r="K113" s="42"/>
      <c r="L113" s="42"/>
      <c r="M113" s="42"/>
    </row>
    <row r="114" spans="1:13" x14ac:dyDescent="0.25">
      <c r="A114" s="5"/>
      <c r="C114" t="s">
        <v>86</v>
      </c>
      <c r="D114" s="42">
        <f ca="1">EvalSheet!$I$51</f>
        <v>1245244.3500000001</v>
      </c>
      <c r="E114" s="42"/>
      <c r="F114" s="42"/>
      <c r="H114" s="42"/>
      <c r="I114" s="42"/>
      <c r="J114" s="42"/>
      <c r="K114" s="42"/>
      <c r="L114" s="42"/>
      <c r="M114" s="42"/>
    </row>
    <row r="115" spans="1:13" x14ac:dyDescent="0.25">
      <c r="A115" s="5"/>
      <c r="B115" s="225" t="s">
        <v>87</v>
      </c>
      <c r="C115" s="227"/>
      <c r="D115" s="45">
        <f ca="1">MIN(D111:D114)</f>
        <v>750000</v>
      </c>
      <c r="E115" s="42"/>
      <c r="F115" s="42"/>
      <c r="H115" s="42"/>
      <c r="I115" s="42"/>
      <c r="J115" s="42"/>
      <c r="K115" s="42"/>
      <c r="L115" s="42"/>
      <c r="M115" s="42"/>
    </row>
    <row r="116" spans="1:13" x14ac:dyDescent="0.25">
      <c r="A116" s="5"/>
      <c r="D116" s="42"/>
      <c r="E116" s="42"/>
      <c r="F116" s="42"/>
      <c r="H116" s="42"/>
      <c r="I116" s="42"/>
      <c r="J116" s="42"/>
      <c r="K116" s="42"/>
      <c r="L116" s="42"/>
      <c r="M116" s="42"/>
    </row>
    <row r="117" spans="1:13" s="2" customFormat="1" x14ac:dyDescent="0.25">
      <c r="A117" s="225" t="s">
        <v>71</v>
      </c>
      <c r="B117" s="225"/>
      <c r="C117" s="225"/>
      <c r="D117" s="225"/>
      <c r="F117" s="2" t="str">
        <f>EvalSheet!$C$3</f>
        <v>CTS</v>
      </c>
      <c r="G117" s="50"/>
    </row>
    <row r="118" spans="1:13" s="2" customFormat="1" x14ac:dyDescent="0.25">
      <c r="A118" s="226" t="s">
        <v>72</v>
      </c>
      <c r="B118" s="226"/>
      <c r="C118" s="36" t="s">
        <v>73</v>
      </c>
      <c r="D118" s="36" t="s">
        <v>74</v>
      </c>
      <c r="F118" s="2" t="str">
        <f>EvalSheet!F14</f>
        <v>SOCIALIZED</v>
      </c>
      <c r="G118" s="50"/>
    </row>
    <row r="119" spans="1:13" s="2" customFormat="1" x14ac:dyDescent="0.25">
      <c r="A119" s="37">
        <v>1</v>
      </c>
      <c r="B119" s="38">
        <f>IF(C88&gt;0,C88,450000)</f>
        <v>750000</v>
      </c>
      <c r="C119" s="39">
        <v>1</v>
      </c>
      <c r="D119" s="39">
        <v>1</v>
      </c>
      <c r="E119" s="40">
        <f>IF(EvalSheet!$C$3="CTS-EL",C119,D119)</f>
        <v>1</v>
      </c>
      <c r="F119" s="41">
        <f ca="1">IF(AND($F$118="SOCIALIZED",IF($D$242&gt;0,AND($D$242&gt;A119,$D$242&lt;=B119),AND($C$242&gt;A119,$C$242&lt;=B119))),D119,0)</f>
        <v>1</v>
      </c>
      <c r="G119" s="51"/>
      <c r="H119" s="40"/>
      <c r="I119" s="40"/>
      <c r="J119" s="40"/>
      <c r="K119" s="40"/>
      <c r="L119" s="40"/>
      <c r="M119" s="40"/>
    </row>
    <row r="120" spans="1:13" s="2" customFormat="1" x14ac:dyDescent="0.25">
      <c r="A120" s="37">
        <v>1</v>
      </c>
      <c r="B120" s="37">
        <v>2777777.78</v>
      </c>
      <c r="C120" s="39">
        <v>0.95</v>
      </c>
      <c r="D120" s="39">
        <v>0.95</v>
      </c>
      <c r="E120" s="40">
        <f>IF(EvalSheet!$C$3="CTS-EL",C120,D120)</f>
        <v>0.95</v>
      </c>
      <c r="F120" s="41">
        <f ca="1">IF(AND($F$119=0,$A$123&lt;=B120),E120,0)</f>
        <v>0</v>
      </c>
      <c r="G120" s="51"/>
      <c r="H120" s="40"/>
      <c r="I120" s="40"/>
      <c r="J120" s="40"/>
      <c r="K120" s="40"/>
      <c r="L120" s="40"/>
      <c r="M120" s="40"/>
    </row>
    <row r="121" spans="1:13" s="2" customFormat="1" x14ac:dyDescent="0.25">
      <c r="A121" s="37">
        <v>2777777.78</v>
      </c>
      <c r="B121" s="38">
        <v>6000000</v>
      </c>
      <c r="C121" s="39">
        <v>0.9</v>
      </c>
      <c r="D121" s="39">
        <v>0.9</v>
      </c>
      <c r="E121" s="40">
        <f>IF(EvalSheet!$C$3="CTS-EL",C121,D121)</f>
        <v>0.9</v>
      </c>
      <c r="F121" s="41">
        <f ca="1">IF(AND($F$119=0,$A$123&gt;$A$121),E121,0)</f>
        <v>0</v>
      </c>
      <c r="G121" s="51"/>
      <c r="H121" s="40"/>
      <c r="I121" s="40"/>
      <c r="J121" s="40"/>
      <c r="K121" s="40"/>
      <c r="L121" s="40"/>
      <c r="M121" s="40"/>
    </row>
    <row r="122" spans="1:13" s="2" customFormat="1" x14ac:dyDescent="0.25">
      <c r="A122" s="42">
        <f ca="1">EvalSheet!$K$86</f>
        <v>750000</v>
      </c>
      <c r="B122" s="5"/>
      <c r="C122" s="5"/>
      <c r="D122" s="5"/>
      <c r="F122" s="25">
        <f ca="1">SUM(F119:F121)</f>
        <v>1</v>
      </c>
      <c r="G122" s="50"/>
    </row>
    <row r="123" spans="1:13" s="2" customFormat="1" x14ac:dyDescent="0.25">
      <c r="A123" s="42">
        <f>EvalSheet!$F$27</f>
        <v>802900</v>
      </c>
      <c r="B123" s="5"/>
      <c r="C123" s="5"/>
      <c r="D123" s="5"/>
      <c r="F123" s="25"/>
      <c r="G123" s="50"/>
    </row>
    <row r="124" spans="1:13" s="2" customFormat="1" x14ac:dyDescent="0.25">
      <c r="A124" s="42"/>
      <c r="B124" s="5">
        <f>$A$123*D119</f>
        <v>802900</v>
      </c>
      <c r="C124" s="5"/>
      <c r="D124" s="5"/>
      <c r="F124" s="25"/>
      <c r="G124" s="50"/>
    </row>
    <row r="125" spans="1:13" s="2" customFormat="1" x14ac:dyDescent="0.25">
      <c r="A125" s="42"/>
      <c r="B125" s="5">
        <f>$A$123*D120</f>
        <v>762755</v>
      </c>
      <c r="C125" s="5">
        <f>IF(AND(B125&gt;B120,B126&lt;=A121),B120,0)</f>
        <v>0</v>
      </c>
      <c r="D125" s="5"/>
      <c r="F125" s="25"/>
      <c r="G125" s="50"/>
    </row>
    <row r="126" spans="1:13" s="2" customFormat="1" x14ac:dyDescent="0.25">
      <c r="A126" s="42"/>
      <c r="B126" s="5">
        <f>$A$123*D121</f>
        <v>722610</v>
      </c>
      <c r="C126" s="5"/>
      <c r="D126" s="5"/>
      <c r="F126" s="25"/>
      <c r="G126" s="50"/>
    </row>
    <row r="127" spans="1:13" s="2" customFormat="1" x14ac:dyDescent="0.25">
      <c r="B127" s="5"/>
      <c r="C127" s="5">
        <v>0</v>
      </c>
      <c r="D127" s="5"/>
      <c r="F127" s="25"/>
      <c r="G127" s="50"/>
    </row>
    <row r="128" spans="1:13" s="2" customFormat="1" x14ac:dyDescent="0.25">
      <c r="A128" s="42"/>
      <c r="B128" s="5"/>
      <c r="C128" s="5"/>
      <c r="D128" s="5"/>
      <c r="F128" s="25"/>
      <c r="G128" s="50"/>
    </row>
    <row r="129" spans="1:6" x14ac:dyDescent="0.25">
      <c r="A129" s="40">
        <f ca="1">EvalSheet!$G$37</f>
        <v>0.35</v>
      </c>
      <c r="D129" s="25"/>
    </row>
    <row r="130" spans="1:6" x14ac:dyDescent="0.25">
      <c r="A130" s="31" t="s">
        <v>91</v>
      </c>
      <c r="D130" s="25"/>
      <c r="E130" s="42"/>
    </row>
    <row r="131" spans="1:6" x14ac:dyDescent="0.25">
      <c r="A131" s="76">
        <f>EvalSheet!$F$36</f>
        <v>15000</v>
      </c>
      <c r="B131" s="25">
        <v>0.35</v>
      </c>
      <c r="C131" s="35">
        <f ca="1">IF(A131&gt;0,EvalSheet!F38,0)</f>
        <v>5250</v>
      </c>
      <c r="D131" s="43">
        <f ca="1">ROUND(C131/C141,2)</f>
        <v>1245244.3500000001</v>
      </c>
      <c r="E131" s="42">
        <f ca="1">IF(EvalSheet!$G$37=$B$131,0,D131/$D$134*$E$134)</f>
        <v>0</v>
      </c>
      <c r="F131" s="25"/>
    </row>
    <row r="132" spans="1:6" x14ac:dyDescent="0.25">
      <c r="A132" s="76">
        <f>IF(EvalSheet!N7=FALSE,0,EvalSheet!$F$42)</f>
        <v>0</v>
      </c>
      <c r="B132" s="25">
        <v>0.35</v>
      </c>
      <c r="C132" s="35">
        <f>IF(A132&gt;0,EvalSheet!F44,0)</f>
        <v>0</v>
      </c>
      <c r="D132" s="43">
        <f>IF(EvalSheet!N7=FALSE,0,ROUND(C132/C141,2))</f>
        <v>0</v>
      </c>
      <c r="E132" s="42">
        <f ca="1">IF(EvalSheet!$G$43=$B$132,0,D132/$D$134*$E$134)</f>
        <v>0</v>
      </c>
      <c r="F132" s="25"/>
    </row>
    <row r="133" spans="1:6" x14ac:dyDescent="0.25">
      <c r="A133" s="76">
        <f>IF(EvalSheet!N8=FALSE,0,EvalSheet!$F$48)</f>
        <v>0</v>
      </c>
      <c r="B133" s="25">
        <v>0.35</v>
      </c>
      <c r="C133" s="35">
        <f>IF(A133&gt;0,EvalSheet!F50,0)</f>
        <v>0</v>
      </c>
      <c r="D133" s="43">
        <f>IF(EvalSheet!N8=FALSE,0,ROUND(C133/C141,2))</f>
        <v>0</v>
      </c>
      <c r="E133" s="42">
        <f ca="1">IF(EvalSheet!$G$49=$B$133,0,D133/$D$134*$E$134)</f>
        <v>0</v>
      </c>
      <c r="F133" s="25"/>
    </row>
    <row r="134" spans="1:6" x14ac:dyDescent="0.25">
      <c r="A134" s="76"/>
      <c r="B134" s="25">
        <v>0.35</v>
      </c>
      <c r="C134" s="35"/>
      <c r="D134" s="43">
        <f ca="1">SUM(D131:D133)</f>
        <v>1245244.3500000001</v>
      </c>
      <c r="E134" s="43">
        <f ca="1">IF(AND(D134&gt;1250000,D138&lt;=1250000),1250000,IF(A140&lt;=1250000,D134,0))</f>
        <v>1245244.3500000001</v>
      </c>
      <c r="F134" s="25">
        <f ca="1">IF(E134&gt;0,B134,0)</f>
        <v>0.35</v>
      </c>
    </row>
    <row r="135" spans="1:6" x14ac:dyDescent="0.25">
      <c r="A135" s="76">
        <f>A131</f>
        <v>15000</v>
      </c>
      <c r="B135" s="25">
        <v>0.35</v>
      </c>
      <c r="C135" s="35">
        <f ca="1">IF(A135&gt;0,EvalSheet!F38,0)</f>
        <v>5250</v>
      </c>
      <c r="D135" s="43">
        <f ca="1">ROUND(C135/C141,2)</f>
        <v>1245244.3500000001</v>
      </c>
      <c r="F135" s="25"/>
    </row>
    <row r="136" spans="1:6" x14ac:dyDescent="0.25">
      <c r="A136" s="76">
        <f>A132</f>
        <v>0</v>
      </c>
      <c r="B136" s="25">
        <v>0.35</v>
      </c>
      <c r="C136" s="35">
        <f>IF(A136&gt;0,EvalSheet!F44,0)</f>
        <v>0</v>
      </c>
      <c r="D136" s="43">
        <f>IF(EvalSheet!N7=FALSE,0,ROUND(C136/C141,2))</f>
        <v>0</v>
      </c>
      <c r="F136" s="25"/>
    </row>
    <row r="137" spans="1:6" x14ac:dyDescent="0.25">
      <c r="A137" s="76">
        <f>A133</f>
        <v>0</v>
      </c>
      <c r="B137" s="25">
        <v>0.35</v>
      </c>
      <c r="C137" s="35">
        <f>IF(A137&gt;0,EvalSheet!F50,0)</f>
        <v>0</v>
      </c>
      <c r="D137" s="43">
        <f>IF(EvalSheet!N8=FALSE,0,ROUND(C137/C141,2))</f>
        <v>0</v>
      </c>
      <c r="F137" s="25"/>
    </row>
    <row r="138" spans="1:6" x14ac:dyDescent="0.25">
      <c r="A138" s="76"/>
      <c r="B138" s="25">
        <v>0.35</v>
      </c>
      <c r="C138" s="35"/>
      <c r="D138" s="43">
        <f ca="1">SUM(D135:D137)</f>
        <v>1245244.3500000001</v>
      </c>
      <c r="E138" s="35">
        <f ca="1">IF(E134=0,D138,0)</f>
        <v>0</v>
      </c>
      <c r="F138" s="25">
        <f ca="1">IF(E138&gt;0,B138,0)</f>
        <v>0</v>
      </c>
    </row>
    <row r="139" spans="1:6" x14ac:dyDescent="0.25">
      <c r="A139" s="76"/>
      <c r="B139" s="25"/>
      <c r="C139" s="35"/>
      <c r="D139" s="43"/>
      <c r="E139" s="35">
        <f ca="1">SUM(E134:E138)</f>
        <v>1245244.3500000001</v>
      </c>
      <c r="F139" s="25">
        <f ca="1">SUM(F134:F138)</f>
        <v>0.35</v>
      </c>
    </row>
    <row r="140" spans="1:6" x14ac:dyDescent="0.25">
      <c r="A140" s="77">
        <f ca="1">EvalSheet!$K$86</f>
        <v>750000</v>
      </c>
      <c r="D140" s="25"/>
    </row>
    <row r="141" spans="1:6" x14ac:dyDescent="0.25">
      <c r="A141" s="43">
        <f ca="1">ROUND(EvalSheet!$F$38/C141,2)</f>
        <v>1245244.3500000001</v>
      </c>
      <c r="B141" s="9">
        <f ca="1">A141</f>
        <v>1245244.3500000001</v>
      </c>
      <c r="C141" s="70">
        <f>ROUND(PMT(EvalSheet!$F$92/12,C74,-1),9)</f>
        <v>4.2160399999999999E-3</v>
      </c>
      <c r="D141" s="71">
        <f ca="1">IF(B141&gt;0,C141,0)</f>
        <v>4.2160399999999999E-3</v>
      </c>
    </row>
    <row r="142" spans="1:6" x14ac:dyDescent="0.25">
      <c r="A142" s="43"/>
      <c r="B142" s="9">
        <f ca="1">SUM(B141:B141)</f>
        <v>1245244.3500000001</v>
      </c>
      <c r="D142" s="71">
        <f ca="1">SUM(D141:D141)</f>
        <v>4.2160399999999999E-3</v>
      </c>
    </row>
    <row r="143" spans="1:6" x14ac:dyDescent="0.25">
      <c r="A143" s="43">
        <f>ROUND(EvalSheet!$F$44/C143,2)</f>
        <v>0</v>
      </c>
      <c r="B143" s="9">
        <f>A143</f>
        <v>0</v>
      </c>
      <c r="C143" s="70">
        <f>ROUND(PMT(EvalSheet!$F$92/12,C74,-1),9)</f>
        <v>4.2160399999999999E-3</v>
      </c>
      <c r="D143" s="71">
        <f>IF(B143&gt;0,C143,0)</f>
        <v>0</v>
      </c>
    </row>
    <row r="144" spans="1:6" x14ac:dyDescent="0.25">
      <c r="A144" s="43"/>
      <c r="B144" s="9">
        <f>SUM(B143:B143)</f>
        <v>0</v>
      </c>
      <c r="D144" s="71">
        <f>SUM(D143:D143)</f>
        <v>0</v>
      </c>
    </row>
    <row r="145" spans="1:7" x14ac:dyDescent="0.25">
      <c r="A145" s="43">
        <f>ROUND(EvalSheet!$F$50/C145,2)</f>
        <v>0</v>
      </c>
      <c r="B145" s="9">
        <f>A145</f>
        <v>0</v>
      </c>
      <c r="C145" s="70">
        <f>ROUND(PMT(EvalSheet!$F$92/12,C74,-1),9)</f>
        <v>4.2160399999999999E-3</v>
      </c>
      <c r="D145" s="71">
        <f>IF(B145&gt;0,C145,0)</f>
        <v>0</v>
      </c>
      <c r="G145" s="49">
        <v>2305882.35</v>
      </c>
    </row>
    <row r="146" spans="1:7" x14ac:dyDescent="0.25">
      <c r="A146" s="43"/>
      <c r="B146" s="9">
        <f>SUM(B145:B145)</f>
        <v>0</v>
      </c>
      <c r="D146" s="71">
        <f>SUM(D145:D145)</f>
        <v>0</v>
      </c>
    </row>
    <row r="148" spans="1:7" x14ac:dyDescent="0.25">
      <c r="A148" s="31" t="s">
        <v>75</v>
      </c>
      <c r="D148" s="25"/>
    </row>
    <row r="149" spans="1:7" x14ac:dyDescent="0.25">
      <c r="A149" s="43">
        <f>ROUND(EvalSheet!$F$58/C149,2)</f>
        <v>0</v>
      </c>
      <c r="B149" s="9">
        <f>A149</f>
        <v>0</v>
      </c>
      <c r="C149" s="70">
        <f>C141</f>
        <v>4.2160399999999999E-3</v>
      </c>
      <c r="D149" s="71">
        <f>IF(B149&gt;0,C149,0)</f>
        <v>0</v>
      </c>
    </row>
    <row r="150" spans="1:7" x14ac:dyDescent="0.25">
      <c r="A150" s="43"/>
      <c r="B150" s="9">
        <f>SUM(B149:B149)</f>
        <v>0</v>
      </c>
      <c r="D150" s="71">
        <f>SUM(D149:D149)</f>
        <v>0</v>
      </c>
    </row>
    <row r="151" spans="1:7" x14ac:dyDescent="0.25">
      <c r="A151" s="43">
        <f>ROUND(EvalSheet!$F$63/C151,2)</f>
        <v>0</v>
      </c>
      <c r="B151" s="9">
        <f>A151</f>
        <v>0</v>
      </c>
      <c r="C151" s="70">
        <f>C143</f>
        <v>4.2160399999999999E-3</v>
      </c>
      <c r="D151" s="71">
        <f>IF(B151&gt;0,C151,0)</f>
        <v>0</v>
      </c>
    </row>
    <row r="152" spans="1:7" x14ac:dyDescent="0.25">
      <c r="A152" s="43"/>
      <c r="B152" s="9">
        <f>SUM(B151:B151)</f>
        <v>0</v>
      </c>
      <c r="D152" s="71">
        <f>SUM(D151:D151)</f>
        <v>0</v>
      </c>
    </row>
    <row r="153" spans="1:7" x14ac:dyDescent="0.25">
      <c r="A153" s="43">
        <f>ROUND(EvalSheet!$F$68/C153,2)</f>
        <v>0</v>
      </c>
      <c r="B153" s="9">
        <f>A153</f>
        <v>0</v>
      </c>
      <c r="C153" s="70">
        <f>C145</f>
        <v>4.2160399999999999E-3</v>
      </c>
      <c r="D153" s="71">
        <f>IF(B153&gt;0,C153,0)</f>
        <v>0</v>
      </c>
    </row>
    <row r="154" spans="1:7" x14ac:dyDescent="0.25">
      <c r="A154" s="43"/>
      <c r="B154" s="9">
        <f>SUM(B153:B153)</f>
        <v>0</v>
      </c>
      <c r="D154" s="71">
        <f>SUM(D153:D153)</f>
        <v>0</v>
      </c>
    </row>
    <row r="155" spans="1:7" x14ac:dyDescent="0.25">
      <c r="A155" s="43"/>
      <c r="B155" s="9"/>
      <c r="D155" s="44"/>
    </row>
    <row r="156" spans="1:7" x14ac:dyDescent="0.25">
      <c r="A156" s="32" t="s">
        <v>22</v>
      </c>
      <c r="B156" s="2"/>
    </row>
    <row r="157" spans="1:7" x14ac:dyDescent="0.25">
      <c r="A157" s="4"/>
      <c r="B157" s="8">
        <f ca="1">A158/10</f>
        <v>168.7</v>
      </c>
    </row>
    <row r="158" spans="1:7" x14ac:dyDescent="0.25">
      <c r="A158" s="9">
        <f ca="1">INT(EvalSheet!$F$134*10)</f>
        <v>1687</v>
      </c>
      <c r="B158" s="8">
        <f ca="1">B157-INT(B157)</f>
        <v>0.69999999999998863</v>
      </c>
    </row>
    <row r="159" spans="1:7" x14ac:dyDescent="0.25">
      <c r="A159" s="9">
        <f ca="1">(ROUND(EvalSheet!$F$134,2)*10)-A158</f>
        <v>0.5</v>
      </c>
      <c r="B159" s="2">
        <f ca="1">INT(ROUND(A159,2)*10)</f>
        <v>5</v>
      </c>
    </row>
    <row r="160" spans="1:7" x14ac:dyDescent="0.25">
      <c r="A160" s="33">
        <f ca="1">INT(A158/10)+B158+(B160/100)</f>
        <v>168.75</v>
      </c>
      <c r="B160" s="2">
        <f ca="1">IF(B159&gt;0,IF(B159&lt;=5,5,IF(B159&lt;10,10,0)))</f>
        <v>5</v>
      </c>
    </row>
    <row r="161" spans="1:2" x14ac:dyDescent="0.25">
      <c r="A161" s="4"/>
      <c r="B161" s="8">
        <f ca="1">A162/10</f>
        <v>0</v>
      </c>
    </row>
    <row r="162" spans="1:2" x14ac:dyDescent="0.25">
      <c r="A162" s="9">
        <f ca="1">INT(EvalSheet!$F$143*10)</f>
        <v>0</v>
      </c>
      <c r="B162" s="8">
        <f ca="1">B161-INT(B161)</f>
        <v>0</v>
      </c>
    </row>
    <row r="163" spans="1:2" x14ac:dyDescent="0.25">
      <c r="A163" s="9">
        <f ca="1">(ROUND(EvalSheet!$F$143,2)*10)-A162</f>
        <v>0</v>
      </c>
      <c r="B163" s="2">
        <f ca="1">INT(ROUND(A163,2)*10)</f>
        <v>0</v>
      </c>
    </row>
    <row r="164" spans="1:2" x14ac:dyDescent="0.25">
      <c r="A164" s="33">
        <f ca="1">INT(A162/10)+B162+(B164/100)</f>
        <v>0</v>
      </c>
      <c r="B164" s="2" t="b">
        <f ca="1">IF(B163&gt;0,IF(B163&lt;=5,5,IF(B163&lt;10,10,0)))</f>
        <v>0</v>
      </c>
    </row>
    <row r="165" spans="1:2" x14ac:dyDescent="0.25">
      <c r="A165" s="4"/>
      <c r="B165" s="8">
        <f ca="1">A166/10</f>
        <v>0</v>
      </c>
    </row>
    <row r="166" spans="1:2" x14ac:dyDescent="0.25">
      <c r="A166" s="9">
        <f ca="1">INT(EvalSheet!$F$152*10)</f>
        <v>0</v>
      </c>
      <c r="B166" s="8">
        <f ca="1">B165-INT(B165)</f>
        <v>0</v>
      </c>
    </row>
    <row r="167" spans="1:2" x14ac:dyDescent="0.25">
      <c r="A167" s="9">
        <f ca="1">(ROUND(EvalSheet!$F$152,2)*10)-A166</f>
        <v>0</v>
      </c>
      <c r="B167" s="2">
        <f ca="1">INT(ROUND(A167,2)*10)</f>
        <v>0</v>
      </c>
    </row>
    <row r="168" spans="1:2" x14ac:dyDescent="0.25">
      <c r="A168" s="33">
        <f ca="1">INT(A166/10)+B166+(B168/100)</f>
        <v>0</v>
      </c>
      <c r="B168" s="2" t="b">
        <f ca="1">IF(B167&gt;0,IF(B167&lt;=5,5,IF(B167&lt;10,10,0)))</f>
        <v>0</v>
      </c>
    </row>
    <row r="169" spans="1:2" x14ac:dyDescent="0.25">
      <c r="A169" s="4"/>
      <c r="B169" s="8">
        <f ca="1">A170/10</f>
        <v>168.7</v>
      </c>
    </row>
    <row r="170" spans="1:2" x14ac:dyDescent="0.25">
      <c r="A170" s="9">
        <f ca="1">INT(EvalSheet!$F$161*10)</f>
        <v>1687</v>
      </c>
      <c r="B170" s="8">
        <f ca="1">B169-INT(B169)</f>
        <v>0.69999999999998863</v>
      </c>
    </row>
    <row r="171" spans="1:2" x14ac:dyDescent="0.25">
      <c r="A171" s="9">
        <f ca="1">(ROUND(EvalSheet!$F$161,2)*10)-A170</f>
        <v>0.5</v>
      </c>
      <c r="B171" s="2">
        <f ca="1">INT(ROUND(A171,2)*10)</f>
        <v>5</v>
      </c>
    </row>
    <row r="172" spans="1:2" x14ac:dyDescent="0.25">
      <c r="A172" s="33">
        <f ca="1">INT(A170/10)+B170+(B172/100)</f>
        <v>168.75</v>
      </c>
      <c r="B172" s="2">
        <f ca="1">IF(B171&gt;0,IF(B171&lt;=5,5,IF(B171&lt;10,10,0)))</f>
        <v>5</v>
      </c>
    </row>
    <row r="174" spans="1:2" x14ac:dyDescent="0.25">
      <c r="A174" s="34" t="s">
        <v>30</v>
      </c>
      <c r="B174" s="2"/>
    </row>
    <row r="175" spans="1:2" x14ac:dyDescent="0.25">
      <c r="A175" s="9">
        <f>EvalSheet!F173-INT(EvalSheet!F173)</f>
        <v>2.1075E-4</v>
      </c>
      <c r="B175" s="2"/>
    </row>
    <row r="176" spans="1:2" x14ac:dyDescent="0.25">
      <c r="A176" s="9">
        <f>IF(A175&gt;0,INT(EvalSheet!F173)+1,EvalSheet!F173)</f>
        <v>1</v>
      </c>
      <c r="B176" s="2"/>
    </row>
    <row r="177" spans="1:4" x14ac:dyDescent="0.25">
      <c r="A177" s="2"/>
      <c r="B177" s="2"/>
    </row>
    <row r="178" spans="1:4" x14ac:dyDescent="0.25">
      <c r="A178" s="2"/>
      <c r="B178" s="2"/>
    </row>
    <row r="179" spans="1:4" x14ac:dyDescent="0.25">
      <c r="A179" s="34" t="s">
        <v>32</v>
      </c>
      <c r="B179" s="2"/>
    </row>
    <row r="180" spans="1:4" x14ac:dyDescent="0.25">
      <c r="A180" s="4"/>
      <c r="B180" s="8">
        <f ca="1">A181/10</f>
        <v>116.1</v>
      </c>
    </row>
    <row r="181" spans="1:4" x14ac:dyDescent="0.25">
      <c r="A181" s="9">
        <f ca="1">INT(EvalSheet!F182*10)</f>
        <v>1161</v>
      </c>
      <c r="B181" s="8">
        <f ca="1">B180-INT(B180)</f>
        <v>9.9999999999994316E-2</v>
      </c>
    </row>
    <row r="182" spans="1:4" x14ac:dyDescent="0.25">
      <c r="A182" s="9">
        <f ca="1">(ROUND(EvalSheet!F182,2)*10)-A181</f>
        <v>0.59999999999990905</v>
      </c>
      <c r="B182" s="2">
        <f ca="1">INT(ROUND(A182,2)*10)</f>
        <v>6</v>
      </c>
    </row>
    <row r="183" spans="1:4" x14ac:dyDescent="0.25">
      <c r="A183" s="9">
        <f ca="1">INT(A181/10)+B181+(B183/100)</f>
        <v>116.19999999999999</v>
      </c>
      <c r="B183" s="2">
        <f ca="1">IF(B182&gt;0,IF(B182&lt;=5,5,IF(B182&lt;10,10,0)))</f>
        <v>10</v>
      </c>
    </row>
    <row r="186" spans="1:4" x14ac:dyDescent="0.25">
      <c r="A186" s="34" t="s">
        <v>88</v>
      </c>
      <c r="C186" s="1" t="s">
        <v>89</v>
      </c>
      <c r="D186" s="9">
        <f ca="1">EvalSheet!$F$131</f>
        <v>750000</v>
      </c>
    </row>
    <row r="187" spans="1:4" x14ac:dyDescent="0.25">
      <c r="A187" s="9">
        <v>0</v>
      </c>
      <c r="B187" s="9">
        <v>100000</v>
      </c>
      <c r="C187" s="9">
        <v>0</v>
      </c>
      <c r="D187" s="35">
        <f ca="1">IF($D$186&gt;Reference!A187,IF($D$186&lt;=Reference!B187,Reference!C187,0),0)</f>
        <v>0</v>
      </c>
    </row>
    <row r="188" spans="1:4" x14ac:dyDescent="0.25">
      <c r="A188" s="9">
        <v>100000</v>
      </c>
      <c r="B188" s="9">
        <v>300000</v>
      </c>
      <c r="C188" s="9">
        <v>20</v>
      </c>
      <c r="D188" s="35">
        <f ca="1">IF($D$186&gt;Reference!A188,IF($D$186&lt;=Reference!B188,Reference!C188,0),0)</f>
        <v>0</v>
      </c>
    </row>
    <row r="189" spans="1:4" x14ac:dyDescent="0.25">
      <c r="A189" s="9">
        <v>300000</v>
      </c>
      <c r="B189" s="9">
        <v>500000</v>
      </c>
      <c r="C189" s="9">
        <v>50</v>
      </c>
      <c r="D189" s="35">
        <f ca="1">IF($D$186&gt;Reference!A189,IF($D$186&lt;=Reference!B189,Reference!C189,0),0)</f>
        <v>0</v>
      </c>
    </row>
    <row r="190" spans="1:4" x14ac:dyDescent="0.25">
      <c r="A190" s="9">
        <v>500000</v>
      </c>
      <c r="B190" s="9">
        <v>750000</v>
      </c>
      <c r="C190" s="9">
        <v>100</v>
      </c>
      <c r="D190" s="35">
        <f ca="1">IF($D$186&gt;Reference!A190,IF($D$186&lt;=Reference!B190,Reference!C190,0),0)</f>
        <v>100</v>
      </c>
    </row>
    <row r="191" spans="1:4" x14ac:dyDescent="0.25">
      <c r="A191" s="9">
        <v>750000</v>
      </c>
      <c r="B191" s="9">
        <v>1000000</v>
      </c>
      <c r="C191" s="9">
        <v>150</v>
      </c>
      <c r="D191" s="35">
        <f ca="1">IF($D$186&gt;Reference!A191,IF($D$186&lt;=Reference!B191,Reference!C191,0),0)</f>
        <v>0</v>
      </c>
    </row>
    <row r="192" spans="1:4" x14ac:dyDescent="0.25">
      <c r="A192" s="9">
        <v>1000000</v>
      </c>
      <c r="B192" s="9">
        <v>6000000</v>
      </c>
      <c r="C192" s="9">
        <v>200</v>
      </c>
      <c r="D192" s="35">
        <f ca="1">IF($D$186&gt;Reference!A192,IF($D$186&lt;=Reference!B192,Reference!C192,0),0)</f>
        <v>0</v>
      </c>
    </row>
    <row r="193" spans="1:4" x14ac:dyDescent="0.25">
      <c r="D193" s="42">
        <f ca="1">SUM(D187:D192)</f>
        <v>100</v>
      </c>
    </row>
    <row r="194" spans="1:4" x14ac:dyDescent="0.25">
      <c r="A194" s="34" t="s">
        <v>88</v>
      </c>
      <c r="C194" s="1" t="s">
        <v>89</v>
      </c>
      <c r="D194" s="9">
        <f ca="1">EvalSheet!$F$140</f>
        <v>0</v>
      </c>
    </row>
    <row r="195" spans="1:4" x14ac:dyDescent="0.25">
      <c r="A195" s="9">
        <v>0</v>
      </c>
      <c r="B195" s="9">
        <v>100000</v>
      </c>
      <c r="C195" s="9">
        <v>0</v>
      </c>
      <c r="D195" s="35">
        <f ca="1">IF($D$194&gt;Reference!A195,IF($D$194&lt;=Reference!B195,Reference!C195,0),0)</f>
        <v>0</v>
      </c>
    </row>
    <row r="196" spans="1:4" x14ac:dyDescent="0.25">
      <c r="A196" s="9">
        <v>100000</v>
      </c>
      <c r="B196" s="9">
        <v>300000</v>
      </c>
      <c r="C196" s="9">
        <v>20</v>
      </c>
      <c r="D196" s="35">
        <f ca="1">IF($D$194&gt;Reference!A196,IF($D$194&lt;=Reference!B196,Reference!C196,0),0)</f>
        <v>0</v>
      </c>
    </row>
    <row r="197" spans="1:4" x14ac:dyDescent="0.25">
      <c r="A197" s="9">
        <v>300000</v>
      </c>
      <c r="B197" s="9">
        <v>500000</v>
      </c>
      <c r="C197" s="9">
        <v>50</v>
      </c>
      <c r="D197" s="35">
        <f ca="1">IF($D$194&gt;Reference!A197,IF($D$194&lt;=Reference!B197,Reference!C197,0),0)</f>
        <v>0</v>
      </c>
    </row>
    <row r="198" spans="1:4" x14ac:dyDescent="0.25">
      <c r="A198" s="9">
        <v>500000</v>
      </c>
      <c r="B198" s="9">
        <v>750000</v>
      </c>
      <c r="C198" s="9">
        <v>100</v>
      </c>
      <c r="D198" s="35">
        <f ca="1">IF($D$194&gt;Reference!A198,IF($D$194&lt;=Reference!B198,Reference!C198,0),0)</f>
        <v>0</v>
      </c>
    </row>
    <row r="199" spans="1:4" x14ac:dyDescent="0.25">
      <c r="A199" s="9">
        <v>750000</v>
      </c>
      <c r="B199" s="9">
        <v>1000000</v>
      </c>
      <c r="C199" s="9">
        <v>150</v>
      </c>
      <c r="D199" s="35">
        <f ca="1">IF($D$194&gt;Reference!A199,IF($D$194&lt;=Reference!B199,Reference!C199,0),0)</f>
        <v>0</v>
      </c>
    </row>
    <row r="200" spans="1:4" x14ac:dyDescent="0.25">
      <c r="A200" s="9">
        <v>1000000</v>
      </c>
      <c r="B200" s="9">
        <v>6000000</v>
      </c>
      <c r="C200" s="9">
        <v>200</v>
      </c>
      <c r="D200" s="35">
        <f ca="1">IF($D$194&gt;Reference!A200,IF($D$194&lt;=Reference!B200,Reference!C200,0),0)</f>
        <v>0</v>
      </c>
    </row>
    <row r="201" spans="1:4" x14ac:dyDescent="0.25">
      <c r="D201" s="42">
        <f ca="1">SUM(D195:D200)</f>
        <v>0</v>
      </c>
    </row>
    <row r="202" spans="1:4" x14ac:dyDescent="0.25">
      <c r="A202" s="34" t="s">
        <v>88</v>
      </c>
      <c r="C202" s="1" t="s">
        <v>89</v>
      </c>
      <c r="D202" s="9">
        <f ca="1">EvalSheet!$F$149</f>
        <v>0</v>
      </c>
    </row>
    <row r="203" spans="1:4" x14ac:dyDescent="0.25">
      <c r="A203" s="9">
        <v>0</v>
      </c>
      <c r="B203" s="9">
        <v>100000</v>
      </c>
      <c r="C203" s="9">
        <v>0</v>
      </c>
      <c r="D203" s="35">
        <f ca="1">IF($D$202&gt;Reference!A203,IF($D$202&lt;=Reference!B203,Reference!C203,0),0)</f>
        <v>0</v>
      </c>
    </row>
    <row r="204" spans="1:4" x14ac:dyDescent="0.25">
      <c r="A204" s="9">
        <v>100000</v>
      </c>
      <c r="B204" s="9">
        <v>300000</v>
      </c>
      <c r="C204" s="9">
        <v>20</v>
      </c>
      <c r="D204" s="35">
        <f ca="1">IF($D$202&gt;Reference!A204,IF($D$202&lt;=Reference!B204,Reference!C204,0),0)</f>
        <v>0</v>
      </c>
    </row>
    <row r="205" spans="1:4" x14ac:dyDescent="0.25">
      <c r="A205" s="9">
        <v>300000</v>
      </c>
      <c r="B205" s="9">
        <v>500000</v>
      </c>
      <c r="C205" s="9">
        <v>50</v>
      </c>
      <c r="D205" s="35">
        <f ca="1">IF($D$202&gt;Reference!A205,IF($D$202&lt;=Reference!B205,Reference!C205,0),0)</f>
        <v>0</v>
      </c>
    </row>
    <row r="206" spans="1:4" x14ac:dyDescent="0.25">
      <c r="A206" s="9">
        <v>500000</v>
      </c>
      <c r="B206" s="9">
        <v>750000</v>
      </c>
      <c r="C206" s="9">
        <v>100</v>
      </c>
      <c r="D206" s="35">
        <f ca="1">IF($D$202&gt;Reference!A206,IF($D$202&lt;=Reference!B206,Reference!C206,0),0)</f>
        <v>0</v>
      </c>
    </row>
    <row r="207" spans="1:4" x14ac:dyDescent="0.25">
      <c r="A207" s="9">
        <v>750000</v>
      </c>
      <c r="B207" s="9">
        <v>1000000</v>
      </c>
      <c r="C207" s="9">
        <v>150</v>
      </c>
      <c r="D207" s="35">
        <f ca="1">IF($D$202&gt;Reference!A207,IF($D$202&lt;=Reference!B207,Reference!C207,0),0)</f>
        <v>0</v>
      </c>
    </row>
    <row r="208" spans="1:4" x14ac:dyDescent="0.25">
      <c r="A208" s="9">
        <v>1000000</v>
      </c>
      <c r="B208" s="9">
        <v>6000000</v>
      </c>
      <c r="C208" s="9">
        <v>200</v>
      </c>
      <c r="D208" s="35">
        <f ca="1">IF($D$202&gt;Reference!A208,IF($D$202&lt;=Reference!B208,Reference!C208,0),0)</f>
        <v>0</v>
      </c>
    </row>
    <row r="209" spans="1:13" x14ac:dyDescent="0.25">
      <c r="D209" s="42">
        <f ca="1">SUM(D203:D208)</f>
        <v>0</v>
      </c>
    </row>
    <row r="210" spans="1:13" x14ac:dyDescent="0.25">
      <c r="A210" s="34" t="s">
        <v>88</v>
      </c>
      <c r="C210" s="1" t="s">
        <v>89</v>
      </c>
    </row>
    <row r="211" spans="1:13" x14ac:dyDescent="0.25">
      <c r="A211" s="9">
        <v>0</v>
      </c>
      <c r="B211" s="9">
        <v>100000</v>
      </c>
      <c r="C211" s="9">
        <v>0</v>
      </c>
      <c r="D211" s="35">
        <f ca="1">IF(EvalSheet!$K$86&gt;Reference!A211,IF(EvalSheet!$K$86&lt;=Reference!B211,Reference!C211,0),0)</f>
        <v>0</v>
      </c>
    </row>
    <row r="212" spans="1:13" x14ac:dyDescent="0.25">
      <c r="A212" s="9">
        <v>100000</v>
      </c>
      <c r="B212" s="9">
        <v>300000</v>
      </c>
      <c r="C212" s="9">
        <v>20</v>
      </c>
      <c r="D212" s="35">
        <f ca="1">IF(EvalSheet!$K$86&gt;Reference!A212,IF(EvalSheet!$K$86&lt;=Reference!B212,Reference!C212,0),0)</f>
        <v>0</v>
      </c>
    </row>
    <row r="213" spans="1:13" x14ac:dyDescent="0.25">
      <c r="A213" s="9">
        <v>300000</v>
      </c>
      <c r="B213" s="9">
        <v>500000</v>
      </c>
      <c r="C213" s="9">
        <v>50</v>
      </c>
      <c r="D213" s="35">
        <f ca="1">IF(EvalSheet!$K$86&gt;Reference!A213,IF(EvalSheet!$K$86&lt;=Reference!B213,Reference!C213,0),0)</f>
        <v>0</v>
      </c>
    </row>
    <row r="214" spans="1:13" x14ac:dyDescent="0.25">
      <c r="A214" s="9">
        <v>500000</v>
      </c>
      <c r="B214" s="9">
        <v>750000</v>
      </c>
      <c r="C214" s="9">
        <v>100</v>
      </c>
      <c r="D214" s="35">
        <f ca="1">IF(EvalSheet!$K$86&gt;Reference!A214,IF(EvalSheet!$K$86&lt;=Reference!B214,Reference!C214,0),0)</f>
        <v>100</v>
      </c>
    </row>
    <row r="215" spans="1:13" x14ac:dyDescent="0.25">
      <c r="A215" s="9">
        <v>750000</v>
      </c>
      <c r="B215" s="9">
        <v>1000000</v>
      </c>
      <c r="C215" s="9">
        <v>150</v>
      </c>
      <c r="D215" s="35">
        <f ca="1">IF(EvalSheet!$K$86&gt;Reference!A215,IF(EvalSheet!$K$86&lt;=Reference!B215,Reference!C215,0),0)</f>
        <v>0</v>
      </c>
    </row>
    <row r="216" spans="1:13" x14ac:dyDescent="0.25">
      <c r="A216" s="9">
        <v>1000000</v>
      </c>
      <c r="B216" s="9">
        <v>6000000</v>
      </c>
      <c r="C216" s="9">
        <v>200</v>
      </c>
      <c r="D216" s="35">
        <f ca="1">IF(EvalSheet!$K$86&gt;Reference!A216,IF(EvalSheet!$K$86&lt;=Reference!B216,Reference!C216,0),0)</f>
        <v>0</v>
      </c>
    </row>
    <row r="217" spans="1:13" x14ac:dyDescent="0.25">
      <c r="D217" s="42">
        <f ca="1">SUM(D211:D216)</f>
        <v>100</v>
      </c>
    </row>
    <row r="218" spans="1:13" x14ac:dyDescent="0.25">
      <c r="A218" s="34" t="s">
        <v>77</v>
      </c>
    </row>
    <row r="219" spans="1:13" x14ac:dyDescent="0.25">
      <c r="A219" s="34"/>
    </row>
    <row r="220" spans="1:13" x14ac:dyDescent="0.25">
      <c r="A220" s="156">
        <f>IF(AND(EvalSheet!F14=A88,EvalSheet!F13=B3),SUM(C24:C29),450000)</f>
        <v>850000</v>
      </c>
      <c r="B220" s="157">
        <v>0.03</v>
      </c>
    </row>
    <row r="221" spans="1:13" x14ac:dyDescent="0.25">
      <c r="A221" s="156">
        <v>750000</v>
      </c>
      <c r="B221" s="157">
        <v>6.5000000000000002E-2</v>
      </c>
    </row>
    <row r="222" spans="1:13" x14ac:dyDescent="0.25">
      <c r="A222" s="34"/>
    </row>
    <row r="223" spans="1:13" x14ac:dyDescent="0.25">
      <c r="A223" t="s">
        <v>114</v>
      </c>
      <c r="B223" s="56">
        <v>5.7500000000000002E-2</v>
      </c>
      <c r="C223" s="56">
        <f>IF($A$232=A223,B223,0)</f>
        <v>0</v>
      </c>
      <c r="D223" s="56"/>
    </row>
    <row r="224" spans="1:13" x14ac:dyDescent="0.25">
      <c r="A224" s="2" t="s">
        <v>96</v>
      </c>
      <c r="B224" s="56">
        <v>6.25E-2</v>
      </c>
      <c r="C224" s="56">
        <f>IF($A$232=A224,B224,0)</f>
        <v>6.25E-2</v>
      </c>
      <c r="D224" s="56"/>
      <c r="E224" s="35"/>
      <c r="F224" s="35"/>
      <c r="G224" s="52"/>
      <c r="H224" s="35"/>
      <c r="I224" s="35"/>
      <c r="J224" s="35"/>
      <c r="K224" s="35"/>
      <c r="L224" s="35"/>
      <c r="M224" s="35"/>
    </row>
    <row r="225" spans="1:18" x14ac:dyDescent="0.25">
      <c r="A225" s="2" t="s">
        <v>97</v>
      </c>
      <c r="B225" s="56">
        <v>6.5000000000000002E-2</v>
      </c>
      <c r="C225" s="56">
        <f t="shared" ref="C225:C230" si="0">IF($A$232=A225,B225,0)</f>
        <v>0</v>
      </c>
      <c r="D225" s="56"/>
      <c r="E225" s="35"/>
      <c r="F225" s="35"/>
      <c r="G225" s="52"/>
      <c r="H225" s="35"/>
      <c r="I225" s="35"/>
      <c r="J225" s="35"/>
      <c r="K225" s="35"/>
      <c r="L225" s="35"/>
      <c r="M225" s="35"/>
    </row>
    <row r="226" spans="1:18" x14ac:dyDescent="0.25">
      <c r="A226" s="2" t="s">
        <v>98</v>
      </c>
      <c r="B226" s="56">
        <v>7.1249999999999994E-2</v>
      </c>
      <c r="C226" s="56">
        <f t="shared" si="0"/>
        <v>0</v>
      </c>
      <c r="D226" s="56"/>
      <c r="E226" s="35"/>
      <c r="F226" s="35"/>
      <c r="G226" s="52"/>
      <c r="H226" s="35"/>
      <c r="I226" s="35"/>
      <c r="J226" s="35"/>
      <c r="K226" s="35"/>
      <c r="L226" s="35"/>
      <c r="M226" s="35"/>
    </row>
    <row r="227" spans="1:18" x14ac:dyDescent="0.25">
      <c r="A227" s="2" t="s">
        <v>99</v>
      </c>
      <c r="B227" s="56">
        <v>7.7499999999999999E-2</v>
      </c>
      <c r="C227" s="56">
        <f t="shared" si="0"/>
        <v>0</v>
      </c>
      <c r="D227" s="56"/>
      <c r="E227" s="35"/>
      <c r="F227" s="35"/>
      <c r="G227" s="52"/>
      <c r="H227" s="35"/>
      <c r="I227" s="35"/>
      <c r="J227" s="35"/>
      <c r="K227" s="35"/>
      <c r="L227" s="35"/>
      <c r="M227" s="35"/>
    </row>
    <row r="228" spans="1:18" x14ac:dyDescent="0.25">
      <c r="A228" s="2" t="s">
        <v>107</v>
      </c>
      <c r="B228" s="56">
        <v>8.5000000000000006E-2</v>
      </c>
      <c r="C228" s="56">
        <f t="shared" si="0"/>
        <v>0</v>
      </c>
      <c r="D228" s="56"/>
      <c r="E228" s="35"/>
      <c r="F228" s="35"/>
      <c r="G228" s="52"/>
      <c r="H228" s="35"/>
      <c r="I228" s="35"/>
      <c r="J228" s="35"/>
      <c r="K228" s="35"/>
      <c r="L228" s="35"/>
      <c r="M228" s="35"/>
    </row>
    <row r="229" spans="1:18" x14ac:dyDescent="0.25">
      <c r="A229" s="2" t="s">
        <v>108</v>
      </c>
      <c r="B229" s="56">
        <v>9.1249999999999998E-2</v>
      </c>
      <c r="C229" s="56">
        <f t="shared" si="0"/>
        <v>0</v>
      </c>
      <c r="D229" s="56"/>
      <c r="E229" s="35"/>
      <c r="F229" s="35"/>
      <c r="G229" s="52"/>
      <c r="H229" s="35"/>
      <c r="I229" s="35"/>
      <c r="J229" s="35"/>
      <c r="K229" s="35"/>
      <c r="L229" s="35"/>
      <c r="M229" s="35"/>
    </row>
    <row r="230" spans="1:18" x14ac:dyDescent="0.25">
      <c r="A230" s="2" t="s">
        <v>106</v>
      </c>
      <c r="B230" s="56">
        <v>9.7500000000000003E-2</v>
      </c>
      <c r="C230" s="56">
        <f t="shared" si="0"/>
        <v>0</v>
      </c>
      <c r="D230" s="56"/>
      <c r="E230" s="35"/>
      <c r="F230" s="35"/>
      <c r="G230" s="52"/>
      <c r="H230" s="35"/>
      <c r="I230" s="35"/>
      <c r="J230" s="35"/>
      <c r="K230" s="35"/>
      <c r="L230" s="35"/>
      <c r="M230" s="35"/>
    </row>
    <row r="231" spans="1:18" x14ac:dyDescent="0.25">
      <c r="C231" s="56">
        <f>IF(AND(EvalSheet!C2=A11,EvalSheet!L18="QUALIFIED"),SUM(E31:E34),SUM(C223:C230))</f>
        <v>0.03</v>
      </c>
      <c r="E231" s="42"/>
      <c r="F231" s="42"/>
      <c r="H231" s="42"/>
      <c r="I231" s="42"/>
      <c r="J231" s="42"/>
      <c r="K231" s="42"/>
      <c r="L231" s="42"/>
      <c r="M231" s="42"/>
    </row>
    <row r="232" spans="1:18" x14ac:dyDescent="0.25">
      <c r="A232" t="str">
        <f>EvalSheet!$F$94</f>
        <v>3 yrs</v>
      </c>
    </row>
    <row r="233" spans="1:18" x14ac:dyDescent="0.25">
      <c r="A233" s="35">
        <f>EvalSheet!$I$31</f>
        <v>750000</v>
      </c>
      <c r="F233" s="47"/>
      <c r="G233" s="53"/>
      <c r="H233" s="47"/>
      <c r="I233" s="47"/>
      <c r="J233" s="47"/>
      <c r="K233" s="47"/>
      <c r="L233" s="47"/>
      <c r="M233" s="47"/>
      <c r="N233" s="47"/>
      <c r="O233" s="47"/>
      <c r="P233" s="47"/>
      <c r="Q233" s="47"/>
      <c r="R233" s="47"/>
    </row>
    <row r="234" spans="1:18" x14ac:dyDescent="0.25">
      <c r="B234" s="2" t="s">
        <v>152</v>
      </c>
      <c r="C234" s="47">
        <f>EvalSheet!$I$22</f>
        <v>750000</v>
      </c>
      <c r="D234" s="47">
        <f>EvalSheet!$I$22</f>
        <v>750000</v>
      </c>
      <c r="E234" s="8"/>
      <c r="F234" s="8"/>
      <c r="G234" s="50"/>
      <c r="H234" s="10"/>
      <c r="I234" s="10"/>
      <c r="J234" s="10"/>
      <c r="K234" s="10"/>
      <c r="L234" s="8"/>
      <c r="M234" s="10"/>
      <c r="O234" s="47"/>
      <c r="Q234" s="42"/>
      <c r="R234" s="42"/>
    </row>
    <row r="235" spans="1:18" x14ac:dyDescent="0.25">
      <c r="A235" t="str">
        <f>EvalSheet!$F$11</f>
        <v>PRIVATE</v>
      </c>
      <c r="B235" t="str">
        <f>EvalSheet!$C$21</f>
        <v>SELLING PRICE</v>
      </c>
      <c r="C235" s="47">
        <f>EvalSheet!$I$21</f>
        <v>750000</v>
      </c>
      <c r="D235" s="47">
        <f>EvalSheet!$I$21</f>
        <v>750000</v>
      </c>
      <c r="E235" s="8"/>
      <c r="F235" s="8"/>
      <c r="G235" s="50"/>
      <c r="H235" s="10"/>
      <c r="I235" s="10"/>
      <c r="J235" s="10"/>
      <c r="K235" s="10"/>
      <c r="L235" s="8"/>
      <c r="M235" s="10"/>
      <c r="O235" s="47"/>
      <c r="Q235" s="42"/>
      <c r="R235" s="42"/>
    </row>
    <row r="236" spans="1:18" x14ac:dyDescent="0.25">
      <c r="A236" t="str">
        <f>EvalSheet!$F$12</f>
        <v>Salary Deduction</v>
      </c>
      <c r="B236" t="str">
        <f>EvalSheet!$C$24</f>
        <v>COLLATERAL/APPRAISED VALUE</v>
      </c>
      <c r="C236" s="42">
        <f>EvalSheet!$F$27</f>
        <v>802900</v>
      </c>
      <c r="D236" s="42">
        <f ca="1">IFERROR(IF(C127&gt;0,C127,EvalSheet!$I$27),0)</f>
        <v>802900</v>
      </c>
      <c r="E236" s="8"/>
      <c r="F236" s="8"/>
      <c r="G236" s="50"/>
      <c r="H236" s="10"/>
      <c r="I236" s="10"/>
      <c r="J236" s="10"/>
      <c r="K236" s="10"/>
      <c r="L236" s="8"/>
      <c r="M236" s="10"/>
      <c r="O236" s="47"/>
      <c r="Q236" s="42"/>
      <c r="R236" s="42"/>
    </row>
    <row r="237" spans="1:18" x14ac:dyDescent="0.25">
      <c r="B237" t="str">
        <f>EvalSheet!$C$31</f>
        <v>DESIRED LOAN</v>
      </c>
      <c r="C237" s="47">
        <f>EvalSheet!$I$31</f>
        <v>750000</v>
      </c>
      <c r="D237" s="47">
        <f>EvalSheet!$I$31</f>
        <v>750000</v>
      </c>
      <c r="E237" s="8"/>
      <c r="F237" s="8"/>
      <c r="G237" s="50"/>
      <c r="H237" s="10"/>
      <c r="I237" s="10"/>
      <c r="J237" s="10"/>
      <c r="K237" s="10"/>
      <c r="L237" s="8"/>
      <c r="M237" s="10"/>
      <c r="O237" s="47"/>
      <c r="Q237" s="42"/>
      <c r="R237" s="42"/>
    </row>
    <row r="238" spans="1:18" x14ac:dyDescent="0.25">
      <c r="B238" s="2" t="s">
        <v>246</v>
      </c>
      <c r="C238" s="47">
        <f>EvalSheet!$I$75</f>
        <v>6000000</v>
      </c>
      <c r="D238" s="47">
        <f>EvalSheet!$I$75</f>
        <v>6000000</v>
      </c>
      <c r="E238" s="8"/>
      <c r="F238" s="8"/>
      <c r="G238" s="50"/>
      <c r="H238" s="10"/>
      <c r="I238" s="10"/>
      <c r="J238" s="10"/>
      <c r="K238" s="10"/>
      <c r="L238" s="8"/>
      <c r="M238" s="10"/>
      <c r="O238" s="47"/>
      <c r="Q238" s="42"/>
      <c r="R238" s="42"/>
    </row>
    <row r="239" spans="1:18" x14ac:dyDescent="0.25">
      <c r="B239" t="str">
        <f>EvalSheet!$C$36</f>
        <v>Gross Income</v>
      </c>
      <c r="C239" s="47">
        <f ca="1">IFERROR(EvalSheet!$I$51,0)</f>
        <v>1245244.3500000001</v>
      </c>
      <c r="D239" s="47">
        <f ca="1">IFERROR(EvalSheet!$I$51,0)</f>
        <v>1245244.3500000001</v>
      </c>
      <c r="E239" s="8"/>
      <c r="F239" s="8"/>
      <c r="G239" s="50"/>
      <c r="H239" s="10"/>
      <c r="I239" s="10"/>
      <c r="J239" s="10"/>
      <c r="K239" s="10"/>
      <c r="L239" s="8"/>
      <c r="M239" s="10"/>
      <c r="O239" s="47"/>
      <c r="Q239" s="42"/>
      <c r="R239" s="42"/>
    </row>
    <row r="240" spans="1:18" x14ac:dyDescent="0.25">
      <c r="A240" t="s">
        <v>92</v>
      </c>
      <c r="B240" t="str">
        <f>EvalSheet!$C$57</f>
        <v>Net Income</v>
      </c>
      <c r="C240" s="47">
        <f>EvalSheet!$I$69</f>
        <v>0</v>
      </c>
      <c r="D240" s="47">
        <f>EvalSheet!$I$69</f>
        <v>0</v>
      </c>
      <c r="E240" s="8"/>
      <c r="F240" s="8"/>
      <c r="G240" s="50"/>
      <c r="H240" s="10"/>
      <c r="I240" s="10"/>
      <c r="J240" s="10"/>
      <c r="K240" s="10"/>
      <c r="L240" s="8"/>
      <c r="M240" s="10"/>
      <c r="O240" s="47"/>
      <c r="Q240" s="42"/>
      <c r="R240" s="42"/>
    </row>
    <row r="241" spans="1:18" x14ac:dyDescent="0.25">
      <c r="A241" t="s">
        <v>93</v>
      </c>
      <c r="B241" t="str">
        <f>EvalSheet!$C$72</f>
        <v/>
      </c>
      <c r="C241" s="47">
        <f>IFERROR(EvalSheet!$I$72,0)</f>
        <v>0</v>
      </c>
      <c r="D241" s="47">
        <f>IFERROR(EvalSheet!$I$72,0)</f>
        <v>0</v>
      </c>
      <c r="E241" s="8"/>
      <c r="F241" s="8"/>
      <c r="G241" s="50"/>
      <c r="H241" s="10"/>
      <c r="I241" s="10"/>
      <c r="J241" s="10"/>
      <c r="K241" s="10"/>
      <c r="L241" s="8"/>
      <c r="M241" s="10"/>
      <c r="O241" s="47"/>
      <c r="Q241" s="42"/>
      <c r="R241" s="42"/>
    </row>
    <row r="242" spans="1:18" ht="13.8" thickBot="1" x14ac:dyDescent="0.3">
      <c r="B242" t="b">
        <f>IF(AND(A235=A240,A236=A241),TRUE,FALSE)</f>
        <v>0</v>
      </c>
      <c r="C242" s="48">
        <f ca="1">IF(AND(EvalSheet!F14="SOCIALIZED",EvalSheet!F13="BP 220"),IF(AND($A$235=$A$240,$A$236=$A$241),MIN(C234:C241),MIN(C234:C239)),IF(AND($A$235=$A$240,$A$236=$A$241),MIN(C235:C241),MIN(C235:C239)))</f>
        <v>750000</v>
      </c>
      <c r="D242" s="48">
        <f ca="1">IF(AND(EvalSheet!F14="SOCIALIZED",EvalSheet!F13="BP 220"),IF(AND($A$235=$A$240,$A$236=$A$241),MIN(D234:D241),MIN(D234:D239)),IF(AND($A$235=$A$240,$A$236=$A$241),MIN(D235:D241),MIN(D235:D239)))</f>
        <v>750000</v>
      </c>
      <c r="E242" s="8"/>
      <c r="F242" s="8"/>
      <c r="G242" s="50"/>
      <c r="H242" s="10"/>
      <c r="I242" s="10"/>
      <c r="J242" s="10"/>
      <c r="K242" s="10"/>
      <c r="L242" s="8"/>
      <c r="M242" s="10"/>
      <c r="O242" s="47"/>
      <c r="Q242" s="42"/>
      <c r="R242" s="42"/>
    </row>
    <row r="243" spans="1:18" ht="13.8" thickTop="1" x14ac:dyDescent="0.25">
      <c r="E243" s="8"/>
      <c r="F243" s="8"/>
      <c r="G243" s="50"/>
      <c r="H243" s="10"/>
      <c r="I243" s="10"/>
      <c r="J243" s="10"/>
      <c r="K243" s="10"/>
      <c r="L243" s="8"/>
      <c r="M243" s="10"/>
      <c r="O243" s="47"/>
      <c r="Q243" s="42"/>
      <c r="R243" s="42"/>
    </row>
    <row r="244" spans="1:18" x14ac:dyDescent="0.25">
      <c r="G244"/>
    </row>
    <row r="245" spans="1:18" x14ac:dyDescent="0.25">
      <c r="G245"/>
    </row>
    <row r="246" spans="1:18" x14ac:dyDescent="0.25">
      <c r="G246"/>
    </row>
    <row r="247" spans="1:18" x14ac:dyDescent="0.25">
      <c r="G247"/>
    </row>
    <row r="248" spans="1:18" x14ac:dyDescent="0.25">
      <c r="G248"/>
    </row>
    <row r="249" spans="1:18" x14ac:dyDescent="0.25">
      <c r="G249"/>
    </row>
    <row r="250" spans="1:18" x14ac:dyDescent="0.25">
      <c r="G250"/>
    </row>
    <row r="251" spans="1:18" x14ac:dyDescent="0.25">
      <c r="G251"/>
    </row>
    <row r="252" spans="1:18" x14ac:dyDescent="0.25">
      <c r="A252" t="s">
        <v>100</v>
      </c>
      <c r="C252" s="47"/>
      <c r="D252" s="46"/>
      <c r="E252" s="8"/>
      <c r="F252" s="8"/>
      <c r="G252" s="50"/>
      <c r="H252" s="10"/>
      <c r="I252" s="10"/>
      <c r="J252" s="10"/>
      <c r="K252" s="10"/>
      <c r="L252" s="8"/>
      <c r="M252" s="10"/>
      <c r="O252" s="47"/>
      <c r="Q252" s="42"/>
      <c r="R252" s="42"/>
    </row>
    <row r="253" spans="1:18" x14ac:dyDescent="0.25">
      <c r="A253" t="str">
        <f>EvalSheet!$F$28</f>
        <v>Good</v>
      </c>
      <c r="B253" s="41">
        <f>C257</f>
        <v>0</v>
      </c>
      <c r="C253" s="55">
        <f ca="1">F122-B253</f>
        <v>1</v>
      </c>
      <c r="D253" s="46"/>
      <c r="E253" s="8"/>
      <c r="F253" s="8"/>
      <c r="G253" s="50"/>
      <c r="H253" s="10"/>
      <c r="I253" s="10"/>
      <c r="J253" s="10"/>
      <c r="K253" s="10"/>
      <c r="L253" s="8"/>
      <c r="M253" s="10"/>
      <c r="O253" s="47"/>
      <c r="Q253" s="42"/>
      <c r="R253" s="42"/>
    </row>
    <row r="254" spans="1:18" x14ac:dyDescent="0.25">
      <c r="A254" s="2" t="s">
        <v>101</v>
      </c>
      <c r="B254" s="41">
        <v>0</v>
      </c>
      <c r="C254" s="54">
        <f>IF($A$253=A254,B254,0)</f>
        <v>0</v>
      </c>
      <c r="D254" s="46"/>
      <c r="E254" s="8"/>
      <c r="F254" s="8"/>
      <c r="G254" s="50"/>
      <c r="H254" s="10"/>
      <c r="I254" s="10"/>
      <c r="J254" s="10"/>
      <c r="K254" s="10"/>
      <c r="L254" s="8"/>
      <c r="M254" s="10"/>
      <c r="O254" s="47"/>
      <c r="Q254" s="42"/>
      <c r="R254" s="42"/>
    </row>
    <row r="255" spans="1:18" x14ac:dyDescent="0.25">
      <c r="A255" s="2" t="s">
        <v>102</v>
      </c>
      <c r="B255" s="41">
        <v>0.05</v>
      </c>
      <c r="C255" s="54">
        <f>IF($A$253=A255,B255,0)</f>
        <v>0</v>
      </c>
      <c r="D255" s="46"/>
      <c r="E255" s="8"/>
      <c r="F255" s="8"/>
      <c r="G255" s="50"/>
      <c r="H255" s="10"/>
      <c r="I255" s="10"/>
      <c r="J255" s="10"/>
      <c r="K255" s="10"/>
      <c r="L255" s="8"/>
      <c r="M255" s="10"/>
      <c r="O255" s="47"/>
      <c r="Q255" s="42"/>
      <c r="R255" s="42"/>
    </row>
    <row r="256" spans="1:18" x14ac:dyDescent="0.25">
      <c r="A256" s="2" t="s">
        <v>103</v>
      </c>
      <c r="B256" s="41">
        <v>0.1</v>
      </c>
      <c r="C256" s="54">
        <f>IF($A$253=A256,B256,0)</f>
        <v>0</v>
      </c>
      <c r="D256" s="46"/>
      <c r="E256" s="8"/>
      <c r="F256" s="8"/>
      <c r="G256" s="50"/>
      <c r="H256" s="10"/>
      <c r="I256" s="10"/>
      <c r="J256" s="10"/>
      <c r="K256" s="10"/>
      <c r="L256" s="8"/>
      <c r="M256" s="10"/>
      <c r="O256" s="47"/>
      <c r="Q256" s="42"/>
      <c r="R256" s="42"/>
    </row>
    <row r="257" spans="1:18" x14ac:dyDescent="0.25">
      <c r="C257" s="54">
        <f>SUM(C254:C256)</f>
        <v>0</v>
      </c>
      <c r="D257" s="46"/>
      <c r="E257" s="8"/>
      <c r="F257" s="8"/>
      <c r="G257" s="50"/>
      <c r="H257" s="10"/>
      <c r="I257" s="10"/>
      <c r="J257" s="10"/>
      <c r="K257" s="10"/>
      <c r="L257" s="8"/>
      <c r="M257" s="10"/>
      <c r="O257" s="47"/>
      <c r="Q257" s="42"/>
      <c r="R257" s="42"/>
    </row>
    <row r="258" spans="1:18" x14ac:dyDescent="0.25">
      <c r="C258" s="47"/>
      <c r="D258" s="46"/>
      <c r="E258" s="8"/>
      <c r="F258" s="8"/>
      <c r="G258" s="50"/>
      <c r="H258" s="10"/>
      <c r="I258" s="10"/>
      <c r="J258" s="10"/>
      <c r="K258" s="10"/>
      <c r="L258" s="8"/>
      <c r="M258" s="10"/>
      <c r="O258" s="47"/>
      <c r="Q258" s="42"/>
      <c r="R258" s="42"/>
    </row>
    <row r="259" spans="1:18" x14ac:dyDescent="0.25">
      <c r="A259" s="3" t="s">
        <v>151</v>
      </c>
      <c r="C259" s="47"/>
      <c r="D259" s="46"/>
      <c r="E259" s="8"/>
      <c r="F259" s="8"/>
      <c r="G259" s="50"/>
      <c r="H259" s="10"/>
      <c r="I259" s="10"/>
      <c r="J259" s="10"/>
      <c r="K259" s="10"/>
      <c r="L259" s="8"/>
      <c r="M259" s="10"/>
      <c r="O259" s="47"/>
      <c r="Q259" s="42"/>
      <c r="R259" s="42"/>
    </row>
    <row r="260" spans="1:18" x14ac:dyDescent="0.25">
      <c r="A260" t="s">
        <v>158</v>
      </c>
      <c r="B260" s="81">
        <v>750000</v>
      </c>
      <c r="C260" s="81">
        <f>IF($A$266=A260,B260,0)</f>
        <v>0</v>
      </c>
      <c r="E260" s="8"/>
      <c r="F260" s="8"/>
      <c r="G260" s="50"/>
      <c r="H260" s="10"/>
      <c r="I260" s="10"/>
      <c r="J260" s="10"/>
      <c r="K260" s="10"/>
      <c r="L260" s="8"/>
      <c r="M260" s="10"/>
      <c r="O260" s="47"/>
      <c r="Q260" s="42"/>
      <c r="R260" s="42"/>
    </row>
    <row r="261" spans="1:18" x14ac:dyDescent="0.25">
      <c r="A261" t="s">
        <v>156</v>
      </c>
      <c r="B261" s="81">
        <v>580000</v>
      </c>
      <c r="C261" s="81">
        <f>IF($A$266=A261,B261,0)</f>
        <v>0</v>
      </c>
      <c r="E261" s="8"/>
      <c r="F261" s="8"/>
      <c r="G261" s="50"/>
      <c r="H261" s="10"/>
      <c r="I261" s="10"/>
      <c r="J261" s="10"/>
      <c r="K261" s="10"/>
      <c r="L261" s="8"/>
      <c r="M261" s="10"/>
      <c r="O261" s="47"/>
      <c r="Q261" s="42"/>
      <c r="R261" s="42"/>
    </row>
    <row r="262" spans="1:18" x14ac:dyDescent="0.25">
      <c r="A262" t="s">
        <v>229</v>
      </c>
      <c r="B262" s="81">
        <v>580000</v>
      </c>
      <c r="C262" s="81">
        <f>IF($A$266=A262,B262,0)</f>
        <v>580000</v>
      </c>
      <c r="E262" s="8"/>
      <c r="F262" s="8"/>
      <c r="G262" s="50"/>
      <c r="H262" s="10"/>
      <c r="I262" s="10"/>
      <c r="J262" s="10"/>
      <c r="K262" s="10"/>
      <c r="L262" s="8"/>
      <c r="M262" s="10"/>
      <c r="O262" s="47"/>
      <c r="Q262" s="42"/>
      <c r="R262" s="42"/>
    </row>
    <row r="263" spans="1:18" x14ac:dyDescent="0.25">
      <c r="A263" t="s">
        <v>159</v>
      </c>
      <c r="B263" s="81">
        <v>580000</v>
      </c>
      <c r="C263" s="81">
        <f>IF($A$266=A263,B263,0)</f>
        <v>0</v>
      </c>
      <c r="E263" s="8"/>
      <c r="F263" s="8"/>
      <c r="G263" s="50"/>
      <c r="H263" s="10"/>
      <c r="I263" s="10"/>
      <c r="J263" s="10"/>
      <c r="K263" s="10"/>
      <c r="L263" s="8"/>
      <c r="M263" s="10"/>
      <c r="O263" s="47"/>
      <c r="Q263" s="42"/>
      <c r="R263" s="42"/>
    </row>
    <row r="264" spans="1:18" x14ac:dyDescent="0.25">
      <c r="A264" t="s">
        <v>160</v>
      </c>
      <c r="B264" s="81">
        <v>580000</v>
      </c>
      <c r="C264" s="81">
        <f>IF($A$266=A264,B264,0)</f>
        <v>0</v>
      </c>
      <c r="D264" s="46"/>
      <c r="E264" s="8"/>
      <c r="F264" s="8"/>
      <c r="G264" s="50"/>
      <c r="H264" s="10"/>
      <c r="I264" s="10"/>
      <c r="J264" s="10"/>
      <c r="K264" s="10"/>
      <c r="L264" s="8"/>
      <c r="M264" s="10"/>
      <c r="O264" s="47"/>
      <c r="Q264" s="42"/>
      <c r="R264" s="42"/>
    </row>
    <row r="265" spans="1:18" x14ac:dyDescent="0.25">
      <c r="D265" s="46"/>
      <c r="E265" s="8"/>
      <c r="F265" s="8"/>
      <c r="G265" s="50"/>
      <c r="H265" s="10"/>
      <c r="I265" s="10"/>
      <c r="J265" s="10"/>
      <c r="K265" s="10"/>
      <c r="L265" s="8"/>
      <c r="M265" s="10"/>
      <c r="O265" s="47"/>
      <c r="Q265" s="42"/>
      <c r="R265" s="42"/>
    </row>
    <row r="266" spans="1:18" x14ac:dyDescent="0.25">
      <c r="A266" t="str">
        <f>EvalSheet!$F$15</f>
        <v>ROW / TOWN HOUSE</v>
      </c>
      <c r="C266" s="47">
        <f>SUM(C260:C264)</f>
        <v>580000</v>
      </c>
      <c r="D266" s="46"/>
      <c r="E266" s="8"/>
      <c r="F266" s="8"/>
      <c r="G266" s="50"/>
      <c r="H266" s="10"/>
      <c r="I266" s="10"/>
      <c r="J266" s="10"/>
      <c r="K266" s="10"/>
      <c r="L266" s="8"/>
      <c r="M266" s="10"/>
      <c r="O266" s="47"/>
      <c r="Q266" s="42"/>
      <c r="R266" s="42"/>
    </row>
    <row r="267" spans="1:18" x14ac:dyDescent="0.25">
      <c r="C267" s="47"/>
      <c r="D267" s="46"/>
      <c r="E267" s="8"/>
      <c r="F267" s="8"/>
      <c r="G267" s="50"/>
      <c r="H267" s="10"/>
      <c r="I267" s="10"/>
      <c r="J267" s="10"/>
      <c r="K267" s="10"/>
      <c r="L267" s="8"/>
      <c r="M267" s="10"/>
      <c r="O267" s="47"/>
      <c r="Q267" s="42"/>
      <c r="R267" s="42"/>
    </row>
    <row r="268" spans="1:18" x14ac:dyDescent="0.25">
      <c r="A268" s="3" t="s">
        <v>161</v>
      </c>
      <c r="C268" s="47"/>
      <c r="D268" s="46"/>
      <c r="E268" s="8"/>
      <c r="F268" s="8"/>
      <c r="G268" s="50"/>
      <c r="H268" s="10"/>
      <c r="I268" s="10"/>
      <c r="J268" s="10"/>
      <c r="K268" s="10"/>
      <c r="L268" s="8"/>
      <c r="M268" s="10"/>
      <c r="O268" s="47"/>
      <c r="Q268" s="42"/>
      <c r="R268" s="42"/>
    </row>
    <row r="269" spans="1:18" x14ac:dyDescent="0.25">
      <c r="A269" t="s">
        <v>162</v>
      </c>
      <c r="B269" s="81">
        <v>1700000</v>
      </c>
      <c r="C269" s="47">
        <f>IF($A$272=A269,B269,0)</f>
        <v>0</v>
      </c>
      <c r="D269" s="46"/>
      <c r="E269" s="8"/>
      <c r="F269" s="8"/>
      <c r="G269" s="50"/>
      <c r="H269" s="10"/>
      <c r="I269" s="10"/>
      <c r="J269" s="10"/>
      <c r="K269" s="10"/>
      <c r="L269" s="8"/>
      <c r="M269" s="10"/>
      <c r="O269" s="47"/>
      <c r="Q269" s="42"/>
      <c r="R269" s="42"/>
    </row>
    <row r="270" spans="1:18" x14ac:dyDescent="0.25">
      <c r="A270" t="s">
        <v>155</v>
      </c>
      <c r="B270" s="81">
        <f>C266</f>
        <v>580000</v>
      </c>
      <c r="C270" s="47">
        <f>IF($A$272=A270,B270,0)</f>
        <v>580000</v>
      </c>
      <c r="D270" s="46"/>
      <c r="E270" s="8"/>
      <c r="F270" s="8"/>
      <c r="G270" s="50"/>
      <c r="H270" s="10"/>
      <c r="I270" s="10"/>
      <c r="J270" s="10"/>
      <c r="K270" s="10"/>
      <c r="L270" s="8"/>
      <c r="M270" s="10"/>
      <c r="O270" s="47"/>
      <c r="Q270" s="42"/>
      <c r="R270" s="42"/>
    </row>
    <row r="271" spans="1:18" x14ac:dyDescent="0.25">
      <c r="C271" s="47"/>
      <c r="D271" s="46"/>
      <c r="E271" s="8"/>
      <c r="F271" s="8"/>
      <c r="G271" s="50"/>
      <c r="H271" s="10"/>
      <c r="I271" s="10"/>
      <c r="J271" s="10"/>
      <c r="K271" s="10"/>
      <c r="L271" s="8"/>
      <c r="M271" s="10"/>
      <c r="O271" s="47"/>
      <c r="Q271" s="42"/>
      <c r="R271" s="42"/>
    </row>
    <row r="272" spans="1:18" x14ac:dyDescent="0.25">
      <c r="A272" t="str">
        <f>EvalSheet!F14</f>
        <v>SOCIALIZED</v>
      </c>
      <c r="C272" s="47">
        <f>SUM(C269:C270)</f>
        <v>580000</v>
      </c>
      <c r="D272" s="46"/>
      <c r="E272" s="8"/>
      <c r="F272" s="8"/>
      <c r="G272" s="50"/>
      <c r="H272" s="10"/>
      <c r="I272" s="10"/>
      <c r="J272" s="10"/>
      <c r="K272" s="10"/>
      <c r="L272" s="8"/>
      <c r="M272" s="10"/>
      <c r="O272" s="47"/>
      <c r="Q272" s="42"/>
      <c r="R272" s="42"/>
    </row>
    <row r="273" spans="2:18" x14ac:dyDescent="0.25">
      <c r="E273" s="8"/>
      <c r="F273" s="8"/>
      <c r="G273" s="50"/>
      <c r="H273" s="10"/>
      <c r="I273" s="10"/>
      <c r="J273" s="10"/>
      <c r="K273" s="10"/>
      <c r="L273" s="8"/>
      <c r="M273" s="10"/>
      <c r="O273" s="47"/>
      <c r="Q273" s="42"/>
      <c r="R273" s="42"/>
    </row>
    <row r="274" spans="2:18" x14ac:dyDescent="0.25">
      <c r="B274" s="42" t="e">
        <f>#REF!-D274</f>
        <v>#REF!</v>
      </c>
      <c r="C274" s="47"/>
      <c r="D274" s="46"/>
      <c r="E274" s="8"/>
      <c r="F274" s="8"/>
      <c r="G274" s="50"/>
      <c r="H274" s="10"/>
      <c r="I274" s="10"/>
      <c r="J274" s="10"/>
      <c r="K274" s="10"/>
      <c r="L274" s="8"/>
      <c r="M274" s="10"/>
      <c r="O274" s="47"/>
      <c r="Q274" s="42"/>
      <c r="R274" s="42"/>
    </row>
    <row r="275" spans="2:18" x14ac:dyDescent="0.25">
      <c r="B275" s="42"/>
      <c r="C275" s="47"/>
      <c r="D275" s="46"/>
      <c r="E275" s="8"/>
      <c r="F275" s="8"/>
      <c r="G275" s="50"/>
      <c r="H275" s="10"/>
      <c r="I275" s="10"/>
      <c r="J275" s="10"/>
      <c r="K275" s="10"/>
      <c r="L275" s="8"/>
      <c r="M275" s="10"/>
      <c r="O275" s="47"/>
      <c r="Q275" s="42"/>
      <c r="R275" s="42"/>
    </row>
    <row r="276" spans="2:18" x14ac:dyDescent="0.25">
      <c r="B276" s="42"/>
      <c r="C276" s="47"/>
      <c r="D276" s="46"/>
      <c r="E276" s="8"/>
      <c r="F276" s="8"/>
      <c r="G276" s="50"/>
      <c r="H276" s="10"/>
      <c r="I276" s="10"/>
      <c r="J276" s="10"/>
      <c r="K276" s="10"/>
      <c r="L276" s="8"/>
      <c r="M276" s="10"/>
      <c r="O276" s="47"/>
      <c r="Q276" s="42"/>
      <c r="R276" s="42"/>
    </row>
    <row r="277" spans="2:18" x14ac:dyDescent="0.25">
      <c r="B277" s="42"/>
      <c r="C277" s="47"/>
      <c r="D277" s="46"/>
      <c r="E277" s="8"/>
      <c r="F277" s="8"/>
      <c r="G277" s="50"/>
      <c r="H277" s="10"/>
      <c r="I277" s="10"/>
      <c r="J277" s="10"/>
      <c r="K277" s="10"/>
      <c r="L277" s="8"/>
      <c r="M277" s="10"/>
      <c r="O277" s="47"/>
      <c r="Q277" s="42"/>
      <c r="R277" s="42"/>
    </row>
    <row r="278" spans="2:18" x14ac:dyDescent="0.25">
      <c r="B278" s="42"/>
      <c r="C278" s="47"/>
      <c r="D278" s="46"/>
      <c r="E278" s="8"/>
      <c r="F278" s="8"/>
      <c r="G278" s="50"/>
      <c r="H278" s="10"/>
      <c r="I278" s="10"/>
      <c r="J278" s="10"/>
      <c r="K278" s="10"/>
      <c r="L278" s="8"/>
      <c r="M278" s="10"/>
      <c r="O278" s="47"/>
      <c r="Q278" s="42"/>
      <c r="R278" s="42"/>
    </row>
    <row r="279" spans="2:18" x14ac:dyDescent="0.25">
      <c r="B279" s="42"/>
      <c r="C279" s="47"/>
      <c r="D279" s="46"/>
      <c r="E279" s="8"/>
      <c r="F279" s="8"/>
      <c r="G279" s="50"/>
      <c r="H279" s="10"/>
      <c r="I279" s="10"/>
      <c r="J279" s="10"/>
      <c r="K279" s="10"/>
      <c r="L279" s="8"/>
      <c r="M279" s="10"/>
      <c r="O279" s="47"/>
      <c r="Q279" s="42"/>
      <c r="R279" s="42"/>
    </row>
    <row r="280" spans="2:18" x14ac:dyDescent="0.25">
      <c r="B280" s="42"/>
      <c r="C280" s="47"/>
      <c r="D280" s="46"/>
      <c r="E280" s="8"/>
      <c r="F280" s="8"/>
      <c r="G280" s="50"/>
      <c r="H280" s="10"/>
      <c r="I280" s="10"/>
      <c r="J280" s="10"/>
      <c r="K280" s="10"/>
      <c r="L280" s="8"/>
      <c r="M280" s="10"/>
      <c r="O280" s="47"/>
      <c r="Q280" s="42"/>
      <c r="R280" s="42"/>
    </row>
    <row r="281" spans="2:18" x14ac:dyDescent="0.25">
      <c r="B281" s="42"/>
      <c r="C281" s="47"/>
      <c r="D281" s="46"/>
      <c r="E281" s="8"/>
      <c r="F281" s="8"/>
      <c r="G281" s="50"/>
      <c r="H281" s="10"/>
      <c r="I281" s="10"/>
      <c r="J281" s="10"/>
      <c r="K281" s="10"/>
      <c r="L281" s="8"/>
      <c r="M281" s="10"/>
      <c r="O281" s="47"/>
      <c r="Q281" s="42"/>
      <c r="R281" s="42"/>
    </row>
    <row r="282" spans="2:18" x14ac:dyDescent="0.25">
      <c r="B282" s="42"/>
      <c r="C282" s="47"/>
      <c r="D282" s="46"/>
      <c r="E282" s="8"/>
      <c r="F282" s="8"/>
      <c r="G282" s="50"/>
      <c r="H282" s="10"/>
      <c r="I282" s="10"/>
      <c r="J282" s="10"/>
      <c r="K282" s="10"/>
      <c r="L282" s="8"/>
      <c r="M282" s="10"/>
      <c r="O282" s="47"/>
      <c r="Q282" s="42"/>
      <c r="R282" s="42"/>
    </row>
    <row r="283" spans="2:18" x14ac:dyDescent="0.25">
      <c r="B283" s="42"/>
      <c r="C283" s="47"/>
      <c r="D283" s="46"/>
      <c r="E283" s="8"/>
      <c r="F283" s="8"/>
      <c r="G283" s="50"/>
      <c r="H283" s="10"/>
      <c r="I283" s="10"/>
      <c r="J283" s="10"/>
      <c r="K283" s="10"/>
      <c r="L283" s="8"/>
      <c r="M283" s="10"/>
      <c r="O283" s="47"/>
      <c r="Q283" s="42"/>
      <c r="R283" s="42"/>
    </row>
    <row r="284" spans="2:18" x14ac:dyDescent="0.25">
      <c r="C284" s="8"/>
      <c r="D284" s="46"/>
      <c r="N284" s="47"/>
      <c r="P284" s="42"/>
      <c r="Q284" s="42"/>
    </row>
  </sheetData>
  <mergeCells count="4">
    <mergeCell ref="A117:D117"/>
    <mergeCell ref="A118:B118"/>
    <mergeCell ref="B115:C115"/>
    <mergeCell ref="G22:K22"/>
  </mergeCells>
  <phoneticPr fontId="0" type="noConversion"/>
  <pageMargins left="0.75" right="0.75" top="1" bottom="1" header="0.5" footer="0.5"/>
  <pageSetup orientation="portrait" horizontalDpi="4294967294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W1010"/>
  <sheetViews>
    <sheetView workbookViewId="0">
      <selection activeCell="D2" sqref="D2"/>
    </sheetView>
  </sheetViews>
  <sheetFormatPr defaultRowHeight="13.2" x14ac:dyDescent="0.25"/>
  <cols>
    <col min="1" max="1" width="22.44140625" bestFit="1" customWidth="1"/>
    <col min="2" max="2" width="15.33203125" customWidth="1"/>
    <col min="3" max="3" width="15.6640625" bestFit="1" customWidth="1"/>
    <col min="4" max="4" width="17" bestFit="1" customWidth="1"/>
    <col min="5" max="5" width="10.33203125" bestFit="1" customWidth="1"/>
    <col min="6" max="13" width="10.33203125" customWidth="1"/>
    <col min="15" max="15" width="10.33203125" bestFit="1" customWidth="1"/>
    <col min="16" max="16" width="10.33203125" style="35" bestFit="1" customWidth="1"/>
    <col min="17" max="17" width="10.33203125" bestFit="1" customWidth="1"/>
    <col min="18" max="18" width="10.88671875" bestFit="1" customWidth="1"/>
    <col min="20" max="20" width="10.33203125" bestFit="1" customWidth="1"/>
    <col min="21" max="21" width="10.33203125" style="35" bestFit="1" customWidth="1"/>
    <col min="22" max="22" width="10.33203125" bestFit="1" customWidth="1"/>
    <col min="23" max="23" width="10.88671875" bestFit="1" customWidth="1"/>
  </cols>
  <sheetData>
    <row r="1" spans="1:23" x14ac:dyDescent="0.25">
      <c r="E1">
        <v>0.23</v>
      </c>
      <c r="F1" s="74">
        <f>EvalSheet!$F$171</f>
        <v>1.686E-3</v>
      </c>
      <c r="H1" s="74">
        <f>EvalSheet!$F$173</f>
        <v>2.1075E-4</v>
      </c>
      <c r="I1" s="74">
        <f>EvalSheet!$F$175</f>
        <v>2.27E-5</v>
      </c>
      <c r="J1" s="74">
        <f>EvalSheet!$F$177</f>
        <v>2.0232E-4</v>
      </c>
      <c r="K1" s="74">
        <f>EvalSheet!$F$179</f>
        <v>3.3699999999999999E-6</v>
      </c>
    </row>
    <row r="2" spans="1:23" x14ac:dyDescent="0.25">
      <c r="A2" s="35"/>
      <c r="C2" s="6">
        <f>MIN(C3:C1010)</f>
        <v>0</v>
      </c>
      <c r="D2" s="42"/>
      <c r="F2" s="35">
        <f ca="1">EvalSheet!F172</f>
        <v>1105.8499999999999</v>
      </c>
      <c r="G2" s="35">
        <f>EvalSheet!F173</f>
        <v>2.1075E-4</v>
      </c>
      <c r="H2" s="35">
        <f ca="1">EvalSheet!F174</f>
        <v>138.22999999999999</v>
      </c>
      <c r="I2" s="35">
        <f ca="1">EvalSheet!F176</f>
        <v>14.89</v>
      </c>
      <c r="J2" s="35">
        <f ca="1">EvalSheet!F178</f>
        <v>132.69999999999999</v>
      </c>
      <c r="K2" s="35">
        <f ca="1">EvalSheet!F180</f>
        <v>2.21</v>
      </c>
      <c r="L2" s="35">
        <f ca="1">EvalSheet!F181</f>
        <v>1393.88</v>
      </c>
      <c r="M2" s="35">
        <f ca="1">EvalSheet!F182</f>
        <v>116.16</v>
      </c>
      <c r="N2" t="s">
        <v>143</v>
      </c>
      <c r="O2" s="2" t="s">
        <v>144</v>
      </c>
      <c r="P2" s="79" t="s">
        <v>145</v>
      </c>
      <c r="Q2" s="2" t="s">
        <v>146</v>
      </c>
      <c r="R2" s="2" t="s">
        <v>147</v>
      </c>
      <c r="S2" s="35"/>
      <c r="T2" s="35"/>
      <c r="U2" s="35">
        <f>MAX(U3:U1010)</f>
        <v>0</v>
      </c>
      <c r="V2" s="35">
        <f>EvalSheet!$F$71</f>
        <v>0</v>
      </c>
      <c r="W2" s="35"/>
    </row>
    <row r="3" spans="1:23" x14ac:dyDescent="0.25">
      <c r="B3">
        <v>1</v>
      </c>
      <c r="C3" s="42">
        <f>EvalSheet!$I$69</f>
        <v>0</v>
      </c>
      <c r="D3" s="46">
        <f>ROUND(PMT(EvalSheet!$F$92/12,EvalSheet!$F$96*12,-C3),5)</f>
        <v>0</v>
      </c>
      <c r="E3" s="6">
        <f>ROUND(C3*$E$1/1000,2)</f>
        <v>0</v>
      </c>
      <c r="F3" s="6">
        <f>ROUND(MIN(C3,EvalSheet!$F$168)*$F$1,2)</f>
        <v>0</v>
      </c>
      <c r="G3" s="7">
        <v>0</v>
      </c>
      <c r="H3" s="7">
        <f>ROUND(MIN(C3,EvalSheet!$F$168)*$H$1,0)</f>
        <v>0</v>
      </c>
      <c r="I3" s="7">
        <f>ROUND(MIN(C3,EvalSheet!$F$168)*$I$1,2)</f>
        <v>0</v>
      </c>
      <c r="J3" s="7">
        <f>ROUND(MIN(C3,EvalSheet!$F$168)*$J$1,2)</f>
        <v>0</v>
      </c>
      <c r="K3" s="7">
        <f>ROUND(MIN(C3,EvalSheet!$F$168)*$K$1,2)</f>
        <v>0</v>
      </c>
      <c r="L3" s="6">
        <f>F3+SUM(H3:K3)</f>
        <v>0</v>
      </c>
      <c r="M3" s="7">
        <f>ROUND(L3/12,2)</f>
        <v>0</v>
      </c>
      <c r="N3" s="2">
        <f t="shared" ref="N3:N66" si="0">INT(M3)</f>
        <v>0</v>
      </c>
      <c r="O3" s="80">
        <f t="shared" ref="O3:O66" si="1">INT((M3-N3)*10)/10</f>
        <v>0</v>
      </c>
      <c r="P3" s="79">
        <f t="shared" ref="P3:P66" si="2">M3-N3-O3</f>
        <v>0</v>
      </c>
      <c r="Q3" s="80">
        <f t="shared" ref="Q3:Q66" si="3">IF(OR(P3=0.05,P3=0),P3,IF(AND(P3&gt;0.051,P3&lt;0.1),0.1,IF(AND(P3&gt;0.001,P3&lt;0.05),0.05,P3)))</f>
        <v>0</v>
      </c>
      <c r="R3" s="80">
        <f t="shared" ref="R3:R66" si="4">N3+O3+Q3</f>
        <v>0</v>
      </c>
      <c r="S3">
        <v>0</v>
      </c>
      <c r="T3" s="35">
        <f>SUM(D3:E3)+R3+S3</f>
        <v>0</v>
      </c>
      <c r="U3" s="35">
        <f>IF(AND(T3&gt;0,T4=0),T3,0)</f>
        <v>0</v>
      </c>
      <c r="V3" s="42">
        <f>V2</f>
        <v>0</v>
      </c>
      <c r="W3" s="42">
        <f>IF(ROUND(T3-V3,2)&gt;0,ROUND(T3-V3,2),0)</f>
        <v>0</v>
      </c>
    </row>
    <row r="4" spans="1:23" x14ac:dyDescent="0.25">
      <c r="B4">
        <v>2</v>
      </c>
      <c r="C4" s="35">
        <f>IF(W3&gt;0,C3-1000,C3)</f>
        <v>0</v>
      </c>
      <c r="D4" s="46">
        <f>IF(W3&gt;0,ROUND(PMT(EvalSheet!$F$92/12,EvalSheet!$F$96*12,-C4),5),0)</f>
        <v>0</v>
      </c>
      <c r="E4" s="6">
        <f>IF(W3&gt;0,ROUND(C4*$E$1/1000,2),0)</f>
        <v>0</v>
      </c>
      <c r="F4" s="6">
        <f>IF(W3&gt;0,ROUND(MIN(C4,EvalSheet!$F$168)*$F$1,2),0)</f>
        <v>0</v>
      </c>
      <c r="G4" s="7">
        <v>0</v>
      </c>
      <c r="H4" s="7">
        <f>IF(W3&gt;0,ROUND(MIN(C4,EvalSheet!$F$168)*$H$1,0),0)</f>
        <v>0</v>
      </c>
      <c r="I4" s="7">
        <f>IF(W3&gt;0,ROUND(MIN(C4,EvalSheet!$F$168)*$I$1,2),0)</f>
        <v>0</v>
      </c>
      <c r="J4" s="7">
        <f>IF(W3&gt;0,ROUND(MIN(C4,EvalSheet!$F$168)*$J$1,2),0)</f>
        <v>0</v>
      </c>
      <c r="K4" s="7">
        <f>IF(W3&gt;0,ROUND(MIN(C4,EvalSheet!$F$168)*$K$1,2),0)</f>
        <v>0</v>
      </c>
      <c r="L4" s="6">
        <f>IF(W3&gt;0,F4+SUM(H4:K4),0)</f>
        <v>0</v>
      </c>
      <c r="M4" s="7">
        <f>IF(W3&gt;0,ROUND(L4/12,2),0)</f>
        <v>0</v>
      </c>
      <c r="N4" s="2">
        <f t="shared" si="0"/>
        <v>0</v>
      </c>
      <c r="O4" s="80">
        <f t="shared" si="1"/>
        <v>0</v>
      </c>
      <c r="P4" s="79">
        <f t="shared" si="2"/>
        <v>0</v>
      </c>
      <c r="Q4" s="80">
        <f t="shared" si="3"/>
        <v>0</v>
      </c>
      <c r="R4" s="80">
        <f t="shared" si="4"/>
        <v>0</v>
      </c>
      <c r="S4">
        <f>IF(W3&gt;0,S3,0)</f>
        <v>0</v>
      </c>
      <c r="T4" s="35">
        <f t="shared" ref="T4:T67" si="5">SUM(D4:E4)+R4+S4</f>
        <v>0</v>
      </c>
      <c r="U4" s="35">
        <f t="shared" ref="U4:U67" si="6">IF(AND(T4&gt;0,T5=0),T4,0)</f>
        <v>0</v>
      </c>
      <c r="V4" s="42">
        <f>IF(W3&gt;0,V3,0)</f>
        <v>0</v>
      </c>
      <c r="W4" s="42">
        <f t="shared" ref="W4:W67" si="7">IF(ROUND(T4-V4,2)&gt;0,ROUND(T4-V4,2),0)</f>
        <v>0</v>
      </c>
    </row>
    <row r="5" spans="1:23" x14ac:dyDescent="0.25">
      <c r="B5">
        <v>3</v>
      </c>
      <c r="C5" s="35">
        <f t="shared" ref="C5:C68" si="8">IF(W4&gt;0,C4-1000,C4)</f>
        <v>0</v>
      </c>
      <c r="D5" s="46">
        <f>IF(W4&gt;0,ROUND(PMT(EvalSheet!$F$92/12,EvalSheet!$F$96*12,-C5),5),0)</f>
        <v>0</v>
      </c>
      <c r="E5" s="6">
        <f t="shared" ref="E5:E68" si="9">IF(W4&gt;0,ROUND(C5*$E$1/1000,2),0)</f>
        <v>0</v>
      </c>
      <c r="F5" s="6">
        <f>IF(W4&gt;0,ROUND(MIN(C5,EvalSheet!$F$168)*$F$1,2),0)</f>
        <v>0</v>
      </c>
      <c r="G5" s="7">
        <v>0</v>
      </c>
      <c r="H5" s="7">
        <f>IF(W4&gt;0,ROUND(MIN(C5,EvalSheet!$F$168)*$H$1,0),0)</f>
        <v>0</v>
      </c>
      <c r="I5" s="7">
        <f>IF(W4&gt;0,ROUND(MIN(C5,EvalSheet!$F$168)*$I$1,2),0)</f>
        <v>0</v>
      </c>
      <c r="J5" s="7">
        <f>IF(W4&gt;0,ROUND(MIN(C5,EvalSheet!$F$168)*$J$1,2),0)</f>
        <v>0</v>
      </c>
      <c r="K5" s="7">
        <f>IF(W4&gt;0,ROUND(MIN(C5,EvalSheet!$F$168)*$K$1,2),0)</f>
        <v>0</v>
      </c>
      <c r="L5" s="6">
        <f t="shared" ref="L5:L68" si="10">IF(W4&gt;0,F5+SUM(H5:K5),0)</f>
        <v>0</v>
      </c>
      <c r="M5" s="7">
        <f t="shared" ref="M5:M68" si="11">IF(W4&gt;0,ROUND(L5/12,2),0)</f>
        <v>0</v>
      </c>
      <c r="N5" s="2">
        <f t="shared" si="0"/>
        <v>0</v>
      </c>
      <c r="O5" s="80">
        <f t="shared" si="1"/>
        <v>0</v>
      </c>
      <c r="P5" s="79">
        <f t="shared" si="2"/>
        <v>0</v>
      </c>
      <c r="Q5" s="80">
        <f t="shared" si="3"/>
        <v>0</v>
      </c>
      <c r="R5" s="80">
        <f t="shared" si="4"/>
        <v>0</v>
      </c>
      <c r="S5">
        <f t="shared" ref="S5:S68" si="12">IF(W4&gt;0,S4,0)</f>
        <v>0</v>
      </c>
      <c r="T5" s="35">
        <f t="shared" si="5"/>
        <v>0</v>
      </c>
      <c r="U5" s="35">
        <f t="shared" si="6"/>
        <v>0</v>
      </c>
      <c r="V5" s="42">
        <f t="shared" ref="V5:V68" si="13">IF(W4&gt;0,V4,0)</f>
        <v>0</v>
      </c>
      <c r="W5" s="42">
        <f t="shared" si="7"/>
        <v>0</v>
      </c>
    </row>
    <row r="6" spans="1:23" x14ac:dyDescent="0.25">
      <c r="B6">
        <v>4</v>
      </c>
      <c r="C6" s="35">
        <f t="shared" si="8"/>
        <v>0</v>
      </c>
      <c r="D6" s="46">
        <f>IF(W5&gt;0,ROUND(PMT(EvalSheet!$F$92/12,EvalSheet!$F$96*12,-C6),5),0)</f>
        <v>0</v>
      </c>
      <c r="E6" s="6">
        <f t="shared" si="9"/>
        <v>0</v>
      </c>
      <c r="F6" s="6">
        <f>IF(W5&gt;0,ROUND(MIN(C6,EvalSheet!$F$168)*$F$1,2),0)</f>
        <v>0</v>
      </c>
      <c r="G6" s="7">
        <v>0</v>
      </c>
      <c r="H6" s="7">
        <f>IF(W5&gt;0,ROUND(MIN(C6,EvalSheet!$F$168)*$H$1,0),0)</f>
        <v>0</v>
      </c>
      <c r="I6" s="7">
        <f>IF(W5&gt;0,ROUND(MIN(C6,EvalSheet!$F$168)*$I$1,2),0)</f>
        <v>0</v>
      </c>
      <c r="J6" s="7">
        <f>IF(W5&gt;0,ROUND(MIN(C6,EvalSheet!$F$168)*$J$1,2),0)</f>
        <v>0</v>
      </c>
      <c r="K6" s="7">
        <f>IF(W5&gt;0,ROUND(MIN(C6,EvalSheet!$F$168)*$K$1,2),0)</f>
        <v>0</v>
      </c>
      <c r="L6" s="6">
        <f t="shared" si="10"/>
        <v>0</v>
      </c>
      <c r="M6" s="7">
        <f t="shared" si="11"/>
        <v>0</v>
      </c>
      <c r="N6" s="2">
        <f t="shared" si="0"/>
        <v>0</v>
      </c>
      <c r="O6" s="80">
        <f t="shared" si="1"/>
        <v>0</v>
      </c>
      <c r="P6" s="79">
        <f t="shared" si="2"/>
        <v>0</v>
      </c>
      <c r="Q6" s="80">
        <f t="shared" si="3"/>
        <v>0</v>
      </c>
      <c r="R6" s="80">
        <f t="shared" si="4"/>
        <v>0</v>
      </c>
      <c r="S6">
        <f t="shared" si="12"/>
        <v>0</v>
      </c>
      <c r="T6" s="35">
        <f t="shared" si="5"/>
        <v>0</v>
      </c>
      <c r="U6" s="35">
        <f t="shared" si="6"/>
        <v>0</v>
      </c>
      <c r="V6" s="42">
        <f t="shared" si="13"/>
        <v>0</v>
      </c>
      <c r="W6" s="42">
        <f t="shared" si="7"/>
        <v>0</v>
      </c>
    </row>
    <row r="7" spans="1:23" x14ac:dyDescent="0.25">
      <c r="B7">
        <v>5</v>
      </c>
      <c r="C7" s="35">
        <f t="shared" si="8"/>
        <v>0</v>
      </c>
      <c r="D7" s="46">
        <f>IF(W6&gt;0,ROUND(PMT(EvalSheet!$F$92/12,EvalSheet!$F$96*12,-C7),5),0)</f>
        <v>0</v>
      </c>
      <c r="E7" s="6">
        <f t="shared" si="9"/>
        <v>0</v>
      </c>
      <c r="F7" s="6">
        <f>IF(W6&gt;0,ROUND(MIN(C7,EvalSheet!$F$168)*$F$1,2),0)</f>
        <v>0</v>
      </c>
      <c r="G7" s="7">
        <v>0</v>
      </c>
      <c r="H7" s="7">
        <f>IF(W6&gt;0,ROUND(MIN(C7,EvalSheet!$F$168)*$H$1,0),0)</f>
        <v>0</v>
      </c>
      <c r="I7" s="7">
        <f>IF(W6&gt;0,ROUND(MIN(C7,EvalSheet!$F$168)*$I$1,2),0)</f>
        <v>0</v>
      </c>
      <c r="J7" s="7">
        <f>IF(W6&gt;0,ROUND(MIN(C7,EvalSheet!$F$168)*$J$1,2),0)</f>
        <v>0</v>
      </c>
      <c r="K7" s="7">
        <f>IF(W6&gt;0,ROUND(MIN(C7,EvalSheet!$F$168)*$K$1,2),0)</f>
        <v>0</v>
      </c>
      <c r="L7" s="6">
        <f t="shared" si="10"/>
        <v>0</v>
      </c>
      <c r="M7" s="7">
        <f t="shared" si="11"/>
        <v>0</v>
      </c>
      <c r="N7" s="2">
        <f t="shared" si="0"/>
        <v>0</v>
      </c>
      <c r="O7" s="80">
        <f t="shared" si="1"/>
        <v>0</v>
      </c>
      <c r="P7" s="79">
        <f t="shared" si="2"/>
        <v>0</v>
      </c>
      <c r="Q7" s="80">
        <f t="shared" si="3"/>
        <v>0</v>
      </c>
      <c r="R7" s="80">
        <f t="shared" si="4"/>
        <v>0</v>
      </c>
      <c r="S7">
        <f t="shared" si="12"/>
        <v>0</v>
      </c>
      <c r="T7" s="35">
        <f t="shared" si="5"/>
        <v>0</v>
      </c>
      <c r="U7" s="35">
        <f t="shared" si="6"/>
        <v>0</v>
      </c>
      <c r="V7" s="42">
        <f t="shared" si="13"/>
        <v>0</v>
      </c>
      <c r="W7" s="42">
        <f t="shared" si="7"/>
        <v>0</v>
      </c>
    </row>
    <row r="8" spans="1:23" x14ac:dyDescent="0.25">
      <c r="B8">
        <v>6</v>
      </c>
      <c r="C8" s="35">
        <f t="shared" si="8"/>
        <v>0</v>
      </c>
      <c r="D8" s="46">
        <f>IF(W7&gt;0,ROUND(PMT(EvalSheet!$F$92/12,EvalSheet!$F$96*12,-C8),5),0)</f>
        <v>0</v>
      </c>
      <c r="E8" s="6">
        <f t="shared" si="9"/>
        <v>0</v>
      </c>
      <c r="F8" s="6">
        <f>IF(W7&gt;0,ROUND(MIN(C8,EvalSheet!$F$168)*$F$1,2),0)</f>
        <v>0</v>
      </c>
      <c r="G8" s="7">
        <v>0</v>
      </c>
      <c r="H8" s="7">
        <f>IF(W7&gt;0,ROUND(MIN(C8,EvalSheet!$F$168)*$H$1,0),0)</f>
        <v>0</v>
      </c>
      <c r="I8" s="7">
        <f>IF(W7&gt;0,ROUND(MIN(C8,EvalSheet!$F$168)*$I$1,2),0)</f>
        <v>0</v>
      </c>
      <c r="J8" s="7">
        <f>IF(W7&gt;0,ROUND(MIN(C8,EvalSheet!$F$168)*$J$1,2),0)</f>
        <v>0</v>
      </c>
      <c r="K8" s="7">
        <f>IF(W7&gt;0,ROUND(MIN(C8,EvalSheet!$F$168)*$K$1,2),0)</f>
        <v>0</v>
      </c>
      <c r="L8" s="6">
        <f t="shared" si="10"/>
        <v>0</v>
      </c>
      <c r="M8" s="7">
        <f t="shared" si="11"/>
        <v>0</v>
      </c>
      <c r="N8" s="2">
        <f t="shared" si="0"/>
        <v>0</v>
      </c>
      <c r="O8" s="80">
        <f t="shared" si="1"/>
        <v>0</v>
      </c>
      <c r="P8" s="79">
        <f t="shared" si="2"/>
        <v>0</v>
      </c>
      <c r="Q8" s="80">
        <f t="shared" si="3"/>
        <v>0</v>
      </c>
      <c r="R8" s="80">
        <f t="shared" si="4"/>
        <v>0</v>
      </c>
      <c r="S8">
        <f t="shared" si="12"/>
        <v>0</v>
      </c>
      <c r="T8" s="35">
        <f t="shared" si="5"/>
        <v>0</v>
      </c>
      <c r="U8" s="35">
        <f t="shared" si="6"/>
        <v>0</v>
      </c>
      <c r="V8" s="42">
        <f t="shared" si="13"/>
        <v>0</v>
      </c>
      <c r="W8" s="42">
        <f t="shared" si="7"/>
        <v>0</v>
      </c>
    </row>
    <row r="9" spans="1:23" x14ac:dyDescent="0.25">
      <c r="B9">
        <v>7</v>
      </c>
      <c r="C9" s="35">
        <f t="shared" si="8"/>
        <v>0</v>
      </c>
      <c r="D9" s="46">
        <f>IF(W8&gt;0,ROUND(PMT(EvalSheet!$F$92/12,EvalSheet!$F$96*12,-C9),5),0)</f>
        <v>0</v>
      </c>
      <c r="E9" s="6">
        <f t="shared" si="9"/>
        <v>0</v>
      </c>
      <c r="F9" s="6">
        <f>IF(W8&gt;0,ROUND(MIN(C9,EvalSheet!$F$168)*$F$1,2),0)</f>
        <v>0</v>
      </c>
      <c r="G9" s="7">
        <v>0</v>
      </c>
      <c r="H9" s="7">
        <f>IF(W8&gt;0,ROUND(MIN(C9,EvalSheet!$F$168)*$H$1,0),0)</f>
        <v>0</v>
      </c>
      <c r="I9" s="7">
        <f>IF(W8&gt;0,ROUND(MIN(C9,EvalSheet!$F$168)*$I$1,2),0)</f>
        <v>0</v>
      </c>
      <c r="J9" s="7">
        <f>IF(W8&gt;0,ROUND(MIN(C9,EvalSheet!$F$168)*$J$1,2),0)</f>
        <v>0</v>
      </c>
      <c r="K9" s="7">
        <f>IF(W8&gt;0,ROUND(MIN(C9,EvalSheet!$F$168)*$K$1,2),0)</f>
        <v>0</v>
      </c>
      <c r="L9" s="6">
        <f t="shared" si="10"/>
        <v>0</v>
      </c>
      <c r="M9" s="7">
        <f t="shared" si="11"/>
        <v>0</v>
      </c>
      <c r="N9" s="2">
        <f t="shared" si="0"/>
        <v>0</v>
      </c>
      <c r="O9" s="80">
        <f t="shared" si="1"/>
        <v>0</v>
      </c>
      <c r="P9" s="79">
        <f t="shared" si="2"/>
        <v>0</v>
      </c>
      <c r="Q9" s="80">
        <f t="shared" si="3"/>
        <v>0</v>
      </c>
      <c r="R9" s="80">
        <f t="shared" si="4"/>
        <v>0</v>
      </c>
      <c r="S9">
        <f t="shared" si="12"/>
        <v>0</v>
      </c>
      <c r="T9" s="35">
        <f t="shared" si="5"/>
        <v>0</v>
      </c>
      <c r="U9" s="35">
        <f t="shared" si="6"/>
        <v>0</v>
      </c>
      <c r="V9" s="42">
        <f t="shared" si="13"/>
        <v>0</v>
      </c>
      <c r="W9" s="42">
        <f t="shared" si="7"/>
        <v>0</v>
      </c>
    </row>
    <row r="10" spans="1:23" x14ac:dyDescent="0.25">
      <c r="B10">
        <v>8</v>
      </c>
      <c r="C10" s="35">
        <f t="shared" si="8"/>
        <v>0</v>
      </c>
      <c r="D10" s="46">
        <f>IF(W9&gt;0,ROUND(PMT(EvalSheet!$F$92/12,EvalSheet!$F$96*12,-C10),5),0)</f>
        <v>0</v>
      </c>
      <c r="E10" s="6">
        <f t="shared" si="9"/>
        <v>0</v>
      </c>
      <c r="F10" s="6">
        <f>IF(W9&gt;0,ROUND(MIN(C10,EvalSheet!$F$168)*$F$1,2),0)</f>
        <v>0</v>
      </c>
      <c r="G10" s="7">
        <v>0</v>
      </c>
      <c r="H10" s="7">
        <f>IF(W9&gt;0,ROUND(MIN(C10,EvalSheet!$F$168)*$H$1,0),0)</f>
        <v>0</v>
      </c>
      <c r="I10" s="7">
        <f>IF(W9&gt;0,ROUND(MIN(C10,EvalSheet!$F$168)*$I$1,2),0)</f>
        <v>0</v>
      </c>
      <c r="J10" s="7">
        <f>IF(W9&gt;0,ROUND(MIN(C10,EvalSheet!$F$168)*$J$1,2),0)</f>
        <v>0</v>
      </c>
      <c r="K10" s="7">
        <f>IF(W9&gt;0,ROUND(MIN(C10,EvalSheet!$F$168)*$K$1,2),0)</f>
        <v>0</v>
      </c>
      <c r="L10" s="6">
        <f t="shared" si="10"/>
        <v>0</v>
      </c>
      <c r="M10" s="7">
        <f t="shared" si="11"/>
        <v>0</v>
      </c>
      <c r="N10" s="2">
        <f t="shared" si="0"/>
        <v>0</v>
      </c>
      <c r="O10" s="80">
        <f t="shared" si="1"/>
        <v>0</v>
      </c>
      <c r="P10" s="79">
        <f t="shared" si="2"/>
        <v>0</v>
      </c>
      <c r="Q10" s="80">
        <f t="shared" si="3"/>
        <v>0</v>
      </c>
      <c r="R10" s="80">
        <f t="shared" si="4"/>
        <v>0</v>
      </c>
      <c r="S10">
        <f t="shared" si="12"/>
        <v>0</v>
      </c>
      <c r="T10" s="35">
        <f t="shared" si="5"/>
        <v>0</v>
      </c>
      <c r="U10" s="35">
        <f t="shared" si="6"/>
        <v>0</v>
      </c>
      <c r="V10" s="42">
        <f t="shared" si="13"/>
        <v>0</v>
      </c>
      <c r="W10" s="42">
        <f t="shared" si="7"/>
        <v>0</v>
      </c>
    </row>
    <row r="11" spans="1:23" x14ac:dyDescent="0.25">
      <c r="B11">
        <v>9</v>
      </c>
      <c r="C11" s="35">
        <f t="shared" si="8"/>
        <v>0</v>
      </c>
      <c r="D11" s="46">
        <f>IF(W10&gt;0,ROUND(PMT(EvalSheet!$F$92/12,EvalSheet!$F$96*12,-C11),5),0)</f>
        <v>0</v>
      </c>
      <c r="E11" s="6">
        <f t="shared" si="9"/>
        <v>0</v>
      </c>
      <c r="F11" s="6">
        <f>IF(W10&gt;0,ROUND(MIN(C11,EvalSheet!$F$168)*$F$1,2),0)</f>
        <v>0</v>
      </c>
      <c r="G11" s="7">
        <v>0</v>
      </c>
      <c r="H11" s="7">
        <f>IF(W10&gt;0,ROUND(MIN(C11,EvalSheet!$F$168)*$H$1,0),0)</f>
        <v>0</v>
      </c>
      <c r="I11" s="7">
        <f>IF(W10&gt;0,ROUND(MIN(C11,EvalSheet!$F$168)*$I$1,2),0)</f>
        <v>0</v>
      </c>
      <c r="J11" s="7">
        <f>IF(W10&gt;0,ROUND(MIN(C11,EvalSheet!$F$168)*$J$1,2),0)</f>
        <v>0</v>
      </c>
      <c r="K11" s="7">
        <f>IF(W10&gt;0,ROUND(MIN(C11,EvalSheet!$F$168)*$K$1,2),0)</f>
        <v>0</v>
      </c>
      <c r="L11" s="6">
        <f t="shared" si="10"/>
        <v>0</v>
      </c>
      <c r="M11" s="7">
        <f t="shared" si="11"/>
        <v>0</v>
      </c>
      <c r="N11" s="2">
        <f t="shared" si="0"/>
        <v>0</v>
      </c>
      <c r="O11" s="80">
        <f t="shared" si="1"/>
        <v>0</v>
      </c>
      <c r="P11" s="79">
        <f t="shared" si="2"/>
        <v>0</v>
      </c>
      <c r="Q11" s="80">
        <f t="shared" si="3"/>
        <v>0</v>
      </c>
      <c r="R11" s="80">
        <f t="shared" si="4"/>
        <v>0</v>
      </c>
      <c r="S11">
        <f t="shared" si="12"/>
        <v>0</v>
      </c>
      <c r="T11" s="35">
        <f t="shared" si="5"/>
        <v>0</v>
      </c>
      <c r="U11" s="35">
        <f t="shared" si="6"/>
        <v>0</v>
      </c>
      <c r="V11" s="42">
        <f t="shared" si="13"/>
        <v>0</v>
      </c>
      <c r="W11" s="42">
        <f t="shared" si="7"/>
        <v>0</v>
      </c>
    </row>
    <row r="12" spans="1:23" x14ac:dyDescent="0.25">
      <c r="B12">
        <v>10</v>
      </c>
      <c r="C12" s="35">
        <f t="shared" si="8"/>
        <v>0</v>
      </c>
      <c r="D12" s="46">
        <f>IF(W11&gt;0,ROUND(PMT(EvalSheet!$F$92/12,EvalSheet!$F$96*12,-C12),5),0)</f>
        <v>0</v>
      </c>
      <c r="E12" s="6">
        <f t="shared" si="9"/>
        <v>0</v>
      </c>
      <c r="F12" s="6">
        <f>IF(W11&gt;0,ROUND(MIN(C12,EvalSheet!$F$168)*$F$1,2),0)</f>
        <v>0</v>
      </c>
      <c r="G12" s="7">
        <v>0</v>
      </c>
      <c r="H12" s="7">
        <f>IF(W11&gt;0,ROUND(MIN(C12,EvalSheet!$F$168)*$H$1,0),0)</f>
        <v>0</v>
      </c>
      <c r="I12" s="7">
        <f>IF(W11&gt;0,ROUND(MIN(C12,EvalSheet!$F$168)*$I$1,2),0)</f>
        <v>0</v>
      </c>
      <c r="J12" s="7">
        <f>IF(W11&gt;0,ROUND(MIN(C12,EvalSheet!$F$168)*$J$1,2),0)</f>
        <v>0</v>
      </c>
      <c r="K12" s="7">
        <f>IF(W11&gt;0,ROUND(MIN(C12,EvalSheet!$F$168)*$K$1,2),0)</f>
        <v>0</v>
      </c>
      <c r="L12" s="6">
        <f t="shared" si="10"/>
        <v>0</v>
      </c>
      <c r="M12" s="7">
        <f t="shared" si="11"/>
        <v>0</v>
      </c>
      <c r="N12" s="2">
        <f t="shared" si="0"/>
        <v>0</v>
      </c>
      <c r="O12" s="80">
        <f t="shared" si="1"/>
        <v>0</v>
      </c>
      <c r="P12" s="79">
        <f t="shared" si="2"/>
        <v>0</v>
      </c>
      <c r="Q12" s="80">
        <f t="shared" si="3"/>
        <v>0</v>
      </c>
      <c r="R12" s="80">
        <f t="shared" si="4"/>
        <v>0</v>
      </c>
      <c r="S12">
        <f t="shared" si="12"/>
        <v>0</v>
      </c>
      <c r="T12" s="35">
        <f t="shared" si="5"/>
        <v>0</v>
      </c>
      <c r="U12" s="35">
        <f t="shared" si="6"/>
        <v>0</v>
      </c>
      <c r="V12" s="42">
        <f t="shared" si="13"/>
        <v>0</v>
      </c>
      <c r="W12" s="42">
        <f t="shared" si="7"/>
        <v>0</v>
      </c>
    </row>
    <row r="13" spans="1:23" x14ac:dyDescent="0.25">
      <c r="B13">
        <v>11</v>
      </c>
      <c r="C13" s="35">
        <f t="shared" si="8"/>
        <v>0</v>
      </c>
      <c r="D13" s="46">
        <f>IF(W12&gt;0,ROUND(PMT(EvalSheet!$F$92/12,EvalSheet!$F$96*12,-C13),5),0)</f>
        <v>0</v>
      </c>
      <c r="E13" s="6">
        <f t="shared" si="9"/>
        <v>0</v>
      </c>
      <c r="F13" s="6">
        <f>IF(W12&gt;0,ROUND(MIN(C13,EvalSheet!$F$168)*$F$1,2),0)</f>
        <v>0</v>
      </c>
      <c r="G13" s="7">
        <v>0</v>
      </c>
      <c r="H13" s="7">
        <f>IF(W12&gt;0,ROUND(MIN(C13,EvalSheet!$F$168)*$H$1,0),0)</f>
        <v>0</v>
      </c>
      <c r="I13" s="7">
        <f>IF(W12&gt;0,ROUND(MIN(C13,EvalSheet!$F$168)*$I$1,2),0)</f>
        <v>0</v>
      </c>
      <c r="J13" s="7">
        <f>IF(W12&gt;0,ROUND(MIN(C13,EvalSheet!$F$168)*$J$1,2),0)</f>
        <v>0</v>
      </c>
      <c r="K13" s="7">
        <f>IF(W12&gt;0,ROUND(MIN(C13,EvalSheet!$F$168)*$K$1,2),0)</f>
        <v>0</v>
      </c>
      <c r="L13" s="6">
        <f t="shared" si="10"/>
        <v>0</v>
      </c>
      <c r="M13" s="7">
        <f t="shared" si="11"/>
        <v>0</v>
      </c>
      <c r="N13" s="2">
        <f t="shared" si="0"/>
        <v>0</v>
      </c>
      <c r="O13" s="80">
        <f t="shared" si="1"/>
        <v>0</v>
      </c>
      <c r="P13" s="79">
        <f t="shared" si="2"/>
        <v>0</v>
      </c>
      <c r="Q13" s="80">
        <f t="shared" si="3"/>
        <v>0</v>
      </c>
      <c r="R13" s="80">
        <f t="shared" si="4"/>
        <v>0</v>
      </c>
      <c r="S13">
        <f t="shared" si="12"/>
        <v>0</v>
      </c>
      <c r="T13" s="35">
        <f t="shared" si="5"/>
        <v>0</v>
      </c>
      <c r="U13" s="35">
        <f t="shared" si="6"/>
        <v>0</v>
      </c>
      <c r="V13" s="42">
        <f t="shared" si="13"/>
        <v>0</v>
      </c>
      <c r="W13" s="42">
        <f t="shared" si="7"/>
        <v>0</v>
      </c>
    </row>
    <row r="14" spans="1:23" x14ac:dyDescent="0.25">
      <c r="B14">
        <v>12</v>
      </c>
      <c r="C14" s="35">
        <f t="shared" si="8"/>
        <v>0</v>
      </c>
      <c r="D14" s="46">
        <f>IF(W13&gt;0,ROUND(PMT(EvalSheet!$F$92/12,EvalSheet!$F$96*12,-C14),5),0)</f>
        <v>0</v>
      </c>
      <c r="E14" s="6">
        <f t="shared" si="9"/>
        <v>0</v>
      </c>
      <c r="F14" s="6">
        <f>IF(W13&gt;0,ROUND(MIN(C14,EvalSheet!$F$168)*$F$1,2),0)</f>
        <v>0</v>
      </c>
      <c r="G14" s="7">
        <v>0</v>
      </c>
      <c r="H14" s="7">
        <f>IF(W13&gt;0,ROUND(MIN(C14,EvalSheet!$F$168)*$H$1,0),0)</f>
        <v>0</v>
      </c>
      <c r="I14" s="7">
        <f>IF(W13&gt;0,ROUND(MIN(C14,EvalSheet!$F$168)*$I$1,2),0)</f>
        <v>0</v>
      </c>
      <c r="J14" s="7">
        <f>IF(W13&gt;0,ROUND(MIN(C14,EvalSheet!$F$168)*$J$1,2),0)</f>
        <v>0</v>
      </c>
      <c r="K14" s="7">
        <f>IF(W13&gt;0,ROUND(MIN(C14,EvalSheet!$F$168)*$K$1,2),0)</f>
        <v>0</v>
      </c>
      <c r="L14" s="6">
        <f t="shared" si="10"/>
        <v>0</v>
      </c>
      <c r="M14" s="7">
        <f t="shared" si="11"/>
        <v>0</v>
      </c>
      <c r="N14" s="2">
        <f t="shared" si="0"/>
        <v>0</v>
      </c>
      <c r="O14" s="80">
        <f t="shared" si="1"/>
        <v>0</v>
      </c>
      <c r="P14" s="79">
        <f t="shared" si="2"/>
        <v>0</v>
      </c>
      <c r="Q14" s="80">
        <f t="shared" si="3"/>
        <v>0</v>
      </c>
      <c r="R14" s="80">
        <f t="shared" si="4"/>
        <v>0</v>
      </c>
      <c r="S14">
        <f t="shared" si="12"/>
        <v>0</v>
      </c>
      <c r="T14" s="35">
        <f t="shared" si="5"/>
        <v>0</v>
      </c>
      <c r="U14" s="35">
        <f t="shared" si="6"/>
        <v>0</v>
      </c>
      <c r="V14" s="42">
        <f t="shared" si="13"/>
        <v>0</v>
      </c>
      <c r="W14" s="42">
        <f t="shared" si="7"/>
        <v>0</v>
      </c>
    </row>
    <row r="15" spans="1:23" x14ac:dyDescent="0.25">
      <c r="B15">
        <v>13</v>
      </c>
      <c r="C15" s="35">
        <f t="shared" si="8"/>
        <v>0</v>
      </c>
      <c r="D15" s="46">
        <f>IF(W14&gt;0,ROUND(PMT(EvalSheet!$F$92/12,EvalSheet!$F$96*12,-C15),5),0)</f>
        <v>0</v>
      </c>
      <c r="E15" s="6">
        <f t="shared" si="9"/>
        <v>0</v>
      </c>
      <c r="F15" s="6">
        <f>IF(W14&gt;0,ROUND(MIN(C15,EvalSheet!$F$168)*$F$1,2),0)</f>
        <v>0</v>
      </c>
      <c r="G15" s="7">
        <v>0</v>
      </c>
      <c r="H15" s="7">
        <f>IF(W14&gt;0,ROUND(MIN(C15,EvalSheet!$F$168)*$H$1,0),0)</f>
        <v>0</v>
      </c>
      <c r="I15" s="7">
        <f>IF(W14&gt;0,ROUND(MIN(C15,EvalSheet!$F$168)*$I$1,2),0)</f>
        <v>0</v>
      </c>
      <c r="J15" s="7">
        <f>IF(W14&gt;0,ROUND(MIN(C15,EvalSheet!$F$168)*$J$1,2),0)</f>
        <v>0</v>
      </c>
      <c r="K15" s="7">
        <f>IF(W14&gt;0,ROUND(MIN(C15,EvalSheet!$F$168)*$K$1,2),0)</f>
        <v>0</v>
      </c>
      <c r="L15" s="6">
        <f t="shared" si="10"/>
        <v>0</v>
      </c>
      <c r="M15" s="7">
        <f t="shared" si="11"/>
        <v>0</v>
      </c>
      <c r="N15" s="2">
        <f t="shared" si="0"/>
        <v>0</v>
      </c>
      <c r="O15" s="80">
        <f t="shared" si="1"/>
        <v>0</v>
      </c>
      <c r="P15" s="79">
        <f t="shared" si="2"/>
        <v>0</v>
      </c>
      <c r="Q15" s="80">
        <f t="shared" si="3"/>
        <v>0</v>
      </c>
      <c r="R15" s="80">
        <f t="shared" si="4"/>
        <v>0</v>
      </c>
      <c r="S15">
        <f t="shared" si="12"/>
        <v>0</v>
      </c>
      <c r="T15" s="35">
        <f t="shared" si="5"/>
        <v>0</v>
      </c>
      <c r="U15" s="35">
        <f t="shared" si="6"/>
        <v>0</v>
      </c>
      <c r="V15" s="42">
        <f t="shared" si="13"/>
        <v>0</v>
      </c>
      <c r="W15" s="42">
        <f t="shared" si="7"/>
        <v>0</v>
      </c>
    </row>
    <row r="16" spans="1:23" x14ac:dyDescent="0.25">
      <c r="B16">
        <v>14</v>
      </c>
      <c r="C16" s="35">
        <f t="shared" si="8"/>
        <v>0</v>
      </c>
      <c r="D16" s="46">
        <f>IF(W15&gt;0,ROUND(PMT(EvalSheet!$F$92/12,EvalSheet!$F$96*12,-C16),5),0)</f>
        <v>0</v>
      </c>
      <c r="E16" s="6">
        <f t="shared" si="9"/>
        <v>0</v>
      </c>
      <c r="F16" s="6">
        <f>IF(W15&gt;0,ROUND(MIN(C16,EvalSheet!$F$168)*$F$1,2),0)</f>
        <v>0</v>
      </c>
      <c r="G16" s="7">
        <v>0</v>
      </c>
      <c r="H16" s="7">
        <f>IF(W15&gt;0,ROUND(MIN(C16,EvalSheet!$F$168)*$H$1,0),0)</f>
        <v>0</v>
      </c>
      <c r="I16" s="7">
        <f>IF(W15&gt;0,ROUND(MIN(C16,EvalSheet!$F$168)*$I$1,2),0)</f>
        <v>0</v>
      </c>
      <c r="J16" s="7">
        <f>IF(W15&gt;0,ROUND(MIN(C16,EvalSheet!$F$168)*$J$1,2),0)</f>
        <v>0</v>
      </c>
      <c r="K16" s="7">
        <f>IF(W15&gt;0,ROUND(MIN(C16,EvalSheet!$F$168)*$K$1,2),0)</f>
        <v>0</v>
      </c>
      <c r="L16" s="6">
        <f t="shared" si="10"/>
        <v>0</v>
      </c>
      <c r="M16" s="7">
        <f t="shared" si="11"/>
        <v>0</v>
      </c>
      <c r="N16" s="2">
        <f t="shared" si="0"/>
        <v>0</v>
      </c>
      <c r="O16" s="80">
        <f t="shared" si="1"/>
        <v>0</v>
      </c>
      <c r="P16" s="79">
        <f t="shared" si="2"/>
        <v>0</v>
      </c>
      <c r="Q16" s="80">
        <f t="shared" si="3"/>
        <v>0</v>
      </c>
      <c r="R16" s="80">
        <f t="shared" si="4"/>
        <v>0</v>
      </c>
      <c r="S16">
        <f t="shared" si="12"/>
        <v>0</v>
      </c>
      <c r="T16" s="35">
        <f t="shared" si="5"/>
        <v>0</v>
      </c>
      <c r="U16" s="35">
        <f t="shared" si="6"/>
        <v>0</v>
      </c>
      <c r="V16" s="42">
        <f t="shared" si="13"/>
        <v>0</v>
      </c>
      <c r="W16" s="42">
        <f t="shared" si="7"/>
        <v>0</v>
      </c>
    </row>
    <row r="17" spans="2:23" x14ac:dyDescent="0.25">
      <c r="B17">
        <v>15</v>
      </c>
      <c r="C17" s="35">
        <f t="shared" si="8"/>
        <v>0</v>
      </c>
      <c r="D17" s="46">
        <f>IF(W16&gt;0,ROUND(PMT(EvalSheet!$F$92/12,EvalSheet!$F$96*12,-C17),5),0)</f>
        <v>0</v>
      </c>
      <c r="E17" s="6">
        <f t="shared" si="9"/>
        <v>0</v>
      </c>
      <c r="F17" s="6">
        <f>IF(W16&gt;0,ROUND(MIN(C17,EvalSheet!$F$168)*$F$1,2),0)</f>
        <v>0</v>
      </c>
      <c r="G17" s="7">
        <v>0</v>
      </c>
      <c r="H17" s="7">
        <f>IF(W16&gt;0,ROUND(MIN(C17,EvalSheet!$F$168)*$H$1,0),0)</f>
        <v>0</v>
      </c>
      <c r="I17" s="7">
        <f>IF(W16&gt;0,ROUND(MIN(C17,EvalSheet!$F$168)*$I$1,2),0)</f>
        <v>0</v>
      </c>
      <c r="J17" s="7">
        <f>IF(W16&gt;0,ROUND(MIN(C17,EvalSheet!$F$168)*$J$1,2),0)</f>
        <v>0</v>
      </c>
      <c r="K17" s="7">
        <f>IF(W16&gt;0,ROUND(MIN(C17,EvalSheet!$F$168)*$K$1,2),0)</f>
        <v>0</v>
      </c>
      <c r="L17" s="6">
        <f t="shared" si="10"/>
        <v>0</v>
      </c>
      <c r="M17" s="7">
        <f t="shared" si="11"/>
        <v>0</v>
      </c>
      <c r="N17" s="2">
        <f t="shared" si="0"/>
        <v>0</v>
      </c>
      <c r="O17" s="80">
        <f t="shared" si="1"/>
        <v>0</v>
      </c>
      <c r="P17" s="79">
        <f t="shared" si="2"/>
        <v>0</v>
      </c>
      <c r="Q17" s="80">
        <f t="shared" si="3"/>
        <v>0</v>
      </c>
      <c r="R17" s="80">
        <f t="shared" si="4"/>
        <v>0</v>
      </c>
      <c r="S17">
        <f t="shared" si="12"/>
        <v>0</v>
      </c>
      <c r="T17" s="35">
        <f t="shared" si="5"/>
        <v>0</v>
      </c>
      <c r="U17" s="35">
        <f t="shared" si="6"/>
        <v>0</v>
      </c>
      <c r="V17" s="42">
        <f t="shared" si="13"/>
        <v>0</v>
      </c>
      <c r="W17" s="42">
        <f t="shared" si="7"/>
        <v>0</v>
      </c>
    </row>
    <row r="18" spans="2:23" x14ac:dyDescent="0.25">
      <c r="B18">
        <v>16</v>
      </c>
      <c r="C18" s="35">
        <f t="shared" si="8"/>
        <v>0</v>
      </c>
      <c r="D18" s="46">
        <f>IF(W17&gt;0,ROUND(PMT(EvalSheet!$F$92/12,EvalSheet!$F$96*12,-C18),5),0)</f>
        <v>0</v>
      </c>
      <c r="E18" s="6">
        <f t="shared" si="9"/>
        <v>0</v>
      </c>
      <c r="F18" s="6">
        <f>IF(W17&gt;0,ROUND(MIN(C18,EvalSheet!$F$168)*$F$1,2),0)</f>
        <v>0</v>
      </c>
      <c r="G18" s="7">
        <v>0</v>
      </c>
      <c r="H18" s="7">
        <f>IF(W17&gt;0,ROUND(MIN(C18,EvalSheet!$F$168)*$H$1,0),0)</f>
        <v>0</v>
      </c>
      <c r="I18" s="7">
        <f>IF(W17&gt;0,ROUND(MIN(C18,EvalSheet!$F$168)*$I$1,2),0)</f>
        <v>0</v>
      </c>
      <c r="J18" s="7">
        <f>IF(W17&gt;0,ROUND(MIN(C18,EvalSheet!$F$168)*$J$1,2),0)</f>
        <v>0</v>
      </c>
      <c r="K18" s="7">
        <f>IF(W17&gt;0,ROUND(MIN(C18,EvalSheet!$F$168)*$K$1,2),0)</f>
        <v>0</v>
      </c>
      <c r="L18" s="6">
        <f t="shared" si="10"/>
        <v>0</v>
      </c>
      <c r="M18" s="7">
        <f t="shared" si="11"/>
        <v>0</v>
      </c>
      <c r="N18" s="2">
        <f t="shared" si="0"/>
        <v>0</v>
      </c>
      <c r="O18" s="80">
        <f t="shared" si="1"/>
        <v>0</v>
      </c>
      <c r="P18" s="79">
        <f t="shared" si="2"/>
        <v>0</v>
      </c>
      <c r="Q18" s="80">
        <f t="shared" si="3"/>
        <v>0</v>
      </c>
      <c r="R18" s="80">
        <f t="shared" si="4"/>
        <v>0</v>
      </c>
      <c r="S18">
        <f t="shared" si="12"/>
        <v>0</v>
      </c>
      <c r="T18" s="35">
        <f t="shared" si="5"/>
        <v>0</v>
      </c>
      <c r="U18" s="35">
        <f t="shared" si="6"/>
        <v>0</v>
      </c>
      <c r="V18" s="42">
        <f t="shared" si="13"/>
        <v>0</v>
      </c>
      <c r="W18" s="42">
        <f t="shared" si="7"/>
        <v>0</v>
      </c>
    </row>
    <row r="19" spans="2:23" x14ac:dyDescent="0.25">
      <c r="B19">
        <v>17</v>
      </c>
      <c r="C19" s="35">
        <f t="shared" si="8"/>
        <v>0</v>
      </c>
      <c r="D19" s="46">
        <f>IF(W18&gt;0,ROUND(PMT(EvalSheet!$F$92/12,EvalSheet!$F$96*12,-C19),5),0)</f>
        <v>0</v>
      </c>
      <c r="E19" s="6">
        <f t="shared" si="9"/>
        <v>0</v>
      </c>
      <c r="F19" s="6">
        <f>IF(W18&gt;0,ROUND(MIN(C19,EvalSheet!$F$168)*$F$1,2),0)</f>
        <v>0</v>
      </c>
      <c r="G19" s="7">
        <v>0</v>
      </c>
      <c r="H19" s="7">
        <f>IF(W18&gt;0,ROUND(MIN(C19,EvalSheet!$F$168)*$H$1,0),0)</f>
        <v>0</v>
      </c>
      <c r="I19" s="7">
        <f>IF(W18&gt;0,ROUND(MIN(C19,EvalSheet!$F$168)*$I$1,2),0)</f>
        <v>0</v>
      </c>
      <c r="J19" s="7">
        <f>IF(W18&gt;0,ROUND(MIN(C19,EvalSheet!$F$168)*$J$1,2),0)</f>
        <v>0</v>
      </c>
      <c r="K19" s="7">
        <f>IF(W18&gt;0,ROUND(MIN(C19,EvalSheet!$F$168)*$K$1,2),0)</f>
        <v>0</v>
      </c>
      <c r="L19" s="6">
        <f t="shared" si="10"/>
        <v>0</v>
      </c>
      <c r="M19" s="7">
        <f t="shared" si="11"/>
        <v>0</v>
      </c>
      <c r="N19" s="2">
        <f t="shared" si="0"/>
        <v>0</v>
      </c>
      <c r="O19" s="80">
        <f t="shared" si="1"/>
        <v>0</v>
      </c>
      <c r="P19" s="79">
        <f t="shared" si="2"/>
        <v>0</v>
      </c>
      <c r="Q19" s="80">
        <f t="shared" si="3"/>
        <v>0</v>
      </c>
      <c r="R19" s="80">
        <f t="shared" si="4"/>
        <v>0</v>
      </c>
      <c r="S19">
        <f t="shared" si="12"/>
        <v>0</v>
      </c>
      <c r="T19" s="35">
        <f t="shared" si="5"/>
        <v>0</v>
      </c>
      <c r="U19" s="35">
        <f t="shared" si="6"/>
        <v>0</v>
      </c>
      <c r="V19" s="42">
        <f t="shared" si="13"/>
        <v>0</v>
      </c>
      <c r="W19" s="42">
        <f t="shared" si="7"/>
        <v>0</v>
      </c>
    </row>
    <row r="20" spans="2:23" x14ac:dyDescent="0.25">
      <c r="B20">
        <v>18</v>
      </c>
      <c r="C20" s="35">
        <f t="shared" si="8"/>
        <v>0</v>
      </c>
      <c r="D20" s="46">
        <f>IF(W19&gt;0,ROUND(PMT(EvalSheet!$F$92/12,EvalSheet!$F$96*12,-C20),5),0)</f>
        <v>0</v>
      </c>
      <c r="E20" s="6">
        <f t="shared" si="9"/>
        <v>0</v>
      </c>
      <c r="F20" s="6">
        <f>IF(W19&gt;0,ROUND(MIN(C20,EvalSheet!$F$168)*$F$1,2),0)</f>
        <v>0</v>
      </c>
      <c r="G20" s="7">
        <v>0</v>
      </c>
      <c r="H20" s="7">
        <f>IF(W19&gt;0,ROUND(MIN(C20,EvalSheet!$F$168)*$H$1,0),0)</f>
        <v>0</v>
      </c>
      <c r="I20" s="7">
        <f>IF(W19&gt;0,ROUND(MIN(C20,EvalSheet!$F$168)*$I$1,2),0)</f>
        <v>0</v>
      </c>
      <c r="J20" s="7">
        <f>IF(W19&gt;0,ROUND(MIN(C20,EvalSheet!$F$168)*$J$1,2),0)</f>
        <v>0</v>
      </c>
      <c r="K20" s="7">
        <f>IF(W19&gt;0,ROUND(MIN(C20,EvalSheet!$F$168)*$K$1,2),0)</f>
        <v>0</v>
      </c>
      <c r="L20" s="6">
        <f t="shared" si="10"/>
        <v>0</v>
      </c>
      <c r="M20" s="7">
        <f t="shared" si="11"/>
        <v>0</v>
      </c>
      <c r="N20" s="2">
        <f t="shared" si="0"/>
        <v>0</v>
      </c>
      <c r="O20" s="80">
        <f t="shared" si="1"/>
        <v>0</v>
      </c>
      <c r="P20" s="79">
        <f t="shared" si="2"/>
        <v>0</v>
      </c>
      <c r="Q20" s="80">
        <f t="shared" si="3"/>
        <v>0</v>
      </c>
      <c r="R20" s="80">
        <f t="shared" si="4"/>
        <v>0</v>
      </c>
      <c r="S20">
        <f t="shared" si="12"/>
        <v>0</v>
      </c>
      <c r="T20" s="35">
        <f t="shared" si="5"/>
        <v>0</v>
      </c>
      <c r="U20" s="35">
        <f t="shared" si="6"/>
        <v>0</v>
      </c>
      <c r="V20" s="42">
        <f t="shared" si="13"/>
        <v>0</v>
      </c>
      <c r="W20" s="42">
        <f t="shared" si="7"/>
        <v>0</v>
      </c>
    </row>
    <row r="21" spans="2:23" x14ac:dyDescent="0.25">
      <c r="B21">
        <v>19</v>
      </c>
      <c r="C21" s="35">
        <f t="shared" si="8"/>
        <v>0</v>
      </c>
      <c r="D21" s="46">
        <f>IF(W20&gt;0,ROUND(PMT(EvalSheet!$F$92/12,EvalSheet!$F$96*12,-C21),5),0)</f>
        <v>0</v>
      </c>
      <c r="E21" s="6">
        <f t="shared" si="9"/>
        <v>0</v>
      </c>
      <c r="F21" s="6">
        <f>IF(W20&gt;0,ROUND(MIN(C21,EvalSheet!$F$168)*$F$1,2),0)</f>
        <v>0</v>
      </c>
      <c r="G21" s="7">
        <v>0</v>
      </c>
      <c r="H21" s="7">
        <f>IF(W20&gt;0,ROUND(MIN(C21,EvalSheet!$F$168)*$H$1,0),0)</f>
        <v>0</v>
      </c>
      <c r="I21" s="7">
        <f>IF(W20&gt;0,ROUND(MIN(C21,EvalSheet!$F$168)*$I$1,2),0)</f>
        <v>0</v>
      </c>
      <c r="J21" s="7">
        <f>IF(W20&gt;0,ROUND(MIN(C21,EvalSheet!$F$168)*$J$1,2),0)</f>
        <v>0</v>
      </c>
      <c r="K21" s="7">
        <f>IF(W20&gt;0,ROUND(MIN(C21,EvalSheet!$F$168)*$K$1,2),0)</f>
        <v>0</v>
      </c>
      <c r="L21" s="6">
        <f t="shared" si="10"/>
        <v>0</v>
      </c>
      <c r="M21" s="7">
        <f t="shared" si="11"/>
        <v>0</v>
      </c>
      <c r="N21" s="2">
        <f t="shared" si="0"/>
        <v>0</v>
      </c>
      <c r="O21" s="80">
        <f t="shared" si="1"/>
        <v>0</v>
      </c>
      <c r="P21" s="79">
        <f t="shared" si="2"/>
        <v>0</v>
      </c>
      <c r="Q21" s="80">
        <f t="shared" si="3"/>
        <v>0</v>
      </c>
      <c r="R21" s="80">
        <f t="shared" si="4"/>
        <v>0</v>
      </c>
      <c r="S21">
        <f t="shared" si="12"/>
        <v>0</v>
      </c>
      <c r="T21" s="35">
        <f t="shared" si="5"/>
        <v>0</v>
      </c>
      <c r="U21" s="35">
        <f t="shared" si="6"/>
        <v>0</v>
      </c>
      <c r="V21" s="42">
        <f t="shared" si="13"/>
        <v>0</v>
      </c>
      <c r="W21" s="42">
        <f t="shared" si="7"/>
        <v>0</v>
      </c>
    </row>
    <row r="22" spans="2:23" x14ac:dyDescent="0.25">
      <c r="B22">
        <v>20</v>
      </c>
      <c r="C22" s="35">
        <f t="shared" si="8"/>
        <v>0</v>
      </c>
      <c r="D22" s="46">
        <f>IF(W21&gt;0,ROUND(PMT(EvalSheet!$F$92/12,EvalSheet!$F$96*12,-C22),5),0)</f>
        <v>0</v>
      </c>
      <c r="E22" s="6">
        <f t="shared" si="9"/>
        <v>0</v>
      </c>
      <c r="F22" s="6">
        <f>IF(W21&gt;0,ROUND(MIN(C22,EvalSheet!$F$168)*$F$1,2),0)</f>
        <v>0</v>
      </c>
      <c r="G22" s="7">
        <v>0</v>
      </c>
      <c r="H22" s="7">
        <f>IF(W21&gt;0,ROUND(MIN(C22,EvalSheet!$F$168)*$H$1,0),0)</f>
        <v>0</v>
      </c>
      <c r="I22" s="7">
        <f>IF(W21&gt;0,ROUND(MIN(C22,EvalSheet!$F$168)*$I$1,2),0)</f>
        <v>0</v>
      </c>
      <c r="J22" s="7">
        <f>IF(W21&gt;0,ROUND(MIN(C22,EvalSheet!$F$168)*$J$1,2),0)</f>
        <v>0</v>
      </c>
      <c r="K22" s="7">
        <f>IF(W21&gt;0,ROUND(MIN(C22,EvalSheet!$F$168)*$K$1,2),0)</f>
        <v>0</v>
      </c>
      <c r="L22" s="6">
        <f t="shared" si="10"/>
        <v>0</v>
      </c>
      <c r="M22" s="7">
        <f t="shared" si="11"/>
        <v>0</v>
      </c>
      <c r="N22" s="2">
        <f t="shared" si="0"/>
        <v>0</v>
      </c>
      <c r="O22" s="80">
        <f t="shared" si="1"/>
        <v>0</v>
      </c>
      <c r="P22" s="79">
        <f t="shared" si="2"/>
        <v>0</v>
      </c>
      <c r="Q22" s="80">
        <f t="shared" si="3"/>
        <v>0</v>
      </c>
      <c r="R22" s="80">
        <f t="shared" si="4"/>
        <v>0</v>
      </c>
      <c r="S22">
        <f t="shared" si="12"/>
        <v>0</v>
      </c>
      <c r="T22" s="35">
        <f t="shared" si="5"/>
        <v>0</v>
      </c>
      <c r="U22" s="35">
        <f t="shared" si="6"/>
        <v>0</v>
      </c>
      <c r="V22" s="42">
        <f t="shared" si="13"/>
        <v>0</v>
      </c>
      <c r="W22" s="42">
        <f t="shared" si="7"/>
        <v>0</v>
      </c>
    </row>
    <row r="23" spans="2:23" x14ac:dyDescent="0.25">
      <c r="B23">
        <v>21</v>
      </c>
      <c r="C23" s="35">
        <f t="shared" si="8"/>
        <v>0</v>
      </c>
      <c r="D23" s="46">
        <f>IF(W22&gt;0,ROUND(PMT(EvalSheet!$F$92/12,EvalSheet!$F$96*12,-C23),5),0)</f>
        <v>0</v>
      </c>
      <c r="E23" s="6">
        <f t="shared" si="9"/>
        <v>0</v>
      </c>
      <c r="F23" s="6">
        <f>IF(W22&gt;0,ROUND(MIN(C23,EvalSheet!$F$168)*$F$1,2),0)</f>
        <v>0</v>
      </c>
      <c r="G23" s="7">
        <v>0</v>
      </c>
      <c r="H23" s="7">
        <f>IF(W22&gt;0,ROUND(MIN(C23,EvalSheet!$F$168)*$H$1,0),0)</f>
        <v>0</v>
      </c>
      <c r="I23" s="7">
        <f>IF(W22&gt;0,ROUND(MIN(C23,EvalSheet!$F$168)*$I$1,2),0)</f>
        <v>0</v>
      </c>
      <c r="J23" s="7">
        <f>IF(W22&gt;0,ROUND(MIN(C23,EvalSheet!$F$168)*$J$1,2),0)</f>
        <v>0</v>
      </c>
      <c r="K23" s="7">
        <f>IF(W22&gt;0,ROUND(MIN(C23,EvalSheet!$F$168)*$K$1,2),0)</f>
        <v>0</v>
      </c>
      <c r="L23" s="6">
        <f t="shared" si="10"/>
        <v>0</v>
      </c>
      <c r="M23" s="7">
        <f t="shared" si="11"/>
        <v>0</v>
      </c>
      <c r="N23" s="2">
        <f t="shared" si="0"/>
        <v>0</v>
      </c>
      <c r="O23" s="80">
        <f t="shared" si="1"/>
        <v>0</v>
      </c>
      <c r="P23" s="79">
        <f t="shared" si="2"/>
        <v>0</v>
      </c>
      <c r="Q23" s="80">
        <f t="shared" si="3"/>
        <v>0</v>
      </c>
      <c r="R23" s="80">
        <f t="shared" si="4"/>
        <v>0</v>
      </c>
      <c r="S23">
        <f t="shared" si="12"/>
        <v>0</v>
      </c>
      <c r="T23" s="35">
        <f t="shared" si="5"/>
        <v>0</v>
      </c>
      <c r="U23" s="35">
        <f t="shared" si="6"/>
        <v>0</v>
      </c>
      <c r="V23" s="42">
        <f t="shared" si="13"/>
        <v>0</v>
      </c>
      <c r="W23" s="42">
        <f t="shared" si="7"/>
        <v>0</v>
      </c>
    </row>
    <row r="24" spans="2:23" x14ac:dyDescent="0.25">
      <c r="B24">
        <v>22</v>
      </c>
      <c r="C24" s="35">
        <f t="shared" si="8"/>
        <v>0</v>
      </c>
      <c r="D24" s="46">
        <f>IF(W23&gt;0,ROUND(PMT(EvalSheet!$F$92/12,EvalSheet!$F$96*12,-C24),5),0)</f>
        <v>0</v>
      </c>
      <c r="E24" s="6">
        <f t="shared" si="9"/>
        <v>0</v>
      </c>
      <c r="F24" s="6">
        <f>IF(W23&gt;0,ROUND(MIN(C24,EvalSheet!$F$168)*$F$1,2),0)</f>
        <v>0</v>
      </c>
      <c r="G24" s="7">
        <v>0</v>
      </c>
      <c r="H24" s="7">
        <f>IF(W23&gt;0,ROUND(MIN(C24,EvalSheet!$F$168)*$H$1,0),0)</f>
        <v>0</v>
      </c>
      <c r="I24" s="7">
        <f>IF(W23&gt;0,ROUND(MIN(C24,EvalSheet!$F$168)*$I$1,2),0)</f>
        <v>0</v>
      </c>
      <c r="J24" s="7">
        <f>IF(W23&gt;0,ROUND(MIN(C24,EvalSheet!$F$168)*$J$1,2),0)</f>
        <v>0</v>
      </c>
      <c r="K24" s="7">
        <f>IF(W23&gt;0,ROUND(MIN(C24,EvalSheet!$F$168)*$K$1,2),0)</f>
        <v>0</v>
      </c>
      <c r="L24" s="6">
        <f t="shared" si="10"/>
        <v>0</v>
      </c>
      <c r="M24" s="7">
        <f t="shared" si="11"/>
        <v>0</v>
      </c>
      <c r="N24" s="2">
        <f t="shared" si="0"/>
        <v>0</v>
      </c>
      <c r="O24" s="80">
        <f t="shared" si="1"/>
        <v>0</v>
      </c>
      <c r="P24" s="79">
        <f t="shared" si="2"/>
        <v>0</v>
      </c>
      <c r="Q24" s="80">
        <f t="shared" si="3"/>
        <v>0</v>
      </c>
      <c r="R24" s="80">
        <f t="shared" si="4"/>
        <v>0</v>
      </c>
      <c r="S24">
        <f t="shared" si="12"/>
        <v>0</v>
      </c>
      <c r="T24" s="35">
        <f t="shared" si="5"/>
        <v>0</v>
      </c>
      <c r="U24" s="35">
        <f t="shared" si="6"/>
        <v>0</v>
      </c>
      <c r="V24" s="42">
        <f t="shared" si="13"/>
        <v>0</v>
      </c>
      <c r="W24" s="42">
        <f t="shared" si="7"/>
        <v>0</v>
      </c>
    </row>
    <row r="25" spans="2:23" x14ac:dyDescent="0.25">
      <c r="B25">
        <v>23</v>
      </c>
      <c r="C25" s="35">
        <f t="shared" si="8"/>
        <v>0</v>
      </c>
      <c r="D25" s="46">
        <f>IF(W24&gt;0,ROUND(PMT(EvalSheet!$F$92/12,EvalSheet!$F$96*12,-C25),5),0)</f>
        <v>0</v>
      </c>
      <c r="E25" s="6">
        <f t="shared" si="9"/>
        <v>0</v>
      </c>
      <c r="F25" s="6">
        <f>IF(W24&gt;0,ROUND(MIN(C25,EvalSheet!$F$168)*$F$1,2),0)</f>
        <v>0</v>
      </c>
      <c r="G25" s="7">
        <v>0</v>
      </c>
      <c r="H25" s="7">
        <f>IF(W24&gt;0,ROUND(MIN(C25,EvalSheet!$F$168)*$H$1,0),0)</f>
        <v>0</v>
      </c>
      <c r="I25" s="7">
        <f>IF(W24&gt;0,ROUND(MIN(C25,EvalSheet!$F$168)*$I$1,2),0)</f>
        <v>0</v>
      </c>
      <c r="J25" s="7">
        <f>IF(W24&gt;0,ROUND(MIN(C25,EvalSheet!$F$168)*$J$1,2),0)</f>
        <v>0</v>
      </c>
      <c r="K25" s="7">
        <f>IF(W24&gt;0,ROUND(MIN(C25,EvalSheet!$F$168)*$K$1,2),0)</f>
        <v>0</v>
      </c>
      <c r="L25" s="6">
        <f t="shared" si="10"/>
        <v>0</v>
      </c>
      <c r="M25" s="7">
        <f t="shared" si="11"/>
        <v>0</v>
      </c>
      <c r="N25" s="2">
        <f t="shared" si="0"/>
        <v>0</v>
      </c>
      <c r="O25" s="80">
        <f t="shared" si="1"/>
        <v>0</v>
      </c>
      <c r="P25" s="79">
        <f t="shared" si="2"/>
        <v>0</v>
      </c>
      <c r="Q25" s="80">
        <f t="shared" si="3"/>
        <v>0</v>
      </c>
      <c r="R25" s="80">
        <f t="shared" si="4"/>
        <v>0</v>
      </c>
      <c r="S25">
        <f t="shared" si="12"/>
        <v>0</v>
      </c>
      <c r="T25" s="35">
        <f t="shared" si="5"/>
        <v>0</v>
      </c>
      <c r="U25" s="35">
        <f t="shared" si="6"/>
        <v>0</v>
      </c>
      <c r="V25" s="42">
        <f t="shared" si="13"/>
        <v>0</v>
      </c>
      <c r="W25" s="42">
        <f t="shared" si="7"/>
        <v>0</v>
      </c>
    </row>
    <row r="26" spans="2:23" x14ac:dyDescent="0.25">
      <c r="B26">
        <v>24</v>
      </c>
      <c r="C26" s="35">
        <f t="shared" si="8"/>
        <v>0</v>
      </c>
      <c r="D26" s="46">
        <f>IF(W25&gt;0,ROUND(PMT(EvalSheet!$F$92/12,EvalSheet!$F$96*12,-C26),5),0)</f>
        <v>0</v>
      </c>
      <c r="E26" s="6">
        <f t="shared" si="9"/>
        <v>0</v>
      </c>
      <c r="F26" s="6">
        <f>IF(W25&gt;0,ROUND(MIN(C26,EvalSheet!$F$168)*$F$1,2),0)</f>
        <v>0</v>
      </c>
      <c r="G26" s="7">
        <v>0</v>
      </c>
      <c r="H26" s="7">
        <f>IF(W25&gt;0,ROUND(MIN(C26,EvalSheet!$F$168)*$H$1,0),0)</f>
        <v>0</v>
      </c>
      <c r="I26" s="7">
        <f>IF(W25&gt;0,ROUND(MIN(C26,EvalSheet!$F$168)*$I$1,2),0)</f>
        <v>0</v>
      </c>
      <c r="J26" s="7">
        <f>IF(W25&gt;0,ROUND(MIN(C26,EvalSheet!$F$168)*$J$1,2),0)</f>
        <v>0</v>
      </c>
      <c r="K26" s="7">
        <f>IF(W25&gt;0,ROUND(MIN(C26,EvalSheet!$F$168)*$K$1,2),0)</f>
        <v>0</v>
      </c>
      <c r="L26" s="6">
        <f t="shared" si="10"/>
        <v>0</v>
      </c>
      <c r="M26" s="7">
        <f t="shared" si="11"/>
        <v>0</v>
      </c>
      <c r="N26" s="2">
        <f t="shared" si="0"/>
        <v>0</v>
      </c>
      <c r="O26" s="80">
        <f t="shared" si="1"/>
        <v>0</v>
      </c>
      <c r="P26" s="79">
        <f t="shared" si="2"/>
        <v>0</v>
      </c>
      <c r="Q26" s="80">
        <f t="shared" si="3"/>
        <v>0</v>
      </c>
      <c r="R26" s="80">
        <f t="shared" si="4"/>
        <v>0</v>
      </c>
      <c r="S26">
        <f t="shared" si="12"/>
        <v>0</v>
      </c>
      <c r="T26" s="35">
        <f t="shared" si="5"/>
        <v>0</v>
      </c>
      <c r="U26" s="35">
        <f t="shared" si="6"/>
        <v>0</v>
      </c>
      <c r="V26" s="42">
        <f t="shared" si="13"/>
        <v>0</v>
      </c>
      <c r="W26" s="42">
        <f t="shared" si="7"/>
        <v>0</v>
      </c>
    </row>
    <row r="27" spans="2:23" x14ac:dyDescent="0.25">
      <c r="B27">
        <v>25</v>
      </c>
      <c r="C27" s="35">
        <f t="shared" si="8"/>
        <v>0</v>
      </c>
      <c r="D27" s="46">
        <f>IF(W26&gt;0,ROUND(PMT(EvalSheet!$F$92/12,EvalSheet!$F$96*12,-C27),5),0)</f>
        <v>0</v>
      </c>
      <c r="E27" s="6">
        <f t="shared" si="9"/>
        <v>0</v>
      </c>
      <c r="F27" s="6">
        <f>IF(W26&gt;0,ROUND(MIN(C27,EvalSheet!$F$168)*$F$1,2),0)</f>
        <v>0</v>
      </c>
      <c r="G27" s="7">
        <v>0</v>
      </c>
      <c r="H27" s="7">
        <f>IF(W26&gt;0,ROUND(MIN(C27,EvalSheet!$F$168)*$H$1,0),0)</f>
        <v>0</v>
      </c>
      <c r="I27" s="7">
        <f>IF(W26&gt;0,ROUND(MIN(C27,EvalSheet!$F$168)*$I$1,2),0)</f>
        <v>0</v>
      </c>
      <c r="J27" s="7">
        <f>IF(W26&gt;0,ROUND(MIN(C27,EvalSheet!$F$168)*$J$1,2),0)</f>
        <v>0</v>
      </c>
      <c r="K27" s="7">
        <f>IF(W26&gt;0,ROUND(MIN(C27,EvalSheet!$F$168)*$K$1,2),0)</f>
        <v>0</v>
      </c>
      <c r="L27" s="6">
        <f t="shared" si="10"/>
        <v>0</v>
      </c>
      <c r="M27" s="7">
        <f t="shared" si="11"/>
        <v>0</v>
      </c>
      <c r="N27" s="2">
        <f t="shared" si="0"/>
        <v>0</v>
      </c>
      <c r="O27" s="80">
        <f t="shared" si="1"/>
        <v>0</v>
      </c>
      <c r="P27" s="79">
        <f t="shared" si="2"/>
        <v>0</v>
      </c>
      <c r="Q27" s="80">
        <f t="shared" si="3"/>
        <v>0</v>
      </c>
      <c r="R27" s="80">
        <f t="shared" si="4"/>
        <v>0</v>
      </c>
      <c r="S27">
        <f t="shared" si="12"/>
        <v>0</v>
      </c>
      <c r="T27" s="35">
        <f t="shared" si="5"/>
        <v>0</v>
      </c>
      <c r="U27" s="35">
        <f t="shared" si="6"/>
        <v>0</v>
      </c>
      <c r="V27" s="42">
        <f t="shared" si="13"/>
        <v>0</v>
      </c>
      <c r="W27" s="42">
        <f t="shared" si="7"/>
        <v>0</v>
      </c>
    </row>
    <row r="28" spans="2:23" x14ac:dyDescent="0.25">
      <c r="B28">
        <v>26</v>
      </c>
      <c r="C28" s="35">
        <f t="shared" si="8"/>
        <v>0</v>
      </c>
      <c r="D28" s="46">
        <f>IF(W27&gt;0,ROUND(PMT(EvalSheet!$F$92/12,EvalSheet!$F$96*12,-C28),5),0)</f>
        <v>0</v>
      </c>
      <c r="E28" s="6">
        <f t="shared" si="9"/>
        <v>0</v>
      </c>
      <c r="F28" s="6">
        <f>IF(W27&gt;0,ROUND(MIN(C28,EvalSheet!$F$168)*$F$1,2),0)</f>
        <v>0</v>
      </c>
      <c r="G28" s="7">
        <v>0</v>
      </c>
      <c r="H28" s="7">
        <f>IF(W27&gt;0,ROUND(MIN(C28,EvalSheet!$F$168)*$H$1,0),0)</f>
        <v>0</v>
      </c>
      <c r="I28" s="7">
        <f>IF(W27&gt;0,ROUND(MIN(C28,EvalSheet!$F$168)*$I$1,2),0)</f>
        <v>0</v>
      </c>
      <c r="J28" s="7">
        <f>IF(W27&gt;0,ROUND(MIN(C28,EvalSheet!$F$168)*$J$1,2),0)</f>
        <v>0</v>
      </c>
      <c r="K28" s="7">
        <f>IF(W27&gt;0,ROUND(MIN(C28,EvalSheet!$F$168)*$K$1,2),0)</f>
        <v>0</v>
      </c>
      <c r="L28" s="6">
        <f t="shared" si="10"/>
        <v>0</v>
      </c>
      <c r="M28" s="7">
        <f t="shared" si="11"/>
        <v>0</v>
      </c>
      <c r="N28" s="2">
        <f t="shared" si="0"/>
        <v>0</v>
      </c>
      <c r="O28" s="80">
        <f t="shared" si="1"/>
        <v>0</v>
      </c>
      <c r="P28" s="79">
        <f t="shared" si="2"/>
        <v>0</v>
      </c>
      <c r="Q28" s="80">
        <f t="shared" si="3"/>
        <v>0</v>
      </c>
      <c r="R28" s="80">
        <f t="shared" si="4"/>
        <v>0</v>
      </c>
      <c r="S28">
        <f t="shared" si="12"/>
        <v>0</v>
      </c>
      <c r="T28" s="35">
        <f t="shared" si="5"/>
        <v>0</v>
      </c>
      <c r="U28" s="35">
        <f t="shared" si="6"/>
        <v>0</v>
      </c>
      <c r="V28" s="42">
        <f t="shared" si="13"/>
        <v>0</v>
      </c>
      <c r="W28" s="42">
        <f t="shared" si="7"/>
        <v>0</v>
      </c>
    </row>
    <row r="29" spans="2:23" x14ac:dyDescent="0.25">
      <c r="B29">
        <v>27</v>
      </c>
      <c r="C29" s="35">
        <f t="shared" si="8"/>
        <v>0</v>
      </c>
      <c r="D29" s="46">
        <f>IF(W28&gt;0,ROUND(PMT(EvalSheet!$F$92/12,EvalSheet!$F$96*12,-C29),5),0)</f>
        <v>0</v>
      </c>
      <c r="E29" s="6">
        <f t="shared" si="9"/>
        <v>0</v>
      </c>
      <c r="F29" s="6">
        <f>IF(W28&gt;0,ROUND(MIN(C29,EvalSheet!$F$168)*$F$1,2),0)</f>
        <v>0</v>
      </c>
      <c r="G29" s="7">
        <v>0</v>
      </c>
      <c r="H29" s="7">
        <f>IF(W28&gt;0,ROUND(MIN(C29,EvalSheet!$F$168)*$H$1,0),0)</f>
        <v>0</v>
      </c>
      <c r="I29" s="7">
        <f>IF(W28&gt;0,ROUND(MIN(C29,EvalSheet!$F$168)*$I$1,2),0)</f>
        <v>0</v>
      </c>
      <c r="J29" s="7">
        <f>IF(W28&gt;0,ROUND(MIN(C29,EvalSheet!$F$168)*$J$1,2),0)</f>
        <v>0</v>
      </c>
      <c r="K29" s="7">
        <f>IF(W28&gt;0,ROUND(MIN(C29,EvalSheet!$F$168)*$K$1,2),0)</f>
        <v>0</v>
      </c>
      <c r="L29" s="6">
        <f t="shared" si="10"/>
        <v>0</v>
      </c>
      <c r="M29" s="7">
        <f t="shared" si="11"/>
        <v>0</v>
      </c>
      <c r="N29" s="2">
        <f t="shared" si="0"/>
        <v>0</v>
      </c>
      <c r="O29" s="80">
        <f t="shared" si="1"/>
        <v>0</v>
      </c>
      <c r="P29" s="79">
        <f t="shared" si="2"/>
        <v>0</v>
      </c>
      <c r="Q29" s="80">
        <f t="shared" si="3"/>
        <v>0</v>
      </c>
      <c r="R29" s="80">
        <f t="shared" si="4"/>
        <v>0</v>
      </c>
      <c r="S29">
        <f t="shared" si="12"/>
        <v>0</v>
      </c>
      <c r="T29" s="35">
        <f t="shared" si="5"/>
        <v>0</v>
      </c>
      <c r="U29" s="35">
        <f t="shared" si="6"/>
        <v>0</v>
      </c>
      <c r="V29" s="42">
        <f t="shared" si="13"/>
        <v>0</v>
      </c>
      <c r="W29" s="42">
        <f t="shared" si="7"/>
        <v>0</v>
      </c>
    </row>
    <row r="30" spans="2:23" x14ac:dyDescent="0.25">
      <c r="B30">
        <v>28</v>
      </c>
      <c r="C30" s="35">
        <f t="shared" si="8"/>
        <v>0</v>
      </c>
      <c r="D30" s="46">
        <f>IF(W29&gt;0,ROUND(PMT(EvalSheet!$F$92/12,EvalSheet!$F$96*12,-C30),5),0)</f>
        <v>0</v>
      </c>
      <c r="E30" s="6">
        <f t="shared" si="9"/>
        <v>0</v>
      </c>
      <c r="F30" s="6">
        <f>IF(W29&gt;0,ROUND(MIN(C30,EvalSheet!$F$168)*$F$1,2),0)</f>
        <v>0</v>
      </c>
      <c r="G30" s="7">
        <v>0</v>
      </c>
      <c r="H30" s="7">
        <f>IF(W29&gt;0,ROUND(MIN(C30,EvalSheet!$F$168)*$H$1,0),0)</f>
        <v>0</v>
      </c>
      <c r="I30" s="7">
        <f>IF(W29&gt;0,ROUND(MIN(C30,EvalSheet!$F$168)*$I$1,2),0)</f>
        <v>0</v>
      </c>
      <c r="J30" s="7">
        <f>IF(W29&gt;0,ROUND(MIN(C30,EvalSheet!$F$168)*$J$1,2),0)</f>
        <v>0</v>
      </c>
      <c r="K30" s="7">
        <f>IF(W29&gt;0,ROUND(MIN(C30,EvalSheet!$F$168)*$K$1,2),0)</f>
        <v>0</v>
      </c>
      <c r="L30" s="6">
        <f t="shared" si="10"/>
        <v>0</v>
      </c>
      <c r="M30" s="7">
        <f t="shared" si="11"/>
        <v>0</v>
      </c>
      <c r="N30" s="2">
        <f t="shared" si="0"/>
        <v>0</v>
      </c>
      <c r="O30" s="80">
        <f t="shared" si="1"/>
        <v>0</v>
      </c>
      <c r="P30" s="79">
        <f t="shared" si="2"/>
        <v>0</v>
      </c>
      <c r="Q30" s="80">
        <f t="shared" si="3"/>
        <v>0</v>
      </c>
      <c r="R30" s="80">
        <f t="shared" si="4"/>
        <v>0</v>
      </c>
      <c r="S30">
        <f t="shared" si="12"/>
        <v>0</v>
      </c>
      <c r="T30" s="35">
        <f t="shared" si="5"/>
        <v>0</v>
      </c>
      <c r="U30" s="35">
        <f t="shared" si="6"/>
        <v>0</v>
      </c>
      <c r="V30" s="42">
        <f t="shared" si="13"/>
        <v>0</v>
      </c>
      <c r="W30" s="42">
        <f t="shared" si="7"/>
        <v>0</v>
      </c>
    </row>
    <row r="31" spans="2:23" x14ac:dyDescent="0.25">
      <c r="B31">
        <v>29</v>
      </c>
      <c r="C31" s="35">
        <f t="shared" si="8"/>
        <v>0</v>
      </c>
      <c r="D31" s="46">
        <f>IF(W30&gt;0,ROUND(PMT(EvalSheet!$F$92/12,EvalSheet!$F$96*12,-C31),5),0)</f>
        <v>0</v>
      </c>
      <c r="E31" s="6">
        <f t="shared" si="9"/>
        <v>0</v>
      </c>
      <c r="F31" s="6">
        <f>IF(W30&gt;0,ROUND(MIN(C31,EvalSheet!$F$168)*$F$1,2),0)</f>
        <v>0</v>
      </c>
      <c r="G31" s="7">
        <v>0</v>
      </c>
      <c r="H31" s="7">
        <f>IF(W30&gt;0,ROUND(MIN(C31,EvalSheet!$F$168)*$H$1,0),0)</f>
        <v>0</v>
      </c>
      <c r="I31" s="7">
        <f>IF(W30&gt;0,ROUND(MIN(C31,EvalSheet!$F$168)*$I$1,2),0)</f>
        <v>0</v>
      </c>
      <c r="J31" s="7">
        <f>IF(W30&gt;0,ROUND(MIN(C31,EvalSheet!$F$168)*$J$1,2),0)</f>
        <v>0</v>
      </c>
      <c r="K31" s="7">
        <f>IF(W30&gt;0,ROUND(MIN(C31,EvalSheet!$F$168)*$K$1,2),0)</f>
        <v>0</v>
      </c>
      <c r="L31" s="6">
        <f t="shared" si="10"/>
        <v>0</v>
      </c>
      <c r="M31" s="7">
        <f t="shared" si="11"/>
        <v>0</v>
      </c>
      <c r="N31" s="2">
        <f t="shared" si="0"/>
        <v>0</v>
      </c>
      <c r="O31" s="80">
        <f t="shared" si="1"/>
        <v>0</v>
      </c>
      <c r="P31" s="79">
        <f t="shared" si="2"/>
        <v>0</v>
      </c>
      <c r="Q31" s="80">
        <f t="shared" si="3"/>
        <v>0</v>
      </c>
      <c r="R31" s="80">
        <f t="shared" si="4"/>
        <v>0</v>
      </c>
      <c r="S31">
        <f t="shared" si="12"/>
        <v>0</v>
      </c>
      <c r="T31" s="35">
        <f t="shared" si="5"/>
        <v>0</v>
      </c>
      <c r="U31" s="35">
        <f t="shared" si="6"/>
        <v>0</v>
      </c>
      <c r="V31" s="42">
        <f t="shared" si="13"/>
        <v>0</v>
      </c>
      <c r="W31" s="42">
        <f t="shared" si="7"/>
        <v>0</v>
      </c>
    </row>
    <row r="32" spans="2:23" x14ac:dyDescent="0.25">
      <c r="B32">
        <v>30</v>
      </c>
      <c r="C32" s="35">
        <f t="shared" si="8"/>
        <v>0</v>
      </c>
      <c r="D32" s="46">
        <f>IF(W31&gt;0,ROUND(PMT(EvalSheet!$F$92/12,EvalSheet!$F$96*12,-C32),5),0)</f>
        <v>0</v>
      </c>
      <c r="E32" s="6">
        <f t="shared" si="9"/>
        <v>0</v>
      </c>
      <c r="F32" s="6">
        <f>IF(W31&gt;0,ROUND(MIN(C32,EvalSheet!$F$168)*$F$1,2),0)</f>
        <v>0</v>
      </c>
      <c r="G32" s="7">
        <v>0</v>
      </c>
      <c r="H32" s="7">
        <f>IF(W31&gt;0,ROUND(MIN(C32,EvalSheet!$F$168)*$H$1,0),0)</f>
        <v>0</v>
      </c>
      <c r="I32" s="7">
        <f>IF(W31&gt;0,ROUND(MIN(C32,EvalSheet!$F$168)*$I$1,2),0)</f>
        <v>0</v>
      </c>
      <c r="J32" s="7">
        <f>IF(W31&gt;0,ROUND(MIN(C32,EvalSheet!$F$168)*$J$1,2),0)</f>
        <v>0</v>
      </c>
      <c r="K32" s="7">
        <f>IF(W31&gt;0,ROUND(MIN(C32,EvalSheet!$F$168)*$K$1,2),0)</f>
        <v>0</v>
      </c>
      <c r="L32" s="6">
        <f t="shared" si="10"/>
        <v>0</v>
      </c>
      <c r="M32" s="7">
        <f t="shared" si="11"/>
        <v>0</v>
      </c>
      <c r="N32" s="2">
        <f t="shared" si="0"/>
        <v>0</v>
      </c>
      <c r="O32" s="80">
        <f t="shared" si="1"/>
        <v>0</v>
      </c>
      <c r="P32" s="79">
        <f t="shared" si="2"/>
        <v>0</v>
      </c>
      <c r="Q32" s="80">
        <f t="shared" si="3"/>
        <v>0</v>
      </c>
      <c r="R32" s="80">
        <f t="shared" si="4"/>
        <v>0</v>
      </c>
      <c r="S32">
        <f t="shared" si="12"/>
        <v>0</v>
      </c>
      <c r="T32" s="35">
        <f t="shared" si="5"/>
        <v>0</v>
      </c>
      <c r="U32" s="35">
        <f t="shared" si="6"/>
        <v>0</v>
      </c>
      <c r="V32" s="42">
        <f t="shared" si="13"/>
        <v>0</v>
      </c>
      <c r="W32" s="42">
        <f t="shared" si="7"/>
        <v>0</v>
      </c>
    </row>
    <row r="33" spans="2:23" x14ac:dyDescent="0.25">
      <c r="B33">
        <v>31</v>
      </c>
      <c r="C33" s="35">
        <f t="shared" si="8"/>
        <v>0</v>
      </c>
      <c r="D33" s="46">
        <f>IF(W32&gt;0,ROUND(PMT(EvalSheet!$F$92/12,EvalSheet!$F$96*12,-C33),5),0)</f>
        <v>0</v>
      </c>
      <c r="E33" s="6">
        <f t="shared" si="9"/>
        <v>0</v>
      </c>
      <c r="F33" s="6">
        <f>IF(W32&gt;0,ROUND(MIN(C33,EvalSheet!$F$168)*$F$1,2),0)</f>
        <v>0</v>
      </c>
      <c r="G33" s="7">
        <v>0</v>
      </c>
      <c r="H33" s="7">
        <f>IF(W32&gt;0,ROUND(MIN(C33,EvalSheet!$F$168)*$H$1,0),0)</f>
        <v>0</v>
      </c>
      <c r="I33" s="7">
        <f>IF(W32&gt;0,ROUND(MIN(C33,EvalSheet!$F$168)*$I$1,2),0)</f>
        <v>0</v>
      </c>
      <c r="J33" s="7">
        <f>IF(W32&gt;0,ROUND(MIN(C33,EvalSheet!$F$168)*$J$1,2),0)</f>
        <v>0</v>
      </c>
      <c r="K33" s="7">
        <f>IF(W32&gt;0,ROUND(MIN(C33,EvalSheet!$F$168)*$K$1,2),0)</f>
        <v>0</v>
      </c>
      <c r="L33" s="6">
        <f t="shared" si="10"/>
        <v>0</v>
      </c>
      <c r="M33" s="7">
        <f t="shared" si="11"/>
        <v>0</v>
      </c>
      <c r="N33" s="2">
        <f t="shared" si="0"/>
        <v>0</v>
      </c>
      <c r="O33" s="80">
        <f t="shared" si="1"/>
        <v>0</v>
      </c>
      <c r="P33" s="79">
        <f t="shared" si="2"/>
        <v>0</v>
      </c>
      <c r="Q33" s="80">
        <f t="shared" si="3"/>
        <v>0</v>
      </c>
      <c r="R33" s="80">
        <f t="shared" si="4"/>
        <v>0</v>
      </c>
      <c r="S33">
        <f t="shared" si="12"/>
        <v>0</v>
      </c>
      <c r="T33" s="35">
        <f t="shared" si="5"/>
        <v>0</v>
      </c>
      <c r="U33" s="35">
        <f t="shared" si="6"/>
        <v>0</v>
      </c>
      <c r="V33" s="42">
        <f t="shared" si="13"/>
        <v>0</v>
      </c>
      <c r="W33" s="42">
        <f t="shared" si="7"/>
        <v>0</v>
      </c>
    </row>
    <row r="34" spans="2:23" x14ac:dyDescent="0.25">
      <c r="B34">
        <v>32</v>
      </c>
      <c r="C34" s="35">
        <f t="shared" si="8"/>
        <v>0</v>
      </c>
      <c r="D34" s="46">
        <f>IF(W33&gt;0,ROUND(PMT(EvalSheet!$F$92/12,EvalSheet!$F$96*12,-C34),5),0)</f>
        <v>0</v>
      </c>
      <c r="E34" s="6">
        <f t="shared" si="9"/>
        <v>0</v>
      </c>
      <c r="F34" s="6">
        <f>IF(W33&gt;0,ROUND(MIN(C34,EvalSheet!$F$168)*$F$1,2),0)</f>
        <v>0</v>
      </c>
      <c r="G34" s="7">
        <v>0</v>
      </c>
      <c r="H34" s="7">
        <f>IF(W33&gt;0,ROUND(MIN(C34,EvalSheet!$F$168)*$H$1,0),0)</f>
        <v>0</v>
      </c>
      <c r="I34" s="7">
        <f>IF(W33&gt;0,ROUND(MIN(C34,EvalSheet!$F$168)*$I$1,2),0)</f>
        <v>0</v>
      </c>
      <c r="J34" s="7">
        <f>IF(W33&gt;0,ROUND(MIN(C34,EvalSheet!$F$168)*$J$1,2),0)</f>
        <v>0</v>
      </c>
      <c r="K34" s="7">
        <f>IF(W33&gt;0,ROUND(MIN(C34,EvalSheet!$F$168)*$K$1,2),0)</f>
        <v>0</v>
      </c>
      <c r="L34" s="6">
        <f t="shared" si="10"/>
        <v>0</v>
      </c>
      <c r="M34" s="7">
        <f t="shared" si="11"/>
        <v>0</v>
      </c>
      <c r="N34" s="2">
        <f t="shared" si="0"/>
        <v>0</v>
      </c>
      <c r="O34" s="80">
        <f t="shared" si="1"/>
        <v>0</v>
      </c>
      <c r="P34" s="79">
        <f t="shared" si="2"/>
        <v>0</v>
      </c>
      <c r="Q34" s="80">
        <f t="shared" si="3"/>
        <v>0</v>
      </c>
      <c r="R34" s="80">
        <f t="shared" si="4"/>
        <v>0</v>
      </c>
      <c r="S34">
        <f t="shared" si="12"/>
        <v>0</v>
      </c>
      <c r="T34" s="35">
        <f t="shared" si="5"/>
        <v>0</v>
      </c>
      <c r="U34" s="35">
        <f t="shared" si="6"/>
        <v>0</v>
      </c>
      <c r="V34" s="42">
        <f t="shared" si="13"/>
        <v>0</v>
      </c>
      <c r="W34" s="42">
        <f t="shared" si="7"/>
        <v>0</v>
      </c>
    </row>
    <row r="35" spans="2:23" x14ac:dyDescent="0.25">
      <c r="B35">
        <v>33</v>
      </c>
      <c r="C35" s="35">
        <f t="shared" si="8"/>
        <v>0</v>
      </c>
      <c r="D35" s="46">
        <f>IF(W34&gt;0,ROUND(PMT(EvalSheet!$F$92/12,EvalSheet!$F$96*12,-C35),5),0)</f>
        <v>0</v>
      </c>
      <c r="E35" s="6">
        <f t="shared" si="9"/>
        <v>0</v>
      </c>
      <c r="F35" s="6">
        <f>IF(W34&gt;0,ROUND(MIN(C35,EvalSheet!$F$168)*$F$1,2),0)</f>
        <v>0</v>
      </c>
      <c r="G35" s="7">
        <v>0</v>
      </c>
      <c r="H35" s="7">
        <f>IF(W34&gt;0,ROUND(MIN(C35,EvalSheet!$F$168)*$H$1,0),0)</f>
        <v>0</v>
      </c>
      <c r="I35" s="7">
        <f>IF(W34&gt;0,ROUND(MIN(C35,EvalSheet!$F$168)*$I$1,2),0)</f>
        <v>0</v>
      </c>
      <c r="J35" s="7">
        <f>IF(W34&gt;0,ROUND(MIN(C35,EvalSheet!$F$168)*$J$1,2),0)</f>
        <v>0</v>
      </c>
      <c r="K35" s="7">
        <f>IF(W34&gt;0,ROUND(MIN(C35,EvalSheet!$F$168)*$K$1,2),0)</f>
        <v>0</v>
      </c>
      <c r="L35" s="6">
        <f t="shared" si="10"/>
        <v>0</v>
      </c>
      <c r="M35" s="7">
        <f t="shared" si="11"/>
        <v>0</v>
      </c>
      <c r="N35" s="2">
        <f t="shared" si="0"/>
        <v>0</v>
      </c>
      <c r="O35" s="80">
        <f t="shared" si="1"/>
        <v>0</v>
      </c>
      <c r="P35" s="79">
        <f t="shared" si="2"/>
        <v>0</v>
      </c>
      <c r="Q35" s="80">
        <f t="shared" si="3"/>
        <v>0</v>
      </c>
      <c r="R35" s="80">
        <f t="shared" si="4"/>
        <v>0</v>
      </c>
      <c r="S35">
        <f t="shared" si="12"/>
        <v>0</v>
      </c>
      <c r="T35" s="35">
        <f t="shared" si="5"/>
        <v>0</v>
      </c>
      <c r="U35" s="35">
        <f t="shared" si="6"/>
        <v>0</v>
      </c>
      <c r="V35" s="42">
        <f t="shared" si="13"/>
        <v>0</v>
      </c>
      <c r="W35" s="42">
        <f t="shared" si="7"/>
        <v>0</v>
      </c>
    </row>
    <row r="36" spans="2:23" x14ac:dyDescent="0.25">
      <c r="B36">
        <v>34</v>
      </c>
      <c r="C36" s="35">
        <f t="shared" si="8"/>
        <v>0</v>
      </c>
      <c r="D36" s="46">
        <f>IF(W35&gt;0,ROUND(PMT(EvalSheet!$F$92/12,EvalSheet!$F$96*12,-C36),5),0)</f>
        <v>0</v>
      </c>
      <c r="E36" s="6">
        <f t="shared" si="9"/>
        <v>0</v>
      </c>
      <c r="F36" s="6">
        <f>IF(W35&gt;0,ROUND(MIN(C36,EvalSheet!$F$168)*$F$1,2),0)</f>
        <v>0</v>
      </c>
      <c r="G36" s="7">
        <v>0</v>
      </c>
      <c r="H36" s="7">
        <f>IF(W35&gt;0,ROUND(MIN(C36,EvalSheet!$F$168)*$H$1,0),0)</f>
        <v>0</v>
      </c>
      <c r="I36" s="7">
        <f>IF(W35&gt;0,ROUND(MIN(C36,EvalSheet!$F$168)*$I$1,2),0)</f>
        <v>0</v>
      </c>
      <c r="J36" s="7">
        <f>IF(W35&gt;0,ROUND(MIN(C36,EvalSheet!$F$168)*$J$1,2),0)</f>
        <v>0</v>
      </c>
      <c r="K36" s="7">
        <f>IF(W35&gt;0,ROUND(MIN(C36,EvalSheet!$F$168)*$K$1,2),0)</f>
        <v>0</v>
      </c>
      <c r="L36" s="6">
        <f t="shared" si="10"/>
        <v>0</v>
      </c>
      <c r="M36" s="7">
        <f t="shared" si="11"/>
        <v>0</v>
      </c>
      <c r="N36" s="2">
        <f t="shared" si="0"/>
        <v>0</v>
      </c>
      <c r="O36" s="80">
        <f t="shared" si="1"/>
        <v>0</v>
      </c>
      <c r="P36" s="79">
        <f t="shared" si="2"/>
        <v>0</v>
      </c>
      <c r="Q36" s="80">
        <f t="shared" si="3"/>
        <v>0</v>
      </c>
      <c r="R36" s="80">
        <f t="shared" si="4"/>
        <v>0</v>
      </c>
      <c r="S36">
        <f t="shared" si="12"/>
        <v>0</v>
      </c>
      <c r="T36" s="35">
        <f t="shared" si="5"/>
        <v>0</v>
      </c>
      <c r="U36" s="35">
        <f t="shared" si="6"/>
        <v>0</v>
      </c>
      <c r="V36" s="42">
        <f t="shared" si="13"/>
        <v>0</v>
      </c>
      <c r="W36" s="42">
        <f t="shared" si="7"/>
        <v>0</v>
      </c>
    </row>
    <row r="37" spans="2:23" x14ac:dyDescent="0.25">
      <c r="B37">
        <v>35</v>
      </c>
      <c r="C37" s="35">
        <f t="shared" si="8"/>
        <v>0</v>
      </c>
      <c r="D37" s="46">
        <f>IF(W36&gt;0,ROUND(PMT(EvalSheet!$F$92/12,EvalSheet!$F$96*12,-C37),5),0)</f>
        <v>0</v>
      </c>
      <c r="E37" s="6">
        <f t="shared" si="9"/>
        <v>0</v>
      </c>
      <c r="F37" s="6">
        <f>IF(W36&gt;0,ROUND(MIN(C37,EvalSheet!$F$168)*$F$1,2),0)</f>
        <v>0</v>
      </c>
      <c r="G37" s="7">
        <v>0</v>
      </c>
      <c r="H37" s="7">
        <f>IF(W36&gt;0,ROUND(MIN(C37,EvalSheet!$F$168)*$H$1,0),0)</f>
        <v>0</v>
      </c>
      <c r="I37" s="7">
        <f>IF(W36&gt;0,ROUND(MIN(C37,EvalSheet!$F$168)*$I$1,2),0)</f>
        <v>0</v>
      </c>
      <c r="J37" s="7">
        <f>IF(W36&gt;0,ROUND(MIN(C37,EvalSheet!$F$168)*$J$1,2),0)</f>
        <v>0</v>
      </c>
      <c r="K37" s="7">
        <f>IF(W36&gt;0,ROUND(MIN(C37,EvalSheet!$F$168)*$K$1,2),0)</f>
        <v>0</v>
      </c>
      <c r="L37" s="6">
        <f t="shared" si="10"/>
        <v>0</v>
      </c>
      <c r="M37" s="7">
        <f t="shared" si="11"/>
        <v>0</v>
      </c>
      <c r="N37" s="2">
        <f t="shared" si="0"/>
        <v>0</v>
      </c>
      <c r="O37" s="80">
        <f t="shared" si="1"/>
        <v>0</v>
      </c>
      <c r="P37" s="79">
        <f t="shared" si="2"/>
        <v>0</v>
      </c>
      <c r="Q37" s="80">
        <f t="shared" si="3"/>
        <v>0</v>
      </c>
      <c r="R37" s="80">
        <f t="shared" si="4"/>
        <v>0</v>
      </c>
      <c r="S37">
        <f t="shared" si="12"/>
        <v>0</v>
      </c>
      <c r="T37" s="35">
        <f t="shared" si="5"/>
        <v>0</v>
      </c>
      <c r="U37" s="35">
        <f t="shared" si="6"/>
        <v>0</v>
      </c>
      <c r="V37" s="42">
        <f t="shared" si="13"/>
        <v>0</v>
      </c>
      <c r="W37" s="42">
        <f t="shared" si="7"/>
        <v>0</v>
      </c>
    </row>
    <row r="38" spans="2:23" x14ac:dyDescent="0.25">
      <c r="B38">
        <v>36</v>
      </c>
      <c r="C38" s="35">
        <f t="shared" si="8"/>
        <v>0</v>
      </c>
      <c r="D38" s="46">
        <f>IF(W37&gt;0,ROUND(PMT(EvalSheet!$F$92/12,EvalSheet!$F$96*12,-C38),5),0)</f>
        <v>0</v>
      </c>
      <c r="E38" s="6">
        <f t="shared" si="9"/>
        <v>0</v>
      </c>
      <c r="F38" s="6">
        <f>IF(W37&gt;0,ROUND(MIN(C38,EvalSheet!$F$168)*$F$1,2),0)</f>
        <v>0</v>
      </c>
      <c r="G38" s="7">
        <v>0</v>
      </c>
      <c r="H38" s="7">
        <f>IF(W37&gt;0,ROUND(MIN(C38,EvalSheet!$F$168)*$H$1,0),0)</f>
        <v>0</v>
      </c>
      <c r="I38" s="7">
        <f>IF(W37&gt;0,ROUND(MIN(C38,EvalSheet!$F$168)*$I$1,2),0)</f>
        <v>0</v>
      </c>
      <c r="J38" s="7">
        <f>IF(W37&gt;0,ROUND(MIN(C38,EvalSheet!$F$168)*$J$1,2),0)</f>
        <v>0</v>
      </c>
      <c r="K38" s="7">
        <f>IF(W37&gt;0,ROUND(MIN(C38,EvalSheet!$F$168)*$K$1,2),0)</f>
        <v>0</v>
      </c>
      <c r="L38" s="6">
        <f t="shared" si="10"/>
        <v>0</v>
      </c>
      <c r="M38" s="7">
        <f t="shared" si="11"/>
        <v>0</v>
      </c>
      <c r="N38" s="2">
        <f t="shared" si="0"/>
        <v>0</v>
      </c>
      <c r="O38" s="80">
        <f t="shared" si="1"/>
        <v>0</v>
      </c>
      <c r="P38" s="79">
        <f t="shared" si="2"/>
        <v>0</v>
      </c>
      <c r="Q38" s="80">
        <f t="shared" si="3"/>
        <v>0</v>
      </c>
      <c r="R38" s="80">
        <f t="shared" si="4"/>
        <v>0</v>
      </c>
      <c r="S38">
        <f t="shared" si="12"/>
        <v>0</v>
      </c>
      <c r="T38" s="35">
        <f t="shared" si="5"/>
        <v>0</v>
      </c>
      <c r="U38" s="35">
        <f t="shared" si="6"/>
        <v>0</v>
      </c>
      <c r="V38" s="42">
        <f t="shared" si="13"/>
        <v>0</v>
      </c>
      <c r="W38" s="42">
        <f t="shared" si="7"/>
        <v>0</v>
      </c>
    </row>
    <row r="39" spans="2:23" x14ac:dyDescent="0.25">
      <c r="B39">
        <v>37</v>
      </c>
      <c r="C39" s="35">
        <f t="shared" si="8"/>
        <v>0</v>
      </c>
      <c r="D39" s="46">
        <f>IF(W38&gt;0,ROUND(PMT(EvalSheet!$F$92/12,EvalSheet!$F$96*12,-C39),5),0)</f>
        <v>0</v>
      </c>
      <c r="E39" s="6">
        <f t="shared" si="9"/>
        <v>0</v>
      </c>
      <c r="F39" s="6">
        <f>IF(W38&gt;0,ROUND(MIN(C39,EvalSheet!$F$168)*$F$1,2),0)</f>
        <v>0</v>
      </c>
      <c r="G39" s="7">
        <v>0</v>
      </c>
      <c r="H39" s="7">
        <f>IF(W38&gt;0,ROUND(MIN(C39,EvalSheet!$F$168)*$H$1,0),0)</f>
        <v>0</v>
      </c>
      <c r="I39" s="7">
        <f>IF(W38&gt;0,ROUND(MIN(C39,EvalSheet!$F$168)*$I$1,2),0)</f>
        <v>0</v>
      </c>
      <c r="J39" s="7">
        <f>IF(W38&gt;0,ROUND(MIN(C39,EvalSheet!$F$168)*$J$1,2),0)</f>
        <v>0</v>
      </c>
      <c r="K39" s="7">
        <f>IF(W38&gt;0,ROUND(MIN(C39,EvalSheet!$F$168)*$K$1,2),0)</f>
        <v>0</v>
      </c>
      <c r="L39" s="6">
        <f t="shared" si="10"/>
        <v>0</v>
      </c>
      <c r="M39" s="7">
        <f t="shared" si="11"/>
        <v>0</v>
      </c>
      <c r="N39" s="2">
        <f t="shared" si="0"/>
        <v>0</v>
      </c>
      <c r="O39" s="80">
        <f t="shared" si="1"/>
        <v>0</v>
      </c>
      <c r="P39" s="79">
        <f t="shared" si="2"/>
        <v>0</v>
      </c>
      <c r="Q39" s="80">
        <f t="shared" si="3"/>
        <v>0</v>
      </c>
      <c r="R39" s="80">
        <f t="shared" si="4"/>
        <v>0</v>
      </c>
      <c r="S39">
        <f t="shared" si="12"/>
        <v>0</v>
      </c>
      <c r="T39" s="35">
        <f t="shared" si="5"/>
        <v>0</v>
      </c>
      <c r="U39" s="35">
        <f t="shared" si="6"/>
        <v>0</v>
      </c>
      <c r="V39" s="42">
        <f t="shared" si="13"/>
        <v>0</v>
      </c>
      <c r="W39" s="42">
        <f t="shared" si="7"/>
        <v>0</v>
      </c>
    </row>
    <row r="40" spans="2:23" x14ac:dyDescent="0.25">
      <c r="B40">
        <v>38</v>
      </c>
      <c r="C40" s="35">
        <f t="shared" si="8"/>
        <v>0</v>
      </c>
      <c r="D40" s="46">
        <f>IF(W39&gt;0,ROUND(PMT(EvalSheet!$F$92/12,EvalSheet!$F$96*12,-C40),5),0)</f>
        <v>0</v>
      </c>
      <c r="E40" s="6">
        <f t="shared" si="9"/>
        <v>0</v>
      </c>
      <c r="F40" s="6">
        <f>IF(W39&gt;0,ROUND(MIN(C40,EvalSheet!$F$168)*$F$1,2),0)</f>
        <v>0</v>
      </c>
      <c r="G40" s="7">
        <v>0</v>
      </c>
      <c r="H40" s="7">
        <f>IF(W39&gt;0,ROUND(MIN(C40,EvalSheet!$F$168)*$H$1,0),0)</f>
        <v>0</v>
      </c>
      <c r="I40" s="7">
        <f>IF(W39&gt;0,ROUND(MIN(C40,EvalSheet!$F$168)*$I$1,2),0)</f>
        <v>0</v>
      </c>
      <c r="J40" s="7">
        <f>IF(W39&gt;0,ROUND(MIN(C40,EvalSheet!$F$168)*$J$1,2),0)</f>
        <v>0</v>
      </c>
      <c r="K40" s="7">
        <f>IF(W39&gt;0,ROUND(MIN(C40,EvalSheet!$F$168)*$K$1,2),0)</f>
        <v>0</v>
      </c>
      <c r="L40" s="6">
        <f t="shared" si="10"/>
        <v>0</v>
      </c>
      <c r="M40" s="7">
        <f t="shared" si="11"/>
        <v>0</v>
      </c>
      <c r="N40" s="2">
        <f t="shared" si="0"/>
        <v>0</v>
      </c>
      <c r="O40" s="80">
        <f t="shared" si="1"/>
        <v>0</v>
      </c>
      <c r="P40" s="79">
        <f t="shared" si="2"/>
        <v>0</v>
      </c>
      <c r="Q40" s="80">
        <f t="shared" si="3"/>
        <v>0</v>
      </c>
      <c r="R40" s="80">
        <f t="shared" si="4"/>
        <v>0</v>
      </c>
      <c r="S40">
        <f t="shared" si="12"/>
        <v>0</v>
      </c>
      <c r="T40" s="35">
        <f t="shared" si="5"/>
        <v>0</v>
      </c>
      <c r="U40" s="35">
        <f t="shared" si="6"/>
        <v>0</v>
      </c>
      <c r="V40" s="42">
        <f t="shared" si="13"/>
        <v>0</v>
      </c>
      <c r="W40" s="42">
        <f t="shared" si="7"/>
        <v>0</v>
      </c>
    </row>
    <row r="41" spans="2:23" x14ac:dyDescent="0.25">
      <c r="B41">
        <v>39</v>
      </c>
      <c r="C41" s="35">
        <f t="shared" si="8"/>
        <v>0</v>
      </c>
      <c r="D41" s="46">
        <f>IF(W40&gt;0,ROUND(PMT(EvalSheet!$F$92/12,EvalSheet!$F$96*12,-C41),5),0)</f>
        <v>0</v>
      </c>
      <c r="E41" s="6">
        <f t="shared" si="9"/>
        <v>0</v>
      </c>
      <c r="F41" s="6">
        <f>IF(W40&gt;0,ROUND(MIN(C41,EvalSheet!$F$168)*$F$1,2),0)</f>
        <v>0</v>
      </c>
      <c r="G41" s="7">
        <v>0</v>
      </c>
      <c r="H41" s="7">
        <f>IF(W40&gt;0,ROUND(MIN(C41,EvalSheet!$F$168)*$H$1,0),0)</f>
        <v>0</v>
      </c>
      <c r="I41" s="7">
        <f>IF(W40&gt;0,ROUND(MIN(C41,EvalSheet!$F$168)*$I$1,2),0)</f>
        <v>0</v>
      </c>
      <c r="J41" s="7">
        <f>IF(W40&gt;0,ROUND(MIN(C41,EvalSheet!$F$168)*$J$1,2),0)</f>
        <v>0</v>
      </c>
      <c r="K41" s="7">
        <f>IF(W40&gt;0,ROUND(MIN(C41,EvalSheet!$F$168)*$K$1,2),0)</f>
        <v>0</v>
      </c>
      <c r="L41" s="6">
        <f t="shared" si="10"/>
        <v>0</v>
      </c>
      <c r="M41" s="7">
        <f t="shared" si="11"/>
        <v>0</v>
      </c>
      <c r="N41" s="2">
        <f t="shared" si="0"/>
        <v>0</v>
      </c>
      <c r="O41" s="80">
        <f t="shared" si="1"/>
        <v>0</v>
      </c>
      <c r="P41" s="79">
        <f t="shared" si="2"/>
        <v>0</v>
      </c>
      <c r="Q41" s="80">
        <f t="shared" si="3"/>
        <v>0</v>
      </c>
      <c r="R41" s="80">
        <f t="shared" si="4"/>
        <v>0</v>
      </c>
      <c r="S41">
        <f t="shared" si="12"/>
        <v>0</v>
      </c>
      <c r="T41" s="35">
        <f t="shared" si="5"/>
        <v>0</v>
      </c>
      <c r="U41" s="35">
        <f t="shared" si="6"/>
        <v>0</v>
      </c>
      <c r="V41" s="42">
        <f t="shared" si="13"/>
        <v>0</v>
      </c>
      <c r="W41" s="42">
        <f t="shared" si="7"/>
        <v>0</v>
      </c>
    </row>
    <row r="42" spans="2:23" x14ac:dyDescent="0.25">
      <c r="B42">
        <v>40</v>
      </c>
      <c r="C42" s="35">
        <f t="shared" si="8"/>
        <v>0</v>
      </c>
      <c r="D42" s="46">
        <f>IF(W41&gt;0,ROUND(PMT(EvalSheet!$F$92/12,EvalSheet!$F$96*12,-C42),5),0)</f>
        <v>0</v>
      </c>
      <c r="E42" s="6">
        <f t="shared" si="9"/>
        <v>0</v>
      </c>
      <c r="F42" s="6">
        <f>IF(W41&gt;0,ROUND(MIN(C42,EvalSheet!$F$168)*$F$1,2),0)</f>
        <v>0</v>
      </c>
      <c r="G42" s="7">
        <v>0</v>
      </c>
      <c r="H42" s="7">
        <f>IF(W41&gt;0,ROUND(MIN(C42,EvalSheet!$F$168)*$H$1,0),0)</f>
        <v>0</v>
      </c>
      <c r="I42" s="7">
        <f>IF(W41&gt;0,ROUND(MIN(C42,EvalSheet!$F$168)*$I$1,2),0)</f>
        <v>0</v>
      </c>
      <c r="J42" s="7">
        <f>IF(W41&gt;0,ROUND(MIN(C42,EvalSheet!$F$168)*$J$1,2),0)</f>
        <v>0</v>
      </c>
      <c r="K42" s="7">
        <f>IF(W41&gt;0,ROUND(MIN(C42,EvalSheet!$F$168)*$K$1,2),0)</f>
        <v>0</v>
      </c>
      <c r="L42" s="6">
        <f t="shared" si="10"/>
        <v>0</v>
      </c>
      <c r="M42" s="7">
        <f t="shared" si="11"/>
        <v>0</v>
      </c>
      <c r="N42" s="2">
        <f t="shared" si="0"/>
        <v>0</v>
      </c>
      <c r="O42" s="80">
        <f t="shared" si="1"/>
        <v>0</v>
      </c>
      <c r="P42" s="79">
        <f t="shared" si="2"/>
        <v>0</v>
      </c>
      <c r="Q42" s="80">
        <f t="shared" si="3"/>
        <v>0</v>
      </c>
      <c r="R42" s="80">
        <f t="shared" si="4"/>
        <v>0</v>
      </c>
      <c r="S42">
        <f t="shared" si="12"/>
        <v>0</v>
      </c>
      <c r="T42" s="35">
        <f t="shared" si="5"/>
        <v>0</v>
      </c>
      <c r="U42" s="35">
        <f t="shared" si="6"/>
        <v>0</v>
      </c>
      <c r="V42" s="42">
        <f t="shared" si="13"/>
        <v>0</v>
      </c>
      <c r="W42" s="42">
        <f t="shared" si="7"/>
        <v>0</v>
      </c>
    </row>
    <row r="43" spans="2:23" x14ac:dyDescent="0.25">
      <c r="B43">
        <v>41</v>
      </c>
      <c r="C43" s="35">
        <f t="shared" si="8"/>
        <v>0</v>
      </c>
      <c r="D43" s="46">
        <f>IF(W42&gt;0,ROUND(PMT(EvalSheet!$F$92/12,EvalSheet!$F$96*12,-C43),5),0)</f>
        <v>0</v>
      </c>
      <c r="E43" s="6">
        <f t="shared" si="9"/>
        <v>0</v>
      </c>
      <c r="F43" s="6">
        <f>IF(W42&gt;0,ROUND(MIN(C43,EvalSheet!$F$168)*$F$1,2),0)</f>
        <v>0</v>
      </c>
      <c r="G43" s="7">
        <v>0</v>
      </c>
      <c r="H43" s="7">
        <f>IF(W42&gt;0,ROUND(MIN(C43,EvalSheet!$F$168)*$H$1,0),0)</f>
        <v>0</v>
      </c>
      <c r="I43" s="7">
        <f>IF(W42&gt;0,ROUND(MIN(C43,EvalSheet!$F$168)*$I$1,2),0)</f>
        <v>0</v>
      </c>
      <c r="J43" s="7">
        <f>IF(W42&gt;0,ROUND(MIN(C43,EvalSheet!$F$168)*$J$1,2),0)</f>
        <v>0</v>
      </c>
      <c r="K43" s="7">
        <f>IF(W42&gt;0,ROUND(MIN(C43,EvalSheet!$F$168)*$K$1,2),0)</f>
        <v>0</v>
      </c>
      <c r="L43" s="6">
        <f t="shared" si="10"/>
        <v>0</v>
      </c>
      <c r="M43" s="7">
        <f t="shared" si="11"/>
        <v>0</v>
      </c>
      <c r="N43" s="2">
        <f t="shared" si="0"/>
        <v>0</v>
      </c>
      <c r="O43" s="80">
        <f t="shared" si="1"/>
        <v>0</v>
      </c>
      <c r="P43" s="79">
        <f t="shared" si="2"/>
        <v>0</v>
      </c>
      <c r="Q43" s="80">
        <f t="shared" si="3"/>
        <v>0</v>
      </c>
      <c r="R43" s="80">
        <f t="shared" si="4"/>
        <v>0</v>
      </c>
      <c r="S43">
        <f t="shared" si="12"/>
        <v>0</v>
      </c>
      <c r="T43" s="35">
        <f t="shared" si="5"/>
        <v>0</v>
      </c>
      <c r="U43" s="35">
        <f t="shared" si="6"/>
        <v>0</v>
      </c>
      <c r="V43" s="42">
        <f t="shared" si="13"/>
        <v>0</v>
      </c>
      <c r="W43" s="42">
        <f t="shared" si="7"/>
        <v>0</v>
      </c>
    </row>
    <row r="44" spans="2:23" x14ac:dyDescent="0.25">
      <c r="B44">
        <v>42</v>
      </c>
      <c r="C44" s="35">
        <f t="shared" si="8"/>
        <v>0</v>
      </c>
      <c r="D44" s="46">
        <f>IF(W43&gt;0,ROUND(PMT(EvalSheet!$F$92/12,EvalSheet!$F$96*12,-C44),5),0)</f>
        <v>0</v>
      </c>
      <c r="E44" s="6">
        <f t="shared" si="9"/>
        <v>0</v>
      </c>
      <c r="F44" s="6">
        <f>IF(W43&gt;0,ROUND(MIN(C44,EvalSheet!$F$168)*$F$1,2),0)</f>
        <v>0</v>
      </c>
      <c r="G44" s="7">
        <v>0</v>
      </c>
      <c r="H44" s="7">
        <f>IF(W43&gt;0,ROUND(MIN(C44,EvalSheet!$F$168)*$H$1,0),0)</f>
        <v>0</v>
      </c>
      <c r="I44" s="7">
        <f>IF(W43&gt;0,ROUND(MIN(C44,EvalSheet!$F$168)*$I$1,2),0)</f>
        <v>0</v>
      </c>
      <c r="J44" s="7">
        <f>IF(W43&gt;0,ROUND(MIN(C44,EvalSheet!$F$168)*$J$1,2),0)</f>
        <v>0</v>
      </c>
      <c r="K44" s="7">
        <f>IF(W43&gt;0,ROUND(MIN(C44,EvalSheet!$F$168)*$K$1,2),0)</f>
        <v>0</v>
      </c>
      <c r="L44" s="6">
        <f t="shared" si="10"/>
        <v>0</v>
      </c>
      <c r="M44" s="7">
        <f t="shared" si="11"/>
        <v>0</v>
      </c>
      <c r="N44" s="2">
        <f t="shared" si="0"/>
        <v>0</v>
      </c>
      <c r="O44" s="80">
        <f t="shared" si="1"/>
        <v>0</v>
      </c>
      <c r="P44" s="79">
        <f t="shared" si="2"/>
        <v>0</v>
      </c>
      <c r="Q44" s="80">
        <f t="shared" si="3"/>
        <v>0</v>
      </c>
      <c r="R44" s="80">
        <f t="shared" si="4"/>
        <v>0</v>
      </c>
      <c r="S44">
        <f t="shared" si="12"/>
        <v>0</v>
      </c>
      <c r="T44" s="35">
        <f t="shared" si="5"/>
        <v>0</v>
      </c>
      <c r="U44" s="35">
        <f t="shared" si="6"/>
        <v>0</v>
      </c>
      <c r="V44" s="42">
        <f t="shared" si="13"/>
        <v>0</v>
      </c>
      <c r="W44" s="42">
        <f t="shared" si="7"/>
        <v>0</v>
      </c>
    </row>
    <row r="45" spans="2:23" x14ac:dyDescent="0.25">
      <c r="B45">
        <v>43</v>
      </c>
      <c r="C45" s="35">
        <f t="shared" si="8"/>
        <v>0</v>
      </c>
      <c r="D45" s="46">
        <f>IF(W44&gt;0,ROUND(PMT(EvalSheet!$F$92/12,EvalSheet!$F$96*12,-C45),5),0)</f>
        <v>0</v>
      </c>
      <c r="E45" s="6">
        <f t="shared" si="9"/>
        <v>0</v>
      </c>
      <c r="F45" s="6">
        <f>IF(W44&gt;0,ROUND(MIN(C45,EvalSheet!$F$168)*$F$1,2),0)</f>
        <v>0</v>
      </c>
      <c r="G45" s="7">
        <v>0</v>
      </c>
      <c r="H45" s="7">
        <f>IF(W44&gt;0,ROUND(MIN(C45,EvalSheet!$F$168)*$H$1,0),0)</f>
        <v>0</v>
      </c>
      <c r="I45" s="7">
        <f>IF(W44&gt;0,ROUND(MIN(C45,EvalSheet!$F$168)*$I$1,2),0)</f>
        <v>0</v>
      </c>
      <c r="J45" s="7">
        <f>IF(W44&gt;0,ROUND(MIN(C45,EvalSheet!$F$168)*$J$1,2),0)</f>
        <v>0</v>
      </c>
      <c r="K45" s="7">
        <f>IF(W44&gt;0,ROUND(MIN(C45,EvalSheet!$F$168)*$K$1,2),0)</f>
        <v>0</v>
      </c>
      <c r="L45" s="6">
        <f t="shared" si="10"/>
        <v>0</v>
      </c>
      <c r="M45" s="7">
        <f t="shared" si="11"/>
        <v>0</v>
      </c>
      <c r="N45" s="2">
        <f t="shared" si="0"/>
        <v>0</v>
      </c>
      <c r="O45" s="80">
        <f t="shared" si="1"/>
        <v>0</v>
      </c>
      <c r="P45" s="79">
        <f t="shared" si="2"/>
        <v>0</v>
      </c>
      <c r="Q45" s="80">
        <f t="shared" si="3"/>
        <v>0</v>
      </c>
      <c r="R45" s="80">
        <f t="shared" si="4"/>
        <v>0</v>
      </c>
      <c r="S45">
        <f t="shared" si="12"/>
        <v>0</v>
      </c>
      <c r="T45" s="35">
        <f t="shared" si="5"/>
        <v>0</v>
      </c>
      <c r="U45" s="35">
        <f t="shared" si="6"/>
        <v>0</v>
      </c>
      <c r="V45" s="42">
        <f t="shared" si="13"/>
        <v>0</v>
      </c>
      <c r="W45" s="42">
        <f t="shared" si="7"/>
        <v>0</v>
      </c>
    </row>
    <row r="46" spans="2:23" x14ac:dyDescent="0.25">
      <c r="B46">
        <v>44</v>
      </c>
      <c r="C46" s="35">
        <f t="shared" si="8"/>
        <v>0</v>
      </c>
      <c r="D46" s="46">
        <f>IF(W45&gt;0,ROUND(PMT(EvalSheet!$F$92/12,EvalSheet!$F$96*12,-C46),5),0)</f>
        <v>0</v>
      </c>
      <c r="E46" s="6">
        <f t="shared" si="9"/>
        <v>0</v>
      </c>
      <c r="F46" s="6">
        <f>IF(W45&gt;0,ROUND(MIN(C46,EvalSheet!$F$168)*$F$1,2),0)</f>
        <v>0</v>
      </c>
      <c r="G46" s="7">
        <v>0</v>
      </c>
      <c r="H46" s="7">
        <f>IF(W45&gt;0,ROUND(MIN(C46,EvalSheet!$F$168)*$H$1,0),0)</f>
        <v>0</v>
      </c>
      <c r="I46" s="7">
        <f>IF(W45&gt;0,ROUND(MIN(C46,EvalSheet!$F$168)*$I$1,2),0)</f>
        <v>0</v>
      </c>
      <c r="J46" s="7">
        <f>IF(W45&gt;0,ROUND(MIN(C46,EvalSheet!$F$168)*$J$1,2),0)</f>
        <v>0</v>
      </c>
      <c r="K46" s="7">
        <f>IF(W45&gt;0,ROUND(MIN(C46,EvalSheet!$F$168)*$K$1,2),0)</f>
        <v>0</v>
      </c>
      <c r="L46" s="6">
        <f t="shared" si="10"/>
        <v>0</v>
      </c>
      <c r="M46" s="7">
        <f t="shared" si="11"/>
        <v>0</v>
      </c>
      <c r="N46" s="2">
        <f t="shared" si="0"/>
        <v>0</v>
      </c>
      <c r="O46" s="80">
        <f t="shared" si="1"/>
        <v>0</v>
      </c>
      <c r="P46" s="79">
        <f t="shared" si="2"/>
        <v>0</v>
      </c>
      <c r="Q46" s="80">
        <f t="shared" si="3"/>
        <v>0</v>
      </c>
      <c r="R46" s="80">
        <f t="shared" si="4"/>
        <v>0</v>
      </c>
      <c r="S46">
        <f t="shared" si="12"/>
        <v>0</v>
      </c>
      <c r="T46" s="35">
        <f t="shared" si="5"/>
        <v>0</v>
      </c>
      <c r="U46" s="35">
        <f t="shared" si="6"/>
        <v>0</v>
      </c>
      <c r="V46" s="42">
        <f t="shared" si="13"/>
        <v>0</v>
      </c>
      <c r="W46" s="42">
        <f t="shared" si="7"/>
        <v>0</v>
      </c>
    </row>
    <row r="47" spans="2:23" x14ac:dyDescent="0.25">
      <c r="B47">
        <v>45</v>
      </c>
      <c r="C47" s="35">
        <f t="shared" si="8"/>
        <v>0</v>
      </c>
      <c r="D47" s="46">
        <f>IF(W46&gt;0,ROUND(PMT(EvalSheet!$F$92/12,EvalSheet!$F$96*12,-C47),5),0)</f>
        <v>0</v>
      </c>
      <c r="E47" s="6">
        <f t="shared" si="9"/>
        <v>0</v>
      </c>
      <c r="F47" s="6">
        <f>IF(W46&gt;0,ROUND(MIN(C47,EvalSheet!$F$168)*$F$1,2),0)</f>
        <v>0</v>
      </c>
      <c r="G47" s="7">
        <v>0</v>
      </c>
      <c r="H47" s="7">
        <f>IF(W46&gt;0,ROUND(MIN(C47,EvalSheet!$F$168)*$H$1,0),0)</f>
        <v>0</v>
      </c>
      <c r="I47" s="7">
        <f>IF(W46&gt;0,ROUND(MIN(C47,EvalSheet!$F$168)*$I$1,2),0)</f>
        <v>0</v>
      </c>
      <c r="J47" s="7">
        <f>IF(W46&gt;0,ROUND(MIN(C47,EvalSheet!$F$168)*$J$1,2),0)</f>
        <v>0</v>
      </c>
      <c r="K47" s="7">
        <f>IF(W46&gt;0,ROUND(MIN(C47,EvalSheet!$F$168)*$K$1,2),0)</f>
        <v>0</v>
      </c>
      <c r="L47" s="6">
        <f t="shared" si="10"/>
        <v>0</v>
      </c>
      <c r="M47" s="7">
        <f t="shared" si="11"/>
        <v>0</v>
      </c>
      <c r="N47" s="2">
        <f t="shared" si="0"/>
        <v>0</v>
      </c>
      <c r="O47" s="80">
        <f t="shared" si="1"/>
        <v>0</v>
      </c>
      <c r="P47" s="79">
        <f t="shared" si="2"/>
        <v>0</v>
      </c>
      <c r="Q47" s="80">
        <f t="shared" si="3"/>
        <v>0</v>
      </c>
      <c r="R47" s="80">
        <f t="shared" si="4"/>
        <v>0</v>
      </c>
      <c r="S47">
        <f t="shared" si="12"/>
        <v>0</v>
      </c>
      <c r="T47" s="35">
        <f t="shared" si="5"/>
        <v>0</v>
      </c>
      <c r="U47" s="35">
        <f t="shared" si="6"/>
        <v>0</v>
      </c>
      <c r="V47" s="42">
        <f t="shared" si="13"/>
        <v>0</v>
      </c>
      <c r="W47" s="42">
        <f t="shared" si="7"/>
        <v>0</v>
      </c>
    </row>
    <row r="48" spans="2:23" x14ac:dyDescent="0.25">
      <c r="B48">
        <v>46</v>
      </c>
      <c r="C48" s="35">
        <f t="shared" si="8"/>
        <v>0</v>
      </c>
      <c r="D48" s="46">
        <f>IF(W47&gt;0,ROUND(PMT(EvalSheet!$F$92/12,EvalSheet!$F$96*12,-C48),5),0)</f>
        <v>0</v>
      </c>
      <c r="E48" s="6">
        <f t="shared" si="9"/>
        <v>0</v>
      </c>
      <c r="F48" s="6">
        <f>IF(W47&gt;0,ROUND(MIN(C48,EvalSheet!$F$168)*$F$1,2),0)</f>
        <v>0</v>
      </c>
      <c r="G48" s="7">
        <v>0</v>
      </c>
      <c r="H48" s="7">
        <f>IF(W47&gt;0,ROUND(MIN(C48,EvalSheet!$F$168)*$H$1,0),0)</f>
        <v>0</v>
      </c>
      <c r="I48" s="7">
        <f>IF(W47&gt;0,ROUND(MIN(C48,EvalSheet!$F$168)*$I$1,2),0)</f>
        <v>0</v>
      </c>
      <c r="J48" s="7">
        <f>IF(W47&gt;0,ROUND(MIN(C48,EvalSheet!$F$168)*$J$1,2),0)</f>
        <v>0</v>
      </c>
      <c r="K48" s="7">
        <f>IF(W47&gt;0,ROUND(MIN(C48,EvalSheet!$F$168)*$K$1,2),0)</f>
        <v>0</v>
      </c>
      <c r="L48" s="6">
        <f t="shared" si="10"/>
        <v>0</v>
      </c>
      <c r="M48" s="7">
        <f t="shared" si="11"/>
        <v>0</v>
      </c>
      <c r="N48" s="2">
        <f t="shared" si="0"/>
        <v>0</v>
      </c>
      <c r="O48" s="80">
        <f t="shared" si="1"/>
        <v>0</v>
      </c>
      <c r="P48" s="79">
        <f t="shared" si="2"/>
        <v>0</v>
      </c>
      <c r="Q48" s="80">
        <f t="shared" si="3"/>
        <v>0</v>
      </c>
      <c r="R48" s="80">
        <f t="shared" si="4"/>
        <v>0</v>
      </c>
      <c r="S48">
        <f t="shared" si="12"/>
        <v>0</v>
      </c>
      <c r="T48" s="35">
        <f t="shared" si="5"/>
        <v>0</v>
      </c>
      <c r="U48" s="35">
        <f t="shared" si="6"/>
        <v>0</v>
      </c>
      <c r="V48" s="42">
        <f t="shared" si="13"/>
        <v>0</v>
      </c>
      <c r="W48" s="42">
        <f t="shared" si="7"/>
        <v>0</v>
      </c>
    </row>
    <row r="49" spans="2:23" x14ac:dyDescent="0.25">
      <c r="B49">
        <v>47</v>
      </c>
      <c r="C49" s="35">
        <f t="shared" si="8"/>
        <v>0</v>
      </c>
      <c r="D49" s="46">
        <f>IF(W48&gt;0,ROUND(PMT(EvalSheet!$F$92/12,EvalSheet!$F$96*12,-C49),5),0)</f>
        <v>0</v>
      </c>
      <c r="E49" s="6">
        <f t="shared" si="9"/>
        <v>0</v>
      </c>
      <c r="F49" s="6">
        <f>IF(W48&gt;0,ROUND(MIN(C49,EvalSheet!$F$168)*$F$1,2),0)</f>
        <v>0</v>
      </c>
      <c r="G49" s="7">
        <v>0</v>
      </c>
      <c r="H49" s="7">
        <f>IF(W48&gt;0,ROUND(MIN(C49,EvalSheet!$F$168)*$H$1,0),0)</f>
        <v>0</v>
      </c>
      <c r="I49" s="7">
        <f>IF(W48&gt;0,ROUND(MIN(C49,EvalSheet!$F$168)*$I$1,2),0)</f>
        <v>0</v>
      </c>
      <c r="J49" s="7">
        <f>IF(W48&gt;0,ROUND(MIN(C49,EvalSheet!$F$168)*$J$1,2),0)</f>
        <v>0</v>
      </c>
      <c r="K49" s="7">
        <f>IF(W48&gt;0,ROUND(MIN(C49,EvalSheet!$F$168)*$K$1,2),0)</f>
        <v>0</v>
      </c>
      <c r="L49" s="6">
        <f t="shared" si="10"/>
        <v>0</v>
      </c>
      <c r="M49" s="7">
        <f t="shared" si="11"/>
        <v>0</v>
      </c>
      <c r="N49" s="2">
        <f t="shared" si="0"/>
        <v>0</v>
      </c>
      <c r="O49" s="80">
        <f t="shared" si="1"/>
        <v>0</v>
      </c>
      <c r="P49" s="79">
        <f t="shared" si="2"/>
        <v>0</v>
      </c>
      <c r="Q49" s="80">
        <f t="shared" si="3"/>
        <v>0</v>
      </c>
      <c r="R49" s="80">
        <f t="shared" si="4"/>
        <v>0</v>
      </c>
      <c r="S49">
        <f t="shared" si="12"/>
        <v>0</v>
      </c>
      <c r="T49" s="35">
        <f t="shared" si="5"/>
        <v>0</v>
      </c>
      <c r="U49" s="35">
        <f t="shared" si="6"/>
        <v>0</v>
      </c>
      <c r="V49" s="42">
        <f t="shared" si="13"/>
        <v>0</v>
      </c>
      <c r="W49" s="42">
        <f t="shared" si="7"/>
        <v>0</v>
      </c>
    </row>
    <row r="50" spans="2:23" x14ac:dyDescent="0.25">
      <c r="B50">
        <v>48</v>
      </c>
      <c r="C50" s="35">
        <f t="shared" si="8"/>
        <v>0</v>
      </c>
      <c r="D50" s="46">
        <f>IF(W49&gt;0,ROUND(PMT(EvalSheet!$F$92/12,EvalSheet!$F$96*12,-C50),5),0)</f>
        <v>0</v>
      </c>
      <c r="E50" s="6">
        <f t="shared" si="9"/>
        <v>0</v>
      </c>
      <c r="F50" s="6">
        <f>IF(W49&gt;0,ROUND(MIN(C50,EvalSheet!$F$168)*$F$1,2),0)</f>
        <v>0</v>
      </c>
      <c r="G50" s="7">
        <v>0</v>
      </c>
      <c r="H50" s="7">
        <f>IF(W49&gt;0,ROUND(MIN(C50,EvalSheet!$F$168)*$H$1,0),0)</f>
        <v>0</v>
      </c>
      <c r="I50" s="7">
        <f>IF(W49&gt;0,ROUND(MIN(C50,EvalSheet!$F$168)*$I$1,2),0)</f>
        <v>0</v>
      </c>
      <c r="J50" s="7">
        <f>IF(W49&gt;0,ROUND(MIN(C50,EvalSheet!$F$168)*$J$1,2),0)</f>
        <v>0</v>
      </c>
      <c r="K50" s="7">
        <f>IF(W49&gt;0,ROUND(MIN(C50,EvalSheet!$F$168)*$K$1,2),0)</f>
        <v>0</v>
      </c>
      <c r="L50" s="6">
        <f t="shared" si="10"/>
        <v>0</v>
      </c>
      <c r="M50" s="7">
        <f t="shared" si="11"/>
        <v>0</v>
      </c>
      <c r="N50" s="2">
        <f t="shared" si="0"/>
        <v>0</v>
      </c>
      <c r="O50" s="80">
        <f t="shared" si="1"/>
        <v>0</v>
      </c>
      <c r="P50" s="79">
        <f t="shared" si="2"/>
        <v>0</v>
      </c>
      <c r="Q50" s="80">
        <f t="shared" si="3"/>
        <v>0</v>
      </c>
      <c r="R50" s="80">
        <f t="shared" si="4"/>
        <v>0</v>
      </c>
      <c r="S50">
        <f t="shared" si="12"/>
        <v>0</v>
      </c>
      <c r="T50" s="35">
        <f t="shared" si="5"/>
        <v>0</v>
      </c>
      <c r="U50" s="35">
        <f t="shared" si="6"/>
        <v>0</v>
      </c>
      <c r="V50" s="42">
        <f t="shared" si="13"/>
        <v>0</v>
      </c>
      <c r="W50" s="42">
        <f t="shared" si="7"/>
        <v>0</v>
      </c>
    </row>
    <row r="51" spans="2:23" x14ac:dyDescent="0.25">
      <c r="B51">
        <v>49</v>
      </c>
      <c r="C51" s="35">
        <f t="shared" si="8"/>
        <v>0</v>
      </c>
      <c r="D51" s="46">
        <f>IF(W50&gt;0,ROUND(PMT(EvalSheet!$F$92/12,EvalSheet!$F$96*12,-C51),5),0)</f>
        <v>0</v>
      </c>
      <c r="E51" s="6">
        <f t="shared" si="9"/>
        <v>0</v>
      </c>
      <c r="F51" s="6">
        <f>IF(W50&gt;0,ROUND(MIN(C51,EvalSheet!$F$168)*$F$1,2),0)</f>
        <v>0</v>
      </c>
      <c r="G51" s="7">
        <v>0</v>
      </c>
      <c r="H51" s="7">
        <f>IF(W50&gt;0,ROUND(MIN(C51,EvalSheet!$F$168)*$H$1,0),0)</f>
        <v>0</v>
      </c>
      <c r="I51" s="7">
        <f>IF(W50&gt;0,ROUND(MIN(C51,EvalSheet!$F$168)*$I$1,2),0)</f>
        <v>0</v>
      </c>
      <c r="J51" s="7">
        <f>IF(W50&gt;0,ROUND(MIN(C51,EvalSheet!$F$168)*$J$1,2),0)</f>
        <v>0</v>
      </c>
      <c r="K51" s="7">
        <f>IF(W50&gt;0,ROUND(MIN(C51,EvalSheet!$F$168)*$K$1,2),0)</f>
        <v>0</v>
      </c>
      <c r="L51" s="6">
        <f t="shared" si="10"/>
        <v>0</v>
      </c>
      <c r="M51" s="7">
        <f t="shared" si="11"/>
        <v>0</v>
      </c>
      <c r="N51" s="2">
        <f t="shared" si="0"/>
        <v>0</v>
      </c>
      <c r="O51" s="80">
        <f t="shared" si="1"/>
        <v>0</v>
      </c>
      <c r="P51" s="79">
        <f t="shared" si="2"/>
        <v>0</v>
      </c>
      <c r="Q51" s="80">
        <f t="shared" si="3"/>
        <v>0</v>
      </c>
      <c r="R51" s="80">
        <f t="shared" si="4"/>
        <v>0</v>
      </c>
      <c r="S51">
        <f t="shared" si="12"/>
        <v>0</v>
      </c>
      <c r="T51" s="35">
        <f t="shared" si="5"/>
        <v>0</v>
      </c>
      <c r="U51" s="35">
        <f t="shared" si="6"/>
        <v>0</v>
      </c>
      <c r="V51" s="42">
        <f t="shared" si="13"/>
        <v>0</v>
      </c>
      <c r="W51" s="42">
        <f t="shared" si="7"/>
        <v>0</v>
      </c>
    </row>
    <row r="52" spans="2:23" x14ac:dyDescent="0.25">
      <c r="B52">
        <v>50</v>
      </c>
      <c r="C52" s="35">
        <f t="shared" si="8"/>
        <v>0</v>
      </c>
      <c r="D52" s="46">
        <f>IF(W51&gt;0,ROUND(PMT(EvalSheet!$F$92/12,EvalSheet!$F$96*12,-C52),5),0)</f>
        <v>0</v>
      </c>
      <c r="E52" s="6">
        <f t="shared" si="9"/>
        <v>0</v>
      </c>
      <c r="F52" s="6">
        <f>IF(W51&gt;0,ROUND(MIN(C52,EvalSheet!$F$168)*$F$1,2),0)</f>
        <v>0</v>
      </c>
      <c r="G52" s="7">
        <v>0</v>
      </c>
      <c r="H52" s="7">
        <f>IF(W51&gt;0,ROUND(MIN(C52,EvalSheet!$F$168)*$H$1,0),0)</f>
        <v>0</v>
      </c>
      <c r="I52" s="7">
        <f>IF(W51&gt;0,ROUND(MIN(C52,EvalSheet!$F$168)*$I$1,2),0)</f>
        <v>0</v>
      </c>
      <c r="J52" s="7">
        <f>IF(W51&gt;0,ROUND(MIN(C52,EvalSheet!$F$168)*$J$1,2),0)</f>
        <v>0</v>
      </c>
      <c r="K52" s="7">
        <f>IF(W51&gt;0,ROUND(MIN(C52,EvalSheet!$F$168)*$K$1,2),0)</f>
        <v>0</v>
      </c>
      <c r="L52" s="6">
        <f t="shared" si="10"/>
        <v>0</v>
      </c>
      <c r="M52" s="7">
        <f t="shared" si="11"/>
        <v>0</v>
      </c>
      <c r="N52" s="2">
        <f t="shared" si="0"/>
        <v>0</v>
      </c>
      <c r="O52" s="80">
        <f t="shared" si="1"/>
        <v>0</v>
      </c>
      <c r="P52" s="79">
        <f t="shared" si="2"/>
        <v>0</v>
      </c>
      <c r="Q52" s="80">
        <f t="shared" si="3"/>
        <v>0</v>
      </c>
      <c r="R52" s="80">
        <f t="shared" si="4"/>
        <v>0</v>
      </c>
      <c r="S52">
        <f t="shared" si="12"/>
        <v>0</v>
      </c>
      <c r="T52" s="35">
        <f t="shared" si="5"/>
        <v>0</v>
      </c>
      <c r="U52" s="35">
        <f t="shared" si="6"/>
        <v>0</v>
      </c>
      <c r="V52" s="42">
        <f t="shared" si="13"/>
        <v>0</v>
      </c>
      <c r="W52" s="42">
        <f t="shared" si="7"/>
        <v>0</v>
      </c>
    </row>
    <row r="53" spans="2:23" x14ac:dyDescent="0.25">
      <c r="B53">
        <v>51</v>
      </c>
      <c r="C53" s="35">
        <f t="shared" si="8"/>
        <v>0</v>
      </c>
      <c r="D53" s="46">
        <f>IF(W52&gt;0,ROUND(PMT(EvalSheet!$F$92/12,EvalSheet!$F$96*12,-C53),5),0)</f>
        <v>0</v>
      </c>
      <c r="E53" s="6">
        <f t="shared" si="9"/>
        <v>0</v>
      </c>
      <c r="F53" s="6">
        <f>IF(W52&gt;0,ROUND(MIN(C53,EvalSheet!$F$168)*$F$1,2),0)</f>
        <v>0</v>
      </c>
      <c r="G53" s="7">
        <v>0</v>
      </c>
      <c r="H53" s="7">
        <f>IF(W52&gt;0,ROUND(MIN(C53,EvalSheet!$F$168)*$H$1,0),0)</f>
        <v>0</v>
      </c>
      <c r="I53" s="7">
        <f>IF(W52&gt;0,ROUND(MIN(C53,EvalSheet!$F$168)*$I$1,2),0)</f>
        <v>0</v>
      </c>
      <c r="J53" s="7">
        <f>IF(W52&gt;0,ROUND(MIN(C53,EvalSheet!$F$168)*$J$1,2),0)</f>
        <v>0</v>
      </c>
      <c r="K53" s="7">
        <f>IF(W52&gt;0,ROUND(MIN(C53,EvalSheet!$F$168)*$K$1,2),0)</f>
        <v>0</v>
      </c>
      <c r="L53" s="6">
        <f t="shared" si="10"/>
        <v>0</v>
      </c>
      <c r="M53" s="7">
        <f t="shared" si="11"/>
        <v>0</v>
      </c>
      <c r="N53" s="2">
        <f t="shared" si="0"/>
        <v>0</v>
      </c>
      <c r="O53" s="80">
        <f t="shared" si="1"/>
        <v>0</v>
      </c>
      <c r="P53" s="79">
        <f t="shared" si="2"/>
        <v>0</v>
      </c>
      <c r="Q53" s="80">
        <f t="shared" si="3"/>
        <v>0</v>
      </c>
      <c r="R53" s="80">
        <f t="shared" si="4"/>
        <v>0</v>
      </c>
      <c r="S53">
        <f t="shared" si="12"/>
        <v>0</v>
      </c>
      <c r="T53" s="35">
        <f t="shared" si="5"/>
        <v>0</v>
      </c>
      <c r="U53" s="35">
        <f t="shared" si="6"/>
        <v>0</v>
      </c>
      <c r="V53" s="42">
        <f t="shared" si="13"/>
        <v>0</v>
      </c>
      <c r="W53" s="42">
        <f t="shared" si="7"/>
        <v>0</v>
      </c>
    </row>
    <row r="54" spans="2:23" x14ac:dyDescent="0.25">
      <c r="B54">
        <v>52</v>
      </c>
      <c r="C54" s="35">
        <f t="shared" si="8"/>
        <v>0</v>
      </c>
      <c r="D54" s="46">
        <f>IF(W53&gt;0,ROUND(PMT(EvalSheet!$F$92/12,EvalSheet!$F$96*12,-C54),5),0)</f>
        <v>0</v>
      </c>
      <c r="E54" s="6">
        <f t="shared" si="9"/>
        <v>0</v>
      </c>
      <c r="F54" s="6">
        <f>IF(W53&gt;0,ROUND(MIN(C54,EvalSheet!$F$168)*$F$1,2),0)</f>
        <v>0</v>
      </c>
      <c r="G54" s="7">
        <v>0</v>
      </c>
      <c r="H54" s="7">
        <f>IF(W53&gt;0,ROUND(MIN(C54,EvalSheet!$F$168)*$H$1,0),0)</f>
        <v>0</v>
      </c>
      <c r="I54" s="7">
        <f>IF(W53&gt;0,ROUND(MIN(C54,EvalSheet!$F$168)*$I$1,2),0)</f>
        <v>0</v>
      </c>
      <c r="J54" s="7">
        <f>IF(W53&gt;0,ROUND(MIN(C54,EvalSheet!$F$168)*$J$1,2),0)</f>
        <v>0</v>
      </c>
      <c r="K54" s="7">
        <f>IF(W53&gt;0,ROUND(MIN(C54,EvalSheet!$F$168)*$K$1,2),0)</f>
        <v>0</v>
      </c>
      <c r="L54" s="6">
        <f t="shared" si="10"/>
        <v>0</v>
      </c>
      <c r="M54" s="7">
        <f t="shared" si="11"/>
        <v>0</v>
      </c>
      <c r="N54" s="2">
        <f t="shared" si="0"/>
        <v>0</v>
      </c>
      <c r="O54" s="80">
        <f t="shared" si="1"/>
        <v>0</v>
      </c>
      <c r="P54" s="79">
        <f t="shared" si="2"/>
        <v>0</v>
      </c>
      <c r="Q54" s="80">
        <f t="shared" si="3"/>
        <v>0</v>
      </c>
      <c r="R54" s="80">
        <f t="shared" si="4"/>
        <v>0</v>
      </c>
      <c r="S54">
        <f t="shared" si="12"/>
        <v>0</v>
      </c>
      <c r="T54" s="35">
        <f t="shared" si="5"/>
        <v>0</v>
      </c>
      <c r="U54" s="35">
        <f t="shared" si="6"/>
        <v>0</v>
      </c>
      <c r="V54" s="42">
        <f t="shared" si="13"/>
        <v>0</v>
      </c>
      <c r="W54" s="42">
        <f t="shared" si="7"/>
        <v>0</v>
      </c>
    </row>
    <row r="55" spans="2:23" x14ac:dyDescent="0.25">
      <c r="B55">
        <v>53</v>
      </c>
      <c r="C55" s="35">
        <f t="shared" si="8"/>
        <v>0</v>
      </c>
      <c r="D55" s="46">
        <f>IF(W54&gt;0,ROUND(PMT(EvalSheet!$F$92/12,EvalSheet!$F$96*12,-C55),5),0)</f>
        <v>0</v>
      </c>
      <c r="E55" s="6">
        <f t="shared" si="9"/>
        <v>0</v>
      </c>
      <c r="F55" s="6">
        <f>IF(W54&gt;0,ROUND(MIN(C55,EvalSheet!$F$168)*$F$1,2),0)</f>
        <v>0</v>
      </c>
      <c r="G55" s="7">
        <v>0</v>
      </c>
      <c r="H55" s="7">
        <f>IF(W54&gt;0,ROUND(MIN(C55,EvalSheet!$F$168)*$H$1,0),0)</f>
        <v>0</v>
      </c>
      <c r="I55" s="7">
        <f>IF(W54&gt;0,ROUND(MIN(C55,EvalSheet!$F$168)*$I$1,2),0)</f>
        <v>0</v>
      </c>
      <c r="J55" s="7">
        <f>IF(W54&gt;0,ROUND(MIN(C55,EvalSheet!$F$168)*$J$1,2),0)</f>
        <v>0</v>
      </c>
      <c r="K55" s="7">
        <f>IF(W54&gt;0,ROUND(MIN(C55,EvalSheet!$F$168)*$K$1,2),0)</f>
        <v>0</v>
      </c>
      <c r="L55" s="6">
        <f t="shared" si="10"/>
        <v>0</v>
      </c>
      <c r="M55" s="7">
        <f t="shared" si="11"/>
        <v>0</v>
      </c>
      <c r="N55" s="2">
        <f t="shared" si="0"/>
        <v>0</v>
      </c>
      <c r="O55" s="80">
        <f t="shared" si="1"/>
        <v>0</v>
      </c>
      <c r="P55" s="79">
        <f t="shared" si="2"/>
        <v>0</v>
      </c>
      <c r="Q55" s="80">
        <f t="shared" si="3"/>
        <v>0</v>
      </c>
      <c r="R55" s="80">
        <f t="shared" si="4"/>
        <v>0</v>
      </c>
      <c r="S55">
        <f t="shared" si="12"/>
        <v>0</v>
      </c>
      <c r="T55" s="35">
        <f t="shared" si="5"/>
        <v>0</v>
      </c>
      <c r="U55" s="35">
        <f t="shared" si="6"/>
        <v>0</v>
      </c>
      <c r="V55" s="42">
        <f t="shared" si="13"/>
        <v>0</v>
      </c>
      <c r="W55" s="42">
        <f t="shared" si="7"/>
        <v>0</v>
      </c>
    </row>
    <row r="56" spans="2:23" x14ac:dyDescent="0.25">
      <c r="B56">
        <v>54</v>
      </c>
      <c r="C56" s="35">
        <f t="shared" si="8"/>
        <v>0</v>
      </c>
      <c r="D56" s="46">
        <f>IF(W55&gt;0,ROUND(PMT(EvalSheet!$F$92/12,EvalSheet!$F$96*12,-C56),5),0)</f>
        <v>0</v>
      </c>
      <c r="E56" s="6">
        <f t="shared" si="9"/>
        <v>0</v>
      </c>
      <c r="F56" s="6">
        <f>IF(W55&gt;0,ROUND(MIN(C56,EvalSheet!$F$168)*$F$1,2),0)</f>
        <v>0</v>
      </c>
      <c r="G56" s="7">
        <v>0</v>
      </c>
      <c r="H56" s="7">
        <f>IF(W55&gt;0,ROUND(MIN(C56,EvalSheet!$F$168)*$H$1,0),0)</f>
        <v>0</v>
      </c>
      <c r="I56" s="7">
        <f>IF(W55&gt;0,ROUND(MIN(C56,EvalSheet!$F$168)*$I$1,2),0)</f>
        <v>0</v>
      </c>
      <c r="J56" s="7">
        <f>IF(W55&gt;0,ROUND(MIN(C56,EvalSheet!$F$168)*$J$1,2),0)</f>
        <v>0</v>
      </c>
      <c r="K56" s="7">
        <f>IF(W55&gt;0,ROUND(MIN(C56,EvalSheet!$F$168)*$K$1,2),0)</f>
        <v>0</v>
      </c>
      <c r="L56" s="6">
        <f t="shared" si="10"/>
        <v>0</v>
      </c>
      <c r="M56" s="7">
        <f t="shared" si="11"/>
        <v>0</v>
      </c>
      <c r="N56" s="2">
        <f t="shared" si="0"/>
        <v>0</v>
      </c>
      <c r="O56" s="80">
        <f t="shared" si="1"/>
        <v>0</v>
      </c>
      <c r="P56" s="79">
        <f t="shared" si="2"/>
        <v>0</v>
      </c>
      <c r="Q56" s="80">
        <f t="shared" si="3"/>
        <v>0</v>
      </c>
      <c r="R56" s="80">
        <f t="shared" si="4"/>
        <v>0</v>
      </c>
      <c r="S56">
        <f t="shared" si="12"/>
        <v>0</v>
      </c>
      <c r="T56" s="35">
        <f t="shared" si="5"/>
        <v>0</v>
      </c>
      <c r="U56" s="35">
        <f t="shared" si="6"/>
        <v>0</v>
      </c>
      <c r="V56" s="42">
        <f t="shared" si="13"/>
        <v>0</v>
      </c>
      <c r="W56" s="42">
        <f t="shared" si="7"/>
        <v>0</v>
      </c>
    </row>
    <row r="57" spans="2:23" x14ac:dyDescent="0.25">
      <c r="B57">
        <v>55</v>
      </c>
      <c r="C57" s="35">
        <f t="shared" si="8"/>
        <v>0</v>
      </c>
      <c r="D57" s="46">
        <f>IF(W56&gt;0,ROUND(PMT(EvalSheet!$F$92/12,EvalSheet!$F$96*12,-C57),5),0)</f>
        <v>0</v>
      </c>
      <c r="E57" s="6">
        <f t="shared" si="9"/>
        <v>0</v>
      </c>
      <c r="F57" s="6">
        <f>IF(W56&gt;0,ROUND(MIN(C57,EvalSheet!$F$168)*$F$1,2),0)</f>
        <v>0</v>
      </c>
      <c r="G57" s="7">
        <v>0</v>
      </c>
      <c r="H57" s="7">
        <f>IF(W56&gt;0,ROUND(MIN(C57,EvalSheet!$F$168)*$H$1,0),0)</f>
        <v>0</v>
      </c>
      <c r="I57" s="7">
        <f>IF(W56&gt;0,ROUND(MIN(C57,EvalSheet!$F$168)*$I$1,2),0)</f>
        <v>0</v>
      </c>
      <c r="J57" s="7">
        <f>IF(W56&gt;0,ROUND(MIN(C57,EvalSheet!$F$168)*$J$1,2),0)</f>
        <v>0</v>
      </c>
      <c r="K57" s="7">
        <f>IF(W56&gt;0,ROUND(MIN(C57,EvalSheet!$F$168)*$K$1,2),0)</f>
        <v>0</v>
      </c>
      <c r="L57" s="6">
        <f t="shared" si="10"/>
        <v>0</v>
      </c>
      <c r="M57" s="7">
        <f t="shared" si="11"/>
        <v>0</v>
      </c>
      <c r="N57" s="2">
        <f t="shared" si="0"/>
        <v>0</v>
      </c>
      <c r="O57" s="80">
        <f t="shared" si="1"/>
        <v>0</v>
      </c>
      <c r="P57" s="79">
        <f t="shared" si="2"/>
        <v>0</v>
      </c>
      <c r="Q57" s="80">
        <f t="shared" si="3"/>
        <v>0</v>
      </c>
      <c r="R57" s="80">
        <f t="shared" si="4"/>
        <v>0</v>
      </c>
      <c r="S57">
        <f t="shared" si="12"/>
        <v>0</v>
      </c>
      <c r="T57" s="35">
        <f t="shared" si="5"/>
        <v>0</v>
      </c>
      <c r="U57" s="35">
        <f t="shared" si="6"/>
        <v>0</v>
      </c>
      <c r="V57" s="42">
        <f t="shared" si="13"/>
        <v>0</v>
      </c>
      <c r="W57" s="42">
        <f t="shared" si="7"/>
        <v>0</v>
      </c>
    </row>
    <row r="58" spans="2:23" x14ac:dyDescent="0.25">
      <c r="B58">
        <v>56</v>
      </c>
      <c r="C58" s="35">
        <f t="shared" si="8"/>
        <v>0</v>
      </c>
      <c r="D58" s="46">
        <f>IF(W57&gt;0,ROUND(PMT(EvalSheet!$F$92/12,EvalSheet!$F$96*12,-C58),5),0)</f>
        <v>0</v>
      </c>
      <c r="E58" s="6">
        <f t="shared" si="9"/>
        <v>0</v>
      </c>
      <c r="F58" s="6">
        <f>IF(W57&gt;0,ROUND(MIN(C58,EvalSheet!$F$168)*$F$1,2),0)</f>
        <v>0</v>
      </c>
      <c r="G58" s="7">
        <v>0</v>
      </c>
      <c r="H58" s="7">
        <f>IF(W57&gt;0,ROUND(MIN(C58,EvalSheet!$F$168)*$H$1,0),0)</f>
        <v>0</v>
      </c>
      <c r="I58" s="7">
        <f>IF(W57&gt;0,ROUND(MIN(C58,EvalSheet!$F$168)*$I$1,2),0)</f>
        <v>0</v>
      </c>
      <c r="J58" s="7">
        <f>IF(W57&gt;0,ROUND(MIN(C58,EvalSheet!$F$168)*$J$1,2),0)</f>
        <v>0</v>
      </c>
      <c r="K58" s="7">
        <f>IF(W57&gt;0,ROUND(MIN(C58,EvalSheet!$F$168)*$K$1,2),0)</f>
        <v>0</v>
      </c>
      <c r="L58" s="6">
        <f t="shared" si="10"/>
        <v>0</v>
      </c>
      <c r="M58" s="7">
        <f t="shared" si="11"/>
        <v>0</v>
      </c>
      <c r="N58" s="2">
        <f t="shared" si="0"/>
        <v>0</v>
      </c>
      <c r="O58" s="80">
        <f t="shared" si="1"/>
        <v>0</v>
      </c>
      <c r="P58" s="79">
        <f t="shared" si="2"/>
        <v>0</v>
      </c>
      <c r="Q58" s="80">
        <f t="shared" si="3"/>
        <v>0</v>
      </c>
      <c r="R58" s="80">
        <f t="shared" si="4"/>
        <v>0</v>
      </c>
      <c r="S58">
        <f t="shared" si="12"/>
        <v>0</v>
      </c>
      <c r="T58" s="35">
        <f t="shared" si="5"/>
        <v>0</v>
      </c>
      <c r="U58" s="35">
        <f t="shared" si="6"/>
        <v>0</v>
      </c>
      <c r="V58" s="42">
        <f t="shared" si="13"/>
        <v>0</v>
      </c>
      <c r="W58" s="42">
        <f t="shared" si="7"/>
        <v>0</v>
      </c>
    </row>
    <row r="59" spans="2:23" x14ac:dyDescent="0.25">
      <c r="B59">
        <v>57</v>
      </c>
      <c r="C59" s="35">
        <f t="shared" si="8"/>
        <v>0</v>
      </c>
      <c r="D59" s="46">
        <f>IF(W58&gt;0,ROUND(PMT(EvalSheet!$F$92/12,EvalSheet!$F$96*12,-C59),5),0)</f>
        <v>0</v>
      </c>
      <c r="E59" s="6">
        <f t="shared" si="9"/>
        <v>0</v>
      </c>
      <c r="F59" s="6">
        <f>IF(W58&gt;0,ROUND(MIN(C59,EvalSheet!$F$168)*$F$1,2),0)</f>
        <v>0</v>
      </c>
      <c r="G59" s="7">
        <v>0</v>
      </c>
      <c r="H59" s="7">
        <f>IF(W58&gt;0,ROUND(MIN(C59,EvalSheet!$F$168)*$H$1,0),0)</f>
        <v>0</v>
      </c>
      <c r="I59" s="7">
        <f>IF(W58&gt;0,ROUND(MIN(C59,EvalSheet!$F$168)*$I$1,2),0)</f>
        <v>0</v>
      </c>
      <c r="J59" s="7">
        <f>IF(W58&gt;0,ROUND(MIN(C59,EvalSheet!$F$168)*$J$1,2),0)</f>
        <v>0</v>
      </c>
      <c r="K59" s="7">
        <f>IF(W58&gt;0,ROUND(MIN(C59,EvalSheet!$F$168)*$K$1,2),0)</f>
        <v>0</v>
      </c>
      <c r="L59" s="6">
        <f t="shared" si="10"/>
        <v>0</v>
      </c>
      <c r="M59" s="7">
        <f t="shared" si="11"/>
        <v>0</v>
      </c>
      <c r="N59" s="2">
        <f t="shared" si="0"/>
        <v>0</v>
      </c>
      <c r="O59" s="80">
        <f t="shared" si="1"/>
        <v>0</v>
      </c>
      <c r="P59" s="79">
        <f t="shared" si="2"/>
        <v>0</v>
      </c>
      <c r="Q59" s="80">
        <f t="shared" si="3"/>
        <v>0</v>
      </c>
      <c r="R59" s="80">
        <f t="shared" si="4"/>
        <v>0</v>
      </c>
      <c r="S59">
        <f t="shared" si="12"/>
        <v>0</v>
      </c>
      <c r="T59" s="35">
        <f t="shared" si="5"/>
        <v>0</v>
      </c>
      <c r="U59" s="35">
        <f t="shared" si="6"/>
        <v>0</v>
      </c>
      <c r="V59" s="42">
        <f t="shared" si="13"/>
        <v>0</v>
      </c>
      <c r="W59" s="42">
        <f t="shared" si="7"/>
        <v>0</v>
      </c>
    </row>
    <row r="60" spans="2:23" x14ac:dyDescent="0.25">
      <c r="B60">
        <v>58</v>
      </c>
      <c r="C60" s="35">
        <f t="shared" si="8"/>
        <v>0</v>
      </c>
      <c r="D60" s="46">
        <f>IF(W59&gt;0,ROUND(PMT(EvalSheet!$F$92/12,EvalSheet!$F$96*12,-C60),5),0)</f>
        <v>0</v>
      </c>
      <c r="E60" s="6">
        <f t="shared" si="9"/>
        <v>0</v>
      </c>
      <c r="F60" s="6">
        <f>IF(W59&gt;0,ROUND(MIN(C60,EvalSheet!$F$168)*$F$1,2),0)</f>
        <v>0</v>
      </c>
      <c r="G60" s="7">
        <v>0</v>
      </c>
      <c r="H60" s="7">
        <f>IF(W59&gt;0,ROUND(MIN(C60,EvalSheet!$F$168)*$H$1,0),0)</f>
        <v>0</v>
      </c>
      <c r="I60" s="7">
        <f>IF(W59&gt;0,ROUND(MIN(C60,EvalSheet!$F$168)*$I$1,2),0)</f>
        <v>0</v>
      </c>
      <c r="J60" s="7">
        <f>IF(W59&gt;0,ROUND(MIN(C60,EvalSheet!$F$168)*$J$1,2),0)</f>
        <v>0</v>
      </c>
      <c r="K60" s="7">
        <f>IF(W59&gt;0,ROUND(MIN(C60,EvalSheet!$F$168)*$K$1,2),0)</f>
        <v>0</v>
      </c>
      <c r="L60" s="6">
        <f t="shared" si="10"/>
        <v>0</v>
      </c>
      <c r="M60" s="7">
        <f t="shared" si="11"/>
        <v>0</v>
      </c>
      <c r="N60" s="2">
        <f t="shared" si="0"/>
        <v>0</v>
      </c>
      <c r="O60" s="80">
        <f t="shared" si="1"/>
        <v>0</v>
      </c>
      <c r="P60" s="79">
        <f t="shared" si="2"/>
        <v>0</v>
      </c>
      <c r="Q60" s="80">
        <f t="shared" si="3"/>
        <v>0</v>
      </c>
      <c r="R60" s="80">
        <f t="shared" si="4"/>
        <v>0</v>
      </c>
      <c r="S60">
        <f t="shared" si="12"/>
        <v>0</v>
      </c>
      <c r="T60" s="35">
        <f t="shared" si="5"/>
        <v>0</v>
      </c>
      <c r="U60" s="35">
        <f t="shared" si="6"/>
        <v>0</v>
      </c>
      <c r="V60" s="42">
        <f t="shared" si="13"/>
        <v>0</v>
      </c>
      <c r="W60" s="42">
        <f t="shared" si="7"/>
        <v>0</v>
      </c>
    </row>
    <row r="61" spans="2:23" x14ac:dyDescent="0.25">
      <c r="B61">
        <v>59</v>
      </c>
      <c r="C61" s="35">
        <f t="shared" si="8"/>
        <v>0</v>
      </c>
      <c r="D61" s="46">
        <f>IF(W60&gt;0,ROUND(PMT(EvalSheet!$F$92/12,EvalSheet!$F$96*12,-C61),5),0)</f>
        <v>0</v>
      </c>
      <c r="E61" s="6">
        <f t="shared" si="9"/>
        <v>0</v>
      </c>
      <c r="F61" s="6">
        <f>IF(W60&gt;0,ROUND(MIN(C61,EvalSheet!$F$168)*$F$1,2),0)</f>
        <v>0</v>
      </c>
      <c r="G61" s="7">
        <v>0</v>
      </c>
      <c r="H61" s="7">
        <f>IF(W60&gt;0,ROUND(MIN(C61,EvalSheet!$F$168)*$H$1,0),0)</f>
        <v>0</v>
      </c>
      <c r="I61" s="7">
        <f>IF(W60&gt;0,ROUND(MIN(C61,EvalSheet!$F$168)*$I$1,2),0)</f>
        <v>0</v>
      </c>
      <c r="J61" s="7">
        <f>IF(W60&gt;0,ROUND(MIN(C61,EvalSheet!$F$168)*$J$1,2),0)</f>
        <v>0</v>
      </c>
      <c r="K61" s="7">
        <f>IF(W60&gt;0,ROUND(MIN(C61,EvalSheet!$F$168)*$K$1,2),0)</f>
        <v>0</v>
      </c>
      <c r="L61" s="6">
        <f t="shared" si="10"/>
        <v>0</v>
      </c>
      <c r="M61" s="7">
        <f t="shared" si="11"/>
        <v>0</v>
      </c>
      <c r="N61" s="2">
        <f t="shared" si="0"/>
        <v>0</v>
      </c>
      <c r="O61" s="80">
        <f t="shared" si="1"/>
        <v>0</v>
      </c>
      <c r="P61" s="79">
        <f t="shared" si="2"/>
        <v>0</v>
      </c>
      <c r="Q61" s="80">
        <f t="shared" si="3"/>
        <v>0</v>
      </c>
      <c r="R61" s="80">
        <f t="shared" si="4"/>
        <v>0</v>
      </c>
      <c r="S61">
        <f t="shared" si="12"/>
        <v>0</v>
      </c>
      <c r="T61" s="35">
        <f t="shared" si="5"/>
        <v>0</v>
      </c>
      <c r="U61" s="35">
        <f t="shared" si="6"/>
        <v>0</v>
      </c>
      <c r="V61" s="42">
        <f t="shared" si="13"/>
        <v>0</v>
      </c>
      <c r="W61" s="42">
        <f t="shared" si="7"/>
        <v>0</v>
      </c>
    </row>
    <row r="62" spans="2:23" x14ac:dyDescent="0.25">
      <c r="B62">
        <v>60</v>
      </c>
      <c r="C62" s="35">
        <f t="shared" si="8"/>
        <v>0</v>
      </c>
      <c r="D62" s="46">
        <f>IF(W61&gt;0,ROUND(PMT(EvalSheet!$F$92/12,EvalSheet!$F$96*12,-C62),5),0)</f>
        <v>0</v>
      </c>
      <c r="E62" s="6">
        <f t="shared" si="9"/>
        <v>0</v>
      </c>
      <c r="F62" s="6">
        <f>IF(W61&gt;0,ROUND(MIN(C62,EvalSheet!$F$168)*$F$1,2),0)</f>
        <v>0</v>
      </c>
      <c r="G62" s="7">
        <v>0</v>
      </c>
      <c r="H62" s="7">
        <f>IF(W61&gt;0,ROUND(MIN(C62,EvalSheet!$F$168)*$H$1,0),0)</f>
        <v>0</v>
      </c>
      <c r="I62" s="7">
        <f>IF(W61&gt;0,ROUND(MIN(C62,EvalSheet!$F$168)*$I$1,2),0)</f>
        <v>0</v>
      </c>
      <c r="J62" s="7">
        <f>IF(W61&gt;0,ROUND(MIN(C62,EvalSheet!$F$168)*$J$1,2),0)</f>
        <v>0</v>
      </c>
      <c r="K62" s="7">
        <f>IF(W61&gt;0,ROUND(MIN(C62,EvalSheet!$F$168)*$K$1,2),0)</f>
        <v>0</v>
      </c>
      <c r="L62" s="6">
        <f t="shared" si="10"/>
        <v>0</v>
      </c>
      <c r="M62" s="7">
        <f t="shared" si="11"/>
        <v>0</v>
      </c>
      <c r="N62" s="2">
        <f t="shared" si="0"/>
        <v>0</v>
      </c>
      <c r="O62" s="80">
        <f t="shared" si="1"/>
        <v>0</v>
      </c>
      <c r="P62" s="79">
        <f t="shared" si="2"/>
        <v>0</v>
      </c>
      <c r="Q62" s="80">
        <f t="shared" si="3"/>
        <v>0</v>
      </c>
      <c r="R62" s="80">
        <f t="shared" si="4"/>
        <v>0</v>
      </c>
      <c r="S62">
        <f t="shared" si="12"/>
        <v>0</v>
      </c>
      <c r="T62" s="35">
        <f t="shared" si="5"/>
        <v>0</v>
      </c>
      <c r="U62" s="35">
        <f t="shared" si="6"/>
        <v>0</v>
      </c>
      <c r="V62" s="42">
        <f t="shared" si="13"/>
        <v>0</v>
      </c>
      <c r="W62" s="42">
        <f t="shared" si="7"/>
        <v>0</v>
      </c>
    </row>
    <row r="63" spans="2:23" x14ac:dyDescent="0.25">
      <c r="B63">
        <v>61</v>
      </c>
      <c r="C63" s="35">
        <f t="shared" si="8"/>
        <v>0</v>
      </c>
      <c r="D63" s="46">
        <f>IF(W62&gt;0,ROUND(PMT(EvalSheet!$F$92/12,EvalSheet!$F$96*12,-C63),5),0)</f>
        <v>0</v>
      </c>
      <c r="E63" s="6">
        <f t="shared" si="9"/>
        <v>0</v>
      </c>
      <c r="F63" s="6">
        <f>IF(W62&gt;0,ROUND(MIN(C63,EvalSheet!$F$168)*$F$1,2),0)</f>
        <v>0</v>
      </c>
      <c r="G63" s="7">
        <v>0</v>
      </c>
      <c r="H63" s="7">
        <f>IF(W62&gt;0,ROUND(MIN(C63,EvalSheet!$F$168)*$H$1,0),0)</f>
        <v>0</v>
      </c>
      <c r="I63" s="7">
        <f>IF(W62&gt;0,ROUND(MIN(C63,EvalSheet!$F$168)*$I$1,2),0)</f>
        <v>0</v>
      </c>
      <c r="J63" s="7">
        <f>IF(W62&gt;0,ROUND(MIN(C63,EvalSheet!$F$168)*$J$1,2),0)</f>
        <v>0</v>
      </c>
      <c r="K63" s="7">
        <f>IF(W62&gt;0,ROUND(MIN(C63,EvalSheet!$F$168)*$K$1,2),0)</f>
        <v>0</v>
      </c>
      <c r="L63" s="6">
        <f t="shared" si="10"/>
        <v>0</v>
      </c>
      <c r="M63" s="7">
        <f t="shared" si="11"/>
        <v>0</v>
      </c>
      <c r="N63" s="2">
        <f t="shared" si="0"/>
        <v>0</v>
      </c>
      <c r="O63" s="80">
        <f t="shared" si="1"/>
        <v>0</v>
      </c>
      <c r="P63" s="79">
        <f t="shared" si="2"/>
        <v>0</v>
      </c>
      <c r="Q63" s="80">
        <f t="shared" si="3"/>
        <v>0</v>
      </c>
      <c r="R63" s="80">
        <f t="shared" si="4"/>
        <v>0</v>
      </c>
      <c r="S63">
        <f t="shared" si="12"/>
        <v>0</v>
      </c>
      <c r="T63" s="35">
        <f t="shared" si="5"/>
        <v>0</v>
      </c>
      <c r="U63" s="35">
        <f t="shared" si="6"/>
        <v>0</v>
      </c>
      <c r="V63" s="42">
        <f t="shared" si="13"/>
        <v>0</v>
      </c>
      <c r="W63" s="42">
        <f t="shared" si="7"/>
        <v>0</v>
      </c>
    </row>
    <row r="64" spans="2:23" x14ac:dyDescent="0.25">
      <c r="B64">
        <v>62</v>
      </c>
      <c r="C64" s="35">
        <f t="shared" si="8"/>
        <v>0</v>
      </c>
      <c r="D64" s="46">
        <f>IF(W63&gt;0,ROUND(PMT(EvalSheet!$F$92/12,EvalSheet!$F$96*12,-C64),5),0)</f>
        <v>0</v>
      </c>
      <c r="E64" s="6">
        <f t="shared" si="9"/>
        <v>0</v>
      </c>
      <c r="F64" s="6">
        <f>IF(W63&gt;0,ROUND(MIN(C64,EvalSheet!$F$168)*$F$1,2),0)</f>
        <v>0</v>
      </c>
      <c r="G64" s="7">
        <v>0</v>
      </c>
      <c r="H64" s="7">
        <f>IF(W63&gt;0,ROUND(MIN(C64,EvalSheet!$F$168)*$H$1,0),0)</f>
        <v>0</v>
      </c>
      <c r="I64" s="7">
        <f>IF(W63&gt;0,ROUND(MIN(C64,EvalSheet!$F$168)*$I$1,2),0)</f>
        <v>0</v>
      </c>
      <c r="J64" s="7">
        <f>IF(W63&gt;0,ROUND(MIN(C64,EvalSheet!$F$168)*$J$1,2),0)</f>
        <v>0</v>
      </c>
      <c r="K64" s="7">
        <f>IF(W63&gt;0,ROUND(MIN(C64,EvalSheet!$F$168)*$K$1,2),0)</f>
        <v>0</v>
      </c>
      <c r="L64" s="6">
        <f t="shared" si="10"/>
        <v>0</v>
      </c>
      <c r="M64" s="7">
        <f t="shared" si="11"/>
        <v>0</v>
      </c>
      <c r="N64" s="2">
        <f t="shared" si="0"/>
        <v>0</v>
      </c>
      <c r="O64" s="80">
        <f t="shared" si="1"/>
        <v>0</v>
      </c>
      <c r="P64" s="79">
        <f t="shared" si="2"/>
        <v>0</v>
      </c>
      <c r="Q64" s="80">
        <f t="shared" si="3"/>
        <v>0</v>
      </c>
      <c r="R64" s="80">
        <f t="shared" si="4"/>
        <v>0</v>
      </c>
      <c r="S64">
        <f t="shared" si="12"/>
        <v>0</v>
      </c>
      <c r="T64" s="35">
        <f t="shared" si="5"/>
        <v>0</v>
      </c>
      <c r="U64" s="35">
        <f t="shared" si="6"/>
        <v>0</v>
      </c>
      <c r="V64" s="42">
        <f t="shared" si="13"/>
        <v>0</v>
      </c>
      <c r="W64" s="42">
        <f t="shared" si="7"/>
        <v>0</v>
      </c>
    </row>
    <row r="65" spans="2:23" x14ac:dyDescent="0.25">
      <c r="B65">
        <v>63</v>
      </c>
      <c r="C65" s="35">
        <f t="shared" si="8"/>
        <v>0</v>
      </c>
      <c r="D65" s="46">
        <f>IF(W64&gt;0,ROUND(PMT(EvalSheet!$F$92/12,EvalSheet!$F$96*12,-C65),5),0)</f>
        <v>0</v>
      </c>
      <c r="E65" s="6">
        <f t="shared" si="9"/>
        <v>0</v>
      </c>
      <c r="F65" s="6">
        <f>IF(W64&gt;0,ROUND(MIN(C65,EvalSheet!$F$168)*$F$1,2),0)</f>
        <v>0</v>
      </c>
      <c r="G65" s="7">
        <v>0</v>
      </c>
      <c r="H65" s="7">
        <f>IF(W64&gt;0,ROUND(MIN(C65,EvalSheet!$F$168)*$H$1,0),0)</f>
        <v>0</v>
      </c>
      <c r="I65" s="7">
        <f>IF(W64&gt;0,ROUND(MIN(C65,EvalSheet!$F$168)*$I$1,2),0)</f>
        <v>0</v>
      </c>
      <c r="J65" s="7">
        <f>IF(W64&gt;0,ROUND(MIN(C65,EvalSheet!$F$168)*$J$1,2),0)</f>
        <v>0</v>
      </c>
      <c r="K65" s="7">
        <f>IF(W64&gt;0,ROUND(MIN(C65,EvalSheet!$F$168)*$K$1,2),0)</f>
        <v>0</v>
      </c>
      <c r="L65" s="6">
        <f t="shared" si="10"/>
        <v>0</v>
      </c>
      <c r="M65" s="7">
        <f t="shared" si="11"/>
        <v>0</v>
      </c>
      <c r="N65" s="2">
        <f t="shared" si="0"/>
        <v>0</v>
      </c>
      <c r="O65" s="80">
        <f t="shared" si="1"/>
        <v>0</v>
      </c>
      <c r="P65" s="79">
        <f t="shared" si="2"/>
        <v>0</v>
      </c>
      <c r="Q65" s="80">
        <f t="shared" si="3"/>
        <v>0</v>
      </c>
      <c r="R65" s="80">
        <f t="shared" si="4"/>
        <v>0</v>
      </c>
      <c r="S65">
        <f t="shared" si="12"/>
        <v>0</v>
      </c>
      <c r="T65" s="35">
        <f t="shared" si="5"/>
        <v>0</v>
      </c>
      <c r="U65" s="35">
        <f t="shared" si="6"/>
        <v>0</v>
      </c>
      <c r="V65" s="42">
        <f t="shared" si="13"/>
        <v>0</v>
      </c>
      <c r="W65" s="42">
        <f t="shared" si="7"/>
        <v>0</v>
      </c>
    </row>
    <row r="66" spans="2:23" x14ac:dyDescent="0.25">
      <c r="B66">
        <v>64</v>
      </c>
      <c r="C66" s="35">
        <f t="shared" si="8"/>
        <v>0</v>
      </c>
      <c r="D66" s="46">
        <f>IF(W65&gt;0,ROUND(PMT(EvalSheet!$F$92/12,EvalSheet!$F$96*12,-C66),5),0)</f>
        <v>0</v>
      </c>
      <c r="E66" s="6">
        <f t="shared" si="9"/>
        <v>0</v>
      </c>
      <c r="F66" s="6">
        <f>IF(W65&gt;0,ROUND(MIN(C66,EvalSheet!$F$168)*$F$1,2),0)</f>
        <v>0</v>
      </c>
      <c r="G66" s="7">
        <v>0</v>
      </c>
      <c r="H66" s="7">
        <f>IF(W65&gt;0,ROUND(MIN(C66,EvalSheet!$F$168)*$H$1,0),0)</f>
        <v>0</v>
      </c>
      <c r="I66" s="7">
        <f>IF(W65&gt;0,ROUND(MIN(C66,EvalSheet!$F$168)*$I$1,2),0)</f>
        <v>0</v>
      </c>
      <c r="J66" s="7">
        <f>IF(W65&gt;0,ROUND(MIN(C66,EvalSheet!$F$168)*$J$1,2),0)</f>
        <v>0</v>
      </c>
      <c r="K66" s="7">
        <f>IF(W65&gt;0,ROUND(MIN(C66,EvalSheet!$F$168)*$K$1,2),0)</f>
        <v>0</v>
      </c>
      <c r="L66" s="6">
        <f t="shared" si="10"/>
        <v>0</v>
      </c>
      <c r="M66" s="7">
        <f t="shared" si="11"/>
        <v>0</v>
      </c>
      <c r="N66" s="2">
        <f t="shared" si="0"/>
        <v>0</v>
      </c>
      <c r="O66" s="80">
        <f t="shared" si="1"/>
        <v>0</v>
      </c>
      <c r="P66" s="79">
        <f t="shared" si="2"/>
        <v>0</v>
      </c>
      <c r="Q66" s="80">
        <f t="shared" si="3"/>
        <v>0</v>
      </c>
      <c r="R66" s="80">
        <f t="shared" si="4"/>
        <v>0</v>
      </c>
      <c r="S66">
        <f t="shared" si="12"/>
        <v>0</v>
      </c>
      <c r="T66" s="35">
        <f t="shared" si="5"/>
        <v>0</v>
      </c>
      <c r="U66" s="35">
        <f t="shared" si="6"/>
        <v>0</v>
      </c>
      <c r="V66" s="42">
        <f t="shared" si="13"/>
        <v>0</v>
      </c>
      <c r="W66" s="42">
        <f t="shared" si="7"/>
        <v>0</v>
      </c>
    </row>
    <row r="67" spans="2:23" x14ac:dyDescent="0.25">
      <c r="B67">
        <v>65</v>
      </c>
      <c r="C67" s="35">
        <f t="shared" si="8"/>
        <v>0</v>
      </c>
      <c r="D67" s="46">
        <f>IF(W66&gt;0,ROUND(PMT(EvalSheet!$F$92/12,EvalSheet!$F$96*12,-C67),5),0)</f>
        <v>0</v>
      </c>
      <c r="E67" s="6">
        <f t="shared" si="9"/>
        <v>0</v>
      </c>
      <c r="F67" s="6">
        <f>IF(W66&gt;0,ROUND(MIN(C67,EvalSheet!$F$168)*$F$1,2),0)</f>
        <v>0</v>
      </c>
      <c r="G67" s="7">
        <v>0</v>
      </c>
      <c r="H67" s="7">
        <f>IF(W66&gt;0,ROUND(MIN(C67,EvalSheet!$F$168)*$H$1,0),0)</f>
        <v>0</v>
      </c>
      <c r="I67" s="7">
        <f>IF(W66&gt;0,ROUND(MIN(C67,EvalSheet!$F$168)*$I$1,2),0)</f>
        <v>0</v>
      </c>
      <c r="J67" s="7">
        <f>IF(W66&gt;0,ROUND(MIN(C67,EvalSheet!$F$168)*$J$1,2),0)</f>
        <v>0</v>
      </c>
      <c r="K67" s="7">
        <f>IF(W66&gt;0,ROUND(MIN(C67,EvalSheet!$F$168)*$K$1,2),0)</f>
        <v>0</v>
      </c>
      <c r="L67" s="6">
        <f t="shared" si="10"/>
        <v>0</v>
      </c>
      <c r="M67" s="7">
        <f t="shared" si="11"/>
        <v>0</v>
      </c>
      <c r="N67" s="2">
        <f t="shared" ref="N67:N130" si="14">INT(M67)</f>
        <v>0</v>
      </c>
      <c r="O67" s="80">
        <f t="shared" ref="O67:O130" si="15">INT((M67-N67)*10)/10</f>
        <v>0</v>
      </c>
      <c r="P67" s="79">
        <f t="shared" ref="P67:P130" si="16">M67-N67-O67</f>
        <v>0</v>
      </c>
      <c r="Q67" s="80">
        <f t="shared" ref="Q67:Q130" si="17">IF(OR(P67=0.05,P67=0),P67,IF(AND(P67&gt;0.051,P67&lt;0.1),0.1,IF(AND(P67&gt;0.001,P67&lt;0.05),0.05,P67)))</f>
        <v>0</v>
      </c>
      <c r="R67" s="80">
        <f t="shared" ref="R67:R130" si="18">N67+O67+Q67</f>
        <v>0</v>
      </c>
      <c r="S67">
        <f t="shared" si="12"/>
        <v>0</v>
      </c>
      <c r="T67" s="35">
        <f t="shared" si="5"/>
        <v>0</v>
      </c>
      <c r="U67" s="35">
        <f t="shared" si="6"/>
        <v>0</v>
      </c>
      <c r="V67" s="42">
        <f t="shared" si="13"/>
        <v>0</v>
      </c>
      <c r="W67" s="42">
        <f t="shared" si="7"/>
        <v>0</v>
      </c>
    </row>
    <row r="68" spans="2:23" x14ac:dyDescent="0.25">
      <c r="B68">
        <v>66</v>
      </c>
      <c r="C68" s="35">
        <f t="shared" si="8"/>
        <v>0</v>
      </c>
      <c r="D68" s="46">
        <f>IF(W67&gt;0,ROUND(PMT(EvalSheet!$F$92/12,EvalSheet!$F$96*12,-C68),5),0)</f>
        <v>0</v>
      </c>
      <c r="E68" s="6">
        <f t="shared" si="9"/>
        <v>0</v>
      </c>
      <c r="F68" s="6">
        <f>IF(W67&gt;0,ROUND(MIN(C68,EvalSheet!$F$168)*$F$1,2),0)</f>
        <v>0</v>
      </c>
      <c r="G68" s="7">
        <v>0</v>
      </c>
      <c r="H68" s="7">
        <f>IF(W67&gt;0,ROUND(MIN(C68,EvalSheet!$F$168)*$H$1,0),0)</f>
        <v>0</v>
      </c>
      <c r="I68" s="7">
        <f>IF(W67&gt;0,ROUND(MIN(C68,EvalSheet!$F$168)*$I$1,2),0)</f>
        <v>0</v>
      </c>
      <c r="J68" s="7">
        <f>IF(W67&gt;0,ROUND(MIN(C68,EvalSheet!$F$168)*$J$1,2),0)</f>
        <v>0</v>
      </c>
      <c r="K68" s="7">
        <f>IF(W67&gt;0,ROUND(MIN(C68,EvalSheet!$F$168)*$K$1,2),0)</f>
        <v>0</v>
      </c>
      <c r="L68" s="6">
        <f t="shared" si="10"/>
        <v>0</v>
      </c>
      <c r="M68" s="7">
        <f t="shared" si="11"/>
        <v>0</v>
      </c>
      <c r="N68" s="2">
        <f t="shared" si="14"/>
        <v>0</v>
      </c>
      <c r="O68" s="80">
        <f t="shared" si="15"/>
        <v>0</v>
      </c>
      <c r="P68" s="79">
        <f t="shared" si="16"/>
        <v>0</v>
      </c>
      <c r="Q68" s="80">
        <f t="shared" si="17"/>
        <v>0</v>
      </c>
      <c r="R68" s="80">
        <f t="shared" si="18"/>
        <v>0</v>
      </c>
      <c r="S68">
        <f t="shared" si="12"/>
        <v>0</v>
      </c>
      <c r="T68" s="35">
        <f t="shared" ref="T68:T131" si="19">SUM(D68:E68)+R68+S68</f>
        <v>0</v>
      </c>
      <c r="U68" s="35">
        <f t="shared" ref="U68:U131" si="20">IF(AND(T68&gt;0,T69=0),T68,0)</f>
        <v>0</v>
      </c>
      <c r="V68" s="42">
        <f t="shared" si="13"/>
        <v>0</v>
      </c>
      <c r="W68" s="42">
        <f t="shared" ref="W68:W131" si="21">IF(ROUND(T68-V68,2)&gt;0,ROUND(T68-V68,2),0)</f>
        <v>0</v>
      </c>
    </row>
    <row r="69" spans="2:23" x14ac:dyDescent="0.25">
      <c r="B69">
        <v>67</v>
      </c>
      <c r="C69" s="35">
        <f t="shared" ref="C69:C132" si="22">IF(W68&gt;0,C68-1000,C68)</f>
        <v>0</v>
      </c>
      <c r="D69" s="46">
        <f>IF(W68&gt;0,ROUND(PMT(EvalSheet!$F$92/12,EvalSheet!$F$96*12,-C69),5),0)</f>
        <v>0</v>
      </c>
      <c r="E69" s="6">
        <f t="shared" ref="E69:E132" si="23">IF(W68&gt;0,ROUND(C69*$E$1/1000,2),0)</f>
        <v>0</v>
      </c>
      <c r="F69" s="6">
        <f>IF(W68&gt;0,ROUND(MIN(C69,EvalSheet!$F$168)*$F$1,2),0)</f>
        <v>0</v>
      </c>
      <c r="G69" s="7">
        <v>0</v>
      </c>
      <c r="H69" s="7">
        <f>IF(W68&gt;0,ROUND(MIN(C69,EvalSheet!$F$168)*$H$1,0),0)</f>
        <v>0</v>
      </c>
      <c r="I69" s="7">
        <f>IF(W68&gt;0,ROUND(MIN(C69,EvalSheet!$F$168)*$I$1,2),0)</f>
        <v>0</v>
      </c>
      <c r="J69" s="7">
        <f>IF(W68&gt;0,ROUND(MIN(C69,EvalSheet!$F$168)*$J$1,2),0)</f>
        <v>0</v>
      </c>
      <c r="K69" s="7">
        <f>IF(W68&gt;0,ROUND(MIN(C69,EvalSheet!$F$168)*$K$1,2),0)</f>
        <v>0</v>
      </c>
      <c r="L69" s="6">
        <f t="shared" ref="L69:L132" si="24">IF(W68&gt;0,F69+SUM(H69:K69),0)</f>
        <v>0</v>
      </c>
      <c r="M69" s="7">
        <f t="shared" ref="M69:M132" si="25">IF(W68&gt;0,ROUND(L69/12,2),0)</f>
        <v>0</v>
      </c>
      <c r="N69" s="2">
        <f t="shared" si="14"/>
        <v>0</v>
      </c>
      <c r="O69" s="80">
        <f t="shared" si="15"/>
        <v>0</v>
      </c>
      <c r="P69" s="79">
        <f t="shared" si="16"/>
        <v>0</v>
      </c>
      <c r="Q69" s="80">
        <f t="shared" si="17"/>
        <v>0</v>
      </c>
      <c r="R69" s="80">
        <f t="shared" si="18"/>
        <v>0</v>
      </c>
      <c r="S69">
        <f t="shared" ref="S69:S132" si="26">IF(W68&gt;0,S68,0)</f>
        <v>0</v>
      </c>
      <c r="T69" s="35">
        <f t="shared" si="19"/>
        <v>0</v>
      </c>
      <c r="U69" s="35">
        <f t="shared" si="20"/>
        <v>0</v>
      </c>
      <c r="V69" s="42">
        <f t="shared" ref="V69:V132" si="27">IF(W68&gt;0,V68,0)</f>
        <v>0</v>
      </c>
      <c r="W69" s="42">
        <f t="shared" si="21"/>
        <v>0</v>
      </c>
    </row>
    <row r="70" spans="2:23" x14ac:dyDescent="0.25">
      <c r="B70">
        <v>68</v>
      </c>
      <c r="C70" s="35">
        <f t="shared" si="22"/>
        <v>0</v>
      </c>
      <c r="D70" s="46">
        <f>IF(W69&gt;0,ROUND(PMT(EvalSheet!$F$92/12,EvalSheet!$F$96*12,-C70),5),0)</f>
        <v>0</v>
      </c>
      <c r="E70" s="6">
        <f t="shared" si="23"/>
        <v>0</v>
      </c>
      <c r="F70" s="6">
        <f>IF(W69&gt;0,ROUND(MIN(C70,EvalSheet!$F$168)*$F$1,2),0)</f>
        <v>0</v>
      </c>
      <c r="G70" s="7">
        <v>0</v>
      </c>
      <c r="H70" s="7">
        <f>IF(W69&gt;0,ROUND(MIN(C70,EvalSheet!$F$168)*$H$1,0),0)</f>
        <v>0</v>
      </c>
      <c r="I70" s="7">
        <f>IF(W69&gt;0,ROUND(MIN(C70,EvalSheet!$F$168)*$I$1,2),0)</f>
        <v>0</v>
      </c>
      <c r="J70" s="7">
        <f>IF(W69&gt;0,ROUND(MIN(C70,EvalSheet!$F$168)*$J$1,2),0)</f>
        <v>0</v>
      </c>
      <c r="K70" s="7">
        <f>IF(W69&gt;0,ROUND(MIN(C70,EvalSheet!$F$168)*$K$1,2),0)</f>
        <v>0</v>
      </c>
      <c r="L70" s="6">
        <f t="shared" si="24"/>
        <v>0</v>
      </c>
      <c r="M70" s="7">
        <f t="shared" si="25"/>
        <v>0</v>
      </c>
      <c r="N70" s="2">
        <f t="shared" si="14"/>
        <v>0</v>
      </c>
      <c r="O70" s="80">
        <f t="shared" si="15"/>
        <v>0</v>
      </c>
      <c r="P70" s="79">
        <f t="shared" si="16"/>
        <v>0</v>
      </c>
      <c r="Q70" s="80">
        <f t="shared" si="17"/>
        <v>0</v>
      </c>
      <c r="R70" s="80">
        <f t="shared" si="18"/>
        <v>0</v>
      </c>
      <c r="S70">
        <f t="shared" si="26"/>
        <v>0</v>
      </c>
      <c r="T70" s="35">
        <f t="shared" si="19"/>
        <v>0</v>
      </c>
      <c r="U70" s="35">
        <f t="shared" si="20"/>
        <v>0</v>
      </c>
      <c r="V70" s="42">
        <f t="shared" si="27"/>
        <v>0</v>
      </c>
      <c r="W70" s="42">
        <f t="shared" si="21"/>
        <v>0</v>
      </c>
    </row>
    <row r="71" spans="2:23" x14ac:dyDescent="0.25">
      <c r="B71">
        <v>69</v>
      </c>
      <c r="C71" s="35">
        <f t="shared" si="22"/>
        <v>0</v>
      </c>
      <c r="D71" s="46">
        <f>IF(W70&gt;0,ROUND(PMT(EvalSheet!$F$92/12,EvalSheet!$F$96*12,-C71),5),0)</f>
        <v>0</v>
      </c>
      <c r="E71" s="6">
        <f t="shared" si="23"/>
        <v>0</v>
      </c>
      <c r="F71" s="6">
        <f>IF(W70&gt;0,ROUND(MIN(C71,EvalSheet!$F$168)*$F$1,2),0)</f>
        <v>0</v>
      </c>
      <c r="G71" s="7">
        <v>0</v>
      </c>
      <c r="H71" s="7">
        <f>IF(W70&gt;0,ROUND(MIN(C71,EvalSheet!$F$168)*$H$1,0),0)</f>
        <v>0</v>
      </c>
      <c r="I71" s="7">
        <f>IF(W70&gt;0,ROUND(MIN(C71,EvalSheet!$F$168)*$I$1,2),0)</f>
        <v>0</v>
      </c>
      <c r="J71" s="7">
        <f>IF(W70&gt;0,ROUND(MIN(C71,EvalSheet!$F$168)*$J$1,2),0)</f>
        <v>0</v>
      </c>
      <c r="K71" s="7">
        <f>IF(W70&gt;0,ROUND(MIN(C71,EvalSheet!$F$168)*$K$1,2),0)</f>
        <v>0</v>
      </c>
      <c r="L71" s="6">
        <f t="shared" si="24"/>
        <v>0</v>
      </c>
      <c r="M71" s="7">
        <f t="shared" si="25"/>
        <v>0</v>
      </c>
      <c r="N71" s="2">
        <f t="shared" si="14"/>
        <v>0</v>
      </c>
      <c r="O71" s="80">
        <f t="shared" si="15"/>
        <v>0</v>
      </c>
      <c r="P71" s="79">
        <f t="shared" si="16"/>
        <v>0</v>
      </c>
      <c r="Q71" s="80">
        <f t="shared" si="17"/>
        <v>0</v>
      </c>
      <c r="R71" s="80">
        <f t="shared" si="18"/>
        <v>0</v>
      </c>
      <c r="S71">
        <f t="shared" si="26"/>
        <v>0</v>
      </c>
      <c r="T71" s="35">
        <f t="shared" si="19"/>
        <v>0</v>
      </c>
      <c r="U71" s="35">
        <f t="shared" si="20"/>
        <v>0</v>
      </c>
      <c r="V71" s="42">
        <f t="shared" si="27"/>
        <v>0</v>
      </c>
      <c r="W71" s="42">
        <f t="shared" si="21"/>
        <v>0</v>
      </c>
    </row>
    <row r="72" spans="2:23" x14ac:dyDescent="0.25">
      <c r="B72">
        <v>70</v>
      </c>
      <c r="C72" s="35">
        <f t="shared" si="22"/>
        <v>0</v>
      </c>
      <c r="D72" s="46">
        <f>IF(W71&gt;0,ROUND(PMT(EvalSheet!$F$92/12,EvalSheet!$F$96*12,-C72),5),0)</f>
        <v>0</v>
      </c>
      <c r="E72" s="6">
        <f t="shared" si="23"/>
        <v>0</v>
      </c>
      <c r="F72" s="6">
        <f>IF(W71&gt;0,ROUND(MIN(C72,EvalSheet!$F$168)*$F$1,2),0)</f>
        <v>0</v>
      </c>
      <c r="G72" s="7">
        <v>0</v>
      </c>
      <c r="H72" s="7">
        <f>IF(W71&gt;0,ROUND(MIN(C72,EvalSheet!$F$168)*$H$1,0),0)</f>
        <v>0</v>
      </c>
      <c r="I72" s="7">
        <f>IF(W71&gt;0,ROUND(MIN(C72,EvalSheet!$F$168)*$I$1,2),0)</f>
        <v>0</v>
      </c>
      <c r="J72" s="7">
        <f>IF(W71&gt;0,ROUND(MIN(C72,EvalSheet!$F$168)*$J$1,2),0)</f>
        <v>0</v>
      </c>
      <c r="K72" s="7">
        <f>IF(W71&gt;0,ROUND(MIN(C72,EvalSheet!$F$168)*$K$1,2),0)</f>
        <v>0</v>
      </c>
      <c r="L72" s="6">
        <f t="shared" si="24"/>
        <v>0</v>
      </c>
      <c r="M72" s="7">
        <f t="shared" si="25"/>
        <v>0</v>
      </c>
      <c r="N72" s="2">
        <f t="shared" si="14"/>
        <v>0</v>
      </c>
      <c r="O72" s="80">
        <f t="shared" si="15"/>
        <v>0</v>
      </c>
      <c r="P72" s="79">
        <f t="shared" si="16"/>
        <v>0</v>
      </c>
      <c r="Q72" s="80">
        <f t="shared" si="17"/>
        <v>0</v>
      </c>
      <c r="R72" s="80">
        <f t="shared" si="18"/>
        <v>0</v>
      </c>
      <c r="S72">
        <f t="shared" si="26"/>
        <v>0</v>
      </c>
      <c r="T72" s="35">
        <f t="shared" si="19"/>
        <v>0</v>
      </c>
      <c r="U72" s="35">
        <f t="shared" si="20"/>
        <v>0</v>
      </c>
      <c r="V72" s="42">
        <f t="shared" si="27"/>
        <v>0</v>
      </c>
      <c r="W72" s="42">
        <f t="shared" si="21"/>
        <v>0</v>
      </c>
    </row>
    <row r="73" spans="2:23" x14ac:dyDescent="0.25">
      <c r="B73">
        <v>71</v>
      </c>
      <c r="C73" s="35">
        <f t="shared" si="22"/>
        <v>0</v>
      </c>
      <c r="D73" s="46">
        <f>IF(W72&gt;0,ROUND(PMT(EvalSheet!$F$92/12,EvalSheet!$F$96*12,-C73),5),0)</f>
        <v>0</v>
      </c>
      <c r="E73" s="6">
        <f t="shared" si="23"/>
        <v>0</v>
      </c>
      <c r="F73" s="6">
        <f>IF(W72&gt;0,ROUND(MIN(C73,EvalSheet!$F$168)*$F$1,2),0)</f>
        <v>0</v>
      </c>
      <c r="G73" s="7">
        <v>0</v>
      </c>
      <c r="H73" s="7">
        <f>IF(W72&gt;0,ROUND(MIN(C73,EvalSheet!$F$168)*$H$1,0),0)</f>
        <v>0</v>
      </c>
      <c r="I73" s="7">
        <f>IF(W72&gt;0,ROUND(MIN(C73,EvalSheet!$F$168)*$I$1,2),0)</f>
        <v>0</v>
      </c>
      <c r="J73" s="7">
        <f>IF(W72&gt;0,ROUND(MIN(C73,EvalSheet!$F$168)*$J$1,2),0)</f>
        <v>0</v>
      </c>
      <c r="K73" s="7">
        <f>IF(W72&gt;0,ROUND(MIN(C73,EvalSheet!$F$168)*$K$1,2),0)</f>
        <v>0</v>
      </c>
      <c r="L73" s="6">
        <f t="shared" si="24"/>
        <v>0</v>
      </c>
      <c r="M73" s="7">
        <f t="shared" si="25"/>
        <v>0</v>
      </c>
      <c r="N73" s="2">
        <f t="shared" si="14"/>
        <v>0</v>
      </c>
      <c r="O73" s="80">
        <f t="shared" si="15"/>
        <v>0</v>
      </c>
      <c r="P73" s="79">
        <f t="shared" si="16"/>
        <v>0</v>
      </c>
      <c r="Q73" s="80">
        <f t="shared" si="17"/>
        <v>0</v>
      </c>
      <c r="R73" s="80">
        <f t="shared" si="18"/>
        <v>0</v>
      </c>
      <c r="S73">
        <f t="shared" si="26"/>
        <v>0</v>
      </c>
      <c r="T73" s="35">
        <f t="shared" si="19"/>
        <v>0</v>
      </c>
      <c r="U73" s="35">
        <f t="shared" si="20"/>
        <v>0</v>
      </c>
      <c r="V73" s="42">
        <f t="shared" si="27"/>
        <v>0</v>
      </c>
      <c r="W73" s="42">
        <f t="shared" si="21"/>
        <v>0</v>
      </c>
    </row>
    <row r="74" spans="2:23" x14ac:dyDescent="0.25">
      <c r="B74">
        <v>72</v>
      </c>
      <c r="C74" s="35">
        <f t="shared" si="22"/>
        <v>0</v>
      </c>
      <c r="D74" s="46">
        <f>IF(W73&gt;0,ROUND(PMT(EvalSheet!$F$92/12,EvalSheet!$F$96*12,-C74),5),0)</f>
        <v>0</v>
      </c>
      <c r="E74" s="6">
        <f t="shared" si="23"/>
        <v>0</v>
      </c>
      <c r="F74" s="6">
        <f>IF(W73&gt;0,ROUND(MIN(C74,EvalSheet!$F$168)*$F$1,2),0)</f>
        <v>0</v>
      </c>
      <c r="G74" s="7">
        <v>0</v>
      </c>
      <c r="H74" s="7">
        <f>IF(W73&gt;0,ROUND(MIN(C74,EvalSheet!$F$168)*$H$1,0),0)</f>
        <v>0</v>
      </c>
      <c r="I74" s="7">
        <f>IF(W73&gt;0,ROUND(MIN(C74,EvalSheet!$F$168)*$I$1,2),0)</f>
        <v>0</v>
      </c>
      <c r="J74" s="7">
        <f>IF(W73&gt;0,ROUND(MIN(C74,EvalSheet!$F$168)*$J$1,2),0)</f>
        <v>0</v>
      </c>
      <c r="K74" s="7">
        <f>IF(W73&gt;0,ROUND(MIN(C74,EvalSheet!$F$168)*$K$1,2),0)</f>
        <v>0</v>
      </c>
      <c r="L74" s="6">
        <f t="shared" si="24"/>
        <v>0</v>
      </c>
      <c r="M74" s="7">
        <f t="shared" si="25"/>
        <v>0</v>
      </c>
      <c r="N74" s="2">
        <f t="shared" si="14"/>
        <v>0</v>
      </c>
      <c r="O74" s="80">
        <f t="shared" si="15"/>
        <v>0</v>
      </c>
      <c r="P74" s="79">
        <f t="shared" si="16"/>
        <v>0</v>
      </c>
      <c r="Q74" s="80">
        <f t="shared" si="17"/>
        <v>0</v>
      </c>
      <c r="R74" s="80">
        <f t="shared" si="18"/>
        <v>0</v>
      </c>
      <c r="S74">
        <f t="shared" si="26"/>
        <v>0</v>
      </c>
      <c r="T74" s="35">
        <f t="shared" si="19"/>
        <v>0</v>
      </c>
      <c r="U74" s="35">
        <f t="shared" si="20"/>
        <v>0</v>
      </c>
      <c r="V74" s="42">
        <f t="shared" si="27"/>
        <v>0</v>
      </c>
      <c r="W74" s="42">
        <f t="shared" si="21"/>
        <v>0</v>
      </c>
    </row>
    <row r="75" spans="2:23" x14ac:dyDescent="0.25">
      <c r="B75">
        <v>73</v>
      </c>
      <c r="C75" s="35">
        <f t="shared" si="22"/>
        <v>0</v>
      </c>
      <c r="D75" s="46">
        <f>IF(W74&gt;0,ROUND(PMT(EvalSheet!$F$92/12,EvalSheet!$F$96*12,-C75),5),0)</f>
        <v>0</v>
      </c>
      <c r="E75" s="6">
        <f t="shared" si="23"/>
        <v>0</v>
      </c>
      <c r="F75" s="6">
        <f>IF(W74&gt;0,ROUND(MIN(C75,EvalSheet!$F$168)*$F$1,2),0)</f>
        <v>0</v>
      </c>
      <c r="G75" s="7">
        <v>0</v>
      </c>
      <c r="H75" s="7">
        <f>IF(W74&gt;0,ROUND(MIN(C75,EvalSheet!$F$168)*$H$1,0),0)</f>
        <v>0</v>
      </c>
      <c r="I75" s="7">
        <f>IF(W74&gt;0,ROUND(MIN(C75,EvalSheet!$F$168)*$I$1,2),0)</f>
        <v>0</v>
      </c>
      <c r="J75" s="7">
        <f>IF(W74&gt;0,ROUND(MIN(C75,EvalSheet!$F$168)*$J$1,2),0)</f>
        <v>0</v>
      </c>
      <c r="K75" s="7">
        <f>IF(W74&gt;0,ROUND(MIN(C75,EvalSheet!$F$168)*$K$1,2),0)</f>
        <v>0</v>
      </c>
      <c r="L75" s="6">
        <f t="shared" si="24"/>
        <v>0</v>
      </c>
      <c r="M75" s="7">
        <f t="shared" si="25"/>
        <v>0</v>
      </c>
      <c r="N75" s="2">
        <f t="shared" si="14"/>
        <v>0</v>
      </c>
      <c r="O75" s="80">
        <f t="shared" si="15"/>
        <v>0</v>
      </c>
      <c r="P75" s="79">
        <f t="shared" si="16"/>
        <v>0</v>
      </c>
      <c r="Q75" s="80">
        <f t="shared" si="17"/>
        <v>0</v>
      </c>
      <c r="R75" s="80">
        <f t="shared" si="18"/>
        <v>0</v>
      </c>
      <c r="S75">
        <f t="shared" si="26"/>
        <v>0</v>
      </c>
      <c r="T75" s="35">
        <f t="shared" si="19"/>
        <v>0</v>
      </c>
      <c r="U75" s="35">
        <f t="shared" si="20"/>
        <v>0</v>
      </c>
      <c r="V75" s="42">
        <f t="shared" si="27"/>
        <v>0</v>
      </c>
      <c r="W75" s="42">
        <f t="shared" si="21"/>
        <v>0</v>
      </c>
    </row>
    <row r="76" spans="2:23" x14ac:dyDescent="0.25">
      <c r="B76">
        <v>74</v>
      </c>
      <c r="C76" s="35">
        <f t="shared" si="22"/>
        <v>0</v>
      </c>
      <c r="D76" s="46">
        <f>IF(W75&gt;0,ROUND(PMT(EvalSheet!$F$92/12,EvalSheet!$F$96*12,-C76),5),0)</f>
        <v>0</v>
      </c>
      <c r="E76" s="6">
        <f t="shared" si="23"/>
        <v>0</v>
      </c>
      <c r="F76" s="6">
        <f>IF(W75&gt;0,ROUND(MIN(C76,EvalSheet!$F$168)*$F$1,2),0)</f>
        <v>0</v>
      </c>
      <c r="G76" s="7">
        <v>0</v>
      </c>
      <c r="H76" s="7">
        <f>IF(W75&gt;0,ROUND(MIN(C76,EvalSheet!$F$168)*$H$1,0),0)</f>
        <v>0</v>
      </c>
      <c r="I76" s="7">
        <f>IF(W75&gt;0,ROUND(MIN(C76,EvalSheet!$F$168)*$I$1,2),0)</f>
        <v>0</v>
      </c>
      <c r="J76" s="7">
        <f>IF(W75&gt;0,ROUND(MIN(C76,EvalSheet!$F$168)*$J$1,2),0)</f>
        <v>0</v>
      </c>
      <c r="K76" s="7">
        <f>IF(W75&gt;0,ROUND(MIN(C76,EvalSheet!$F$168)*$K$1,2),0)</f>
        <v>0</v>
      </c>
      <c r="L76" s="6">
        <f t="shared" si="24"/>
        <v>0</v>
      </c>
      <c r="M76" s="7">
        <f t="shared" si="25"/>
        <v>0</v>
      </c>
      <c r="N76" s="2">
        <f t="shared" si="14"/>
        <v>0</v>
      </c>
      <c r="O76" s="80">
        <f t="shared" si="15"/>
        <v>0</v>
      </c>
      <c r="P76" s="79">
        <f t="shared" si="16"/>
        <v>0</v>
      </c>
      <c r="Q76" s="80">
        <f t="shared" si="17"/>
        <v>0</v>
      </c>
      <c r="R76" s="80">
        <f t="shared" si="18"/>
        <v>0</v>
      </c>
      <c r="S76">
        <f t="shared" si="26"/>
        <v>0</v>
      </c>
      <c r="T76" s="35">
        <f t="shared" si="19"/>
        <v>0</v>
      </c>
      <c r="U76" s="35">
        <f t="shared" si="20"/>
        <v>0</v>
      </c>
      <c r="V76" s="42">
        <f t="shared" si="27"/>
        <v>0</v>
      </c>
      <c r="W76" s="42">
        <f t="shared" si="21"/>
        <v>0</v>
      </c>
    </row>
    <row r="77" spans="2:23" x14ac:dyDescent="0.25">
      <c r="B77">
        <v>75</v>
      </c>
      <c r="C77" s="35">
        <f t="shared" si="22"/>
        <v>0</v>
      </c>
      <c r="D77" s="46">
        <f>IF(W76&gt;0,ROUND(PMT(EvalSheet!$F$92/12,EvalSheet!$F$96*12,-C77),5),0)</f>
        <v>0</v>
      </c>
      <c r="E77" s="6">
        <f t="shared" si="23"/>
        <v>0</v>
      </c>
      <c r="F77" s="6">
        <f>IF(W76&gt;0,ROUND(MIN(C77,EvalSheet!$F$168)*$F$1,2),0)</f>
        <v>0</v>
      </c>
      <c r="G77" s="7">
        <v>0</v>
      </c>
      <c r="H77" s="7">
        <f>IF(W76&gt;0,ROUND(MIN(C77,EvalSheet!$F$168)*$H$1,0),0)</f>
        <v>0</v>
      </c>
      <c r="I77" s="7">
        <f>IF(W76&gt;0,ROUND(MIN(C77,EvalSheet!$F$168)*$I$1,2),0)</f>
        <v>0</v>
      </c>
      <c r="J77" s="7">
        <f>IF(W76&gt;0,ROUND(MIN(C77,EvalSheet!$F$168)*$J$1,2),0)</f>
        <v>0</v>
      </c>
      <c r="K77" s="7">
        <f>IF(W76&gt;0,ROUND(MIN(C77,EvalSheet!$F$168)*$K$1,2),0)</f>
        <v>0</v>
      </c>
      <c r="L77" s="6">
        <f t="shared" si="24"/>
        <v>0</v>
      </c>
      <c r="M77" s="7">
        <f t="shared" si="25"/>
        <v>0</v>
      </c>
      <c r="N77" s="2">
        <f t="shared" si="14"/>
        <v>0</v>
      </c>
      <c r="O77" s="80">
        <f t="shared" si="15"/>
        <v>0</v>
      </c>
      <c r="P77" s="79">
        <f t="shared" si="16"/>
        <v>0</v>
      </c>
      <c r="Q77" s="80">
        <f t="shared" si="17"/>
        <v>0</v>
      </c>
      <c r="R77" s="80">
        <f t="shared" si="18"/>
        <v>0</v>
      </c>
      <c r="S77">
        <f t="shared" si="26"/>
        <v>0</v>
      </c>
      <c r="T77" s="35">
        <f t="shared" si="19"/>
        <v>0</v>
      </c>
      <c r="U77" s="35">
        <f t="shared" si="20"/>
        <v>0</v>
      </c>
      <c r="V77" s="42">
        <f t="shared" si="27"/>
        <v>0</v>
      </c>
      <c r="W77" s="42">
        <f t="shared" si="21"/>
        <v>0</v>
      </c>
    </row>
    <row r="78" spans="2:23" x14ac:dyDescent="0.25">
      <c r="B78">
        <v>76</v>
      </c>
      <c r="C78" s="35">
        <f t="shared" si="22"/>
        <v>0</v>
      </c>
      <c r="D78" s="46">
        <f>IF(W77&gt;0,ROUND(PMT(EvalSheet!$F$92/12,EvalSheet!$F$96*12,-C78),5),0)</f>
        <v>0</v>
      </c>
      <c r="E78" s="6">
        <f t="shared" si="23"/>
        <v>0</v>
      </c>
      <c r="F78" s="6">
        <f>IF(W77&gt;0,ROUND(MIN(C78,EvalSheet!$F$168)*$F$1,2),0)</f>
        <v>0</v>
      </c>
      <c r="G78" s="7">
        <v>0</v>
      </c>
      <c r="H78" s="7">
        <f>IF(W77&gt;0,ROUND(MIN(C78,EvalSheet!$F$168)*$H$1,0),0)</f>
        <v>0</v>
      </c>
      <c r="I78" s="7">
        <f>IF(W77&gt;0,ROUND(MIN(C78,EvalSheet!$F$168)*$I$1,2),0)</f>
        <v>0</v>
      </c>
      <c r="J78" s="7">
        <f>IF(W77&gt;0,ROUND(MIN(C78,EvalSheet!$F$168)*$J$1,2),0)</f>
        <v>0</v>
      </c>
      <c r="K78" s="7">
        <f>IF(W77&gt;0,ROUND(MIN(C78,EvalSheet!$F$168)*$K$1,2),0)</f>
        <v>0</v>
      </c>
      <c r="L78" s="6">
        <f t="shared" si="24"/>
        <v>0</v>
      </c>
      <c r="M78" s="7">
        <f t="shared" si="25"/>
        <v>0</v>
      </c>
      <c r="N78" s="2">
        <f t="shared" si="14"/>
        <v>0</v>
      </c>
      <c r="O78" s="80">
        <f t="shared" si="15"/>
        <v>0</v>
      </c>
      <c r="P78" s="79">
        <f t="shared" si="16"/>
        <v>0</v>
      </c>
      <c r="Q78" s="80">
        <f t="shared" si="17"/>
        <v>0</v>
      </c>
      <c r="R78" s="80">
        <f t="shared" si="18"/>
        <v>0</v>
      </c>
      <c r="S78">
        <f t="shared" si="26"/>
        <v>0</v>
      </c>
      <c r="T78" s="35">
        <f t="shared" si="19"/>
        <v>0</v>
      </c>
      <c r="U78" s="35">
        <f t="shared" si="20"/>
        <v>0</v>
      </c>
      <c r="V78" s="42">
        <f t="shared" si="27"/>
        <v>0</v>
      </c>
      <c r="W78" s="42">
        <f t="shared" si="21"/>
        <v>0</v>
      </c>
    </row>
    <row r="79" spans="2:23" x14ac:dyDescent="0.25">
      <c r="B79">
        <v>77</v>
      </c>
      <c r="C79" s="35">
        <f t="shared" si="22"/>
        <v>0</v>
      </c>
      <c r="D79" s="46">
        <f>IF(W78&gt;0,ROUND(PMT(EvalSheet!$F$92/12,EvalSheet!$F$96*12,-C79),5),0)</f>
        <v>0</v>
      </c>
      <c r="E79" s="6">
        <f t="shared" si="23"/>
        <v>0</v>
      </c>
      <c r="F79" s="6">
        <f>IF(W78&gt;0,ROUND(MIN(C79,EvalSheet!$F$168)*$F$1,2),0)</f>
        <v>0</v>
      </c>
      <c r="G79" s="7">
        <v>0</v>
      </c>
      <c r="H79" s="7">
        <f>IF(W78&gt;0,ROUND(MIN(C79,EvalSheet!$F$168)*$H$1,0),0)</f>
        <v>0</v>
      </c>
      <c r="I79" s="7">
        <f>IF(W78&gt;0,ROUND(MIN(C79,EvalSheet!$F$168)*$I$1,2),0)</f>
        <v>0</v>
      </c>
      <c r="J79" s="7">
        <f>IF(W78&gt;0,ROUND(MIN(C79,EvalSheet!$F$168)*$J$1,2),0)</f>
        <v>0</v>
      </c>
      <c r="K79" s="7">
        <f>IF(W78&gt;0,ROUND(MIN(C79,EvalSheet!$F$168)*$K$1,2),0)</f>
        <v>0</v>
      </c>
      <c r="L79" s="6">
        <f t="shared" si="24"/>
        <v>0</v>
      </c>
      <c r="M79" s="7">
        <f t="shared" si="25"/>
        <v>0</v>
      </c>
      <c r="N79" s="2">
        <f t="shared" si="14"/>
        <v>0</v>
      </c>
      <c r="O79" s="80">
        <f t="shared" si="15"/>
        <v>0</v>
      </c>
      <c r="P79" s="79">
        <f t="shared" si="16"/>
        <v>0</v>
      </c>
      <c r="Q79" s="80">
        <f t="shared" si="17"/>
        <v>0</v>
      </c>
      <c r="R79" s="80">
        <f t="shared" si="18"/>
        <v>0</v>
      </c>
      <c r="S79">
        <f t="shared" si="26"/>
        <v>0</v>
      </c>
      <c r="T79" s="35">
        <f t="shared" si="19"/>
        <v>0</v>
      </c>
      <c r="U79" s="35">
        <f t="shared" si="20"/>
        <v>0</v>
      </c>
      <c r="V79" s="42">
        <f t="shared" si="27"/>
        <v>0</v>
      </c>
      <c r="W79" s="42">
        <f t="shared" si="21"/>
        <v>0</v>
      </c>
    </row>
    <row r="80" spans="2:23" x14ac:dyDescent="0.25">
      <c r="B80">
        <v>78</v>
      </c>
      <c r="C80" s="35">
        <f t="shared" si="22"/>
        <v>0</v>
      </c>
      <c r="D80" s="46">
        <f>IF(W79&gt;0,ROUND(PMT(EvalSheet!$F$92/12,EvalSheet!$F$96*12,-C80),5),0)</f>
        <v>0</v>
      </c>
      <c r="E80" s="6">
        <f t="shared" si="23"/>
        <v>0</v>
      </c>
      <c r="F80" s="6">
        <f>IF(W79&gt;0,ROUND(MIN(C80,EvalSheet!$F$168)*$F$1,2),0)</f>
        <v>0</v>
      </c>
      <c r="G80" s="7">
        <v>0</v>
      </c>
      <c r="H80" s="7">
        <f>IF(W79&gt;0,ROUND(MIN(C80,EvalSheet!$F$168)*$H$1,0),0)</f>
        <v>0</v>
      </c>
      <c r="I80" s="7">
        <f>IF(W79&gt;0,ROUND(MIN(C80,EvalSheet!$F$168)*$I$1,2),0)</f>
        <v>0</v>
      </c>
      <c r="J80" s="7">
        <f>IF(W79&gt;0,ROUND(MIN(C80,EvalSheet!$F$168)*$J$1,2),0)</f>
        <v>0</v>
      </c>
      <c r="K80" s="7">
        <f>IF(W79&gt;0,ROUND(MIN(C80,EvalSheet!$F$168)*$K$1,2),0)</f>
        <v>0</v>
      </c>
      <c r="L80" s="6">
        <f t="shared" si="24"/>
        <v>0</v>
      </c>
      <c r="M80" s="7">
        <f t="shared" si="25"/>
        <v>0</v>
      </c>
      <c r="N80" s="2">
        <f t="shared" si="14"/>
        <v>0</v>
      </c>
      <c r="O80" s="80">
        <f t="shared" si="15"/>
        <v>0</v>
      </c>
      <c r="P80" s="79">
        <f t="shared" si="16"/>
        <v>0</v>
      </c>
      <c r="Q80" s="80">
        <f t="shared" si="17"/>
        <v>0</v>
      </c>
      <c r="R80" s="80">
        <f t="shared" si="18"/>
        <v>0</v>
      </c>
      <c r="S80">
        <f t="shared" si="26"/>
        <v>0</v>
      </c>
      <c r="T80" s="35">
        <f t="shared" si="19"/>
        <v>0</v>
      </c>
      <c r="U80" s="35">
        <f t="shared" si="20"/>
        <v>0</v>
      </c>
      <c r="V80" s="42">
        <f t="shared" si="27"/>
        <v>0</v>
      </c>
      <c r="W80" s="42">
        <f t="shared" si="21"/>
        <v>0</v>
      </c>
    </row>
    <row r="81" spans="2:23" x14ac:dyDescent="0.25">
      <c r="B81">
        <v>79</v>
      </c>
      <c r="C81" s="35">
        <f t="shared" si="22"/>
        <v>0</v>
      </c>
      <c r="D81" s="46">
        <f>IF(W80&gt;0,ROUND(PMT(EvalSheet!$F$92/12,EvalSheet!$F$96*12,-C81),5),0)</f>
        <v>0</v>
      </c>
      <c r="E81" s="6">
        <f t="shared" si="23"/>
        <v>0</v>
      </c>
      <c r="F81" s="6">
        <f>IF(W80&gt;0,ROUND(MIN(C81,EvalSheet!$F$168)*$F$1,2),0)</f>
        <v>0</v>
      </c>
      <c r="G81" s="7">
        <v>0</v>
      </c>
      <c r="H81" s="7">
        <f>IF(W80&gt;0,ROUND(MIN(C81,EvalSheet!$F$168)*$H$1,0),0)</f>
        <v>0</v>
      </c>
      <c r="I81" s="7">
        <f>IF(W80&gt;0,ROUND(MIN(C81,EvalSheet!$F$168)*$I$1,2),0)</f>
        <v>0</v>
      </c>
      <c r="J81" s="7">
        <f>IF(W80&gt;0,ROUND(MIN(C81,EvalSheet!$F$168)*$J$1,2),0)</f>
        <v>0</v>
      </c>
      <c r="K81" s="7">
        <f>IF(W80&gt;0,ROUND(MIN(C81,EvalSheet!$F$168)*$K$1,2),0)</f>
        <v>0</v>
      </c>
      <c r="L81" s="6">
        <f t="shared" si="24"/>
        <v>0</v>
      </c>
      <c r="M81" s="7">
        <f t="shared" si="25"/>
        <v>0</v>
      </c>
      <c r="N81" s="2">
        <f t="shared" si="14"/>
        <v>0</v>
      </c>
      <c r="O81" s="80">
        <f t="shared" si="15"/>
        <v>0</v>
      </c>
      <c r="P81" s="79">
        <f t="shared" si="16"/>
        <v>0</v>
      </c>
      <c r="Q81" s="80">
        <f t="shared" si="17"/>
        <v>0</v>
      </c>
      <c r="R81" s="80">
        <f t="shared" si="18"/>
        <v>0</v>
      </c>
      <c r="S81">
        <f t="shared" si="26"/>
        <v>0</v>
      </c>
      <c r="T81" s="35">
        <f t="shared" si="19"/>
        <v>0</v>
      </c>
      <c r="U81" s="35">
        <f t="shared" si="20"/>
        <v>0</v>
      </c>
      <c r="V81" s="42">
        <f t="shared" si="27"/>
        <v>0</v>
      </c>
      <c r="W81" s="42">
        <f t="shared" si="21"/>
        <v>0</v>
      </c>
    </row>
    <row r="82" spans="2:23" x14ac:dyDescent="0.25">
      <c r="B82">
        <v>80</v>
      </c>
      <c r="C82" s="35">
        <f t="shared" si="22"/>
        <v>0</v>
      </c>
      <c r="D82" s="46">
        <f>IF(W81&gt;0,ROUND(PMT(EvalSheet!$F$92/12,EvalSheet!$F$96*12,-C82),5),0)</f>
        <v>0</v>
      </c>
      <c r="E82" s="6">
        <f t="shared" si="23"/>
        <v>0</v>
      </c>
      <c r="F82" s="6">
        <f>IF(W81&gt;0,ROUND(MIN(C82,EvalSheet!$F$168)*$F$1,2),0)</f>
        <v>0</v>
      </c>
      <c r="G82" s="7">
        <v>0</v>
      </c>
      <c r="H82" s="7">
        <f>IF(W81&gt;0,ROUND(MIN(C82,EvalSheet!$F$168)*$H$1,0),0)</f>
        <v>0</v>
      </c>
      <c r="I82" s="7">
        <f>IF(W81&gt;0,ROUND(MIN(C82,EvalSheet!$F$168)*$I$1,2),0)</f>
        <v>0</v>
      </c>
      <c r="J82" s="7">
        <f>IF(W81&gt;0,ROUND(MIN(C82,EvalSheet!$F$168)*$J$1,2),0)</f>
        <v>0</v>
      </c>
      <c r="K82" s="7">
        <f>IF(W81&gt;0,ROUND(MIN(C82,EvalSheet!$F$168)*$K$1,2),0)</f>
        <v>0</v>
      </c>
      <c r="L82" s="6">
        <f t="shared" si="24"/>
        <v>0</v>
      </c>
      <c r="M82" s="7">
        <f t="shared" si="25"/>
        <v>0</v>
      </c>
      <c r="N82" s="2">
        <f t="shared" si="14"/>
        <v>0</v>
      </c>
      <c r="O82" s="80">
        <f t="shared" si="15"/>
        <v>0</v>
      </c>
      <c r="P82" s="79">
        <f t="shared" si="16"/>
        <v>0</v>
      </c>
      <c r="Q82" s="80">
        <f t="shared" si="17"/>
        <v>0</v>
      </c>
      <c r="R82" s="80">
        <f t="shared" si="18"/>
        <v>0</v>
      </c>
      <c r="S82">
        <f t="shared" si="26"/>
        <v>0</v>
      </c>
      <c r="T82" s="35">
        <f t="shared" si="19"/>
        <v>0</v>
      </c>
      <c r="U82" s="35">
        <f t="shared" si="20"/>
        <v>0</v>
      </c>
      <c r="V82" s="42">
        <f t="shared" si="27"/>
        <v>0</v>
      </c>
      <c r="W82" s="42">
        <f t="shared" si="21"/>
        <v>0</v>
      </c>
    </row>
    <row r="83" spans="2:23" x14ac:dyDescent="0.25">
      <c r="B83">
        <v>81</v>
      </c>
      <c r="C83" s="35">
        <f t="shared" si="22"/>
        <v>0</v>
      </c>
      <c r="D83" s="46">
        <f>IF(W82&gt;0,ROUND(PMT(EvalSheet!$F$92/12,EvalSheet!$F$96*12,-C83),5),0)</f>
        <v>0</v>
      </c>
      <c r="E83" s="6">
        <f t="shared" si="23"/>
        <v>0</v>
      </c>
      <c r="F83" s="6">
        <f>IF(W82&gt;0,ROUND(MIN(C83,EvalSheet!$F$168)*$F$1,2),0)</f>
        <v>0</v>
      </c>
      <c r="G83" s="7">
        <v>0</v>
      </c>
      <c r="H83" s="7">
        <f>IF(W82&gt;0,ROUND(MIN(C83,EvalSheet!$F$168)*$H$1,0),0)</f>
        <v>0</v>
      </c>
      <c r="I83" s="7">
        <f>IF(W82&gt;0,ROUND(MIN(C83,EvalSheet!$F$168)*$I$1,2),0)</f>
        <v>0</v>
      </c>
      <c r="J83" s="7">
        <f>IF(W82&gt;0,ROUND(MIN(C83,EvalSheet!$F$168)*$J$1,2),0)</f>
        <v>0</v>
      </c>
      <c r="K83" s="7">
        <f>IF(W82&gt;0,ROUND(MIN(C83,EvalSheet!$F$168)*$K$1,2),0)</f>
        <v>0</v>
      </c>
      <c r="L83" s="6">
        <f t="shared" si="24"/>
        <v>0</v>
      </c>
      <c r="M83" s="7">
        <f t="shared" si="25"/>
        <v>0</v>
      </c>
      <c r="N83" s="2">
        <f t="shared" si="14"/>
        <v>0</v>
      </c>
      <c r="O83" s="80">
        <f t="shared" si="15"/>
        <v>0</v>
      </c>
      <c r="P83" s="79">
        <f t="shared" si="16"/>
        <v>0</v>
      </c>
      <c r="Q83" s="80">
        <f t="shared" si="17"/>
        <v>0</v>
      </c>
      <c r="R83" s="80">
        <f t="shared" si="18"/>
        <v>0</v>
      </c>
      <c r="S83">
        <f t="shared" si="26"/>
        <v>0</v>
      </c>
      <c r="T83" s="35">
        <f t="shared" si="19"/>
        <v>0</v>
      </c>
      <c r="U83" s="35">
        <f t="shared" si="20"/>
        <v>0</v>
      </c>
      <c r="V83" s="42">
        <f t="shared" si="27"/>
        <v>0</v>
      </c>
      <c r="W83" s="42">
        <f t="shared" si="21"/>
        <v>0</v>
      </c>
    </row>
    <row r="84" spans="2:23" x14ac:dyDescent="0.25">
      <c r="B84">
        <v>82</v>
      </c>
      <c r="C84" s="35">
        <f t="shared" si="22"/>
        <v>0</v>
      </c>
      <c r="D84" s="46">
        <f>IF(W83&gt;0,ROUND(PMT(EvalSheet!$F$92/12,EvalSheet!$F$96*12,-C84),5),0)</f>
        <v>0</v>
      </c>
      <c r="E84" s="6">
        <f t="shared" si="23"/>
        <v>0</v>
      </c>
      <c r="F84" s="6">
        <f>IF(W83&gt;0,ROUND(MIN(C84,EvalSheet!$F$168)*$F$1,2),0)</f>
        <v>0</v>
      </c>
      <c r="G84" s="7">
        <v>0</v>
      </c>
      <c r="H84" s="7">
        <f>IF(W83&gt;0,ROUND(MIN(C84,EvalSheet!$F$168)*$H$1,0),0)</f>
        <v>0</v>
      </c>
      <c r="I84" s="7">
        <f>IF(W83&gt;0,ROUND(MIN(C84,EvalSheet!$F$168)*$I$1,2),0)</f>
        <v>0</v>
      </c>
      <c r="J84" s="7">
        <f>IF(W83&gt;0,ROUND(MIN(C84,EvalSheet!$F$168)*$J$1,2),0)</f>
        <v>0</v>
      </c>
      <c r="K84" s="7">
        <f>IF(W83&gt;0,ROUND(MIN(C84,EvalSheet!$F$168)*$K$1,2),0)</f>
        <v>0</v>
      </c>
      <c r="L84" s="6">
        <f t="shared" si="24"/>
        <v>0</v>
      </c>
      <c r="M84" s="7">
        <f t="shared" si="25"/>
        <v>0</v>
      </c>
      <c r="N84" s="2">
        <f t="shared" si="14"/>
        <v>0</v>
      </c>
      <c r="O84" s="80">
        <f t="shared" si="15"/>
        <v>0</v>
      </c>
      <c r="P84" s="79">
        <f t="shared" si="16"/>
        <v>0</v>
      </c>
      <c r="Q84" s="80">
        <f t="shared" si="17"/>
        <v>0</v>
      </c>
      <c r="R84" s="80">
        <f t="shared" si="18"/>
        <v>0</v>
      </c>
      <c r="S84">
        <f t="shared" si="26"/>
        <v>0</v>
      </c>
      <c r="T84" s="35">
        <f t="shared" si="19"/>
        <v>0</v>
      </c>
      <c r="U84" s="35">
        <f t="shared" si="20"/>
        <v>0</v>
      </c>
      <c r="V84" s="42">
        <f t="shared" si="27"/>
        <v>0</v>
      </c>
      <c r="W84" s="42">
        <f t="shared" si="21"/>
        <v>0</v>
      </c>
    </row>
    <row r="85" spans="2:23" x14ac:dyDescent="0.25">
      <c r="B85">
        <v>83</v>
      </c>
      <c r="C85" s="35">
        <f t="shared" si="22"/>
        <v>0</v>
      </c>
      <c r="D85" s="46">
        <f>IF(W84&gt;0,ROUND(PMT(EvalSheet!$F$92/12,EvalSheet!$F$96*12,-C85),5),0)</f>
        <v>0</v>
      </c>
      <c r="E85" s="6">
        <f t="shared" si="23"/>
        <v>0</v>
      </c>
      <c r="F85" s="6">
        <f>IF(W84&gt;0,ROUND(MIN(C85,EvalSheet!$F$168)*$F$1,2),0)</f>
        <v>0</v>
      </c>
      <c r="G85" s="7">
        <v>0</v>
      </c>
      <c r="H85" s="7">
        <f>IF(W84&gt;0,ROUND(MIN(C85,EvalSheet!$F$168)*$H$1,0),0)</f>
        <v>0</v>
      </c>
      <c r="I85" s="7">
        <f>IF(W84&gt;0,ROUND(MIN(C85,EvalSheet!$F$168)*$I$1,2),0)</f>
        <v>0</v>
      </c>
      <c r="J85" s="7">
        <f>IF(W84&gt;0,ROUND(MIN(C85,EvalSheet!$F$168)*$J$1,2),0)</f>
        <v>0</v>
      </c>
      <c r="K85" s="7">
        <f>IF(W84&gt;0,ROUND(MIN(C85,EvalSheet!$F$168)*$K$1,2),0)</f>
        <v>0</v>
      </c>
      <c r="L85" s="6">
        <f t="shared" si="24"/>
        <v>0</v>
      </c>
      <c r="M85" s="7">
        <f t="shared" si="25"/>
        <v>0</v>
      </c>
      <c r="N85" s="2">
        <f t="shared" si="14"/>
        <v>0</v>
      </c>
      <c r="O85" s="80">
        <f t="shared" si="15"/>
        <v>0</v>
      </c>
      <c r="P85" s="79">
        <f t="shared" si="16"/>
        <v>0</v>
      </c>
      <c r="Q85" s="80">
        <f t="shared" si="17"/>
        <v>0</v>
      </c>
      <c r="R85" s="80">
        <f t="shared" si="18"/>
        <v>0</v>
      </c>
      <c r="S85">
        <f t="shared" si="26"/>
        <v>0</v>
      </c>
      <c r="T85" s="35">
        <f t="shared" si="19"/>
        <v>0</v>
      </c>
      <c r="U85" s="35">
        <f t="shared" si="20"/>
        <v>0</v>
      </c>
      <c r="V85" s="42">
        <f t="shared" si="27"/>
        <v>0</v>
      </c>
      <c r="W85" s="42">
        <f t="shared" si="21"/>
        <v>0</v>
      </c>
    </row>
    <row r="86" spans="2:23" x14ac:dyDescent="0.25">
      <c r="B86">
        <v>84</v>
      </c>
      <c r="C86" s="35">
        <f t="shared" si="22"/>
        <v>0</v>
      </c>
      <c r="D86" s="46">
        <f>IF(W85&gt;0,ROUND(PMT(EvalSheet!$F$92/12,EvalSheet!$F$96*12,-C86),5),0)</f>
        <v>0</v>
      </c>
      <c r="E86" s="6">
        <f t="shared" si="23"/>
        <v>0</v>
      </c>
      <c r="F86" s="6">
        <f>IF(W85&gt;0,ROUND(MIN(C86,EvalSheet!$F$168)*$F$1,2),0)</f>
        <v>0</v>
      </c>
      <c r="G86" s="7">
        <v>0</v>
      </c>
      <c r="H86" s="7">
        <f>IF(W85&gt;0,ROUND(MIN(C86,EvalSheet!$F$168)*$H$1,0),0)</f>
        <v>0</v>
      </c>
      <c r="I86" s="7">
        <f>IF(W85&gt;0,ROUND(MIN(C86,EvalSheet!$F$168)*$I$1,2),0)</f>
        <v>0</v>
      </c>
      <c r="J86" s="7">
        <f>IF(W85&gt;0,ROUND(MIN(C86,EvalSheet!$F$168)*$J$1,2),0)</f>
        <v>0</v>
      </c>
      <c r="K86" s="7">
        <f>IF(W85&gt;0,ROUND(MIN(C86,EvalSheet!$F$168)*$K$1,2),0)</f>
        <v>0</v>
      </c>
      <c r="L86" s="6">
        <f t="shared" si="24"/>
        <v>0</v>
      </c>
      <c r="M86" s="7">
        <f t="shared" si="25"/>
        <v>0</v>
      </c>
      <c r="N86" s="2">
        <f t="shared" si="14"/>
        <v>0</v>
      </c>
      <c r="O86" s="80">
        <f t="shared" si="15"/>
        <v>0</v>
      </c>
      <c r="P86" s="79">
        <f t="shared" si="16"/>
        <v>0</v>
      </c>
      <c r="Q86" s="80">
        <f t="shared" si="17"/>
        <v>0</v>
      </c>
      <c r="R86" s="80">
        <f t="shared" si="18"/>
        <v>0</v>
      </c>
      <c r="S86">
        <f t="shared" si="26"/>
        <v>0</v>
      </c>
      <c r="T86" s="35">
        <f t="shared" si="19"/>
        <v>0</v>
      </c>
      <c r="U86" s="35">
        <f t="shared" si="20"/>
        <v>0</v>
      </c>
      <c r="V86" s="42">
        <f t="shared" si="27"/>
        <v>0</v>
      </c>
      <c r="W86" s="42">
        <f t="shared" si="21"/>
        <v>0</v>
      </c>
    </row>
    <row r="87" spans="2:23" x14ac:dyDescent="0.25">
      <c r="B87">
        <v>85</v>
      </c>
      <c r="C87" s="35">
        <f t="shared" si="22"/>
        <v>0</v>
      </c>
      <c r="D87" s="46">
        <f>IF(W86&gt;0,ROUND(PMT(EvalSheet!$F$92/12,EvalSheet!$F$96*12,-C87),5),0)</f>
        <v>0</v>
      </c>
      <c r="E87" s="6">
        <f t="shared" si="23"/>
        <v>0</v>
      </c>
      <c r="F87" s="6">
        <f>IF(W86&gt;0,ROUND(MIN(C87,EvalSheet!$F$168)*$F$1,2),0)</f>
        <v>0</v>
      </c>
      <c r="G87" s="7">
        <v>0</v>
      </c>
      <c r="H87" s="7">
        <f>IF(W86&gt;0,ROUND(MIN(C87,EvalSheet!$F$168)*$H$1,0),0)</f>
        <v>0</v>
      </c>
      <c r="I87" s="7">
        <f>IF(W86&gt;0,ROUND(MIN(C87,EvalSheet!$F$168)*$I$1,2),0)</f>
        <v>0</v>
      </c>
      <c r="J87" s="7">
        <f>IF(W86&gt;0,ROUND(MIN(C87,EvalSheet!$F$168)*$J$1,2),0)</f>
        <v>0</v>
      </c>
      <c r="K87" s="7">
        <f>IF(W86&gt;0,ROUND(MIN(C87,EvalSheet!$F$168)*$K$1,2),0)</f>
        <v>0</v>
      </c>
      <c r="L87" s="6">
        <f t="shared" si="24"/>
        <v>0</v>
      </c>
      <c r="M87" s="7">
        <f t="shared" si="25"/>
        <v>0</v>
      </c>
      <c r="N87" s="2">
        <f t="shared" si="14"/>
        <v>0</v>
      </c>
      <c r="O87" s="80">
        <f t="shared" si="15"/>
        <v>0</v>
      </c>
      <c r="P87" s="79">
        <f t="shared" si="16"/>
        <v>0</v>
      </c>
      <c r="Q87" s="80">
        <f t="shared" si="17"/>
        <v>0</v>
      </c>
      <c r="R87" s="80">
        <f t="shared" si="18"/>
        <v>0</v>
      </c>
      <c r="S87">
        <f t="shared" si="26"/>
        <v>0</v>
      </c>
      <c r="T87" s="35">
        <f t="shared" si="19"/>
        <v>0</v>
      </c>
      <c r="U87" s="35">
        <f t="shared" si="20"/>
        <v>0</v>
      </c>
      <c r="V87" s="42">
        <f t="shared" si="27"/>
        <v>0</v>
      </c>
      <c r="W87" s="42">
        <f t="shared" si="21"/>
        <v>0</v>
      </c>
    </row>
    <row r="88" spans="2:23" x14ac:dyDescent="0.25">
      <c r="B88">
        <v>86</v>
      </c>
      <c r="C88" s="35">
        <f t="shared" si="22"/>
        <v>0</v>
      </c>
      <c r="D88" s="46">
        <f>IF(W87&gt;0,ROUND(PMT(EvalSheet!$F$92/12,EvalSheet!$F$96*12,-C88),5),0)</f>
        <v>0</v>
      </c>
      <c r="E88" s="6">
        <f t="shared" si="23"/>
        <v>0</v>
      </c>
      <c r="F88" s="6">
        <f>IF(W87&gt;0,ROUND(MIN(C88,EvalSheet!$F$168)*$F$1,2),0)</f>
        <v>0</v>
      </c>
      <c r="G88" s="7">
        <v>0</v>
      </c>
      <c r="H88" s="7">
        <f>IF(W87&gt;0,ROUND(MIN(C88,EvalSheet!$F$168)*$H$1,0),0)</f>
        <v>0</v>
      </c>
      <c r="I88" s="7">
        <f>IF(W87&gt;0,ROUND(MIN(C88,EvalSheet!$F$168)*$I$1,2),0)</f>
        <v>0</v>
      </c>
      <c r="J88" s="7">
        <f>IF(W87&gt;0,ROUND(MIN(C88,EvalSheet!$F$168)*$J$1,2),0)</f>
        <v>0</v>
      </c>
      <c r="K88" s="7">
        <f>IF(W87&gt;0,ROUND(MIN(C88,EvalSheet!$F$168)*$K$1,2),0)</f>
        <v>0</v>
      </c>
      <c r="L88" s="6">
        <f t="shared" si="24"/>
        <v>0</v>
      </c>
      <c r="M88" s="7">
        <f t="shared" si="25"/>
        <v>0</v>
      </c>
      <c r="N88" s="2">
        <f t="shared" si="14"/>
        <v>0</v>
      </c>
      <c r="O88" s="80">
        <f t="shared" si="15"/>
        <v>0</v>
      </c>
      <c r="P88" s="79">
        <f t="shared" si="16"/>
        <v>0</v>
      </c>
      <c r="Q88" s="80">
        <f t="shared" si="17"/>
        <v>0</v>
      </c>
      <c r="R88" s="80">
        <f t="shared" si="18"/>
        <v>0</v>
      </c>
      <c r="S88">
        <f t="shared" si="26"/>
        <v>0</v>
      </c>
      <c r="T88" s="35">
        <f t="shared" si="19"/>
        <v>0</v>
      </c>
      <c r="U88" s="35">
        <f t="shared" si="20"/>
        <v>0</v>
      </c>
      <c r="V88" s="42">
        <f t="shared" si="27"/>
        <v>0</v>
      </c>
      <c r="W88" s="42">
        <f t="shared" si="21"/>
        <v>0</v>
      </c>
    </row>
    <row r="89" spans="2:23" x14ac:dyDescent="0.25">
      <c r="B89">
        <v>87</v>
      </c>
      <c r="C89" s="35">
        <f t="shared" si="22"/>
        <v>0</v>
      </c>
      <c r="D89" s="46">
        <f>IF(W88&gt;0,ROUND(PMT(EvalSheet!$F$92/12,EvalSheet!$F$96*12,-C89),5),0)</f>
        <v>0</v>
      </c>
      <c r="E89" s="6">
        <f t="shared" si="23"/>
        <v>0</v>
      </c>
      <c r="F89" s="6">
        <f>IF(W88&gt;0,ROUND(MIN(C89,EvalSheet!$F$168)*$F$1,2),0)</f>
        <v>0</v>
      </c>
      <c r="G89" s="7">
        <v>0</v>
      </c>
      <c r="H89" s="7">
        <f>IF(W88&gt;0,ROUND(MIN(C89,EvalSheet!$F$168)*$H$1,0),0)</f>
        <v>0</v>
      </c>
      <c r="I89" s="7">
        <f>IF(W88&gt;0,ROUND(MIN(C89,EvalSheet!$F$168)*$I$1,2),0)</f>
        <v>0</v>
      </c>
      <c r="J89" s="7">
        <f>IF(W88&gt;0,ROUND(MIN(C89,EvalSheet!$F$168)*$J$1,2),0)</f>
        <v>0</v>
      </c>
      <c r="K89" s="7">
        <f>IF(W88&gt;0,ROUND(MIN(C89,EvalSheet!$F$168)*$K$1,2),0)</f>
        <v>0</v>
      </c>
      <c r="L89" s="6">
        <f t="shared" si="24"/>
        <v>0</v>
      </c>
      <c r="M89" s="7">
        <f t="shared" si="25"/>
        <v>0</v>
      </c>
      <c r="N89" s="2">
        <f t="shared" si="14"/>
        <v>0</v>
      </c>
      <c r="O89" s="80">
        <f t="shared" si="15"/>
        <v>0</v>
      </c>
      <c r="P89" s="79">
        <f t="shared" si="16"/>
        <v>0</v>
      </c>
      <c r="Q89" s="80">
        <f t="shared" si="17"/>
        <v>0</v>
      </c>
      <c r="R89" s="80">
        <f t="shared" si="18"/>
        <v>0</v>
      </c>
      <c r="S89">
        <f t="shared" si="26"/>
        <v>0</v>
      </c>
      <c r="T89" s="35">
        <f t="shared" si="19"/>
        <v>0</v>
      </c>
      <c r="U89" s="35">
        <f t="shared" si="20"/>
        <v>0</v>
      </c>
      <c r="V89" s="42">
        <f t="shared" si="27"/>
        <v>0</v>
      </c>
      <c r="W89" s="42">
        <f t="shared" si="21"/>
        <v>0</v>
      </c>
    </row>
    <row r="90" spans="2:23" x14ac:dyDescent="0.25">
      <c r="B90">
        <v>88</v>
      </c>
      <c r="C90" s="35">
        <f t="shared" si="22"/>
        <v>0</v>
      </c>
      <c r="D90" s="46">
        <f>IF(W89&gt;0,ROUND(PMT(EvalSheet!$F$92/12,EvalSheet!$F$96*12,-C90),5),0)</f>
        <v>0</v>
      </c>
      <c r="E90" s="6">
        <f t="shared" si="23"/>
        <v>0</v>
      </c>
      <c r="F90" s="6">
        <f>IF(W89&gt;0,ROUND(MIN(C90,EvalSheet!$F$168)*$F$1,2),0)</f>
        <v>0</v>
      </c>
      <c r="G90" s="7">
        <v>0</v>
      </c>
      <c r="H90" s="7">
        <f>IF(W89&gt;0,ROUND(MIN(C90,EvalSheet!$F$168)*$H$1,0),0)</f>
        <v>0</v>
      </c>
      <c r="I90" s="7">
        <f>IF(W89&gt;0,ROUND(MIN(C90,EvalSheet!$F$168)*$I$1,2),0)</f>
        <v>0</v>
      </c>
      <c r="J90" s="7">
        <f>IF(W89&gt;0,ROUND(MIN(C90,EvalSheet!$F$168)*$J$1,2),0)</f>
        <v>0</v>
      </c>
      <c r="K90" s="7">
        <f>IF(W89&gt;0,ROUND(MIN(C90,EvalSheet!$F$168)*$K$1,2),0)</f>
        <v>0</v>
      </c>
      <c r="L90" s="6">
        <f t="shared" si="24"/>
        <v>0</v>
      </c>
      <c r="M90" s="7">
        <f t="shared" si="25"/>
        <v>0</v>
      </c>
      <c r="N90" s="2">
        <f t="shared" si="14"/>
        <v>0</v>
      </c>
      <c r="O90" s="80">
        <f t="shared" si="15"/>
        <v>0</v>
      </c>
      <c r="P90" s="79">
        <f t="shared" si="16"/>
        <v>0</v>
      </c>
      <c r="Q90" s="80">
        <f t="shared" si="17"/>
        <v>0</v>
      </c>
      <c r="R90" s="80">
        <f t="shared" si="18"/>
        <v>0</v>
      </c>
      <c r="S90">
        <f t="shared" si="26"/>
        <v>0</v>
      </c>
      <c r="T90" s="35">
        <f t="shared" si="19"/>
        <v>0</v>
      </c>
      <c r="U90" s="35">
        <f t="shared" si="20"/>
        <v>0</v>
      </c>
      <c r="V90" s="42">
        <f t="shared" si="27"/>
        <v>0</v>
      </c>
      <c r="W90" s="42">
        <f t="shared" si="21"/>
        <v>0</v>
      </c>
    </row>
    <row r="91" spans="2:23" x14ac:dyDescent="0.25">
      <c r="B91">
        <v>89</v>
      </c>
      <c r="C91" s="35">
        <f t="shared" si="22"/>
        <v>0</v>
      </c>
      <c r="D91" s="46">
        <f>IF(W90&gt;0,ROUND(PMT(EvalSheet!$F$92/12,EvalSheet!$F$96*12,-C91),5),0)</f>
        <v>0</v>
      </c>
      <c r="E91" s="6">
        <f t="shared" si="23"/>
        <v>0</v>
      </c>
      <c r="F91" s="6">
        <f>IF(W90&gt;0,ROUND(MIN(C91,EvalSheet!$F$168)*$F$1,2),0)</f>
        <v>0</v>
      </c>
      <c r="G91" s="7">
        <v>0</v>
      </c>
      <c r="H91" s="7">
        <f>IF(W90&gt;0,ROUND(MIN(C91,EvalSheet!$F$168)*$H$1,0),0)</f>
        <v>0</v>
      </c>
      <c r="I91" s="7">
        <f>IF(W90&gt;0,ROUND(MIN(C91,EvalSheet!$F$168)*$I$1,2),0)</f>
        <v>0</v>
      </c>
      <c r="J91" s="7">
        <f>IF(W90&gt;0,ROUND(MIN(C91,EvalSheet!$F$168)*$J$1,2),0)</f>
        <v>0</v>
      </c>
      <c r="K91" s="7">
        <f>IF(W90&gt;0,ROUND(MIN(C91,EvalSheet!$F$168)*$K$1,2),0)</f>
        <v>0</v>
      </c>
      <c r="L91" s="6">
        <f t="shared" si="24"/>
        <v>0</v>
      </c>
      <c r="M91" s="7">
        <f t="shared" si="25"/>
        <v>0</v>
      </c>
      <c r="N91" s="2">
        <f t="shared" si="14"/>
        <v>0</v>
      </c>
      <c r="O91" s="80">
        <f t="shared" si="15"/>
        <v>0</v>
      </c>
      <c r="P91" s="79">
        <f t="shared" si="16"/>
        <v>0</v>
      </c>
      <c r="Q91" s="80">
        <f t="shared" si="17"/>
        <v>0</v>
      </c>
      <c r="R91" s="80">
        <f t="shared" si="18"/>
        <v>0</v>
      </c>
      <c r="S91">
        <f t="shared" si="26"/>
        <v>0</v>
      </c>
      <c r="T91" s="35">
        <f t="shared" si="19"/>
        <v>0</v>
      </c>
      <c r="U91" s="35">
        <f t="shared" si="20"/>
        <v>0</v>
      </c>
      <c r="V91" s="42">
        <f t="shared" si="27"/>
        <v>0</v>
      </c>
      <c r="W91" s="42">
        <f t="shared" si="21"/>
        <v>0</v>
      </c>
    </row>
    <row r="92" spans="2:23" x14ac:dyDescent="0.25">
      <c r="B92">
        <v>90</v>
      </c>
      <c r="C92" s="35">
        <f t="shared" si="22"/>
        <v>0</v>
      </c>
      <c r="D92" s="46">
        <f>IF(W91&gt;0,ROUND(PMT(EvalSheet!$F$92/12,EvalSheet!$F$96*12,-C92),5),0)</f>
        <v>0</v>
      </c>
      <c r="E92" s="6">
        <f t="shared" si="23"/>
        <v>0</v>
      </c>
      <c r="F92" s="6">
        <f>IF(W91&gt;0,ROUND(MIN(C92,EvalSheet!$F$168)*$F$1,2),0)</f>
        <v>0</v>
      </c>
      <c r="G92" s="7">
        <v>0</v>
      </c>
      <c r="H92" s="7">
        <f>IF(W91&gt;0,ROUND(MIN(C92,EvalSheet!$F$168)*$H$1,0),0)</f>
        <v>0</v>
      </c>
      <c r="I92" s="7">
        <f>IF(W91&gt;0,ROUND(MIN(C92,EvalSheet!$F$168)*$I$1,2),0)</f>
        <v>0</v>
      </c>
      <c r="J92" s="7">
        <f>IF(W91&gt;0,ROUND(MIN(C92,EvalSheet!$F$168)*$J$1,2),0)</f>
        <v>0</v>
      </c>
      <c r="K92" s="7">
        <f>IF(W91&gt;0,ROUND(MIN(C92,EvalSheet!$F$168)*$K$1,2),0)</f>
        <v>0</v>
      </c>
      <c r="L92" s="6">
        <f t="shared" si="24"/>
        <v>0</v>
      </c>
      <c r="M92" s="7">
        <f t="shared" si="25"/>
        <v>0</v>
      </c>
      <c r="N92" s="2">
        <f t="shared" si="14"/>
        <v>0</v>
      </c>
      <c r="O92" s="80">
        <f t="shared" si="15"/>
        <v>0</v>
      </c>
      <c r="P92" s="79">
        <f t="shared" si="16"/>
        <v>0</v>
      </c>
      <c r="Q92" s="80">
        <f t="shared" si="17"/>
        <v>0</v>
      </c>
      <c r="R92" s="80">
        <f t="shared" si="18"/>
        <v>0</v>
      </c>
      <c r="S92">
        <f t="shared" si="26"/>
        <v>0</v>
      </c>
      <c r="T92" s="35">
        <f t="shared" si="19"/>
        <v>0</v>
      </c>
      <c r="U92" s="35">
        <f t="shared" si="20"/>
        <v>0</v>
      </c>
      <c r="V92" s="42">
        <f t="shared" si="27"/>
        <v>0</v>
      </c>
      <c r="W92" s="42">
        <f t="shared" si="21"/>
        <v>0</v>
      </c>
    </row>
    <row r="93" spans="2:23" x14ac:dyDescent="0.25">
      <c r="B93">
        <v>91</v>
      </c>
      <c r="C93" s="35">
        <f t="shared" si="22"/>
        <v>0</v>
      </c>
      <c r="D93" s="46">
        <f>IF(W92&gt;0,ROUND(PMT(EvalSheet!$F$92/12,EvalSheet!$F$96*12,-C93),5),0)</f>
        <v>0</v>
      </c>
      <c r="E93" s="6">
        <f t="shared" si="23"/>
        <v>0</v>
      </c>
      <c r="F93" s="6">
        <f>IF(W92&gt;0,ROUND(MIN(C93,EvalSheet!$F$168)*$F$1,2),0)</f>
        <v>0</v>
      </c>
      <c r="G93" s="7">
        <v>0</v>
      </c>
      <c r="H93" s="7">
        <f>IF(W92&gt;0,ROUND(MIN(C93,EvalSheet!$F$168)*$H$1,0),0)</f>
        <v>0</v>
      </c>
      <c r="I93" s="7">
        <f>IF(W92&gt;0,ROUND(MIN(C93,EvalSheet!$F$168)*$I$1,2),0)</f>
        <v>0</v>
      </c>
      <c r="J93" s="7">
        <f>IF(W92&gt;0,ROUND(MIN(C93,EvalSheet!$F$168)*$J$1,2),0)</f>
        <v>0</v>
      </c>
      <c r="K93" s="7">
        <f>IF(W92&gt;0,ROUND(MIN(C93,EvalSheet!$F$168)*$K$1,2),0)</f>
        <v>0</v>
      </c>
      <c r="L93" s="6">
        <f t="shared" si="24"/>
        <v>0</v>
      </c>
      <c r="M93" s="7">
        <f t="shared" si="25"/>
        <v>0</v>
      </c>
      <c r="N93" s="2">
        <f t="shared" si="14"/>
        <v>0</v>
      </c>
      <c r="O93" s="80">
        <f t="shared" si="15"/>
        <v>0</v>
      </c>
      <c r="P93" s="79">
        <f t="shared" si="16"/>
        <v>0</v>
      </c>
      <c r="Q93" s="80">
        <f t="shared" si="17"/>
        <v>0</v>
      </c>
      <c r="R93" s="80">
        <f t="shared" si="18"/>
        <v>0</v>
      </c>
      <c r="S93">
        <f t="shared" si="26"/>
        <v>0</v>
      </c>
      <c r="T93" s="35">
        <f t="shared" si="19"/>
        <v>0</v>
      </c>
      <c r="U93" s="35">
        <f t="shared" si="20"/>
        <v>0</v>
      </c>
      <c r="V93" s="42">
        <f t="shared" si="27"/>
        <v>0</v>
      </c>
      <c r="W93" s="42">
        <f t="shared" si="21"/>
        <v>0</v>
      </c>
    </row>
    <row r="94" spans="2:23" x14ac:dyDescent="0.25">
      <c r="B94">
        <v>92</v>
      </c>
      <c r="C94" s="35">
        <f t="shared" si="22"/>
        <v>0</v>
      </c>
      <c r="D94" s="46">
        <f>IF(W93&gt;0,ROUND(PMT(EvalSheet!$F$92/12,EvalSheet!$F$96*12,-C94),5),0)</f>
        <v>0</v>
      </c>
      <c r="E94" s="6">
        <f t="shared" si="23"/>
        <v>0</v>
      </c>
      <c r="F94" s="6">
        <f>IF(W93&gt;0,ROUND(MIN(C94,EvalSheet!$F$168)*$F$1,2),0)</f>
        <v>0</v>
      </c>
      <c r="G94" s="7">
        <v>0</v>
      </c>
      <c r="H94" s="7">
        <f>IF(W93&gt;0,ROUND(MIN(C94,EvalSheet!$F$168)*$H$1,0),0)</f>
        <v>0</v>
      </c>
      <c r="I94" s="7">
        <f>IF(W93&gt;0,ROUND(MIN(C94,EvalSheet!$F$168)*$I$1,2),0)</f>
        <v>0</v>
      </c>
      <c r="J94" s="7">
        <f>IF(W93&gt;0,ROUND(MIN(C94,EvalSheet!$F$168)*$J$1,2),0)</f>
        <v>0</v>
      </c>
      <c r="K94" s="7">
        <f>IF(W93&gt;0,ROUND(MIN(C94,EvalSheet!$F$168)*$K$1,2),0)</f>
        <v>0</v>
      </c>
      <c r="L94" s="6">
        <f t="shared" si="24"/>
        <v>0</v>
      </c>
      <c r="M94" s="7">
        <f t="shared" si="25"/>
        <v>0</v>
      </c>
      <c r="N94" s="2">
        <f t="shared" si="14"/>
        <v>0</v>
      </c>
      <c r="O94" s="80">
        <f t="shared" si="15"/>
        <v>0</v>
      </c>
      <c r="P94" s="79">
        <f t="shared" si="16"/>
        <v>0</v>
      </c>
      <c r="Q94" s="80">
        <f t="shared" si="17"/>
        <v>0</v>
      </c>
      <c r="R94" s="80">
        <f t="shared" si="18"/>
        <v>0</v>
      </c>
      <c r="S94">
        <f t="shared" si="26"/>
        <v>0</v>
      </c>
      <c r="T94" s="35">
        <f t="shared" si="19"/>
        <v>0</v>
      </c>
      <c r="U94" s="35">
        <f t="shared" si="20"/>
        <v>0</v>
      </c>
      <c r="V94" s="42">
        <f t="shared" si="27"/>
        <v>0</v>
      </c>
      <c r="W94" s="42">
        <f t="shared" si="21"/>
        <v>0</v>
      </c>
    </row>
    <row r="95" spans="2:23" x14ac:dyDescent="0.25">
      <c r="B95">
        <v>93</v>
      </c>
      <c r="C95" s="35">
        <f t="shared" si="22"/>
        <v>0</v>
      </c>
      <c r="D95" s="46">
        <f>IF(W94&gt;0,ROUND(PMT(EvalSheet!$F$92/12,EvalSheet!$F$96*12,-C95),5),0)</f>
        <v>0</v>
      </c>
      <c r="E95" s="6">
        <f t="shared" si="23"/>
        <v>0</v>
      </c>
      <c r="F95" s="6">
        <f>IF(W94&gt;0,ROUND(MIN(C95,EvalSheet!$F$168)*$F$1,2),0)</f>
        <v>0</v>
      </c>
      <c r="G95" s="7">
        <v>0</v>
      </c>
      <c r="H95" s="7">
        <f>IF(W94&gt;0,ROUND(MIN(C95,EvalSheet!$F$168)*$H$1,0),0)</f>
        <v>0</v>
      </c>
      <c r="I95" s="7">
        <f>IF(W94&gt;0,ROUND(MIN(C95,EvalSheet!$F$168)*$I$1,2),0)</f>
        <v>0</v>
      </c>
      <c r="J95" s="7">
        <f>IF(W94&gt;0,ROUND(MIN(C95,EvalSheet!$F$168)*$J$1,2),0)</f>
        <v>0</v>
      </c>
      <c r="K95" s="7">
        <f>IF(W94&gt;0,ROUND(MIN(C95,EvalSheet!$F$168)*$K$1,2),0)</f>
        <v>0</v>
      </c>
      <c r="L95" s="6">
        <f t="shared" si="24"/>
        <v>0</v>
      </c>
      <c r="M95" s="7">
        <f t="shared" si="25"/>
        <v>0</v>
      </c>
      <c r="N95" s="2">
        <f t="shared" si="14"/>
        <v>0</v>
      </c>
      <c r="O95" s="80">
        <f t="shared" si="15"/>
        <v>0</v>
      </c>
      <c r="P95" s="79">
        <f t="shared" si="16"/>
        <v>0</v>
      </c>
      <c r="Q95" s="80">
        <f t="shared" si="17"/>
        <v>0</v>
      </c>
      <c r="R95" s="80">
        <f t="shared" si="18"/>
        <v>0</v>
      </c>
      <c r="S95">
        <f t="shared" si="26"/>
        <v>0</v>
      </c>
      <c r="T95" s="35">
        <f t="shared" si="19"/>
        <v>0</v>
      </c>
      <c r="U95" s="35">
        <f t="shared" si="20"/>
        <v>0</v>
      </c>
      <c r="V95" s="42">
        <f t="shared" si="27"/>
        <v>0</v>
      </c>
      <c r="W95" s="42">
        <f t="shared" si="21"/>
        <v>0</v>
      </c>
    </row>
    <row r="96" spans="2:23" x14ac:dyDescent="0.25">
      <c r="B96">
        <v>94</v>
      </c>
      <c r="C96" s="35">
        <f t="shared" si="22"/>
        <v>0</v>
      </c>
      <c r="D96" s="46">
        <f>IF(W95&gt;0,ROUND(PMT(EvalSheet!$F$92/12,EvalSheet!$F$96*12,-C96),5),0)</f>
        <v>0</v>
      </c>
      <c r="E96" s="6">
        <f t="shared" si="23"/>
        <v>0</v>
      </c>
      <c r="F96" s="6">
        <f>IF(W95&gt;0,ROUND(MIN(C96,EvalSheet!$F$168)*$F$1,2),0)</f>
        <v>0</v>
      </c>
      <c r="G96" s="7">
        <v>0</v>
      </c>
      <c r="H96" s="7">
        <f>IF(W95&gt;0,ROUND(MIN(C96,EvalSheet!$F$168)*$H$1,0),0)</f>
        <v>0</v>
      </c>
      <c r="I96" s="7">
        <f>IF(W95&gt;0,ROUND(MIN(C96,EvalSheet!$F$168)*$I$1,2),0)</f>
        <v>0</v>
      </c>
      <c r="J96" s="7">
        <f>IF(W95&gt;0,ROUND(MIN(C96,EvalSheet!$F$168)*$J$1,2),0)</f>
        <v>0</v>
      </c>
      <c r="K96" s="7">
        <f>IF(W95&gt;0,ROUND(MIN(C96,EvalSheet!$F$168)*$K$1,2),0)</f>
        <v>0</v>
      </c>
      <c r="L96" s="6">
        <f t="shared" si="24"/>
        <v>0</v>
      </c>
      <c r="M96" s="7">
        <f t="shared" si="25"/>
        <v>0</v>
      </c>
      <c r="N96" s="2">
        <f t="shared" si="14"/>
        <v>0</v>
      </c>
      <c r="O96" s="80">
        <f t="shared" si="15"/>
        <v>0</v>
      </c>
      <c r="P96" s="79">
        <f t="shared" si="16"/>
        <v>0</v>
      </c>
      <c r="Q96" s="80">
        <f t="shared" si="17"/>
        <v>0</v>
      </c>
      <c r="R96" s="80">
        <f t="shared" si="18"/>
        <v>0</v>
      </c>
      <c r="S96">
        <f t="shared" si="26"/>
        <v>0</v>
      </c>
      <c r="T96" s="35">
        <f t="shared" si="19"/>
        <v>0</v>
      </c>
      <c r="U96" s="35">
        <f t="shared" si="20"/>
        <v>0</v>
      </c>
      <c r="V96" s="42">
        <f t="shared" si="27"/>
        <v>0</v>
      </c>
      <c r="W96" s="42">
        <f t="shared" si="21"/>
        <v>0</v>
      </c>
    </row>
    <row r="97" spans="2:23" x14ac:dyDescent="0.25">
      <c r="B97">
        <v>95</v>
      </c>
      <c r="C97" s="35">
        <f t="shared" si="22"/>
        <v>0</v>
      </c>
      <c r="D97" s="46">
        <f>IF(W96&gt;0,ROUND(PMT(EvalSheet!$F$92/12,EvalSheet!$F$96*12,-C97),5),0)</f>
        <v>0</v>
      </c>
      <c r="E97" s="6">
        <f t="shared" si="23"/>
        <v>0</v>
      </c>
      <c r="F97" s="6">
        <f>IF(W96&gt;0,ROUND(MIN(C97,EvalSheet!$F$168)*$F$1,2),0)</f>
        <v>0</v>
      </c>
      <c r="G97" s="7">
        <v>0</v>
      </c>
      <c r="H97" s="7">
        <f>IF(W96&gt;0,ROUND(MIN(C97,EvalSheet!$F$168)*$H$1,0),0)</f>
        <v>0</v>
      </c>
      <c r="I97" s="7">
        <f>IF(W96&gt;0,ROUND(MIN(C97,EvalSheet!$F$168)*$I$1,2),0)</f>
        <v>0</v>
      </c>
      <c r="J97" s="7">
        <f>IF(W96&gt;0,ROUND(MIN(C97,EvalSheet!$F$168)*$J$1,2),0)</f>
        <v>0</v>
      </c>
      <c r="K97" s="7">
        <f>IF(W96&gt;0,ROUND(MIN(C97,EvalSheet!$F$168)*$K$1,2),0)</f>
        <v>0</v>
      </c>
      <c r="L97" s="6">
        <f t="shared" si="24"/>
        <v>0</v>
      </c>
      <c r="M97" s="7">
        <f t="shared" si="25"/>
        <v>0</v>
      </c>
      <c r="N97" s="2">
        <f t="shared" si="14"/>
        <v>0</v>
      </c>
      <c r="O97" s="80">
        <f t="shared" si="15"/>
        <v>0</v>
      </c>
      <c r="P97" s="79">
        <f t="shared" si="16"/>
        <v>0</v>
      </c>
      <c r="Q97" s="80">
        <f t="shared" si="17"/>
        <v>0</v>
      </c>
      <c r="R97" s="80">
        <f t="shared" si="18"/>
        <v>0</v>
      </c>
      <c r="S97">
        <f t="shared" si="26"/>
        <v>0</v>
      </c>
      <c r="T97" s="35">
        <f t="shared" si="19"/>
        <v>0</v>
      </c>
      <c r="U97" s="35">
        <f t="shared" si="20"/>
        <v>0</v>
      </c>
      <c r="V97" s="42">
        <f t="shared" si="27"/>
        <v>0</v>
      </c>
      <c r="W97" s="42">
        <f t="shared" si="21"/>
        <v>0</v>
      </c>
    </row>
    <row r="98" spans="2:23" x14ac:dyDescent="0.25">
      <c r="B98">
        <v>96</v>
      </c>
      <c r="C98" s="35">
        <f t="shared" si="22"/>
        <v>0</v>
      </c>
      <c r="D98" s="46">
        <f>IF(W97&gt;0,ROUND(PMT(EvalSheet!$F$92/12,EvalSheet!$F$96*12,-C98),5),0)</f>
        <v>0</v>
      </c>
      <c r="E98" s="6">
        <f t="shared" si="23"/>
        <v>0</v>
      </c>
      <c r="F98" s="6">
        <f>IF(W97&gt;0,ROUND(MIN(C98,EvalSheet!$F$168)*$F$1,2),0)</f>
        <v>0</v>
      </c>
      <c r="G98" s="7">
        <v>0</v>
      </c>
      <c r="H98" s="7">
        <f>IF(W97&gt;0,ROUND(MIN(C98,EvalSheet!$F$168)*$H$1,0),0)</f>
        <v>0</v>
      </c>
      <c r="I98" s="7">
        <f>IF(W97&gt;0,ROUND(MIN(C98,EvalSheet!$F$168)*$I$1,2),0)</f>
        <v>0</v>
      </c>
      <c r="J98" s="7">
        <f>IF(W97&gt;0,ROUND(MIN(C98,EvalSheet!$F$168)*$J$1,2),0)</f>
        <v>0</v>
      </c>
      <c r="K98" s="7">
        <f>IF(W97&gt;0,ROUND(MIN(C98,EvalSheet!$F$168)*$K$1,2),0)</f>
        <v>0</v>
      </c>
      <c r="L98" s="6">
        <f t="shared" si="24"/>
        <v>0</v>
      </c>
      <c r="M98" s="7">
        <f t="shared" si="25"/>
        <v>0</v>
      </c>
      <c r="N98" s="2">
        <f t="shared" si="14"/>
        <v>0</v>
      </c>
      <c r="O98" s="80">
        <f t="shared" si="15"/>
        <v>0</v>
      </c>
      <c r="P98" s="79">
        <f t="shared" si="16"/>
        <v>0</v>
      </c>
      <c r="Q98" s="80">
        <f t="shared" si="17"/>
        <v>0</v>
      </c>
      <c r="R98" s="80">
        <f t="shared" si="18"/>
        <v>0</v>
      </c>
      <c r="S98">
        <f t="shared" si="26"/>
        <v>0</v>
      </c>
      <c r="T98" s="35">
        <f t="shared" si="19"/>
        <v>0</v>
      </c>
      <c r="U98" s="35">
        <f t="shared" si="20"/>
        <v>0</v>
      </c>
      <c r="V98" s="42">
        <f t="shared" si="27"/>
        <v>0</v>
      </c>
      <c r="W98" s="42">
        <f t="shared" si="21"/>
        <v>0</v>
      </c>
    </row>
    <row r="99" spans="2:23" x14ac:dyDescent="0.25">
      <c r="B99">
        <v>97</v>
      </c>
      <c r="C99" s="35">
        <f t="shared" si="22"/>
        <v>0</v>
      </c>
      <c r="D99" s="46">
        <f>IF(W98&gt;0,ROUND(PMT(EvalSheet!$F$92/12,EvalSheet!$F$96*12,-C99),5),0)</f>
        <v>0</v>
      </c>
      <c r="E99" s="6">
        <f t="shared" si="23"/>
        <v>0</v>
      </c>
      <c r="F99" s="6">
        <f>IF(W98&gt;0,ROUND(MIN(C99,EvalSheet!$F$168)*$F$1,2),0)</f>
        <v>0</v>
      </c>
      <c r="G99" s="7">
        <v>0</v>
      </c>
      <c r="H99" s="7">
        <f>IF(W98&gt;0,ROUND(MIN(C99,EvalSheet!$F$168)*$H$1,0),0)</f>
        <v>0</v>
      </c>
      <c r="I99" s="7">
        <f>IF(W98&gt;0,ROUND(MIN(C99,EvalSheet!$F$168)*$I$1,2),0)</f>
        <v>0</v>
      </c>
      <c r="J99" s="7">
        <f>IF(W98&gt;0,ROUND(MIN(C99,EvalSheet!$F$168)*$J$1,2),0)</f>
        <v>0</v>
      </c>
      <c r="K99" s="7">
        <f>IF(W98&gt;0,ROUND(MIN(C99,EvalSheet!$F$168)*$K$1,2),0)</f>
        <v>0</v>
      </c>
      <c r="L99" s="6">
        <f t="shared" si="24"/>
        <v>0</v>
      </c>
      <c r="M99" s="7">
        <f t="shared" si="25"/>
        <v>0</v>
      </c>
      <c r="N99" s="2">
        <f t="shared" si="14"/>
        <v>0</v>
      </c>
      <c r="O99" s="80">
        <f t="shared" si="15"/>
        <v>0</v>
      </c>
      <c r="P99" s="79">
        <f t="shared" si="16"/>
        <v>0</v>
      </c>
      <c r="Q99" s="80">
        <f t="shared" si="17"/>
        <v>0</v>
      </c>
      <c r="R99" s="80">
        <f t="shared" si="18"/>
        <v>0</v>
      </c>
      <c r="S99">
        <f t="shared" si="26"/>
        <v>0</v>
      </c>
      <c r="T99" s="35">
        <f t="shared" si="19"/>
        <v>0</v>
      </c>
      <c r="U99" s="35">
        <f t="shared" si="20"/>
        <v>0</v>
      </c>
      <c r="V99" s="42">
        <f t="shared" si="27"/>
        <v>0</v>
      </c>
      <c r="W99" s="42">
        <f t="shared" si="21"/>
        <v>0</v>
      </c>
    </row>
    <row r="100" spans="2:23" x14ac:dyDescent="0.25">
      <c r="B100">
        <v>98</v>
      </c>
      <c r="C100" s="35">
        <f t="shared" si="22"/>
        <v>0</v>
      </c>
      <c r="D100" s="46">
        <f>IF(W99&gt;0,ROUND(PMT(EvalSheet!$F$92/12,EvalSheet!$F$96*12,-C100),5),0)</f>
        <v>0</v>
      </c>
      <c r="E100" s="6">
        <f t="shared" si="23"/>
        <v>0</v>
      </c>
      <c r="F100" s="6">
        <f>IF(W99&gt;0,ROUND(MIN(C100,EvalSheet!$F$168)*$F$1,2),0)</f>
        <v>0</v>
      </c>
      <c r="G100" s="7">
        <v>0</v>
      </c>
      <c r="H100" s="7">
        <f>IF(W99&gt;0,ROUND(MIN(C100,EvalSheet!$F$168)*$H$1,0),0)</f>
        <v>0</v>
      </c>
      <c r="I100" s="7">
        <f>IF(W99&gt;0,ROUND(MIN(C100,EvalSheet!$F$168)*$I$1,2),0)</f>
        <v>0</v>
      </c>
      <c r="J100" s="7">
        <f>IF(W99&gt;0,ROUND(MIN(C100,EvalSheet!$F$168)*$J$1,2),0)</f>
        <v>0</v>
      </c>
      <c r="K100" s="7">
        <f>IF(W99&gt;0,ROUND(MIN(C100,EvalSheet!$F$168)*$K$1,2),0)</f>
        <v>0</v>
      </c>
      <c r="L100" s="6">
        <f t="shared" si="24"/>
        <v>0</v>
      </c>
      <c r="M100" s="7">
        <f t="shared" si="25"/>
        <v>0</v>
      </c>
      <c r="N100" s="2">
        <f t="shared" si="14"/>
        <v>0</v>
      </c>
      <c r="O100" s="80">
        <f t="shared" si="15"/>
        <v>0</v>
      </c>
      <c r="P100" s="79">
        <f t="shared" si="16"/>
        <v>0</v>
      </c>
      <c r="Q100" s="80">
        <f t="shared" si="17"/>
        <v>0</v>
      </c>
      <c r="R100" s="80">
        <f t="shared" si="18"/>
        <v>0</v>
      </c>
      <c r="S100">
        <f t="shared" si="26"/>
        <v>0</v>
      </c>
      <c r="T100" s="35">
        <f t="shared" si="19"/>
        <v>0</v>
      </c>
      <c r="U100" s="35">
        <f t="shared" si="20"/>
        <v>0</v>
      </c>
      <c r="V100" s="42">
        <f t="shared" si="27"/>
        <v>0</v>
      </c>
      <c r="W100" s="42">
        <f t="shared" si="21"/>
        <v>0</v>
      </c>
    </row>
    <row r="101" spans="2:23" x14ac:dyDescent="0.25">
      <c r="B101">
        <v>99</v>
      </c>
      <c r="C101" s="35">
        <f t="shared" si="22"/>
        <v>0</v>
      </c>
      <c r="D101" s="46">
        <f>IF(W100&gt;0,ROUND(PMT(EvalSheet!$F$92/12,EvalSheet!$F$96*12,-C101),5),0)</f>
        <v>0</v>
      </c>
      <c r="E101" s="6">
        <f t="shared" si="23"/>
        <v>0</v>
      </c>
      <c r="F101" s="6">
        <f>IF(W100&gt;0,ROUND(MIN(C101,EvalSheet!$F$168)*$F$1,2),0)</f>
        <v>0</v>
      </c>
      <c r="G101" s="7">
        <v>0</v>
      </c>
      <c r="H101" s="7">
        <f>IF(W100&gt;0,ROUND(MIN(C101,EvalSheet!$F$168)*$H$1,0),0)</f>
        <v>0</v>
      </c>
      <c r="I101" s="7">
        <f>IF(W100&gt;0,ROUND(MIN(C101,EvalSheet!$F$168)*$I$1,2),0)</f>
        <v>0</v>
      </c>
      <c r="J101" s="7">
        <f>IF(W100&gt;0,ROUND(MIN(C101,EvalSheet!$F$168)*$J$1,2),0)</f>
        <v>0</v>
      </c>
      <c r="K101" s="7">
        <f>IF(W100&gt;0,ROUND(MIN(C101,EvalSheet!$F$168)*$K$1,2),0)</f>
        <v>0</v>
      </c>
      <c r="L101" s="6">
        <f t="shared" si="24"/>
        <v>0</v>
      </c>
      <c r="M101" s="7">
        <f t="shared" si="25"/>
        <v>0</v>
      </c>
      <c r="N101" s="2">
        <f t="shared" si="14"/>
        <v>0</v>
      </c>
      <c r="O101" s="80">
        <f t="shared" si="15"/>
        <v>0</v>
      </c>
      <c r="P101" s="79">
        <f t="shared" si="16"/>
        <v>0</v>
      </c>
      <c r="Q101" s="80">
        <f t="shared" si="17"/>
        <v>0</v>
      </c>
      <c r="R101" s="80">
        <f t="shared" si="18"/>
        <v>0</v>
      </c>
      <c r="S101">
        <f t="shared" si="26"/>
        <v>0</v>
      </c>
      <c r="T101" s="35">
        <f t="shared" si="19"/>
        <v>0</v>
      </c>
      <c r="U101" s="35">
        <f t="shared" si="20"/>
        <v>0</v>
      </c>
      <c r="V101" s="42">
        <f t="shared" si="27"/>
        <v>0</v>
      </c>
      <c r="W101" s="42">
        <f t="shared" si="21"/>
        <v>0</v>
      </c>
    </row>
    <row r="102" spans="2:23" x14ac:dyDescent="0.25">
      <c r="B102">
        <v>100</v>
      </c>
      <c r="C102" s="35">
        <f t="shared" si="22"/>
        <v>0</v>
      </c>
      <c r="D102" s="46">
        <f>IF(W101&gt;0,ROUND(PMT(EvalSheet!$F$92/12,EvalSheet!$F$96*12,-C102),5),0)</f>
        <v>0</v>
      </c>
      <c r="E102" s="6">
        <f t="shared" si="23"/>
        <v>0</v>
      </c>
      <c r="F102" s="6">
        <f>IF(W101&gt;0,ROUND(MIN(C102,EvalSheet!$F$168)*$F$1,2),0)</f>
        <v>0</v>
      </c>
      <c r="G102" s="7">
        <v>0</v>
      </c>
      <c r="H102" s="7">
        <f>IF(W101&gt;0,ROUND(MIN(C102,EvalSheet!$F$168)*$H$1,0),0)</f>
        <v>0</v>
      </c>
      <c r="I102" s="7">
        <f>IF(W101&gt;0,ROUND(MIN(C102,EvalSheet!$F$168)*$I$1,2),0)</f>
        <v>0</v>
      </c>
      <c r="J102" s="7">
        <f>IF(W101&gt;0,ROUND(MIN(C102,EvalSheet!$F$168)*$J$1,2),0)</f>
        <v>0</v>
      </c>
      <c r="K102" s="7">
        <f>IF(W101&gt;0,ROUND(MIN(C102,EvalSheet!$F$168)*$K$1,2),0)</f>
        <v>0</v>
      </c>
      <c r="L102" s="6">
        <f t="shared" si="24"/>
        <v>0</v>
      </c>
      <c r="M102" s="7">
        <f t="shared" si="25"/>
        <v>0</v>
      </c>
      <c r="N102" s="2">
        <f t="shared" si="14"/>
        <v>0</v>
      </c>
      <c r="O102" s="80">
        <f t="shared" si="15"/>
        <v>0</v>
      </c>
      <c r="P102" s="79">
        <f t="shared" si="16"/>
        <v>0</v>
      </c>
      <c r="Q102" s="80">
        <f t="shared" si="17"/>
        <v>0</v>
      </c>
      <c r="R102" s="80">
        <f t="shared" si="18"/>
        <v>0</v>
      </c>
      <c r="S102">
        <f t="shared" si="26"/>
        <v>0</v>
      </c>
      <c r="T102" s="35">
        <f t="shared" si="19"/>
        <v>0</v>
      </c>
      <c r="U102" s="35">
        <f t="shared" si="20"/>
        <v>0</v>
      </c>
      <c r="V102" s="42">
        <f t="shared" si="27"/>
        <v>0</v>
      </c>
      <c r="W102" s="42">
        <f t="shared" si="21"/>
        <v>0</v>
      </c>
    </row>
    <row r="103" spans="2:23" x14ac:dyDescent="0.25">
      <c r="B103">
        <v>101</v>
      </c>
      <c r="C103" s="35">
        <f t="shared" si="22"/>
        <v>0</v>
      </c>
      <c r="D103" s="46">
        <f>IF(W102&gt;0,ROUND(PMT(EvalSheet!$F$92/12,EvalSheet!$F$96*12,-C103),5),0)</f>
        <v>0</v>
      </c>
      <c r="E103" s="6">
        <f t="shared" si="23"/>
        <v>0</v>
      </c>
      <c r="F103" s="6">
        <f>IF(W102&gt;0,ROUND(MIN(C103,EvalSheet!$F$168)*$F$1,2),0)</f>
        <v>0</v>
      </c>
      <c r="G103" s="7">
        <v>0</v>
      </c>
      <c r="H103" s="7">
        <f>IF(W102&gt;0,ROUND(MIN(C103,EvalSheet!$F$168)*$H$1,0),0)</f>
        <v>0</v>
      </c>
      <c r="I103" s="7">
        <f>IF(W102&gt;0,ROUND(MIN(C103,EvalSheet!$F$168)*$I$1,2),0)</f>
        <v>0</v>
      </c>
      <c r="J103" s="7">
        <f>IF(W102&gt;0,ROUND(MIN(C103,EvalSheet!$F$168)*$J$1,2),0)</f>
        <v>0</v>
      </c>
      <c r="K103" s="7">
        <f>IF(W102&gt;0,ROUND(MIN(C103,EvalSheet!$F$168)*$K$1,2),0)</f>
        <v>0</v>
      </c>
      <c r="L103" s="6">
        <f t="shared" si="24"/>
        <v>0</v>
      </c>
      <c r="M103" s="7">
        <f t="shared" si="25"/>
        <v>0</v>
      </c>
      <c r="N103" s="2">
        <f t="shared" si="14"/>
        <v>0</v>
      </c>
      <c r="O103" s="80">
        <f t="shared" si="15"/>
        <v>0</v>
      </c>
      <c r="P103" s="79">
        <f t="shared" si="16"/>
        <v>0</v>
      </c>
      <c r="Q103" s="80">
        <f t="shared" si="17"/>
        <v>0</v>
      </c>
      <c r="R103" s="80">
        <f t="shared" si="18"/>
        <v>0</v>
      </c>
      <c r="S103">
        <f t="shared" si="26"/>
        <v>0</v>
      </c>
      <c r="T103" s="35">
        <f t="shared" si="19"/>
        <v>0</v>
      </c>
      <c r="U103" s="35">
        <f t="shared" si="20"/>
        <v>0</v>
      </c>
      <c r="V103" s="42">
        <f t="shared" si="27"/>
        <v>0</v>
      </c>
      <c r="W103" s="42">
        <f t="shared" si="21"/>
        <v>0</v>
      </c>
    </row>
    <row r="104" spans="2:23" x14ac:dyDescent="0.25">
      <c r="B104">
        <v>102</v>
      </c>
      <c r="C104" s="35">
        <f t="shared" si="22"/>
        <v>0</v>
      </c>
      <c r="D104" s="46">
        <f>IF(W103&gt;0,ROUND(PMT(EvalSheet!$F$92/12,EvalSheet!$F$96*12,-C104),5),0)</f>
        <v>0</v>
      </c>
      <c r="E104" s="6">
        <f t="shared" si="23"/>
        <v>0</v>
      </c>
      <c r="F104" s="6">
        <f>IF(W103&gt;0,ROUND(MIN(C104,EvalSheet!$F$168)*$F$1,2),0)</f>
        <v>0</v>
      </c>
      <c r="G104" s="7">
        <v>0</v>
      </c>
      <c r="H104" s="7">
        <f>IF(W103&gt;0,ROUND(MIN(C104,EvalSheet!$F$168)*$H$1,0),0)</f>
        <v>0</v>
      </c>
      <c r="I104" s="7">
        <f>IF(W103&gt;0,ROUND(MIN(C104,EvalSheet!$F$168)*$I$1,2),0)</f>
        <v>0</v>
      </c>
      <c r="J104" s="7">
        <f>IF(W103&gt;0,ROUND(MIN(C104,EvalSheet!$F$168)*$J$1,2),0)</f>
        <v>0</v>
      </c>
      <c r="K104" s="7">
        <f>IF(W103&gt;0,ROUND(MIN(C104,EvalSheet!$F$168)*$K$1,2),0)</f>
        <v>0</v>
      </c>
      <c r="L104" s="6">
        <f t="shared" si="24"/>
        <v>0</v>
      </c>
      <c r="M104" s="7">
        <f t="shared" si="25"/>
        <v>0</v>
      </c>
      <c r="N104" s="2">
        <f t="shared" si="14"/>
        <v>0</v>
      </c>
      <c r="O104" s="80">
        <f t="shared" si="15"/>
        <v>0</v>
      </c>
      <c r="P104" s="79">
        <f t="shared" si="16"/>
        <v>0</v>
      </c>
      <c r="Q104" s="80">
        <f t="shared" si="17"/>
        <v>0</v>
      </c>
      <c r="R104" s="80">
        <f t="shared" si="18"/>
        <v>0</v>
      </c>
      <c r="S104">
        <f t="shared" si="26"/>
        <v>0</v>
      </c>
      <c r="T104" s="35">
        <f t="shared" si="19"/>
        <v>0</v>
      </c>
      <c r="U104" s="35">
        <f t="shared" si="20"/>
        <v>0</v>
      </c>
      <c r="V104" s="42">
        <f t="shared" si="27"/>
        <v>0</v>
      </c>
      <c r="W104" s="42">
        <f t="shared" si="21"/>
        <v>0</v>
      </c>
    </row>
    <row r="105" spans="2:23" x14ac:dyDescent="0.25">
      <c r="B105">
        <v>103</v>
      </c>
      <c r="C105" s="35">
        <f t="shared" si="22"/>
        <v>0</v>
      </c>
      <c r="D105" s="46">
        <f>IF(W104&gt;0,ROUND(PMT(EvalSheet!$F$92/12,EvalSheet!$F$96*12,-C105),5),0)</f>
        <v>0</v>
      </c>
      <c r="E105" s="6">
        <f t="shared" si="23"/>
        <v>0</v>
      </c>
      <c r="F105" s="6">
        <f>IF(W104&gt;0,ROUND(MIN(C105,EvalSheet!$F$168)*$F$1,2),0)</f>
        <v>0</v>
      </c>
      <c r="G105" s="7">
        <v>0</v>
      </c>
      <c r="H105" s="7">
        <f>IF(W104&gt;0,ROUND(MIN(C105,EvalSheet!$F$168)*$H$1,0),0)</f>
        <v>0</v>
      </c>
      <c r="I105" s="7">
        <f>IF(W104&gt;0,ROUND(MIN(C105,EvalSheet!$F$168)*$I$1,2),0)</f>
        <v>0</v>
      </c>
      <c r="J105" s="7">
        <f>IF(W104&gt;0,ROUND(MIN(C105,EvalSheet!$F$168)*$J$1,2),0)</f>
        <v>0</v>
      </c>
      <c r="K105" s="7">
        <f>IF(W104&gt;0,ROUND(MIN(C105,EvalSheet!$F$168)*$K$1,2),0)</f>
        <v>0</v>
      </c>
      <c r="L105" s="6">
        <f t="shared" si="24"/>
        <v>0</v>
      </c>
      <c r="M105" s="7">
        <f t="shared" si="25"/>
        <v>0</v>
      </c>
      <c r="N105" s="2">
        <f t="shared" si="14"/>
        <v>0</v>
      </c>
      <c r="O105" s="80">
        <f t="shared" si="15"/>
        <v>0</v>
      </c>
      <c r="P105" s="79">
        <f t="shared" si="16"/>
        <v>0</v>
      </c>
      <c r="Q105" s="80">
        <f t="shared" si="17"/>
        <v>0</v>
      </c>
      <c r="R105" s="80">
        <f t="shared" si="18"/>
        <v>0</v>
      </c>
      <c r="S105">
        <f t="shared" si="26"/>
        <v>0</v>
      </c>
      <c r="T105" s="35">
        <f t="shared" si="19"/>
        <v>0</v>
      </c>
      <c r="U105" s="35">
        <f t="shared" si="20"/>
        <v>0</v>
      </c>
      <c r="V105" s="42">
        <f t="shared" si="27"/>
        <v>0</v>
      </c>
      <c r="W105" s="42">
        <f t="shared" si="21"/>
        <v>0</v>
      </c>
    </row>
    <row r="106" spans="2:23" x14ac:dyDescent="0.25">
      <c r="B106">
        <v>104</v>
      </c>
      <c r="C106" s="35">
        <f t="shared" si="22"/>
        <v>0</v>
      </c>
      <c r="D106" s="46">
        <f>IF(W105&gt;0,ROUND(PMT(EvalSheet!$F$92/12,EvalSheet!$F$96*12,-C106),5),0)</f>
        <v>0</v>
      </c>
      <c r="E106" s="6">
        <f t="shared" si="23"/>
        <v>0</v>
      </c>
      <c r="F106" s="6">
        <f>IF(W105&gt;0,ROUND(MIN(C106,EvalSheet!$F$168)*$F$1,2),0)</f>
        <v>0</v>
      </c>
      <c r="G106" s="7">
        <v>0</v>
      </c>
      <c r="H106" s="7">
        <f>IF(W105&gt;0,ROUND(MIN(C106,EvalSheet!$F$168)*$H$1,0),0)</f>
        <v>0</v>
      </c>
      <c r="I106" s="7">
        <f>IF(W105&gt;0,ROUND(MIN(C106,EvalSheet!$F$168)*$I$1,2),0)</f>
        <v>0</v>
      </c>
      <c r="J106" s="7">
        <f>IF(W105&gt;0,ROUND(MIN(C106,EvalSheet!$F$168)*$J$1,2),0)</f>
        <v>0</v>
      </c>
      <c r="K106" s="7">
        <f>IF(W105&gt;0,ROUND(MIN(C106,EvalSheet!$F$168)*$K$1,2),0)</f>
        <v>0</v>
      </c>
      <c r="L106" s="6">
        <f t="shared" si="24"/>
        <v>0</v>
      </c>
      <c r="M106" s="7">
        <f t="shared" si="25"/>
        <v>0</v>
      </c>
      <c r="N106" s="2">
        <f t="shared" si="14"/>
        <v>0</v>
      </c>
      <c r="O106" s="80">
        <f t="shared" si="15"/>
        <v>0</v>
      </c>
      <c r="P106" s="79">
        <f t="shared" si="16"/>
        <v>0</v>
      </c>
      <c r="Q106" s="80">
        <f t="shared" si="17"/>
        <v>0</v>
      </c>
      <c r="R106" s="80">
        <f t="shared" si="18"/>
        <v>0</v>
      </c>
      <c r="S106">
        <f t="shared" si="26"/>
        <v>0</v>
      </c>
      <c r="T106" s="35">
        <f t="shared" si="19"/>
        <v>0</v>
      </c>
      <c r="U106" s="35">
        <f t="shared" si="20"/>
        <v>0</v>
      </c>
      <c r="V106" s="42">
        <f t="shared" si="27"/>
        <v>0</v>
      </c>
      <c r="W106" s="42">
        <f t="shared" si="21"/>
        <v>0</v>
      </c>
    </row>
    <row r="107" spans="2:23" x14ac:dyDescent="0.25">
      <c r="B107">
        <v>105</v>
      </c>
      <c r="C107" s="35">
        <f t="shared" si="22"/>
        <v>0</v>
      </c>
      <c r="D107" s="46">
        <f>IF(W106&gt;0,ROUND(PMT(EvalSheet!$F$92/12,EvalSheet!$F$96*12,-C107),5),0)</f>
        <v>0</v>
      </c>
      <c r="E107" s="6">
        <f t="shared" si="23"/>
        <v>0</v>
      </c>
      <c r="F107" s="6">
        <f>IF(W106&gt;0,ROUND(MIN(C107,EvalSheet!$F$168)*$F$1,2),0)</f>
        <v>0</v>
      </c>
      <c r="G107" s="7">
        <v>0</v>
      </c>
      <c r="H107" s="7">
        <f>IF(W106&gt;0,ROUND(MIN(C107,EvalSheet!$F$168)*$H$1,0),0)</f>
        <v>0</v>
      </c>
      <c r="I107" s="7">
        <f>IF(W106&gt;0,ROUND(MIN(C107,EvalSheet!$F$168)*$I$1,2),0)</f>
        <v>0</v>
      </c>
      <c r="J107" s="7">
        <f>IF(W106&gt;0,ROUND(MIN(C107,EvalSheet!$F$168)*$J$1,2),0)</f>
        <v>0</v>
      </c>
      <c r="K107" s="7">
        <f>IF(W106&gt;0,ROUND(MIN(C107,EvalSheet!$F$168)*$K$1,2),0)</f>
        <v>0</v>
      </c>
      <c r="L107" s="6">
        <f t="shared" si="24"/>
        <v>0</v>
      </c>
      <c r="M107" s="7">
        <f t="shared" si="25"/>
        <v>0</v>
      </c>
      <c r="N107" s="2">
        <f t="shared" si="14"/>
        <v>0</v>
      </c>
      <c r="O107" s="80">
        <f t="shared" si="15"/>
        <v>0</v>
      </c>
      <c r="P107" s="79">
        <f t="shared" si="16"/>
        <v>0</v>
      </c>
      <c r="Q107" s="80">
        <f t="shared" si="17"/>
        <v>0</v>
      </c>
      <c r="R107" s="80">
        <f t="shared" si="18"/>
        <v>0</v>
      </c>
      <c r="S107">
        <f t="shared" si="26"/>
        <v>0</v>
      </c>
      <c r="T107" s="35">
        <f t="shared" si="19"/>
        <v>0</v>
      </c>
      <c r="U107" s="35">
        <f t="shared" si="20"/>
        <v>0</v>
      </c>
      <c r="V107" s="42">
        <f t="shared" si="27"/>
        <v>0</v>
      </c>
      <c r="W107" s="42">
        <f t="shared" si="21"/>
        <v>0</v>
      </c>
    </row>
    <row r="108" spans="2:23" x14ac:dyDescent="0.25">
      <c r="B108">
        <v>106</v>
      </c>
      <c r="C108" s="35">
        <f t="shared" si="22"/>
        <v>0</v>
      </c>
      <c r="D108" s="46">
        <f>IF(W107&gt;0,ROUND(PMT(EvalSheet!$F$92/12,EvalSheet!$F$96*12,-C108),5),0)</f>
        <v>0</v>
      </c>
      <c r="E108" s="6">
        <f t="shared" si="23"/>
        <v>0</v>
      </c>
      <c r="F108" s="6">
        <f>IF(W107&gt;0,ROUND(MIN(C108,EvalSheet!$F$168)*$F$1,2),0)</f>
        <v>0</v>
      </c>
      <c r="G108" s="7">
        <v>0</v>
      </c>
      <c r="H108" s="7">
        <f>IF(W107&gt;0,ROUND(MIN(C108,EvalSheet!$F$168)*$H$1,0),0)</f>
        <v>0</v>
      </c>
      <c r="I108" s="7">
        <f>IF(W107&gt;0,ROUND(MIN(C108,EvalSheet!$F$168)*$I$1,2),0)</f>
        <v>0</v>
      </c>
      <c r="J108" s="7">
        <f>IF(W107&gt;0,ROUND(MIN(C108,EvalSheet!$F$168)*$J$1,2),0)</f>
        <v>0</v>
      </c>
      <c r="K108" s="7">
        <f>IF(W107&gt;0,ROUND(MIN(C108,EvalSheet!$F$168)*$K$1,2),0)</f>
        <v>0</v>
      </c>
      <c r="L108" s="6">
        <f t="shared" si="24"/>
        <v>0</v>
      </c>
      <c r="M108" s="7">
        <f t="shared" si="25"/>
        <v>0</v>
      </c>
      <c r="N108" s="2">
        <f t="shared" si="14"/>
        <v>0</v>
      </c>
      <c r="O108" s="80">
        <f t="shared" si="15"/>
        <v>0</v>
      </c>
      <c r="P108" s="79">
        <f t="shared" si="16"/>
        <v>0</v>
      </c>
      <c r="Q108" s="80">
        <f t="shared" si="17"/>
        <v>0</v>
      </c>
      <c r="R108" s="80">
        <f t="shared" si="18"/>
        <v>0</v>
      </c>
      <c r="S108">
        <f t="shared" si="26"/>
        <v>0</v>
      </c>
      <c r="T108" s="35">
        <f t="shared" si="19"/>
        <v>0</v>
      </c>
      <c r="U108" s="35">
        <f t="shared" si="20"/>
        <v>0</v>
      </c>
      <c r="V108" s="42">
        <f t="shared" si="27"/>
        <v>0</v>
      </c>
      <c r="W108" s="42">
        <f t="shared" si="21"/>
        <v>0</v>
      </c>
    </row>
    <row r="109" spans="2:23" x14ac:dyDescent="0.25">
      <c r="B109">
        <v>107</v>
      </c>
      <c r="C109" s="35">
        <f t="shared" si="22"/>
        <v>0</v>
      </c>
      <c r="D109" s="46">
        <f>IF(W108&gt;0,ROUND(PMT(EvalSheet!$F$92/12,EvalSheet!$F$96*12,-C109),5),0)</f>
        <v>0</v>
      </c>
      <c r="E109" s="6">
        <f t="shared" si="23"/>
        <v>0</v>
      </c>
      <c r="F109" s="6">
        <f>IF(W108&gt;0,ROUND(MIN(C109,EvalSheet!$F$168)*$F$1,2),0)</f>
        <v>0</v>
      </c>
      <c r="G109" s="7">
        <v>0</v>
      </c>
      <c r="H109" s="7">
        <f>IF(W108&gt;0,ROUND(MIN(C109,EvalSheet!$F$168)*$H$1,0),0)</f>
        <v>0</v>
      </c>
      <c r="I109" s="7">
        <f>IF(W108&gt;0,ROUND(MIN(C109,EvalSheet!$F$168)*$I$1,2),0)</f>
        <v>0</v>
      </c>
      <c r="J109" s="7">
        <f>IF(W108&gt;0,ROUND(MIN(C109,EvalSheet!$F$168)*$J$1,2),0)</f>
        <v>0</v>
      </c>
      <c r="K109" s="7">
        <f>IF(W108&gt;0,ROUND(MIN(C109,EvalSheet!$F$168)*$K$1,2),0)</f>
        <v>0</v>
      </c>
      <c r="L109" s="6">
        <f t="shared" si="24"/>
        <v>0</v>
      </c>
      <c r="M109" s="7">
        <f t="shared" si="25"/>
        <v>0</v>
      </c>
      <c r="N109" s="2">
        <f t="shared" si="14"/>
        <v>0</v>
      </c>
      <c r="O109" s="80">
        <f t="shared" si="15"/>
        <v>0</v>
      </c>
      <c r="P109" s="79">
        <f t="shared" si="16"/>
        <v>0</v>
      </c>
      <c r="Q109" s="80">
        <f t="shared" si="17"/>
        <v>0</v>
      </c>
      <c r="R109" s="80">
        <f t="shared" si="18"/>
        <v>0</v>
      </c>
      <c r="S109">
        <f t="shared" si="26"/>
        <v>0</v>
      </c>
      <c r="T109" s="35">
        <f t="shared" si="19"/>
        <v>0</v>
      </c>
      <c r="U109" s="35">
        <f t="shared" si="20"/>
        <v>0</v>
      </c>
      <c r="V109" s="42">
        <f t="shared" si="27"/>
        <v>0</v>
      </c>
      <c r="W109" s="42">
        <f t="shared" si="21"/>
        <v>0</v>
      </c>
    </row>
    <row r="110" spans="2:23" x14ac:dyDescent="0.25">
      <c r="B110">
        <v>108</v>
      </c>
      <c r="C110" s="35">
        <f t="shared" si="22"/>
        <v>0</v>
      </c>
      <c r="D110" s="46">
        <f>IF(W109&gt;0,ROUND(PMT(EvalSheet!$F$92/12,EvalSheet!$F$96*12,-C110),5),0)</f>
        <v>0</v>
      </c>
      <c r="E110" s="6">
        <f t="shared" si="23"/>
        <v>0</v>
      </c>
      <c r="F110" s="6">
        <f>IF(W109&gt;0,ROUND(MIN(C110,EvalSheet!$F$168)*$F$1,2),0)</f>
        <v>0</v>
      </c>
      <c r="G110" s="7">
        <v>0</v>
      </c>
      <c r="H110" s="7">
        <f>IF(W109&gt;0,ROUND(MIN(C110,EvalSheet!$F$168)*$H$1,0),0)</f>
        <v>0</v>
      </c>
      <c r="I110" s="7">
        <f>IF(W109&gt;0,ROUND(MIN(C110,EvalSheet!$F$168)*$I$1,2),0)</f>
        <v>0</v>
      </c>
      <c r="J110" s="7">
        <f>IF(W109&gt;0,ROUND(MIN(C110,EvalSheet!$F$168)*$J$1,2),0)</f>
        <v>0</v>
      </c>
      <c r="K110" s="7">
        <f>IF(W109&gt;0,ROUND(MIN(C110,EvalSheet!$F$168)*$K$1,2),0)</f>
        <v>0</v>
      </c>
      <c r="L110" s="6">
        <f t="shared" si="24"/>
        <v>0</v>
      </c>
      <c r="M110" s="7">
        <f t="shared" si="25"/>
        <v>0</v>
      </c>
      <c r="N110" s="2">
        <f t="shared" si="14"/>
        <v>0</v>
      </c>
      <c r="O110" s="80">
        <f t="shared" si="15"/>
        <v>0</v>
      </c>
      <c r="P110" s="79">
        <f t="shared" si="16"/>
        <v>0</v>
      </c>
      <c r="Q110" s="80">
        <f t="shared" si="17"/>
        <v>0</v>
      </c>
      <c r="R110" s="80">
        <f t="shared" si="18"/>
        <v>0</v>
      </c>
      <c r="S110">
        <f t="shared" si="26"/>
        <v>0</v>
      </c>
      <c r="T110" s="35">
        <f t="shared" si="19"/>
        <v>0</v>
      </c>
      <c r="U110" s="35">
        <f t="shared" si="20"/>
        <v>0</v>
      </c>
      <c r="V110" s="42">
        <f t="shared" si="27"/>
        <v>0</v>
      </c>
      <c r="W110" s="42">
        <f t="shared" si="21"/>
        <v>0</v>
      </c>
    </row>
    <row r="111" spans="2:23" x14ac:dyDescent="0.25">
      <c r="B111">
        <v>109</v>
      </c>
      <c r="C111" s="35">
        <f t="shared" si="22"/>
        <v>0</v>
      </c>
      <c r="D111" s="46">
        <f>IF(W110&gt;0,ROUND(PMT(EvalSheet!$F$92/12,EvalSheet!$F$96*12,-C111),5),0)</f>
        <v>0</v>
      </c>
      <c r="E111" s="6">
        <f t="shared" si="23"/>
        <v>0</v>
      </c>
      <c r="F111" s="6">
        <f>IF(W110&gt;0,ROUND(MIN(C111,EvalSheet!$F$168)*$F$1,2),0)</f>
        <v>0</v>
      </c>
      <c r="G111" s="7">
        <v>0</v>
      </c>
      <c r="H111" s="7">
        <f>IF(W110&gt;0,ROUND(MIN(C111,EvalSheet!$F$168)*$H$1,0),0)</f>
        <v>0</v>
      </c>
      <c r="I111" s="7">
        <f>IF(W110&gt;0,ROUND(MIN(C111,EvalSheet!$F$168)*$I$1,2),0)</f>
        <v>0</v>
      </c>
      <c r="J111" s="7">
        <f>IF(W110&gt;0,ROUND(MIN(C111,EvalSheet!$F$168)*$J$1,2),0)</f>
        <v>0</v>
      </c>
      <c r="K111" s="7">
        <f>IF(W110&gt;0,ROUND(MIN(C111,EvalSheet!$F$168)*$K$1,2),0)</f>
        <v>0</v>
      </c>
      <c r="L111" s="6">
        <f t="shared" si="24"/>
        <v>0</v>
      </c>
      <c r="M111" s="7">
        <f t="shared" si="25"/>
        <v>0</v>
      </c>
      <c r="N111" s="2">
        <f t="shared" si="14"/>
        <v>0</v>
      </c>
      <c r="O111" s="80">
        <f t="shared" si="15"/>
        <v>0</v>
      </c>
      <c r="P111" s="79">
        <f t="shared" si="16"/>
        <v>0</v>
      </c>
      <c r="Q111" s="80">
        <f t="shared" si="17"/>
        <v>0</v>
      </c>
      <c r="R111" s="80">
        <f t="shared" si="18"/>
        <v>0</v>
      </c>
      <c r="S111">
        <f t="shared" si="26"/>
        <v>0</v>
      </c>
      <c r="T111" s="35">
        <f t="shared" si="19"/>
        <v>0</v>
      </c>
      <c r="U111" s="35">
        <f t="shared" si="20"/>
        <v>0</v>
      </c>
      <c r="V111" s="42">
        <f t="shared" si="27"/>
        <v>0</v>
      </c>
      <c r="W111" s="42">
        <f t="shared" si="21"/>
        <v>0</v>
      </c>
    </row>
    <row r="112" spans="2:23" x14ac:dyDescent="0.25">
      <c r="B112">
        <v>110</v>
      </c>
      <c r="C112" s="35">
        <f t="shared" si="22"/>
        <v>0</v>
      </c>
      <c r="D112" s="46">
        <f>IF(W111&gt;0,ROUND(PMT(EvalSheet!$F$92/12,EvalSheet!$F$96*12,-C112),5),0)</f>
        <v>0</v>
      </c>
      <c r="E112" s="6">
        <f t="shared" si="23"/>
        <v>0</v>
      </c>
      <c r="F112" s="6">
        <f>IF(W111&gt;0,ROUND(MIN(C112,EvalSheet!$F$168)*$F$1,2),0)</f>
        <v>0</v>
      </c>
      <c r="G112" s="7">
        <v>0</v>
      </c>
      <c r="H112" s="7">
        <f>IF(W111&gt;0,ROUND(MIN(C112,EvalSheet!$F$168)*$H$1,0),0)</f>
        <v>0</v>
      </c>
      <c r="I112" s="7">
        <f>IF(W111&gt;0,ROUND(MIN(C112,EvalSheet!$F$168)*$I$1,2),0)</f>
        <v>0</v>
      </c>
      <c r="J112" s="7">
        <f>IF(W111&gt;0,ROUND(MIN(C112,EvalSheet!$F$168)*$J$1,2),0)</f>
        <v>0</v>
      </c>
      <c r="K112" s="7">
        <f>IF(W111&gt;0,ROUND(MIN(C112,EvalSheet!$F$168)*$K$1,2),0)</f>
        <v>0</v>
      </c>
      <c r="L112" s="6">
        <f t="shared" si="24"/>
        <v>0</v>
      </c>
      <c r="M112" s="7">
        <f t="shared" si="25"/>
        <v>0</v>
      </c>
      <c r="N112" s="2">
        <f t="shared" si="14"/>
        <v>0</v>
      </c>
      <c r="O112" s="80">
        <f t="shared" si="15"/>
        <v>0</v>
      </c>
      <c r="P112" s="79">
        <f t="shared" si="16"/>
        <v>0</v>
      </c>
      <c r="Q112" s="80">
        <f t="shared" si="17"/>
        <v>0</v>
      </c>
      <c r="R112" s="80">
        <f t="shared" si="18"/>
        <v>0</v>
      </c>
      <c r="S112">
        <f t="shared" si="26"/>
        <v>0</v>
      </c>
      <c r="T112" s="35">
        <f t="shared" si="19"/>
        <v>0</v>
      </c>
      <c r="U112" s="35">
        <f t="shared" si="20"/>
        <v>0</v>
      </c>
      <c r="V112" s="42">
        <f t="shared" si="27"/>
        <v>0</v>
      </c>
      <c r="W112" s="42">
        <f t="shared" si="21"/>
        <v>0</v>
      </c>
    </row>
    <row r="113" spans="2:23" x14ac:dyDescent="0.25">
      <c r="B113">
        <v>111</v>
      </c>
      <c r="C113" s="35">
        <f t="shared" si="22"/>
        <v>0</v>
      </c>
      <c r="D113" s="46">
        <f>IF(W112&gt;0,ROUND(PMT(EvalSheet!$F$92/12,EvalSheet!$F$96*12,-C113),5),0)</f>
        <v>0</v>
      </c>
      <c r="E113" s="6">
        <f t="shared" si="23"/>
        <v>0</v>
      </c>
      <c r="F113" s="6">
        <f>IF(W112&gt;0,ROUND(MIN(C113,EvalSheet!$F$168)*$F$1,2),0)</f>
        <v>0</v>
      </c>
      <c r="G113" s="7">
        <v>0</v>
      </c>
      <c r="H113" s="7">
        <f>IF(W112&gt;0,ROUND(MIN(C113,EvalSheet!$F$168)*$H$1,0),0)</f>
        <v>0</v>
      </c>
      <c r="I113" s="7">
        <f>IF(W112&gt;0,ROUND(MIN(C113,EvalSheet!$F$168)*$I$1,2),0)</f>
        <v>0</v>
      </c>
      <c r="J113" s="7">
        <f>IF(W112&gt;0,ROUND(MIN(C113,EvalSheet!$F$168)*$J$1,2),0)</f>
        <v>0</v>
      </c>
      <c r="K113" s="7">
        <f>IF(W112&gt;0,ROUND(MIN(C113,EvalSheet!$F$168)*$K$1,2),0)</f>
        <v>0</v>
      </c>
      <c r="L113" s="6">
        <f t="shared" si="24"/>
        <v>0</v>
      </c>
      <c r="M113" s="7">
        <f t="shared" si="25"/>
        <v>0</v>
      </c>
      <c r="N113" s="2">
        <f t="shared" si="14"/>
        <v>0</v>
      </c>
      <c r="O113" s="80">
        <f t="shared" si="15"/>
        <v>0</v>
      </c>
      <c r="P113" s="79">
        <f t="shared" si="16"/>
        <v>0</v>
      </c>
      <c r="Q113" s="80">
        <f t="shared" si="17"/>
        <v>0</v>
      </c>
      <c r="R113" s="80">
        <f t="shared" si="18"/>
        <v>0</v>
      </c>
      <c r="S113">
        <f t="shared" si="26"/>
        <v>0</v>
      </c>
      <c r="T113" s="35">
        <f t="shared" si="19"/>
        <v>0</v>
      </c>
      <c r="U113" s="35">
        <f t="shared" si="20"/>
        <v>0</v>
      </c>
      <c r="V113" s="42">
        <f t="shared" si="27"/>
        <v>0</v>
      </c>
      <c r="W113" s="42">
        <f t="shared" si="21"/>
        <v>0</v>
      </c>
    </row>
    <row r="114" spans="2:23" x14ac:dyDescent="0.25">
      <c r="B114">
        <v>112</v>
      </c>
      <c r="C114" s="35">
        <f t="shared" si="22"/>
        <v>0</v>
      </c>
      <c r="D114" s="46">
        <f>IF(W113&gt;0,ROUND(PMT(EvalSheet!$F$92/12,EvalSheet!$F$96*12,-C114),5),0)</f>
        <v>0</v>
      </c>
      <c r="E114" s="6">
        <f t="shared" si="23"/>
        <v>0</v>
      </c>
      <c r="F114" s="6">
        <f>IF(W113&gt;0,ROUND(MIN(C114,EvalSheet!$F$168)*$F$1,2),0)</f>
        <v>0</v>
      </c>
      <c r="G114" s="7">
        <v>0</v>
      </c>
      <c r="H114" s="7">
        <f>IF(W113&gt;0,ROUND(MIN(C114,EvalSheet!$F$168)*$H$1,0),0)</f>
        <v>0</v>
      </c>
      <c r="I114" s="7">
        <f>IF(W113&gt;0,ROUND(MIN(C114,EvalSheet!$F$168)*$I$1,2),0)</f>
        <v>0</v>
      </c>
      <c r="J114" s="7">
        <f>IF(W113&gt;0,ROUND(MIN(C114,EvalSheet!$F$168)*$J$1,2),0)</f>
        <v>0</v>
      </c>
      <c r="K114" s="7">
        <f>IF(W113&gt;0,ROUND(MIN(C114,EvalSheet!$F$168)*$K$1,2),0)</f>
        <v>0</v>
      </c>
      <c r="L114" s="6">
        <f t="shared" si="24"/>
        <v>0</v>
      </c>
      <c r="M114" s="7">
        <f t="shared" si="25"/>
        <v>0</v>
      </c>
      <c r="N114" s="2">
        <f t="shared" si="14"/>
        <v>0</v>
      </c>
      <c r="O114" s="80">
        <f t="shared" si="15"/>
        <v>0</v>
      </c>
      <c r="P114" s="79">
        <f t="shared" si="16"/>
        <v>0</v>
      </c>
      <c r="Q114" s="80">
        <f t="shared" si="17"/>
        <v>0</v>
      </c>
      <c r="R114" s="80">
        <f t="shared" si="18"/>
        <v>0</v>
      </c>
      <c r="S114">
        <f t="shared" si="26"/>
        <v>0</v>
      </c>
      <c r="T114" s="35">
        <f t="shared" si="19"/>
        <v>0</v>
      </c>
      <c r="U114" s="35">
        <f t="shared" si="20"/>
        <v>0</v>
      </c>
      <c r="V114" s="42">
        <f t="shared" si="27"/>
        <v>0</v>
      </c>
      <c r="W114" s="42">
        <f t="shared" si="21"/>
        <v>0</v>
      </c>
    </row>
    <row r="115" spans="2:23" x14ac:dyDescent="0.25">
      <c r="B115">
        <v>113</v>
      </c>
      <c r="C115" s="35">
        <f t="shared" si="22"/>
        <v>0</v>
      </c>
      <c r="D115" s="46">
        <f>IF(W114&gt;0,ROUND(PMT(EvalSheet!$F$92/12,EvalSheet!$F$96*12,-C115),5),0)</f>
        <v>0</v>
      </c>
      <c r="E115" s="6">
        <f t="shared" si="23"/>
        <v>0</v>
      </c>
      <c r="F115" s="6">
        <f>IF(W114&gt;0,ROUND(MIN(C115,EvalSheet!$F$168)*$F$1,2),0)</f>
        <v>0</v>
      </c>
      <c r="G115" s="7">
        <v>0</v>
      </c>
      <c r="H115" s="7">
        <f>IF(W114&gt;0,ROUND(MIN(C115,EvalSheet!$F$168)*$H$1,0),0)</f>
        <v>0</v>
      </c>
      <c r="I115" s="7">
        <f>IF(W114&gt;0,ROUND(MIN(C115,EvalSheet!$F$168)*$I$1,2),0)</f>
        <v>0</v>
      </c>
      <c r="J115" s="7">
        <f>IF(W114&gt;0,ROUND(MIN(C115,EvalSheet!$F$168)*$J$1,2),0)</f>
        <v>0</v>
      </c>
      <c r="K115" s="7">
        <f>IF(W114&gt;0,ROUND(MIN(C115,EvalSheet!$F$168)*$K$1,2),0)</f>
        <v>0</v>
      </c>
      <c r="L115" s="6">
        <f t="shared" si="24"/>
        <v>0</v>
      </c>
      <c r="M115" s="7">
        <f t="shared" si="25"/>
        <v>0</v>
      </c>
      <c r="N115" s="2">
        <f t="shared" si="14"/>
        <v>0</v>
      </c>
      <c r="O115" s="80">
        <f t="shared" si="15"/>
        <v>0</v>
      </c>
      <c r="P115" s="79">
        <f t="shared" si="16"/>
        <v>0</v>
      </c>
      <c r="Q115" s="80">
        <f t="shared" si="17"/>
        <v>0</v>
      </c>
      <c r="R115" s="80">
        <f t="shared" si="18"/>
        <v>0</v>
      </c>
      <c r="S115">
        <f t="shared" si="26"/>
        <v>0</v>
      </c>
      <c r="T115" s="35">
        <f t="shared" si="19"/>
        <v>0</v>
      </c>
      <c r="U115" s="35">
        <f t="shared" si="20"/>
        <v>0</v>
      </c>
      <c r="V115" s="42">
        <f t="shared" si="27"/>
        <v>0</v>
      </c>
      <c r="W115" s="42">
        <f t="shared" si="21"/>
        <v>0</v>
      </c>
    </row>
    <row r="116" spans="2:23" x14ac:dyDescent="0.25">
      <c r="B116">
        <v>114</v>
      </c>
      <c r="C116" s="35">
        <f t="shared" si="22"/>
        <v>0</v>
      </c>
      <c r="D116" s="46">
        <f>IF(W115&gt;0,ROUND(PMT(EvalSheet!$F$92/12,EvalSheet!$F$96*12,-C116),5),0)</f>
        <v>0</v>
      </c>
      <c r="E116" s="6">
        <f t="shared" si="23"/>
        <v>0</v>
      </c>
      <c r="F116" s="6">
        <f>IF(W115&gt;0,ROUND(MIN(C116,EvalSheet!$F$168)*$F$1,2),0)</f>
        <v>0</v>
      </c>
      <c r="G116" s="7">
        <v>0</v>
      </c>
      <c r="H116" s="7">
        <f>IF(W115&gt;0,ROUND(MIN(C116,EvalSheet!$F$168)*$H$1,0),0)</f>
        <v>0</v>
      </c>
      <c r="I116" s="7">
        <f>IF(W115&gt;0,ROUND(MIN(C116,EvalSheet!$F$168)*$I$1,2),0)</f>
        <v>0</v>
      </c>
      <c r="J116" s="7">
        <f>IF(W115&gt;0,ROUND(MIN(C116,EvalSheet!$F$168)*$J$1,2),0)</f>
        <v>0</v>
      </c>
      <c r="K116" s="7">
        <f>IF(W115&gt;0,ROUND(MIN(C116,EvalSheet!$F$168)*$K$1,2),0)</f>
        <v>0</v>
      </c>
      <c r="L116" s="6">
        <f t="shared" si="24"/>
        <v>0</v>
      </c>
      <c r="M116" s="7">
        <f t="shared" si="25"/>
        <v>0</v>
      </c>
      <c r="N116" s="2">
        <f t="shared" si="14"/>
        <v>0</v>
      </c>
      <c r="O116" s="80">
        <f t="shared" si="15"/>
        <v>0</v>
      </c>
      <c r="P116" s="79">
        <f t="shared" si="16"/>
        <v>0</v>
      </c>
      <c r="Q116" s="80">
        <f t="shared" si="17"/>
        <v>0</v>
      </c>
      <c r="R116" s="80">
        <f t="shared" si="18"/>
        <v>0</v>
      </c>
      <c r="S116">
        <f t="shared" si="26"/>
        <v>0</v>
      </c>
      <c r="T116" s="35">
        <f t="shared" si="19"/>
        <v>0</v>
      </c>
      <c r="U116" s="35">
        <f t="shared" si="20"/>
        <v>0</v>
      </c>
      <c r="V116" s="42">
        <f t="shared" si="27"/>
        <v>0</v>
      </c>
      <c r="W116" s="42">
        <f t="shared" si="21"/>
        <v>0</v>
      </c>
    </row>
    <row r="117" spans="2:23" x14ac:dyDescent="0.25">
      <c r="B117">
        <v>115</v>
      </c>
      <c r="C117" s="35">
        <f t="shared" si="22"/>
        <v>0</v>
      </c>
      <c r="D117" s="46">
        <f>IF(W116&gt;0,ROUND(PMT(EvalSheet!$F$92/12,EvalSheet!$F$96*12,-C117),5),0)</f>
        <v>0</v>
      </c>
      <c r="E117" s="6">
        <f t="shared" si="23"/>
        <v>0</v>
      </c>
      <c r="F117" s="6">
        <f>IF(W116&gt;0,ROUND(MIN(C117,EvalSheet!$F$168)*$F$1,2),0)</f>
        <v>0</v>
      </c>
      <c r="G117" s="7">
        <v>0</v>
      </c>
      <c r="H117" s="7">
        <f>IF(W116&gt;0,ROUND(MIN(C117,EvalSheet!$F$168)*$H$1,0),0)</f>
        <v>0</v>
      </c>
      <c r="I117" s="7">
        <f>IF(W116&gt;0,ROUND(MIN(C117,EvalSheet!$F$168)*$I$1,2),0)</f>
        <v>0</v>
      </c>
      <c r="J117" s="7">
        <f>IF(W116&gt;0,ROUND(MIN(C117,EvalSheet!$F$168)*$J$1,2),0)</f>
        <v>0</v>
      </c>
      <c r="K117" s="7">
        <f>IF(W116&gt;0,ROUND(MIN(C117,EvalSheet!$F$168)*$K$1,2),0)</f>
        <v>0</v>
      </c>
      <c r="L117" s="6">
        <f t="shared" si="24"/>
        <v>0</v>
      </c>
      <c r="M117" s="7">
        <f t="shared" si="25"/>
        <v>0</v>
      </c>
      <c r="N117" s="2">
        <f t="shared" si="14"/>
        <v>0</v>
      </c>
      <c r="O117" s="80">
        <f t="shared" si="15"/>
        <v>0</v>
      </c>
      <c r="P117" s="79">
        <f t="shared" si="16"/>
        <v>0</v>
      </c>
      <c r="Q117" s="80">
        <f t="shared" si="17"/>
        <v>0</v>
      </c>
      <c r="R117" s="80">
        <f t="shared" si="18"/>
        <v>0</v>
      </c>
      <c r="S117">
        <f t="shared" si="26"/>
        <v>0</v>
      </c>
      <c r="T117" s="35">
        <f t="shared" si="19"/>
        <v>0</v>
      </c>
      <c r="U117" s="35">
        <f t="shared" si="20"/>
        <v>0</v>
      </c>
      <c r="V117" s="42">
        <f t="shared" si="27"/>
        <v>0</v>
      </c>
      <c r="W117" s="42">
        <f t="shared" si="21"/>
        <v>0</v>
      </c>
    </row>
    <row r="118" spans="2:23" x14ac:dyDescent="0.25">
      <c r="B118">
        <v>116</v>
      </c>
      <c r="C118" s="35">
        <f t="shared" si="22"/>
        <v>0</v>
      </c>
      <c r="D118" s="46">
        <f>IF(W117&gt;0,ROUND(PMT(EvalSheet!$F$92/12,EvalSheet!$F$96*12,-C118),5),0)</f>
        <v>0</v>
      </c>
      <c r="E118" s="6">
        <f t="shared" si="23"/>
        <v>0</v>
      </c>
      <c r="F118" s="6">
        <f>IF(W117&gt;0,ROUND(MIN(C118,EvalSheet!$F$168)*$F$1,2),0)</f>
        <v>0</v>
      </c>
      <c r="G118" s="7">
        <v>0</v>
      </c>
      <c r="H118" s="7">
        <f>IF(W117&gt;0,ROUND(MIN(C118,EvalSheet!$F$168)*$H$1,0),0)</f>
        <v>0</v>
      </c>
      <c r="I118" s="7">
        <f>IF(W117&gt;0,ROUND(MIN(C118,EvalSheet!$F$168)*$I$1,2),0)</f>
        <v>0</v>
      </c>
      <c r="J118" s="7">
        <f>IF(W117&gt;0,ROUND(MIN(C118,EvalSheet!$F$168)*$J$1,2),0)</f>
        <v>0</v>
      </c>
      <c r="K118" s="7">
        <f>IF(W117&gt;0,ROUND(MIN(C118,EvalSheet!$F$168)*$K$1,2),0)</f>
        <v>0</v>
      </c>
      <c r="L118" s="6">
        <f t="shared" si="24"/>
        <v>0</v>
      </c>
      <c r="M118" s="7">
        <f t="shared" si="25"/>
        <v>0</v>
      </c>
      <c r="N118" s="2">
        <f t="shared" si="14"/>
        <v>0</v>
      </c>
      <c r="O118" s="80">
        <f t="shared" si="15"/>
        <v>0</v>
      </c>
      <c r="P118" s="79">
        <f t="shared" si="16"/>
        <v>0</v>
      </c>
      <c r="Q118" s="80">
        <f t="shared" si="17"/>
        <v>0</v>
      </c>
      <c r="R118" s="80">
        <f t="shared" si="18"/>
        <v>0</v>
      </c>
      <c r="S118">
        <f t="shared" si="26"/>
        <v>0</v>
      </c>
      <c r="T118" s="35">
        <f t="shared" si="19"/>
        <v>0</v>
      </c>
      <c r="U118" s="35">
        <f t="shared" si="20"/>
        <v>0</v>
      </c>
      <c r="V118" s="42">
        <f t="shared" si="27"/>
        <v>0</v>
      </c>
      <c r="W118" s="42">
        <f t="shared" si="21"/>
        <v>0</v>
      </c>
    </row>
    <row r="119" spans="2:23" x14ac:dyDescent="0.25">
      <c r="B119">
        <v>117</v>
      </c>
      <c r="C119" s="35">
        <f t="shared" si="22"/>
        <v>0</v>
      </c>
      <c r="D119" s="46">
        <f>IF(W118&gt;0,ROUND(PMT(EvalSheet!$F$92/12,EvalSheet!$F$96*12,-C119),5),0)</f>
        <v>0</v>
      </c>
      <c r="E119" s="6">
        <f t="shared" si="23"/>
        <v>0</v>
      </c>
      <c r="F119" s="6">
        <f>IF(W118&gt;0,ROUND(MIN(C119,EvalSheet!$F$168)*$F$1,2),0)</f>
        <v>0</v>
      </c>
      <c r="G119" s="7">
        <v>0</v>
      </c>
      <c r="H119" s="7">
        <f>IF(W118&gt;0,ROUND(MIN(C119,EvalSheet!$F$168)*$H$1,0),0)</f>
        <v>0</v>
      </c>
      <c r="I119" s="7">
        <f>IF(W118&gt;0,ROUND(MIN(C119,EvalSheet!$F$168)*$I$1,2),0)</f>
        <v>0</v>
      </c>
      <c r="J119" s="7">
        <f>IF(W118&gt;0,ROUND(MIN(C119,EvalSheet!$F$168)*$J$1,2),0)</f>
        <v>0</v>
      </c>
      <c r="K119" s="7">
        <f>IF(W118&gt;0,ROUND(MIN(C119,EvalSheet!$F$168)*$K$1,2),0)</f>
        <v>0</v>
      </c>
      <c r="L119" s="6">
        <f t="shared" si="24"/>
        <v>0</v>
      </c>
      <c r="M119" s="7">
        <f t="shared" si="25"/>
        <v>0</v>
      </c>
      <c r="N119" s="2">
        <f t="shared" si="14"/>
        <v>0</v>
      </c>
      <c r="O119" s="80">
        <f t="shared" si="15"/>
        <v>0</v>
      </c>
      <c r="P119" s="79">
        <f t="shared" si="16"/>
        <v>0</v>
      </c>
      <c r="Q119" s="80">
        <f t="shared" si="17"/>
        <v>0</v>
      </c>
      <c r="R119" s="80">
        <f t="shared" si="18"/>
        <v>0</v>
      </c>
      <c r="S119">
        <f t="shared" si="26"/>
        <v>0</v>
      </c>
      <c r="T119" s="35">
        <f t="shared" si="19"/>
        <v>0</v>
      </c>
      <c r="U119" s="35">
        <f t="shared" si="20"/>
        <v>0</v>
      </c>
      <c r="V119" s="42">
        <f t="shared" si="27"/>
        <v>0</v>
      </c>
      <c r="W119" s="42">
        <f t="shared" si="21"/>
        <v>0</v>
      </c>
    </row>
    <row r="120" spans="2:23" x14ac:dyDescent="0.25">
      <c r="B120">
        <v>118</v>
      </c>
      <c r="C120" s="35">
        <f t="shared" si="22"/>
        <v>0</v>
      </c>
      <c r="D120" s="46">
        <f>IF(W119&gt;0,ROUND(PMT(EvalSheet!$F$92/12,EvalSheet!$F$96*12,-C120),5),0)</f>
        <v>0</v>
      </c>
      <c r="E120" s="6">
        <f t="shared" si="23"/>
        <v>0</v>
      </c>
      <c r="F120" s="6">
        <f>IF(W119&gt;0,ROUND(MIN(C120,EvalSheet!$F$168)*$F$1,2),0)</f>
        <v>0</v>
      </c>
      <c r="G120" s="7">
        <v>0</v>
      </c>
      <c r="H120" s="7">
        <f>IF(W119&gt;0,ROUND(MIN(C120,EvalSheet!$F$168)*$H$1,0),0)</f>
        <v>0</v>
      </c>
      <c r="I120" s="7">
        <f>IF(W119&gt;0,ROUND(MIN(C120,EvalSheet!$F$168)*$I$1,2),0)</f>
        <v>0</v>
      </c>
      <c r="J120" s="7">
        <f>IF(W119&gt;0,ROUND(MIN(C120,EvalSheet!$F$168)*$J$1,2),0)</f>
        <v>0</v>
      </c>
      <c r="K120" s="7">
        <f>IF(W119&gt;0,ROUND(MIN(C120,EvalSheet!$F$168)*$K$1,2),0)</f>
        <v>0</v>
      </c>
      <c r="L120" s="6">
        <f t="shared" si="24"/>
        <v>0</v>
      </c>
      <c r="M120" s="7">
        <f t="shared" si="25"/>
        <v>0</v>
      </c>
      <c r="N120" s="2">
        <f t="shared" si="14"/>
        <v>0</v>
      </c>
      <c r="O120" s="80">
        <f t="shared" si="15"/>
        <v>0</v>
      </c>
      <c r="P120" s="79">
        <f t="shared" si="16"/>
        <v>0</v>
      </c>
      <c r="Q120" s="80">
        <f t="shared" si="17"/>
        <v>0</v>
      </c>
      <c r="R120" s="80">
        <f t="shared" si="18"/>
        <v>0</v>
      </c>
      <c r="S120">
        <f t="shared" si="26"/>
        <v>0</v>
      </c>
      <c r="T120" s="35">
        <f t="shared" si="19"/>
        <v>0</v>
      </c>
      <c r="U120" s="35">
        <f t="shared" si="20"/>
        <v>0</v>
      </c>
      <c r="V120" s="42">
        <f t="shared" si="27"/>
        <v>0</v>
      </c>
      <c r="W120" s="42">
        <f t="shared" si="21"/>
        <v>0</v>
      </c>
    </row>
    <row r="121" spans="2:23" x14ac:dyDescent="0.25">
      <c r="B121">
        <v>119</v>
      </c>
      <c r="C121" s="35">
        <f t="shared" si="22"/>
        <v>0</v>
      </c>
      <c r="D121" s="46">
        <f>IF(W120&gt;0,ROUND(PMT(EvalSheet!$F$92/12,EvalSheet!$F$96*12,-C121),5),0)</f>
        <v>0</v>
      </c>
      <c r="E121" s="6">
        <f t="shared" si="23"/>
        <v>0</v>
      </c>
      <c r="F121" s="6">
        <f>IF(W120&gt;0,ROUND(MIN(C121,EvalSheet!$F$168)*$F$1,2),0)</f>
        <v>0</v>
      </c>
      <c r="G121" s="7">
        <v>0</v>
      </c>
      <c r="H121" s="7">
        <f>IF(W120&gt;0,ROUND(MIN(C121,EvalSheet!$F$168)*$H$1,0),0)</f>
        <v>0</v>
      </c>
      <c r="I121" s="7">
        <f>IF(W120&gt;0,ROUND(MIN(C121,EvalSheet!$F$168)*$I$1,2),0)</f>
        <v>0</v>
      </c>
      <c r="J121" s="7">
        <f>IF(W120&gt;0,ROUND(MIN(C121,EvalSheet!$F$168)*$J$1,2),0)</f>
        <v>0</v>
      </c>
      <c r="K121" s="7">
        <f>IF(W120&gt;0,ROUND(MIN(C121,EvalSheet!$F$168)*$K$1,2),0)</f>
        <v>0</v>
      </c>
      <c r="L121" s="6">
        <f t="shared" si="24"/>
        <v>0</v>
      </c>
      <c r="M121" s="7">
        <f t="shared" si="25"/>
        <v>0</v>
      </c>
      <c r="N121" s="2">
        <f t="shared" si="14"/>
        <v>0</v>
      </c>
      <c r="O121" s="80">
        <f t="shared" si="15"/>
        <v>0</v>
      </c>
      <c r="P121" s="79">
        <f t="shared" si="16"/>
        <v>0</v>
      </c>
      <c r="Q121" s="80">
        <f t="shared" si="17"/>
        <v>0</v>
      </c>
      <c r="R121" s="80">
        <f t="shared" si="18"/>
        <v>0</v>
      </c>
      <c r="S121">
        <f t="shared" si="26"/>
        <v>0</v>
      </c>
      <c r="T121" s="35">
        <f t="shared" si="19"/>
        <v>0</v>
      </c>
      <c r="U121" s="35">
        <f t="shared" si="20"/>
        <v>0</v>
      </c>
      <c r="V121" s="42">
        <f t="shared" si="27"/>
        <v>0</v>
      </c>
      <c r="W121" s="42">
        <f t="shared" si="21"/>
        <v>0</v>
      </c>
    </row>
    <row r="122" spans="2:23" x14ac:dyDescent="0.25">
      <c r="B122">
        <v>120</v>
      </c>
      <c r="C122" s="35">
        <f t="shared" si="22"/>
        <v>0</v>
      </c>
      <c r="D122" s="46">
        <f>IF(W121&gt;0,ROUND(PMT(EvalSheet!$F$92/12,EvalSheet!$F$96*12,-C122),5),0)</f>
        <v>0</v>
      </c>
      <c r="E122" s="6">
        <f t="shared" si="23"/>
        <v>0</v>
      </c>
      <c r="F122" s="6">
        <f>IF(W121&gt;0,ROUND(MIN(C122,EvalSheet!$F$168)*$F$1,2),0)</f>
        <v>0</v>
      </c>
      <c r="G122" s="7">
        <v>0</v>
      </c>
      <c r="H122" s="7">
        <f>IF(W121&gt;0,ROUND(MIN(C122,EvalSheet!$F$168)*$H$1,0),0)</f>
        <v>0</v>
      </c>
      <c r="I122" s="7">
        <f>IF(W121&gt;0,ROUND(MIN(C122,EvalSheet!$F$168)*$I$1,2),0)</f>
        <v>0</v>
      </c>
      <c r="J122" s="7">
        <f>IF(W121&gt;0,ROUND(MIN(C122,EvalSheet!$F$168)*$J$1,2),0)</f>
        <v>0</v>
      </c>
      <c r="K122" s="7">
        <f>IF(W121&gt;0,ROUND(MIN(C122,EvalSheet!$F$168)*$K$1,2),0)</f>
        <v>0</v>
      </c>
      <c r="L122" s="6">
        <f t="shared" si="24"/>
        <v>0</v>
      </c>
      <c r="M122" s="7">
        <f t="shared" si="25"/>
        <v>0</v>
      </c>
      <c r="N122" s="2">
        <f t="shared" si="14"/>
        <v>0</v>
      </c>
      <c r="O122" s="80">
        <f t="shared" si="15"/>
        <v>0</v>
      </c>
      <c r="P122" s="79">
        <f t="shared" si="16"/>
        <v>0</v>
      </c>
      <c r="Q122" s="80">
        <f t="shared" si="17"/>
        <v>0</v>
      </c>
      <c r="R122" s="80">
        <f t="shared" si="18"/>
        <v>0</v>
      </c>
      <c r="S122">
        <f t="shared" si="26"/>
        <v>0</v>
      </c>
      <c r="T122" s="35">
        <f t="shared" si="19"/>
        <v>0</v>
      </c>
      <c r="U122" s="35">
        <f t="shared" si="20"/>
        <v>0</v>
      </c>
      <c r="V122" s="42">
        <f t="shared" si="27"/>
        <v>0</v>
      </c>
      <c r="W122" s="42">
        <f t="shared" si="21"/>
        <v>0</v>
      </c>
    </row>
    <row r="123" spans="2:23" x14ac:dyDescent="0.25">
      <c r="B123">
        <v>121</v>
      </c>
      <c r="C123" s="35">
        <f t="shared" si="22"/>
        <v>0</v>
      </c>
      <c r="D123" s="46">
        <f>IF(W122&gt;0,ROUND(PMT(EvalSheet!$F$92/12,EvalSheet!$F$96*12,-C123),5),0)</f>
        <v>0</v>
      </c>
      <c r="E123" s="6">
        <f t="shared" si="23"/>
        <v>0</v>
      </c>
      <c r="F123" s="6">
        <f>IF(W122&gt;0,ROUND(MIN(C123,EvalSheet!$F$168)*$F$1,2),0)</f>
        <v>0</v>
      </c>
      <c r="G123" s="7">
        <v>0</v>
      </c>
      <c r="H123" s="7">
        <f>IF(W122&gt;0,ROUND(MIN(C123,EvalSheet!$F$168)*$H$1,0),0)</f>
        <v>0</v>
      </c>
      <c r="I123" s="7">
        <f>IF(W122&gt;0,ROUND(MIN(C123,EvalSheet!$F$168)*$I$1,2),0)</f>
        <v>0</v>
      </c>
      <c r="J123" s="7">
        <f>IF(W122&gt;0,ROUND(MIN(C123,EvalSheet!$F$168)*$J$1,2),0)</f>
        <v>0</v>
      </c>
      <c r="K123" s="7">
        <f>IF(W122&gt;0,ROUND(MIN(C123,EvalSheet!$F$168)*$K$1,2),0)</f>
        <v>0</v>
      </c>
      <c r="L123" s="6">
        <f t="shared" si="24"/>
        <v>0</v>
      </c>
      <c r="M123" s="7">
        <f t="shared" si="25"/>
        <v>0</v>
      </c>
      <c r="N123" s="2">
        <f t="shared" si="14"/>
        <v>0</v>
      </c>
      <c r="O123" s="80">
        <f t="shared" si="15"/>
        <v>0</v>
      </c>
      <c r="P123" s="79">
        <f t="shared" si="16"/>
        <v>0</v>
      </c>
      <c r="Q123" s="80">
        <f t="shared" si="17"/>
        <v>0</v>
      </c>
      <c r="R123" s="80">
        <f t="shared" si="18"/>
        <v>0</v>
      </c>
      <c r="S123">
        <f t="shared" si="26"/>
        <v>0</v>
      </c>
      <c r="T123" s="35">
        <f t="shared" si="19"/>
        <v>0</v>
      </c>
      <c r="U123" s="35">
        <f t="shared" si="20"/>
        <v>0</v>
      </c>
      <c r="V123" s="42">
        <f t="shared" si="27"/>
        <v>0</v>
      </c>
      <c r="W123" s="42">
        <f t="shared" si="21"/>
        <v>0</v>
      </c>
    </row>
    <row r="124" spans="2:23" x14ac:dyDescent="0.25">
      <c r="B124">
        <v>122</v>
      </c>
      <c r="C124" s="35">
        <f t="shared" si="22"/>
        <v>0</v>
      </c>
      <c r="D124" s="46">
        <f>IF(W123&gt;0,ROUND(PMT(EvalSheet!$F$92/12,EvalSheet!$F$96*12,-C124),5),0)</f>
        <v>0</v>
      </c>
      <c r="E124" s="6">
        <f t="shared" si="23"/>
        <v>0</v>
      </c>
      <c r="F124" s="6">
        <f>IF(W123&gt;0,ROUND(MIN(C124,EvalSheet!$F$168)*$F$1,2),0)</f>
        <v>0</v>
      </c>
      <c r="G124" s="7">
        <v>0</v>
      </c>
      <c r="H124" s="7">
        <f>IF(W123&gt;0,ROUND(MIN(C124,EvalSheet!$F$168)*$H$1,0),0)</f>
        <v>0</v>
      </c>
      <c r="I124" s="7">
        <f>IF(W123&gt;0,ROUND(MIN(C124,EvalSheet!$F$168)*$I$1,2),0)</f>
        <v>0</v>
      </c>
      <c r="J124" s="7">
        <f>IF(W123&gt;0,ROUND(MIN(C124,EvalSheet!$F$168)*$J$1,2),0)</f>
        <v>0</v>
      </c>
      <c r="K124" s="7">
        <f>IF(W123&gt;0,ROUND(MIN(C124,EvalSheet!$F$168)*$K$1,2),0)</f>
        <v>0</v>
      </c>
      <c r="L124" s="6">
        <f t="shared" si="24"/>
        <v>0</v>
      </c>
      <c r="M124" s="7">
        <f t="shared" si="25"/>
        <v>0</v>
      </c>
      <c r="N124" s="2">
        <f t="shared" si="14"/>
        <v>0</v>
      </c>
      <c r="O124" s="80">
        <f t="shared" si="15"/>
        <v>0</v>
      </c>
      <c r="P124" s="79">
        <f t="shared" si="16"/>
        <v>0</v>
      </c>
      <c r="Q124" s="80">
        <f t="shared" si="17"/>
        <v>0</v>
      </c>
      <c r="R124" s="80">
        <f t="shared" si="18"/>
        <v>0</v>
      </c>
      <c r="S124">
        <f t="shared" si="26"/>
        <v>0</v>
      </c>
      <c r="T124" s="35">
        <f t="shared" si="19"/>
        <v>0</v>
      </c>
      <c r="U124" s="35">
        <f t="shared" si="20"/>
        <v>0</v>
      </c>
      <c r="V124" s="42">
        <f t="shared" si="27"/>
        <v>0</v>
      </c>
      <c r="W124" s="42">
        <f t="shared" si="21"/>
        <v>0</v>
      </c>
    </row>
    <row r="125" spans="2:23" x14ac:dyDescent="0.25">
      <c r="B125">
        <v>123</v>
      </c>
      <c r="C125" s="35">
        <f t="shared" si="22"/>
        <v>0</v>
      </c>
      <c r="D125" s="46">
        <f>IF(W124&gt;0,ROUND(PMT(EvalSheet!$F$92/12,EvalSheet!$F$96*12,-C125),5),0)</f>
        <v>0</v>
      </c>
      <c r="E125" s="6">
        <f t="shared" si="23"/>
        <v>0</v>
      </c>
      <c r="F125" s="6">
        <f>IF(W124&gt;0,ROUND(MIN(C125,EvalSheet!$F$168)*$F$1,2),0)</f>
        <v>0</v>
      </c>
      <c r="G125" s="7">
        <v>0</v>
      </c>
      <c r="H125" s="7">
        <f>IF(W124&gt;0,ROUND(MIN(C125,EvalSheet!$F$168)*$H$1,0),0)</f>
        <v>0</v>
      </c>
      <c r="I125" s="7">
        <f>IF(W124&gt;0,ROUND(MIN(C125,EvalSheet!$F$168)*$I$1,2),0)</f>
        <v>0</v>
      </c>
      <c r="J125" s="7">
        <f>IF(W124&gt;0,ROUND(MIN(C125,EvalSheet!$F$168)*$J$1,2),0)</f>
        <v>0</v>
      </c>
      <c r="K125" s="7">
        <f>IF(W124&gt;0,ROUND(MIN(C125,EvalSheet!$F$168)*$K$1,2),0)</f>
        <v>0</v>
      </c>
      <c r="L125" s="6">
        <f t="shared" si="24"/>
        <v>0</v>
      </c>
      <c r="M125" s="7">
        <f t="shared" si="25"/>
        <v>0</v>
      </c>
      <c r="N125" s="2">
        <f t="shared" si="14"/>
        <v>0</v>
      </c>
      <c r="O125" s="80">
        <f t="shared" si="15"/>
        <v>0</v>
      </c>
      <c r="P125" s="79">
        <f t="shared" si="16"/>
        <v>0</v>
      </c>
      <c r="Q125" s="80">
        <f t="shared" si="17"/>
        <v>0</v>
      </c>
      <c r="R125" s="80">
        <f t="shared" si="18"/>
        <v>0</v>
      </c>
      <c r="S125">
        <f t="shared" si="26"/>
        <v>0</v>
      </c>
      <c r="T125" s="35">
        <f t="shared" si="19"/>
        <v>0</v>
      </c>
      <c r="U125" s="35">
        <f t="shared" si="20"/>
        <v>0</v>
      </c>
      <c r="V125" s="42">
        <f t="shared" si="27"/>
        <v>0</v>
      </c>
      <c r="W125" s="42">
        <f t="shared" si="21"/>
        <v>0</v>
      </c>
    </row>
    <row r="126" spans="2:23" x14ac:dyDescent="0.25">
      <c r="B126">
        <v>124</v>
      </c>
      <c r="C126" s="35">
        <f t="shared" si="22"/>
        <v>0</v>
      </c>
      <c r="D126" s="46">
        <f>IF(W125&gt;0,ROUND(PMT(EvalSheet!$F$92/12,EvalSheet!$F$96*12,-C126),5),0)</f>
        <v>0</v>
      </c>
      <c r="E126" s="6">
        <f t="shared" si="23"/>
        <v>0</v>
      </c>
      <c r="F126" s="6">
        <f>IF(W125&gt;0,ROUND(MIN(C126,EvalSheet!$F$168)*$F$1,2),0)</f>
        <v>0</v>
      </c>
      <c r="G126" s="7">
        <v>0</v>
      </c>
      <c r="H126" s="7">
        <f>IF(W125&gt;0,ROUND(MIN(C126,EvalSheet!$F$168)*$H$1,0),0)</f>
        <v>0</v>
      </c>
      <c r="I126" s="7">
        <f>IF(W125&gt;0,ROUND(MIN(C126,EvalSheet!$F$168)*$I$1,2),0)</f>
        <v>0</v>
      </c>
      <c r="J126" s="7">
        <f>IF(W125&gt;0,ROUND(MIN(C126,EvalSheet!$F$168)*$J$1,2),0)</f>
        <v>0</v>
      </c>
      <c r="K126" s="7">
        <f>IF(W125&gt;0,ROUND(MIN(C126,EvalSheet!$F$168)*$K$1,2),0)</f>
        <v>0</v>
      </c>
      <c r="L126" s="6">
        <f t="shared" si="24"/>
        <v>0</v>
      </c>
      <c r="M126" s="7">
        <f t="shared" si="25"/>
        <v>0</v>
      </c>
      <c r="N126" s="2">
        <f t="shared" si="14"/>
        <v>0</v>
      </c>
      <c r="O126" s="80">
        <f t="shared" si="15"/>
        <v>0</v>
      </c>
      <c r="P126" s="79">
        <f t="shared" si="16"/>
        <v>0</v>
      </c>
      <c r="Q126" s="80">
        <f t="shared" si="17"/>
        <v>0</v>
      </c>
      <c r="R126" s="80">
        <f t="shared" si="18"/>
        <v>0</v>
      </c>
      <c r="S126">
        <f t="shared" si="26"/>
        <v>0</v>
      </c>
      <c r="T126" s="35">
        <f t="shared" si="19"/>
        <v>0</v>
      </c>
      <c r="U126" s="35">
        <f t="shared" si="20"/>
        <v>0</v>
      </c>
      <c r="V126" s="42">
        <f t="shared" si="27"/>
        <v>0</v>
      </c>
      <c r="W126" s="42">
        <f t="shared" si="21"/>
        <v>0</v>
      </c>
    </row>
    <row r="127" spans="2:23" x14ac:dyDescent="0.25">
      <c r="B127">
        <v>125</v>
      </c>
      <c r="C127" s="35">
        <f t="shared" si="22"/>
        <v>0</v>
      </c>
      <c r="D127" s="46">
        <f>IF(W126&gt;0,ROUND(PMT(EvalSheet!$F$92/12,EvalSheet!$F$96*12,-C127),5),0)</f>
        <v>0</v>
      </c>
      <c r="E127" s="6">
        <f t="shared" si="23"/>
        <v>0</v>
      </c>
      <c r="F127" s="6">
        <f>IF(W126&gt;0,ROUND(MIN(C127,EvalSheet!$F$168)*$F$1,2),0)</f>
        <v>0</v>
      </c>
      <c r="G127" s="7">
        <v>0</v>
      </c>
      <c r="H127" s="7">
        <f>IF(W126&gt;0,ROUND(MIN(C127,EvalSheet!$F$168)*$H$1,0),0)</f>
        <v>0</v>
      </c>
      <c r="I127" s="7">
        <f>IF(W126&gt;0,ROUND(MIN(C127,EvalSheet!$F$168)*$I$1,2),0)</f>
        <v>0</v>
      </c>
      <c r="J127" s="7">
        <f>IF(W126&gt;0,ROUND(MIN(C127,EvalSheet!$F$168)*$J$1,2),0)</f>
        <v>0</v>
      </c>
      <c r="K127" s="7">
        <f>IF(W126&gt;0,ROUND(MIN(C127,EvalSheet!$F$168)*$K$1,2),0)</f>
        <v>0</v>
      </c>
      <c r="L127" s="6">
        <f t="shared" si="24"/>
        <v>0</v>
      </c>
      <c r="M127" s="7">
        <f t="shared" si="25"/>
        <v>0</v>
      </c>
      <c r="N127" s="2">
        <f t="shared" si="14"/>
        <v>0</v>
      </c>
      <c r="O127" s="80">
        <f t="shared" si="15"/>
        <v>0</v>
      </c>
      <c r="P127" s="79">
        <f t="shared" si="16"/>
        <v>0</v>
      </c>
      <c r="Q127" s="80">
        <f t="shared" si="17"/>
        <v>0</v>
      </c>
      <c r="R127" s="80">
        <f t="shared" si="18"/>
        <v>0</v>
      </c>
      <c r="S127">
        <f t="shared" si="26"/>
        <v>0</v>
      </c>
      <c r="T127" s="35">
        <f t="shared" si="19"/>
        <v>0</v>
      </c>
      <c r="U127" s="35">
        <f t="shared" si="20"/>
        <v>0</v>
      </c>
      <c r="V127" s="42">
        <f t="shared" si="27"/>
        <v>0</v>
      </c>
      <c r="W127" s="42">
        <f t="shared" si="21"/>
        <v>0</v>
      </c>
    </row>
    <row r="128" spans="2:23" x14ac:dyDescent="0.25">
      <c r="B128">
        <v>126</v>
      </c>
      <c r="C128" s="35">
        <f t="shared" si="22"/>
        <v>0</v>
      </c>
      <c r="D128" s="46">
        <f>IF(W127&gt;0,ROUND(PMT(EvalSheet!$F$92/12,EvalSheet!$F$96*12,-C128),5),0)</f>
        <v>0</v>
      </c>
      <c r="E128" s="6">
        <f t="shared" si="23"/>
        <v>0</v>
      </c>
      <c r="F128" s="6">
        <f>IF(W127&gt;0,ROUND(MIN(C128,EvalSheet!$F$168)*$F$1,2),0)</f>
        <v>0</v>
      </c>
      <c r="G128" s="7">
        <v>0</v>
      </c>
      <c r="H128" s="7">
        <f>IF(W127&gt;0,ROUND(MIN(C128,EvalSheet!$F$168)*$H$1,0),0)</f>
        <v>0</v>
      </c>
      <c r="I128" s="7">
        <f>IF(W127&gt;0,ROUND(MIN(C128,EvalSheet!$F$168)*$I$1,2),0)</f>
        <v>0</v>
      </c>
      <c r="J128" s="7">
        <f>IF(W127&gt;0,ROUND(MIN(C128,EvalSheet!$F$168)*$J$1,2),0)</f>
        <v>0</v>
      </c>
      <c r="K128" s="7">
        <f>IF(W127&gt;0,ROUND(MIN(C128,EvalSheet!$F$168)*$K$1,2),0)</f>
        <v>0</v>
      </c>
      <c r="L128" s="6">
        <f t="shared" si="24"/>
        <v>0</v>
      </c>
      <c r="M128" s="7">
        <f t="shared" si="25"/>
        <v>0</v>
      </c>
      <c r="N128" s="2">
        <f t="shared" si="14"/>
        <v>0</v>
      </c>
      <c r="O128" s="80">
        <f t="shared" si="15"/>
        <v>0</v>
      </c>
      <c r="P128" s="79">
        <f t="shared" si="16"/>
        <v>0</v>
      </c>
      <c r="Q128" s="80">
        <f t="shared" si="17"/>
        <v>0</v>
      </c>
      <c r="R128" s="80">
        <f t="shared" si="18"/>
        <v>0</v>
      </c>
      <c r="S128">
        <f t="shared" si="26"/>
        <v>0</v>
      </c>
      <c r="T128" s="35">
        <f t="shared" si="19"/>
        <v>0</v>
      </c>
      <c r="U128" s="35">
        <f t="shared" si="20"/>
        <v>0</v>
      </c>
      <c r="V128" s="42">
        <f t="shared" si="27"/>
        <v>0</v>
      </c>
      <c r="W128" s="42">
        <f t="shared" si="21"/>
        <v>0</v>
      </c>
    </row>
    <row r="129" spans="2:23" x14ac:dyDescent="0.25">
      <c r="B129">
        <v>127</v>
      </c>
      <c r="C129" s="35">
        <f t="shared" si="22"/>
        <v>0</v>
      </c>
      <c r="D129" s="46">
        <f>IF(W128&gt;0,ROUND(PMT(EvalSheet!$F$92/12,EvalSheet!$F$96*12,-C129),5),0)</f>
        <v>0</v>
      </c>
      <c r="E129" s="6">
        <f t="shared" si="23"/>
        <v>0</v>
      </c>
      <c r="F129" s="6">
        <f>IF(W128&gt;0,ROUND(MIN(C129,EvalSheet!$F$168)*$F$1,2),0)</f>
        <v>0</v>
      </c>
      <c r="G129" s="7">
        <v>0</v>
      </c>
      <c r="H129" s="7">
        <f>IF(W128&gt;0,ROUND(MIN(C129,EvalSheet!$F$168)*$H$1,0),0)</f>
        <v>0</v>
      </c>
      <c r="I129" s="7">
        <f>IF(W128&gt;0,ROUND(MIN(C129,EvalSheet!$F$168)*$I$1,2),0)</f>
        <v>0</v>
      </c>
      <c r="J129" s="7">
        <f>IF(W128&gt;0,ROUND(MIN(C129,EvalSheet!$F$168)*$J$1,2),0)</f>
        <v>0</v>
      </c>
      <c r="K129" s="7">
        <f>IF(W128&gt;0,ROUND(MIN(C129,EvalSheet!$F$168)*$K$1,2),0)</f>
        <v>0</v>
      </c>
      <c r="L129" s="6">
        <f t="shared" si="24"/>
        <v>0</v>
      </c>
      <c r="M129" s="7">
        <f t="shared" si="25"/>
        <v>0</v>
      </c>
      <c r="N129" s="2">
        <f t="shared" si="14"/>
        <v>0</v>
      </c>
      <c r="O129" s="80">
        <f t="shared" si="15"/>
        <v>0</v>
      </c>
      <c r="P129" s="79">
        <f t="shared" si="16"/>
        <v>0</v>
      </c>
      <c r="Q129" s="80">
        <f t="shared" si="17"/>
        <v>0</v>
      </c>
      <c r="R129" s="80">
        <f t="shared" si="18"/>
        <v>0</v>
      </c>
      <c r="S129">
        <f t="shared" si="26"/>
        <v>0</v>
      </c>
      <c r="T129" s="35">
        <f t="shared" si="19"/>
        <v>0</v>
      </c>
      <c r="U129" s="35">
        <f t="shared" si="20"/>
        <v>0</v>
      </c>
      <c r="V129" s="42">
        <f t="shared" si="27"/>
        <v>0</v>
      </c>
      <c r="W129" s="42">
        <f t="shared" si="21"/>
        <v>0</v>
      </c>
    </row>
    <row r="130" spans="2:23" x14ac:dyDescent="0.25">
      <c r="B130">
        <v>128</v>
      </c>
      <c r="C130" s="35">
        <f t="shared" si="22"/>
        <v>0</v>
      </c>
      <c r="D130" s="46">
        <f>IF(W129&gt;0,ROUND(PMT(EvalSheet!$F$92/12,EvalSheet!$F$96*12,-C130),5),0)</f>
        <v>0</v>
      </c>
      <c r="E130" s="6">
        <f t="shared" si="23"/>
        <v>0</v>
      </c>
      <c r="F130" s="6">
        <f>IF(W129&gt;0,ROUND(MIN(C130,EvalSheet!$F$168)*$F$1,2),0)</f>
        <v>0</v>
      </c>
      <c r="G130" s="7">
        <v>0</v>
      </c>
      <c r="H130" s="7">
        <f>IF(W129&gt;0,ROUND(MIN(C130,EvalSheet!$F$168)*$H$1,0),0)</f>
        <v>0</v>
      </c>
      <c r="I130" s="7">
        <f>IF(W129&gt;0,ROUND(MIN(C130,EvalSheet!$F$168)*$I$1,2),0)</f>
        <v>0</v>
      </c>
      <c r="J130" s="7">
        <f>IF(W129&gt;0,ROUND(MIN(C130,EvalSheet!$F$168)*$J$1,2),0)</f>
        <v>0</v>
      </c>
      <c r="K130" s="7">
        <f>IF(W129&gt;0,ROUND(MIN(C130,EvalSheet!$F$168)*$K$1,2),0)</f>
        <v>0</v>
      </c>
      <c r="L130" s="6">
        <f t="shared" si="24"/>
        <v>0</v>
      </c>
      <c r="M130" s="7">
        <f t="shared" si="25"/>
        <v>0</v>
      </c>
      <c r="N130" s="2">
        <f t="shared" si="14"/>
        <v>0</v>
      </c>
      <c r="O130" s="80">
        <f t="shared" si="15"/>
        <v>0</v>
      </c>
      <c r="P130" s="79">
        <f t="shared" si="16"/>
        <v>0</v>
      </c>
      <c r="Q130" s="80">
        <f t="shared" si="17"/>
        <v>0</v>
      </c>
      <c r="R130" s="80">
        <f t="shared" si="18"/>
        <v>0</v>
      </c>
      <c r="S130">
        <f t="shared" si="26"/>
        <v>0</v>
      </c>
      <c r="T130" s="35">
        <f t="shared" si="19"/>
        <v>0</v>
      </c>
      <c r="U130" s="35">
        <f t="shared" si="20"/>
        <v>0</v>
      </c>
      <c r="V130" s="42">
        <f t="shared" si="27"/>
        <v>0</v>
      </c>
      <c r="W130" s="42">
        <f t="shared" si="21"/>
        <v>0</v>
      </c>
    </row>
    <row r="131" spans="2:23" x14ac:dyDescent="0.25">
      <c r="B131">
        <v>129</v>
      </c>
      <c r="C131" s="35">
        <f t="shared" si="22"/>
        <v>0</v>
      </c>
      <c r="D131" s="46">
        <f>IF(W130&gt;0,ROUND(PMT(EvalSheet!$F$92/12,EvalSheet!$F$96*12,-C131),5),0)</f>
        <v>0</v>
      </c>
      <c r="E131" s="6">
        <f t="shared" si="23"/>
        <v>0</v>
      </c>
      <c r="F131" s="6">
        <f>IF(W130&gt;0,ROUND(MIN(C131,EvalSheet!$F$168)*$F$1,2),0)</f>
        <v>0</v>
      </c>
      <c r="G131" s="7">
        <v>0</v>
      </c>
      <c r="H131" s="7">
        <f>IF(W130&gt;0,ROUND(MIN(C131,EvalSheet!$F$168)*$H$1,0),0)</f>
        <v>0</v>
      </c>
      <c r="I131" s="7">
        <f>IF(W130&gt;0,ROUND(MIN(C131,EvalSheet!$F$168)*$I$1,2),0)</f>
        <v>0</v>
      </c>
      <c r="J131" s="7">
        <f>IF(W130&gt;0,ROUND(MIN(C131,EvalSheet!$F$168)*$J$1,2),0)</f>
        <v>0</v>
      </c>
      <c r="K131" s="7">
        <f>IF(W130&gt;0,ROUND(MIN(C131,EvalSheet!$F$168)*$K$1,2),0)</f>
        <v>0</v>
      </c>
      <c r="L131" s="6">
        <f t="shared" si="24"/>
        <v>0</v>
      </c>
      <c r="M131" s="7">
        <f t="shared" si="25"/>
        <v>0</v>
      </c>
      <c r="N131" s="2">
        <f t="shared" ref="N131:N194" si="28">INT(M131)</f>
        <v>0</v>
      </c>
      <c r="O131" s="80">
        <f t="shared" ref="O131:O194" si="29">INT((M131-N131)*10)/10</f>
        <v>0</v>
      </c>
      <c r="P131" s="79">
        <f t="shared" ref="P131:P194" si="30">M131-N131-O131</f>
        <v>0</v>
      </c>
      <c r="Q131" s="80">
        <f t="shared" ref="Q131:Q194" si="31">IF(OR(P131=0.05,P131=0),P131,IF(AND(P131&gt;0.051,P131&lt;0.1),0.1,IF(AND(P131&gt;0.001,P131&lt;0.05),0.05,P131)))</f>
        <v>0</v>
      </c>
      <c r="R131" s="80">
        <f t="shared" ref="R131:R194" si="32">N131+O131+Q131</f>
        <v>0</v>
      </c>
      <c r="S131">
        <f t="shared" si="26"/>
        <v>0</v>
      </c>
      <c r="T131" s="35">
        <f t="shared" si="19"/>
        <v>0</v>
      </c>
      <c r="U131" s="35">
        <f t="shared" si="20"/>
        <v>0</v>
      </c>
      <c r="V131" s="42">
        <f t="shared" si="27"/>
        <v>0</v>
      </c>
      <c r="W131" s="42">
        <f t="shared" si="21"/>
        <v>0</v>
      </c>
    </row>
    <row r="132" spans="2:23" x14ac:dyDescent="0.25">
      <c r="B132">
        <v>130</v>
      </c>
      <c r="C132" s="35">
        <f t="shared" si="22"/>
        <v>0</v>
      </c>
      <c r="D132" s="46">
        <f>IF(W131&gt;0,ROUND(PMT(EvalSheet!$F$92/12,EvalSheet!$F$96*12,-C132),5),0)</f>
        <v>0</v>
      </c>
      <c r="E132" s="6">
        <f t="shared" si="23"/>
        <v>0</v>
      </c>
      <c r="F132" s="6">
        <f>IF(W131&gt;0,ROUND(MIN(C132,EvalSheet!$F$168)*$F$1,2),0)</f>
        <v>0</v>
      </c>
      <c r="G132" s="7">
        <v>0</v>
      </c>
      <c r="H132" s="7">
        <f>IF(W131&gt;0,ROUND(MIN(C132,EvalSheet!$F$168)*$H$1,0),0)</f>
        <v>0</v>
      </c>
      <c r="I132" s="7">
        <f>IF(W131&gt;0,ROUND(MIN(C132,EvalSheet!$F$168)*$I$1,2),0)</f>
        <v>0</v>
      </c>
      <c r="J132" s="7">
        <f>IF(W131&gt;0,ROUND(MIN(C132,EvalSheet!$F$168)*$J$1,2),0)</f>
        <v>0</v>
      </c>
      <c r="K132" s="7">
        <f>IF(W131&gt;0,ROUND(MIN(C132,EvalSheet!$F$168)*$K$1,2),0)</f>
        <v>0</v>
      </c>
      <c r="L132" s="6">
        <f t="shared" si="24"/>
        <v>0</v>
      </c>
      <c r="M132" s="7">
        <f t="shared" si="25"/>
        <v>0</v>
      </c>
      <c r="N132" s="2">
        <f t="shared" si="28"/>
        <v>0</v>
      </c>
      <c r="O132" s="80">
        <f t="shared" si="29"/>
        <v>0</v>
      </c>
      <c r="P132" s="79">
        <f t="shared" si="30"/>
        <v>0</v>
      </c>
      <c r="Q132" s="80">
        <f t="shared" si="31"/>
        <v>0</v>
      </c>
      <c r="R132" s="80">
        <f t="shared" si="32"/>
        <v>0</v>
      </c>
      <c r="S132">
        <f t="shared" si="26"/>
        <v>0</v>
      </c>
      <c r="T132" s="35">
        <f t="shared" ref="T132:T195" si="33">SUM(D132:E132)+R132+S132</f>
        <v>0</v>
      </c>
      <c r="U132" s="35">
        <f t="shared" ref="U132:U195" si="34">IF(AND(T132&gt;0,T133=0),T132,0)</f>
        <v>0</v>
      </c>
      <c r="V132" s="42">
        <f t="shared" si="27"/>
        <v>0</v>
      </c>
      <c r="W132" s="42">
        <f t="shared" ref="W132:W195" si="35">IF(ROUND(T132-V132,2)&gt;0,ROUND(T132-V132,2),0)</f>
        <v>0</v>
      </c>
    </row>
    <row r="133" spans="2:23" x14ac:dyDescent="0.25">
      <c r="B133">
        <v>131</v>
      </c>
      <c r="C133" s="35">
        <f t="shared" ref="C133:C196" si="36">IF(W132&gt;0,C132-1000,C132)</f>
        <v>0</v>
      </c>
      <c r="D133" s="46">
        <f>IF(W132&gt;0,ROUND(PMT(EvalSheet!$F$92/12,EvalSheet!$F$96*12,-C133),5),0)</f>
        <v>0</v>
      </c>
      <c r="E133" s="6">
        <f t="shared" ref="E133:E196" si="37">IF(W132&gt;0,ROUND(C133*$E$1/1000,2),0)</f>
        <v>0</v>
      </c>
      <c r="F133" s="6">
        <f>IF(W132&gt;0,ROUND(MIN(C133,EvalSheet!$F$168)*$F$1,2),0)</f>
        <v>0</v>
      </c>
      <c r="G133" s="7">
        <v>0</v>
      </c>
      <c r="H133" s="7">
        <f>IF(W132&gt;0,ROUND(MIN(C133,EvalSheet!$F$168)*$H$1,0),0)</f>
        <v>0</v>
      </c>
      <c r="I133" s="7">
        <f>IF(W132&gt;0,ROUND(MIN(C133,EvalSheet!$F$168)*$I$1,2),0)</f>
        <v>0</v>
      </c>
      <c r="J133" s="7">
        <f>IF(W132&gt;0,ROUND(MIN(C133,EvalSheet!$F$168)*$J$1,2),0)</f>
        <v>0</v>
      </c>
      <c r="K133" s="7">
        <f>IF(W132&gt;0,ROUND(MIN(C133,EvalSheet!$F$168)*$K$1,2),0)</f>
        <v>0</v>
      </c>
      <c r="L133" s="6">
        <f t="shared" ref="L133:L196" si="38">IF(W132&gt;0,F133+SUM(H133:K133),0)</f>
        <v>0</v>
      </c>
      <c r="M133" s="7">
        <f t="shared" ref="M133:M196" si="39">IF(W132&gt;0,ROUND(L133/12,2),0)</f>
        <v>0</v>
      </c>
      <c r="N133" s="2">
        <f t="shared" si="28"/>
        <v>0</v>
      </c>
      <c r="O133" s="80">
        <f t="shared" si="29"/>
        <v>0</v>
      </c>
      <c r="P133" s="79">
        <f t="shared" si="30"/>
        <v>0</v>
      </c>
      <c r="Q133" s="80">
        <f t="shared" si="31"/>
        <v>0</v>
      </c>
      <c r="R133" s="80">
        <f t="shared" si="32"/>
        <v>0</v>
      </c>
      <c r="S133">
        <f t="shared" ref="S133:S196" si="40">IF(W132&gt;0,S132,0)</f>
        <v>0</v>
      </c>
      <c r="T133" s="35">
        <f t="shared" si="33"/>
        <v>0</v>
      </c>
      <c r="U133" s="35">
        <f t="shared" si="34"/>
        <v>0</v>
      </c>
      <c r="V133" s="42">
        <f t="shared" ref="V133:V196" si="41">IF(W132&gt;0,V132,0)</f>
        <v>0</v>
      </c>
      <c r="W133" s="42">
        <f t="shared" si="35"/>
        <v>0</v>
      </c>
    </row>
    <row r="134" spans="2:23" x14ac:dyDescent="0.25">
      <c r="B134">
        <v>132</v>
      </c>
      <c r="C134" s="35">
        <f t="shared" si="36"/>
        <v>0</v>
      </c>
      <c r="D134" s="46">
        <f>IF(W133&gt;0,ROUND(PMT(EvalSheet!$F$92/12,EvalSheet!$F$96*12,-C134),5),0)</f>
        <v>0</v>
      </c>
      <c r="E134" s="6">
        <f t="shared" si="37"/>
        <v>0</v>
      </c>
      <c r="F134" s="6">
        <f>IF(W133&gt;0,ROUND(MIN(C134,EvalSheet!$F$168)*$F$1,2),0)</f>
        <v>0</v>
      </c>
      <c r="G134" s="7">
        <v>0</v>
      </c>
      <c r="H134" s="7">
        <f>IF(W133&gt;0,ROUND(MIN(C134,EvalSheet!$F$168)*$H$1,0),0)</f>
        <v>0</v>
      </c>
      <c r="I134" s="7">
        <f>IF(W133&gt;0,ROUND(MIN(C134,EvalSheet!$F$168)*$I$1,2),0)</f>
        <v>0</v>
      </c>
      <c r="J134" s="7">
        <f>IF(W133&gt;0,ROUND(MIN(C134,EvalSheet!$F$168)*$J$1,2),0)</f>
        <v>0</v>
      </c>
      <c r="K134" s="7">
        <f>IF(W133&gt;0,ROUND(MIN(C134,EvalSheet!$F$168)*$K$1,2),0)</f>
        <v>0</v>
      </c>
      <c r="L134" s="6">
        <f t="shared" si="38"/>
        <v>0</v>
      </c>
      <c r="M134" s="7">
        <f t="shared" si="39"/>
        <v>0</v>
      </c>
      <c r="N134" s="2">
        <f t="shared" si="28"/>
        <v>0</v>
      </c>
      <c r="O134" s="80">
        <f t="shared" si="29"/>
        <v>0</v>
      </c>
      <c r="P134" s="79">
        <f t="shared" si="30"/>
        <v>0</v>
      </c>
      <c r="Q134" s="80">
        <f t="shared" si="31"/>
        <v>0</v>
      </c>
      <c r="R134" s="80">
        <f t="shared" si="32"/>
        <v>0</v>
      </c>
      <c r="S134">
        <f t="shared" si="40"/>
        <v>0</v>
      </c>
      <c r="T134" s="35">
        <f t="shared" si="33"/>
        <v>0</v>
      </c>
      <c r="U134" s="35">
        <f t="shared" si="34"/>
        <v>0</v>
      </c>
      <c r="V134" s="42">
        <f t="shared" si="41"/>
        <v>0</v>
      </c>
      <c r="W134" s="42">
        <f t="shared" si="35"/>
        <v>0</v>
      </c>
    </row>
    <row r="135" spans="2:23" x14ac:dyDescent="0.25">
      <c r="B135">
        <v>133</v>
      </c>
      <c r="C135" s="35">
        <f t="shared" si="36"/>
        <v>0</v>
      </c>
      <c r="D135" s="46">
        <f>IF(W134&gt;0,ROUND(PMT(EvalSheet!$F$92/12,EvalSheet!$F$96*12,-C135),5),0)</f>
        <v>0</v>
      </c>
      <c r="E135" s="6">
        <f t="shared" si="37"/>
        <v>0</v>
      </c>
      <c r="F135" s="6">
        <f>IF(W134&gt;0,ROUND(MIN(C135,EvalSheet!$F$168)*$F$1,2),0)</f>
        <v>0</v>
      </c>
      <c r="G135" s="7">
        <v>0</v>
      </c>
      <c r="H135" s="7">
        <f>IF(W134&gt;0,ROUND(MIN(C135,EvalSheet!$F$168)*$H$1,0),0)</f>
        <v>0</v>
      </c>
      <c r="I135" s="7">
        <f>IF(W134&gt;0,ROUND(MIN(C135,EvalSheet!$F$168)*$I$1,2),0)</f>
        <v>0</v>
      </c>
      <c r="J135" s="7">
        <f>IF(W134&gt;0,ROUND(MIN(C135,EvalSheet!$F$168)*$J$1,2),0)</f>
        <v>0</v>
      </c>
      <c r="K135" s="7">
        <f>IF(W134&gt;0,ROUND(MIN(C135,EvalSheet!$F$168)*$K$1,2),0)</f>
        <v>0</v>
      </c>
      <c r="L135" s="6">
        <f t="shared" si="38"/>
        <v>0</v>
      </c>
      <c r="M135" s="7">
        <f t="shared" si="39"/>
        <v>0</v>
      </c>
      <c r="N135" s="2">
        <f t="shared" si="28"/>
        <v>0</v>
      </c>
      <c r="O135" s="80">
        <f t="shared" si="29"/>
        <v>0</v>
      </c>
      <c r="P135" s="79">
        <f t="shared" si="30"/>
        <v>0</v>
      </c>
      <c r="Q135" s="80">
        <f t="shared" si="31"/>
        <v>0</v>
      </c>
      <c r="R135" s="80">
        <f t="shared" si="32"/>
        <v>0</v>
      </c>
      <c r="S135">
        <f t="shared" si="40"/>
        <v>0</v>
      </c>
      <c r="T135" s="35">
        <f t="shared" si="33"/>
        <v>0</v>
      </c>
      <c r="U135" s="35">
        <f t="shared" si="34"/>
        <v>0</v>
      </c>
      <c r="V135" s="42">
        <f t="shared" si="41"/>
        <v>0</v>
      </c>
      <c r="W135" s="42">
        <f t="shared" si="35"/>
        <v>0</v>
      </c>
    </row>
    <row r="136" spans="2:23" x14ac:dyDescent="0.25">
      <c r="B136">
        <v>134</v>
      </c>
      <c r="C136" s="35">
        <f t="shared" si="36"/>
        <v>0</v>
      </c>
      <c r="D136" s="46">
        <f>IF(W135&gt;0,ROUND(PMT(EvalSheet!$F$92/12,EvalSheet!$F$96*12,-C136),5),0)</f>
        <v>0</v>
      </c>
      <c r="E136" s="6">
        <f t="shared" si="37"/>
        <v>0</v>
      </c>
      <c r="F136" s="6">
        <f>IF(W135&gt;0,ROUND(MIN(C136,EvalSheet!$F$168)*$F$1,2),0)</f>
        <v>0</v>
      </c>
      <c r="G136" s="7">
        <v>0</v>
      </c>
      <c r="H136" s="7">
        <f>IF(W135&gt;0,ROUND(MIN(C136,EvalSheet!$F$168)*$H$1,0),0)</f>
        <v>0</v>
      </c>
      <c r="I136" s="7">
        <f>IF(W135&gt;0,ROUND(MIN(C136,EvalSheet!$F$168)*$I$1,2),0)</f>
        <v>0</v>
      </c>
      <c r="J136" s="7">
        <f>IF(W135&gt;0,ROUND(MIN(C136,EvalSheet!$F$168)*$J$1,2),0)</f>
        <v>0</v>
      </c>
      <c r="K136" s="7">
        <f>IF(W135&gt;0,ROUND(MIN(C136,EvalSheet!$F$168)*$K$1,2),0)</f>
        <v>0</v>
      </c>
      <c r="L136" s="6">
        <f t="shared" si="38"/>
        <v>0</v>
      </c>
      <c r="M136" s="7">
        <f t="shared" si="39"/>
        <v>0</v>
      </c>
      <c r="N136" s="2">
        <f t="shared" si="28"/>
        <v>0</v>
      </c>
      <c r="O136" s="80">
        <f t="shared" si="29"/>
        <v>0</v>
      </c>
      <c r="P136" s="79">
        <f t="shared" si="30"/>
        <v>0</v>
      </c>
      <c r="Q136" s="80">
        <f t="shared" si="31"/>
        <v>0</v>
      </c>
      <c r="R136" s="80">
        <f t="shared" si="32"/>
        <v>0</v>
      </c>
      <c r="S136">
        <f t="shared" si="40"/>
        <v>0</v>
      </c>
      <c r="T136" s="35">
        <f t="shared" si="33"/>
        <v>0</v>
      </c>
      <c r="U136" s="35">
        <f t="shared" si="34"/>
        <v>0</v>
      </c>
      <c r="V136" s="42">
        <f t="shared" si="41"/>
        <v>0</v>
      </c>
      <c r="W136" s="42">
        <f t="shared" si="35"/>
        <v>0</v>
      </c>
    </row>
    <row r="137" spans="2:23" x14ac:dyDescent="0.25">
      <c r="B137">
        <v>135</v>
      </c>
      <c r="C137" s="35">
        <f t="shared" si="36"/>
        <v>0</v>
      </c>
      <c r="D137" s="46">
        <f>IF(W136&gt;0,ROUND(PMT(EvalSheet!$F$92/12,EvalSheet!$F$96*12,-C137),5),0)</f>
        <v>0</v>
      </c>
      <c r="E137" s="6">
        <f t="shared" si="37"/>
        <v>0</v>
      </c>
      <c r="F137" s="6">
        <f>IF(W136&gt;0,ROUND(MIN(C137,EvalSheet!$F$168)*$F$1,2),0)</f>
        <v>0</v>
      </c>
      <c r="G137" s="7">
        <v>0</v>
      </c>
      <c r="H137" s="7">
        <f>IF(W136&gt;0,ROUND(MIN(C137,EvalSheet!$F$168)*$H$1,0),0)</f>
        <v>0</v>
      </c>
      <c r="I137" s="7">
        <f>IF(W136&gt;0,ROUND(MIN(C137,EvalSheet!$F$168)*$I$1,2),0)</f>
        <v>0</v>
      </c>
      <c r="J137" s="7">
        <f>IF(W136&gt;0,ROUND(MIN(C137,EvalSheet!$F$168)*$J$1,2),0)</f>
        <v>0</v>
      </c>
      <c r="K137" s="7">
        <f>IF(W136&gt;0,ROUND(MIN(C137,EvalSheet!$F$168)*$K$1,2),0)</f>
        <v>0</v>
      </c>
      <c r="L137" s="6">
        <f t="shared" si="38"/>
        <v>0</v>
      </c>
      <c r="M137" s="7">
        <f t="shared" si="39"/>
        <v>0</v>
      </c>
      <c r="N137" s="2">
        <f t="shared" si="28"/>
        <v>0</v>
      </c>
      <c r="O137" s="80">
        <f t="shared" si="29"/>
        <v>0</v>
      </c>
      <c r="P137" s="79">
        <f t="shared" si="30"/>
        <v>0</v>
      </c>
      <c r="Q137" s="80">
        <f t="shared" si="31"/>
        <v>0</v>
      </c>
      <c r="R137" s="80">
        <f t="shared" si="32"/>
        <v>0</v>
      </c>
      <c r="S137">
        <f t="shared" si="40"/>
        <v>0</v>
      </c>
      <c r="T137" s="35">
        <f t="shared" si="33"/>
        <v>0</v>
      </c>
      <c r="U137" s="35">
        <f t="shared" si="34"/>
        <v>0</v>
      </c>
      <c r="V137" s="42">
        <f t="shared" si="41"/>
        <v>0</v>
      </c>
      <c r="W137" s="42">
        <f t="shared" si="35"/>
        <v>0</v>
      </c>
    </row>
    <row r="138" spans="2:23" x14ac:dyDescent="0.25">
      <c r="B138">
        <v>136</v>
      </c>
      <c r="C138" s="35">
        <f t="shared" si="36"/>
        <v>0</v>
      </c>
      <c r="D138" s="46">
        <f>IF(W137&gt;0,ROUND(PMT(EvalSheet!$F$92/12,EvalSheet!$F$96*12,-C138),5),0)</f>
        <v>0</v>
      </c>
      <c r="E138" s="6">
        <f t="shared" si="37"/>
        <v>0</v>
      </c>
      <c r="F138" s="6">
        <f>IF(W137&gt;0,ROUND(MIN(C138,EvalSheet!$F$168)*$F$1,2),0)</f>
        <v>0</v>
      </c>
      <c r="G138" s="7">
        <v>0</v>
      </c>
      <c r="H138" s="7">
        <f>IF(W137&gt;0,ROUND(MIN(C138,EvalSheet!$F$168)*$H$1,0),0)</f>
        <v>0</v>
      </c>
      <c r="I138" s="7">
        <f>IF(W137&gt;0,ROUND(MIN(C138,EvalSheet!$F$168)*$I$1,2),0)</f>
        <v>0</v>
      </c>
      <c r="J138" s="7">
        <f>IF(W137&gt;0,ROUND(MIN(C138,EvalSheet!$F$168)*$J$1,2),0)</f>
        <v>0</v>
      </c>
      <c r="K138" s="7">
        <f>IF(W137&gt;0,ROUND(MIN(C138,EvalSheet!$F$168)*$K$1,2),0)</f>
        <v>0</v>
      </c>
      <c r="L138" s="6">
        <f t="shared" si="38"/>
        <v>0</v>
      </c>
      <c r="M138" s="7">
        <f t="shared" si="39"/>
        <v>0</v>
      </c>
      <c r="N138" s="2">
        <f t="shared" si="28"/>
        <v>0</v>
      </c>
      <c r="O138" s="80">
        <f t="shared" si="29"/>
        <v>0</v>
      </c>
      <c r="P138" s="79">
        <f t="shared" si="30"/>
        <v>0</v>
      </c>
      <c r="Q138" s="80">
        <f t="shared" si="31"/>
        <v>0</v>
      </c>
      <c r="R138" s="80">
        <f t="shared" si="32"/>
        <v>0</v>
      </c>
      <c r="S138">
        <f t="shared" si="40"/>
        <v>0</v>
      </c>
      <c r="T138" s="35">
        <f t="shared" si="33"/>
        <v>0</v>
      </c>
      <c r="U138" s="35">
        <f t="shared" si="34"/>
        <v>0</v>
      </c>
      <c r="V138" s="42">
        <f t="shared" si="41"/>
        <v>0</v>
      </c>
      <c r="W138" s="42">
        <f t="shared" si="35"/>
        <v>0</v>
      </c>
    </row>
    <row r="139" spans="2:23" x14ac:dyDescent="0.25">
      <c r="B139">
        <v>137</v>
      </c>
      <c r="C139" s="35">
        <f t="shared" si="36"/>
        <v>0</v>
      </c>
      <c r="D139" s="46">
        <f>IF(W138&gt;0,ROUND(PMT(EvalSheet!$F$92/12,EvalSheet!$F$96*12,-C139),5),0)</f>
        <v>0</v>
      </c>
      <c r="E139" s="6">
        <f t="shared" si="37"/>
        <v>0</v>
      </c>
      <c r="F139" s="6">
        <f>IF(W138&gt;0,ROUND(MIN(C139,EvalSheet!$F$168)*$F$1,2),0)</f>
        <v>0</v>
      </c>
      <c r="G139" s="7">
        <v>0</v>
      </c>
      <c r="H139" s="7">
        <f>IF(W138&gt;0,ROUND(MIN(C139,EvalSheet!$F$168)*$H$1,0),0)</f>
        <v>0</v>
      </c>
      <c r="I139" s="7">
        <f>IF(W138&gt;0,ROUND(MIN(C139,EvalSheet!$F$168)*$I$1,2),0)</f>
        <v>0</v>
      </c>
      <c r="J139" s="7">
        <f>IF(W138&gt;0,ROUND(MIN(C139,EvalSheet!$F$168)*$J$1,2),0)</f>
        <v>0</v>
      </c>
      <c r="K139" s="7">
        <f>IF(W138&gt;0,ROUND(MIN(C139,EvalSheet!$F$168)*$K$1,2),0)</f>
        <v>0</v>
      </c>
      <c r="L139" s="6">
        <f t="shared" si="38"/>
        <v>0</v>
      </c>
      <c r="M139" s="7">
        <f t="shared" si="39"/>
        <v>0</v>
      </c>
      <c r="N139" s="2">
        <f t="shared" si="28"/>
        <v>0</v>
      </c>
      <c r="O139" s="80">
        <f t="shared" si="29"/>
        <v>0</v>
      </c>
      <c r="P139" s="79">
        <f t="shared" si="30"/>
        <v>0</v>
      </c>
      <c r="Q139" s="80">
        <f t="shared" si="31"/>
        <v>0</v>
      </c>
      <c r="R139" s="80">
        <f t="shared" si="32"/>
        <v>0</v>
      </c>
      <c r="S139">
        <f t="shared" si="40"/>
        <v>0</v>
      </c>
      <c r="T139" s="35">
        <f t="shared" si="33"/>
        <v>0</v>
      </c>
      <c r="U139" s="35">
        <f t="shared" si="34"/>
        <v>0</v>
      </c>
      <c r="V139" s="42">
        <f t="shared" si="41"/>
        <v>0</v>
      </c>
      <c r="W139" s="42">
        <f t="shared" si="35"/>
        <v>0</v>
      </c>
    </row>
    <row r="140" spans="2:23" x14ac:dyDescent="0.25">
      <c r="B140">
        <v>138</v>
      </c>
      <c r="C140" s="35">
        <f t="shared" si="36"/>
        <v>0</v>
      </c>
      <c r="D140" s="46">
        <f>IF(W139&gt;0,ROUND(PMT(EvalSheet!$F$92/12,EvalSheet!$F$96*12,-C140),5),0)</f>
        <v>0</v>
      </c>
      <c r="E140" s="6">
        <f t="shared" si="37"/>
        <v>0</v>
      </c>
      <c r="F140" s="6">
        <f>IF(W139&gt;0,ROUND(MIN(C140,EvalSheet!$F$168)*$F$1,2),0)</f>
        <v>0</v>
      </c>
      <c r="G140" s="7">
        <v>0</v>
      </c>
      <c r="H140" s="7">
        <f>IF(W139&gt;0,ROUND(MIN(C140,EvalSheet!$F$168)*$H$1,0),0)</f>
        <v>0</v>
      </c>
      <c r="I140" s="7">
        <f>IF(W139&gt;0,ROUND(MIN(C140,EvalSheet!$F$168)*$I$1,2),0)</f>
        <v>0</v>
      </c>
      <c r="J140" s="7">
        <f>IF(W139&gt;0,ROUND(MIN(C140,EvalSheet!$F$168)*$J$1,2),0)</f>
        <v>0</v>
      </c>
      <c r="K140" s="7">
        <f>IF(W139&gt;0,ROUND(MIN(C140,EvalSheet!$F$168)*$K$1,2),0)</f>
        <v>0</v>
      </c>
      <c r="L140" s="6">
        <f t="shared" si="38"/>
        <v>0</v>
      </c>
      <c r="M140" s="7">
        <f t="shared" si="39"/>
        <v>0</v>
      </c>
      <c r="N140" s="2">
        <f t="shared" si="28"/>
        <v>0</v>
      </c>
      <c r="O140" s="80">
        <f t="shared" si="29"/>
        <v>0</v>
      </c>
      <c r="P140" s="79">
        <f t="shared" si="30"/>
        <v>0</v>
      </c>
      <c r="Q140" s="80">
        <f t="shared" si="31"/>
        <v>0</v>
      </c>
      <c r="R140" s="80">
        <f t="shared" si="32"/>
        <v>0</v>
      </c>
      <c r="S140">
        <f t="shared" si="40"/>
        <v>0</v>
      </c>
      <c r="T140" s="35">
        <f t="shared" si="33"/>
        <v>0</v>
      </c>
      <c r="U140" s="35">
        <f t="shared" si="34"/>
        <v>0</v>
      </c>
      <c r="V140" s="42">
        <f t="shared" si="41"/>
        <v>0</v>
      </c>
      <c r="W140" s="42">
        <f t="shared" si="35"/>
        <v>0</v>
      </c>
    </row>
    <row r="141" spans="2:23" x14ac:dyDescent="0.25">
      <c r="B141">
        <v>139</v>
      </c>
      <c r="C141" s="35">
        <f t="shared" si="36"/>
        <v>0</v>
      </c>
      <c r="D141" s="46">
        <f>IF(W140&gt;0,ROUND(PMT(EvalSheet!$F$92/12,EvalSheet!$F$96*12,-C141),5),0)</f>
        <v>0</v>
      </c>
      <c r="E141" s="6">
        <f t="shared" si="37"/>
        <v>0</v>
      </c>
      <c r="F141" s="6">
        <f>IF(W140&gt;0,ROUND(MIN(C141,EvalSheet!$F$168)*$F$1,2),0)</f>
        <v>0</v>
      </c>
      <c r="G141" s="7">
        <v>0</v>
      </c>
      <c r="H141" s="7">
        <f>IF(W140&gt;0,ROUND(MIN(C141,EvalSheet!$F$168)*$H$1,0),0)</f>
        <v>0</v>
      </c>
      <c r="I141" s="7">
        <f>IF(W140&gt;0,ROUND(MIN(C141,EvalSheet!$F$168)*$I$1,2),0)</f>
        <v>0</v>
      </c>
      <c r="J141" s="7">
        <f>IF(W140&gt;0,ROUND(MIN(C141,EvalSheet!$F$168)*$J$1,2),0)</f>
        <v>0</v>
      </c>
      <c r="K141" s="7">
        <f>IF(W140&gt;0,ROUND(MIN(C141,EvalSheet!$F$168)*$K$1,2),0)</f>
        <v>0</v>
      </c>
      <c r="L141" s="6">
        <f t="shared" si="38"/>
        <v>0</v>
      </c>
      <c r="M141" s="7">
        <f t="shared" si="39"/>
        <v>0</v>
      </c>
      <c r="N141" s="2">
        <f t="shared" si="28"/>
        <v>0</v>
      </c>
      <c r="O141" s="80">
        <f t="shared" si="29"/>
        <v>0</v>
      </c>
      <c r="P141" s="79">
        <f t="shared" si="30"/>
        <v>0</v>
      </c>
      <c r="Q141" s="80">
        <f t="shared" si="31"/>
        <v>0</v>
      </c>
      <c r="R141" s="80">
        <f t="shared" si="32"/>
        <v>0</v>
      </c>
      <c r="S141">
        <f t="shared" si="40"/>
        <v>0</v>
      </c>
      <c r="T141" s="35">
        <f t="shared" si="33"/>
        <v>0</v>
      </c>
      <c r="U141" s="35">
        <f t="shared" si="34"/>
        <v>0</v>
      </c>
      <c r="V141" s="42">
        <f t="shared" si="41"/>
        <v>0</v>
      </c>
      <c r="W141" s="42">
        <f t="shared" si="35"/>
        <v>0</v>
      </c>
    </row>
    <row r="142" spans="2:23" x14ac:dyDescent="0.25">
      <c r="B142">
        <v>140</v>
      </c>
      <c r="C142" s="35">
        <f t="shared" si="36"/>
        <v>0</v>
      </c>
      <c r="D142" s="46">
        <f>IF(W141&gt;0,ROUND(PMT(EvalSheet!$F$92/12,EvalSheet!$F$96*12,-C142),5),0)</f>
        <v>0</v>
      </c>
      <c r="E142" s="6">
        <f t="shared" si="37"/>
        <v>0</v>
      </c>
      <c r="F142" s="6">
        <f>IF(W141&gt;0,ROUND(MIN(C142,EvalSheet!$F$168)*$F$1,2),0)</f>
        <v>0</v>
      </c>
      <c r="G142" s="7">
        <v>0</v>
      </c>
      <c r="H142" s="7">
        <f>IF(W141&gt;0,ROUND(MIN(C142,EvalSheet!$F$168)*$H$1,0),0)</f>
        <v>0</v>
      </c>
      <c r="I142" s="7">
        <f>IF(W141&gt;0,ROUND(MIN(C142,EvalSheet!$F$168)*$I$1,2),0)</f>
        <v>0</v>
      </c>
      <c r="J142" s="7">
        <f>IF(W141&gt;0,ROUND(MIN(C142,EvalSheet!$F$168)*$J$1,2),0)</f>
        <v>0</v>
      </c>
      <c r="K142" s="7">
        <f>IF(W141&gt;0,ROUND(MIN(C142,EvalSheet!$F$168)*$K$1,2),0)</f>
        <v>0</v>
      </c>
      <c r="L142" s="6">
        <f t="shared" si="38"/>
        <v>0</v>
      </c>
      <c r="M142" s="7">
        <f t="shared" si="39"/>
        <v>0</v>
      </c>
      <c r="N142" s="2">
        <f t="shared" si="28"/>
        <v>0</v>
      </c>
      <c r="O142" s="80">
        <f t="shared" si="29"/>
        <v>0</v>
      </c>
      <c r="P142" s="79">
        <f t="shared" si="30"/>
        <v>0</v>
      </c>
      <c r="Q142" s="80">
        <f t="shared" si="31"/>
        <v>0</v>
      </c>
      <c r="R142" s="80">
        <f t="shared" si="32"/>
        <v>0</v>
      </c>
      <c r="S142">
        <f t="shared" si="40"/>
        <v>0</v>
      </c>
      <c r="T142" s="35">
        <f t="shared" si="33"/>
        <v>0</v>
      </c>
      <c r="U142" s="35">
        <f t="shared" si="34"/>
        <v>0</v>
      </c>
      <c r="V142" s="42">
        <f t="shared" si="41"/>
        <v>0</v>
      </c>
      <c r="W142" s="42">
        <f t="shared" si="35"/>
        <v>0</v>
      </c>
    </row>
    <row r="143" spans="2:23" x14ac:dyDescent="0.25">
      <c r="B143">
        <v>141</v>
      </c>
      <c r="C143" s="35">
        <f t="shared" si="36"/>
        <v>0</v>
      </c>
      <c r="D143" s="46">
        <f>IF(W142&gt;0,ROUND(PMT(EvalSheet!$F$92/12,EvalSheet!$F$96*12,-C143),5),0)</f>
        <v>0</v>
      </c>
      <c r="E143" s="6">
        <f t="shared" si="37"/>
        <v>0</v>
      </c>
      <c r="F143" s="6">
        <f>IF(W142&gt;0,ROUND(MIN(C143,EvalSheet!$F$168)*$F$1,2),0)</f>
        <v>0</v>
      </c>
      <c r="G143" s="7">
        <v>0</v>
      </c>
      <c r="H143" s="7">
        <f>IF(W142&gt;0,ROUND(MIN(C143,EvalSheet!$F$168)*$H$1,0),0)</f>
        <v>0</v>
      </c>
      <c r="I143" s="7">
        <f>IF(W142&gt;0,ROUND(MIN(C143,EvalSheet!$F$168)*$I$1,2),0)</f>
        <v>0</v>
      </c>
      <c r="J143" s="7">
        <f>IF(W142&gt;0,ROUND(MIN(C143,EvalSheet!$F$168)*$J$1,2),0)</f>
        <v>0</v>
      </c>
      <c r="K143" s="7">
        <f>IF(W142&gt;0,ROUND(MIN(C143,EvalSheet!$F$168)*$K$1,2),0)</f>
        <v>0</v>
      </c>
      <c r="L143" s="6">
        <f t="shared" si="38"/>
        <v>0</v>
      </c>
      <c r="M143" s="7">
        <f t="shared" si="39"/>
        <v>0</v>
      </c>
      <c r="N143" s="2">
        <f t="shared" si="28"/>
        <v>0</v>
      </c>
      <c r="O143" s="80">
        <f t="shared" si="29"/>
        <v>0</v>
      </c>
      <c r="P143" s="79">
        <f t="shared" si="30"/>
        <v>0</v>
      </c>
      <c r="Q143" s="80">
        <f t="shared" si="31"/>
        <v>0</v>
      </c>
      <c r="R143" s="80">
        <f t="shared" si="32"/>
        <v>0</v>
      </c>
      <c r="S143">
        <f t="shared" si="40"/>
        <v>0</v>
      </c>
      <c r="T143" s="35">
        <f t="shared" si="33"/>
        <v>0</v>
      </c>
      <c r="U143" s="35">
        <f t="shared" si="34"/>
        <v>0</v>
      </c>
      <c r="V143" s="42">
        <f t="shared" si="41"/>
        <v>0</v>
      </c>
      <c r="W143" s="42">
        <f t="shared" si="35"/>
        <v>0</v>
      </c>
    </row>
    <row r="144" spans="2:23" x14ac:dyDescent="0.25">
      <c r="B144">
        <v>142</v>
      </c>
      <c r="C144" s="35">
        <f t="shared" si="36"/>
        <v>0</v>
      </c>
      <c r="D144" s="46">
        <f>IF(W143&gt;0,ROUND(PMT(EvalSheet!$F$92/12,EvalSheet!$F$96*12,-C144),5),0)</f>
        <v>0</v>
      </c>
      <c r="E144" s="6">
        <f t="shared" si="37"/>
        <v>0</v>
      </c>
      <c r="F144" s="6">
        <f>IF(W143&gt;0,ROUND(MIN(C144,EvalSheet!$F$168)*$F$1,2),0)</f>
        <v>0</v>
      </c>
      <c r="G144" s="7">
        <v>0</v>
      </c>
      <c r="H144" s="7">
        <f>IF(W143&gt;0,ROUND(MIN(C144,EvalSheet!$F$168)*$H$1,0),0)</f>
        <v>0</v>
      </c>
      <c r="I144" s="7">
        <f>IF(W143&gt;0,ROUND(MIN(C144,EvalSheet!$F$168)*$I$1,2),0)</f>
        <v>0</v>
      </c>
      <c r="J144" s="7">
        <f>IF(W143&gt;0,ROUND(MIN(C144,EvalSheet!$F$168)*$J$1,2),0)</f>
        <v>0</v>
      </c>
      <c r="K144" s="7">
        <f>IF(W143&gt;0,ROUND(MIN(C144,EvalSheet!$F$168)*$K$1,2),0)</f>
        <v>0</v>
      </c>
      <c r="L144" s="6">
        <f t="shared" si="38"/>
        <v>0</v>
      </c>
      <c r="M144" s="7">
        <f t="shared" si="39"/>
        <v>0</v>
      </c>
      <c r="N144" s="2">
        <f t="shared" si="28"/>
        <v>0</v>
      </c>
      <c r="O144" s="80">
        <f t="shared" si="29"/>
        <v>0</v>
      </c>
      <c r="P144" s="79">
        <f t="shared" si="30"/>
        <v>0</v>
      </c>
      <c r="Q144" s="80">
        <f t="shared" si="31"/>
        <v>0</v>
      </c>
      <c r="R144" s="80">
        <f t="shared" si="32"/>
        <v>0</v>
      </c>
      <c r="S144">
        <f t="shared" si="40"/>
        <v>0</v>
      </c>
      <c r="T144" s="35">
        <f t="shared" si="33"/>
        <v>0</v>
      </c>
      <c r="U144" s="35">
        <f t="shared" si="34"/>
        <v>0</v>
      </c>
      <c r="V144" s="42">
        <f t="shared" si="41"/>
        <v>0</v>
      </c>
      <c r="W144" s="42">
        <f t="shared" si="35"/>
        <v>0</v>
      </c>
    </row>
    <row r="145" spans="2:23" x14ac:dyDescent="0.25">
      <c r="B145">
        <v>143</v>
      </c>
      <c r="C145" s="35">
        <f t="shared" si="36"/>
        <v>0</v>
      </c>
      <c r="D145" s="46">
        <f>IF(W144&gt;0,ROUND(PMT(EvalSheet!$F$92/12,EvalSheet!$F$96*12,-C145),5),0)</f>
        <v>0</v>
      </c>
      <c r="E145" s="6">
        <f t="shared" si="37"/>
        <v>0</v>
      </c>
      <c r="F145" s="6">
        <f>IF(W144&gt;0,ROUND(MIN(C145,EvalSheet!$F$168)*$F$1,2),0)</f>
        <v>0</v>
      </c>
      <c r="G145" s="7">
        <v>0</v>
      </c>
      <c r="H145" s="7">
        <f>IF(W144&gt;0,ROUND(MIN(C145,EvalSheet!$F$168)*$H$1,0),0)</f>
        <v>0</v>
      </c>
      <c r="I145" s="7">
        <f>IF(W144&gt;0,ROUND(MIN(C145,EvalSheet!$F$168)*$I$1,2),0)</f>
        <v>0</v>
      </c>
      <c r="J145" s="7">
        <f>IF(W144&gt;0,ROUND(MIN(C145,EvalSheet!$F$168)*$J$1,2),0)</f>
        <v>0</v>
      </c>
      <c r="K145" s="7">
        <f>IF(W144&gt;0,ROUND(MIN(C145,EvalSheet!$F$168)*$K$1,2),0)</f>
        <v>0</v>
      </c>
      <c r="L145" s="6">
        <f t="shared" si="38"/>
        <v>0</v>
      </c>
      <c r="M145" s="7">
        <f t="shared" si="39"/>
        <v>0</v>
      </c>
      <c r="N145" s="2">
        <f t="shared" si="28"/>
        <v>0</v>
      </c>
      <c r="O145" s="80">
        <f t="shared" si="29"/>
        <v>0</v>
      </c>
      <c r="P145" s="79">
        <f t="shared" si="30"/>
        <v>0</v>
      </c>
      <c r="Q145" s="80">
        <f t="shared" si="31"/>
        <v>0</v>
      </c>
      <c r="R145" s="80">
        <f t="shared" si="32"/>
        <v>0</v>
      </c>
      <c r="S145">
        <f t="shared" si="40"/>
        <v>0</v>
      </c>
      <c r="T145" s="35">
        <f t="shared" si="33"/>
        <v>0</v>
      </c>
      <c r="U145" s="35">
        <f t="shared" si="34"/>
        <v>0</v>
      </c>
      <c r="V145" s="42">
        <f t="shared" si="41"/>
        <v>0</v>
      </c>
      <c r="W145" s="42">
        <f t="shared" si="35"/>
        <v>0</v>
      </c>
    </row>
    <row r="146" spans="2:23" x14ac:dyDescent="0.25">
      <c r="B146">
        <v>144</v>
      </c>
      <c r="C146" s="35">
        <f t="shared" si="36"/>
        <v>0</v>
      </c>
      <c r="D146" s="46">
        <f>IF(W145&gt;0,ROUND(PMT(EvalSheet!$F$92/12,EvalSheet!$F$96*12,-C146),5),0)</f>
        <v>0</v>
      </c>
      <c r="E146" s="6">
        <f t="shared" si="37"/>
        <v>0</v>
      </c>
      <c r="F146" s="6">
        <f>IF(W145&gt;0,ROUND(MIN(C146,EvalSheet!$F$168)*$F$1,2),0)</f>
        <v>0</v>
      </c>
      <c r="G146" s="7">
        <v>0</v>
      </c>
      <c r="H146" s="7">
        <f>IF(W145&gt;0,ROUND(MIN(C146,EvalSheet!$F$168)*$H$1,0),0)</f>
        <v>0</v>
      </c>
      <c r="I146" s="7">
        <f>IF(W145&gt;0,ROUND(MIN(C146,EvalSheet!$F$168)*$I$1,2),0)</f>
        <v>0</v>
      </c>
      <c r="J146" s="7">
        <f>IF(W145&gt;0,ROUND(MIN(C146,EvalSheet!$F$168)*$J$1,2),0)</f>
        <v>0</v>
      </c>
      <c r="K146" s="7">
        <f>IF(W145&gt;0,ROUND(MIN(C146,EvalSheet!$F$168)*$K$1,2),0)</f>
        <v>0</v>
      </c>
      <c r="L146" s="6">
        <f t="shared" si="38"/>
        <v>0</v>
      </c>
      <c r="M146" s="7">
        <f t="shared" si="39"/>
        <v>0</v>
      </c>
      <c r="N146" s="2">
        <f t="shared" si="28"/>
        <v>0</v>
      </c>
      <c r="O146" s="80">
        <f t="shared" si="29"/>
        <v>0</v>
      </c>
      <c r="P146" s="79">
        <f t="shared" si="30"/>
        <v>0</v>
      </c>
      <c r="Q146" s="80">
        <f t="shared" si="31"/>
        <v>0</v>
      </c>
      <c r="R146" s="80">
        <f t="shared" si="32"/>
        <v>0</v>
      </c>
      <c r="S146">
        <f t="shared" si="40"/>
        <v>0</v>
      </c>
      <c r="T146" s="35">
        <f t="shared" si="33"/>
        <v>0</v>
      </c>
      <c r="U146" s="35">
        <f t="shared" si="34"/>
        <v>0</v>
      </c>
      <c r="V146" s="42">
        <f t="shared" si="41"/>
        <v>0</v>
      </c>
      <c r="W146" s="42">
        <f t="shared" si="35"/>
        <v>0</v>
      </c>
    </row>
    <row r="147" spans="2:23" x14ac:dyDescent="0.25">
      <c r="B147">
        <v>145</v>
      </c>
      <c r="C147" s="35">
        <f t="shared" si="36"/>
        <v>0</v>
      </c>
      <c r="D147" s="46">
        <f>IF(W146&gt;0,ROUND(PMT(EvalSheet!$F$92/12,EvalSheet!$F$96*12,-C147),5),0)</f>
        <v>0</v>
      </c>
      <c r="E147" s="6">
        <f t="shared" si="37"/>
        <v>0</v>
      </c>
      <c r="F147" s="6">
        <f>IF(W146&gt;0,ROUND(MIN(C147,EvalSheet!$F$168)*$F$1,2),0)</f>
        <v>0</v>
      </c>
      <c r="G147" s="7">
        <v>0</v>
      </c>
      <c r="H147" s="7">
        <f>IF(W146&gt;0,ROUND(MIN(C147,EvalSheet!$F$168)*$H$1,0),0)</f>
        <v>0</v>
      </c>
      <c r="I147" s="7">
        <f>IF(W146&gt;0,ROUND(MIN(C147,EvalSheet!$F$168)*$I$1,2),0)</f>
        <v>0</v>
      </c>
      <c r="J147" s="7">
        <f>IF(W146&gt;0,ROUND(MIN(C147,EvalSheet!$F$168)*$J$1,2),0)</f>
        <v>0</v>
      </c>
      <c r="K147" s="7">
        <f>IF(W146&gt;0,ROUND(MIN(C147,EvalSheet!$F$168)*$K$1,2),0)</f>
        <v>0</v>
      </c>
      <c r="L147" s="6">
        <f t="shared" si="38"/>
        <v>0</v>
      </c>
      <c r="M147" s="7">
        <f t="shared" si="39"/>
        <v>0</v>
      </c>
      <c r="N147" s="2">
        <f t="shared" si="28"/>
        <v>0</v>
      </c>
      <c r="O147" s="80">
        <f t="shared" si="29"/>
        <v>0</v>
      </c>
      <c r="P147" s="79">
        <f t="shared" si="30"/>
        <v>0</v>
      </c>
      <c r="Q147" s="80">
        <f t="shared" si="31"/>
        <v>0</v>
      </c>
      <c r="R147" s="80">
        <f t="shared" si="32"/>
        <v>0</v>
      </c>
      <c r="S147">
        <f t="shared" si="40"/>
        <v>0</v>
      </c>
      <c r="T147" s="35">
        <f t="shared" si="33"/>
        <v>0</v>
      </c>
      <c r="U147" s="35">
        <f t="shared" si="34"/>
        <v>0</v>
      </c>
      <c r="V147" s="42">
        <f t="shared" si="41"/>
        <v>0</v>
      </c>
      <c r="W147" s="42">
        <f t="shared" si="35"/>
        <v>0</v>
      </c>
    </row>
    <row r="148" spans="2:23" x14ac:dyDescent="0.25">
      <c r="B148">
        <v>146</v>
      </c>
      <c r="C148" s="35">
        <f t="shared" si="36"/>
        <v>0</v>
      </c>
      <c r="D148" s="46">
        <f>IF(W147&gt;0,ROUND(PMT(EvalSheet!$F$92/12,EvalSheet!$F$96*12,-C148),5),0)</f>
        <v>0</v>
      </c>
      <c r="E148" s="6">
        <f t="shared" si="37"/>
        <v>0</v>
      </c>
      <c r="F148" s="6">
        <f>IF(W147&gt;0,ROUND(MIN(C148,EvalSheet!$F$168)*$F$1,2),0)</f>
        <v>0</v>
      </c>
      <c r="G148" s="7">
        <v>0</v>
      </c>
      <c r="H148" s="7">
        <f>IF(W147&gt;0,ROUND(MIN(C148,EvalSheet!$F$168)*$H$1,0),0)</f>
        <v>0</v>
      </c>
      <c r="I148" s="7">
        <f>IF(W147&gt;0,ROUND(MIN(C148,EvalSheet!$F$168)*$I$1,2),0)</f>
        <v>0</v>
      </c>
      <c r="J148" s="7">
        <f>IF(W147&gt;0,ROUND(MIN(C148,EvalSheet!$F$168)*$J$1,2),0)</f>
        <v>0</v>
      </c>
      <c r="K148" s="7">
        <f>IF(W147&gt;0,ROUND(MIN(C148,EvalSheet!$F$168)*$K$1,2),0)</f>
        <v>0</v>
      </c>
      <c r="L148" s="6">
        <f t="shared" si="38"/>
        <v>0</v>
      </c>
      <c r="M148" s="7">
        <f t="shared" si="39"/>
        <v>0</v>
      </c>
      <c r="N148" s="2">
        <f t="shared" si="28"/>
        <v>0</v>
      </c>
      <c r="O148" s="80">
        <f t="shared" si="29"/>
        <v>0</v>
      </c>
      <c r="P148" s="79">
        <f t="shared" si="30"/>
        <v>0</v>
      </c>
      <c r="Q148" s="80">
        <f t="shared" si="31"/>
        <v>0</v>
      </c>
      <c r="R148" s="80">
        <f t="shared" si="32"/>
        <v>0</v>
      </c>
      <c r="S148">
        <f t="shared" si="40"/>
        <v>0</v>
      </c>
      <c r="T148" s="35">
        <f t="shared" si="33"/>
        <v>0</v>
      </c>
      <c r="U148" s="35">
        <f t="shared" si="34"/>
        <v>0</v>
      </c>
      <c r="V148" s="42">
        <f t="shared" si="41"/>
        <v>0</v>
      </c>
      <c r="W148" s="42">
        <f t="shared" si="35"/>
        <v>0</v>
      </c>
    </row>
    <row r="149" spans="2:23" x14ac:dyDescent="0.25">
      <c r="B149">
        <v>147</v>
      </c>
      <c r="C149" s="35">
        <f t="shared" si="36"/>
        <v>0</v>
      </c>
      <c r="D149" s="46">
        <f>IF(W148&gt;0,ROUND(PMT(EvalSheet!$F$92/12,EvalSheet!$F$96*12,-C149),5),0)</f>
        <v>0</v>
      </c>
      <c r="E149" s="6">
        <f t="shared" si="37"/>
        <v>0</v>
      </c>
      <c r="F149" s="6">
        <f>IF(W148&gt;0,ROUND(MIN(C149,EvalSheet!$F$168)*$F$1,2),0)</f>
        <v>0</v>
      </c>
      <c r="G149" s="7">
        <v>0</v>
      </c>
      <c r="H149" s="7">
        <f>IF(W148&gt;0,ROUND(MIN(C149,EvalSheet!$F$168)*$H$1,0),0)</f>
        <v>0</v>
      </c>
      <c r="I149" s="7">
        <f>IF(W148&gt;0,ROUND(MIN(C149,EvalSheet!$F$168)*$I$1,2),0)</f>
        <v>0</v>
      </c>
      <c r="J149" s="7">
        <f>IF(W148&gt;0,ROUND(MIN(C149,EvalSheet!$F$168)*$J$1,2),0)</f>
        <v>0</v>
      </c>
      <c r="K149" s="7">
        <f>IF(W148&gt;0,ROUND(MIN(C149,EvalSheet!$F$168)*$K$1,2),0)</f>
        <v>0</v>
      </c>
      <c r="L149" s="6">
        <f t="shared" si="38"/>
        <v>0</v>
      </c>
      <c r="M149" s="7">
        <f t="shared" si="39"/>
        <v>0</v>
      </c>
      <c r="N149" s="2">
        <f t="shared" si="28"/>
        <v>0</v>
      </c>
      <c r="O149" s="80">
        <f t="shared" si="29"/>
        <v>0</v>
      </c>
      <c r="P149" s="79">
        <f t="shared" si="30"/>
        <v>0</v>
      </c>
      <c r="Q149" s="80">
        <f t="shared" si="31"/>
        <v>0</v>
      </c>
      <c r="R149" s="80">
        <f t="shared" si="32"/>
        <v>0</v>
      </c>
      <c r="S149">
        <f t="shared" si="40"/>
        <v>0</v>
      </c>
      <c r="T149" s="35">
        <f t="shared" si="33"/>
        <v>0</v>
      </c>
      <c r="U149" s="35">
        <f t="shared" si="34"/>
        <v>0</v>
      </c>
      <c r="V149" s="42">
        <f t="shared" si="41"/>
        <v>0</v>
      </c>
      <c r="W149" s="42">
        <f t="shared" si="35"/>
        <v>0</v>
      </c>
    </row>
    <row r="150" spans="2:23" x14ac:dyDescent="0.25">
      <c r="B150">
        <v>148</v>
      </c>
      <c r="C150" s="35">
        <f t="shared" si="36"/>
        <v>0</v>
      </c>
      <c r="D150" s="46">
        <f>IF(W149&gt;0,ROUND(PMT(EvalSheet!$F$92/12,EvalSheet!$F$96*12,-C150),5),0)</f>
        <v>0</v>
      </c>
      <c r="E150" s="6">
        <f t="shared" si="37"/>
        <v>0</v>
      </c>
      <c r="F150" s="6">
        <f>IF(W149&gt;0,ROUND(MIN(C150,EvalSheet!$F$168)*$F$1,2),0)</f>
        <v>0</v>
      </c>
      <c r="G150" s="7">
        <v>0</v>
      </c>
      <c r="H150" s="7">
        <f>IF(W149&gt;0,ROUND(MIN(C150,EvalSheet!$F$168)*$H$1,0),0)</f>
        <v>0</v>
      </c>
      <c r="I150" s="7">
        <f>IF(W149&gt;0,ROUND(MIN(C150,EvalSheet!$F$168)*$I$1,2),0)</f>
        <v>0</v>
      </c>
      <c r="J150" s="7">
        <f>IF(W149&gt;0,ROUND(MIN(C150,EvalSheet!$F$168)*$J$1,2),0)</f>
        <v>0</v>
      </c>
      <c r="K150" s="7">
        <f>IF(W149&gt;0,ROUND(MIN(C150,EvalSheet!$F$168)*$K$1,2),0)</f>
        <v>0</v>
      </c>
      <c r="L150" s="6">
        <f t="shared" si="38"/>
        <v>0</v>
      </c>
      <c r="M150" s="7">
        <f t="shared" si="39"/>
        <v>0</v>
      </c>
      <c r="N150" s="2">
        <f t="shared" si="28"/>
        <v>0</v>
      </c>
      <c r="O150" s="80">
        <f t="shared" si="29"/>
        <v>0</v>
      </c>
      <c r="P150" s="79">
        <f t="shared" si="30"/>
        <v>0</v>
      </c>
      <c r="Q150" s="80">
        <f t="shared" si="31"/>
        <v>0</v>
      </c>
      <c r="R150" s="80">
        <f t="shared" si="32"/>
        <v>0</v>
      </c>
      <c r="S150">
        <f t="shared" si="40"/>
        <v>0</v>
      </c>
      <c r="T150" s="35">
        <f t="shared" si="33"/>
        <v>0</v>
      </c>
      <c r="U150" s="35">
        <f t="shared" si="34"/>
        <v>0</v>
      </c>
      <c r="V150" s="42">
        <f t="shared" si="41"/>
        <v>0</v>
      </c>
      <c r="W150" s="42">
        <f t="shared" si="35"/>
        <v>0</v>
      </c>
    </row>
    <row r="151" spans="2:23" x14ac:dyDescent="0.25">
      <c r="B151">
        <v>149</v>
      </c>
      <c r="C151" s="35">
        <f t="shared" si="36"/>
        <v>0</v>
      </c>
      <c r="D151" s="46">
        <f>IF(W150&gt;0,ROUND(PMT(EvalSheet!$F$92/12,EvalSheet!$F$96*12,-C151),5),0)</f>
        <v>0</v>
      </c>
      <c r="E151" s="6">
        <f t="shared" si="37"/>
        <v>0</v>
      </c>
      <c r="F151" s="6">
        <f>IF(W150&gt;0,ROUND(MIN(C151,EvalSheet!$F$168)*$F$1,2),0)</f>
        <v>0</v>
      </c>
      <c r="G151" s="7">
        <v>0</v>
      </c>
      <c r="H151" s="7">
        <f>IF(W150&gt;0,ROUND(MIN(C151,EvalSheet!$F$168)*$H$1,0),0)</f>
        <v>0</v>
      </c>
      <c r="I151" s="7">
        <f>IF(W150&gt;0,ROUND(MIN(C151,EvalSheet!$F$168)*$I$1,2),0)</f>
        <v>0</v>
      </c>
      <c r="J151" s="7">
        <f>IF(W150&gt;0,ROUND(MIN(C151,EvalSheet!$F$168)*$J$1,2),0)</f>
        <v>0</v>
      </c>
      <c r="K151" s="7">
        <f>IF(W150&gt;0,ROUND(MIN(C151,EvalSheet!$F$168)*$K$1,2),0)</f>
        <v>0</v>
      </c>
      <c r="L151" s="6">
        <f t="shared" si="38"/>
        <v>0</v>
      </c>
      <c r="M151" s="7">
        <f t="shared" si="39"/>
        <v>0</v>
      </c>
      <c r="N151" s="2">
        <f t="shared" si="28"/>
        <v>0</v>
      </c>
      <c r="O151" s="80">
        <f t="shared" si="29"/>
        <v>0</v>
      </c>
      <c r="P151" s="79">
        <f t="shared" si="30"/>
        <v>0</v>
      </c>
      <c r="Q151" s="80">
        <f t="shared" si="31"/>
        <v>0</v>
      </c>
      <c r="R151" s="80">
        <f t="shared" si="32"/>
        <v>0</v>
      </c>
      <c r="S151">
        <f t="shared" si="40"/>
        <v>0</v>
      </c>
      <c r="T151" s="35">
        <f t="shared" si="33"/>
        <v>0</v>
      </c>
      <c r="U151" s="35">
        <f t="shared" si="34"/>
        <v>0</v>
      </c>
      <c r="V151" s="42">
        <f t="shared" si="41"/>
        <v>0</v>
      </c>
      <c r="W151" s="42">
        <f t="shared" si="35"/>
        <v>0</v>
      </c>
    </row>
    <row r="152" spans="2:23" x14ac:dyDescent="0.25">
      <c r="B152">
        <v>150</v>
      </c>
      <c r="C152" s="35">
        <f t="shared" si="36"/>
        <v>0</v>
      </c>
      <c r="D152" s="46">
        <f>IF(W151&gt;0,ROUND(PMT(EvalSheet!$F$92/12,EvalSheet!$F$96*12,-C152),5),0)</f>
        <v>0</v>
      </c>
      <c r="E152" s="6">
        <f t="shared" si="37"/>
        <v>0</v>
      </c>
      <c r="F152" s="6">
        <f>IF(W151&gt;0,ROUND(MIN(C152,EvalSheet!$F$168)*$F$1,2),0)</f>
        <v>0</v>
      </c>
      <c r="G152" s="7">
        <v>0</v>
      </c>
      <c r="H152" s="7">
        <f>IF(W151&gt;0,ROUND(MIN(C152,EvalSheet!$F$168)*$H$1,0),0)</f>
        <v>0</v>
      </c>
      <c r="I152" s="7">
        <f>IF(W151&gt;0,ROUND(MIN(C152,EvalSheet!$F$168)*$I$1,2),0)</f>
        <v>0</v>
      </c>
      <c r="J152" s="7">
        <f>IF(W151&gt;0,ROUND(MIN(C152,EvalSheet!$F$168)*$J$1,2),0)</f>
        <v>0</v>
      </c>
      <c r="K152" s="7">
        <f>IF(W151&gt;0,ROUND(MIN(C152,EvalSheet!$F$168)*$K$1,2),0)</f>
        <v>0</v>
      </c>
      <c r="L152" s="6">
        <f t="shared" si="38"/>
        <v>0</v>
      </c>
      <c r="M152" s="7">
        <f t="shared" si="39"/>
        <v>0</v>
      </c>
      <c r="N152" s="2">
        <f t="shared" si="28"/>
        <v>0</v>
      </c>
      <c r="O152" s="80">
        <f t="shared" si="29"/>
        <v>0</v>
      </c>
      <c r="P152" s="79">
        <f t="shared" si="30"/>
        <v>0</v>
      </c>
      <c r="Q152" s="80">
        <f t="shared" si="31"/>
        <v>0</v>
      </c>
      <c r="R152" s="80">
        <f t="shared" si="32"/>
        <v>0</v>
      </c>
      <c r="S152">
        <f t="shared" si="40"/>
        <v>0</v>
      </c>
      <c r="T152" s="35">
        <f t="shared" si="33"/>
        <v>0</v>
      </c>
      <c r="U152" s="35">
        <f t="shared" si="34"/>
        <v>0</v>
      </c>
      <c r="V152" s="42">
        <f t="shared" si="41"/>
        <v>0</v>
      </c>
      <c r="W152" s="42">
        <f t="shared" si="35"/>
        <v>0</v>
      </c>
    </row>
    <row r="153" spans="2:23" x14ac:dyDescent="0.25">
      <c r="B153">
        <v>151</v>
      </c>
      <c r="C153" s="35">
        <f t="shared" si="36"/>
        <v>0</v>
      </c>
      <c r="D153" s="46">
        <f>IF(W152&gt;0,ROUND(PMT(EvalSheet!$F$92/12,EvalSheet!$F$96*12,-C153),5),0)</f>
        <v>0</v>
      </c>
      <c r="E153" s="6">
        <f t="shared" si="37"/>
        <v>0</v>
      </c>
      <c r="F153" s="6">
        <f>IF(W152&gt;0,ROUND(MIN(C153,EvalSheet!$F$168)*$F$1,2),0)</f>
        <v>0</v>
      </c>
      <c r="G153" s="7">
        <v>0</v>
      </c>
      <c r="H153" s="7">
        <f>IF(W152&gt;0,ROUND(MIN(C153,EvalSheet!$F$168)*$H$1,0),0)</f>
        <v>0</v>
      </c>
      <c r="I153" s="7">
        <f>IF(W152&gt;0,ROUND(MIN(C153,EvalSheet!$F$168)*$I$1,2),0)</f>
        <v>0</v>
      </c>
      <c r="J153" s="7">
        <f>IF(W152&gt;0,ROUND(MIN(C153,EvalSheet!$F$168)*$J$1,2),0)</f>
        <v>0</v>
      </c>
      <c r="K153" s="7">
        <f>IF(W152&gt;0,ROUND(MIN(C153,EvalSheet!$F$168)*$K$1,2),0)</f>
        <v>0</v>
      </c>
      <c r="L153" s="6">
        <f t="shared" si="38"/>
        <v>0</v>
      </c>
      <c r="M153" s="7">
        <f t="shared" si="39"/>
        <v>0</v>
      </c>
      <c r="N153" s="2">
        <f t="shared" si="28"/>
        <v>0</v>
      </c>
      <c r="O153" s="80">
        <f t="shared" si="29"/>
        <v>0</v>
      </c>
      <c r="P153" s="79">
        <f t="shared" si="30"/>
        <v>0</v>
      </c>
      <c r="Q153" s="80">
        <f t="shared" si="31"/>
        <v>0</v>
      </c>
      <c r="R153" s="80">
        <f t="shared" si="32"/>
        <v>0</v>
      </c>
      <c r="S153">
        <f t="shared" si="40"/>
        <v>0</v>
      </c>
      <c r="T153" s="35">
        <f t="shared" si="33"/>
        <v>0</v>
      </c>
      <c r="U153" s="35">
        <f t="shared" si="34"/>
        <v>0</v>
      </c>
      <c r="V153" s="42">
        <f t="shared" si="41"/>
        <v>0</v>
      </c>
      <c r="W153" s="42">
        <f t="shared" si="35"/>
        <v>0</v>
      </c>
    </row>
    <row r="154" spans="2:23" x14ac:dyDescent="0.25">
      <c r="B154">
        <v>152</v>
      </c>
      <c r="C154" s="35">
        <f t="shared" si="36"/>
        <v>0</v>
      </c>
      <c r="D154" s="46">
        <f>IF(W153&gt;0,ROUND(PMT(EvalSheet!$F$92/12,EvalSheet!$F$96*12,-C154),5),0)</f>
        <v>0</v>
      </c>
      <c r="E154" s="6">
        <f t="shared" si="37"/>
        <v>0</v>
      </c>
      <c r="F154" s="6">
        <f>IF(W153&gt;0,ROUND(MIN(C154,EvalSheet!$F$168)*$F$1,2),0)</f>
        <v>0</v>
      </c>
      <c r="G154" s="7">
        <v>0</v>
      </c>
      <c r="H154" s="7">
        <f>IF(W153&gt;0,ROUND(MIN(C154,EvalSheet!$F$168)*$H$1,0),0)</f>
        <v>0</v>
      </c>
      <c r="I154" s="7">
        <f>IF(W153&gt;0,ROUND(MIN(C154,EvalSheet!$F$168)*$I$1,2),0)</f>
        <v>0</v>
      </c>
      <c r="J154" s="7">
        <f>IF(W153&gt;0,ROUND(MIN(C154,EvalSheet!$F$168)*$J$1,2),0)</f>
        <v>0</v>
      </c>
      <c r="K154" s="7">
        <f>IF(W153&gt;0,ROUND(MIN(C154,EvalSheet!$F$168)*$K$1,2),0)</f>
        <v>0</v>
      </c>
      <c r="L154" s="6">
        <f t="shared" si="38"/>
        <v>0</v>
      </c>
      <c r="M154" s="7">
        <f t="shared" si="39"/>
        <v>0</v>
      </c>
      <c r="N154" s="2">
        <f t="shared" si="28"/>
        <v>0</v>
      </c>
      <c r="O154" s="80">
        <f t="shared" si="29"/>
        <v>0</v>
      </c>
      <c r="P154" s="79">
        <f t="shared" si="30"/>
        <v>0</v>
      </c>
      <c r="Q154" s="80">
        <f t="shared" si="31"/>
        <v>0</v>
      </c>
      <c r="R154" s="80">
        <f t="shared" si="32"/>
        <v>0</v>
      </c>
      <c r="S154">
        <f t="shared" si="40"/>
        <v>0</v>
      </c>
      <c r="T154" s="35">
        <f t="shared" si="33"/>
        <v>0</v>
      </c>
      <c r="U154" s="35">
        <f t="shared" si="34"/>
        <v>0</v>
      </c>
      <c r="V154" s="42">
        <f t="shared" si="41"/>
        <v>0</v>
      </c>
      <c r="W154" s="42">
        <f t="shared" si="35"/>
        <v>0</v>
      </c>
    </row>
    <row r="155" spans="2:23" x14ac:dyDescent="0.25">
      <c r="B155">
        <v>153</v>
      </c>
      <c r="C155" s="35">
        <f t="shared" si="36"/>
        <v>0</v>
      </c>
      <c r="D155" s="46">
        <f>IF(W154&gt;0,ROUND(PMT(EvalSheet!$F$92/12,EvalSheet!$F$96*12,-C155),5),0)</f>
        <v>0</v>
      </c>
      <c r="E155" s="6">
        <f t="shared" si="37"/>
        <v>0</v>
      </c>
      <c r="F155" s="6">
        <f>IF(W154&gt;0,ROUND(MIN(C155,EvalSheet!$F$168)*$F$1,2),0)</f>
        <v>0</v>
      </c>
      <c r="G155" s="7">
        <v>0</v>
      </c>
      <c r="H155" s="7">
        <f>IF(W154&gt;0,ROUND(MIN(C155,EvalSheet!$F$168)*$H$1,0),0)</f>
        <v>0</v>
      </c>
      <c r="I155" s="7">
        <f>IF(W154&gt;0,ROUND(MIN(C155,EvalSheet!$F$168)*$I$1,2),0)</f>
        <v>0</v>
      </c>
      <c r="J155" s="7">
        <f>IF(W154&gt;0,ROUND(MIN(C155,EvalSheet!$F$168)*$J$1,2),0)</f>
        <v>0</v>
      </c>
      <c r="K155" s="7">
        <f>IF(W154&gt;0,ROUND(MIN(C155,EvalSheet!$F$168)*$K$1,2),0)</f>
        <v>0</v>
      </c>
      <c r="L155" s="6">
        <f t="shared" si="38"/>
        <v>0</v>
      </c>
      <c r="M155" s="7">
        <f t="shared" si="39"/>
        <v>0</v>
      </c>
      <c r="N155" s="2">
        <f t="shared" si="28"/>
        <v>0</v>
      </c>
      <c r="O155" s="80">
        <f t="shared" si="29"/>
        <v>0</v>
      </c>
      <c r="P155" s="79">
        <f t="shared" si="30"/>
        <v>0</v>
      </c>
      <c r="Q155" s="80">
        <f t="shared" si="31"/>
        <v>0</v>
      </c>
      <c r="R155" s="80">
        <f t="shared" si="32"/>
        <v>0</v>
      </c>
      <c r="S155">
        <f t="shared" si="40"/>
        <v>0</v>
      </c>
      <c r="T155" s="35">
        <f t="shared" si="33"/>
        <v>0</v>
      </c>
      <c r="U155" s="35">
        <f t="shared" si="34"/>
        <v>0</v>
      </c>
      <c r="V155" s="42">
        <f t="shared" si="41"/>
        <v>0</v>
      </c>
      <c r="W155" s="42">
        <f t="shared" si="35"/>
        <v>0</v>
      </c>
    </row>
    <row r="156" spans="2:23" x14ac:dyDescent="0.25">
      <c r="B156">
        <v>154</v>
      </c>
      <c r="C156" s="35">
        <f t="shared" si="36"/>
        <v>0</v>
      </c>
      <c r="D156" s="46">
        <f>IF(W155&gt;0,ROUND(PMT(EvalSheet!$F$92/12,EvalSheet!$F$96*12,-C156),5),0)</f>
        <v>0</v>
      </c>
      <c r="E156" s="6">
        <f t="shared" si="37"/>
        <v>0</v>
      </c>
      <c r="F156" s="6">
        <f>IF(W155&gt;0,ROUND(MIN(C156,EvalSheet!$F$168)*$F$1,2),0)</f>
        <v>0</v>
      </c>
      <c r="G156" s="7">
        <v>0</v>
      </c>
      <c r="H156" s="7">
        <f>IF(W155&gt;0,ROUND(MIN(C156,EvalSheet!$F$168)*$H$1,0),0)</f>
        <v>0</v>
      </c>
      <c r="I156" s="7">
        <f>IF(W155&gt;0,ROUND(MIN(C156,EvalSheet!$F$168)*$I$1,2),0)</f>
        <v>0</v>
      </c>
      <c r="J156" s="7">
        <f>IF(W155&gt;0,ROUND(MIN(C156,EvalSheet!$F$168)*$J$1,2),0)</f>
        <v>0</v>
      </c>
      <c r="K156" s="7">
        <f>IF(W155&gt;0,ROUND(MIN(C156,EvalSheet!$F$168)*$K$1,2),0)</f>
        <v>0</v>
      </c>
      <c r="L156" s="6">
        <f t="shared" si="38"/>
        <v>0</v>
      </c>
      <c r="M156" s="7">
        <f t="shared" si="39"/>
        <v>0</v>
      </c>
      <c r="N156" s="2">
        <f t="shared" si="28"/>
        <v>0</v>
      </c>
      <c r="O156" s="80">
        <f t="shared" si="29"/>
        <v>0</v>
      </c>
      <c r="P156" s="79">
        <f t="shared" si="30"/>
        <v>0</v>
      </c>
      <c r="Q156" s="80">
        <f t="shared" si="31"/>
        <v>0</v>
      </c>
      <c r="R156" s="80">
        <f t="shared" si="32"/>
        <v>0</v>
      </c>
      <c r="S156">
        <f t="shared" si="40"/>
        <v>0</v>
      </c>
      <c r="T156" s="35">
        <f t="shared" si="33"/>
        <v>0</v>
      </c>
      <c r="U156" s="35">
        <f t="shared" si="34"/>
        <v>0</v>
      </c>
      <c r="V156" s="42">
        <f t="shared" si="41"/>
        <v>0</v>
      </c>
      <c r="W156" s="42">
        <f t="shared" si="35"/>
        <v>0</v>
      </c>
    </row>
    <row r="157" spans="2:23" x14ac:dyDescent="0.25">
      <c r="B157">
        <v>155</v>
      </c>
      <c r="C157" s="35">
        <f t="shared" si="36"/>
        <v>0</v>
      </c>
      <c r="D157" s="46">
        <f>IF(W156&gt;0,ROUND(PMT(EvalSheet!$F$92/12,EvalSheet!$F$96*12,-C157),5),0)</f>
        <v>0</v>
      </c>
      <c r="E157" s="6">
        <f t="shared" si="37"/>
        <v>0</v>
      </c>
      <c r="F157" s="6">
        <f>IF(W156&gt;0,ROUND(MIN(C157,EvalSheet!$F$168)*$F$1,2),0)</f>
        <v>0</v>
      </c>
      <c r="G157" s="7">
        <v>0</v>
      </c>
      <c r="H157" s="7">
        <f>IF(W156&gt;0,ROUND(MIN(C157,EvalSheet!$F$168)*$H$1,0),0)</f>
        <v>0</v>
      </c>
      <c r="I157" s="7">
        <f>IF(W156&gt;0,ROUND(MIN(C157,EvalSheet!$F$168)*$I$1,2),0)</f>
        <v>0</v>
      </c>
      <c r="J157" s="7">
        <f>IF(W156&gt;0,ROUND(MIN(C157,EvalSheet!$F$168)*$J$1,2),0)</f>
        <v>0</v>
      </c>
      <c r="K157" s="7">
        <f>IF(W156&gt;0,ROUND(MIN(C157,EvalSheet!$F$168)*$K$1,2),0)</f>
        <v>0</v>
      </c>
      <c r="L157" s="6">
        <f t="shared" si="38"/>
        <v>0</v>
      </c>
      <c r="M157" s="7">
        <f t="shared" si="39"/>
        <v>0</v>
      </c>
      <c r="N157" s="2">
        <f t="shared" si="28"/>
        <v>0</v>
      </c>
      <c r="O157" s="80">
        <f t="shared" si="29"/>
        <v>0</v>
      </c>
      <c r="P157" s="79">
        <f t="shared" si="30"/>
        <v>0</v>
      </c>
      <c r="Q157" s="80">
        <f t="shared" si="31"/>
        <v>0</v>
      </c>
      <c r="R157" s="80">
        <f t="shared" si="32"/>
        <v>0</v>
      </c>
      <c r="S157">
        <f t="shared" si="40"/>
        <v>0</v>
      </c>
      <c r="T157" s="35">
        <f t="shared" si="33"/>
        <v>0</v>
      </c>
      <c r="U157" s="35">
        <f t="shared" si="34"/>
        <v>0</v>
      </c>
      <c r="V157" s="42">
        <f t="shared" si="41"/>
        <v>0</v>
      </c>
      <c r="W157" s="42">
        <f t="shared" si="35"/>
        <v>0</v>
      </c>
    </row>
    <row r="158" spans="2:23" x14ac:dyDescent="0.25">
      <c r="B158">
        <v>156</v>
      </c>
      <c r="C158" s="35">
        <f t="shared" si="36"/>
        <v>0</v>
      </c>
      <c r="D158" s="46">
        <f>IF(W157&gt;0,ROUND(PMT(EvalSheet!$F$92/12,EvalSheet!$F$96*12,-C158),5),0)</f>
        <v>0</v>
      </c>
      <c r="E158" s="6">
        <f t="shared" si="37"/>
        <v>0</v>
      </c>
      <c r="F158" s="6">
        <f>IF(W157&gt;0,ROUND(MIN(C158,EvalSheet!$F$168)*$F$1,2),0)</f>
        <v>0</v>
      </c>
      <c r="G158" s="7">
        <v>0</v>
      </c>
      <c r="H158" s="7">
        <f>IF(W157&gt;0,ROUND(MIN(C158,EvalSheet!$F$168)*$H$1,0),0)</f>
        <v>0</v>
      </c>
      <c r="I158" s="7">
        <f>IF(W157&gt;0,ROUND(MIN(C158,EvalSheet!$F$168)*$I$1,2),0)</f>
        <v>0</v>
      </c>
      <c r="J158" s="7">
        <f>IF(W157&gt;0,ROUND(MIN(C158,EvalSheet!$F$168)*$J$1,2),0)</f>
        <v>0</v>
      </c>
      <c r="K158" s="7">
        <f>IF(W157&gt;0,ROUND(MIN(C158,EvalSheet!$F$168)*$K$1,2),0)</f>
        <v>0</v>
      </c>
      <c r="L158" s="6">
        <f t="shared" si="38"/>
        <v>0</v>
      </c>
      <c r="M158" s="7">
        <f t="shared" si="39"/>
        <v>0</v>
      </c>
      <c r="N158" s="2">
        <f t="shared" si="28"/>
        <v>0</v>
      </c>
      <c r="O158" s="80">
        <f t="shared" si="29"/>
        <v>0</v>
      </c>
      <c r="P158" s="79">
        <f t="shared" si="30"/>
        <v>0</v>
      </c>
      <c r="Q158" s="80">
        <f t="shared" si="31"/>
        <v>0</v>
      </c>
      <c r="R158" s="80">
        <f t="shared" si="32"/>
        <v>0</v>
      </c>
      <c r="S158">
        <f t="shared" si="40"/>
        <v>0</v>
      </c>
      <c r="T158" s="35">
        <f t="shared" si="33"/>
        <v>0</v>
      </c>
      <c r="U158" s="35">
        <f t="shared" si="34"/>
        <v>0</v>
      </c>
      <c r="V158" s="42">
        <f t="shared" si="41"/>
        <v>0</v>
      </c>
      <c r="W158" s="42">
        <f t="shared" si="35"/>
        <v>0</v>
      </c>
    </row>
    <row r="159" spans="2:23" x14ac:dyDescent="0.25">
      <c r="B159">
        <v>157</v>
      </c>
      <c r="C159" s="35">
        <f t="shared" si="36"/>
        <v>0</v>
      </c>
      <c r="D159" s="46">
        <f>IF(W158&gt;0,ROUND(PMT(EvalSheet!$F$92/12,EvalSheet!$F$96*12,-C159),5),0)</f>
        <v>0</v>
      </c>
      <c r="E159" s="6">
        <f t="shared" si="37"/>
        <v>0</v>
      </c>
      <c r="F159" s="6">
        <f>IF(W158&gt;0,ROUND(MIN(C159,EvalSheet!$F$168)*$F$1,2),0)</f>
        <v>0</v>
      </c>
      <c r="G159" s="7">
        <v>0</v>
      </c>
      <c r="H159" s="7">
        <f>IF(W158&gt;0,ROUND(MIN(C159,EvalSheet!$F$168)*$H$1,0),0)</f>
        <v>0</v>
      </c>
      <c r="I159" s="7">
        <f>IF(W158&gt;0,ROUND(MIN(C159,EvalSheet!$F$168)*$I$1,2),0)</f>
        <v>0</v>
      </c>
      <c r="J159" s="7">
        <f>IF(W158&gt;0,ROUND(MIN(C159,EvalSheet!$F$168)*$J$1,2),0)</f>
        <v>0</v>
      </c>
      <c r="K159" s="7">
        <f>IF(W158&gt;0,ROUND(MIN(C159,EvalSheet!$F$168)*$K$1,2),0)</f>
        <v>0</v>
      </c>
      <c r="L159" s="6">
        <f t="shared" si="38"/>
        <v>0</v>
      </c>
      <c r="M159" s="7">
        <f t="shared" si="39"/>
        <v>0</v>
      </c>
      <c r="N159" s="2">
        <f t="shared" si="28"/>
        <v>0</v>
      </c>
      <c r="O159" s="80">
        <f t="shared" si="29"/>
        <v>0</v>
      </c>
      <c r="P159" s="79">
        <f t="shared" si="30"/>
        <v>0</v>
      </c>
      <c r="Q159" s="80">
        <f t="shared" si="31"/>
        <v>0</v>
      </c>
      <c r="R159" s="80">
        <f t="shared" si="32"/>
        <v>0</v>
      </c>
      <c r="S159">
        <f t="shared" si="40"/>
        <v>0</v>
      </c>
      <c r="T159" s="35">
        <f t="shared" si="33"/>
        <v>0</v>
      </c>
      <c r="U159" s="35">
        <f t="shared" si="34"/>
        <v>0</v>
      </c>
      <c r="V159" s="42">
        <f t="shared" si="41"/>
        <v>0</v>
      </c>
      <c r="W159" s="42">
        <f t="shared" si="35"/>
        <v>0</v>
      </c>
    </row>
    <row r="160" spans="2:23" x14ac:dyDescent="0.25">
      <c r="B160">
        <v>158</v>
      </c>
      <c r="C160" s="35">
        <f t="shared" si="36"/>
        <v>0</v>
      </c>
      <c r="D160" s="46">
        <f>IF(W159&gt;0,ROUND(PMT(EvalSheet!$F$92/12,EvalSheet!$F$96*12,-C160),5),0)</f>
        <v>0</v>
      </c>
      <c r="E160" s="6">
        <f t="shared" si="37"/>
        <v>0</v>
      </c>
      <c r="F160" s="6">
        <f>IF(W159&gt;0,ROUND(MIN(C160,EvalSheet!$F$168)*$F$1,2),0)</f>
        <v>0</v>
      </c>
      <c r="G160" s="7">
        <v>0</v>
      </c>
      <c r="H160" s="7">
        <f>IF(W159&gt;0,ROUND(MIN(C160,EvalSheet!$F$168)*$H$1,0),0)</f>
        <v>0</v>
      </c>
      <c r="I160" s="7">
        <f>IF(W159&gt;0,ROUND(MIN(C160,EvalSheet!$F$168)*$I$1,2),0)</f>
        <v>0</v>
      </c>
      <c r="J160" s="7">
        <f>IF(W159&gt;0,ROUND(MIN(C160,EvalSheet!$F$168)*$J$1,2),0)</f>
        <v>0</v>
      </c>
      <c r="K160" s="7">
        <f>IF(W159&gt;0,ROUND(MIN(C160,EvalSheet!$F$168)*$K$1,2),0)</f>
        <v>0</v>
      </c>
      <c r="L160" s="6">
        <f t="shared" si="38"/>
        <v>0</v>
      </c>
      <c r="M160" s="7">
        <f t="shared" si="39"/>
        <v>0</v>
      </c>
      <c r="N160" s="2">
        <f t="shared" si="28"/>
        <v>0</v>
      </c>
      <c r="O160" s="80">
        <f t="shared" si="29"/>
        <v>0</v>
      </c>
      <c r="P160" s="79">
        <f t="shared" si="30"/>
        <v>0</v>
      </c>
      <c r="Q160" s="80">
        <f t="shared" si="31"/>
        <v>0</v>
      </c>
      <c r="R160" s="80">
        <f t="shared" si="32"/>
        <v>0</v>
      </c>
      <c r="S160">
        <f t="shared" si="40"/>
        <v>0</v>
      </c>
      <c r="T160" s="35">
        <f t="shared" si="33"/>
        <v>0</v>
      </c>
      <c r="U160" s="35">
        <f t="shared" si="34"/>
        <v>0</v>
      </c>
      <c r="V160" s="42">
        <f t="shared" si="41"/>
        <v>0</v>
      </c>
      <c r="W160" s="42">
        <f t="shared" si="35"/>
        <v>0</v>
      </c>
    </row>
    <row r="161" spans="2:23" x14ac:dyDescent="0.25">
      <c r="B161">
        <v>159</v>
      </c>
      <c r="C161" s="35">
        <f t="shared" si="36"/>
        <v>0</v>
      </c>
      <c r="D161" s="46">
        <f>IF(W160&gt;0,ROUND(PMT(EvalSheet!$F$92/12,EvalSheet!$F$96*12,-C161),5),0)</f>
        <v>0</v>
      </c>
      <c r="E161" s="6">
        <f t="shared" si="37"/>
        <v>0</v>
      </c>
      <c r="F161" s="6">
        <f>IF(W160&gt;0,ROUND(MIN(C161,EvalSheet!$F$168)*$F$1,2),0)</f>
        <v>0</v>
      </c>
      <c r="G161" s="7">
        <v>0</v>
      </c>
      <c r="H161" s="7">
        <f>IF(W160&gt;0,ROUND(MIN(C161,EvalSheet!$F$168)*$H$1,0),0)</f>
        <v>0</v>
      </c>
      <c r="I161" s="7">
        <f>IF(W160&gt;0,ROUND(MIN(C161,EvalSheet!$F$168)*$I$1,2),0)</f>
        <v>0</v>
      </c>
      <c r="J161" s="7">
        <f>IF(W160&gt;0,ROUND(MIN(C161,EvalSheet!$F$168)*$J$1,2),0)</f>
        <v>0</v>
      </c>
      <c r="K161" s="7">
        <f>IF(W160&gt;0,ROUND(MIN(C161,EvalSheet!$F$168)*$K$1,2),0)</f>
        <v>0</v>
      </c>
      <c r="L161" s="6">
        <f t="shared" si="38"/>
        <v>0</v>
      </c>
      <c r="M161" s="7">
        <f t="shared" si="39"/>
        <v>0</v>
      </c>
      <c r="N161" s="2">
        <f t="shared" si="28"/>
        <v>0</v>
      </c>
      <c r="O161" s="80">
        <f t="shared" si="29"/>
        <v>0</v>
      </c>
      <c r="P161" s="79">
        <f t="shared" si="30"/>
        <v>0</v>
      </c>
      <c r="Q161" s="80">
        <f t="shared" si="31"/>
        <v>0</v>
      </c>
      <c r="R161" s="80">
        <f t="shared" si="32"/>
        <v>0</v>
      </c>
      <c r="S161">
        <f t="shared" si="40"/>
        <v>0</v>
      </c>
      <c r="T161" s="35">
        <f t="shared" si="33"/>
        <v>0</v>
      </c>
      <c r="U161" s="35">
        <f t="shared" si="34"/>
        <v>0</v>
      </c>
      <c r="V161" s="42">
        <f t="shared" si="41"/>
        <v>0</v>
      </c>
      <c r="W161" s="42">
        <f t="shared" si="35"/>
        <v>0</v>
      </c>
    </row>
    <row r="162" spans="2:23" x14ac:dyDescent="0.25">
      <c r="B162">
        <v>160</v>
      </c>
      <c r="C162" s="35">
        <f t="shared" si="36"/>
        <v>0</v>
      </c>
      <c r="D162" s="46">
        <f>IF(W161&gt;0,ROUND(PMT(EvalSheet!$F$92/12,EvalSheet!$F$96*12,-C162),5),0)</f>
        <v>0</v>
      </c>
      <c r="E162" s="6">
        <f t="shared" si="37"/>
        <v>0</v>
      </c>
      <c r="F162" s="6">
        <f>IF(W161&gt;0,ROUND(MIN(C162,EvalSheet!$F$168)*$F$1,2),0)</f>
        <v>0</v>
      </c>
      <c r="G162" s="7">
        <v>0</v>
      </c>
      <c r="H162" s="7">
        <f>IF(W161&gt;0,ROUND(MIN(C162,EvalSheet!$F$168)*$H$1,0),0)</f>
        <v>0</v>
      </c>
      <c r="I162" s="7">
        <f>IF(W161&gt;0,ROUND(MIN(C162,EvalSheet!$F$168)*$I$1,2),0)</f>
        <v>0</v>
      </c>
      <c r="J162" s="7">
        <f>IF(W161&gt;0,ROUND(MIN(C162,EvalSheet!$F$168)*$J$1,2),0)</f>
        <v>0</v>
      </c>
      <c r="K162" s="7">
        <f>IF(W161&gt;0,ROUND(MIN(C162,EvalSheet!$F$168)*$K$1,2),0)</f>
        <v>0</v>
      </c>
      <c r="L162" s="6">
        <f t="shared" si="38"/>
        <v>0</v>
      </c>
      <c r="M162" s="7">
        <f t="shared" si="39"/>
        <v>0</v>
      </c>
      <c r="N162" s="2">
        <f t="shared" si="28"/>
        <v>0</v>
      </c>
      <c r="O162" s="80">
        <f t="shared" si="29"/>
        <v>0</v>
      </c>
      <c r="P162" s="79">
        <f t="shared" si="30"/>
        <v>0</v>
      </c>
      <c r="Q162" s="80">
        <f t="shared" si="31"/>
        <v>0</v>
      </c>
      <c r="R162" s="80">
        <f t="shared" si="32"/>
        <v>0</v>
      </c>
      <c r="S162">
        <f t="shared" si="40"/>
        <v>0</v>
      </c>
      <c r="T162" s="35">
        <f t="shared" si="33"/>
        <v>0</v>
      </c>
      <c r="U162" s="35">
        <f t="shared" si="34"/>
        <v>0</v>
      </c>
      <c r="V162" s="42">
        <f t="shared" si="41"/>
        <v>0</v>
      </c>
      <c r="W162" s="42">
        <f t="shared" si="35"/>
        <v>0</v>
      </c>
    </row>
    <row r="163" spans="2:23" x14ac:dyDescent="0.25">
      <c r="B163">
        <v>161</v>
      </c>
      <c r="C163" s="35">
        <f t="shared" si="36"/>
        <v>0</v>
      </c>
      <c r="D163" s="46">
        <f>IF(W162&gt;0,ROUND(PMT(EvalSheet!$F$92/12,EvalSheet!$F$96*12,-C163),5),0)</f>
        <v>0</v>
      </c>
      <c r="E163" s="6">
        <f t="shared" si="37"/>
        <v>0</v>
      </c>
      <c r="F163" s="6">
        <f>IF(W162&gt;0,ROUND(MIN(C163,EvalSheet!$F$168)*$F$1,2),0)</f>
        <v>0</v>
      </c>
      <c r="G163" s="7">
        <v>0</v>
      </c>
      <c r="H163" s="7">
        <f>IF(W162&gt;0,ROUND(MIN(C163,EvalSheet!$F$168)*$H$1,0),0)</f>
        <v>0</v>
      </c>
      <c r="I163" s="7">
        <f>IF(W162&gt;0,ROUND(MIN(C163,EvalSheet!$F$168)*$I$1,2),0)</f>
        <v>0</v>
      </c>
      <c r="J163" s="7">
        <f>IF(W162&gt;0,ROUND(MIN(C163,EvalSheet!$F$168)*$J$1,2),0)</f>
        <v>0</v>
      </c>
      <c r="K163" s="7">
        <f>IF(W162&gt;0,ROUND(MIN(C163,EvalSheet!$F$168)*$K$1,2),0)</f>
        <v>0</v>
      </c>
      <c r="L163" s="6">
        <f t="shared" si="38"/>
        <v>0</v>
      </c>
      <c r="M163" s="7">
        <f t="shared" si="39"/>
        <v>0</v>
      </c>
      <c r="N163" s="2">
        <f t="shared" si="28"/>
        <v>0</v>
      </c>
      <c r="O163" s="80">
        <f t="shared" si="29"/>
        <v>0</v>
      </c>
      <c r="P163" s="79">
        <f t="shared" si="30"/>
        <v>0</v>
      </c>
      <c r="Q163" s="80">
        <f t="shared" si="31"/>
        <v>0</v>
      </c>
      <c r="R163" s="80">
        <f t="shared" si="32"/>
        <v>0</v>
      </c>
      <c r="S163">
        <f t="shared" si="40"/>
        <v>0</v>
      </c>
      <c r="T163" s="35">
        <f t="shared" si="33"/>
        <v>0</v>
      </c>
      <c r="U163" s="35">
        <f t="shared" si="34"/>
        <v>0</v>
      </c>
      <c r="V163" s="42">
        <f t="shared" si="41"/>
        <v>0</v>
      </c>
      <c r="W163" s="42">
        <f t="shared" si="35"/>
        <v>0</v>
      </c>
    </row>
    <row r="164" spans="2:23" x14ac:dyDescent="0.25">
      <c r="B164">
        <v>162</v>
      </c>
      <c r="C164" s="35">
        <f t="shared" si="36"/>
        <v>0</v>
      </c>
      <c r="D164" s="46">
        <f>IF(W163&gt;0,ROUND(PMT(EvalSheet!$F$92/12,EvalSheet!$F$96*12,-C164),5),0)</f>
        <v>0</v>
      </c>
      <c r="E164" s="6">
        <f t="shared" si="37"/>
        <v>0</v>
      </c>
      <c r="F164" s="6">
        <f>IF(W163&gt;0,ROUND(MIN(C164,EvalSheet!$F$168)*$F$1,2),0)</f>
        <v>0</v>
      </c>
      <c r="G164" s="7">
        <v>0</v>
      </c>
      <c r="H164" s="7">
        <f>IF(W163&gt;0,ROUND(MIN(C164,EvalSheet!$F$168)*$H$1,0),0)</f>
        <v>0</v>
      </c>
      <c r="I164" s="7">
        <f>IF(W163&gt;0,ROUND(MIN(C164,EvalSheet!$F$168)*$I$1,2),0)</f>
        <v>0</v>
      </c>
      <c r="J164" s="7">
        <f>IF(W163&gt;0,ROUND(MIN(C164,EvalSheet!$F$168)*$J$1,2),0)</f>
        <v>0</v>
      </c>
      <c r="K164" s="7">
        <f>IF(W163&gt;0,ROUND(MIN(C164,EvalSheet!$F$168)*$K$1,2),0)</f>
        <v>0</v>
      </c>
      <c r="L164" s="6">
        <f t="shared" si="38"/>
        <v>0</v>
      </c>
      <c r="M164" s="7">
        <f t="shared" si="39"/>
        <v>0</v>
      </c>
      <c r="N164" s="2">
        <f t="shared" si="28"/>
        <v>0</v>
      </c>
      <c r="O164" s="80">
        <f t="shared" si="29"/>
        <v>0</v>
      </c>
      <c r="P164" s="79">
        <f t="shared" si="30"/>
        <v>0</v>
      </c>
      <c r="Q164" s="80">
        <f t="shared" si="31"/>
        <v>0</v>
      </c>
      <c r="R164" s="80">
        <f t="shared" si="32"/>
        <v>0</v>
      </c>
      <c r="S164">
        <f t="shared" si="40"/>
        <v>0</v>
      </c>
      <c r="T164" s="35">
        <f t="shared" si="33"/>
        <v>0</v>
      </c>
      <c r="U164" s="35">
        <f t="shared" si="34"/>
        <v>0</v>
      </c>
      <c r="V164" s="42">
        <f t="shared" si="41"/>
        <v>0</v>
      </c>
      <c r="W164" s="42">
        <f t="shared" si="35"/>
        <v>0</v>
      </c>
    </row>
    <row r="165" spans="2:23" x14ac:dyDescent="0.25">
      <c r="B165">
        <v>163</v>
      </c>
      <c r="C165" s="35">
        <f t="shared" si="36"/>
        <v>0</v>
      </c>
      <c r="D165" s="46">
        <f>IF(W164&gt;0,ROUND(PMT(EvalSheet!$F$92/12,EvalSheet!$F$96*12,-C165),5),0)</f>
        <v>0</v>
      </c>
      <c r="E165" s="6">
        <f t="shared" si="37"/>
        <v>0</v>
      </c>
      <c r="F165" s="6">
        <f>IF(W164&gt;0,ROUND(MIN(C165,EvalSheet!$F$168)*$F$1,2),0)</f>
        <v>0</v>
      </c>
      <c r="G165" s="7">
        <v>0</v>
      </c>
      <c r="H165" s="7">
        <f>IF(W164&gt;0,ROUND(MIN(C165,EvalSheet!$F$168)*$H$1,0),0)</f>
        <v>0</v>
      </c>
      <c r="I165" s="7">
        <f>IF(W164&gt;0,ROUND(MIN(C165,EvalSheet!$F$168)*$I$1,2),0)</f>
        <v>0</v>
      </c>
      <c r="J165" s="7">
        <f>IF(W164&gt;0,ROUND(MIN(C165,EvalSheet!$F$168)*$J$1,2),0)</f>
        <v>0</v>
      </c>
      <c r="K165" s="7">
        <f>IF(W164&gt;0,ROUND(MIN(C165,EvalSheet!$F$168)*$K$1,2),0)</f>
        <v>0</v>
      </c>
      <c r="L165" s="6">
        <f t="shared" si="38"/>
        <v>0</v>
      </c>
      <c r="M165" s="7">
        <f t="shared" si="39"/>
        <v>0</v>
      </c>
      <c r="N165" s="2">
        <f t="shared" si="28"/>
        <v>0</v>
      </c>
      <c r="O165" s="80">
        <f t="shared" si="29"/>
        <v>0</v>
      </c>
      <c r="P165" s="79">
        <f t="shared" si="30"/>
        <v>0</v>
      </c>
      <c r="Q165" s="80">
        <f t="shared" si="31"/>
        <v>0</v>
      </c>
      <c r="R165" s="80">
        <f t="shared" si="32"/>
        <v>0</v>
      </c>
      <c r="S165">
        <f t="shared" si="40"/>
        <v>0</v>
      </c>
      <c r="T165" s="35">
        <f t="shared" si="33"/>
        <v>0</v>
      </c>
      <c r="U165" s="35">
        <f t="shared" si="34"/>
        <v>0</v>
      </c>
      <c r="V165" s="42">
        <f t="shared" si="41"/>
        <v>0</v>
      </c>
      <c r="W165" s="42">
        <f t="shared" si="35"/>
        <v>0</v>
      </c>
    </row>
    <row r="166" spans="2:23" x14ac:dyDescent="0.25">
      <c r="B166">
        <v>164</v>
      </c>
      <c r="C166" s="35">
        <f t="shared" si="36"/>
        <v>0</v>
      </c>
      <c r="D166" s="46">
        <f>IF(W165&gt;0,ROUND(PMT(EvalSheet!$F$92/12,EvalSheet!$F$96*12,-C166),5),0)</f>
        <v>0</v>
      </c>
      <c r="E166" s="6">
        <f t="shared" si="37"/>
        <v>0</v>
      </c>
      <c r="F166" s="6">
        <f>IF(W165&gt;0,ROUND(MIN(C166,EvalSheet!$F$168)*$F$1,2),0)</f>
        <v>0</v>
      </c>
      <c r="G166" s="7">
        <v>0</v>
      </c>
      <c r="H166" s="7">
        <f>IF(W165&gt;0,ROUND(MIN(C166,EvalSheet!$F$168)*$H$1,0),0)</f>
        <v>0</v>
      </c>
      <c r="I166" s="7">
        <f>IF(W165&gt;0,ROUND(MIN(C166,EvalSheet!$F$168)*$I$1,2),0)</f>
        <v>0</v>
      </c>
      <c r="J166" s="7">
        <f>IF(W165&gt;0,ROUND(MIN(C166,EvalSheet!$F$168)*$J$1,2),0)</f>
        <v>0</v>
      </c>
      <c r="K166" s="7">
        <f>IF(W165&gt;0,ROUND(MIN(C166,EvalSheet!$F$168)*$K$1,2),0)</f>
        <v>0</v>
      </c>
      <c r="L166" s="6">
        <f t="shared" si="38"/>
        <v>0</v>
      </c>
      <c r="M166" s="7">
        <f t="shared" si="39"/>
        <v>0</v>
      </c>
      <c r="N166" s="2">
        <f t="shared" si="28"/>
        <v>0</v>
      </c>
      <c r="O166" s="80">
        <f t="shared" si="29"/>
        <v>0</v>
      </c>
      <c r="P166" s="79">
        <f t="shared" si="30"/>
        <v>0</v>
      </c>
      <c r="Q166" s="80">
        <f t="shared" si="31"/>
        <v>0</v>
      </c>
      <c r="R166" s="80">
        <f t="shared" si="32"/>
        <v>0</v>
      </c>
      <c r="S166">
        <f t="shared" si="40"/>
        <v>0</v>
      </c>
      <c r="T166" s="35">
        <f t="shared" si="33"/>
        <v>0</v>
      </c>
      <c r="U166" s="35">
        <f t="shared" si="34"/>
        <v>0</v>
      </c>
      <c r="V166" s="42">
        <f t="shared" si="41"/>
        <v>0</v>
      </c>
      <c r="W166" s="42">
        <f t="shared" si="35"/>
        <v>0</v>
      </c>
    </row>
    <row r="167" spans="2:23" x14ac:dyDescent="0.25">
      <c r="B167">
        <v>165</v>
      </c>
      <c r="C167" s="35">
        <f t="shared" si="36"/>
        <v>0</v>
      </c>
      <c r="D167" s="46">
        <f>IF(W166&gt;0,ROUND(PMT(EvalSheet!$F$92/12,EvalSheet!$F$96*12,-C167),5),0)</f>
        <v>0</v>
      </c>
      <c r="E167" s="6">
        <f t="shared" si="37"/>
        <v>0</v>
      </c>
      <c r="F167" s="6">
        <f>IF(W166&gt;0,ROUND(MIN(C167,EvalSheet!$F$168)*$F$1,2),0)</f>
        <v>0</v>
      </c>
      <c r="G167" s="7">
        <v>0</v>
      </c>
      <c r="H167" s="7">
        <f>IF(W166&gt;0,ROUND(MIN(C167,EvalSheet!$F$168)*$H$1,0),0)</f>
        <v>0</v>
      </c>
      <c r="I167" s="7">
        <f>IF(W166&gt;0,ROUND(MIN(C167,EvalSheet!$F$168)*$I$1,2),0)</f>
        <v>0</v>
      </c>
      <c r="J167" s="7">
        <f>IF(W166&gt;0,ROUND(MIN(C167,EvalSheet!$F$168)*$J$1,2),0)</f>
        <v>0</v>
      </c>
      <c r="K167" s="7">
        <f>IF(W166&gt;0,ROUND(MIN(C167,EvalSheet!$F$168)*$K$1,2),0)</f>
        <v>0</v>
      </c>
      <c r="L167" s="6">
        <f t="shared" si="38"/>
        <v>0</v>
      </c>
      <c r="M167" s="7">
        <f t="shared" si="39"/>
        <v>0</v>
      </c>
      <c r="N167" s="2">
        <f t="shared" si="28"/>
        <v>0</v>
      </c>
      <c r="O167" s="80">
        <f t="shared" si="29"/>
        <v>0</v>
      </c>
      <c r="P167" s="79">
        <f t="shared" si="30"/>
        <v>0</v>
      </c>
      <c r="Q167" s="80">
        <f t="shared" si="31"/>
        <v>0</v>
      </c>
      <c r="R167" s="80">
        <f t="shared" si="32"/>
        <v>0</v>
      </c>
      <c r="S167">
        <f t="shared" si="40"/>
        <v>0</v>
      </c>
      <c r="T167" s="35">
        <f t="shared" si="33"/>
        <v>0</v>
      </c>
      <c r="U167" s="35">
        <f t="shared" si="34"/>
        <v>0</v>
      </c>
      <c r="V167" s="42">
        <f t="shared" si="41"/>
        <v>0</v>
      </c>
      <c r="W167" s="42">
        <f t="shared" si="35"/>
        <v>0</v>
      </c>
    </row>
    <row r="168" spans="2:23" x14ac:dyDescent="0.25">
      <c r="B168">
        <v>166</v>
      </c>
      <c r="C168" s="35">
        <f t="shared" si="36"/>
        <v>0</v>
      </c>
      <c r="D168" s="46">
        <f>IF(W167&gt;0,ROUND(PMT(EvalSheet!$F$92/12,EvalSheet!$F$96*12,-C168),5),0)</f>
        <v>0</v>
      </c>
      <c r="E168" s="6">
        <f t="shared" si="37"/>
        <v>0</v>
      </c>
      <c r="F168" s="6">
        <f>IF(W167&gt;0,ROUND(MIN(C168,EvalSheet!$F$168)*$F$1,2),0)</f>
        <v>0</v>
      </c>
      <c r="G168" s="7">
        <v>0</v>
      </c>
      <c r="H168" s="7">
        <f>IF(W167&gt;0,ROUND(MIN(C168,EvalSheet!$F$168)*$H$1,0),0)</f>
        <v>0</v>
      </c>
      <c r="I168" s="7">
        <f>IF(W167&gt;0,ROUND(MIN(C168,EvalSheet!$F$168)*$I$1,2),0)</f>
        <v>0</v>
      </c>
      <c r="J168" s="7">
        <f>IF(W167&gt;0,ROUND(MIN(C168,EvalSheet!$F$168)*$J$1,2),0)</f>
        <v>0</v>
      </c>
      <c r="K168" s="7">
        <f>IF(W167&gt;0,ROUND(MIN(C168,EvalSheet!$F$168)*$K$1,2),0)</f>
        <v>0</v>
      </c>
      <c r="L168" s="6">
        <f t="shared" si="38"/>
        <v>0</v>
      </c>
      <c r="M168" s="7">
        <f t="shared" si="39"/>
        <v>0</v>
      </c>
      <c r="N168" s="2">
        <f t="shared" si="28"/>
        <v>0</v>
      </c>
      <c r="O168" s="80">
        <f t="shared" si="29"/>
        <v>0</v>
      </c>
      <c r="P168" s="79">
        <f t="shared" si="30"/>
        <v>0</v>
      </c>
      <c r="Q168" s="80">
        <f t="shared" si="31"/>
        <v>0</v>
      </c>
      <c r="R168" s="80">
        <f t="shared" si="32"/>
        <v>0</v>
      </c>
      <c r="S168">
        <f t="shared" si="40"/>
        <v>0</v>
      </c>
      <c r="T168" s="35">
        <f t="shared" si="33"/>
        <v>0</v>
      </c>
      <c r="U168" s="35">
        <f t="shared" si="34"/>
        <v>0</v>
      </c>
      <c r="V168" s="42">
        <f t="shared" si="41"/>
        <v>0</v>
      </c>
      <c r="W168" s="42">
        <f t="shared" si="35"/>
        <v>0</v>
      </c>
    </row>
    <row r="169" spans="2:23" x14ac:dyDescent="0.25">
      <c r="B169">
        <v>167</v>
      </c>
      <c r="C169" s="35">
        <f t="shared" si="36"/>
        <v>0</v>
      </c>
      <c r="D169" s="46">
        <f>IF(W168&gt;0,ROUND(PMT(EvalSheet!$F$92/12,EvalSheet!$F$96*12,-C169),5),0)</f>
        <v>0</v>
      </c>
      <c r="E169" s="6">
        <f t="shared" si="37"/>
        <v>0</v>
      </c>
      <c r="F169" s="6">
        <f>IF(W168&gt;0,ROUND(MIN(C169,EvalSheet!$F$168)*$F$1,2),0)</f>
        <v>0</v>
      </c>
      <c r="G169" s="7">
        <v>0</v>
      </c>
      <c r="H169" s="7">
        <f>IF(W168&gt;0,ROUND(MIN(C169,EvalSheet!$F$168)*$H$1,0),0)</f>
        <v>0</v>
      </c>
      <c r="I169" s="7">
        <f>IF(W168&gt;0,ROUND(MIN(C169,EvalSheet!$F$168)*$I$1,2),0)</f>
        <v>0</v>
      </c>
      <c r="J169" s="7">
        <f>IF(W168&gt;0,ROUND(MIN(C169,EvalSheet!$F$168)*$J$1,2),0)</f>
        <v>0</v>
      </c>
      <c r="K169" s="7">
        <f>IF(W168&gt;0,ROUND(MIN(C169,EvalSheet!$F$168)*$K$1,2),0)</f>
        <v>0</v>
      </c>
      <c r="L169" s="6">
        <f t="shared" si="38"/>
        <v>0</v>
      </c>
      <c r="M169" s="7">
        <f t="shared" si="39"/>
        <v>0</v>
      </c>
      <c r="N169" s="2">
        <f t="shared" si="28"/>
        <v>0</v>
      </c>
      <c r="O169" s="80">
        <f t="shared" si="29"/>
        <v>0</v>
      </c>
      <c r="P169" s="79">
        <f t="shared" si="30"/>
        <v>0</v>
      </c>
      <c r="Q169" s="80">
        <f t="shared" si="31"/>
        <v>0</v>
      </c>
      <c r="R169" s="80">
        <f t="shared" si="32"/>
        <v>0</v>
      </c>
      <c r="S169">
        <f t="shared" si="40"/>
        <v>0</v>
      </c>
      <c r="T169" s="35">
        <f t="shared" si="33"/>
        <v>0</v>
      </c>
      <c r="U169" s="35">
        <f t="shared" si="34"/>
        <v>0</v>
      </c>
      <c r="V169" s="42">
        <f t="shared" si="41"/>
        <v>0</v>
      </c>
      <c r="W169" s="42">
        <f t="shared" si="35"/>
        <v>0</v>
      </c>
    </row>
    <row r="170" spans="2:23" x14ac:dyDescent="0.25">
      <c r="B170">
        <v>168</v>
      </c>
      <c r="C170" s="35">
        <f t="shared" si="36"/>
        <v>0</v>
      </c>
      <c r="D170" s="46">
        <f>IF(W169&gt;0,ROUND(PMT(EvalSheet!$F$92/12,EvalSheet!$F$96*12,-C170),5),0)</f>
        <v>0</v>
      </c>
      <c r="E170" s="6">
        <f t="shared" si="37"/>
        <v>0</v>
      </c>
      <c r="F170" s="6">
        <f>IF(W169&gt;0,ROUND(MIN(C170,EvalSheet!$F$168)*$F$1,2),0)</f>
        <v>0</v>
      </c>
      <c r="G170" s="7">
        <v>0</v>
      </c>
      <c r="H170" s="7">
        <f>IF(W169&gt;0,ROUND(MIN(C170,EvalSheet!$F$168)*$H$1,0),0)</f>
        <v>0</v>
      </c>
      <c r="I170" s="7">
        <f>IF(W169&gt;0,ROUND(MIN(C170,EvalSheet!$F$168)*$I$1,2),0)</f>
        <v>0</v>
      </c>
      <c r="J170" s="7">
        <f>IF(W169&gt;0,ROUND(MIN(C170,EvalSheet!$F$168)*$J$1,2),0)</f>
        <v>0</v>
      </c>
      <c r="K170" s="7">
        <f>IF(W169&gt;0,ROUND(MIN(C170,EvalSheet!$F$168)*$K$1,2),0)</f>
        <v>0</v>
      </c>
      <c r="L170" s="6">
        <f t="shared" si="38"/>
        <v>0</v>
      </c>
      <c r="M170" s="7">
        <f t="shared" si="39"/>
        <v>0</v>
      </c>
      <c r="N170" s="2">
        <f t="shared" si="28"/>
        <v>0</v>
      </c>
      <c r="O170" s="80">
        <f t="shared" si="29"/>
        <v>0</v>
      </c>
      <c r="P170" s="79">
        <f t="shared" si="30"/>
        <v>0</v>
      </c>
      <c r="Q170" s="80">
        <f t="shared" si="31"/>
        <v>0</v>
      </c>
      <c r="R170" s="80">
        <f t="shared" si="32"/>
        <v>0</v>
      </c>
      <c r="S170">
        <f t="shared" si="40"/>
        <v>0</v>
      </c>
      <c r="T170" s="35">
        <f t="shared" si="33"/>
        <v>0</v>
      </c>
      <c r="U170" s="35">
        <f t="shared" si="34"/>
        <v>0</v>
      </c>
      <c r="V170" s="42">
        <f t="shared" si="41"/>
        <v>0</v>
      </c>
      <c r="W170" s="42">
        <f t="shared" si="35"/>
        <v>0</v>
      </c>
    </row>
    <row r="171" spans="2:23" x14ac:dyDescent="0.25">
      <c r="B171">
        <v>169</v>
      </c>
      <c r="C171" s="35">
        <f t="shared" si="36"/>
        <v>0</v>
      </c>
      <c r="D171" s="46">
        <f>IF(W170&gt;0,ROUND(PMT(EvalSheet!$F$92/12,EvalSheet!$F$96*12,-C171),5),0)</f>
        <v>0</v>
      </c>
      <c r="E171" s="6">
        <f t="shared" si="37"/>
        <v>0</v>
      </c>
      <c r="F171" s="6">
        <f>IF(W170&gt;0,ROUND(MIN(C171,EvalSheet!$F$168)*$F$1,2),0)</f>
        <v>0</v>
      </c>
      <c r="G171" s="7">
        <v>0</v>
      </c>
      <c r="H171" s="7">
        <f>IF(W170&gt;0,ROUND(MIN(C171,EvalSheet!$F$168)*$H$1,0),0)</f>
        <v>0</v>
      </c>
      <c r="I171" s="7">
        <f>IF(W170&gt;0,ROUND(MIN(C171,EvalSheet!$F$168)*$I$1,2),0)</f>
        <v>0</v>
      </c>
      <c r="J171" s="7">
        <f>IF(W170&gt;0,ROUND(MIN(C171,EvalSheet!$F$168)*$J$1,2),0)</f>
        <v>0</v>
      </c>
      <c r="K171" s="7">
        <f>IF(W170&gt;0,ROUND(MIN(C171,EvalSheet!$F$168)*$K$1,2),0)</f>
        <v>0</v>
      </c>
      <c r="L171" s="6">
        <f t="shared" si="38"/>
        <v>0</v>
      </c>
      <c r="M171" s="7">
        <f t="shared" si="39"/>
        <v>0</v>
      </c>
      <c r="N171" s="2">
        <f t="shared" si="28"/>
        <v>0</v>
      </c>
      <c r="O171" s="80">
        <f t="shared" si="29"/>
        <v>0</v>
      </c>
      <c r="P171" s="79">
        <f t="shared" si="30"/>
        <v>0</v>
      </c>
      <c r="Q171" s="80">
        <f t="shared" si="31"/>
        <v>0</v>
      </c>
      <c r="R171" s="80">
        <f t="shared" si="32"/>
        <v>0</v>
      </c>
      <c r="S171">
        <f t="shared" si="40"/>
        <v>0</v>
      </c>
      <c r="T171" s="35">
        <f t="shared" si="33"/>
        <v>0</v>
      </c>
      <c r="U171" s="35">
        <f t="shared" si="34"/>
        <v>0</v>
      </c>
      <c r="V171" s="42">
        <f t="shared" si="41"/>
        <v>0</v>
      </c>
      <c r="W171" s="42">
        <f t="shared" si="35"/>
        <v>0</v>
      </c>
    </row>
    <row r="172" spans="2:23" x14ac:dyDescent="0.25">
      <c r="B172">
        <v>170</v>
      </c>
      <c r="C172" s="35">
        <f t="shared" si="36"/>
        <v>0</v>
      </c>
      <c r="D172" s="46">
        <f>IF(W171&gt;0,ROUND(PMT(EvalSheet!$F$92/12,EvalSheet!$F$96*12,-C172),5),0)</f>
        <v>0</v>
      </c>
      <c r="E172" s="6">
        <f t="shared" si="37"/>
        <v>0</v>
      </c>
      <c r="F172" s="6">
        <f>IF(W171&gt;0,ROUND(MIN(C172,EvalSheet!$F$168)*$F$1,2),0)</f>
        <v>0</v>
      </c>
      <c r="G172" s="7">
        <v>0</v>
      </c>
      <c r="H172" s="7">
        <f>IF(W171&gt;0,ROUND(MIN(C172,EvalSheet!$F$168)*$H$1,0),0)</f>
        <v>0</v>
      </c>
      <c r="I172" s="7">
        <f>IF(W171&gt;0,ROUND(MIN(C172,EvalSheet!$F$168)*$I$1,2),0)</f>
        <v>0</v>
      </c>
      <c r="J172" s="7">
        <f>IF(W171&gt;0,ROUND(MIN(C172,EvalSheet!$F$168)*$J$1,2),0)</f>
        <v>0</v>
      </c>
      <c r="K172" s="7">
        <f>IF(W171&gt;0,ROUND(MIN(C172,EvalSheet!$F$168)*$K$1,2),0)</f>
        <v>0</v>
      </c>
      <c r="L172" s="6">
        <f t="shared" si="38"/>
        <v>0</v>
      </c>
      <c r="M172" s="7">
        <f t="shared" si="39"/>
        <v>0</v>
      </c>
      <c r="N172" s="2">
        <f t="shared" si="28"/>
        <v>0</v>
      </c>
      <c r="O172" s="80">
        <f t="shared" si="29"/>
        <v>0</v>
      </c>
      <c r="P172" s="79">
        <f t="shared" si="30"/>
        <v>0</v>
      </c>
      <c r="Q172" s="80">
        <f t="shared" si="31"/>
        <v>0</v>
      </c>
      <c r="R172" s="80">
        <f t="shared" si="32"/>
        <v>0</v>
      </c>
      <c r="S172">
        <f t="shared" si="40"/>
        <v>0</v>
      </c>
      <c r="T172" s="35">
        <f t="shared" si="33"/>
        <v>0</v>
      </c>
      <c r="U172" s="35">
        <f t="shared" si="34"/>
        <v>0</v>
      </c>
      <c r="V172" s="42">
        <f t="shared" si="41"/>
        <v>0</v>
      </c>
      <c r="W172" s="42">
        <f t="shared" si="35"/>
        <v>0</v>
      </c>
    </row>
    <row r="173" spans="2:23" x14ac:dyDescent="0.25">
      <c r="B173">
        <v>171</v>
      </c>
      <c r="C173" s="35">
        <f t="shared" si="36"/>
        <v>0</v>
      </c>
      <c r="D173" s="46">
        <f>IF(W172&gt;0,ROUND(PMT(EvalSheet!$F$92/12,EvalSheet!$F$96*12,-C173),5),0)</f>
        <v>0</v>
      </c>
      <c r="E173" s="6">
        <f t="shared" si="37"/>
        <v>0</v>
      </c>
      <c r="F173" s="6">
        <f>IF(W172&gt;0,ROUND(MIN(C173,EvalSheet!$F$168)*$F$1,2),0)</f>
        <v>0</v>
      </c>
      <c r="G173" s="7">
        <v>0</v>
      </c>
      <c r="H173" s="7">
        <f>IF(W172&gt;0,ROUND(MIN(C173,EvalSheet!$F$168)*$H$1,0),0)</f>
        <v>0</v>
      </c>
      <c r="I173" s="7">
        <f>IF(W172&gt;0,ROUND(MIN(C173,EvalSheet!$F$168)*$I$1,2),0)</f>
        <v>0</v>
      </c>
      <c r="J173" s="7">
        <f>IF(W172&gt;0,ROUND(MIN(C173,EvalSheet!$F$168)*$J$1,2),0)</f>
        <v>0</v>
      </c>
      <c r="K173" s="7">
        <f>IF(W172&gt;0,ROUND(MIN(C173,EvalSheet!$F$168)*$K$1,2),0)</f>
        <v>0</v>
      </c>
      <c r="L173" s="6">
        <f t="shared" si="38"/>
        <v>0</v>
      </c>
      <c r="M173" s="7">
        <f t="shared" si="39"/>
        <v>0</v>
      </c>
      <c r="N173" s="2">
        <f t="shared" si="28"/>
        <v>0</v>
      </c>
      <c r="O173" s="80">
        <f t="shared" si="29"/>
        <v>0</v>
      </c>
      <c r="P173" s="79">
        <f t="shared" si="30"/>
        <v>0</v>
      </c>
      <c r="Q173" s="80">
        <f t="shared" si="31"/>
        <v>0</v>
      </c>
      <c r="R173" s="80">
        <f t="shared" si="32"/>
        <v>0</v>
      </c>
      <c r="S173">
        <f t="shared" si="40"/>
        <v>0</v>
      </c>
      <c r="T173" s="35">
        <f t="shared" si="33"/>
        <v>0</v>
      </c>
      <c r="U173" s="35">
        <f t="shared" si="34"/>
        <v>0</v>
      </c>
      <c r="V173" s="42">
        <f t="shared" si="41"/>
        <v>0</v>
      </c>
      <c r="W173" s="42">
        <f t="shared" si="35"/>
        <v>0</v>
      </c>
    </row>
    <row r="174" spans="2:23" x14ac:dyDescent="0.25">
      <c r="B174">
        <v>172</v>
      </c>
      <c r="C174" s="35">
        <f t="shared" si="36"/>
        <v>0</v>
      </c>
      <c r="D174" s="46">
        <f>IF(W173&gt;0,ROUND(PMT(EvalSheet!$F$92/12,EvalSheet!$F$96*12,-C174),5),0)</f>
        <v>0</v>
      </c>
      <c r="E174" s="6">
        <f t="shared" si="37"/>
        <v>0</v>
      </c>
      <c r="F174" s="6">
        <f>IF(W173&gt;0,ROUND(MIN(C174,EvalSheet!$F$168)*$F$1,2),0)</f>
        <v>0</v>
      </c>
      <c r="G174" s="7">
        <v>0</v>
      </c>
      <c r="H174" s="7">
        <f>IF(W173&gt;0,ROUND(MIN(C174,EvalSheet!$F$168)*$H$1,0),0)</f>
        <v>0</v>
      </c>
      <c r="I174" s="7">
        <f>IF(W173&gt;0,ROUND(MIN(C174,EvalSheet!$F$168)*$I$1,2),0)</f>
        <v>0</v>
      </c>
      <c r="J174" s="7">
        <f>IF(W173&gt;0,ROUND(MIN(C174,EvalSheet!$F$168)*$J$1,2),0)</f>
        <v>0</v>
      </c>
      <c r="K174" s="7">
        <f>IF(W173&gt;0,ROUND(MIN(C174,EvalSheet!$F$168)*$K$1,2),0)</f>
        <v>0</v>
      </c>
      <c r="L174" s="6">
        <f t="shared" si="38"/>
        <v>0</v>
      </c>
      <c r="M174" s="7">
        <f t="shared" si="39"/>
        <v>0</v>
      </c>
      <c r="N174" s="2">
        <f t="shared" si="28"/>
        <v>0</v>
      </c>
      <c r="O174" s="80">
        <f t="shared" si="29"/>
        <v>0</v>
      </c>
      <c r="P174" s="79">
        <f t="shared" si="30"/>
        <v>0</v>
      </c>
      <c r="Q174" s="80">
        <f t="shared" si="31"/>
        <v>0</v>
      </c>
      <c r="R174" s="80">
        <f t="shared" si="32"/>
        <v>0</v>
      </c>
      <c r="S174">
        <f t="shared" si="40"/>
        <v>0</v>
      </c>
      <c r="T174" s="35">
        <f t="shared" si="33"/>
        <v>0</v>
      </c>
      <c r="U174" s="35">
        <f t="shared" si="34"/>
        <v>0</v>
      </c>
      <c r="V174" s="42">
        <f t="shared" si="41"/>
        <v>0</v>
      </c>
      <c r="W174" s="42">
        <f t="shared" si="35"/>
        <v>0</v>
      </c>
    </row>
    <row r="175" spans="2:23" x14ac:dyDescent="0.25">
      <c r="B175">
        <v>173</v>
      </c>
      <c r="C175" s="35">
        <f t="shared" si="36"/>
        <v>0</v>
      </c>
      <c r="D175" s="46">
        <f>IF(W174&gt;0,ROUND(PMT(EvalSheet!$F$92/12,EvalSheet!$F$96*12,-C175),5),0)</f>
        <v>0</v>
      </c>
      <c r="E175" s="6">
        <f t="shared" si="37"/>
        <v>0</v>
      </c>
      <c r="F175" s="6">
        <f>IF(W174&gt;0,ROUND(MIN(C175,EvalSheet!$F$168)*$F$1,2),0)</f>
        <v>0</v>
      </c>
      <c r="G175" s="7">
        <v>0</v>
      </c>
      <c r="H175" s="7">
        <f>IF(W174&gt;0,ROUND(MIN(C175,EvalSheet!$F$168)*$H$1,0),0)</f>
        <v>0</v>
      </c>
      <c r="I175" s="7">
        <f>IF(W174&gt;0,ROUND(MIN(C175,EvalSheet!$F$168)*$I$1,2),0)</f>
        <v>0</v>
      </c>
      <c r="J175" s="7">
        <f>IF(W174&gt;0,ROUND(MIN(C175,EvalSheet!$F$168)*$J$1,2),0)</f>
        <v>0</v>
      </c>
      <c r="K175" s="7">
        <f>IF(W174&gt;0,ROUND(MIN(C175,EvalSheet!$F$168)*$K$1,2),0)</f>
        <v>0</v>
      </c>
      <c r="L175" s="6">
        <f t="shared" si="38"/>
        <v>0</v>
      </c>
      <c r="M175" s="7">
        <f t="shared" si="39"/>
        <v>0</v>
      </c>
      <c r="N175" s="2">
        <f t="shared" si="28"/>
        <v>0</v>
      </c>
      <c r="O175" s="80">
        <f t="shared" si="29"/>
        <v>0</v>
      </c>
      <c r="P175" s="79">
        <f t="shared" si="30"/>
        <v>0</v>
      </c>
      <c r="Q175" s="80">
        <f t="shared" si="31"/>
        <v>0</v>
      </c>
      <c r="R175" s="80">
        <f t="shared" si="32"/>
        <v>0</v>
      </c>
      <c r="S175">
        <f t="shared" si="40"/>
        <v>0</v>
      </c>
      <c r="T175" s="35">
        <f t="shared" si="33"/>
        <v>0</v>
      </c>
      <c r="U175" s="35">
        <f t="shared" si="34"/>
        <v>0</v>
      </c>
      <c r="V175" s="42">
        <f t="shared" si="41"/>
        <v>0</v>
      </c>
      <c r="W175" s="42">
        <f t="shared" si="35"/>
        <v>0</v>
      </c>
    </row>
    <row r="176" spans="2:23" x14ac:dyDescent="0.25">
      <c r="B176">
        <v>174</v>
      </c>
      <c r="C176" s="35">
        <f t="shared" si="36"/>
        <v>0</v>
      </c>
      <c r="D176" s="46">
        <f>IF(W175&gt;0,ROUND(PMT(EvalSheet!$F$92/12,EvalSheet!$F$96*12,-C176),5),0)</f>
        <v>0</v>
      </c>
      <c r="E176" s="6">
        <f t="shared" si="37"/>
        <v>0</v>
      </c>
      <c r="F176" s="6">
        <f>IF(W175&gt;0,ROUND(MIN(C176,EvalSheet!$F$168)*$F$1,2),0)</f>
        <v>0</v>
      </c>
      <c r="G176" s="7">
        <v>0</v>
      </c>
      <c r="H176" s="7">
        <f>IF(W175&gt;0,ROUND(MIN(C176,EvalSheet!$F$168)*$H$1,0),0)</f>
        <v>0</v>
      </c>
      <c r="I176" s="7">
        <f>IF(W175&gt;0,ROUND(MIN(C176,EvalSheet!$F$168)*$I$1,2),0)</f>
        <v>0</v>
      </c>
      <c r="J176" s="7">
        <f>IF(W175&gt;0,ROUND(MIN(C176,EvalSheet!$F$168)*$J$1,2),0)</f>
        <v>0</v>
      </c>
      <c r="K176" s="7">
        <f>IF(W175&gt;0,ROUND(MIN(C176,EvalSheet!$F$168)*$K$1,2),0)</f>
        <v>0</v>
      </c>
      <c r="L176" s="6">
        <f t="shared" si="38"/>
        <v>0</v>
      </c>
      <c r="M176" s="7">
        <f t="shared" si="39"/>
        <v>0</v>
      </c>
      <c r="N176" s="2">
        <f t="shared" si="28"/>
        <v>0</v>
      </c>
      <c r="O176" s="80">
        <f t="shared" si="29"/>
        <v>0</v>
      </c>
      <c r="P176" s="79">
        <f t="shared" si="30"/>
        <v>0</v>
      </c>
      <c r="Q176" s="80">
        <f t="shared" si="31"/>
        <v>0</v>
      </c>
      <c r="R176" s="80">
        <f t="shared" si="32"/>
        <v>0</v>
      </c>
      <c r="S176">
        <f t="shared" si="40"/>
        <v>0</v>
      </c>
      <c r="T176" s="35">
        <f t="shared" si="33"/>
        <v>0</v>
      </c>
      <c r="U176" s="35">
        <f t="shared" si="34"/>
        <v>0</v>
      </c>
      <c r="V176" s="42">
        <f t="shared" si="41"/>
        <v>0</v>
      </c>
      <c r="W176" s="42">
        <f t="shared" si="35"/>
        <v>0</v>
      </c>
    </row>
    <row r="177" spans="2:23" x14ac:dyDescent="0.25">
      <c r="B177">
        <v>175</v>
      </c>
      <c r="C177" s="35">
        <f t="shared" si="36"/>
        <v>0</v>
      </c>
      <c r="D177" s="46">
        <f>IF(W176&gt;0,ROUND(PMT(EvalSheet!$F$92/12,EvalSheet!$F$96*12,-C177),5),0)</f>
        <v>0</v>
      </c>
      <c r="E177" s="6">
        <f t="shared" si="37"/>
        <v>0</v>
      </c>
      <c r="F177" s="6">
        <f>IF(W176&gt;0,ROUND(MIN(C177,EvalSheet!$F$168)*$F$1,2),0)</f>
        <v>0</v>
      </c>
      <c r="G177" s="7">
        <v>0</v>
      </c>
      <c r="H177" s="7">
        <f>IF(W176&gt;0,ROUND(MIN(C177,EvalSheet!$F$168)*$H$1,0),0)</f>
        <v>0</v>
      </c>
      <c r="I177" s="7">
        <f>IF(W176&gt;0,ROUND(MIN(C177,EvalSheet!$F$168)*$I$1,2),0)</f>
        <v>0</v>
      </c>
      <c r="J177" s="7">
        <f>IF(W176&gt;0,ROUND(MIN(C177,EvalSheet!$F$168)*$J$1,2),0)</f>
        <v>0</v>
      </c>
      <c r="K177" s="7">
        <f>IF(W176&gt;0,ROUND(MIN(C177,EvalSheet!$F$168)*$K$1,2),0)</f>
        <v>0</v>
      </c>
      <c r="L177" s="6">
        <f t="shared" si="38"/>
        <v>0</v>
      </c>
      <c r="M177" s="7">
        <f t="shared" si="39"/>
        <v>0</v>
      </c>
      <c r="N177" s="2">
        <f t="shared" si="28"/>
        <v>0</v>
      </c>
      <c r="O177" s="80">
        <f t="shared" si="29"/>
        <v>0</v>
      </c>
      <c r="P177" s="79">
        <f t="shared" si="30"/>
        <v>0</v>
      </c>
      <c r="Q177" s="80">
        <f t="shared" si="31"/>
        <v>0</v>
      </c>
      <c r="R177" s="80">
        <f t="shared" si="32"/>
        <v>0</v>
      </c>
      <c r="S177">
        <f t="shared" si="40"/>
        <v>0</v>
      </c>
      <c r="T177" s="35">
        <f t="shared" si="33"/>
        <v>0</v>
      </c>
      <c r="U177" s="35">
        <f t="shared" si="34"/>
        <v>0</v>
      </c>
      <c r="V177" s="42">
        <f t="shared" si="41"/>
        <v>0</v>
      </c>
      <c r="W177" s="42">
        <f t="shared" si="35"/>
        <v>0</v>
      </c>
    </row>
    <row r="178" spans="2:23" x14ac:dyDescent="0.25">
      <c r="B178">
        <v>176</v>
      </c>
      <c r="C178" s="35">
        <f t="shared" si="36"/>
        <v>0</v>
      </c>
      <c r="D178" s="46">
        <f>IF(W177&gt;0,ROUND(PMT(EvalSheet!$F$92/12,EvalSheet!$F$96*12,-C178),5),0)</f>
        <v>0</v>
      </c>
      <c r="E178" s="6">
        <f t="shared" si="37"/>
        <v>0</v>
      </c>
      <c r="F178" s="6">
        <f>IF(W177&gt;0,ROUND(MIN(C178,EvalSheet!$F$168)*$F$1,2),0)</f>
        <v>0</v>
      </c>
      <c r="G178" s="7">
        <v>0</v>
      </c>
      <c r="H178" s="7">
        <f>IF(W177&gt;0,ROUND(MIN(C178,EvalSheet!$F$168)*$H$1,0),0)</f>
        <v>0</v>
      </c>
      <c r="I178" s="7">
        <f>IF(W177&gt;0,ROUND(MIN(C178,EvalSheet!$F$168)*$I$1,2),0)</f>
        <v>0</v>
      </c>
      <c r="J178" s="7">
        <f>IF(W177&gt;0,ROUND(MIN(C178,EvalSheet!$F$168)*$J$1,2),0)</f>
        <v>0</v>
      </c>
      <c r="K178" s="7">
        <f>IF(W177&gt;0,ROUND(MIN(C178,EvalSheet!$F$168)*$K$1,2),0)</f>
        <v>0</v>
      </c>
      <c r="L178" s="6">
        <f t="shared" si="38"/>
        <v>0</v>
      </c>
      <c r="M178" s="7">
        <f t="shared" si="39"/>
        <v>0</v>
      </c>
      <c r="N178" s="2">
        <f t="shared" si="28"/>
        <v>0</v>
      </c>
      <c r="O178" s="80">
        <f t="shared" si="29"/>
        <v>0</v>
      </c>
      <c r="P178" s="79">
        <f t="shared" si="30"/>
        <v>0</v>
      </c>
      <c r="Q178" s="80">
        <f t="shared" si="31"/>
        <v>0</v>
      </c>
      <c r="R178" s="80">
        <f t="shared" si="32"/>
        <v>0</v>
      </c>
      <c r="S178">
        <f t="shared" si="40"/>
        <v>0</v>
      </c>
      <c r="T178" s="35">
        <f t="shared" si="33"/>
        <v>0</v>
      </c>
      <c r="U178" s="35">
        <f t="shared" si="34"/>
        <v>0</v>
      </c>
      <c r="V178" s="42">
        <f t="shared" si="41"/>
        <v>0</v>
      </c>
      <c r="W178" s="42">
        <f t="shared" si="35"/>
        <v>0</v>
      </c>
    </row>
    <row r="179" spans="2:23" x14ac:dyDescent="0.25">
      <c r="B179">
        <v>177</v>
      </c>
      <c r="C179" s="35">
        <f t="shared" si="36"/>
        <v>0</v>
      </c>
      <c r="D179" s="46">
        <f>IF(W178&gt;0,ROUND(PMT(EvalSheet!$F$92/12,EvalSheet!$F$96*12,-C179),5),0)</f>
        <v>0</v>
      </c>
      <c r="E179" s="6">
        <f t="shared" si="37"/>
        <v>0</v>
      </c>
      <c r="F179" s="6">
        <f>IF(W178&gt;0,ROUND(MIN(C179,EvalSheet!$F$168)*$F$1,2),0)</f>
        <v>0</v>
      </c>
      <c r="G179" s="7">
        <v>0</v>
      </c>
      <c r="H179" s="7">
        <f>IF(W178&gt;0,ROUND(MIN(C179,EvalSheet!$F$168)*$H$1,0),0)</f>
        <v>0</v>
      </c>
      <c r="I179" s="7">
        <f>IF(W178&gt;0,ROUND(MIN(C179,EvalSheet!$F$168)*$I$1,2),0)</f>
        <v>0</v>
      </c>
      <c r="J179" s="7">
        <f>IF(W178&gt;0,ROUND(MIN(C179,EvalSheet!$F$168)*$J$1,2),0)</f>
        <v>0</v>
      </c>
      <c r="K179" s="7">
        <f>IF(W178&gt;0,ROUND(MIN(C179,EvalSheet!$F$168)*$K$1,2),0)</f>
        <v>0</v>
      </c>
      <c r="L179" s="6">
        <f t="shared" si="38"/>
        <v>0</v>
      </c>
      <c r="M179" s="7">
        <f t="shared" si="39"/>
        <v>0</v>
      </c>
      <c r="N179" s="2">
        <f t="shared" si="28"/>
        <v>0</v>
      </c>
      <c r="O179" s="80">
        <f t="shared" si="29"/>
        <v>0</v>
      </c>
      <c r="P179" s="79">
        <f t="shared" si="30"/>
        <v>0</v>
      </c>
      <c r="Q179" s="80">
        <f t="shared" si="31"/>
        <v>0</v>
      </c>
      <c r="R179" s="80">
        <f t="shared" si="32"/>
        <v>0</v>
      </c>
      <c r="S179">
        <f t="shared" si="40"/>
        <v>0</v>
      </c>
      <c r="T179" s="35">
        <f t="shared" si="33"/>
        <v>0</v>
      </c>
      <c r="U179" s="35">
        <f t="shared" si="34"/>
        <v>0</v>
      </c>
      <c r="V179" s="42">
        <f t="shared" si="41"/>
        <v>0</v>
      </c>
      <c r="W179" s="42">
        <f t="shared" si="35"/>
        <v>0</v>
      </c>
    </row>
    <row r="180" spans="2:23" x14ac:dyDescent="0.25">
      <c r="B180">
        <v>178</v>
      </c>
      <c r="C180" s="35">
        <f t="shared" si="36"/>
        <v>0</v>
      </c>
      <c r="D180" s="46">
        <f>IF(W179&gt;0,ROUND(PMT(EvalSheet!$F$92/12,EvalSheet!$F$96*12,-C180),5),0)</f>
        <v>0</v>
      </c>
      <c r="E180" s="6">
        <f t="shared" si="37"/>
        <v>0</v>
      </c>
      <c r="F180" s="6">
        <f>IF(W179&gt;0,ROUND(MIN(C180,EvalSheet!$F$168)*$F$1,2),0)</f>
        <v>0</v>
      </c>
      <c r="G180" s="7">
        <v>0</v>
      </c>
      <c r="H180" s="7">
        <f>IF(W179&gt;0,ROUND(MIN(C180,EvalSheet!$F$168)*$H$1,0),0)</f>
        <v>0</v>
      </c>
      <c r="I180" s="7">
        <f>IF(W179&gt;0,ROUND(MIN(C180,EvalSheet!$F$168)*$I$1,2),0)</f>
        <v>0</v>
      </c>
      <c r="J180" s="7">
        <f>IF(W179&gt;0,ROUND(MIN(C180,EvalSheet!$F$168)*$J$1,2),0)</f>
        <v>0</v>
      </c>
      <c r="K180" s="7">
        <f>IF(W179&gt;0,ROUND(MIN(C180,EvalSheet!$F$168)*$K$1,2),0)</f>
        <v>0</v>
      </c>
      <c r="L180" s="6">
        <f t="shared" si="38"/>
        <v>0</v>
      </c>
      <c r="M180" s="7">
        <f t="shared" si="39"/>
        <v>0</v>
      </c>
      <c r="N180" s="2">
        <f t="shared" si="28"/>
        <v>0</v>
      </c>
      <c r="O180" s="80">
        <f t="shared" si="29"/>
        <v>0</v>
      </c>
      <c r="P180" s="79">
        <f t="shared" si="30"/>
        <v>0</v>
      </c>
      <c r="Q180" s="80">
        <f t="shared" si="31"/>
        <v>0</v>
      </c>
      <c r="R180" s="80">
        <f t="shared" si="32"/>
        <v>0</v>
      </c>
      <c r="S180">
        <f t="shared" si="40"/>
        <v>0</v>
      </c>
      <c r="T180" s="35">
        <f t="shared" si="33"/>
        <v>0</v>
      </c>
      <c r="U180" s="35">
        <f t="shared" si="34"/>
        <v>0</v>
      </c>
      <c r="V180" s="42">
        <f t="shared" si="41"/>
        <v>0</v>
      </c>
      <c r="W180" s="42">
        <f t="shared" si="35"/>
        <v>0</v>
      </c>
    </row>
    <row r="181" spans="2:23" x14ac:dyDescent="0.25">
      <c r="B181">
        <v>179</v>
      </c>
      <c r="C181" s="35">
        <f t="shared" si="36"/>
        <v>0</v>
      </c>
      <c r="D181" s="46">
        <f>IF(W180&gt;0,ROUND(PMT(EvalSheet!$F$92/12,EvalSheet!$F$96*12,-C181),5),0)</f>
        <v>0</v>
      </c>
      <c r="E181" s="6">
        <f t="shared" si="37"/>
        <v>0</v>
      </c>
      <c r="F181" s="6">
        <f>IF(W180&gt;0,ROUND(MIN(C181,EvalSheet!$F$168)*$F$1,2),0)</f>
        <v>0</v>
      </c>
      <c r="G181" s="7">
        <v>0</v>
      </c>
      <c r="H181" s="7">
        <f>IF(W180&gt;0,ROUND(MIN(C181,EvalSheet!$F$168)*$H$1,0),0)</f>
        <v>0</v>
      </c>
      <c r="I181" s="7">
        <f>IF(W180&gt;0,ROUND(MIN(C181,EvalSheet!$F$168)*$I$1,2),0)</f>
        <v>0</v>
      </c>
      <c r="J181" s="7">
        <f>IF(W180&gt;0,ROUND(MIN(C181,EvalSheet!$F$168)*$J$1,2),0)</f>
        <v>0</v>
      </c>
      <c r="K181" s="7">
        <f>IF(W180&gt;0,ROUND(MIN(C181,EvalSheet!$F$168)*$K$1,2),0)</f>
        <v>0</v>
      </c>
      <c r="L181" s="6">
        <f t="shared" si="38"/>
        <v>0</v>
      </c>
      <c r="M181" s="7">
        <f t="shared" si="39"/>
        <v>0</v>
      </c>
      <c r="N181" s="2">
        <f t="shared" si="28"/>
        <v>0</v>
      </c>
      <c r="O181" s="80">
        <f t="shared" si="29"/>
        <v>0</v>
      </c>
      <c r="P181" s="79">
        <f t="shared" si="30"/>
        <v>0</v>
      </c>
      <c r="Q181" s="80">
        <f t="shared" si="31"/>
        <v>0</v>
      </c>
      <c r="R181" s="80">
        <f t="shared" si="32"/>
        <v>0</v>
      </c>
      <c r="S181">
        <f t="shared" si="40"/>
        <v>0</v>
      </c>
      <c r="T181" s="35">
        <f t="shared" si="33"/>
        <v>0</v>
      </c>
      <c r="U181" s="35">
        <f t="shared" si="34"/>
        <v>0</v>
      </c>
      <c r="V181" s="42">
        <f t="shared" si="41"/>
        <v>0</v>
      </c>
      <c r="W181" s="42">
        <f t="shared" si="35"/>
        <v>0</v>
      </c>
    </row>
    <row r="182" spans="2:23" x14ac:dyDescent="0.25">
      <c r="B182">
        <v>180</v>
      </c>
      <c r="C182" s="35">
        <f t="shared" si="36"/>
        <v>0</v>
      </c>
      <c r="D182" s="46">
        <f>IF(W181&gt;0,ROUND(PMT(EvalSheet!$F$92/12,EvalSheet!$F$96*12,-C182),5),0)</f>
        <v>0</v>
      </c>
      <c r="E182" s="6">
        <f t="shared" si="37"/>
        <v>0</v>
      </c>
      <c r="F182" s="6">
        <f>IF(W181&gt;0,ROUND(MIN(C182,EvalSheet!$F$168)*$F$1,2),0)</f>
        <v>0</v>
      </c>
      <c r="G182" s="7">
        <v>0</v>
      </c>
      <c r="H182" s="7">
        <f>IF(W181&gt;0,ROUND(MIN(C182,EvalSheet!$F$168)*$H$1,0),0)</f>
        <v>0</v>
      </c>
      <c r="I182" s="7">
        <f>IF(W181&gt;0,ROUND(MIN(C182,EvalSheet!$F$168)*$I$1,2),0)</f>
        <v>0</v>
      </c>
      <c r="J182" s="7">
        <f>IF(W181&gt;0,ROUND(MIN(C182,EvalSheet!$F$168)*$J$1,2),0)</f>
        <v>0</v>
      </c>
      <c r="K182" s="7">
        <f>IF(W181&gt;0,ROUND(MIN(C182,EvalSheet!$F$168)*$K$1,2),0)</f>
        <v>0</v>
      </c>
      <c r="L182" s="6">
        <f t="shared" si="38"/>
        <v>0</v>
      </c>
      <c r="M182" s="7">
        <f t="shared" si="39"/>
        <v>0</v>
      </c>
      <c r="N182" s="2">
        <f t="shared" si="28"/>
        <v>0</v>
      </c>
      <c r="O182" s="80">
        <f t="shared" si="29"/>
        <v>0</v>
      </c>
      <c r="P182" s="79">
        <f t="shared" si="30"/>
        <v>0</v>
      </c>
      <c r="Q182" s="80">
        <f t="shared" si="31"/>
        <v>0</v>
      </c>
      <c r="R182" s="80">
        <f t="shared" si="32"/>
        <v>0</v>
      </c>
      <c r="S182">
        <f t="shared" si="40"/>
        <v>0</v>
      </c>
      <c r="T182" s="35">
        <f t="shared" si="33"/>
        <v>0</v>
      </c>
      <c r="U182" s="35">
        <f t="shared" si="34"/>
        <v>0</v>
      </c>
      <c r="V182" s="42">
        <f t="shared" si="41"/>
        <v>0</v>
      </c>
      <c r="W182" s="42">
        <f t="shared" si="35"/>
        <v>0</v>
      </c>
    </row>
    <row r="183" spans="2:23" x14ac:dyDescent="0.25">
      <c r="B183">
        <v>181</v>
      </c>
      <c r="C183" s="35">
        <f t="shared" si="36"/>
        <v>0</v>
      </c>
      <c r="D183" s="46">
        <f>IF(W182&gt;0,ROUND(PMT(EvalSheet!$F$92/12,EvalSheet!$F$96*12,-C183),5),0)</f>
        <v>0</v>
      </c>
      <c r="E183" s="6">
        <f t="shared" si="37"/>
        <v>0</v>
      </c>
      <c r="F183" s="6">
        <f>IF(W182&gt;0,ROUND(MIN(C183,EvalSheet!$F$168)*$F$1,2),0)</f>
        <v>0</v>
      </c>
      <c r="G183" s="7">
        <v>0</v>
      </c>
      <c r="H183" s="7">
        <f>IF(W182&gt;0,ROUND(MIN(C183,EvalSheet!$F$168)*$H$1,0),0)</f>
        <v>0</v>
      </c>
      <c r="I183" s="7">
        <f>IF(W182&gt;0,ROUND(MIN(C183,EvalSheet!$F$168)*$I$1,2),0)</f>
        <v>0</v>
      </c>
      <c r="J183" s="7">
        <f>IF(W182&gt;0,ROUND(MIN(C183,EvalSheet!$F$168)*$J$1,2),0)</f>
        <v>0</v>
      </c>
      <c r="K183" s="7">
        <f>IF(W182&gt;0,ROUND(MIN(C183,EvalSheet!$F$168)*$K$1,2),0)</f>
        <v>0</v>
      </c>
      <c r="L183" s="6">
        <f t="shared" si="38"/>
        <v>0</v>
      </c>
      <c r="M183" s="7">
        <f t="shared" si="39"/>
        <v>0</v>
      </c>
      <c r="N183" s="2">
        <f t="shared" si="28"/>
        <v>0</v>
      </c>
      <c r="O183" s="80">
        <f t="shared" si="29"/>
        <v>0</v>
      </c>
      <c r="P183" s="79">
        <f t="shared" si="30"/>
        <v>0</v>
      </c>
      <c r="Q183" s="80">
        <f t="shared" si="31"/>
        <v>0</v>
      </c>
      <c r="R183" s="80">
        <f t="shared" si="32"/>
        <v>0</v>
      </c>
      <c r="S183">
        <f t="shared" si="40"/>
        <v>0</v>
      </c>
      <c r="T183" s="35">
        <f t="shared" si="33"/>
        <v>0</v>
      </c>
      <c r="U183" s="35">
        <f t="shared" si="34"/>
        <v>0</v>
      </c>
      <c r="V183" s="42">
        <f t="shared" si="41"/>
        <v>0</v>
      </c>
      <c r="W183" s="42">
        <f t="shared" si="35"/>
        <v>0</v>
      </c>
    </row>
    <row r="184" spans="2:23" x14ac:dyDescent="0.25">
      <c r="B184">
        <v>182</v>
      </c>
      <c r="C184" s="35">
        <f t="shared" si="36"/>
        <v>0</v>
      </c>
      <c r="D184" s="46">
        <f>IF(W183&gt;0,ROUND(PMT(EvalSheet!$F$92/12,EvalSheet!$F$96*12,-C184),5),0)</f>
        <v>0</v>
      </c>
      <c r="E184" s="6">
        <f t="shared" si="37"/>
        <v>0</v>
      </c>
      <c r="F184" s="6">
        <f>IF(W183&gt;0,ROUND(MIN(C184,EvalSheet!$F$168)*$F$1,2),0)</f>
        <v>0</v>
      </c>
      <c r="G184" s="7">
        <v>0</v>
      </c>
      <c r="H184" s="7">
        <f>IF(W183&gt;0,ROUND(MIN(C184,EvalSheet!$F$168)*$H$1,0),0)</f>
        <v>0</v>
      </c>
      <c r="I184" s="7">
        <f>IF(W183&gt;0,ROUND(MIN(C184,EvalSheet!$F$168)*$I$1,2),0)</f>
        <v>0</v>
      </c>
      <c r="J184" s="7">
        <f>IF(W183&gt;0,ROUND(MIN(C184,EvalSheet!$F$168)*$J$1,2),0)</f>
        <v>0</v>
      </c>
      <c r="K184" s="7">
        <f>IF(W183&gt;0,ROUND(MIN(C184,EvalSheet!$F$168)*$K$1,2),0)</f>
        <v>0</v>
      </c>
      <c r="L184" s="6">
        <f t="shared" si="38"/>
        <v>0</v>
      </c>
      <c r="M184" s="7">
        <f t="shared" si="39"/>
        <v>0</v>
      </c>
      <c r="N184" s="2">
        <f t="shared" si="28"/>
        <v>0</v>
      </c>
      <c r="O184" s="80">
        <f t="shared" si="29"/>
        <v>0</v>
      </c>
      <c r="P184" s="79">
        <f t="shared" si="30"/>
        <v>0</v>
      </c>
      <c r="Q184" s="80">
        <f t="shared" si="31"/>
        <v>0</v>
      </c>
      <c r="R184" s="80">
        <f t="shared" si="32"/>
        <v>0</v>
      </c>
      <c r="S184">
        <f t="shared" si="40"/>
        <v>0</v>
      </c>
      <c r="T184" s="35">
        <f t="shared" si="33"/>
        <v>0</v>
      </c>
      <c r="U184" s="35">
        <f t="shared" si="34"/>
        <v>0</v>
      </c>
      <c r="V184" s="42">
        <f t="shared" si="41"/>
        <v>0</v>
      </c>
      <c r="W184" s="42">
        <f t="shared" si="35"/>
        <v>0</v>
      </c>
    </row>
    <row r="185" spans="2:23" x14ac:dyDescent="0.25">
      <c r="B185">
        <v>183</v>
      </c>
      <c r="C185" s="35">
        <f t="shared" si="36"/>
        <v>0</v>
      </c>
      <c r="D185" s="46">
        <f>IF(W184&gt;0,ROUND(PMT(EvalSheet!$F$92/12,EvalSheet!$F$96*12,-C185),5),0)</f>
        <v>0</v>
      </c>
      <c r="E185" s="6">
        <f t="shared" si="37"/>
        <v>0</v>
      </c>
      <c r="F185" s="6">
        <f>IF(W184&gt;0,ROUND(MIN(C185,EvalSheet!$F$168)*$F$1,2),0)</f>
        <v>0</v>
      </c>
      <c r="G185" s="7">
        <v>0</v>
      </c>
      <c r="H185" s="7">
        <f>IF(W184&gt;0,ROUND(MIN(C185,EvalSheet!$F$168)*$H$1,0),0)</f>
        <v>0</v>
      </c>
      <c r="I185" s="7">
        <f>IF(W184&gt;0,ROUND(MIN(C185,EvalSheet!$F$168)*$I$1,2),0)</f>
        <v>0</v>
      </c>
      <c r="J185" s="7">
        <f>IF(W184&gt;0,ROUND(MIN(C185,EvalSheet!$F$168)*$J$1,2),0)</f>
        <v>0</v>
      </c>
      <c r="K185" s="7">
        <f>IF(W184&gt;0,ROUND(MIN(C185,EvalSheet!$F$168)*$K$1,2),0)</f>
        <v>0</v>
      </c>
      <c r="L185" s="6">
        <f t="shared" si="38"/>
        <v>0</v>
      </c>
      <c r="M185" s="7">
        <f t="shared" si="39"/>
        <v>0</v>
      </c>
      <c r="N185" s="2">
        <f t="shared" si="28"/>
        <v>0</v>
      </c>
      <c r="O185" s="80">
        <f t="shared" si="29"/>
        <v>0</v>
      </c>
      <c r="P185" s="79">
        <f t="shared" si="30"/>
        <v>0</v>
      </c>
      <c r="Q185" s="80">
        <f t="shared" si="31"/>
        <v>0</v>
      </c>
      <c r="R185" s="80">
        <f t="shared" si="32"/>
        <v>0</v>
      </c>
      <c r="S185">
        <f t="shared" si="40"/>
        <v>0</v>
      </c>
      <c r="T185" s="35">
        <f t="shared" si="33"/>
        <v>0</v>
      </c>
      <c r="U185" s="35">
        <f t="shared" si="34"/>
        <v>0</v>
      </c>
      <c r="V185" s="42">
        <f t="shared" si="41"/>
        <v>0</v>
      </c>
      <c r="W185" s="42">
        <f t="shared" si="35"/>
        <v>0</v>
      </c>
    </row>
    <row r="186" spans="2:23" x14ac:dyDescent="0.25">
      <c r="B186">
        <v>184</v>
      </c>
      <c r="C186" s="35">
        <f t="shared" si="36"/>
        <v>0</v>
      </c>
      <c r="D186" s="46">
        <f>IF(W185&gt;0,ROUND(PMT(EvalSheet!$F$92/12,EvalSheet!$F$96*12,-C186),5),0)</f>
        <v>0</v>
      </c>
      <c r="E186" s="6">
        <f t="shared" si="37"/>
        <v>0</v>
      </c>
      <c r="F186" s="6">
        <f>IF(W185&gt;0,ROUND(MIN(C186,EvalSheet!$F$168)*$F$1,2),0)</f>
        <v>0</v>
      </c>
      <c r="G186" s="7">
        <v>0</v>
      </c>
      <c r="H186" s="7">
        <f>IF(W185&gt;0,ROUND(MIN(C186,EvalSheet!$F$168)*$H$1,0),0)</f>
        <v>0</v>
      </c>
      <c r="I186" s="7">
        <f>IF(W185&gt;0,ROUND(MIN(C186,EvalSheet!$F$168)*$I$1,2),0)</f>
        <v>0</v>
      </c>
      <c r="J186" s="7">
        <f>IF(W185&gt;0,ROUND(MIN(C186,EvalSheet!$F$168)*$J$1,2),0)</f>
        <v>0</v>
      </c>
      <c r="K186" s="7">
        <f>IF(W185&gt;0,ROUND(MIN(C186,EvalSheet!$F$168)*$K$1,2),0)</f>
        <v>0</v>
      </c>
      <c r="L186" s="6">
        <f t="shared" si="38"/>
        <v>0</v>
      </c>
      <c r="M186" s="7">
        <f t="shared" si="39"/>
        <v>0</v>
      </c>
      <c r="N186" s="2">
        <f t="shared" si="28"/>
        <v>0</v>
      </c>
      <c r="O186" s="80">
        <f t="shared" si="29"/>
        <v>0</v>
      </c>
      <c r="P186" s="79">
        <f t="shared" si="30"/>
        <v>0</v>
      </c>
      <c r="Q186" s="80">
        <f t="shared" si="31"/>
        <v>0</v>
      </c>
      <c r="R186" s="80">
        <f t="shared" si="32"/>
        <v>0</v>
      </c>
      <c r="S186">
        <f t="shared" si="40"/>
        <v>0</v>
      </c>
      <c r="T186" s="35">
        <f t="shared" si="33"/>
        <v>0</v>
      </c>
      <c r="U186" s="35">
        <f t="shared" si="34"/>
        <v>0</v>
      </c>
      <c r="V186" s="42">
        <f t="shared" si="41"/>
        <v>0</v>
      </c>
      <c r="W186" s="42">
        <f t="shared" si="35"/>
        <v>0</v>
      </c>
    </row>
    <row r="187" spans="2:23" x14ac:dyDescent="0.25">
      <c r="B187">
        <v>185</v>
      </c>
      <c r="C187" s="35">
        <f t="shared" si="36"/>
        <v>0</v>
      </c>
      <c r="D187" s="46">
        <f>IF(W186&gt;0,ROUND(PMT(EvalSheet!$F$92/12,EvalSheet!$F$96*12,-C187),5),0)</f>
        <v>0</v>
      </c>
      <c r="E187" s="6">
        <f t="shared" si="37"/>
        <v>0</v>
      </c>
      <c r="F187" s="6">
        <f>IF(W186&gt;0,ROUND(MIN(C187,EvalSheet!$F$168)*$F$1,2),0)</f>
        <v>0</v>
      </c>
      <c r="G187" s="7">
        <v>0</v>
      </c>
      <c r="H187" s="7">
        <f>IF(W186&gt;0,ROUND(MIN(C187,EvalSheet!$F$168)*$H$1,0),0)</f>
        <v>0</v>
      </c>
      <c r="I187" s="7">
        <f>IF(W186&gt;0,ROUND(MIN(C187,EvalSheet!$F$168)*$I$1,2),0)</f>
        <v>0</v>
      </c>
      <c r="J187" s="7">
        <f>IF(W186&gt;0,ROUND(MIN(C187,EvalSheet!$F$168)*$J$1,2),0)</f>
        <v>0</v>
      </c>
      <c r="K187" s="7">
        <f>IF(W186&gt;0,ROUND(MIN(C187,EvalSheet!$F$168)*$K$1,2),0)</f>
        <v>0</v>
      </c>
      <c r="L187" s="6">
        <f t="shared" si="38"/>
        <v>0</v>
      </c>
      <c r="M187" s="7">
        <f t="shared" si="39"/>
        <v>0</v>
      </c>
      <c r="N187" s="2">
        <f t="shared" si="28"/>
        <v>0</v>
      </c>
      <c r="O187" s="80">
        <f t="shared" si="29"/>
        <v>0</v>
      </c>
      <c r="P187" s="79">
        <f t="shared" si="30"/>
        <v>0</v>
      </c>
      <c r="Q187" s="80">
        <f t="shared" si="31"/>
        <v>0</v>
      </c>
      <c r="R187" s="80">
        <f t="shared" si="32"/>
        <v>0</v>
      </c>
      <c r="S187">
        <f t="shared" si="40"/>
        <v>0</v>
      </c>
      <c r="T187" s="35">
        <f t="shared" si="33"/>
        <v>0</v>
      </c>
      <c r="U187" s="35">
        <f t="shared" si="34"/>
        <v>0</v>
      </c>
      <c r="V187" s="42">
        <f t="shared" si="41"/>
        <v>0</v>
      </c>
      <c r="W187" s="42">
        <f t="shared" si="35"/>
        <v>0</v>
      </c>
    </row>
    <row r="188" spans="2:23" x14ac:dyDescent="0.25">
      <c r="B188">
        <v>186</v>
      </c>
      <c r="C188" s="35">
        <f t="shared" si="36"/>
        <v>0</v>
      </c>
      <c r="D188" s="46">
        <f>IF(W187&gt;0,ROUND(PMT(EvalSheet!$F$92/12,EvalSheet!$F$96*12,-C188),5),0)</f>
        <v>0</v>
      </c>
      <c r="E188" s="6">
        <f t="shared" si="37"/>
        <v>0</v>
      </c>
      <c r="F188" s="6">
        <f>IF(W187&gt;0,ROUND(MIN(C188,EvalSheet!$F$168)*$F$1,2),0)</f>
        <v>0</v>
      </c>
      <c r="G188" s="7">
        <v>0</v>
      </c>
      <c r="H188" s="7">
        <f>IF(W187&gt;0,ROUND(MIN(C188,EvalSheet!$F$168)*$H$1,0),0)</f>
        <v>0</v>
      </c>
      <c r="I188" s="7">
        <f>IF(W187&gt;0,ROUND(MIN(C188,EvalSheet!$F$168)*$I$1,2),0)</f>
        <v>0</v>
      </c>
      <c r="J188" s="7">
        <f>IF(W187&gt;0,ROUND(MIN(C188,EvalSheet!$F$168)*$J$1,2),0)</f>
        <v>0</v>
      </c>
      <c r="K188" s="7">
        <f>IF(W187&gt;0,ROUND(MIN(C188,EvalSheet!$F$168)*$K$1,2),0)</f>
        <v>0</v>
      </c>
      <c r="L188" s="6">
        <f t="shared" si="38"/>
        <v>0</v>
      </c>
      <c r="M188" s="7">
        <f t="shared" si="39"/>
        <v>0</v>
      </c>
      <c r="N188" s="2">
        <f t="shared" si="28"/>
        <v>0</v>
      </c>
      <c r="O188" s="80">
        <f t="shared" si="29"/>
        <v>0</v>
      </c>
      <c r="P188" s="79">
        <f t="shared" si="30"/>
        <v>0</v>
      </c>
      <c r="Q188" s="80">
        <f t="shared" si="31"/>
        <v>0</v>
      </c>
      <c r="R188" s="80">
        <f t="shared" si="32"/>
        <v>0</v>
      </c>
      <c r="S188">
        <f t="shared" si="40"/>
        <v>0</v>
      </c>
      <c r="T188" s="35">
        <f t="shared" si="33"/>
        <v>0</v>
      </c>
      <c r="U188" s="35">
        <f t="shared" si="34"/>
        <v>0</v>
      </c>
      <c r="V188" s="42">
        <f t="shared" si="41"/>
        <v>0</v>
      </c>
      <c r="W188" s="42">
        <f t="shared" si="35"/>
        <v>0</v>
      </c>
    </row>
    <row r="189" spans="2:23" x14ac:dyDescent="0.25">
      <c r="B189">
        <v>187</v>
      </c>
      <c r="C189" s="35">
        <f t="shared" si="36"/>
        <v>0</v>
      </c>
      <c r="D189" s="46">
        <f>IF(W188&gt;0,ROUND(PMT(EvalSheet!$F$92/12,EvalSheet!$F$96*12,-C189),5),0)</f>
        <v>0</v>
      </c>
      <c r="E189" s="6">
        <f t="shared" si="37"/>
        <v>0</v>
      </c>
      <c r="F189" s="6">
        <f>IF(W188&gt;0,ROUND(MIN(C189,EvalSheet!$F$168)*$F$1,2),0)</f>
        <v>0</v>
      </c>
      <c r="G189" s="7">
        <v>0</v>
      </c>
      <c r="H189" s="7">
        <f>IF(W188&gt;0,ROUND(MIN(C189,EvalSheet!$F$168)*$H$1,0),0)</f>
        <v>0</v>
      </c>
      <c r="I189" s="7">
        <f>IF(W188&gt;0,ROUND(MIN(C189,EvalSheet!$F$168)*$I$1,2),0)</f>
        <v>0</v>
      </c>
      <c r="J189" s="7">
        <f>IF(W188&gt;0,ROUND(MIN(C189,EvalSheet!$F$168)*$J$1,2),0)</f>
        <v>0</v>
      </c>
      <c r="K189" s="7">
        <f>IF(W188&gt;0,ROUND(MIN(C189,EvalSheet!$F$168)*$K$1,2),0)</f>
        <v>0</v>
      </c>
      <c r="L189" s="6">
        <f t="shared" si="38"/>
        <v>0</v>
      </c>
      <c r="M189" s="7">
        <f t="shared" si="39"/>
        <v>0</v>
      </c>
      <c r="N189" s="2">
        <f t="shared" si="28"/>
        <v>0</v>
      </c>
      <c r="O189" s="80">
        <f t="shared" si="29"/>
        <v>0</v>
      </c>
      <c r="P189" s="79">
        <f t="shared" si="30"/>
        <v>0</v>
      </c>
      <c r="Q189" s="80">
        <f t="shared" si="31"/>
        <v>0</v>
      </c>
      <c r="R189" s="80">
        <f t="shared" si="32"/>
        <v>0</v>
      </c>
      <c r="S189">
        <f t="shared" si="40"/>
        <v>0</v>
      </c>
      <c r="T189" s="35">
        <f t="shared" si="33"/>
        <v>0</v>
      </c>
      <c r="U189" s="35">
        <f t="shared" si="34"/>
        <v>0</v>
      </c>
      <c r="V189" s="42">
        <f t="shared" si="41"/>
        <v>0</v>
      </c>
      <c r="W189" s="42">
        <f t="shared" si="35"/>
        <v>0</v>
      </c>
    </row>
    <row r="190" spans="2:23" x14ac:dyDescent="0.25">
      <c r="B190">
        <v>188</v>
      </c>
      <c r="C190" s="35">
        <f t="shared" si="36"/>
        <v>0</v>
      </c>
      <c r="D190" s="46">
        <f>IF(W189&gt;0,ROUND(PMT(EvalSheet!$F$92/12,EvalSheet!$F$96*12,-C190),5),0)</f>
        <v>0</v>
      </c>
      <c r="E190" s="6">
        <f t="shared" si="37"/>
        <v>0</v>
      </c>
      <c r="F190" s="6">
        <f>IF(W189&gt;0,ROUND(MIN(C190,EvalSheet!$F$168)*$F$1,2),0)</f>
        <v>0</v>
      </c>
      <c r="G190" s="7">
        <v>0</v>
      </c>
      <c r="H190" s="7">
        <f>IF(W189&gt;0,ROUND(MIN(C190,EvalSheet!$F$168)*$H$1,0),0)</f>
        <v>0</v>
      </c>
      <c r="I190" s="7">
        <f>IF(W189&gt;0,ROUND(MIN(C190,EvalSheet!$F$168)*$I$1,2),0)</f>
        <v>0</v>
      </c>
      <c r="J190" s="7">
        <f>IF(W189&gt;0,ROUND(MIN(C190,EvalSheet!$F$168)*$J$1,2),0)</f>
        <v>0</v>
      </c>
      <c r="K190" s="7">
        <f>IF(W189&gt;0,ROUND(MIN(C190,EvalSheet!$F$168)*$K$1,2),0)</f>
        <v>0</v>
      </c>
      <c r="L190" s="6">
        <f t="shared" si="38"/>
        <v>0</v>
      </c>
      <c r="M190" s="7">
        <f t="shared" si="39"/>
        <v>0</v>
      </c>
      <c r="N190" s="2">
        <f t="shared" si="28"/>
        <v>0</v>
      </c>
      <c r="O190" s="80">
        <f t="shared" si="29"/>
        <v>0</v>
      </c>
      <c r="P190" s="79">
        <f t="shared" si="30"/>
        <v>0</v>
      </c>
      <c r="Q190" s="80">
        <f t="shared" si="31"/>
        <v>0</v>
      </c>
      <c r="R190" s="80">
        <f t="shared" si="32"/>
        <v>0</v>
      </c>
      <c r="S190">
        <f t="shared" si="40"/>
        <v>0</v>
      </c>
      <c r="T190" s="35">
        <f t="shared" si="33"/>
        <v>0</v>
      </c>
      <c r="U190" s="35">
        <f t="shared" si="34"/>
        <v>0</v>
      </c>
      <c r="V190" s="42">
        <f t="shared" si="41"/>
        <v>0</v>
      </c>
      <c r="W190" s="42">
        <f t="shared" si="35"/>
        <v>0</v>
      </c>
    </row>
    <row r="191" spans="2:23" x14ac:dyDescent="0.25">
      <c r="B191">
        <v>189</v>
      </c>
      <c r="C191" s="35">
        <f t="shared" si="36"/>
        <v>0</v>
      </c>
      <c r="D191" s="46">
        <f>IF(W190&gt;0,ROUND(PMT(EvalSheet!$F$92/12,EvalSheet!$F$96*12,-C191),5),0)</f>
        <v>0</v>
      </c>
      <c r="E191" s="6">
        <f t="shared" si="37"/>
        <v>0</v>
      </c>
      <c r="F191" s="6">
        <f>IF(W190&gt;0,ROUND(MIN(C191,EvalSheet!$F$168)*$F$1,2),0)</f>
        <v>0</v>
      </c>
      <c r="G191" s="7">
        <v>0</v>
      </c>
      <c r="H191" s="7">
        <f>IF(W190&gt;0,ROUND(MIN(C191,EvalSheet!$F$168)*$H$1,0),0)</f>
        <v>0</v>
      </c>
      <c r="I191" s="7">
        <f>IF(W190&gt;0,ROUND(MIN(C191,EvalSheet!$F$168)*$I$1,2),0)</f>
        <v>0</v>
      </c>
      <c r="J191" s="7">
        <f>IF(W190&gt;0,ROUND(MIN(C191,EvalSheet!$F$168)*$J$1,2),0)</f>
        <v>0</v>
      </c>
      <c r="K191" s="7">
        <f>IF(W190&gt;0,ROUND(MIN(C191,EvalSheet!$F$168)*$K$1,2),0)</f>
        <v>0</v>
      </c>
      <c r="L191" s="6">
        <f t="shared" si="38"/>
        <v>0</v>
      </c>
      <c r="M191" s="7">
        <f t="shared" si="39"/>
        <v>0</v>
      </c>
      <c r="N191" s="2">
        <f t="shared" si="28"/>
        <v>0</v>
      </c>
      <c r="O191" s="80">
        <f t="shared" si="29"/>
        <v>0</v>
      </c>
      <c r="P191" s="79">
        <f t="shared" si="30"/>
        <v>0</v>
      </c>
      <c r="Q191" s="80">
        <f t="shared" si="31"/>
        <v>0</v>
      </c>
      <c r="R191" s="80">
        <f t="shared" si="32"/>
        <v>0</v>
      </c>
      <c r="S191">
        <f t="shared" si="40"/>
        <v>0</v>
      </c>
      <c r="T191" s="35">
        <f t="shared" si="33"/>
        <v>0</v>
      </c>
      <c r="U191" s="35">
        <f t="shared" si="34"/>
        <v>0</v>
      </c>
      <c r="V191" s="42">
        <f t="shared" si="41"/>
        <v>0</v>
      </c>
      <c r="W191" s="42">
        <f t="shared" si="35"/>
        <v>0</v>
      </c>
    </row>
    <row r="192" spans="2:23" x14ac:dyDescent="0.25">
      <c r="B192">
        <v>190</v>
      </c>
      <c r="C192" s="35">
        <f t="shared" si="36"/>
        <v>0</v>
      </c>
      <c r="D192" s="46">
        <f>IF(W191&gt;0,ROUND(PMT(EvalSheet!$F$92/12,EvalSheet!$F$96*12,-C192),5),0)</f>
        <v>0</v>
      </c>
      <c r="E192" s="6">
        <f t="shared" si="37"/>
        <v>0</v>
      </c>
      <c r="F192" s="6">
        <f>IF(W191&gt;0,ROUND(MIN(C192,EvalSheet!$F$168)*$F$1,2),0)</f>
        <v>0</v>
      </c>
      <c r="G192" s="7">
        <v>0</v>
      </c>
      <c r="H192" s="7">
        <f>IF(W191&gt;0,ROUND(MIN(C192,EvalSheet!$F$168)*$H$1,0),0)</f>
        <v>0</v>
      </c>
      <c r="I192" s="7">
        <f>IF(W191&gt;0,ROUND(MIN(C192,EvalSheet!$F$168)*$I$1,2),0)</f>
        <v>0</v>
      </c>
      <c r="J192" s="7">
        <f>IF(W191&gt;0,ROUND(MIN(C192,EvalSheet!$F$168)*$J$1,2),0)</f>
        <v>0</v>
      </c>
      <c r="K192" s="7">
        <f>IF(W191&gt;0,ROUND(MIN(C192,EvalSheet!$F$168)*$K$1,2),0)</f>
        <v>0</v>
      </c>
      <c r="L192" s="6">
        <f t="shared" si="38"/>
        <v>0</v>
      </c>
      <c r="M192" s="7">
        <f t="shared" si="39"/>
        <v>0</v>
      </c>
      <c r="N192" s="2">
        <f t="shared" si="28"/>
        <v>0</v>
      </c>
      <c r="O192" s="80">
        <f t="shared" si="29"/>
        <v>0</v>
      </c>
      <c r="P192" s="79">
        <f t="shared" si="30"/>
        <v>0</v>
      </c>
      <c r="Q192" s="80">
        <f t="shared" si="31"/>
        <v>0</v>
      </c>
      <c r="R192" s="80">
        <f t="shared" si="32"/>
        <v>0</v>
      </c>
      <c r="S192">
        <f t="shared" si="40"/>
        <v>0</v>
      </c>
      <c r="T192" s="35">
        <f t="shared" si="33"/>
        <v>0</v>
      </c>
      <c r="U192" s="35">
        <f t="shared" si="34"/>
        <v>0</v>
      </c>
      <c r="V192" s="42">
        <f t="shared" si="41"/>
        <v>0</v>
      </c>
      <c r="W192" s="42">
        <f t="shared" si="35"/>
        <v>0</v>
      </c>
    </row>
    <row r="193" spans="2:23" x14ac:dyDescent="0.25">
      <c r="B193">
        <v>191</v>
      </c>
      <c r="C193" s="35">
        <f t="shared" si="36"/>
        <v>0</v>
      </c>
      <c r="D193" s="46">
        <f>IF(W192&gt;0,ROUND(PMT(EvalSheet!$F$92/12,EvalSheet!$F$96*12,-C193),5),0)</f>
        <v>0</v>
      </c>
      <c r="E193" s="6">
        <f t="shared" si="37"/>
        <v>0</v>
      </c>
      <c r="F193" s="6">
        <f>IF(W192&gt;0,ROUND(MIN(C193,EvalSheet!$F$168)*$F$1,2),0)</f>
        <v>0</v>
      </c>
      <c r="G193" s="7">
        <v>0</v>
      </c>
      <c r="H193" s="7">
        <f>IF(W192&gt;0,ROUND(MIN(C193,EvalSheet!$F$168)*$H$1,0),0)</f>
        <v>0</v>
      </c>
      <c r="I193" s="7">
        <f>IF(W192&gt;0,ROUND(MIN(C193,EvalSheet!$F$168)*$I$1,2),0)</f>
        <v>0</v>
      </c>
      <c r="J193" s="7">
        <f>IF(W192&gt;0,ROUND(MIN(C193,EvalSheet!$F$168)*$J$1,2),0)</f>
        <v>0</v>
      </c>
      <c r="K193" s="7">
        <f>IF(W192&gt;0,ROUND(MIN(C193,EvalSheet!$F$168)*$K$1,2),0)</f>
        <v>0</v>
      </c>
      <c r="L193" s="6">
        <f t="shared" si="38"/>
        <v>0</v>
      </c>
      <c r="M193" s="7">
        <f t="shared" si="39"/>
        <v>0</v>
      </c>
      <c r="N193" s="2">
        <f t="shared" si="28"/>
        <v>0</v>
      </c>
      <c r="O193" s="80">
        <f t="shared" si="29"/>
        <v>0</v>
      </c>
      <c r="P193" s="79">
        <f t="shared" si="30"/>
        <v>0</v>
      </c>
      <c r="Q193" s="80">
        <f t="shared" si="31"/>
        <v>0</v>
      </c>
      <c r="R193" s="80">
        <f t="shared" si="32"/>
        <v>0</v>
      </c>
      <c r="S193">
        <f t="shared" si="40"/>
        <v>0</v>
      </c>
      <c r="T193" s="35">
        <f t="shared" si="33"/>
        <v>0</v>
      </c>
      <c r="U193" s="35">
        <f t="shared" si="34"/>
        <v>0</v>
      </c>
      <c r="V193" s="42">
        <f t="shared" si="41"/>
        <v>0</v>
      </c>
      <c r="W193" s="42">
        <f t="shared" si="35"/>
        <v>0</v>
      </c>
    </row>
    <row r="194" spans="2:23" x14ac:dyDescent="0.25">
      <c r="B194">
        <v>192</v>
      </c>
      <c r="C194" s="35">
        <f t="shared" si="36"/>
        <v>0</v>
      </c>
      <c r="D194" s="46">
        <f>IF(W193&gt;0,ROUND(PMT(EvalSheet!$F$92/12,EvalSheet!$F$96*12,-C194),5),0)</f>
        <v>0</v>
      </c>
      <c r="E194" s="6">
        <f t="shared" si="37"/>
        <v>0</v>
      </c>
      <c r="F194" s="6">
        <f>IF(W193&gt;0,ROUND(MIN(C194,EvalSheet!$F$168)*$F$1,2),0)</f>
        <v>0</v>
      </c>
      <c r="G194" s="7">
        <v>0</v>
      </c>
      <c r="H194" s="7">
        <f>IF(W193&gt;0,ROUND(MIN(C194,EvalSheet!$F$168)*$H$1,0),0)</f>
        <v>0</v>
      </c>
      <c r="I194" s="7">
        <f>IF(W193&gt;0,ROUND(MIN(C194,EvalSheet!$F$168)*$I$1,2),0)</f>
        <v>0</v>
      </c>
      <c r="J194" s="7">
        <f>IF(W193&gt;0,ROUND(MIN(C194,EvalSheet!$F$168)*$J$1,2),0)</f>
        <v>0</v>
      </c>
      <c r="K194" s="7">
        <f>IF(W193&gt;0,ROUND(MIN(C194,EvalSheet!$F$168)*$K$1,2),0)</f>
        <v>0</v>
      </c>
      <c r="L194" s="6">
        <f t="shared" si="38"/>
        <v>0</v>
      </c>
      <c r="M194" s="7">
        <f t="shared" si="39"/>
        <v>0</v>
      </c>
      <c r="N194" s="2">
        <f t="shared" si="28"/>
        <v>0</v>
      </c>
      <c r="O194" s="80">
        <f t="shared" si="29"/>
        <v>0</v>
      </c>
      <c r="P194" s="79">
        <f t="shared" si="30"/>
        <v>0</v>
      </c>
      <c r="Q194" s="80">
        <f t="shared" si="31"/>
        <v>0</v>
      </c>
      <c r="R194" s="80">
        <f t="shared" si="32"/>
        <v>0</v>
      </c>
      <c r="S194">
        <f t="shared" si="40"/>
        <v>0</v>
      </c>
      <c r="T194" s="35">
        <f t="shared" si="33"/>
        <v>0</v>
      </c>
      <c r="U194" s="35">
        <f t="shared" si="34"/>
        <v>0</v>
      </c>
      <c r="V194" s="42">
        <f t="shared" si="41"/>
        <v>0</v>
      </c>
      <c r="W194" s="42">
        <f t="shared" si="35"/>
        <v>0</v>
      </c>
    </row>
    <row r="195" spans="2:23" x14ac:dyDescent="0.25">
      <c r="B195">
        <v>193</v>
      </c>
      <c r="C195" s="35">
        <f t="shared" si="36"/>
        <v>0</v>
      </c>
      <c r="D195" s="46">
        <f>IF(W194&gt;0,ROUND(PMT(EvalSheet!$F$92/12,EvalSheet!$F$96*12,-C195),5),0)</f>
        <v>0</v>
      </c>
      <c r="E195" s="6">
        <f t="shared" si="37"/>
        <v>0</v>
      </c>
      <c r="F195" s="6">
        <f>IF(W194&gt;0,ROUND(MIN(C195,EvalSheet!$F$168)*$F$1,2),0)</f>
        <v>0</v>
      </c>
      <c r="G195" s="7">
        <v>0</v>
      </c>
      <c r="H195" s="7">
        <f>IF(W194&gt;0,ROUND(MIN(C195,EvalSheet!$F$168)*$H$1,0),0)</f>
        <v>0</v>
      </c>
      <c r="I195" s="7">
        <f>IF(W194&gt;0,ROUND(MIN(C195,EvalSheet!$F$168)*$I$1,2),0)</f>
        <v>0</v>
      </c>
      <c r="J195" s="7">
        <f>IF(W194&gt;0,ROUND(MIN(C195,EvalSheet!$F$168)*$J$1,2),0)</f>
        <v>0</v>
      </c>
      <c r="K195" s="7">
        <f>IF(W194&gt;0,ROUND(MIN(C195,EvalSheet!$F$168)*$K$1,2),0)</f>
        <v>0</v>
      </c>
      <c r="L195" s="6">
        <f t="shared" si="38"/>
        <v>0</v>
      </c>
      <c r="M195" s="7">
        <f t="shared" si="39"/>
        <v>0</v>
      </c>
      <c r="N195" s="2">
        <f t="shared" ref="N195:N258" si="42">INT(M195)</f>
        <v>0</v>
      </c>
      <c r="O195" s="80">
        <f t="shared" ref="O195:O258" si="43">INT((M195-N195)*10)/10</f>
        <v>0</v>
      </c>
      <c r="P195" s="79">
        <f t="shared" ref="P195:P258" si="44">M195-N195-O195</f>
        <v>0</v>
      </c>
      <c r="Q195" s="80">
        <f t="shared" ref="Q195:Q258" si="45">IF(OR(P195=0.05,P195=0),P195,IF(AND(P195&gt;0.051,P195&lt;0.1),0.1,IF(AND(P195&gt;0.001,P195&lt;0.05),0.05,P195)))</f>
        <v>0</v>
      </c>
      <c r="R195" s="80">
        <f t="shared" ref="R195:R258" si="46">N195+O195+Q195</f>
        <v>0</v>
      </c>
      <c r="S195">
        <f t="shared" si="40"/>
        <v>0</v>
      </c>
      <c r="T195" s="35">
        <f t="shared" si="33"/>
        <v>0</v>
      </c>
      <c r="U195" s="35">
        <f t="shared" si="34"/>
        <v>0</v>
      </c>
      <c r="V195" s="42">
        <f t="shared" si="41"/>
        <v>0</v>
      </c>
      <c r="W195" s="42">
        <f t="shared" si="35"/>
        <v>0</v>
      </c>
    </row>
    <row r="196" spans="2:23" x14ac:dyDescent="0.25">
      <c r="B196">
        <v>194</v>
      </c>
      <c r="C196" s="35">
        <f t="shared" si="36"/>
        <v>0</v>
      </c>
      <c r="D196" s="46">
        <f>IF(W195&gt;0,ROUND(PMT(EvalSheet!$F$92/12,EvalSheet!$F$96*12,-C196),5),0)</f>
        <v>0</v>
      </c>
      <c r="E196" s="6">
        <f t="shared" si="37"/>
        <v>0</v>
      </c>
      <c r="F196" s="6">
        <f>IF(W195&gt;0,ROUND(MIN(C196,EvalSheet!$F$168)*$F$1,2),0)</f>
        <v>0</v>
      </c>
      <c r="G196" s="7">
        <v>0</v>
      </c>
      <c r="H196" s="7">
        <f>IF(W195&gt;0,ROUND(MIN(C196,EvalSheet!$F$168)*$H$1,0),0)</f>
        <v>0</v>
      </c>
      <c r="I196" s="7">
        <f>IF(W195&gt;0,ROUND(MIN(C196,EvalSheet!$F$168)*$I$1,2),0)</f>
        <v>0</v>
      </c>
      <c r="J196" s="7">
        <f>IF(W195&gt;0,ROUND(MIN(C196,EvalSheet!$F$168)*$J$1,2),0)</f>
        <v>0</v>
      </c>
      <c r="K196" s="7">
        <f>IF(W195&gt;0,ROUND(MIN(C196,EvalSheet!$F$168)*$K$1,2),0)</f>
        <v>0</v>
      </c>
      <c r="L196" s="6">
        <f t="shared" si="38"/>
        <v>0</v>
      </c>
      <c r="M196" s="7">
        <f t="shared" si="39"/>
        <v>0</v>
      </c>
      <c r="N196" s="2">
        <f t="shared" si="42"/>
        <v>0</v>
      </c>
      <c r="O196" s="80">
        <f t="shared" si="43"/>
        <v>0</v>
      </c>
      <c r="P196" s="79">
        <f t="shared" si="44"/>
        <v>0</v>
      </c>
      <c r="Q196" s="80">
        <f t="shared" si="45"/>
        <v>0</v>
      </c>
      <c r="R196" s="80">
        <f t="shared" si="46"/>
        <v>0</v>
      </c>
      <c r="S196">
        <f t="shared" si="40"/>
        <v>0</v>
      </c>
      <c r="T196" s="35">
        <f t="shared" ref="T196:T259" si="47">SUM(D196:E196)+R196+S196</f>
        <v>0</v>
      </c>
      <c r="U196" s="35">
        <f t="shared" ref="U196:U259" si="48">IF(AND(T196&gt;0,T197=0),T196,0)</f>
        <v>0</v>
      </c>
      <c r="V196" s="42">
        <f t="shared" si="41"/>
        <v>0</v>
      </c>
      <c r="W196" s="42">
        <f t="shared" ref="W196:W259" si="49">IF(ROUND(T196-V196,2)&gt;0,ROUND(T196-V196,2),0)</f>
        <v>0</v>
      </c>
    </row>
    <row r="197" spans="2:23" x14ac:dyDescent="0.25">
      <c r="B197">
        <v>195</v>
      </c>
      <c r="C197" s="35">
        <f t="shared" ref="C197:C260" si="50">IF(W196&gt;0,C196-1000,C196)</f>
        <v>0</v>
      </c>
      <c r="D197" s="46">
        <f>IF(W196&gt;0,ROUND(PMT(EvalSheet!$F$92/12,EvalSheet!$F$96*12,-C197),5),0)</f>
        <v>0</v>
      </c>
      <c r="E197" s="6">
        <f t="shared" ref="E197:E260" si="51">IF(W196&gt;0,ROUND(C197*$E$1/1000,2),0)</f>
        <v>0</v>
      </c>
      <c r="F197" s="6">
        <f>IF(W196&gt;0,ROUND(MIN(C197,EvalSheet!$F$168)*$F$1,2),0)</f>
        <v>0</v>
      </c>
      <c r="G197" s="7">
        <v>0</v>
      </c>
      <c r="H197" s="7">
        <f>IF(W196&gt;0,ROUND(MIN(C197,EvalSheet!$F$168)*$H$1,0),0)</f>
        <v>0</v>
      </c>
      <c r="I197" s="7">
        <f>IF(W196&gt;0,ROUND(MIN(C197,EvalSheet!$F$168)*$I$1,2),0)</f>
        <v>0</v>
      </c>
      <c r="J197" s="7">
        <f>IF(W196&gt;0,ROUND(MIN(C197,EvalSheet!$F$168)*$J$1,2),0)</f>
        <v>0</v>
      </c>
      <c r="K197" s="7">
        <f>IF(W196&gt;0,ROUND(MIN(C197,EvalSheet!$F$168)*$K$1,2),0)</f>
        <v>0</v>
      </c>
      <c r="L197" s="6">
        <f t="shared" ref="L197:L260" si="52">IF(W196&gt;0,F197+SUM(H197:K197),0)</f>
        <v>0</v>
      </c>
      <c r="M197" s="7">
        <f t="shared" ref="M197:M260" si="53">IF(W196&gt;0,ROUND(L197/12,2),0)</f>
        <v>0</v>
      </c>
      <c r="N197" s="2">
        <f t="shared" si="42"/>
        <v>0</v>
      </c>
      <c r="O197" s="80">
        <f t="shared" si="43"/>
        <v>0</v>
      </c>
      <c r="P197" s="79">
        <f t="shared" si="44"/>
        <v>0</v>
      </c>
      <c r="Q197" s="80">
        <f t="shared" si="45"/>
        <v>0</v>
      </c>
      <c r="R197" s="80">
        <f t="shared" si="46"/>
        <v>0</v>
      </c>
      <c r="S197">
        <f t="shared" ref="S197:S260" si="54">IF(W196&gt;0,S196,0)</f>
        <v>0</v>
      </c>
      <c r="T197" s="35">
        <f t="shared" si="47"/>
        <v>0</v>
      </c>
      <c r="U197" s="35">
        <f t="shared" si="48"/>
        <v>0</v>
      </c>
      <c r="V197" s="42">
        <f t="shared" ref="V197:V260" si="55">IF(W196&gt;0,V196,0)</f>
        <v>0</v>
      </c>
      <c r="W197" s="42">
        <f t="shared" si="49"/>
        <v>0</v>
      </c>
    </row>
    <row r="198" spans="2:23" x14ac:dyDescent="0.25">
      <c r="B198">
        <v>196</v>
      </c>
      <c r="C198" s="35">
        <f t="shared" si="50"/>
        <v>0</v>
      </c>
      <c r="D198" s="46">
        <f>IF(W197&gt;0,ROUND(PMT(EvalSheet!$F$92/12,EvalSheet!$F$96*12,-C198),5),0)</f>
        <v>0</v>
      </c>
      <c r="E198" s="6">
        <f t="shared" si="51"/>
        <v>0</v>
      </c>
      <c r="F198" s="6">
        <f>IF(W197&gt;0,ROUND(MIN(C198,EvalSheet!$F$168)*$F$1,2),0)</f>
        <v>0</v>
      </c>
      <c r="G198" s="7">
        <v>0</v>
      </c>
      <c r="H198" s="7">
        <f>IF(W197&gt;0,ROUND(MIN(C198,EvalSheet!$F$168)*$H$1,0),0)</f>
        <v>0</v>
      </c>
      <c r="I198" s="7">
        <f>IF(W197&gt;0,ROUND(MIN(C198,EvalSheet!$F$168)*$I$1,2),0)</f>
        <v>0</v>
      </c>
      <c r="J198" s="7">
        <f>IF(W197&gt;0,ROUND(MIN(C198,EvalSheet!$F$168)*$J$1,2),0)</f>
        <v>0</v>
      </c>
      <c r="K198" s="7">
        <f>IF(W197&gt;0,ROUND(MIN(C198,EvalSheet!$F$168)*$K$1,2),0)</f>
        <v>0</v>
      </c>
      <c r="L198" s="6">
        <f t="shared" si="52"/>
        <v>0</v>
      </c>
      <c r="M198" s="7">
        <f t="shared" si="53"/>
        <v>0</v>
      </c>
      <c r="N198" s="2">
        <f t="shared" si="42"/>
        <v>0</v>
      </c>
      <c r="O198" s="80">
        <f t="shared" si="43"/>
        <v>0</v>
      </c>
      <c r="P198" s="79">
        <f t="shared" si="44"/>
        <v>0</v>
      </c>
      <c r="Q198" s="80">
        <f t="shared" si="45"/>
        <v>0</v>
      </c>
      <c r="R198" s="80">
        <f t="shared" si="46"/>
        <v>0</v>
      </c>
      <c r="S198">
        <f t="shared" si="54"/>
        <v>0</v>
      </c>
      <c r="T198" s="35">
        <f t="shared" si="47"/>
        <v>0</v>
      </c>
      <c r="U198" s="35">
        <f t="shared" si="48"/>
        <v>0</v>
      </c>
      <c r="V198" s="42">
        <f t="shared" si="55"/>
        <v>0</v>
      </c>
      <c r="W198" s="42">
        <f t="shared" si="49"/>
        <v>0</v>
      </c>
    </row>
    <row r="199" spans="2:23" x14ac:dyDescent="0.25">
      <c r="B199">
        <v>197</v>
      </c>
      <c r="C199" s="35">
        <f t="shared" si="50"/>
        <v>0</v>
      </c>
      <c r="D199" s="46">
        <f>IF(W198&gt;0,ROUND(PMT(EvalSheet!$F$92/12,EvalSheet!$F$96*12,-C199),5),0)</f>
        <v>0</v>
      </c>
      <c r="E199" s="6">
        <f t="shared" si="51"/>
        <v>0</v>
      </c>
      <c r="F199" s="6">
        <f>IF(W198&gt;0,ROUND(MIN(C199,EvalSheet!$F$168)*$F$1,2),0)</f>
        <v>0</v>
      </c>
      <c r="G199" s="7">
        <v>0</v>
      </c>
      <c r="H199" s="7">
        <f>IF(W198&gt;0,ROUND(MIN(C199,EvalSheet!$F$168)*$H$1,0),0)</f>
        <v>0</v>
      </c>
      <c r="I199" s="7">
        <f>IF(W198&gt;0,ROUND(MIN(C199,EvalSheet!$F$168)*$I$1,2),0)</f>
        <v>0</v>
      </c>
      <c r="J199" s="7">
        <f>IF(W198&gt;0,ROUND(MIN(C199,EvalSheet!$F$168)*$J$1,2),0)</f>
        <v>0</v>
      </c>
      <c r="K199" s="7">
        <f>IF(W198&gt;0,ROUND(MIN(C199,EvalSheet!$F$168)*$K$1,2),0)</f>
        <v>0</v>
      </c>
      <c r="L199" s="6">
        <f t="shared" si="52"/>
        <v>0</v>
      </c>
      <c r="M199" s="7">
        <f t="shared" si="53"/>
        <v>0</v>
      </c>
      <c r="N199" s="2">
        <f t="shared" si="42"/>
        <v>0</v>
      </c>
      <c r="O199" s="80">
        <f t="shared" si="43"/>
        <v>0</v>
      </c>
      <c r="P199" s="79">
        <f t="shared" si="44"/>
        <v>0</v>
      </c>
      <c r="Q199" s="80">
        <f t="shared" si="45"/>
        <v>0</v>
      </c>
      <c r="R199" s="80">
        <f t="shared" si="46"/>
        <v>0</v>
      </c>
      <c r="S199">
        <f t="shared" si="54"/>
        <v>0</v>
      </c>
      <c r="T199" s="35">
        <f t="shared" si="47"/>
        <v>0</v>
      </c>
      <c r="U199" s="35">
        <f t="shared" si="48"/>
        <v>0</v>
      </c>
      <c r="V199" s="42">
        <f t="shared" si="55"/>
        <v>0</v>
      </c>
      <c r="W199" s="42">
        <f t="shared" si="49"/>
        <v>0</v>
      </c>
    </row>
    <row r="200" spans="2:23" x14ac:dyDescent="0.25">
      <c r="B200">
        <v>198</v>
      </c>
      <c r="C200" s="35">
        <f t="shared" si="50"/>
        <v>0</v>
      </c>
      <c r="D200" s="46">
        <f>IF(W199&gt;0,ROUND(PMT(EvalSheet!$F$92/12,EvalSheet!$F$96*12,-C200),5),0)</f>
        <v>0</v>
      </c>
      <c r="E200" s="6">
        <f t="shared" si="51"/>
        <v>0</v>
      </c>
      <c r="F200" s="6">
        <f>IF(W199&gt;0,ROUND(MIN(C200,EvalSheet!$F$168)*$F$1,2),0)</f>
        <v>0</v>
      </c>
      <c r="G200" s="7">
        <v>0</v>
      </c>
      <c r="H200" s="7">
        <f>IF(W199&gt;0,ROUND(MIN(C200,EvalSheet!$F$168)*$H$1,0),0)</f>
        <v>0</v>
      </c>
      <c r="I200" s="7">
        <f>IF(W199&gt;0,ROUND(MIN(C200,EvalSheet!$F$168)*$I$1,2),0)</f>
        <v>0</v>
      </c>
      <c r="J200" s="7">
        <f>IF(W199&gt;0,ROUND(MIN(C200,EvalSheet!$F$168)*$J$1,2),0)</f>
        <v>0</v>
      </c>
      <c r="K200" s="7">
        <f>IF(W199&gt;0,ROUND(MIN(C200,EvalSheet!$F$168)*$K$1,2),0)</f>
        <v>0</v>
      </c>
      <c r="L200" s="6">
        <f t="shared" si="52"/>
        <v>0</v>
      </c>
      <c r="M200" s="7">
        <f t="shared" si="53"/>
        <v>0</v>
      </c>
      <c r="N200" s="2">
        <f t="shared" si="42"/>
        <v>0</v>
      </c>
      <c r="O200" s="80">
        <f t="shared" si="43"/>
        <v>0</v>
      </c>
      <c r="P200" s="79">
        <f t="shared" si="44"/>
        <v>0</v>
      </c>
      <c r="Q200" s="80">
        <f t="shared" si="45"/>
        <v>0</v>
      </c>
      <c r="R200" s="80">
        <f t="shared" si="46"/>
        <v>0</v>
      </c>
      <c r="S200">
        <f t="shared" si="54"/>
        <v>0</v>
      </c>
      <c r="T200" s="35">
        <f t="shared" si="47"/>
        <v>0</v>
      </c>
      <c r="U200" s="35">
        <f t="shared" si="48"/>
        <v>0</v>
      </c>
      <c r="V200" s="42">
        <f t="shared" si="55"/>
        <v>0</v>
      </c>
      <c r="W200" s="42">
        <f t="shared" si="49"/>
        <v>0</v>
      </c>
    </row>
    <row r="201" spans="2:23" x14ac:dyDescent="0.25">
      <c r="B201">
        <v>199</v>
      </c>
      <c r="C201" s="35">
        <f t="shared" si="50"/>
        <v>0</v>
      </c>
      <c r="D201" s="46">
        <f>IF(W200&gt;0,ROUND(PMT(EvalSheet!$F$92/12,EvalSheet!$F$96*12,-C201),5),0)</f>
        <v>0</v>
      </c>
      <c r="E201" s="6">
        <f t="shared" si="51"/>
        <v>0</v>
      </c>
      <c r="F201" s="6">
        <f>IF(W200&gt;0,ROUND(MIN(C201,EvalSheet!$F$168)*$F$1,2),0)</f>
        <v>0</v>
      </c>
      <c r="G201" s="7">
        <v>0</v>
      </c>
      <c r="H201" s="7">
        <f>IF(W200&gt;0,ROUND(MIN(C201,EvalSheet!$F$168)*$H$1,0),0)</f>
        <v>0</v>
      </c>
      <c r="I201" s="7">
        <f>IF(W200&gt;0,ROUND(MIN(C201,EvalSheet!$F$168)*$I$1,2),0)</f>
        <v>0</v>
      </c>
      <c r="J201" s="7">
        <f>IF(W200&gt;0,ROUND(MIN(C201,EvalSheet!$F$168)*$J$1,2),0)</f>
        <v>0</v>
      </c>
      <c r="K201" s="7">
        <f>IF(W200&gt;0,ROUND(MIN(C201,EvalSheet!$F$168)*$K$1,2),0)</f>
        <v>0</v>
      </c>
      <c r="L201" s="6">
        <f t="shared" si="52"/>
        <v>0</v>
      </c>
      <c r="M201" s="7">
        <f t="shared" si="53"/>
        <v>0</v>
      </c>
      <c r="N201" s="2">
        <f t="shared" si="42"/>
        <v>0</v>
      </c>
      <c r="O201" s="80">
        <f t="shared" si="43"/>
        <v>0</v>
      </c>
      <c r="P201" s="79">
        <f t="shared" si="44"/>
        <v>0</v>
      </c>
      <c r="Q201" s="80">
        <f t="shared" si="45"/>
        <v>0</v>
      </c>
      <c r="R201" s="80">
        <f t="shared" si="46"/>
        <v>0</v>
      </c>
      <c r="S201">
        <f t="shared" si="54"/>
        <v>0</v>
      </c>
      <c r="T201" s="35">
        <f t="shared" si="47"/>
        <v>0</v>
      </c>
      <c r="U201" s="35">
        <f t="shared" si="48"/>
        <v>0</v>
      </c>
      <c r="V201" s="42">
        <f t="shared" si="55"/>
        <v>0</v>
      </c>
      <c r="W201" s="42">
        <f t="shared" si="49"/>
        <v>0</v>
      </c>
    </row>
    <row r="202" spans="2:23" x14ac:dyDescent="0.25">
      <c r="B202">
        <v>200</v>
      </c>
      <c r="C202" s="35">
        <f t="shared" si="50"/>
        <v>0</v>
      </c>
      <c r="D202" s="46">
        <f>IF(W201&gt;0,ROUND(PMT(EvalSheet!$F$92/12,EvalSheet!$F$96*12,-C202),5),0)</f>
        <v>0</v>
      </c>
      <c r="E202" s="6">
        <f t="shared" si="51"/>
        <v>0</v>
      </c>
      <c r="F202" s="6">
        <f>IF(W201&gt;0,ROUND(MIN(C202,EvalSheet!$F$168)*$F$1,2),0)</f>
        <v>0</v>
      </c>
      <c r="G202" s="7">
        <v>0</v>
      </c>
      <c r="H202" s="7">
        <f>IF(W201&gt;0,ROUND(MIN(C202,EvalSheet!$F$168)*$H$1,0),0)</f>
        <v>0</v>
      </c>
      <c r="I202" s="7">
        <f>IF(W201&gt;0,ROUND(MIN(C202,EvalSheet!$F$168)*$I$1,2),0)</f>
        <v>0</v>
      </c>
      <c r="J202" s="7">
        <f>IF(W201&gt;0,ROUND(MIN(C202,EvalSheet!$F$168)*$J$1,2),0)</f>
        <v>0</v>
      </c>
      <c r="K202" s="7">
        <f>IF(W201&gt;0,ROUND(MIN(C202,EvalSheet!$F$168)*$K$1,2),0)</f>
        <v>0</v>
      </c>
      <c r="L202" s="6">
        <f t="shared" si="52"/>
        <v>0</v>
      </c>
      <c r="M202" s="7">
        <f t="shared" si="53"/>
        <v>0</v>
      </c>
      <c r="N202" s="2">
        <f t="shared" si="42"/>
        <v>0</v>
      </c>
      <c r="O202" s="80">
        <f t="shared" si="43"/>
        <v>0</v>
      </c>
      <c r="P202" s="79">
        <f t="shared" si="44"/>
        <v>0</v>
      </c>
      <c r="Q202" s="80">
        <f t="shared" si="45"/>
        <v>0</v>
      </c>
      <c r="R202" s="80">
        <f t="shared" si="46"/>
        <v>0</v>
      </c>
      <c r="S202">
        <f t="shared" si="54"/>
        <v>0</v>
      </c>
      <c r="T202" s="35">
        <f t="shared" si="47"/>
        <v>0</v>
      </c>
      <c r="U202" s="35">
        <f t="shared" si="48"/>
        <v>0</v>
      </c>
      <c r="V202" s="42">
        <f t="shared" si="55"/>
        <v>0</v>
      </c>
      <c r="W202" s="42">
        <f t="shared" si="49"/>
        <v>0</v>
      </c>
    </row>
    <row r="203" spans="2:23" x14ac:dyDescent="0.25">
      <c r="B203">
        <v>201</v>
      </c>
      <c r="C203" s="35">
        <f t="shared" si="50"/>
        <v>0</v>
      </c>
      <c r="D203" s="46">
        <f>IF(W202&gt;0,ROUND(PMT(EvalSheet!$F$92/12,EvalSheet!$F$96*12,-C203),5),0)</f>
        <v>0</v>
      </c>
      <c r="E203" s="6">
        <f t="shared" si="51"/>
        <v>0</v>
      </c>
      <c r="F203" s="6">
        <f>IF(W202&gt;0,ROUND(MIN(C203,EvalSheet!$F$168)*$F$1,2),0)</f>
        <v>0</v>
      </c>
      <c r="G203" s="7">
        <v>0</v>
      </c>
      <c r="H203" s="7">
        <f>IF(W202&gt;0,ROUND(MIN(C203,EvalSheet!$F$168)*$H$1,0),0)</f>
        <v>0</v>
      </c>
      <c r="I203" s="7">
        <f>IF(W202&gt;0,ROUND(MIN(C203,EvalSheet!$F$168)*$I$1,2),0)</f>
        <v>0</v>
      </c>
      <c r="J203" s="7">
        <f>IF(W202&gt;0,ROUND(MIN(C203,EvalSheet!$F$168)*$J$1,2),0)</f>
        <v>0</v>
      </c>
      <c r="K203" s="7">
        <f>IF(W202&gt;0,ROUND(MIN(C203,EvalSheet!$F$168)*$K$1,2),0)</f>
        <v>0</v>
      </c>
      <c r="L203" s="6">
        <f t="shared" si="52"/>
        <v>0</v>
      </c>
      <c r="M203" s="7">
        <f t="shared" si="53"/>
        <v>0</v>
      </c>
      <c r="N203" s="2">
        <f t="shared" si="42"/>
        <v>0</v>
      </c>
      <c r="O203" s="80">
        <f t="shared" si="43"/>
        <v>0</v>
      </c>
      <c r="P203" s="79">
        <f t="shared" si="44"/>
        <v>0</v>
      </c>
      <c r="Q203" s="80">
        <f t="shared" si="45"/>
        <v>0</v>
      </c>
      <c r="R203" s="80">
        <f t="shared" si="46"/>
        <v>0</v>
      </c>
      <c r="S203">
        <f t="shared" si="54"/>
        <v>0</v>
      </c>
      <c r="T203" s="35">
        <f t="shared" si="47"/>
        <v>0</v>
      </c>
      <c r="U203" s="35">
        <f t="shared" si="48"/>
        <v>0</v>
      </c>
      <c r="V203" s="42">
        <f t="shared" si="55"/>
        <v>0</v>
      </c>
      <c r="W203" s="42">
        <f t="shared" si="49"/>
        <v>0</v>
      </c>
    </row>
    <row r="204" spans="2:23" x14ac:dyDescent="0.25">
      <c r="B204">
        <v>202</v>
      </c>
      <c r="C204" s="35">
        <f t="shared" si="50"/>
        <v>0</v>
      </c>
      <c r="D204" s="46">
        <f>IF(W203&gt;0,ROUND(PMT(EvalSheet!$F$92/12,EvalSheet!$F$96*12,-C204),5),0)</f>
        <v>0</v>
      </c>
      <c r="E204" s="6">
        <f t="shared" si="51"/>
        <v>0</v>
      </c>
      <c r="F204" s="6">
        <f>IF(W203&gt;0,ROUND(MIN(C204,EvalSheet!$F$168)*$F$1,2),0)</f>
        <v>0</v>
      </c>
      <c r="G204" s="7">
        <v>0</v>
      </c>
      <c r="H204" s="7">
        <f>IF(W203&gt;0,ROUND(MIN(C204,EvalSheet!$F$168)*$H$1,0),0)</f>
        <v>0</v>
      </c>
      <c r="I204" s="7">
        <f>IF(W203&gt;0,ROUND(MIN(C204,EvalSheet!$F$168)*$I$1,2),0)</f>
        <v>0</v>
      </c>
      <c r="J204" s="7">
        <f>IF(W203&gt;0,ROUND(MIN(C204,EvalSheet!$F$168)*$J$1,2),0)</f>
        <v>0</v>
      </c>
      <c r="K204" s="7">
        <f>IF(W203&gt;0,ROUND(MIN(C204,EvalSheet!$F$168)*$K$1,2),0)</f>
        <v>0</v>
      </c>
      <c r="L204" s="6">
        <f t="shared" si="52"/>
        <v>0</v>
      </c>
      <c r="M204" s="7">
        <f t="shared" si="53"/>
        <v>0</v>
      </c>
      <c r="N204" s="2">
        <f t="shared" si="42"/>
        <v>0</v>
      </c>
      <c r="O204" s="80">
        <f t="shared" si="43"/>
        <v>0</v>
      </c>
      <c r="P204" s="79">
        <f t="shared" si="44"/>
        <v>0</v>
      </c>
      <c r="Q204" s="80">
        <f t="shared" si="45"/>
        <v>0</v>
      </c>
      <c r="R204" s="80">
        <f t="shared" si="46"/>
        <v>0</v>
      </c>
      <c r="S204">
        <f t="shared" si="54"/>
        <v>0</v>
      </c>
      <c r="T204" s="35">
        <f t="shared" si="47"/>
        <v>0</v>
      </c>
      <c r="U204" s="35">
        <f t="shared" si="48"/>
        <v>0</v>
      </c>
      <c r="V204" s="42">
        <f t="shared" si="55"/>
        <v>0</v>
      </c>
      <c r="W204" s="42">
        <f t="shared" si="49"/>
        <v>0</v>
      </c>
    </row>
    <row r="205" spans="2:23" x14ac:dyDescent="0.25">
      <c r="B205">
        <v>203</v>
      </c>
      <c r="C205" s="35">
        <f t="shared" si="50"/>
        <v>0</v>
      </c>
      <c r="D205" s="46">
        <f>IF(W204&gt;0,ROUND(PMT(EvalSheet!$F$92/12,EvalSheet!$F$96*12,-C205),5),0)</f>
        <v>0</v>
      </c>
      <c r="E205" s="6">
        <f t="shared" si="51"/>
        <v>0</v>
      </c>
      <c r="F205" s="6">
        <f>IF(W204&gt;0,ROUND(MIN(C205,EvalSheet!$F$168)*$F$1,2),0)</f>
        <v>0</v>
      </c>
      <c r="G205" s="7">
        <v>0</v>
      </c>
      <c r="H205" s="7">
        <f>IF(W204&gt;0,ROUND(MIN(C205,EvalSheet!$F$168)*$H$1,0),0)</f>
        <v>0</v>
      </c>
      <c r="I205" s="7">
        <f>IF(W204&gt;0,ROUND(MIN(C205,EvalSheet!$F$168)*$I$1,2),0)</f>
        <v>0</v>
      </c>
      <c r="J205" s="7">
        <f>IF(W204&gt;0,ROUND(MIN(C205,EvalSheet!$F$168)*$J$1,2),0)</f>
        <v>0</v>
      </c>
      <c r="K205" s="7">
        <f>IF(W204&gt;0,ROUND(MIN(C205,EvalSheet!$F$168)*$K$1,2),0)</f>
        <v>0</v>
      </c>
      <c r="L205" s="6">
        <f t="shared" si="52"/>
        <v>0</v>
      </c>
      <c r="M205" s="7">
        <f t="shared" si="53"/>
        <v>0</v>
      </c>
      <c r="N205" s="2">
        <f t="shared" si="42"/>
        <v>0</v>
      </c>
      <c r="O205" s="80">
        <f t="shared" si="43"/>
        <v>0</v>
      </c>
      <c r="P205" s="79">
        <f t="shared" si="44"/>
        <v>0</v>
      </c>
      <c r="Q205" s="80">
        <f t="shared" si="45"/>
        <v>0</v>
      </c>
      <c r="R205" s="80">
        <f t="shared" si="46"/>
        <v>0</v>
      </c>
      <c r="S205">
        <f t="shared" si="54"/>
        <v>0</v>
      </c>
      <c r="T205" s="35">
        <f t="shared" si="47"/>
        <v>0</v>
      </c>
      <c r="U205" s="35">
        <f t="shared" si="48"/>
        <v>0</v>
      </c>
      <c r="V205" s="42">
        <f t="shared" si="55"/>
        <v>0</v>
      </c>
      <c r="W205" s="42">
        <f t="shared" si="49"/>
        <v>0</v>
      </c>
    </row>
    <row r="206" spans="2:23" x14ac:dyDescent="0.25">
      <c r="B206">
        <v>204</v>
      </c>
      <c r="C206" s="35">
        <f t="shared" si="50"/>
        <v>0</v>
      </c>
      <c r="D206" s="46">
        <f>IF(W205&gt;0,ROUND(PMT(EvalSheet!$F$92/12,EvalSheet!$F$96*12,-C206),5),0)</f>
        <v>0</v>
      </c>
      <c r="E206" s="6">
        <f t="shared" si="51"/>
        <v>0</v>
      </c>
      <c r="F206" s="6">
        <f>IF(W205&gt;0,ROUND(MIN(C206,EvalSheet!$F$168)*$F$1,2),0)</f>
        <v>0</v>
      </c>
      <c r="G206" s="7">
        <v>0</v>
      </c>
      <c r="H206" s="7">
        <f>IF(W205&gt;0,ROUND(MIN(C206,EvalSheet!$F$168)*$H$1,0),0)</f>
        <v>0</v>
      </c>
      <c r="I206" s="7">
        <f>IF(W205&gt;0,ROUND(MIN(C206,EvalSheet!$F$168)*$I$1,2),0)</f>
        <v>0</v>
      </c>
      <c r="J206" s="7">
        <f>IF(W205&gt;0,ROUND(MIN(C206,EvalSheet!$F$168)*$J$1,2),0)</f>
        <v>0</v>
      </c>
      <c r="K206" s="7">
        <f>IF(W205&gt;0,ROUND(MIN(C206,EvalSheet!$F$168)*$K$1,2),0)</f>
        <v>0</v>
      </c>
      <c r="L206" s="6">
        <f t="shared" si="52"/>
        <v>0</v>
      </c>
      <c r="M206" s="7">
        <f t="shared" si="53"/>
        <v>0</v>
      </c>
      <c r="N206" s="2">
        <f t="shared" si="42"/>
        <v>0</v>
      </c>
      <c r="O206" s="80">
        <f t="shared" si="43"/>
        <v>0</v>
      </c>
      <c r="P206" s="79">
        <f t="shared" si="44"/>
        <v>0</v>
      </c>
      <c r="Q206" s="80">
        <f t="shared" si="45"/>
        <v>0</v>
      </c>
      <c r="R206" s="80">
        <f t="shared" si="46"/>
        <v>0</v>
      </c>
      <c r="S206">
        <f t="shared" si="54"/>
        <v>0</v>
      </c>
      <c r="T206" s="35">
        <f t="shared" si="47"/>
        <v>0</v>
      </c>
      <c r="U206" s="35">
        <f t="shared" si="48"/>
        <v>0</v>
      </c>
      <c r="V206" s="42">
        <f t="shared" si="55"/>
        <v>0</v>
      </c>
      <c r="W206" s="42">
        <f t="shared" si="49"/>
        <v>0</v>
      </c>
    </row>
    <row r="207" spans="2:23" x14ac:dyDescent="0.25">
      <c r="B207">
        <v>205</v>
      </c>
      <c r="C207" s="35">
        <f t="shared" si="50"/>
        <v>0</v>
      </c>
      <c r="D207" s="46">
        <f>IF(W206&gt;0,ROUND(PMT(EvalSheet!$F$92/12,EvalSheet!$F$96*12,-C207),5),0)</f>
        <v>0</v>
      </c>
      <c r="E207" s="6">
        <f t="shared" si="51"/>
        <v>0</v>
      </c>
      <c r="F207" s="6">
        <f>IF(W206&gt;0,ROUND(MIN(C207,EvalSheet!$F$168)*$F$1,2),0)</f>
        <v>0</v>
      </c>
      <c r="G207" s="7">
        <v>0</v>
      </c>
      <c r="H207" s="7">
        <f>IF(W206&gt;0,ROUND(MIN(C207,EvalSheet!$F$168)*$H$1,0),0)</f>
        <v>0</v>
      </c>
      <c r="I207" s="7">
        <f>IF(W206&gt;0,ROUND(MIN(C207,EvalSheet!$F$168)*$I$1,2),0)</f>
        <v>0</v>
      </c>
      <c r="J207" s="7">
        <f>IF(W206&gt;0,ROUND(MIN(C207,EvalSheet!$F$168)*$J$1,2),0)</f>
        <v>0</v>
      </c>
      <c r="K207" s="7">
        <f>IF(W206&gt;0,ROUND(MIN(C207,EvalSheet!$F$168)*$K$1,2),0)</f>
        <v>0</v>
      </c>
      <c r="L207" s="6">
        <f t="shared" si="52"/>
        <v>0</v>
      </c>
      <c r="M207" s="7">
        <f t="shared" si="53"/>
        <v>0</v>
      </c>
      <c r="N207" s="2">
        <f t="shared" si="42"/>
        <v>0</v>
      </c>
      <c r="O207" s="80">
        <f t="shared" si="43"/>
        <v>0</v>
      </c>
      <c r="P207" s="79">
        <f t="shared" si="44"/>
        <v>0</v>
      </c>
      <c r="Q207" s="80">
        <f t="shared" si="45"/>
        <v>0</v>
      </c>
      <c r="R207" s="80">
        <f t="shared" si="46"/>
        <v>0</v>
      </c>
      <c r="S207">
        <f t="shared" si="54"/>
        <v>0</v>
      </c>
      <c r="T207" s="35">
        <f t="shared" si="47"/>
        <v>0</v>
      </c>
      <c r="U207" s="35">
        <f t="shared" si="48"/>
        <v>0</v>
      </c>
      <c r="V207" s="42">
        <f t="shared" si="55"/>
        <v>0</v>
      </c>
      <c r="W207" s="42">
        <f t="shared" si="49"/>
        <v>0</v>
      </c>
    </row>
    <row r="208" spans="2:23" x14ac:dyDescent="0.25">
      <c r="B208">
        <v>206</v>
      </c>
      <c r="C208" s="35">
        <f t="shared" si="50"/>
        <v>0</v>
      </c>
      <c r="D208" s="46">
        <f>IF(W207&gt;0,ROUND(PMT(EvalSheet!$F$92/12,EvalSheet!$F$96*12,-C208),5),0)</f>
        <v>0</v>
      </c>
      <c r="E208" s="6">
        <f t="shared" si="51"/>
        <v>0</v>
      </c>
      <c r="F208" s="6">
        <f>IF(W207&gt;0,ROUND(MIN(C208,EvalSheet!$F$168)*$F$1,2),0)</f>
        <v>0</v>
      </c>
      <c r="G208" s="7">
        <v>0</v>
      </c>
      <c r="H208" s="7">
        <f>IF(W207&gt;0,ROUND(MIN(C208,EvalSheet!$F$168)*$H$1,0),0)</f>
        <v>0</v>
      </c>
      <c r="I208" s="7">
        <f>IF(W207&gt;0,ROUND(MIN(C208,EvalSheet!$F$168)*$I$1,2),0)</f>
        <v>0</v>
      </c>
      <c r="J208" s="7">
        <f>IF(W207&gt;0,ROUND(MIN(C208,EvalSheet!$F$168)*$J$1,2),0)</f>
        <v>0</v>
      </c>
      <c r="K208" s="7">
        <f>IF(W207&gt;0,ROUND(MIN(C208,EvalSheet!$F$168)*$K$1,2),0)</f>
        <v>0</v>
      </c>
      <c r="L208" s="6">
        <f t="shared" si="52"/>
        <v>0</v>
      </c>
      <c r="M208" s="7">
        <f t="shared" si="53"/>
        <v>0</v>
      </c>
      <c r="N208" s="2">
        <f t="shared" si="42"/>
        <v>0</v>
      </c>
      <c r="O208" s="80">
        <f t="shared" si="43"/>
        <v>0</v>
      </c>
      <c r="P208" s="79">
        <f t="shared" si="44"/>
        <v>0</v>
      </c>
      <c r="Q208" s="80">
        <f t="shared" si="45"/>
        <v>0</v>
      </c>
      <c r="R208" s="80">
        <f t="shared" si="46"/>
        <v>0</v>
      </c>
      <c r="S208">
        <f t="shared" si="54"/>
        <v>0</v>
      </c>
      <c r="T208" s="35">
        <f t="shared" si="47"/>
        <v>0</v>
      </c>
      <c r="U208" s="35">
        <f t="shared" si="48"/>
        <v>0</v>
      </c>
      <c r="V208" s="42">
        <f t="shared" si="55"/>
        <v>0</v>
      </c>
      <c r="W208" s="42">
        <f t="shared" si="49"/>
        <v>0</v>
      </c>
    </row>
    <row r="209" spans="2:23" x14ac:dyDescent="0.25">
      <c r="B209">
        <v>207</v>
      </c>
      <c r="C209" s="35">
        <f t="shared" si="50"/>
        <v>0</v>
      </c>
      <c r="D209" s="46">
        <f>IF(W208&gt;0,ROUND(PMT(EvalSheet!$F$92/12,EvalSheet!$F$96*12,-C209),5),0)</f>
        <v>0</v>
      </c>
      <c r="E209" s="6">
        <f t="shared" si="51"/>
        <v>0</v>
      </c>
      <c r="F209" s="6">
        <f>IF(W208&gt;0,ROUND(MIN(C209,EvalSheet!$F$168)*$F$1,2),0)</f>
        <v>0</v>
      </c>
      <c r="G209" s="7">
        <v>0</v>
      </c>
      <c r="H209" s="7">
        <f>IF(W208&gt;0,ROUND(MIN(C209,EvalSheet!$F$168)*$H$1,0),0)</f>
        <v>0</v>
      </c>
      <c r="I209" s="7">
        <f>IF(W208&gt;0,ROUND(MIN(C209,EvalSheet!$F$168)*$I$1,2),0)</f>
        <v>0</v>
      </c>
      <c r="J209" s="7">
        <f>IF(W208&gt;0,ROUND(MIN(C209,EvalSheet!$F$168)*$J$1,2),0)</f>
        <v>0</v>
      </c>
      <c r="K209" s="7">
        <f>IF(W208&gt;0,ROUND(MIN(C209,EvalSheet!$F$168)*$K$1,2),0)</f>
        <v>0</v>
      </c>
      <c r="L209" s="6">
        <f t="shared" si="52"/>
        <v>0</v>
      </c>
      <c r="M209" s="7">
        <f t="shared" si="53"/>
        <v>0</v>
      </c>
      <c r="N209" s="2">
        <f t="shared" si="42"/>
        <v>0</v>
      </c>
      <c r="O209" s="80">
        <f t="shared" si="43"/>
        <v>0</v>
      </c>
      <c r="P209" s="79">
        <f t="shared" si="44"/>
        <v>0</v>
      </c>
      <c r="Q209" s="80">
        <f t="shared" si="45"/>
        <v>0</v>
      </c>
      <c r="R209" s="80">
        <f t="shared" si="46"/>
        <v>0</v>
      </c>
      <c r="S209">
        <f t="shared" si="54"/>
        <v>0</v>
      </c>
      <c r="T209" s="35">
        <f t="shared" si="47"/>
        <v>0</v>
      </c>
      <c r="U209" s="35">
        <f t="shared" si="48"/>
        <v>0</v>
      </c>
      <c r="V209" s="42">
        <f t="shared" si="55"/>
        <v>0</v>
      </c>
      <c r="W209" s="42">
        <f t="shared" si="49"/>
        <v>0</v>
      </c>
    </row>
    <row r="210" spans="2:23" x14ac:dyDescent="0.25">
      <c r="B210">
        <v>208</v>
      </c>
      <c r="C210" s="35">
        <f t="shared" si="50"/>
        <v>0</v>
      </c>
      <c r="D210" s="46">
        <f>IF(W209&gt;0,ROUND(PMT(EvalSheet!$F$92/12,EvalSheet!$F$96*12,-C210),5),0)</f>
        <v>0</v>
      </c>
      <c r="E210" s="6">
        <f t="shared" si="51"/>
        <v>0</v>
      </c>
      <c r="F210" s="6">
        <f>IF(W209&gt;0,ROUND(MIN(C210,EvalSheet!$F$168)*$F$1,2),0)</f>
        <v>0</v>
      </c>
      <c r="G210" s="7">
        <v>0</v>
      </c>
      <c r="H210" s="7">
        <f>IF(W209&gt;0,ROUND(MIN(C210,EvalSheet!$F$168)*$H$1,0),0)</f>
        <v>0</v>
      </c>
      <c r="I210" s="7">
        <f>IF(W209&gt;0,ROUND(MIN(C210,EvalSheet!$F$168)*$I$1,2),0)</f>
        <v>0</v>
      </c>
      <c r="J210" s="7">
        <f>IF(W209&gt;0,ROUND(MIN(C210,EvalSheet!$F$168)*$J$1,2),0)</f>
        <v>0</v>
      </c>
      <c r="K210" s="7">
        <f>IF(W209&gt;0,ROUND(MIN(C210,EvalSheet!$F$168)*$K$1,2),0)</f>
        <v>0</v>
      </c>
      <c r="L210" s="6">
        <f t="shared" si="52"/>
        <v>0</v>
      </c>
      <c r="M210" s="7">
        <f t="shared" si="53"/>
        <v>0</v>
      </c>
      <c r="N210" s="2">
        <f t="shared" si="42"/>
        <v>0</v>
      </c>
      <c r="O210" s="80">
        <f t="shared" si="43"/>
        <v>0</v>
      </c>
      <c r="P210" s="79">
        <f t="shared" si="44"/>
        <v>0</v>
      </c>
      <c r="Q210" s="80">
        <f t="shared" si="45"/>
        <v>0</v>
      </c>
      <c r="R210" s="80">
        <f t="shared" si="46"/>
        <v>0</v>
      </c>
      <c r="S210">
        <f t="shared" si="54"/>
        <v>0</v>
      </c>
      <c r="T210" s="35">
        <f t="shared" si="47"/>
        <v>0</v>
      </c>
      <c r="U210" s="35">
        <f t="shared" si="48"/>
        <v>0</v>
      </c>
      <c r="V210" s="42">
        <f t="shared" si="55"/>
        <v>0</v>
      </c>
      <c r="W210" s="42">
        <f t="shared" si="49"/>
        <v>0</v>
      </c>
    </row>
    <row r="211" spans="2:23" x14ac:dyDescent="0.25">
      <c r="B211">
        <v>209</v>
      </c>
      <c r="C211" s="35">
        <f t="shared" si="50"/>
        <v>0</v>
      </c>
      <c r="D211" s="46">
        <f>IF(W210&gt;0,ROUND(PMT(EvalSheet!$F$92/12,EvalSheet!$F$96*12,-C211),5),0)</f>
        <v>0</v>
      </c>
      <c r="E211" s="6">
        <f t="shared" si="51"/>
        <v>0</v>
      </c>
      <c r="F211" s="6">
        <f>IF(W210&gt;0,ROUND(MIN(C211,EvalSheet!$F$168)*$F$1,2),0)</f>
        <v>0</v>
      </c>
      <c r="G211" s="7">
        <v>0</v>
      </c>
      <c r="H211" s="7">
        <f>IF(W210&gt;0,ROUND(MIN(C211,EvalSheet!$F$168)*$H$1,0),0)</f>
        <v>0</v>
      </c>
      <c r="I211" s="7">
        <f>IF(W210&gt;0,ROUND(MIN(C211,EvalSheet!$F$168)*$I$1,2),0)</f>
        <v>0</v>
      </c>
      <c r="J211" s="7">
        <f>IF(W210&gt;0,ROUND(MIN(C211,EvalSheet!$F$168)*$J$1,2),0)</f>
        <v>0</v>
      </c>
      <c r="K211" s="7">
        <f>IF(W210&gt;0,ROUND(MIN(C211,EvalSheet!$F$168)*$K$1,2),0)</f>
        <v>0</v>
      </c>
      <c r="L211" s="6">
        <f t="shared" si="52"/>
        <v>0</v>
      </c>
      <c r="M211" s="7">
        <f t="shared" si="53"/>
        <v>0</v>
      </c>
      <c r="N211" s="2">
        <f t="shared" si="42"/>
        <v>0</v>
      </c>
      <c r="O211" s="80">
        <f t="shared" si="43"/>
        <v>0</v>
      </c>
      <c r="P211" s="79">
        <f t="shared" si="44"/>
        <v>0</v>
      </c>
      <c r="Q211" s="80">
        <f t="shared" si="45"/>
        <v>0</v>
      </c>
      <c r="R211" s="80">
        <f t="shared" si="46"/>
        <v>0</v>
      </c>
      <c r="S211">
        <f t="shared" si="54"/>
        <v>0</v>
      </c>
      <c r="T211" s="35">
        <f t="shared" si="47"/>
        <v>0</v>
      </c>
      <c r="U211" s="35">
        <f t="shared" si="48"/>
        <v>0</v>
      </c>
      <c r="V211" s="42">
        <f t="shared" si="55"/>
        <v>0</v>
      </c>
      <c r="W211" s="42">
        <f t="shared" si="49"/>
        <v>0</v>
      </c>
    </row>
    <row r="212" spans="2:23" x14ac:dyDescent="0.25">
      <c r="B212">
        <v>210</v>
      </c>
      <c r="C212" s="35">
        <f t="shared" si="50"/>
        <v>0</v>
      </c>
      <c r="D212" s="46">
        <f>IF(W211&gt;0,ROUND(PMT(EvalSheet!$F$92/12,EvalSheet!$F$96*12,-C212),5),0)</f>
        <v>0</v>
      </c>
      <c r="E212" s="6">
        <f t="shared" si="51"/>
        <v>0</v>
      </c>
      <c r="F212" s="6">
        <f>IF(W211&gt;0,ROUND(MIN(C212,EvalSheet!$F$168)*$F$1,2),0)</f>
        <v>0</v>
      </c>
      <c r="G212" s="7">
        <v>0</v>
      </c>
      <c r="H212" s="7">
        <f>IF(W211&gt;0,ROUND(MIN(C212,EvalSheet!$F$168)*$H$1,0),0)</f>
        <v>0</v>
      </c>
      <c r="I212" s="7">
        <f>IF(W211&gt;0,ROUND(MIN(C212,EvalSheet!$F$168)*$I$1,2),0)</f>
        <v>0</v>
      </c>
      <c r="J212" s="7">
        <f>IF(W211&gt;0,ROUND(MIN(C212,EvalSheet!$F$168)*$J$1,2),0)</f>
        <v>0</v>
      </c>
      <c r="K212" s="7">
        <f>IF(W211&gt;0,ROUND(MIN(C212,EvalSheet!$F$168)*$K$1,2),0)</f>
        <v>0</v>
      </c>
      <c r="L212" s="6">
        <f t="shared" si="52"/>
        <v>0</v>
      </c>
      <c r="M212" s="7">
        <f t="shared" si="53"/>
        <v>0</v>
      </c>
      <c r="N212" s="2">
        <f t="shared" si="42"/>
        <v>0</v>
      </c>
      <c r="O212" s="80">
        <f t="shared" si="43"/>
        <v>0</v>
      </c>
      <c r="P212" s="79">
        <f t="shared" si="44"/>
        <v>0</v>
      </c>
      <c r="Q212" s="80">
        <f t="shared" si="45"/>
        <v>0</v>
      </c>
      <c r="R212" s="80">
        <f t="shared" si="46"/>
        <v>0</v>
      </c>
      <c r="S212">
        <f t="shared" si="54"/>
        <v>0</v>
      </c>
      <c r="T212" s="35">
        <f t="shared" si="47"/>
        <v>0</v>
      </c>
      <c r="U212" s="35">
        <f t="shared" si="48"/>
        <v>0</v>
      </c>
      <c r="V212" s="42">
        <f t="shared" si="55"/>
        <v>0</v>
      </c>
      <c r="W212" s="42">
        <f t="shared" si="49"/>
        <v>0</v>
      </c>
    </row>
    <row r="213" spans="2:23" x14ac:dyDescent="0.25">
      <c r="B213">
        <v>211</v>
      </c>
      <c r="C213" s="35">
        <f t="shared" si="50"/>
        <v>0</v>
      </c>
      <c r="D213" s="46">
        <f>IF(W212&gt;0,ROUND(PMT(EvalSheet!$F$92/12,EvalSheet!$F$96*12,-C213),5),0)</f>
        <v>0</v>
      </c>
      <c r="E213" s="6">
        <f t="shared" si="51"/>
        <v>0</v>
      </c>
      <c r="F213" s="6">
        <f>IF(W212&gt;0,ROUND(MIN(C213,EvalSheet!$F$168)*$F$1,2),0)</f>
        <v>0</v>
      </c>
      <c r="G213" s="7">
        <v>0</v>
      </c>
      <c r="H213" s="7">
        <f>IF(W212&gt;0,ROUND(MIN(C213,EvalSheet!$F$168)*$H$1,0),0)</f>
        <v>0</v>
      </c>
      <c r="I213" s="7">
        <f>IF(W212&gt;0,ROUND(MIN(C213,EvalSheet!$F$168)*$I$1,2),0)</f>
        <v>0</v>
      </c>
      <c r="J213" s="7">
        <f>IF(W212&gt;0,ROUND(MIN(C213,EvalSheet!$F$168)*$J$1,2),0)</f>
        <v>0</v>
      </c>
      <c r="K213" s="7">
        <f>IF(W212&gt;0,ROUND(MIN(C213,EvalSheet!$F$168)*$K$1,2),0)</f>
        <v>0</v>
      </c>
      <c r="L213" s="6">
        <f t="shared" si="52"/>
        <v>0</v>
      </c>
      <c r="M213" s="7">
        <f t="shared" si="53"/>
        <v>0</v>
      </c>
      <c r="N213" s="2">
        <f t="shared" si="42"/>
        <v>0</v>
      </c>
      <c r="O213" s="80">
        <f t="shared" si="43"/>
        <v>0</v>
      </c>
      <c r="P213" s="79">
        <f t="shared" si="44"/>
        <v>0</v>
      </c>
      <c r="Q213" s="80">
        <f t="shared" si="45"/>
        <v>0</v>
      </c>
      <c r="R213" s="80">
        <f t="shared" si="46"/>
        <v>0</v>
      </c>
      <c r="S213">
        <f t="shared" si="54"/>
        <v>0</v>
      </c>
      <c r="T213" s="35">
        <f t="shared" si="47"/>
        <v>0</v>
      </c>
      <c r="U213" s="35">
        <f t="shared" si="48"/>
        <v>0</v>
      </c>
      <c r="V213" s="42">
        <f t="shared" si="55"/>
        <v>0</v>
      </c>
      <c r="W213" s="42">
        <f t="shared" si="49"/>
        <v>0</v>
      </c>
    </row>
    <row r="214" spans="2:23" x14ac:dyDescent="0.25">
      <c r="B214">
        <v>212</v>
      </c>
      <c r="C214" s="35">
        <f t="shared" si="50"/>
        <v>0</v>
      </c>
      <c r="D214" s="46">
        <f>IF(W213&gt;0,ROUND(PMT(EvalSheet!$F$92/12,EvalSheet!$F$96*12,-C214),5),0)</f>
        <v>0</v>
      </c>
      <c r="E214" s="6">
        <f t="shared" si="51"/>
        <v>0</v>
      </c>
      <c r="F214" s="6">
        <f>IF(W213&gt;0,ROUND(MIN(C214,EvalSheet!$F$168)*$F$1,2),0)</f>
        <v>0</v>
      </c>
      <c r="G214" s="7">
        <v>0</v>
      </c>
      <c r="H214" s="7">
        <f>IF(W213&gt;0,ROUND(MIN(C214,EvalSheet!$F$168)*$H$1,0),0)</f>
        <v>0</v>
      </c>
      <c r="I214" s="7">
        <f>IF(W213&gt;0,ROUND(MIN(C214,EvalSheet!$F$168)*$I$1,2),0)</f>
        <v>0</v>
      </c>
      <c r="J214" s="7">
        <f>IF(W213&gt;0,ROUND(MIN(C214,EvalSheet!$F$168)*$J$1,2),0)</f>
        <v>0</v>
      </c>
      <c r="K214" s="7">
        <f>IF(W213&gt;0,ROUND(MIN(C214,EvalSheet!$F$168)*$K$1,2),0)</f>
        <v>0</v>
      </c>
      <c r="L214" s="6">
        <f t="shared" si="52"/>
        <v>0</v>
      </c>
      <c r="M214" s="7">
        <f t="shared" si="53"/>
        <v>0</v>
      </c>
      <c r="N214" s="2">
        <f t="shared" si="42"/>
        <v>0</v>
      </c>
      <c r="O214" s="80">
        <f t="shared" si="43"/>
        <v>0</v>
      </c>
      <c r="P214" s="79">
        <f t="shared" si="44"/>
        <v>0</v>
      </c>
      <c r="Q214" s="80">
        <f t="shared" si="45"/>
        <v>0</v>
      </c>
      <c r="R214" s="80">
        <f t="shared" si="46"/>
        <v>0</v>
      </c>
      <c r="S214">
        <f t="shared" si="54"/>
        <v>0</v>
      </c>
      <c r="T214" s="35">
        <f t="shared" si="47"/>
        <v>0</v>
      </c>
      <c r="U214" s="35">
        <f t="shared" si="48"/>
        <v>0</v>
      </c>
      <c r="V214" s="42">
        <f t="shared" si="55"/>
        <v>0</v>
      </c>
      <c r="W214" s="42">
        <f t="shared" si="49"/>
        <v>0</v>
      </c>
    </row>
    <row r="215" spans="2:23" x14ac:dyDescent="0.25">
      <c r="B215">
        <v>213</v>
      </c>
      <c r="C215" s="35">
        <f t="shared" si="50"/>
        <v>0</v>
      </c>
      <c r="D215" s="46">
        <f>IF(W214&gt;0,ROUND(PMT(EvalSheet!$F$92/12,EvalSheet!$F$96*12,-C215),5),0)</f>
        <v>0</v>
      </c>
      <c r="E215" s="6">
        <f t="shared" si="51"/>
        <v>0</v>
      </c>
      <c r="F215" s="6">
        <f>IF(W214&gt;0,ROUND(MIN(C215,EvalSheet!$F$168)*$F$1,2),0)</f>
        <v>0</v>
      </c>
      <c r="G215" s="7">
        <v>0</v>
      </c>
      <c r="H215" s="7">
        <f>IF(W214&gt;0,ROUND(MIN(C215,EvalSheet!$F$168)*$H$1,0),0)</f>
        <v>0</v>
      </c>
      <c r="I215" s="7">
        <f>IF(W214&gt;0,ROUND(MIN(C215,EvalSheet!$F$168)*$I$1,2),0)</f>
        <v>0</v>
      </c>
      <c r="J215" s="7">
        <f>IF(W214&gt;0,ROUND(MIN(C215,EvalSheet!$F$168)*$J$1,2),0)</f>
        <v>0</v>
      </c>
      <c r="K215" s="7">
        <f>IF(W214&gt;0,ROUND(MIN(C215,EvalSheet!$F$168)*$K$1,2),0)</f>
        <v>0</v>
      </c>
      <c r="L215" s="6">
        <f t="shared" si="52"/>
        <v>0</v>
      </c>
      <c r="M215" s="7">
        <f t="shared" si="53"/>
        <v>0</v>
      </c>
      <c r="N215" s="2">
        <f t="shared" si="42"/>
        <v>0</v>
      </c>
      <c r="O215" s="80">
        <f t="shared" si="43"/>
        <v>0</v>
      </c>
      <c r="P215" s="79">
        <f t="shared" si="44"/>
        <v>0</v>
      </c>
      <c r="Q215" s="80">
        <f t="shared" si="45"/>
        <v>0</v>
      </c>
      <c r="R215" s="80">
        <f t="shared" si="46"/>
        <v>0</v>
      </c>
      <c r="S215">
        <f t="shared" si="54"/>
        <v>0</v>
      </c>
      <c r="T215" s="35">
        <f t="shared" si="47"/>
        <v>0</v>
      </c>
      <c r="U215" s="35">
        <f t="shared" si="48"/>
        <v>0</v>
      </c>
      <c r="V215" s="42">
        <f t="shared" si="55"/>
        <v>0</v>
      </c>
      <c r="W215" s="42">
        <f t="shared" si="49"/>
        <v>0</v>
      </c>
    </row>
    <row r="216" spans="2:23" x14ac:dyDescent="0.25">
      <c r="B216">
        <v>214</v>
      </c>
      <c r="C216" s="35">
        <f t="shared" si="50"/>
        <v>0</v>
      </c>
      <c r="D216" s="46">
        <f>IF(W215&gt;0,ROUND(PMT(EvalSheet!$F$92/12,EvalSheet!$F$96*12,-C216),5),0)</f>
        <v>0</v>
      </c>
      <c r="E216" s="6">
        <f t="shared" si="51"/>
        <v>0</v>
      </c>
      <c r="F216" s="6">
        <f>IF(W215&gt;0,ROUND(MIN(C216,EvalSheet!$F$168)*$F$1,2),0)</f>
        <v>0</v>
      </c>
      <c r="G216" s="7">
        <v>0</v>
      </c>
      <c r="H216" s="7">
        <f>IF(W215&gt;0,ROUND(MIN(C216,EvalSheet!$F$168)*$H$1,0),0)</f>
        <v>0</v>
      </c>
      <c r="I216" s="7">
        <f>IF(W215&gt;0,ROUND(MIN(C216,EvalSheet!$F$168)*$I$1,2),0)</f>
        <v>0</v>
      </c>
      <c r="J216" s="7">
        <f>IF(W215&gt;0,ROUND(MIN(C216,EvalSheet!$F$168)*$J$1,2),0)</f>
        <v>0</v>
      </c>
      <c r="K216" s="7">
        <f>IF(W215&gt;0,ROUND(MIN(C216,EvalSheet!$F$168)*$K$1,2),0)</f>
        <v>0</v>
      </c>
      <c r="L216" s="6">
        <f t="shared" si="52"/>
        <v>0</v>
      </c>
      <c r="M216" s="7">
        <f t="shared" si="53"/>
        <v>0</v>
      </c>
      <c r="N216" s="2">
        <f t="shared" si="42"/>
        <v>0</v>
      </c>
      <c r="O216" s="80">
        <f t="shared" si="43"/>
        <v>0</v>
      </c>
      <c r="P216" s="79">
        <f t="shared" si="44"/>
        <v>0</v>
      </c>
      <c r="Q216" s="80">
        <f t="shared" si="45"/>
        <v>0</v>
      </c>
      <c r="R216" s="80">
        <f t="shared" si="46"/>
        <v>0</v>
      </c>
      <c r="S216">
        <f t="shared" si="54"/>
        <v>0</v>
      </c>
      <c r="T216" s="35">
        <f t="shared" si="47"/>
        <v>0</v>
      </c>
      <c r="U216" s="35">
        <f t="shared" si="48"/>
        <v>0</v>
      </c>
      <c r="V216" s="42">
        <f t="shared" si="55"/>
        <v>0</v>
      </c>
      <c r="W216" s="42">
        <f t="shared" si="49"/>
        <v>0</v>
      </c>
    </row>
    <row r="217" spans="2:23" x14ac:dyDescent="0.25">
      <c r="B217">
        <v>215</v>
      </c>
      <c r="C217" s="35">
        <f t="shared" si="50"/>
        <v>0</v>
      </c>
      <c r="D217" s="46">
        <f>IF(W216&gt;0,ROUND(PMT(EvalSheet!$F$92/12,EvalSheet!$F$96*12,-C217),5),0)</f>
        <v>0</v>
      </c>
      <c r="E217" s="6">
        <f t="shared" si="51"/>
        <v>0</v>
      </c>
      <c r="F217" s="6">
        <f>IF(W216&gt;0,ROUND(MIN(C217,EvalSheet!$F$168)*$F$1,2),0)</f>
        <v>0</v>
      </c>
      <c r="G217" s="7">
        <v>0</v>
      </c>
      <c r="H217" s="7">
        <f>IF(W216&gt;0,ROUND(MIN(C217,EvalSheet!$F$168)*$H$1,0),0)</f>
        <v>0</v>
      </c>
      <c r="I217" s="7">
        <f>IF(W216&gt;0,ROUND(MIN(C217,EvalSheet!$F$168)*$I$1,2),0)</f>
        <v>0</v>
      </c>
      <c r="J217" s="7">
        <f>IF(W216&gt;0,ROUND(MIN(C217,EvalSheet!$F$168)*$J$1,2),0)</f>
        <v>0</v>
      </c>
      <c r="K217" s="7">
        <f>IF(W216&gt;0,ROUND(MIN(C217,EvalSheet!$F$168)*$K$1,2),0)</f>
        <v>0</v>
      </c>
      <c r="L217" s="6">
        <f t="shared" si="52"/>
        <v>0</v>
      </c>
      <c r="M217" s="7">
        <f t="shared" si="53"/>
        <v>0</v>
      </c>
      <c r="N217" s="2">
        <f t="shared" si="42"/>
        <v>0</v>
      </c>
      <c r="O217" s="80">
        <f t="shared" si="43"/>
        <v>0</v>
      </c>
      <c r="P217" s="79">
        <f t="shared" si="44"/>
        <v>0</v>
      </c>
      <c r="Q217" s="80">
        <f t="shared" si="45"/>
        <v>0</v>
      </c>
      <c r="R217" s="80">
        <f t="shared" si="46"/>
        <v>0</v>
      </c>
      <c r="S217">
        <f t="shared" si="54"/>
        <v>0</v>
      </c>
      <c r="T217" s="35">
        <f t="shared" si="47"/>
        <v>0</v>
      </c>
      <c r="U217" s="35">
        <f t="shared" si="48"/>
        <v>0</v>
      </c>
      <c r="V217" s="42">
        <f t="shared" si="55"/>
        <v>0</v>
      </c>
      <c r="W217" s="42">
        <f t="shared" si="49"/>
        <v>0</v>
      </c>
    </row>
    <row r="218" spans="2:23" x14ac:dyDescent="0.25">
      <c r="B218">
        <v>216</v>
      </c>
      <c r="C218" s="35">
        <f t="shared" si="50"/>
        <v>0</v>
      </c>
      <c r="D218" s="46">
        <f>IF(W217&gt;0,ROUND(PMT(EvalSheet!$F$92/12,EvalSheet!$F$96*12,-C218),5),0)</f>
        <v>0</v>
      </c>
      <c r="E218" s="6">
        <f t="shared" si="51"/>
        <v>0</v>
      </c>
      <c r="F218" s="6">
        <f>IF(W217&gt;0,ROUND(MIN(C218,EvalSheet!$F$168)*$F$1,2),0)</f>
        <v>0</v>
      </c>
      <c r="G218" s="7">
        <v>0</v>
      </c>
      <c r="H218" s="7">
        <f>IF(W217&gt;0,ROUND(MIN(C218,EvalSheet!$F$168)*$H$1,0),0)</f>
        <v>0</v>
      </c>
      <c r="I218" s="7">
        <f>IF(W217&gt;0,ROUND(MIN(C218,EvalSheet!$F$168)*$I$1,2),0)</f>
        <v>0</v>
      </c>
      <c r="J218" s="7">
        <f>IF(W217&gt;0,ROUND(MIN(C218,EvalSheet!$F$168)*$J$1,2),0)</f>
        <v>0</v>
      </c>
      <c r="K218" s="7">
        <f>IF(W217&gt;0,ROUND(MIN(C218,EvalSheet!$F$168)*$K$1,2),0)</f>
        <v>0</v>
      </c>
      <c r="L218" s="6">
        <f t="shared" si="52"/>
        <v>0</v>
      </c>
      <c r="M218" s="7">
        <f t="shared" si="53"/>
        <v>0</v>
      </c>
      <c r="N218" s="2">
        <f t="shared" si="42"/>
        <v>0</v>
      </c>
      <c r="O218" s="80">
        <f t="shared" si="43"/>
        <v>0</v>
      </c>
      <c r="P218" s="79">
        <f t="shared" si="44"/>
        <v>0</v>
      </c>
      <c r="Q218" s="80">
        <f t="shared" si="45"/>
        <v>0</v>
      </c>
      <c r="R218" s="80">
        <f t="shared" si="46"/>
        <v>0</v>
      </c>
      <c r="S218">
        <f t="shared" si="54"/>
        <v>0</v>
      </c>
      <c r="T218" s="35">
        <f t="shared" si="47"/>
        <v>0</v>
      </c>
      <c r="U218" s="35">
        <f t="shared" si="48"/>
        <v>0</v>
      </c>
      <c r="V218" s="42">
        <f t="shared" si="55"/>
        <v>0</v>
      </c>
      <c r="W218" s="42">
        <f t="shared" si="49"/>
        <v>0</v>
      </c>
    </row>
    <row r="219" spans="2:23" x14ac:dyDescent="0.25">
      <c r="B219">
        <v>217</v>
      </c>
      <c r="C219" s="35">
        <f t="shared" si="50"/>
        <v>0</v>
      </c>
      <c r="D219" s="46">
        <f>IF(W218&gt;0,ROUND(PMT(EvalSheet!$F$92/12,EvalSheet!$F$96*12,-C219),5),0)</f>
        <v>0</v>
      </c>
      <c r="E219" s="6">
        <f t="shared" si="51"/>
        <v>0</v>
      </c>
      <c r="F219" s="6">
        <f>IF(W218&gt;0,ROUND(MIN(C219,EvalSheet!$F$168)*$F$1,2),0)</f>
        <v>0</v>
      </c>
      <c r="G219" s="7">
        <v>0</v>
      </c>
      <c r="H219" s="7">
        <f>IF(W218&gt;0,ROUND(MIN(C219,EvalSheet!$F$168)*$H$1,0),0)</f>
        <v>0</v>
      </c>
      <c r="I219" s="7">
        <f>IF(W218&gt;0,ROUND(MIN(C219,EvalSheet!$F$168)*$I$1,2),0)</f>
        <v>0</v>
      </c>
      <c r="J219" s="7">
        <f>IF(W218&gt;0,ROUND(MIN(C219,EvalSheet!$F$168)*$J$1,2),0)</f>
        <v>0</v>
      </c>
      <c r="K219" s="7">
        <f>IF(W218&gt;0,ROUND(MIN(C219,EvalSheet!$F$168)*$K$1,2),0)</f>
        <v>0</v>
      </c>
      <c r="L219" s="6">
        <f t="shared" si="52"/>
        <v>0</v>
      </c>
      <c r="M219" s="7">
        <f t="shared" si="53"/>
        <v>0</v>
      </c>
      <c r="N219" s="2">
        <f t="shared" si="42"/>
        <v>0</v>
      </c>
      <c r="O219" s="80">
        <f t="shared" si="43"/>
        <v>0</v>
      </c>
      <c r="P219" s="79">
        <f t="shared" si="44"/>
        <v>0</v>
      </c>
      <c r="Q219" s="80">
        <f t="shared" si="45"/>
        <v>0</v>
      </c>
      <c r="R219" s="80">
        <f t="shared" si="46"/>
        <v>0</v>
      </c>
      <c r="S219">
        <f t="shared" si="54"/>
        <v>0</v>
      </c>
      <c r="T219" s="35">
        <f t="shared" si="47"/>
        <v>0</v>
      </c>
      <c r="U219" s="35">
        <f t="shared" si="48"/>
        <v>0</v>
      </c>
      <c r="V219" s="42">
        <f t="shared" si="55"/>
        <v>0</v>
      </c>
      <c r="W219" s="42">
        <f t="shared" si="49"/>
        <v>0</v>
      </c>
    </row>
    <row r="220" spans="2:23" x14ac:dyDescent="0.25">
      <c r="B220">
        <v>218</v>
      </c>
      <c r="C220" s="35">
        <f t="shared" si="50"/>
        <v>0</v>
      </c>
      <c r="D220" s="46">
        <f>IF(W219&gt;0,ROUND(PMT(EvalSheet!$F$92/12,EvalSheet!$F$96*12,-C220),5),0)</f>
        <v>0</v>
      </c>
      <c r="E220" s="6">
        <f t="shared" si="51"/>
        <v>0</v>
      </c>
      <c r="F220" s="6">
        <f>IF(W219&gt;0,ROUND(MIN(C220,EvalSheet!$F$168)*$F$1,2),0)</f>
        <v>0</v>
      </c>
      <c r="G220" s="7">
        <v>0</v>
      </c>
      <c r="H220" s="7">
        <f>IF(W219&gt;0,ROUND(MIN(C220,EvalSheet!$F$168)*$H$1,0),0)</f>
        <v>0</v>
      </c>
      <c r="I220" s="7">
        <f>IF(W219&gt;0,ROUND(MIN(C220,EvalSheet!$F$168)*$I$1,2),0)</f>
        <v>0</v>
      </c>
      <c r="J220" s="7">
        <f>IF(W219&gt;0,ROUND(MIN(C220,EvalSheet!$F$168)*$J$1,2),0)</f>
        <v>0</v>
      </c>
      <c r="K220" s="7">
        <f>IF(W219&gt;0,ROUND(MIN(C220,EvalSheet!$F$168)*$K$1,2),0)</f>
        <v>0</v>
      </c>
      <c r="L220" s="6">
        <f t="shared" si="52"/>
        <v>0</v>
      </c>
      <c r="M220" s="7">
        <f t="shared" si="53"/>
        <v>0</v>
      </c>
      <c r="N220" s="2">
        <f t="shared" si="42"/>
        <v>0</v>
      </c>
      <c r="O220" s="80">
        <f t="shared" si="43"/>
        <v>0</v>
      </c>
      <c r="P220" s="79">
        <f t="shared" si="44"/>
        <v>0</v>
      </c>
      <c r="Q220" s="80">
        <f t="shared" si="45"/>
        <v>0</v>
      </c>
      <c r="R220" s="80">
        <f t="shared" si="46"/>
        <v>0</v>
      </c>
      <c r="S220">
        <f t="shared" si="54"/>
        <v>0</v>
      </c>
      <c r="T220" s="35">
        <f t="shared" si="47"/>
        <v>0</v>
      </c>
      <c r="U220" s="35">
        <f t="shared" si="48"/>
        <v>0</v>
      </c>
      <c r="V220" s="42">
        <f t="shared" si="55"/>
        <v>0</v>
      </c>
      <c r="W220" s="42">
        <f t="shared" si="49"/>
        <v>0</v>
      </c>
    </row>
    <row r="221" spans="2:23" x14ac:dyDescent="0.25">
      <c r="B221">
        <v>219</v>
      </c>
      <c r="C221" s="35">
        <f t="shared" si="50"/>
        <v>0</v>
      </c>
      <c r="D221" s="46">
        <f>IF(W220&gt;0,ROUND(PMT(EvalSheet!$F$92/12,EvalSheet!$F$96*12,-C221),5),0)</f>
        <v>0</v>
      </c>
      <c r="E221" s="6">
        <f t="shared" si="51"/>
        <v>0</v>
      </c>
      <c r="F221" s="6">
        <f>IF(W220&gt;0,ROUND(MIN(C221,EvalSheet!$F$168)*$F$1,2),0)</f>
        <v>0</v>
      </c>
      <c r="G221" s="7">
        <v>0</v>
      </c>
      <c r="H221" s="7">
        <f>IF(W220&gt;0,ROUND(MIN(C221,EvalSheet!$F$168)*$H$1,0),0)</f>
        <v>0</v>
      </c>
      <c r="I221" s="7">
        <f>IF(W220&gt;0,ROUND(MIN(C221,EvalSheet!$F$168)*$I$1,2),0)</f>
        <v>0</v>
      </c>
      <c r="J221" s="7">
        <f>IF(W220&gt;0,ROUND(MIN(C221,EvalSheet!$F$168)*$J$1,2),0)</f>
        <v>0</v>
      </c>
      <c r="K221" s="7">
        <f>IF(W220&gt;0,ROUND(MIN(C221,EvalSheet!$F$168)*$K$1,2),0)</f>
        <v>0</v>
      </c>
      <c r="L221" s="6">
        <f t="shared" si="52"/>
        <v>0</v>
      </c>
      <c r="M221" s="7">
        <f t="shared" si="53"/>
        <v>0</v>
      </c>
      <c r="N221" s="2">
        <f t="shared" si="42"/>
        <v>0</v>
      </c>
      <c r="O221" s="80">
        <f t="shared" si="43"/>
        <v>0</v>
      </c>
      <c r="P221" s="79">
        <f t="shared" si="44"/>
        <v>0</v>
      </c>
      <c r="Q221" s="80">
        <f t="shared" si="45"/>
        <v>0</v>
      </c>
      <c r="R221" s="80">
        <f t="shared" si="46"/>
        <v>0</v>
      </c>
      <c r="S221">
        <f t="shared" si="54"/>
        <v>0</v>
      </c>
      <c r="T221" s="35">
        <f t="shared" si="47"/>
        <v>0</v>
      </c>
      <c r="U221" s="35">
        <f t="shared" si="48"/>
        <v>0</v>
      </c>
      <c r="V221" s="42">
        <f t="shared" si="55"/>
        <v>0</v>
      </c>
      <c r="W221" s="42">
        <f t="shared" si="49"/>
        <v>0</v>
      </c>
    </row>
    <row r="222" spans="2:23" x14ac:dyDescent="0.25">
      <c r="B222">
        <v>220</v>
      </c>
      <c r="C222" s="35">
        <f t="shared" si="50"/>
        <v>0</v>
      </c>
      <c r="D222" s="46">
        <f>IF(W221&gt;0,ROUND(PMT(EvalSheet!$F$92/12,EvalSheet!$F$96*12,-C222),5),0)</f>
        <v>0</v>
      </c>
      <c r="E222" s="6">
        <f t="shared" si="51"/>
        <v>0</v>
      </c>
      <c r="F222" s="6">
        <f>IF(W221&gt;0,ROUND(MIN(C222,EvalSheet!$F$168)*$F$1,2),0)</f>
        <v>0</v>
      </c>
      <c r="G222" s="7">
        <v>0</v>
      </c>
      <c r="H222" s="7">
        <f>IF(W221&gt;0,ROUND(MIN(C222,EvalSheet!$F$168)*$H$1,0),0)</f>
        <v>0</v>
      </c>
      <c r="I222" s="7">
        <f>IF(W221&gt;0,ROUND(MIN(C222,EvalSheet!$F$168)*$I$1,2),0)</f>
        <v>0</v>
      </c>
      <c r="J222" s="7">
        <f>IF(W221&gt;0,ROUND(MIN(C222,EvalSheet!$F$168)*$J$1,2),0)</f>
        <v>0</v>
      </c>
      <c r="K222" s="7">
        <f>IF(W221&gt;0,ROUND(MIN(C222,EvalSheet!$F$168)*$K$1,2),0)</f>
        <v>0</v>
      </c>
      <c r="L222" s="6">
        <f t="shared" si="52"/>
        <v>0</v>
      </c>
      <c r="M222" s="7">
        <f t="shared" si="53"/>
        <v>0</v>
      </c>
      <c r="N222" s="2">
        <f t="shared" si="42"/>
        <v>0</v>
      </c>
      <c r="O222" s="80">
        <f t="shared" si="43"/>
        <v>0</v>
      </c>
      <c r="P222" s="79">
        <f t="shared" si="44"/>
        <v>0</v>
      </c>
      <c r="Q222" s="80">
        <f t="shared" si="45"/>
        <v>0</v>
      </c>
      <c r="R222" s="80">
        <f t="shared" si="46"/>
        <v>0</v>
      </c>
      <c r="S222">
        <f t="shared" si="54"/>
        <v>0</v>
      </c>
      <c r="T222" s="35">
        <f t="shared" si="47"/>
        <v>0</v>
      </c>
      <c r="U222" s="35">
        <f t="shared" si="48"/>
        <v>0</v>
      </c>
      <c r="V222" s="42">
        <f t="shared" si="55"/>
        <v>0</v>
      </c>
      <c r="W222" s="42">
        <f t="shared" si="49"/>
        <v>0</v>
      </c>
    </row>
    <row r="223" spans="2:23" x14ac:dyDescent="0.25">
      <c r="B223">
        <v>221</v>
      </c>
      <c r="C223" s="35">
        <f t="shared" si="50"/>
        <v>0</v>
      </c>
      <c r="D223" s="46">
        <f>IF(W222&gt;0,ROUND(PMT(EvalSheet!$F$92/12,EvalSheet!$F$96*12,-C223),5),0)</f>
        <v>0</v>
      </c>
      <c r="E223" s="6">
        <f t="shared" si="51"/>
        <v>0</v>
      </c>
      <c r="F223" s="6">
        <f>IF(W222&gt;0,ROUND(MIN(C223,EvalSheet!$F$168)*$F$1,2),0)</f>
        <v>0</v>
      </c>
      <c r="G223" s="7">
        <v>0</v>
      </c>
      <c r="H223" s="7">
        <f>IF(W222&gt;0,ROUND(MIN(C223,EvalSheet!$F$168)*$H$1,0),0)</f>
        <v>0</v>
      </c>
      <c r="I223" s="7">
        <f>IF(W222&gt;0,ROUND(MIN(C223,EvalSheet!$F$168)*$I$1,2),0)</f>
        <v>0</v>
      </c>
      <c r="J223" s="7">
        <f>IF(W222&gt;0,ROUND(MIN(C223,EvalSheet!$F$168)*$J$1,2),0)</f>
        <v>0</v>
      </c>
      <c r="K223" s="7">
        <f>IF(W222&gt;0,ROUND(MIN(C223,EvalSheet!$F$168)*$K$1,2),0)</f>
        <v>0</v>
      </c>
      <c r="L223" s="6">
        <f t="shared" si="52"/>
        <v>0</v>
      </c>
      <c r="M223" s="7">
        <f t="shared" si="53"/>
        <v>0</v>
      </c>
      <c r="N223" s="2">
        <f t="shared" si="42"/>
        <v>0</v>
      </c>
      <c r="O223" s="80">
        <f t="shared" si="43"/>
        <v>0</v>
      </c>
      <c r="P223" s="79">
        <f t="shared" si="44"/>
        <v>0</v>
      </c>
      <c r="Q223" s="80">
        <f t="shared" si="45"/>
        <v>0</v>
      </c>
      <c r="R223" s="80">
        <f t="shared" si="46"/>
        <v>0</v>
      </c>
      <c r="S223">
        <f t="shared" si="54"/>
        <v>0</v>
      </c>
      <c r="T223" s="35">
        <f t="shared" si="47"/>
        <v>0</v>
      </c>
      <c r="U223" s="35">
        <f t="shared" si="48"/>
        <v>0</v>
      </c>
      <c r="V223" s="42">
        <f t="shared" si="55"/>
        <v>0</v>
      </c>
      <c r="W223" s="42">
        <f t="shared" si="49"/>
        <v>0</v>
      </c>
    </row>
    <row r="224" spans="2:23" x14ac:dyDescent="0.25">
      <c r="B224">
        <v>222</v>
      </c>
      <c r="C224" s="35">
        <f t="shared" si="50"/>
        <v>0</v>
      </c>
      <c r="D224" s="46">
        <f>IF(W223&gt;0,ROUND(PMT(EvalSheet!$F$92/12,EvalSheet!$F$96*12,-C224),5),0)</f>
        <v>0</v>
      </c>
      <c r="E224" s="6">
        <f t="shared" si="51"/>
        <v>0</v>
      </c>
      <c r="F224" s="6">
        <f>IF(W223&gt;0,ROUND(MIN(C224,EvalSheet!$F$168)*$F$1,2),0)</f>
        <v>0</v>
      </c>
      <c r="G224" s="7">
        <v>0</v>
      </c>
      <c r="H224" s="7">
        <f>IF(W223&gt;0,ROUND(MIN(C224,EvalSheet!$F$168)*$H$1,0),0)</f>
        <v>0</v>
      </c>
      <c r="I224" s="7">
        <f>IF(W223&gt;0,ROUND(MIN(C224,EvalSheet!$F$168)*$I$1,2),0)</f>
        <v>0</v>
      </c>
      <c r="J224" s="7">
        <f>IF(W223&gt;0,ROUND(MIN(C224,EvalSheet!$F$168)*$J$1,2),0)</f>
        <v>0</v>
      </c>
      <c r="K224" s="7">
        <f>IF(W223&gt;0,ROUND(MIN(C224,EvalSheet!$F$168)*$K$1,2),0)</f>
        <v>0</v>
      </c>
      <c r="L224" s="6">
        <f t="shared" si="52"/>
        <v>0</v>
      </c>
      <c r="M224" s="7">
        <f t="shared" si="53"/>
        <v>0</v>
      </c>
      <c r="N224" s="2">
        <f t="shared" si="42"/>
        <v>0</v>
      </c>
      <c r="O224" s="80">
        <f t="shared" si="43"/>
        <v>0</v>
      </c>
      <c r="P224" s="79">
        <f t="shared" si="44"/>
        <v>0</v>
      </c>
      <c r="Q224" s="80">
        <f t="shared" si="45"/>
        <v>0</v>
      </c>
      <c r="R224" s="80">
        <f t="shared" si="46"/>
        <v>0</v>
      </c>
      <c r="S224">
        <f t="shared" si="54"/>
        <v>0</v>
      </c>
      <c r="T224" s="35">
        <f t="shared" si="47"/>
        <v>0</v>
      </c>
      <c r="U224" s="35">
        <f t="shared" si="48"/>
        <v>0</v>
      </c>
      <c r="V224" s="42">
        <f t="shared" si="55"/>
        <v>0</v>
      </c>
      <c r="W224" s="42">
        <f t="shared" si="49"/>
        <v>0</v>
      </c>
    </row>
    <row r="225" spans="2:23" x14ac:dyDescent="0.25">
      <c r="B225">
        <v>223</v>
      </c>
      <c r="C225" s="35">
        <f t="shared" si="50"/>
        <v>0</v>
      </c>
      <c r="D225" s="46">
        <f>IF(W224&gt;0,ROUND(PMT(EvalSheet!$F$92/12,EvalSheet!$F$96*12,-C225),5),0)</f>
        <v>0</v>
      </c>
      <c r="E225" s="6">
        <f t="shared" si="51"/>
        <v>0</v>
      </c>
      <c r="F225" s="6">
        <f>IF(W224&gt;0,ROUND(MIN(C225,EvalSheet!$F$168)*$F$1,2),0)</f>
        <v>0</v>
      </c>
      <c r="G225" s="7">
        <v>0</v>
      </c>
      <c r="H225" s="7">
        <f>IF(W224&gt;0,ROUND(MIN(C225,EvalSheet!$F$168)*$H$1,0),0)</f>
        <v>0</v>
      </c>
      <c r="I225" s="7">
        <f>IF(W224&gt;0,ROUND(MIN(C225,EvalSheet!$F$168)*$I$1,2),0)</f>
        <v>0</v>
      </c>
      <c r="J225" s="7">
        <f>IF(W224&gt;0,ROUND(MIN(C225,EvalSheet!$F$168)*$J$1,2),0)</f>
        <v>0</v>
      </c>
      <c r="K225" s="7">
        <f>IF(W224&gt;0,ROUND(MIN(C225,EvalSheet!$F$168)*$K$1,2),0)</f>
        <v>0</v>
      </c>
      <c r="L225" s="6">
        <f t="shared" si="52"/>
        <v>0</v>
      </c>
      <c r="M225" s="7">
        <f t="shared" si="53"/>
        <v>0</v>
      </c>
      <c r="N225" s="2">
        <f t="shared" si="42"/>
        <v>0</v>
      </c>
      <c r="O225" s="80">
        <f t="shared" si="43"/>
        <v>0</v>
      </c>
      <c r="P225" s="79">
        <f t="shared" si="44"/>
        <v>0</v>
      </c>
      <c r="Q225" s="80">
        <f t="shared" si="45"/>
        <v>0</v>
      </c>
      <c r="R225" s="80">
        <f t="shared" si="46"/>
        <v>0</v>
      </c>
      <c r="S225">
        <f t="shared" si="54"/>
        <v>0</v>
      </c>
      <c r="T225" s="35">
        <f t="shared" si="47"/>
        <v>0</v>
      </c>
      <c r="U225" s="35">
        <f t="shared" si="48"/>
        <v>0</v>
      </c>
      <c r="V225" s="42">
        <f t="shared" si="55"/>
        <v>0</v>
      </c>
      <c r="W225" s="42">
        <f t="shared" si="49"/>
        <v>0</v>
      </c>
    </row>
    <row r="226" spans="2:23" x14ac:dyDescent="0.25">
      <c r="B226">
        <v>224</v>
      </c>
      <c r="C226" s="35">
        <f t="shared" si="50"/>
        <v>0</v>
      </c>
      <c r="D226" s="46">
        <f>IF(W225&gt;0,ROUND(PMT(EvalSheet!$F$92/12,EvalSheet!$F$96*12,-C226),5),0)</f>
        <v>0</v>
      </c>
      <c r="E226" s="6">
        <f t="shared" si="51"/>
        <v>0</v>
      </c>
      <c r="F226" s="6">
        <f>IF(W225&gt;0,ROUND(MIN(C226,EvalSheet!$F$168)*$F$1,2),0)</f>
        <v>0</v>
      </c>
      <c r="G226" s="7">
        <v>0</v>
      </c>
      <c r="H226" s="7">
        <f>IF(W225&gt;0,ROUND(MIN(C226,EvalSheet!$F$168)*$H$1,0),0)</f>
        <v>0</v>
      </c>
      <c r="I226" s="7">
        <f>IF(W225&gt;0,ROUND(MIN(C226,EvalSheet!$F$168)*$I$1,2),0)</f>
        <v>0</v>
      </c>
      <c r="J226" s="7">
        <f>IF(W225&gt;0,ROUND(MIN(C226,EvalSheet!$F$168)*$J$1,2),0)</f>
        <v>0</v>
      </c>
      <c r="K226" s="7">
        <f>IF(W225&gt;0,ROUND(MIN(C226,EvalSheet!$F$168)*$K$1,2),0)</f>
        <v>0</v>
      </c>
      <c r="L226" s="6">
        <f t="shared" si="52"/>
        <v>0</v>
      </c>
      <c r="M226" s="7">
        <f t="shared" si="53"/>
        <v>0</v>
      </c>
      <c r="N226" s="2">
        <f t="shared" si="42"/>
        <v>0</v>
      </c>
      <c r="O226" s="80">
        <f t="shared" si="43"/>
        <v>0</v>
      </c>
      <c r="P226" s="79">
        <f t="shared" si="44"/>
        <v>0</v>
      </c>
      <c r="Q226" s="80">
        <f t="shared" si="45"/>
        <v>0</v>
      </c>
      <c r="R226" s="80">
        <f t="shared" si="46"/>
        <v>0</v>
      </c>
      <c r="S226">
        <f t="shared" si="54"/>
        <v>0</v>
      </c>
      <c r="T226" s="35">
        <f t="shared" si="47"/>
        <v>0</v>
      </c>
      <c r="U226" s="35">
        <f t="shared" si="48"/>
        <v>0</v>
      </c>
      <c r="V226" s="42">
        <f t="shared" si="55"/>
        <v>0</v>
      </c>
      <c r="W226" s="42">
        <f t="shared" si="49"/>
        <v>0</v>
      </c>
    </row>
    <row r="227" spans="2:23" x14ac:dyDescent="0.25">
      <c r="B227">
        <v>225</v>
      </c>
      <c r="C227" s="35">
        <f t="shared" si="50"/>
        <v>0</v>
      </c>
      <c r="D227" s="46">
        <f>IF(W226&gt;0,ROUND(PMT(EvalSheet!$F$92/12,EvalSheet!$F$96*12,-C227),5),0)</f>
        <v>0</v>
      </c>
      <c r="E227" s="6">
        <f t="shared" si="51"/>
        <v>0</v>
      </c>
      <c r="F227" s="6">
        <f>IF(W226&gt;0,ROUND(MIN(C227,EvalSheet!$F$168)*$F$1,2),0)</f>
        <v>0</v>
      </c>
      <c r="G227" s="7">
        <v>0</v>
      </c>
      <c r="H227" s="7">
        <f>IF(W226&gt;0,ROUND(MIN(C227,EvalSheet!$F$168)*$H$1,0),0)</f>
        <v>0</v>
      </c>
      <c r="I227" s="7">
        <f>IF(W226&gt;0,ROUND(MIN(C227,EvalSheet!$F$168)*$I$1,2),0)</f>
        <v>0</v>
      </c>
      <c r="J227" s="7">
        <f>IF(W226&gt;0,ROUND(MIN(C227,EvalSheet!$F$168)*$J$1,2),0)</f>
        <v>0</v>
      </c>
      <c r="K227" s="7">
        <f>IF(W226&gt;0,ROUND(MIN(C227,EvalSheet!$F$168)*$K$1,2),0)</f>
        <v>0</v>
      </c>
      <c r="L227" s="6">
        <f t="shared" si="52"/>
        <v>0</v>
      </c>
      <c r="M227" s="7">
        <f t="shared" si="53"/>
        <v>0</v>
      </c>
      <c r="N227" s="2">
        <f t="shared" si="42"/>
        <v>0</v>
      </c>
      <c r="O227" s="80">
        <f t="shared" si="43"/>
        <v>0</v>
      </c>
      <c r="P227" s="79">
        <f t="shared" si="44"/>
        <v>0</v>
      </c>
      <c r="Q227" s="80">
        <f t="shared" si="45"/>
        <v>0</v>
      </c>
      <c r="R227" s="80">
        <f t="shared" si="46"/>
        <v>0</v>
      </c>
      <c r="S227">
        <f t="shared" si="54"/>
        <v>0</v>
      </c>
      <c r="T227" s="35">
        <f t="shared" si="47"/>
        <v>0</v>
      </c>
      <c r="U227" s="35">
        <f t="shared" si="48"/>
        <v>0</v>
      </c>
      <c r="V227" s="42">
        <f t="shared" si="55"/>
        <v>0</v>
      </c>
      <c r="W227" s="42">
        <f t="shared" si="49"/>
        <v>0</v>
      </c>
    </row>
    <row r="228" spans="2:23" x14ac:dyDescent="0.25">
      <c r="B228">
        <v>226</v>
      </c>
      <c r="C228" s="35">
        <f t="shared" si="50"/>
        <v>0</v>
      </c>
      <c r="D228" s="46">
        <f>IF(W227&gt;0,ROUND(PMT(EvalSheet!$F$92/12,EvalSheet!$F$96*12,-C228),5),0)</f>
        <v>0</v>
      </c>
      <c r="E228" s="6">
        <f t="shared" si="51"/>
        <v>0</v>
      </c>
      <c r="F228" s="6">
        <f>IF(W227&gt;0,ROUND(MIN(C228,EvalSheet!$F$168)*$F$1,2),0)</f>
        <v>0</v>
      </c>
      <c r="G228" s="7">
        <v>0</v>
      </c>
      <c r="H228" s="7">
        <f>IF(W227&gt;0,ROUND(MIN(C228,EvalSheet!$F$168)*$H$1,0),0)</f>
        <v>0</v>
      </c>
      <c r="I228" s="7">
        <f>IF(W227&gt;0,ROUND(MIN(C228,EvalSheet!$F$168)*$I$1,2),0)</f>
        <v>0</v>
      </c>
      <c r="J228" s="7">
        <f>IF(W227&gt;0,ROUND(MIN(C228,EvalSheet!$F$168)*$J$1,2),0)</f>
        <v>0</v>
      </c>
      <c r="K228" s="7">
        <f>IF(W227&gt;0,ROUND(MIN(C228,EvalSheet!$F$168)*$K$1,2),0)</f>
        <v>0</v>
      </c>
      <c r="L228" s="6">
        <f t="shared" si="52"/>
        <v>0</v>
      </c>
      <c r="M228" s="7">
        <f t="shared" si="53"/>
        <v>0</v>
      </c>
      <c r="N228" s="2">
        <f t="shared" si="42"/>
        <v>0</v>
      </c>
      <c r="O228" s="80">
        <f t="shared" si="43"/>
        <v>0</v>
      </c>
      <c r="P228" s="79">
        <f t="shared" si="44"/>
        <v>0</v>
      </c>
      <c r="Q228" s="80">
        <f t="shared" si="45"/>
        <v>0</v>
      </c>
      <c r="R228" s="80">
        <f t="shared" si="46"/>
        <v>0</v>
      </c>
      <c r="S228">
        <f t="shared" si="54"/>
        <v>0</v>
      </c>
      <c r="T228" s="35">
        <f t="shared" si="47"/>
        <v>0</v>
      </c>
      <c r="U228" s="35">
        <f t="shared" si="48"/>
        <v>0</v>
      </c>
      <c r="V228" s="42">
        <f t="shared" si="55"/>
        <v>0</v>
      </c>
      <c r="W228" s="42">
        <f t="shared" si="49"/>
        <v>0</v>
      </c>
    </row>
    <row r="229" spans="2:23" x14ac:dyDescent="0.25">
      <c r="B229">
        <v>227</v>
      </c>
      <c r="C229" s="35">
        <f t="shared" si="50"/>
        <v>0</v>
      </c>
      <c r="D229" s="46">
        <f>IF(W228&gt;0,ROUND(PMT(EvalSheet!$F$92/12,EvalSheet!$F$96*12,-C229),5),0)</f>
        <v>0</v>
      </c>
      <c r="E229" s="6">
        <f t="shared" si="51"/>
        <v>0</v>
      </c>
      <c r="F229" s="6">
        <f>IF(W228&gt;0,ROUND(MIN(C229,EvalSheet!$F$168)*$F$1,2),0)</f>
        <v>0</v>
      </c>
      <c r="G229" s="7">
        <v>0</v>
      </c>
      <c r="H229" s="7">
        <f>IF(W228&gt;0,ROUND(MIN(C229,EvalSheet!$F$168)*$H$1,0),0)</f>
        <v>0</v>
      </c>
      <c r="I229" s="7">
        <f>IF(W228&gt;0,ROUND(MIN(C229,EvalSheet!$F$168)*$I$1,2),0)</f>
        <v>0</v>
      </c>
      <c r="J229" s="7">
        <f>IF(W228&gt;0,ROUND(MIN(C229,EvalSheet!$F$168)*$J$1,2),0)</f>
        <v>0</v>
      </c>
      <c r="K229" s="7">
        <f>IF(W228&gt;0,ROUND(MIN(C229,EvalSheet!$F$168)*$K$1,2),0)</f>
        <v>0</v>
      </c>
      <c r="L229" s="6">
        <f t="shared" si="52"/>
        <v>0</v>
      </c>
      <c r="M229" s="7">
        <f t="shared" si="53"/>
        <v>0</v>
      </c>
      <c r="N229" s="2">
        <f t="shared" si="42"/>
        <v>0</v>
      </c>
      <c r="O229" s="80">
        <f t="shared" si="43"/>
        <v>0</v>
      </c>
      <c r="P229" s="79">
        <f t="shared" si="44"/>
        <v>0</v>
      </c>
      <c r="Q229" s="80">
        <f t="shared" si="45"/>
        <v>0</v>
      </c>
      <c r="R229" s="80">
        <f t="shared" si="46"/>
        <v>0</v>
      </c>
      <c r="S229">
        <f t="shared" si="54"/>
        <v>0</v>
      </c>
      <c r="T229" s="35">
        <f t="shared" si="47"/>
        <v>0</v>
      </c>
      <c r="U229" s="35">
        <f t="shared" si="48"/>
        <v>0</v>
      </c>
      <c r="V229" s="42">
        <f t="shared" si="55"/>
        <v>0</v>
      </c>
      <c r="W229" s="42">
        <f t="shared" si="49"/>
        <v>0</v>
      </c>
    </row>
    <row r="230" spans="2:23" x14ac:dyDescent="0.25">
      <c r="B230">
        <v>228</v>
      </c>
      <c r="C230" s="35">
        <f t="shared" si="50"/>
        <v>0</v>
      </c>
      <c r="D230" s="46">
        <f>IF(W229&gt;0,ROUND(PMT(EvalSheet!$F$92/12,EvalSheet!$F$96*12,-C230),5),0)</f>
        <v>0</v>
      </c>
      <c r="E230" s="6">
        <f t="shared" si="51"/>
        <v>0</v>
      </c>
      <c r="F230" s="6">
        <f>IF(W229&gt;0,ROUND(MIN(C230,EvalSheet!$F$168)*$F$1,2),0)</f>
        <v>0</v>
      </c>
      <c r="G230" s="7">
        <v>0</v>
      </c>
      <c r="H230" s="7">
        <f>IF(W229&gt;0,ROUND(MIN(C230,EvalSheet!$F$168)*$H$1,0),0)</f>
        <v>0</v>
      </c>
      <c r="I230" s="7">
        <f>IF(W229&gt;0,ROUND(MIN(C230,EvalSheet!$F$168)*$I$1,2),0)</f>
        <v>0</v>
      </c>
      <c r="J230" s="7">
        <f>IF(W229&gt;0,ROUND(MIN(C230,EvalSheet!$F$168)*$J$1,2),0)</f>
        <v>0</v>
      </c>
      <c r="K230" s="7">
        <f>IF(W229&gt;0,ROUND(MIN(C230,EvalSheet!$F$168)*$K$1,2),0)</f>
        <v>0</v>
      </c>
      <c r="L230" s="6">
        <f t="shared" si="52"/>
        <v>0</v>
      </c>
      <c r="M230" s="7">
        <f t="shared" si="53"/>
        <v>0</v>
      </c>
      <c r="N230" s="2">
        <f t="shared" si="42"/>
        <v>0</v>
      </c>
      <c r="O230" s="80">
        <f t="shared" si="43"/>
        <v>0</v>
      </c>
      <c r="P230" s="79">
        <f t="shared" si="44"/>
        <v>0</v>
      </c>
      <c r="Q230" s="80">
        <f t="shared" si="45"/>
        <v>0</v>
      </c>
      <c r="R230" s="80">
        <f t="shared" si="46"/>
        <v>0</v>
      </c>
      <c r="S230">
        <f t="shared" si="54"/>
        <v>0</v>
      </c>
      <c r="T230" s="35">
        <f t="shared" si="47"/>
        <v>0</v>
      </c>
      <c r="U230" s="35">
        <f t="shared" si="48"/>
        <v>0</v>
      </c>
      <c r="V230" s="42">
        <f t="shared" si="55"/>
        <v>0</v>
      </c>
      <c r="W230" s="42">
        <f t="shared" si="49"/>
        <v>0</v>
      </c>
    </row>
    <row r="231" spans="2:23" x14ac:dyDescent="0.25">
      <c r="B231">
        <v>229</v>
      </c>
      <c r="C231" s="35">
        <f t="shared" si="50"/>
        <v>0</v>
      </c>
      <c r="D231" s="46">
        <f>IF(W230&gt;0,ROUND(PMT(EvalSheet!$F$92/12,EvalSheet!$F$96*12,-C231),5),0)</f>
        <v>0</v>
      </c>
      <c r="E231" s="6">
        <f t="shared" si="51"/>
        <v>0</v>
      </c>
      <c r="F231" s="6">
        <f>IF(W230&gt;0,ROUND(MIN(C231,EvalSheet!$F$168)*$F$1,2),0)</f>
        <v>0</v>
      </c>
      <c r="G231" s="7">
        <v>0</v>
      </c>
      <c r="H231" s="7">
        <f>IF(W230&gt;0,ROUND(MIN(C231,EvalSheet!$F$168)*$H$1,0),0)</f>
        <v>0</v>
      </c>
      <c r="I231" s="7">
        <f>IF(W230&gt;0,ROUND(MIN(C231,EvalSheet!$F$168)*$I$1,2),0)</f>
        <v>0</v>
      </c>
      <c r="J231" s="7">
        <f>IF(W230&gt;0,ROUND(MIN(C231,EvalSheet!$F$168)*$J$1,2),0)</f>
        <v>0</v>
      </c>
      <c r="K231" s="7">
        <f>IF(W230&gt;0,ROUND(MIN(C231,EvalSheet!$F$168)*$K$1,2),0)</f>
        <v>0</v>
      </c>
      <c r="L231" s="6">
        <f t="shared" si="52"/>
        <v>0</v>
      </c>
      <c r="M231" s="7">
        <f t="shared" si="53"/>
        <v>0</v>
      </c>
      <c r="N231" s="2">
        <f t="shared" si="42"/>
        <v>0</v>
      </c>
      <c r="O231" s="80">
        <f t="shared" si="43"/>
        <v>0</v>
      </c>
      <c r="P231" s="79">
        <f t="shared" si="44"/>
        <v>0</v>
      </c>
      <c r="Q231" s="80">
        <f t="shared" si="45"/>
        <v>0</v>
      </c>
      <c r="R231" s="80">
        <f t="shared" si="46"/>
        <v>0</v>
      </c>
      <c r="S231">
        <f t="shared" si="54"/>
        <v>0</v>
      </c>
      <c r="T231" s="35">
        <f t="shared" si="47"/>
        <v>0</v>
      </c>
      <c r="U231" s="35">
        <f t="shared" si="48"/>
        <v>0</v>
      </c>
      <c r="V231" s="42">
        <f t="shared" si="55"/>
        <v>0</v>
      </c>
      <c r="W231" s="42">
        <f t="shared" si="49"/>
        <v>0</v>
      </c>
    </row>
    <row r="232" spans="2:23" x14ac:dyDescent="0.25">
      <c r="B232">
        <v>230</v>
      </c>
      <c r="C232" s="35">
        <f t="shared" si="50"/>
        <v>0</v>
      </c>
      <c r="D232" s="46">
        <f>IF(W231&gt;0,ROUND(PMT(EvalSheet!$F$92/12,EvalSheet!$F$96*12,-C232),5),0)</f>
        <v>0</v>
      </c>
      <c r="E232" s="6">
        <f t="shared" si="51"/>
        <v>0</v>
      </c>
      <c r="F232" s="6">
        <f>IF(W231&gt;0,ROUND(MIN(C232,EvalSheet!$F$168)*$F$1,2),0)</f>
        <v>0</v>
      </c>
      <c r="G232" s="7">
        <v>0</v>
      </c>
      <c r="H232" s="7">
        <f>IF(W231&gt;0,ROUND(MIN(C232,EvalSheet!$F$168)*$H$1,0),0)</f>
        <v>0</v>
      </c>
      <c r="I232" s="7">
        <f>IF(W231&gt;0,ROUND(MIN(C232,EvalSheet!$F$168)*$I$1,2),0)</f>
        <v>0</v>
      </c>
      <c r="J232" s="7">
        <f>IF(W231&gt;0,ROUND(MIN(C232,EvalSheet!$F$168)*$J$1,2),0)</f>
        <v>0</v>
      </c>
      <c r="K232" s="7">
        <f>IF(W231&gt;0,ROUND(MIN(C232,EvalSheet!$F$168)*$K$1,2),0)</f>
        <v>0</v>
      </c>
      <c r="L232" s="6">
        <f t="shared" si="52"/>
        <v>0</v>
      </c>
      <c r="M232" s="7">
        <f t="shared" si="53"/>
        <v>0</v>
      </c>
      <c r="N232" s="2">
        <f t="shared" si="42"/>
        <v>0</v>
      </c>
      <c r="O232" s="80">
        <f t="shared" si="43"/>
        <v>0</v>
      </c>
      <c r="P232" s="79">
        <f t="shared" si="44"/>
        <v>0</v>
      </c>
      <c r="Q232" s="80">
        <f t="shared" si="45"/>
        <v>0</v>
      </c>
      <c r="R232" s="80">
        <f t="shared" si="46"/>
        <v>0</v>
      </c>
      <c r="S232">
        <f t="shared" si="54"/>
        <v>0</v>
      </c>
      <c r="T232" s="35">
        <f t="shared" si="47"/>
        <v>0</v>
      </c>
      <c r="U232" s="35">
        <f t="shared" si="48"/>
        <v>0</v>
      </c>
      <c r="V232" s="42">
        <f t="shared" si="55"/>
        <v>0</v>
      </c>
      <c r="W232" s="42">
        <f t="shared" si="49"/>
        <v>0</v>
      </c>
    </row>
    <row r="233" spans="2:23" x14ac:dyDescent="0.25">
      <c r="B233">
        <v>231</v>
      </c>
      <c r="C233" s="35">
        <f t="shared" si="50"/>
        <v>0</v>
      </c>
      <c r="D233" s="46">
        <f>IF(W232&gt;0,ROUND(PMT(EvalSheet!$F$92/12,EvalSheet!$F$96*12,-C233),5),0)</f>
        <v>0</v>
      </c>
      <c r="E233" s="6">
        <f t="shared" si="51"/>
        <v>0</v>
      </c>
      <c r="F233" s="6">
        <f>IF(W232&gt;0,ROUND(MIN(C233,EvalSheet!$F$168)*$F$1,2),0)</f>
        <v>0</v>
      </c>
      <c r="G233" s="7">
        <v>0</v>
      </c>
      <c r="H233" s="7">
        <f>IF(W232&gt;0,ROUND(MIN(C233,EvalSheet!$F$168)*$H$1,0),0)</f>
        <v>0</v>
      </c>
      <c r="I233" s="7">
        <f>IF(W232&gt;0,ROUND(MIN(C233,EvalSheet!$F$168)*$I$1,2),0)</f>
        <v>0</v>
      </c>
      <c r="J233" s="7">
        <f>IF(W232&gt;0,ROUND(MIN(C233,EvalSheet!$F$168)*$J$1,2),0)</f>
        <v>0</v>
      </c>
      <c r="K233" s="7">
        <f>IF(W232&gt;0,ROUND(MIN(C233,EvalSheet!$F$168)*$K$1,2),0)</f>
        <v>0</v>
      </c>
      <c r="L233" s="6">
        <f t="shared" si="52"/>
        <v>0</v>
      </c>
      <c r="M233" s="7">
        <f t="shared" si="53"/>
        <v>0</v>
      </c>
      <c r="N233" s="2">
        <f t="shared" si="42"/>
        <v>0</v>
      </c>
      <c r="O233" s="80">
        <f t="shared" si="43"/>
        <v>0</v>
      </c>
      <c r="P233" s="79">
        <f t="shared" si="44"/>
        <v>0</v>
      </c>
      <c r="Q233" s="80">
        <f t="shared" si="45"/>
        <v>0</v>
      </c>
      <c r="R233" s="80">
        <f t="shared" si="46"/>
        <v>0</v>
      </c>
      <c r="S233">
        <f t="shared" si="54"/>
        <v>0</v>
      </c>
      <c r="T233" s="35">
        <f t="shared" si="47"/>
        <v>0</v>
      </c>
      <c r="U233" s="35">
        <f t="shared" si="48"/>
        <v>0</v>
      </c>
      <c r="V233" s="42">
        <f t="shared" si="55"/>
        <v>0</v>
      </c>
      <c r="W233" s="42">
        <f t="shared" si="49"/>
        <v>0</v>
      </c>
    </row>
    <row r="234" spans="2:23" x14ac:dyDescent="0.25">
      <c r="B234">
        <v>232</v>
      </c>
      <c r="C234" s="35">
        <f t="shared" si="50"/>
        <v>0</v>
      </c>
      <c r="D234" s="46">
        <f>IF(W233&gt;0,ROUND(PMT(EvalSheet!$F$92/12,EvalSheet!$F$96*12,-C234),5),0)</f>
        <v>0</v>
      </c>
      <c r="E234" s="6">
        <f t="shared" si="51"/>
        <v>0</v>
      </c>
      <c r="F234" s="6">
        <f>IF(W233&gt;0,ROUND(MIN(C234,EvalSheet!$F$168)*$F$1,2),0)</f>
        <v>0</v>
      </c>
      <c r="G234" s="7">
        <v>0</v>
      </c>
      <c r="H234" s="7">
        <f>IF(W233&gt;0,ROUND(MIN(C234,EvalSheet!$F$168)*$H$1,0),0)</f>
        <v>0</v>
      </c>
      <c r="I234" s="7">
        <f>IF(W233&gt;0,ROUND(MIN(C234,EvalSheet!$F$168)*$I$1,2),0)</f>
        <v>0</v>
      </c>
      <c r="J234" s="7">
        <f>IF(W233&gt;0,ROUND(MIN(C234,EvalSheet!$F$168)*$J$1,2),0)</f>
        <v>0</v>
      </c>
      <c r="K234" s="7">
        <f>IF(W233&gt;0,ROUND(MIN(C234,EvalSheet!$F$168)*$K$1,2),0)</f>
        <v>0</v>
      </c>
      <c r="L234" s="6">
        <f t="shared" si="52"/>
        <v>0</v>
      </c>
      <c r="M234" s="7">
        <f t="shared" si="53"/>
        <v>0</v>
      </c>
      <c r="N234" s="2">
        <f t="shared" si="42"/>
        <v>0</v>
      </c>
      <c r="O234" s="80">
        <f t="shared" si="43"/>
        <v>0</v>
      </c>
      <c r="P234" s="79">
        <f t="shared" si="44"/>
        <v>0</v>
      </c>
      <c r="Q234" s="80">
        <f t="shared" si="45"/>
        <v>0</v>
      </c>
      <c r="R234" s="80">
        <f t="shared" si="46"/>
        <v>0</v>
      </c>
      <c r="S234">
        <f t="shared" si="54"/>
        <v>0</v>
      </c>
      <c r="T234" s="35">
        <f t="shared" si="47"/>
        <v>0</v>
      </c>
      <c r="U234" s="35">
        <f t="shared" si="48"/>
        <v>0</v>
      </c>
      <c r="V234" s="42">
        <f t="shared" si="55"/>
        <v>0</v>
      </c>
      <c r="W234" s="42">
        <f t="shared" si="49"/>
        <v>0</v>
      </c>
    </row>
    <row r="235" spans="2:23" x14ac:dyDescent="0.25">
      <c r="B235">
        <v>233</v>
      </c>
      <c r="C235" s="35">
        <f t="shared" si="50"/>
        <v>0</v>
      </c>
      <c r="D235" s="46">
        <f>IF(W234&gt;0,ROUND(PMT(EvalSheet!$F$92/12,EvalSheet!$F$96*12,-C235),5),0)</f>
        <v>0</v>
      </c>
      <c r="E235" s="6">
        <f t="shared" si="51"/>
        <v>0</v>
      </c>
      <c r="F235" s="6">
        <f>IF(W234&gt;0,ROUND(MIN(C235,EvalSheet!$F$168)*$F$1,2),0)</f>
        <v>0</v>
      </c>
      <c r="G235" s="7">
        <v>0</v>
      </c>
      <c r="H235" s="7">
        <f>IF(W234&gt;0,ROUND(MIN(C235,EvalSheet!$F$168)*$H$1,0),0)</f>
        <v>0</v>
      </c>
      <c r="I235" s="7">
        <f>IF(W234&gt;0,ROUND(MIN(C235,EvalSheet!$F$168)*$I$1,2),0)</f>
        <v>0</v>
      </c>
      <c r="J235" s="7">
        <f>IF(W234&gt;0,ROUND(MIN(C235,EvalSheet!$F$168)*$J$1,2),0)</f>
        <v>0</v>
      </c>
      <c r="K235" s="7">
        <f>IF(W234&gt;0,ROUND(MIN(C235,EvalSheet!$F$168)*$K$1,2),0)</f>
        <v>0</v>
      </c>
      <c r="L235" s="6">
        <f t="shared" si="52"/>
        <v>0</v>
      </c>
      <c r="M235" s="7">
        <f t="shared" si="53"/>
        <v>0</v>
      </c>
      <c r="N235" s="2">
        <f t="shared" si="42"/>
        <v>0</v>
      </c>
      <c r="O235" s="80">
        <f t="shared" si="43"/>
        <v>0</v>
      </c>
      <c r="P235" s="79">
        <f t="shared" si="44"/>
        <v>0</v>
      </c>
      <c r="Q235" s="80">
        <f t="shared" si="45"/>
        <v>0</v>
      </c>
      <c r="R235" s="80">
        <f t="shared" si="46"/>
        <v>0</v>
      </c>
      <c r="S235">
        <f t="shared" si="54"/>
        <v>0</v>
      </c>
      <c r="T235" s="35">
        <f t="shared" si="47"/>
        <v>0</v>
      </c>
      <c r="U235" s="35">
        <f t="shared" si="48"/>
        <v>0</v>
      </c>
      <c r="V235" s="42">
        <f t="shared" si="55"/>
        <v>0</v>
      </c>
      <c r="W235" s="42">
        <f t="shared" si="49"/>
        <v>0</v>
      </c>
    </row>
    <row r="236" spans="2:23" x14ac:dyDescent="0.25">
      <c r="B236">
        <v>234</v>
      </c>
      <c r="C236" s="35">
        <f t="shared" si="50"/>
        <v>0</v>
      </c>
      <c r="D236" s="46">
        <f>IF(W235&gt;0,ROUND(PMT(EvalSheet!$F$92/12,EvalSheet!$F$96*12,-C236),5),0)</f>
        <v>0</v>
      </c>
      <c r="E236" s="6">
        <f t="shared" si="51"/>
        <v>0</v>
      </c>
      <c r="F236" s="6">
        <f>IF(W235&gt;0,ROUND(MIN(C236,EvalSheet!$F$168)*$F$1,2),0)</f>
        <v>0</v>
      </c>
      <c r="G236" s="7">
        <v>0</v>
      </c>
      <c r="H236" s="7">
        <f>IF(W235&gt;0,ROUND(MIN(C236,EvalSheet!$F$168)*$H$1,0),0)</f>
        <v>0</v>
      </c>
      <c r="I236" s="7">
        <f>IF(W235&gt;0,ROUND(MIN(C236,EvalSheet!$F$168)*$I$1,2),0)</f>
        <v>0</v>
      </c>
      <c r="J236" s="7">
        <f>IF(W235&gt;0,ROUND(MIN(C236,EvalSheet!$F$168)*$J$1,2),0)</f>
        <v>0</v>
      </c>
      <c r="K236" s="7">
        <f>IF(W235&gt;0,ROUND(MIN(C236,EvalSheet!$F$168)*$K$1,2),0)</f>
        <v>0</v>
      </c>
      <c r="L236" s="6">
        <f t="shared" si="52"/>
        <v>0</v>
      </c>
      <c r="M236" s="7">
        <f t="shared" si="53"/>
        <v>0</v>
      </c>
      <c r="N236" s="2">
        <f t="shared" si="42"/>
        <v>0</v>
      </c>
      <c r="O236" s="80">
        <f t="shared" si="43"/>
        <v>0</v>
      </c>
      <c r="P236" s="79">
        <f t="shared" si="44"/>
        <v>0</v>
      </c>
      <c r="Q236" s="80">
        <f t="shared" si="45"/>
        <v>0</v>
      </c>
      <c r="R236" s="80">
        <f t="shared" si="46"/>
        <v>0</v>
      </c>
      <c r="S236">
        <f t="shared" si="54"/>
        <v>0</v>
      </c>
      <c r="T236" s="35">
        <f t="shared" si="47"/>
        <v>0</v>
      </c>
      <c r="U236" s="35">
        <f t="shared" si="48"/>
        <v>0</v>
      </c>
      <c r="V236" s="42">
        <f t="shared" si="55"/>
        <v>0</v>
      </c>
      <c r="W236" s="42">
        <f t="shared" si="49"/>
        <v>0</v>
      </c>
    </row>
    <row r="237" spans="2:23" x14ac:dyDescent="0.25">
      <c r="B237">
        <v>235</v>
      </c>
      <c r="C237" s="35">
        <f t="shared" si="50"/>
        <v>0</v>
      </c>
      <c r="D237" s="46">
        <f>IF(W236&gt;0,ROUND(PMT(EvalSheet!$F$92/12,EvalSheet!$F$96*12,-C237),5),0)</f>
        <v>0</v>
      </c>
      <c r="E237" s="6">
        <f t="shared" si="51"/>
        <v>0</v>
      </c>
      <c r="F237" s="6">
        <f>IF(W236&gt;0,ROUND(MIN(C237,EvalSheet!$F$168)*$F$1,2),0)</f>
        <v>0</v>
      </c>
      <c r="G237" s="7">
        <v>0</v>
      </c>
      <c r="H237" s="7">
        <f>IF(W236&gt;0,ROUND(MIN(C237,EvalSheet!$F$168)*$H$1,0),0)</f>
        <v>0</v>
      </c>
      <c r="I237" s="7">
        <f>IF(W236&gt;0,ROUND(MIN(C237,EvalSheet!$F$168)*$I$1,2),0)</f>
        <v>0</v>
      </c>
      <c r="J237" s="7">
        <f>IF(W236&gt;0,ROUND(MIN(C237,EvalSheet!$F$168)*$J$1,2),0)</f>
        <v>0</v>
      </c>
      <c r="K237" s="7">
        <f>IF(W236&gt;0,ROUND(MIN(C237,EvalSheet!$F$168)*$K$1,2),0)</f>
        <v>0</v>
      </c>
      <c r="L237" s="6">
        <f t="shared" si="52"/>
        <v>0</v>
      </c>
      <c r="M237" s="7">
        <f t="shared" si="53"/>
        <v>0</v>
      </c>
      <c r="N237" s="2">
        <f t="shared" si="42"/>
        <v>0</v>
      </c>
      <c r="O237" s="80">
        <f t="shared" si="43"/>
        <v>0</v>
      </c>
      <c r="P237" s="79">
        <f t="shared" si="44"/>
        <v>0</v>
      </c>
      <c r="Q237" s="80">
        <f t="shared" si="45"/>
        <v>0</v>
      </c>
      <c r="R237" s="80">
        <f t="shared" si="46"/>
        <v>0</v>
      </c>
      <c r="S237">
        <f t="shared" si="54"/>
        <v>0</v>
      </c>
      <c r="T237" s="35">
        <f t="shared" si="47"/>
        <v>0</v>
      </c>
      <c r="U237" s="35">
        <f t="shared" si="48"/>
        <v>0</v>
      </c>
      <c r="V237" s="42">
        <f t="shared" si="55"/>
        <v>0</v>
      </c>
      <c r="W237" s="42">
        <f t="shared" si="49"/>
        <v>0</v>
      </c>
    </row>
    <row r="238" spans="2:23" x14ac:dyDescent="0.25">
      <c r="B238">
        <v>236</v>
      </c>
      <c r="C238" s="35">
        <f t="shared" si="50"/>
        <v>0</v>
      </c>
      <c r="D238" s="46">
        <f>IF(W237&gt;0,ROUND(PMT(EvalSheet!$F$92/12,EvalSheet!$F$96*12,-C238),5),0)</f>
        <v>0</v>
      </c>
      <c r="E238" s="6">
        <f t="shared" si="51"/>
        <v>0</v>
      </c>
      <c r="F238" s="6">
        <f>IF(W237&gt;0,ROUND(MIN(C238,EvalSheet!$F$168)*$F$1,2),0)</f>
        <v>0</v>
      </c>
      <c r="G238" s="7">
        <v>0</v>
      </c>
      <c r="H238" s="7">
        <f>IF(W237&gt;0,ROUND(MIN(C238,EvalSheet!$F$168)*$H$1,0),0)</f>
        <v>0</v>
      </c>
      <c r="I238" s="7">
        <f>IF(W237&gt;0,ROUND(MIN(C238,EvalSheet!$F$168)*$I$1,2),0)</f>
        <v>0</v>
      </c>
      <c r="J238" s="7">
        <f>IF(W237&gt;0,ROUND(MIN(C238,EvalSheet!$F$168)*$J$1,2),0)</f>
        <v>0</v>
      </c>
      <c r="K238" s="7">
        <f>IF(W237&gt;0,ROUND(MIN(C238,EvalSheet!$F$168)*$K$1,2),0)</f>
        <v>0</v>
      </c>
      <c r="L238" s="6">
        <f t="shared" si="52"/>
        <v>0</v>
      </c>
      <c r="M238" s="7">
        <f t="shared" si="53"/>
        <v>0</v>
      </c>
      <c r="N238" s="2">
        <f t="shared" si="42"/>
        <v>0</v>
      </c>
      <c r="O238" s="80">
        <f t="shared" si="43"/>
        <v>0</v>
      </c>
      <c r="P238" s="79">
        <f t="shared" si="44"/>
        <v>0</v>
      </c>
      <c r="Q238" s="80">
        <f t="shared" si="45"/>
        <v>0</v>
      </c>
      <c r="R238" s="80">
        <f t="shared" si="46"/>
        <v>0</v>
      </c>
      <c r="S238">
        <f t="shared" si="54"/>
        <v>0</v>
      </c>
      <c r="T238" s="35">
        <f t="shared" si="47"/>
        <v>0</v>
      </c>
      <c r="U238" s="35">
        <f t="shared" si="48"/>
        <v>0</v>
      </c>
      <c r="V238" s="42">
        <f t="shared" si="55"/>
        <v>0</v>
      </c>
      <c r="W238" s="42">
        <f t="shared" si="49"/>
        <v>0</v>
      </c>
    </row>
    <row r="239" spans="2:23" x14ac:dyDescent="0.25">
      <c r="B239">
        <v>237</v>
      </c>
      <c r="C239" s="35">
        <f t="shared" si="50"/>
        <v>0</v>
      </c>
      <c r="D239" s="46">
        <f>IF(W238&gt;0,ROUND(PMT(EvalSheet!$F$92/12,EvalSheet!$F$96*12,-C239),5),0)</f>
        <v>0</v>
      </c>
      <c r="E239" s="6">
        <f t="shared" si="51"/>
        <v>0</v>
      </c>
      <c r="F239" s="6">
        <f>IF(W238&gt;0,ROUND(MIN(C239,EvalSheet!$F$168)*$F$1,2),0)</f>
        <v>0</v>
      </c>
      <c r="G239" s="7">
        <v>0</v>
      </c>
      <c r="H239" s="7">
        <f>IF(W238&gt;0,ROUND(MIN(C239,EvalSheet!$F$168)*$H$1,0),0)</f>
        <v>0</v>
      </c>
      <c r="I239" s="7">
        <f>IF(W238&gt;0,ROUND(MIN(C239,EvalSheet!$F$168)*$I$1,2),0)</f>
        <v>0</v>
      </c>
      <c r="J239" s="7">
        <f>IF(W238&gt;0,ROUND(MIN(C239,EvalSheet!$F$168)*$J$1,2),0)</f>
        <v>0</v>
      </c>
      <c r="K239" s="7">
        <f>IF(W238&gt;0,ROUND(MIN(C239,EvalSheet!$F$168)*$K$1,2),0)</f>
        <v>0</v>
      </c>
      <c r="L239" s="6">
        <f t="shared" si="52"/>
        <v>0</v>
      </c>
      <c r="M239" s="7">
        <f t="shared" si="53"/>
        <v>0</v>
      </c>
      <c r="N239" s="2">
        <f t="shared" si="42"/>
        <v>0</v>
      </c>
      <c r="O239" s="80">
        <f t="shared" si="43"/>
        <v>0</v>
      </c>
      <c r="P239" s="79">
        <f t="shared" si="44"/>
        <v>0</v>
      </c>
      <c r="Q239" s="80">
        <f t="shared" si="45"/>
        <v>0</v>
      </c>
      <c r="R239" s="80">
        <f t="shared" si="46"/>
        <v>0</v>
      </c>
      <c r="S239">
        <f t="shared" si="54"/>
        <v>0</v>
      </c>
      <c r="T239" s="35">
        <f t="shared" si="47"/>
        <v>0</v>
      </c>
      <c r="U239" s="35">
        <f t="shared" si="48"/>
        <v>0</v>
      </c>
      <c r="V239" s="42">
        <f t="shared" si="55"/>
        <v>0</v>
      </c>
      <c r="W239" s="42">
        <f t="shared" si="49"/>
        <v>0</v>
      </c>
    </row>
    <row r="240" spans="2:23" x14ac:dyDescent="0.25">
      <c r="B240">
        <v>238</v>
      </c>
      <c r="C240" s="35">
        <f t="shared" si="50"/>
        <v>0</v>
      </c>
      <c r="D240" s="46">
        <f>IF(W239&gt;0,ROUND(PMT(EvalSheet!$F$92/12,EvalSheet!$F$96*12,-C240),5),0)</f>
        <v>0</v>
      </c>
      <c r="E240" s="6">
        <f t="shared" si="51"/>
        <v>0</v>
      </c>
      <c r="F240" s="6">
        <f>IF(W239&gt;0,ROUND(MIN(C240,EvalSheet!$F$168)*$F$1,2),0)</f>
        <v>0</v>
      </c>
      <c r="G240" s="7">
        <v>0</v>
      </c>
      <c r="H240" s="7">
        <f>IF(W239&gt;0,ROUND(MIN(C240,EvalSheet!$F$168)*$H$1,0),0)</f>
        <v>0</v>
      </c>
      <c r="I240" s="7">
        <f>IF(W239&gt;0,ROUND(MIN(C240,EvalSheet!$F$168)*$I$1,2),0)</f>
        <v>0</v>
      </c>
      <c r="J240" s="7">
        <f>IF(W239&gt;0,ROUND(MIN(C240,EvalSheet!$F$168)*$J$1,2),0)</f>
        <v>0</v>
      </c>
      <c r="K240" s="7">
        <f>IF(W239&gt;0,ROUND(MIN(C240,EvalSheet!$F$168)*$K$1,2),0)</f>
        <v>0</v>
      </c>
      <c r="L240" s="6">
        <f t="shared" si="52"/>
        <v>0</v>
      </c>
      <c r="M240" s="7">
        <f t="shared" si="53"/>
        <v>0</v>
      </c>
      <c r="N240" s="2">
        <f t="shared" si="42"/>
        <v>0</v>
      </c>
      <c r="O240" s="80">
        <f t="shared" si="43"/>
        <v>0</v>
      </c>
      <c r="P240" s="79">
        <f t="shared" si="44"/>
        <v>0</v>
      </c>
      <c r="Q240" s="80">
        <f t="shared" si="45"/>
        <v>0</v>
      </c>
      <c r="R240" s="80">
        <f t="shared" si="46"/>
        <v>0</v>
      </c>
      <c r="S240">
        <f t="shared" si="54"/>
        <v>0</v>
      </c>
      <c r="T240" s="35">
        <f t="shared" si="47"/>
        <v>0</v>
      </c>
      <c r="U240" s="35">
        <f t="shared" si="48"/>
        <v>0</v>
      </c>
      <c r="V240" s="42">
        <f t="shared" si="55"/>
        <v>0</v>
      </c>
      <c r="W240" s="42">
        <f t="shared" si="49"/>
        <v>0</v>
      </c>
    </row>
    <row r="241" spans="2:23" x14ac:dyDescent="0.25">
      <c r="B241">
        <v>239</v>
      </c>
      <c r="C241" s="35">
        <f t="shared" si="50"/>
        <v>0</v>
      </c>
      <c r="D241" s="46">
        <f>IF(W240&gt;0,ROUND(PMT(EvalSheet!$F$92/12,EvalSheet!$F$96*12,-C241),5),0)</f>
        <v>0</v>
      </c>
      <c r="E241" s="6">
        <f t="shared" si="51"/>
        <v>0</v>
      </c>
      <c r="F241" s="6">
        <f>IF(W240&gt;0,ROUND(MIN(C241,EvalSheet!$F$168)*$F$1,2),0)</f>
        <v>0</v>
      </c>
      <c r="G241" s="7">
        <v>0</v>
      </c>
      <c r="H241" s="7">
        <f>IF(W240&gt;0,ROUND(MIN(C241,EvalSheet!$F$168)*$H$1,0),0)</f>
        <v>0</v>
      </c>
      <c r="I241" s="7">
        <f>IF(W240&gt;0,ROUND(MIN(C241,EvalSheet!$F$168)*$I$1,2),0)</f>
        <v>0</v>
      </c>
      <c r="J241" s="7">
        <f>IF(W240&gt;0,ROUND(MIN(C241,EvalSheet!$F$168)*$J$1,2),0)</f>
        <v>0</v>
      </c>
      <c r="K241" s="7">
        <f>IF(W240&gt;0,ROUND(MIN(C241,EvalSheet!$F$168)*$K$1,2),0)</f>
        <v>0</v>
      </c>
      <c r="L241" s="6">
        <f t="shared" si="52"/>
        <v>0</v>
      </c>
      <c r="M241" s="7">
        <f t="shared" si="53"/>
        <v>0</v>
      </c>
      <c r="N241" s="2">
        <f t="shared" si="42"/>
        <v>0</v>
      </c>
      <c r="O241" s="80">
        <f t="shared" si="43"/>
        <v>0</v>
      </c>
      <c r="P241" s="79">
        <f t="shared" si="44"/>
        <v>0</v>
      </c>
      <c r="Q241" s="80">
        <f t="shared" si="45"/>
        <v>0</v>
      </c>
      <c r="R241" s="80">
        <f t="shared" si="46"/>
        <v>0</v>
      </c>
      <c r="S241">
        <f t="shared" si="54"/>
        <v>0</v>
      </c>
      <c r="T241" s="35">
        <f t="shared" si="47"/>
        <v>0</v>
      </c>
      <c r="U241" s="35">
        <f t="shared" si="48"/>
        <v>0</v>
      </c>
      <c r="V241" s="42">
        <f t="shared" si="55"/>
        <v>0</v>
      </c>
      <c r="W241" s="42">
        <f t="shared" si="49"/>
        <v>0</v>
      </c>
    </row>
    <row r="242" spans="2:23" x14ac:dyDescent="0.25">
      <c r="B242">
        <v>240</v>
      </c>
      <c r="C242" s="35">
        <f t="shared" si="50"/>
        <v>0</v>
      </c>
      <c r="D242" s="46">
        <f>IF(W241&gt;0,ROUND(PMT(EvalSheet!$F$92/12,EvalSheet!$F$96*12,-C242),5),0)</f>
        <v>0</v>
      </c>
      <c r="E242" s="6">
        <f t="shared" si="51"/>
        <v>0</v>
      </c>
      <c r="F242" s="6">
        <f>IF(W241&gt;0,ROUND(MIN(C242,EvalSheet!$F$168)*$F$1,2),0)</f>
        <v>0</v>
      </c>
      <c r="G242" s="7">
        <v>0</v>
      </c>
      <c r="H242" s="7">
        <f>IF(W241&gt;0,ROUND(MIN(C242,EvalSheet!$F$168)*$H$1,0),0)</f>
        <v>0</v>
      </c>
      <c r="I242" s="7">
        <f>IF(W241&gt;0,ROUND(MIN(C242,EvalSheet!$F$168)*$I$1,2),0)</f>
        <v>0</v>
      </c>
      <c r="J242" s="7">
        <f>IF(W241&gt;0,ROUND(MIN(C242,EvalSheet!$F$168)*$J$1,2),0)</f>
        <v>0</v>
      </c>
      <c r="K242" s="7">
        <f>IF(W241&gt;0,ROUND(MIN(C242,EvalSheet!$F$168)*$K$1,2),0)</f>
        <v>0</v>
      </c>
      <c r="L242" s="6">
        <f t="shared" si="52"/>
        <v>0</v>
      </c>
      <c r="M242" s="7">
        <f t="shared" si="53"/>
        <v>0</v>
      </c>
      <c r="N242" s="2">
        <f t="shared" si="42"/>
        <v>0</v>
      </c>
      <c r="O242" s="80">
        <f t="shared" si="43"/>
        <v>0</v>
      </c>
      <c r="P242" s="79">
        <f t="shared" si="44"/>
        <v>0</v>
      </c>
      <c r="Q242" s="80">
        <f t="shared" si="45"/>
        <v>0</v>
      </c>
      <c r="R242" s="80">
        <f t="shared" si="46"/>
        <v>0</v>
      </c>
      <c r="S242">
        <f t="shared" si="54"/>
        <v>0</v>
      </c>
      <c r="T242" s="35">
        <f t="shared" si="47"/>
        <v>0</v>
      </c>
      <c r="U242" s="35">
        <f t="shared" si="48"/>
        <v>0</v>
      </c>
      <c r="V242" s="42">
        <f t="shared" si="55"/>
        <v>0</v>
      </c>
      <c r="W242" s="42">
        <f t="shared" si="49"/>
        <v>0</v>
      </c>
    </row>
    <row r="243" spans="2:23" x14ac:dyDescent="0.25">
      <c r="B243">
        <v>241</v>
      </c>
      <c r="C243" s="35">
        <f t="shared" si="50"/>
        <v>0</v>
      </c>
      <c r="D243" s="46">
        <f>IF(W242&gt;0,ROUND(PMT(EvalSheet!$F$92/12,EvalSheet!$F$96*12,-C243),5),0)</f>
        <v>0</v>
      </c>
      <c r="E243" s="6">
        <f t="shared" si="51"/>
        <v>0</v>
      </c>
      <c r="F243" s="6">
        <f>IF(W242&gt;0,ROUND(MIN(C243,EvalSheet!$F$168)*$F$1,2),0)</f>
        <v>0</v>
      </c>
      <c r="G243" s="7">
        <v>0</v>
      </c>
      <c r="H243" s="7">
        <f>IF(W242&gt;0,ROUND(MIN(C243,EvalSheet!$F$168)*$H$1,0),0)</f>
        <v>0</v>
      </c>
      <c r="I243" s="7">
        <f>IF(W242&gt;0,ROUND(MIN(C243,EvalSheet!$F$168)*$I$1,2),0)</f>
        <v>0</v>
      </c>
      <c r="J243" s="7">
        <f>IF(W242&gt;0,ROUND(MIN(C243,EvalSheet!$F$168)*$J$1,2),0)</f>
        <v>0</v>
      </c>
      <c r="K243" s="7">
        <f>IF(W242&gt;0,ROUND(MIN(C243,EvalSheet!$F$168)*$K$1,2),0)</f>
        <v>0</v>
      </c>
      <c r="L243" s="6">
        <f t="shared" si="52"/>
        <v>0</v>
      </c>
      <c r="M243" s="7">
        <f t="shared" si="53"/>
        <v>0</v>
      </c>
      <c r="N243" s="2">
        <f t="shared" si="42"/>
        <v>0</v>
      </c>
      <c r="O243" s="80">
        <f t="shared" si="43"/>
        <v>0</v>
      </c>
      <c r="P243" s="79">
        <f t="shared" si="44"/>
        <v>0</v>
      </c>
      <c r="Q243" s="80">
        <f t="shared" si="45"/>
        <v>0</v>
      </c>
      <c r="R243" s="80">
        <f t="shared" si="46"/>
        <v>0</v>
      </c>
      <c r="S243">
        <f t="shared" si="54"/>
        <v>0</v>
      </c>
      <c r="T243" s="35">
        <f t="shared" si="47"/>
        <v>0</v>
      </c>
      <c r="U243" s="35">
        <f t="shared" si="48"/>
        <v>0</v>
      </c>
      <c r="V243" s="42">
        <f t="shared" si="55"/>
        <v>0</v>
      </c>
      <c r="W243" s="42">
        <f t="shared" si="49"/>
        <v>0</v>
      </c>
    </row>
    <row r="244" spans="2:23" x14ac:dyDescent="0.25">
      <c r="B244">
        <v>242</v>
      </c>
      <c r="C244" s="35">
        <f t="shared" si="50"/>
        <v>0</v>
      </c>
      <c r="D244" s="46">
        <f>IF(W243&gt;0,ROUND(PMT(EvalSheet!$F$92/12,EvalSheet!$F$96*12,-C244),5),0)</f>
        <v>0</v>
      </c>
      <c r="E244" s="6">
        <f t="shared" si="51"/>
        <v>0</v>
      </c>
      <c r="F244" s="6">
        <f>IF(W243&gt;0,ROUND(MIN(C244,EvalSheet!$F$168)*$F$1,2),0)</f>
        <v>0</v>
      </c>
      <c r="G244" s="7">
        <v>0</v>
      </c>
      <c r="H244" s="7">
        <f>IF(W243&gt;0,ROUND(MIN(C244,EvalSheet!$F$168)*$H$1,0),0)</f>
        <v>0</v>
      </c>
      <c r="I244" s="7">
        <f>IF(W243&gt;0,ROUND(MIN(C244,EvalSheet!$F$168)*$I$1,2),0)</f>
        <v>0</v>
      </c>
      <c r="J244" s="7">
        <f>IF(W243&gt;0,ROUND(MIN(C244,EvalSheet!$F$168)*$J$1,2),0)</f>
        <v>0</v>
      </c>
      <c r="K244" s="7">
        <f>IF(W243&gt;0,ROUND(MIN(C244,EvalSheet!$F$168)*$K$1,2),0)</f>
        <v>0</v>
      </c>
      <c r="L244" s="6">
        <f t="shared" si="52"/>
        <v>0</v>
      </c>
      <c r="M244" s="7">
        <f t="shared" si="53"/>
        <v>0</v>
      </c>
      <c r="N244" s="2">
        <f t="shared" si="42"/>
        <v>0</v>
      </c>
      <c r="O244" s="80">
        <f t="shared" si="43"/>
        <v>0</v>
      </c>
      <c r="P244" s="79">
        <f t="shared" si="44"/>
        <v>0</v>
      </c>
      <c r="Q244" s="80">
        <f t="shared" si="45"/>
        <v>0</v>
      </c>
      <c r="R244" s="80">
        <f t="shared" si="46"/>
        <v>0</v>
      </c>
      <c r="S244">
        <f t="shared" si="54"/>
        <v>0</v>
      </c>
      <c r="T244" s="35">
        <f t="shared" si="47"/>
        <v>0</v>
      </c>
      <c r="U244" s="35">
        <f t="shared" si="48"/>
        <v>0</v>
      </c>
      <c r="V244" s="42">
        <f t="shared" si="55"/>
        <v>0</v>
      </c>
      <c r="W244" s="42">
        <f t="shared" si="49"/>
        <v>0</v>
      </c>
    </row>
    <row r="245" spans="2:23" x14ac:dyDescent="0.25">
      <c r="B245">
        <v>243</v>
      </c>
      <c r="C245" s="35">
        <f t="shared" si="50"/>
        <v>0</v>
      </c>
      <c r="D245" s="46">
        <f>IF(W244&gt;0,ROUND(PMT(EvalSheet!$F$92/12,EvalSheet!$F$96*12,-C245),5),0)</f>
        <v>0</v>
      </c>
      <c r="E245" s="6">
        <f t="shared" si="51"/>
        <v>0</v>
      </c>
      <c r="F245" s="6">
        <f>IF(W244&gt;0,ROUND(MIN(C245,EvalSheet!$F$168)*$F$1,2),0)</f>
        <v>0</v>
      </c>
      <c r="G245" s="7">
        <v>0</v>
      </c>
      <c r="H245" s="7">
        <f>IF(W244&gt;0,ROUND(MIN(C245,EvalSheet!$F$168)*$H$1,0),0)</f>
        <v>0</v>
      </c>
      <c r="I245" s="7">
        <f>IF(W244&gt;0,ROUND(MIN(C245,EvalSheet!$F$168)*$I$1,2),0)</f>
        <v>0</v>
      </c>
      <c r="J245" s="7">
        <f>IF(W244&gt;0,ROUND(MIN(C245,EvalSheet!$F$168)*$J$1,2),0)</f>
        <v>0</v>
      </c>
      <c r="K245" s="7">
        <f>IF(W244&gt;0,ROUND(MIN(C245,EvalSheet!$F$168)*$K$1,2),0)</f>
        <v>0</v>
      </c>
      <c r="L245" s="6">
        <f t="shared" si="52"/>
        <v>0</v>
      </c>
      <c r="M245" s="7">
        <f t="shared" si="53"/>
        <v>0</v>
      </c>
      <c r="N245" s="2">
        <f t="shared" si="42"/>
        <v>0</v>
      </c>
      <c r="O245" s="80">
        <f t="shared" si="43"/>
        <v>0</v>
      </c>
      <c r="P245" s="79">
        <f t="shared" si="44"/>
        <v>0</v>
      </c>
      <c r="Q245" s="80">
        <f t="shared" si="45"/>
        <v>0</v>
      </c>
      <c r="R245" s="80">
        <f t="shared" si="46"/>
        <v>0</v>
      </c>
      <c r="S245">
        <f t="shared" si="54"/>
        <v>0</v>
      </c>
      <c r="T245" s="35">
        <f t="shared" si="47"/>
        <v>0</v>
      </c>
      <c r="U245" s="35">
        <f t="shared" si="48"/>
        <v>0</v>
      </c>
      <c r="V245" s="42">
        <f t="shared" si="55"/>
        <v>0</v>
      </c>
      <c r="W245" s="42">
        <f t="shared" si="49"/>
        <v>0</v>
      </c>
    </row>
    <row r="246" spans="2:23" x14ac:dyDescent="0.25">
      <c r="B246">
        <v>244</v>
      </c>
      <c r="C246" s="35">
        <f t="shared" si="50"/>
        <v>0</v>
      </c>
      <c r="D246" s="46">
        <f>IF(W245&gt;0,ROUND(PMT(EvalSheet!$F$92/12,EvalSheet!$F$96*12,-C246),5),0)</f>
        <v>0</v>
      </c>
      <c r="E246" s="6">
        <f t="shared" si="51"/>
        <v>0</v>
      </c>
      <c r="F246" s="6">
        <f>IF(W245&gt;0,ROUND(MIN(C246,EvalSheet!$F$168)*$F$1,2),0)</f>
        <v>0</v>
      </c>
      <c r="G246" s="7">
        <v>0</v>
      </c>
      <c r="H246" s="7">
        <f>IF(W245&gt;0,ROUND(MIN(C246,EvalSheet!$F$168)*$H$1,0),0)</f>
        <v>0</v>
      </c>
      <c r="I246" s="7">
        <f>IF(W245&gt;0,ROUND(MIN(C246,EvalSheet!$F$168)*$I$1,2),0)</f>
        <v>0</v>
      </c>
      <c r="J246" s="7">
        <f>IF(W245&gt;0,ROUND(MIN(C246,EvalSheet!$F$168)*$J$1,2),0)</f>
        <v>0</v>
      </c>
      <c r="K246" s="7">
        <f>IF(W245&gt;0,ROUND(MIN(C246,EvalSheet!$F$168)*$K$1,2),0)</f>
        <v>0</v>
      </c>
      <c r="L246" s="6">
        <f t="shared" si="52"/>
        <v>0</v>
      </c>
      <c r="M246" s="7">
        <f t="shared" si="53"/>
        <v>0</v>
      </c>
      <c r="N246" s="2">
        <f t="shared" si="42"/>
        <v>0</v>
      </c>
      <c r="O246" s="80">
        <f t="shared" si="43"/>
        <v>0</v>
      </c>
      <c r="P246" s="79">
        <f t="shared" si="44"/>
        <v>0</v>
      </c>
      <c r="Q246" s="80">
        <f t="shared" si="45"/>
        <v>0</v>
      </c>
      <c r="R246" s="80">
        <f t="shared" si="46"/>
        <v>0</v>
      </c>
      <c r="S246">
        <f t="shared" si="54"/>
        <v>0</v>
      </c>
      <c r="T246" s="35">
        <f t="shared" si="47"/>
        <v>0</v>
      </c>
      <c r="U246" s="35">
        <f t="shared" si="48"/>
        <v>0</v>
      </c>
      <c r="V246" s="42">
        <f t="shared" si="55"/>
        <v>0</v>
      </c>
      <c r="W246" s="42">
        <f t="shared" si="49"/>
        <v>0</v>
      </c>
    </row>
    <row r="247" spans="2:23" x14ac:dyDescent="0.25">
      <c r="B247">
        <v>245</v>
      </c>
      <c r="C247" s="35">
        <f t="shared" si="50"/>
        <v>0</v>
      </c>
      <c r="D247" s="46">
        <f>IF(W246&gt;0,ROUND(PMT(EvalSheet!$F$92/12,EvalSheet!$F$96*12,-C247),5),0)</f>
        <v>0</v>
      </c>
      <c r="E247" s="6">
        <f t="shared" si="51"/>
        <v>0</v>
      </c>
      <c r="F247" s="6">
        <f>IF(W246&gt;0,ROUND(MIN(C247,EvalSheet!$F$168)*$F$1,2),0)</f>
        <v>0</v>
      </c>
      <c r="G247" s="7">
        <v>0</v>
      </c>
      <c r="H247" s="7">
        <f>IF(W246&gt;0,ROUND(MIN(C247,EvalSheet!$F$168)*$H$1,0),0)</f>
        <v>0</v>
      </c>
      <c r="I247" s="7">
        <f>IF(W246&gt;0,ROUND(MIN(C247,EvalSheet!$F$168)*$I$1,2),0)</f>
        <v>0</v>
      </c>
      <c r="J247" s="7">
        <f>IF(W246&gt;0,ROUND(MIN(C247,EvalSheet!$F$168)*$J$1,2),0)</f>
        <v>0</v>
      </c>
      <c r="K247" s="7">
        <f>IF(W246&gt;0,ROUND(MIN(C247,EvalSheet!$F$168)*$K$1,2),0)</f>
        <v>0</v>
      </c>
      <c r="L247" s="6">
        <f t="shared" si="52"/>
        <v>0</v>
      </c>
      <c r="M247" s="7">
        <f t="shared" si="53"/>
        <v>0</v>
      </c>
      <c r="N247" s="2">
        <f t="shared" si="42"/>
        <v>0</v>
      </c>
      <c r="O247" s="80">
        <f t="shared" si="43"/>
        <v>0</v>
      </c>
      <c r="P247" s="79">
        <f t="shared" si="44"/>
        <v>0</v>
      </c>
      <c r="Q247" s="80">
        <f t="shared" si="45"/>
        <v>0</v>
      </c>
      <c r="R247" s="80">
        <f t="shared" si="46"/>
        <v>0</v>
      </c>
      <c r="S247">
        <f t="shared" si="54"/>
        <v>0</v>
      </c>
      <c r="T247" s="35">
        <f t="shared" si="47"/>
        <v>0</v>
      </c>
      <c r="U247" s="35">
        <f t="shared" si="48"/>
        <v>0</v>
      </c>
      <c r="V247" s="42">
        <f t="shared" si="55"/>
        <v>0</v>
      </c>
      <c r="W247" s="42">
        <f t="shared" si="49"/>
        <v>0</v>
      </c>
    </row>
    <row r="248" spans="2:23" x14ac:dyDescent="0.25">
      <c r="B248">
        <v>246</v>
      </c>
      <c r="C248" s="35">
        <f t="shared" si="50"/>
        <v>0</v>
      </c>
      <c r="D248" s="46">
        <f>IF(W247&gt;0,ROUND(PMT(EvalSheet!$F$92/12,EvalSheet!$F$96*12,-C248),5),0)</f>
        <v>0</v>
      </c>
      <c r="E248" s="6">
        <f t="shared" si="51"/>
        <v>0</v>
      </c>
      <c r="F248" s="6">
        <f>IF(W247&gt;0,ROUND(MIN(C248,EvalSheet!$F$168)*$F$1,2),0)</f>
        <v>0</v>
      </c>
      <c r="G248" s="7">
        <v>0</v>
      </c>
      <c r="H248" s="7">
        <f>IF(W247&gt;0,ROUND(MIN(C248,EvalSheet!$F$168)*$H$1,0),0)</f>
        <v>0</v>
      </c>
      <c r="I248" s="7">
        <f>IF(W247&gt;0,ROUND(MIN(C248,EvalSheet!$F$168)*$I$1,2),0)</f>
        <v>0</v>
      </c>
      <c r="J248" s="7">
        <f>IF(W247&gt;0,ROUND(MIN(C248,EvalSheet!$F$168)*$J$1,2),0)</f>
        <v>0</v>
      </c>
      <c r="K248" s="7">
        <f>IF(W247&gt;0,ROUND(MIN(C248,EvalSheet!$F$168)*$K$1,2),0)</f>
        <v>0</v>
      </c>
      <c r="L248" s="6">
        <f t="shared" si="52"/>
        <v>0</v>
      </c>
      <c r="M248" s="7">
        <f t="shared" si="53"/>
        <v>0</v>
      </c>
      <c r="N248" s="2">
        <f t="shared" si="42"/>
        <v>0</v>
      </c>
      <c r="O248" s="80">
        <f t="shared" si="43"/>
        <v>0</v>
      </c>
      <c r="P248" s="79">
        <f t="shared" si="44"/>
        <v>0</v>
      </c>
      <c r="Q248" s="80">
        <f t="shared" si="45"/>
        <v>0</v>
      </c>
      <c r="R248" s="80">
        <f t="shared" si="46"/>
        <v>0</v>
      </c>
      <c r="S248">
        <f t="shared" si="54"/>
        <v>0</v>
      </c>
      <c r="T248" s="35">
        <f t="shared" si="47"/>
        <v>0</v>
      </c>
      <c r="U248" s="35">
        <f t="shared" si="48"/>
        <v>0</v>
      </c>
      <c r="V248" s="42">
        <f t="shared" si="55"/>
        <v>0</v>
      </c>
      <c r="W248" s="42">
        <f t="shared" si="49"/>
        <v>0</v>
      </c>
    </row>
    <row r="249" spans="2:23" x14ac:dyDescent="0.25">
      <c r="B249">
        <v>247</v>
      </c>
      <c r="C249" s="35">
        <f t="shared" si="50"/>
        <v>0</v>
      </c>
      <c r="D249" s="46">
        <f>IF(W248&gt;0,ROUND(PMT(EvalSheet!$F$92/12,EvalSheet!$F$96*12,-C249),5),0)</f>
        <v>0</v>
      </c>
      <c r="E249" s="6">
        <f t="shared" si="51"/>
        <v>0</v>
      </c>
      <c r="F249" s="6">
        <f>IF(W248&gt;0,ROUND(MIN(C249,EvalSheet!$F$168)*$F$1,2),0)</f>
        <v>0</v>
      </c>
      <c r="G249" s="7">
        <v>0</v>
      </c>
      <c r="H249" s="7">
        <f>IF(W248&gt;0,ROUND(MIN(C249,EvalSheet!$F$168)*$H$1,0),0)</f>
        <v>0</v>
      </c>
      <c r="I249" s="7">
        <f>IF(W248&gt;0,ROUND(MIN(C249,EvalSheet!$F$168)*$I$1,2),0)</f>
        <v>0</v>
      </c>
      <c r="J249" s="7">
        <f>IF(W248&gt;0,ROUND(MIN(C249,EvalSheet!$F$168)*$J$1,2),0)</f>
        <v>0</v>
      </c>
      <c r="K249" s="7">
        <f>IF(W248&gt;0,ROUND(MIN(C249,EvalSheet!$F$168)*$K$1,2),0)</f>
        <v>0</v>
      </c>
      <c r="L249" s="6">
        <f t="shared" si="52"/>
        <v>0</v>
      </c>
      <c r="M249" s="7">
        <f t="shared" si="53"/>
        <v>0</v>
      </c>
      <c r="N249" s="2">
        <f t="shared" si="42"/>
        <v>0</v>
      </c>
      <c r="O249" s="80">
        <f t="shared" si="43"/>
        <v>0</v>
      </c>
      <c r="P249" s="79">
        <f t="shared" si="44"/>
        <v>0</v>
      </c>
      <c r="Q249" s="80">
        <f t="shared" si="45"/>
        <v>0</v>
      </c>
      <c r="R249" s="80">
        <f t="shared" si="46"/>
        <v>0</v>
      </c>
      <c r="S249">
        <f t="shared" si="54"/>
        <v>0</v>
      </c>
      <c r="T249" s="35">
        <f t="shared" si="47"/>
        <v>0</v>
      </c>
      <c r="U249" s="35">
        <f t="shared" si="48"/>
        <v>0</v>
      </c>
      <c r="V249" s="42">
        <f t="shared" si="55"/>
        <v>0</v>
      </c>
      <c r="W249" s="42">
        <f t="shared" si="49"/>
        <v>0</v>
      </c>
    </row>
    <row r="250" spans="2:23" x14ac:dyDescent="0.25">
      <c r="B250">
        <v>248</v>
      </c>
      <c r="C250" s="35">
        <f t="shared" si="50"/>
        <v>0</v>
      </c>
      <c r="D250" s="46">
        <f>IF(W249&gt;0,ROUND(PMT(EvalSheet!$F$92/12,EvalSheet!$F$96*12,-C250),5),0)</f>
        <v>0</v>
      </c>
      <c r="E250" s="6">
        <f t="shared" si="51"/>
        <v>0</v>
      </c>
      <c r="F250" s="6">
        <f>IF(W249&gt;0,ROUND(MIN(C250,EvalSheet!$F$168)*$F$1,2),0)</f>
        <v>0</v>
      </c>
      <c r="G250" s="7">
        <v>0</v>
      </c>
      <c r="H250" s="7">
        <f>IF(W249&gt;0,ROUND(MIN(C250,EvalSheet!$F$168)*$H$1,0),0)</f>
        <v>0</v>
      </c>
      <c r="I250" s="7">
        <f>IF(W249&gt;0,ROUND(MIN(C250,EvalSheet!$F$168)*$I$1,2),0)</f>
        <v>0</v>
      </c>
      <c r="J250" s="7">
        <f>IF(W249&gt;0,ROUND(MIN(C250,EvalSheet!$F$168)*$J$1,2),0)</f>
        <v>0</v>
      </c>
      <c r="K250" s="7">
        <f>IF(W249&gt;0,ROUND(MIN(C250,EvalSheet!$F$168)*$K$1,2),0)</f>
        <v>0</v>
      </c>
      <c r="L250" s="6">
        <f t="shared" si="52"/>
        <v>0</v>
      </c>
      <c r="M250" s="7">
        <f t="shared" si="53"/>
        <v>0</v>
      </c>
      <c r="N250" s="2">
        <f t="shared" si="42"/>
        <v>0</v>
      </c>
      <c r="O250" s="80">
        <f t="shared" si="43"/>
        <v>0</v>
      </c>
      <c r="P250" s="79">
        <f t="shared" si="44"/>
        <v>0</v>
      </c>
      <c r="Q250" s="80">
        <f t="shared" si="45"/>
        <v>0</v>
      </c>
      <c r="R250" s="80">
        <f t="shared" si="46"/>
        <v>0</v>
      </c>
      <c r="S250">
        <f t="shared" si="54"/>
        <v>0</v>
      </c>
      <c r="T250" s="35">
        <f t="shared" si="47"/>
        <v>0</v>
      </c>
      <c r="U250" s="35">
        <f t="shared" si="48"/>
        <v>0</v>
      </c>
      <c r="V250" s="42">
        <f t="shared" si="55"/>
        <v>0</v>
      </c>
      <c r="W250" s="42">
        <f t="shared" si="49"/>
        <v>0</v>
      </c>
    </row>
    <row r="251" spans="2:23" x14ac:dyDescent="0.25">
      <c r="B251">
        <v>249</v>
      </c>
      <c r="C251" s="35">
        <f t="shared" si="50"/>
        <v>0</v>
      </c>
      <c r="D251" s="46">
        <f>IF(W250&gt;0,ROUND(PMT(EvalSheet!$F$92/12,EvalSheet!$F$96*12,-C251),5),0)</f>
        <v>0</v>
      </c>
      <c r="E251" s="6">
        <f t="shared" si="51"/>
        <v>0</v>
      </c>
      <c r="F251" s="6">
        <f>IF(W250&gt;0,ROUND(MIN(C251,EvalSheet!$F$168)*$F$1,2),0)</f>
        <v>0</v>
      </c>
      <c r="G251" s="7">
        <v>0</v>
      </c>
      <c r="H251" s="7">
        <f>IF(W250&gt;0,ROUND(MIN(C251,EvalSheet!$F$168)*$H$1,0),0)</f>
        <v>0</v>
      </c>
      <c r="I251" s="7">
        <f>IF(W250&gt;0,ROUND(MIN(C251,EvalSheet!$F$168)*$I$1,2),0)</f>
        <v>0</v>
      </c>
      <c r="J251" s="7">
        <f>IF(W250&gt;0,ROUND(MIN(C251,EvalSheet!$F$168)*$J$1,2),0)</f>
        <v>0</v>
      </c>
      <c r="K251" s="7">
        <f>IF(W250&gt;0,ROUND(MIN(C251,EvalSheet!$F$168)*$K$1,2),0)</f>
        <v>0</v>
      </c>
      <c r="L251" s="6">
        <f t="shared" si="52"/>
        <v>0</v>
      </c>
      <c r="M251" s="7">
        <f t="shared" si="53"/>
        <v>0</v>
      </c>
      <c r="N251" s="2">
        <f t="shared" si="42"/>
        <v>0</v>
      </c>
      <c r="O251" s="80">
        <f t="shared" si="43"/>
        <v>0</v>
      </c>
      <c r="P251" s="79">
        <f t="shared" si="44"/>
        <v>0</v>
      </c>
      <c r="Q251" s="80">
        <f t="shared" si="45"/>
        <v>0</v>
      </c>
      <c r="R251" s="80">
        <f t="shared" si="46"/>
        <v>0</v>
      </c>
      <c r="S251">
        <f t="shared" si="54"/>
        <v>0</v>
      </c>
      <c r="T251" s="35">
        <f t="shared" si="47"/>
        <v>0</v>
      </c>
      <c r="U251" s="35">
        <f t="shared" si="48"/>
        <v>0</v>
      </c>
      <c r="V251" s="42">
        <f t="shared" si="55"/>
        <v>0</v>
      </c>
      <c r="W251" s="42">
        <f t="shared" si="49"/>
        <v>0</v>
      </c>
    </row>
    <row r="252" spans="2:23" x14ac:dyDescent="0.25">
      <c r="B252">
        <v>250</v>
      </c>
      <c r="C252" s="35">
        <f t="shared" si="50"/>
        <v>0</v>
      </c>
      <c r="D252" s="46">
        <f>IF(W251&gt;0,ROUND(PMT(EvalSheet!$F$92/12,EvalSheet!$F$96*12,-C252),5),0)</f>
        <v>0</v>
      </c>
      <c r="E252" s="6">
        <f t="shared" si="51"/>
        <v>0</v>
      </c>
      <c r="F252" s="6">
        <f>IF(W251&gt;0,ROUND(MIN(C252,EvalSheet!$F$168)*$F$1,2),0)</f>
        <v>0</v>
      </c>
      <c r="G252" s="7">
        <v>0</v>
      </c>
      <c r="H252" s="7">
        <f>IF(W251&gt;0,ROUND(MIN(C252,EvalSheet!$F$168)*$H$1,0),0)</f>
        <v>0</v>
      </c>
      <c r="I252" s="7">
        <f>IF(W251&gt;0,ROUND(MIN(C252,EvalSheet!$F$168)*$I$1,2),0)</f>
        <v>0</v>
      </c>
      <c r="J252" s="7">
        <f>IF(W251&gt;0,ROUND(MIN(C252,EvalSheet!$F$168)*$J$1,2),0)</f>
        <v>0</v>
      </c>
      <c r="K252" s="7">
        <f>IF(W251&gt;0,ROUND(MIN(C252,EvalSheet!$F$168)*$K$1,2),0)</f>
        <v>0</v>
      </c>
      <c r="L252" s="6">
        <f t="shared" si="52"/>
        <v>0</v>
      </c>
      <c r="M252" s="7">
        <f t="shared" si="53"/>
        <v>0</v>
      </c>
      <c r="N252" s="2">
        <f t="shared" si="42"/>
        <v>0</v>
      </c>
      <c r="O252" s="80">
        <f t="shared" si="43"/>
        <v>0</v>
      </c>
      <c r="P252" s="79">
        <f t="shared" si="44"/>
        <v>0</v>
      </c>
      <c r="Q252" s="80">
        <f t="shared" si="45"/>
        <v>0</v>
      </c>
      <c r="R252" s="80">
        <f t="shared" si="46"/>
        <v>0</v>
      </c>
      <c r="S252">
        <f t="shared" si="54"/>
        <v>0</v>
      </c>
      <c r="T252" s="35">
        <f t="shared" si="47"/>
        <v>0</v>
      </c>
      <c r="U252" s="35">
        <f t="shared" si="48"/>
        <v>0</v>
      </c>
      <c r="V252" s="42">
        <f t="shared" si="55"/>
        <v>0</v>
      </c>
      <c r="W252" s="42">
        <f t="shared" si="49"/>
        <v>0</v>
      </c>
    </row>
    <row r="253" spans="2:23" x14ac:dyDescent="0.25">
      <c r="B253">
        <v>251</v>
      </c>
      <c r="C253" s="35">
        <f t="shared" si="50"/>
        <v>0</v>
      </c>
      <c r="D253" s="46">
        <f>IF(W252&gt;0,ROUND(PMT(EvalSheet!$F$92/12,EvalSheet!$F$96*12,-C253),5),0)</f>
        <v>0</v>
      </c>
      <c r="E253" s="6">
        <f t="shared" si="51"/>
        <v>0</v>
      </c>
      <c r="F253" s="6">
        <f>IF(W252&gt;0,ROUND(MIN(C253,EvalSheet!$F$168)*$F$1,2),0)</f>
        <v>0</v>
      </c>
      <c r="G253" s="7">
        <v>0</v>
      </c>
      <c r="H253" s="7">
        <f>IF(W252&gt;0,ROUND(MIN(C253,EvalSheet!$F$168)*$H$1,0),0)</f>
        <v>0</v>
      </c>
      <c r="I253" s="7">
        <f>IF(W252&gt;0,ROUND(MIN(C253,EvalSheet!$F$168)*$I$1,2),0)</f>
        <v>0</v>
      </c>
      <c r="J253" s="7">
        <f>IF(W252&gt;0,ROUND(MIN(C253,EvalSheet!$F$168)*$J$1,2),0)</f>
        <v>0</v>
      </c>
      <c r="K253" s="7">
        <f>IF(W252&gt;0,ROUND(MIN(C253,EvalSheet!$F$168)*$K$1,2),0)</f>
        <v>0</v>
      </c>
      <c r="L253" s="6">
        <f t="shared" si="52"/>
        <v>0</v>
      </c>
      <c r="M253" s="7">
        <f t="shared" si="53"/>
        <v>0</v>
      </c>
      <c r="N253" s="2">
        <f t="shared" si="42"/>
        <v>0</v>
      </c>
      <c r="O253" s="80">
        <f t="shared" si="43"/>
        <v>0</v>
      </c>
      <c r="P253" s="79">
        <f t="shared" si="44"/>
        <v>0</v>
      </c>
      <c r="Q253" s="80">
        <f t="shared" si="45"/>
        <v>0</v>
      </c>
      <c r="R253" s="80">
        <f t="shared" si="46"/>
        <v>0</v>
      </c>
      <c r="S253">
        <f t="shared" si="54"/>
        <v>0</v>
      </c>
      <c r="T253" s="35">
        <f t="shared" si="47"/>
        <v>0</v>
      </c>
      <c r="U253" s="35">
        <f t="shared" si="48"/>
        <v>0</v>
      </c>
      <c r="V253" s="42">
        <f t="shared" si="55"/>
        <v>0</v>
      </c>
      <c r="W253" s="42">
        <f t="shared" si="49"/>
        <v>0</v>
      </c>
    </row>
    <row r="254" spans="2:23" x14ac:dyDescent="0.25">
      <c r="B254">
        <v>252</v>
      </c>
      <c r="C254" s="35">
        <f t="shared" si="50"/>
        <v>0</v>
      </c>
      <c r="D254" s="46">
        <f>IF(W253&gt;0,ROUND(PMT(EvalSheet!$F$92/12,EvalSheet!$F$96*12,-C254),5),0)</f>
        <v>0</v>
      </c>
      <c r="E254" s="6">
        <f t="shared" si="51"/>
        <v>0</v>
      </c>
      <c r="F254" s="6">
        <f>IF(W253&gt;0,ROUND(MIN(C254,EvalSheet!$F$168)*$F$1,2),0)</f>
        <v>0</v>
      </c>
      <c r="G254" s="7">
        <v>0</v>
      </c>
      <c r="H254" s="7">
        <f>IF(W253&gt;0,ROUND(MIN(C254,EvalSheet!$F$168)*$H$1,0),0)</f>
        <v>0</v>
      </c>
      <c r="I254" s="7">
        <f>IF(W253&gt;0,ROUND(MIN(C254,EvalSheet!$F$168)*$I$1,2),0)</f>
        <v>0</v>
      </c>
      <c r="J254" s="7">
        <f>IF(W253&gt;0,ROUND(MIN(C254,EvalSheet!$F$168)*$J$1,2),0)</f>
        <v>0</v>
      </c>
      <c r="K254" s="7">
        <f>IF(W253&gt;0,ROUND(MIN(C254,EvalSheet!$F$168)*$K$1,2),0)</f>
        <v>0</v>
      </c>
      <c r="L254" s="6">
        <f t="shared" si="52"/>
        <v>0</v>
      </c>
      <c r="M254" s="7">
        <f t="shared" si="53"/>
        <v>0</v>
      </c>
      <c r="N254" s="2">
        <f t="shared" si="42"/>
        <v>0</v>
      </c>
      <c r="O254" s="80">
        <f t="shared" si="43"/>
        <v>0</v>
      </c>
      <c r="P254" s="79">
        <f t="shared" si="44"/>
        <v>0</v>
      </c>
      <c r="Q254" s="80">
        <f t="shared" si="45"/>
        <v>0</v>
      </c>
      <c r="R254" s="80">
        <f t="shared" si="46"/>
        <v>0</v>
      </c>
      <c r="S254">
        <f t="shared" si="54"/>
        <v>0</v>
      </c>
      <c r="T254" s="35">
        <f t="shared" si="47"/>
        <v>0</v>
      </c>
      <c r="U254" s="35">
        <f t="shared" si="48"/>
        <v>0</v>
      </c>
      <c r="V254" s="42">
        <f t="shared" si="55"/>
        <v>0</v>
      </c>
      <c r="W254" s="42">
        <f t="shared" si="49"/>
        <v>0</v>
      </c>
    </row>
    <row r="255" spans="2:23" x14ac:dyDescent="0.25">
      <c r="B255">
        <v>253</v>
      </c>
      <c r="C255" s="35">
        <f t="shared" si="50"/>
        <v>0</v>
      </c>
      <c r="D255" s="46">
        <f>IF(W254&gt;0,ROUND(PMT(EvalSheet!$F$92/12,EvalSheet!$F$96*12,-C255),5),0)</f>
        <v>0</v>
      </c>
      <c r="E255" s="6">
        <f t="shared" si="51"/>
        <v>0</v>
      </c>
      <c r="F255" s="6">
        <f>IF(W254&gt;0,ROUND(MIN(C255,EvalSheet!$F$168)*$F$1,2),0)</f>
        <v>0</v>
      </c>
      <c r="G255" s="7">
        <v>0</v>
      </c>
      <c r="H255" s="7">
        <f>IF(W254&gt;0,ROUND(MIN(C255,EvalSheet!$F$168)*$H$1,0),0)</f>
        <v>0</v>
      </c>
      <c r="I255" s="7">
        <f>IF(W254&gt;0,ROUND(MIN(C255,EvalSheet!$F$168)*$I$1,2),0)</f>
        <v>0</v>
      </c>
      <c r="J255" s="7">
        <f>IF(W254&gt;0,ROUND(MIN(C255,EvalSheet!$F$168)*$J$1,2),0)</f>
        <v>0</v>
      </c>
      <c r="K255" s="7">
        <f>IF(W254&gt;0,ROUND(MIN(C255,EvalSheet!$F$168)*$K$1,2),0)</f>
        <v>0</v>
      </c>
      <c r="L255" s="6">
        <f t="shared" si="52"/>
        <v>0</v>
      </c>
      <c r="M255" s="7">
        <f t="shared" si="53"/>
        <v>0</v>
      </c>
      <c r="N255" s="2">
        <f t="shared" si="42"/>
        <v>0</v>
      </c>
      <c r="O255" s="80">
        <f t="shared" si="43"/>
        <v>0</v>
      </c>
      <c r="P255" s="79">
        <f t="shared" si="44"/>
        <v>0</v>
      </c>
      <c r="Q255" s="80">
        <f t="shared" si="45"/>
        <v>0</v>
      </c>
      <c r="R255" s="80">
        <f t="shared" si="46"/>
        <v>0</v>
      </c>
      <c r="S255">
        <f t="shared" si="54"/>
        <v>0</v>
      </c>
      <c r="T255" s="35">
        <f t="shared" si="47"/>
        <v>0</v>
      </c>
      <c r="U255" s="35">
        <f t="shared" si="48"/>
        <v>0</v>
      </c>
      <c r="V255" s="42">
        <f t="shared" si="55"/>
        <v>0</v>
      </c>
      <c r="W255" s="42">
        <f t="shared" si="49"/>
        <v>0</v>
      </c>
    </row>
    <row r="256" spans="2:23" x14ac:dyDescent="0.25">
      <c r="B256">
        <v>254</v>
      </c>
      <c r="C256" s="35">
        <f t="shared" si="50"/>
        <v>0</v>
      </c>
      <c r="D256" s="46">
        <f>IF(W255&gt;0,ROUND(PMT(EvalSheet!$F$92/12,EvalSheet!$F$96*12,-C256),5),0)</f>
        <v>0</v>
      </c>
      <c r="E256" s="6">
        <f t="shared" si="51"/>
        <v>0</v>
      </c>
      <c r="F256" s="6">
        <f>IF(W255&gt;0,ROUND(MIN(C256,EvalSheet!$F$168)*$F$1,2),0)</f>
        <v>0</v>
      </c>
      <c r="G256" s="7">
        <v>0</v>
      </c>
      <c r="H256" s="7">
        <f>IF(W255&gt;0,ROUND(MIN(C256,EvalSheet!$F$168)*$H$1,0),0)</f>
        <v>0</v>
      </c>
      <c r="I256" s="7">
        <f>IF(W255&gt;0,ROUND(MIN(C256,EvalSheet!$F$168)*$I$1,2),0)</f>
        <v>0</v>
      </c>
      <c r="J256" s="7">
        <f>IF(W255&gt;0,ROUND(MIN(C256,EvalSheet!$F$168)*$J$1,2),0)</f>
        <v>0</v>
      </c>
      <c r="K256" s="7">
        <f>IF(W255&gt;0,ROUND(MIN(C256,EvalSheet!$F$168)*$K$1,2),0)</f>
        <v>0</v>
      </c>
      <c r="L256" s="6">
        <f t="shared" si="52"/>
        <v>0</v>
      </c>
      <c r="M256" s="7">
        <f t="shared" si="53"/>
        <v>0</v>
      </c>
      <c r="N256" s="2">
        <f t="shared" si="42"/>
        <v>0</v>
      </c>
      <c r="O256" s="80">
        <f t="shared" si="43"/>
        <v>0</v>
      </c>
      <c r="P256" s="79">
        <f t="shared" si="44"/>
        <v>0</v>
      </c>
      <c r="Q256" s="80">
        <f t="shared" si="45"/>
        <v>0</v>
      </c>
      <c r="R256" s="80">
        <f t="shared" si="46"/>
        <v>0</v>
      </c>
      <c r="S256">
        <f t="shared" si="54"/>
        <v>0</v>
      </c>
      <c r="T256" s="35">
        <f t="shared" si="47"/>
        <v>0</v>
      </c>
      <c r="U256" s="35">
        <f t="shared" si="48"/>
        <v>0</v>
      </c>
      <c r="V256" s="42">
        <f t="shared" si="55"/>
        <v>0</v>
      </c>
      <c r="W256" s="42">
        <f t="shared" si="49"/>
        <v>0</v>
      </c>
    </row>
    <row r="257" spans="2:23" x14ac:dyDescent="0.25">
      <c r="B257">
        <v>255</v>
      </c>
      <c r="C257" s="35">
        <f t="shared" si="50"/>
        <v>0</v>
      </c>
      <c r="D257" s="46">
        <f>IF(W256&gt;0,ROUND(PMT(EvalSheet!$F$92/12,EvalSheet!$F$96*12,-C257),5),0)</f>
        <v>0</v>
      </c>
      <c r="E257" s="6">
        <f t="shared" si="51"/>
        <v>0</v>
      </c>
      <c r="F257" s="6">
        <f>IF(W256&gt;0,ROUND(MIN(C257,EvalSheet!$F$168)*$F$1,2),0)</f>
        <v>0</v>
      </c>
      <c r="G257" s="7">
        <v>0</v>
      </c>
      <c r="H257" s="7">
        <f>IF(W256&gt;0,ROUND(MIN(C257,EvalSheet!$F$168)*$H$1,0),0)</f>
        <v>0</v>
      </c>
      <c r="I257" s="7">
        <f>IF(W256&gt;0,ROUND(MIN(C257,EvalSheet!$F$168)*$I$1,2),0)</f>
        <v>0</v>
      </c>
      <c r="J257" s="7">
        <f>IF(W256&gt;0,ROUND(MIN(C257,EvalSheet!$F$168)*$J$1,2),0)</f>
        <v>0</v>
      </c>
      <c r="K257" s="7">
        <f>IF(W256&gt;0,ROUND(MIN(C257,EvalSheet!$F$168)*$K$1,2),0)</f>
        <v>0</v>
      </c>
      <c r="L257" s="6">
        <f t="shared" si="52"/>
        <v>0</v>
      </c>
      <c r="M257" s="7">
        <f t="shared" si="53"/>
        <v>0</v>
      </c>
      <c r="N257" s="2">
        <f t="shared" si="42"/>
        <v>0</v>
      </c>
      <c r="O257" s="80">
        <f t="shared" si="43"/>
        <v>0</v>
      </c>
      <c r="P257" s="79">
        <f t="shared" si="44"/>
        <v>0</v>
      </c>
      <c r="Q257" s="80">
        <f t="shared" si="45"/>
        <v>0</v>
      </c>
      <c r="R257" s="80">
        <f t="shared" si="46"/>
        <v>0</v>
      </c>
      <c r="S257">
        <f t="shared" si="54"/>
        <v>0</v>
      </c>
      <c r="T257" s="35">
        <f t="shared" si="47"/>
        <v>0</v>
      </c>
      <c r="U257" s="35">
        <f t="shared" si="48"/>
        <v>0</v>
      </c>
      <c r="V257" s="42">
        <f t="shared" si="55"/>
        <v>0</v>
      </c>
      <c r="W257" s="42">
        <f t="shared" si="49"/>
        <v>0</v>
      </c>
    </row>
    <row r="258" spans="2:23" x14ac:dyDescent="0.25">
      <c r="B258">
        <v>256</v>
      </c>
      <c r="C258" s="35">
        <f t="shared" si="50"/>
        <v>0</v>
      </c>
      <c r="D258" s="46">
        <f>IF(W257&gt;0,ROUND(PMT(EvalSheet!$F$92/12,EvalSheet!$F$96*12,-C258),5),0)</f>
        <v>0</v>
      </c>
      <c r="E258" s="6">
        <f t="shared" si="51"/>
        <v>0</v>
      </c>
      <c r="F258" s="6">
        <f>IF(W257&gt;0,ROUND(MIN(C258,EvalSheet!$F$168)*$F$1,2),0)</f>
        <v>0</v>
      </c>
      <c r="G258" s="7">
        <v>0</v>
      </c>
      <c r="H258" s="7">
        <f>IF(W257&gt;0,ROUND(MIN(C258,EvalSheet!$F$168)*$H$1,0),0)</f>
        <v>0</v>
      </c>
      <c r="I258" s="7">
        <f>IF(W257&gt;0,ROUND(MIN(C258,EvalSheet!$F$168)*$I$1,2),0)</f>
        <v>0</v>
      </c>
      <c r="J258" s="7">
        <f>IF(W257&gt;0,ROUND(MIN(C258,EvalSheet!$F$168)*$J$1,2),0)</f>
        <v>0</v>
      </c>
      <c r="K258" s="7">
        <f>IF(W257&gt;0,ROUND(MIN(C258,EvalSheet!$F$168)*$K$1,2),0)</f>
        <v>0</v>
      </c>
      <c r="L258" s="6">
        <f t="shared" si="52"/>
        <v>0</v>
      </c>
      <c r="M258" s="7">
        <f t="shared" si="53"/>
        <v>0</v>
      </c>
      <c r="N258" s="2">
        <f t="shared" si="42"/>
        <v>0</v>
      </c>
      <c r="O258" s="80">
        <f t="shared" si="43"/>
        <v>0</v>
      </c>
      <c r="P258" s="79">
        <f t="shared" si="44"/>
        <v>0</v>
      </c>
      <c r="Q258" s="80">
        <f t="shared" si="45"/>
        <v>0</v>
      </c>
      <c r="R258" s="80">
        <f t="shared" si="46"/>
        <v>0</v>
      </c>
      <c r="S258">
        <f t="shared" si="54"/>
        <v>0</v>
      </c>
      <c r="T258" s="35">
        <f t="shared" si="47"/>
        <v>0</v>
      </c>
      <c r="U258" s="35">
        <f t="shared" si="48"/>
        <v>0</v>
      </c>
      <c r="V258" s="42">
        <f t="shared" si="55"/>
        <v>0</v>
      </c>
      <c r="W258" s="42">
        <f t="shared" si="49"/>
        <v>0</v>
      </c>
    </row>
    <row r="259" spans="2:23" x14ac:dyDescent="0.25">
      <c r="B259">
        <v>257</v>
      </c>
      <c r="C259" s="35">
        <f t="shared" si="50"/>
        <v>0</v>
      </c>
      <c r="D259" s="46">
        <f>IF(W258&gt;0,ROUND(PMT(EvalSheet!$F$92/12,EvalSheet!$F$96*12,-C259),5),0)</f>
        <v>0</v>
      </c>
      <c r="E259" s="6">
        <f t="shared" si="51"/>
        <v>0</v>
      </c>
      <c r="F259" s="6">
        <f>IF(W258&gt;0,ROUND(MIN(C259,EvalSheet!$F$168)*$F$1,2),0)</f>
        <v>0</v>
      </c>
      <c r="G259" s="7">
        <v>0</v>
      </c>
      <c r="H259" s="7">
        <f>IF(W258&gt;0,ROUND(MIN(C259,EvalSheet!$F$168)*$H$1,0),0)</f>
        <v>0</v>
      </c>
      <c r="I259" s="7">
        <f>IF(W258&gt;0,ROUND(MIN(C259,EvalSheet!$F$168)*$I$1,2),0)</f>
        <v>0</v>
      </c>
      <c r="J259" s="7">
        <f>IF(W258&gt;0,ROUND(MIN(C259,EvalSheet!$F$168)*$J$1,2),0)</f>
        <v>0</v>
      </c>
      <c r="K259" s="7">
        <f>IF(W258&gt;0,ROUND(MIN(C259,EvalSheet!$F$168)*$K$1,2),0)</f>
        <v>0</v>
      </c>
      <c r="L259" s="6">
        <f t="shared" si="52"/>
        <v>0</v>
      </c>
      <c r="M259" s="7">
        <f t="shared" si="53"/>
        <v>0</v>
      </c>
      <c r="N259" s="2">
        <f t="shared" ref="N259:N322" si="56">INT(M259)</f>
        <v>0</v>
      </c>
      <c r="O259" s="80">
        <f t="shared" ref="O259:O322" si="57">INT((M259-N259)*10)/10</f>
        <v>0</v>
      </c>
      <c r="P259" s="79">
        <f t="shared" ref="P259:P322" si="58">M259-N259-O259</f>
        <v>0</v>
      </c>
      <c r="Q259" s="80">
        <f t="shared" ref="Q259:Q322" si="59">IF(OR(P259=0.05,P259=0),P259,IF(AND(P259&gt;0.051,P259&lt;0.1),0.1,IF(AND(P259&gt;0.001,P259&lt;0.05),0.05,P259)))</f>
        <v>0</v>
      </c>
      <c r="R259" s="80">
        <f t="shared" ref="R259:R322" si="60">N259+O259+Q259</f>
        <v>0</v>
      </c>
      <c r="S259">
        <f t="shared" si="54"/>
        <v>0</v>
      </c>
      <c r="T259" s="35">
        <f t="shared" si="47"/>
        <v>0</v>
      </c>
      <c r="U259" s="35">
        <f t="shared" si="48"/>
        <v>0</v>
      </c>
      <c r="V259" s="42">
        <f t="shared" si="55"/>
        <v>0</v>
      </c>
      <c r="W259" s="42">
        <f t="shared" si="49"/>
        <v>0</v>
      </c>
    </row>
    <row r="260" spans="2:23" x14ac:dyDescent="0.25">
      <c r="B260">
        <v>258</v>
      </c>
      <c r="C260" s="35">
        <f t="shared" si="50"/>
        <v>0</v>
      </c>
      <c r="D260" s="46">
        <f>IF(W259&gt;0,ROUND(PMT(EvalSheet!$F$92/12,EvalSheet!$F$96*12,-C260),5),0)</f>
        <v>0</v>
      </c>
      <c r="E260" s="6">
        <f t="shared" si="51"/>
        <v>0</v>
      </c>
      <c r="F260" s="6">
        <f>IF(W259&gt;0,ROUND(MIN(C260,EvalSheet!$F$168)*$F$1,2),0)</f>
        <v>0</v>
      </c>
      <c r="G260" s="7">
        <v>0</v>
      </c>
      <c r="H260" s="7">
        <f>IF(W259&gt;0,ROUND(MIN(C260,EvalSheet!$F$168)*$H$1,0),0)</f>
        <v>0</v>
      </c>
      <c r="I260" s="7">
        <f>IF(W259&gt;0,ROUND(MIN(C260,EvalSheet!$F$168)*$I$1,2),0)</f>
        <v>0</v>
      </c>
      <c r="J260" s="7">
        <f>IF(W259&gt;0,ROUND(MIN(C260,EvalSheet!$F$168)*$J$1,2),0)</f>
        <v>0</v>
      </c>
      <c r="K260" s="7">
        <f>IF(W259&gt;0,ROUND(MIN(C260,EvalSheet!$F$168)*$K$1,2),0)</f>
        <v>0</v>
      </c>
      <c r="L260" s="6">
        <f t="shared" si="52"/>
        <v>0</v>
      </c>
      <c r="M260" s="7">
        <f t="shared" si="53"/>
        <v>0</v>
      </c>
      <c r="N260" s="2">
        <f t="shared" si="56"/>
        <v>0</v>
      </c>
      <c r="O260" s="80">
        <f t="shared" si="57"/>
        <v>0</v>
      </c>
      <c r="P260" s="79">
        <f t="shared" si="58"/>
        <v>0</v>
      </c>
      <c r="Q260" s="80">
        <f t="shared" si="59"/>
        <v>0</v>
      </c>
      <c r="R260" s="80">
        <f t="shared" si="60"/>
        <v>0</v>
      </c>
      <c r="S260">
        <f t="shared" si="54"/>
        <v>0</v>
      </c>
      <c r="T260" s="35">
        <f t="shared" ref="T260:T323" si="61">SUM(D260:E260)+R260+S260</f>
        <v>0</v>
      </c>
      <c r="U260" s="35">
        <f t="shared" ref="U260:U302" si="62">IF(AND(T260&gt;0,T261=0),T260,0)</f>
        <v>0</v>
      </c>
      <c r="V260" s="42">
        <f t="shared" si="55"/>
        <v>0</v>
      </c>
      <c r="W260" s="42">
        <f t="shared" ref="W260:W302" si="63">IF(ROUND(T260-V260,2)&gt;0,ROUND(T260-V260,2),0)</f>
        <v>0</v>
      </c>
    </row>
    <row r="261" spans="2:23" x14ac:dyDescent="0.25">
      <c r="B261">
        <v>259</v>
      </c>
      <c r="C261" s="35">
        <f t="shared" ref="C261:C302" si="64">IF(W260&gt;0,C260-1000,C260)</f>
        <v>0</v>
      </c>
      <c r="D261" s="46">
        <f>IF(W260&gt;0,ROUND(PMT(EvalSheet!$F$92/12,EvalSheet!$F$96*12,-C261),5),0)</f>
        <v>0</v>
      </c>
      <c r="E261" s="6">
        <f t="shared" ref="E261:E324" si="65">IF(W260&gt;0,ROUND(C261*$E$1/1000,2),0)</f>
        <v>0</v>
      </c>
      <c r="F261" s="6">
        <f>IF(W260&gt;0,ROUND(MIN(C261,EvalSheet!$F$168)*$F$1,2),0)</f>
        <v>0</v>
      </c>
      <c r="G261" s="7">
        <v>0</v>
      </c>
      <c r="H261" s="7">
        <f>IF(W260&gt;0,ROUND(MIN(C261,EvalSheet!$F$168)*$H$1,0),0)</f>
        <v>0</v>
      </c>
      <c r="I261" s="7">
        <f>IF(W260&gt;0,ROUND(MIN(C261,EvalSheet!$F$168)*$I$1,2),0)</f>
        <v>0</v>
      </c>
      <c r="J261" s="7">
        <f>IF(W260&gt;0,ROUND(MIN(C261,EvalSheet!$F$168)*$J$1,2),0)</f>
        <v>0</v>
      </c>
      <c r="K261" s="7">
        <f>IF(W260&gt;0,ROUND(MIN(C261,EvalSheet!$F$168)*$K$1,2),0)</f>
        <v>0</v>
      </c>
      <c r="L261" s="6">
        <f t="shared" ref="L261:L302" si="66">IF(W260&gt;0,F261+SUM(H261:K261),0)</f>
        <v>0</v>
      </c>
      <c r="M261" s="7">
        <f t="shared" ref="M261:M302" si="67">IF(W260&gt;0,ROUND(L261/12,2),0)</f>
        <v>0</v>
      </c>
      <c r="N261" s="2">
        <f t="shared" si="56"/>
        <v>0</v>
      </c>
      <c r="O261" s="80">
        <f t="shared" si="57"/>
        <v>0</v>
      </c>
      <c r="P261" s="79">
        <f t="shared" si="58"/>
        <v>0</v>
      </c>
      <c r="Q261" s="80">
        <f t="shared" si="59"/>
        <v>0</v>
      </c>
      <c r="R261" s="80">
        <f t="shared" si="60"/>
        <v>0</v>
      </c>
      <c r="S261">
        <f t="shared" ref="S261:S302" si="68">IF(W260&gt;0,S260,0)</f>
        <v>0</v>
      </c>
      <c r="T261" s="35">
        <f t="shared" si="61"/>
        <v>0</v>
      </c>
      <c r="U261" s="35">
        <f t="shared" si="62"/>
        <v>0</v>
      </c>
      <c r="V261" s="42">
        <f t="shared" ref="V261:V302" si="69">IF(W260&gt;0,V260,0)</f>
        <v>0</v>
      </c>
      <c r="W261" s="42">
        <f t="shared" si="63"/>
        <v>0</v>
      </c>
    </row>
    <row r="262" spans="2:23" x14ac:dyDescent="0.25">
      <c r="B262">
        <v>260</v>
      </c>
      <c r="C262" s="35">
        <f t="shared" si="64"/>
        <v>0</v>
      </c>
      <c r="D262" s="46">
        <f>IF(W261&gt;0,ROUND(PMT(EvalSheet!$F$92/12,EvalSheet!$F$96*12,-C262),5),0)</f>
        <v>0</v>
      </c>
      <c r="E262" s="6">
        <f t="shared" si="65"/>
        <v>0</v>
      </c>
      <c r="F262" s="6">
        <f>IF(W261&gt;0,ROUND(MIN(C262,EvalSheet!$F$168)*$F$1,2),0)</f>
        <v>0</v>
      </c>
      <c r="G262" s="7">
        <v>0</v>
      </c>
      <c r="H262" s="7">
        <f>IF(W261&gt;0,ROUND(MIN(C262,EvalSheet!$F$168)*$H$1,0),0)</f>
        <v>0</v>
      </c>
      <c r="I262" s="7">
        <f>IF(W261&gt;0,ROUND(MIN(C262,EvalSheet!$F$168)*$I$1,2),0)</f>
        <v>0</v>
      </c>
      <c r="J262" s="7">
        <f>IF(W261&gt;0,ROUND(MIN(C262,EvalSheet!$F$168)*$J$1,2),0)</f>
        <v>0</v>
      </c>
      <c r="K262" s="7">
        <f>IF(W261&gt;0,ROUND(MIN(C262,EvalSheet!$F$168)*$K$1,2),0)</f>
        <v>0</v>
      </c>
      <c r="L262" s="6">
        <f t="shared" si="66"/>
        <v>0</v>
      </c>
      <c r="M262" s="7">
        <f t="shared" si="67"/>
        <v>0</v>
      </c>
      <c r="N262" s="2">
        <f t="shared" si="56"/>
        <v>0</v>
      </c>
      <c r="O262" s="80">
        <f t="shared" si="57"/>
        <v>0</v>
      </c>
      <c r="P262" s="79">
        <f t="shared" si="58"/>
        <v>0</v>
      </c>
      <c r="Q262" s="80">
        <f t="shared" si="59"/>
        <v>0</v>
      </c>
      <c r="R262" s="80">
        <f t="shared" si="60"/>
        <v>0</v>
      </c>
      <c r="S262">
        <f t="shared" si="68"/>
        <v>0</v>
      </c>
      <c r="T262" s="35">
        <f t="shared" si="61"/>
        <v>0</v>
      </c>
      <c r="U262" s="35">
        <f t="shared" si="62"/>
        <v>0</v>
      </c>
      <c r="V262" s="42">
        <f t="shared" si="69"/>
        <v>0</v>
      </c>
      <c r="W262" s="42">
        <f t="shared" si="63"/>
        <v>0</v>
      </c>
    </row>
    <row r="263" spans="2:23" x14ac:dyDescent="0.25">
      <c r="B263">
        <v>261</v>
      </c>
      <c r="C263" s="35">
        <f t="shared" si="64"/>
        <v>0</v>
      </c>
      <c r="D263" s="46">
        <f>IF(W262&gt;0,ROUND(PMT(EvalSheet!$F$92/12,EvalSheet!$F$96*12,-C263),5),0)</f>
        <v>0</v>
      </c>
      <c r="E263" s="6">
        <f t="shared" si="65"/>
        <v>0</v>
      </c>
      <c r="F263" s="6">
        <f>IF(W262&gt;0,ROUND(MIN(C263,EvalSheet!$F$168)*$F$1,2),0)</f>
        <v>0</v>
      </c>
      <c r="G263" s="7">
        <v>0</v>
      </c>
      <c r="H263" s="7">
        <f>IF(W262&gt;0,ROUND(MIN(C263,EvalSheet!$F$168)*$H$1,0),0)</f>
        <v>0</v>
      </c>
      <c r="I263" s="7">
        <f>IF(W262&gt;0,ROUND(MIN(C263,EvalSheet!$F$168)*$I$1,2),0)</f>
        <v>0</v>
      </c>
      <c r="J263" s="7">
        <f>IF(W262&gt;0,ROUND(MIN(C263,EvalSheet!$F$168)*$J$1,2),0)</f>
        <v>0</v>
      </c>
      <c r="K263" s="7">
        <f>IF(W262&gt;0,ROUND(MIN(C263,EvalSheet!$F$168)*$K$1,2),0)</f>
        <v>0</v>
      </c>
      <c r="L263" s="6">
        <f t="shared" si="66"/>
        <v>0</v>
      </c>
      <c r="M263" s="7">
        <f t="shared" si="67"/>
        <v>0</v>
      </c>
      <c r="N263" s="2">
        <f t="shared" si="56"/>
        <v>0</v>
      </c>
      <c r="O263" s="80">
        <f t="shared" si="57"/>
        <v>0</v>
      </c>
      <c r="P263" s="79">
        <f t="shared" si="58"/>
        <v>0</v>
      </c>
      <c r="Q263" s="80">
        <f t="shared" si="59"/>
        <v>0</v>
      </c>
      <c r="R263" s="80">
        <f t="shared" si="60"/>
        <v>0</v>
      </c>
      <c r="S263">
        <f t="shared" si="68"/>
        <v>0</v>
      </c>
      <c r="T263" s="35">
        <f t="shared" si="61"/>
        <v>0</v>
      </c>
      <c r="U263" s="35">
        <f t="shared" si="62"/>
        <v>0</v>
      </c>
      <c r="V263" s="42">
        <f t="shared" si="69"/>
        <v>0</v>
      </c>
      <c r="W263" s="42">
        <f t="shared" si="63"/>
        <v>0</v>
      </c>
    </row>
    <row r="264" spans="2:23" x14ac:dyDescent="0.25">
      <c r="B264">
        <v>262</v>
      </c>
      <c r="C264" s="35">
        <f t="shared" si="64"/>
        <v>0</v>
      </c>
      <c r="D264" s="46">
        <f>IF(W263&gt;0,ROUND(PMT(EvalSheet!$F$92/12,EvalSheet!$F$96*12,-C264),5),0)</f>
        <v>0</v>
      </c>
      <c r="E264" s="6">
        <f t="shared" si="65"/>
        <v>0</v>
      </c>
      <c r="F264" s="6">
        <f>IF(W263&gt;0,ROUND(MIN(C264,EvalSheet!$F$168)*$F$1,2),0)</f>
        <v>0</v>
      </c>
      <c r="G264" s="7">
        <v>0</v>
      </c>
      <c r="H264" s="7">
        <f>IF(W263&gt;0,ROUND(MIN(C264,EvalSheet!$F$168)*$H$1,0),0)</f>
        <v>0</v>
      </c>
      <c r="I264" s="7">
        <f>IF(W263&gt;0,ROUND(MIN(C264,EvalSheet!$F$168)*$I$1,2),0)</f>
        <v>0</v>
      </c>
      <c r="J264" s="7">
        <f>IF(W263&gt;0,ROUND(MIN(C264,EvalSheet!$F$168)*$J$1,2),0)</f>
        <v>0</v>
      </c>
      <c r="K264" s="7">
        <f>IF(W263&gt;0,ROUND(MIN(C264,EvalSheet!$F$168)*$K$1,2),0)</f>
        <v>0</v>
      </c>
      <c r="L264" s="6">
        <f t="shared" si="66"/>
        <v>0</v>
      </c>
      <c r="M264" s="7">
        <f t="shared" si="67"/>
        <v>0</v>
      </c>
      <c r="N264" s="2">
        <f t="shared" si="56"/>
        <v>0</v>
      </c>
      <c r="O264" s="80">
        <f t="shared" si="57"/>
        <v>0</v>
      </c>
      <c r="P264" s="79">
        <f t="shared" si="58"/>
        <v>0</v>
      </c>
      <c r="Q264" s="80">
        <f t="shared" si="59"/>
        <v>0</v>
      </c>
      <c r="R264" s="80">
        <f t="shared" si="60"/>
        <v>0</v>
      </c>
      <c r="S264">
        <f t="shared" si="68"/>
        <v>0</v>
      </c>
      <c r="T264" s="35">
        <f t="shared" si="61"/>
        <v>0</v>
      </c>
      <c r="U264" s="35">
        <f t="shared" si="62"/>
        <v>0</v>
      </c>
      <c r="V264" s="42">
        <f t="shared" si="69"/>
        <v>0</v>
      </c>
      <c r="W264" s="42">
        <f t="shared" si="63"/>
        <v>0</v>
      </c>
    </row>
    <row r="265" spans="2:23" x14ac:dyDescent="0.25">
      <c r="B265">
        <v>263</v>
      </c>
      <c r="C265" s="35">
        <f t="shared" si="64"/>
        <v>0</v>
      </c>
      <c r="D265" s="46">
        <f>IF(W264&gt;0,ROUND(PMT(EvalSheet!$F$92/12,EvalSheet!$F$96*12,-C265),5),0)</f>
        <v>0</v>
      </c>
      <c r="E265" s="6">
        <f t="shared" si="65"/>
        <v>0</v>
      </c>
      <c r="F265" s="6">
        <f>IF(W264&gt;0,ROUND(MIN(C265,EvalSheet!$F$168)*$F$1,2),0)</f>
        <v>0</v>
      </c>
      <c r="G265" s="7">
        <v>0</v>
      </c>
      <c r="H265" s="7">
        <f>IF(W264&gt;0,ROUND(MIN(C265,EvalSheet!$F$168)*$H$1,0),0)</f>
        <v>0</v>
      </c>
      <c r="I265" s="7">
        <f>IF(W264&gt;0,ROUND(MIN(C265,EvalSheet!$F$168)*$I$1,2),0)</f>
        <v>0</v>
      </c>
      <c r="J265" s="7">
        <f>IF(W264&gt;0,ROUND(MIN(C265,EvalSheet!$F$168)*$J$1,2),0)</f>
        <v>0</v>
      </c>
      <c r="K265" s="7">
        <f>IF(W264&gt;0,ROUND(MIN(C265,EvalSheet!$F$168)*$K$1,2),0)</f>
        <v>0</v>
      </c>
      <c r="L265" s="6">
        <f t="shared" si="66"/>
        <v>0</v>
      </c>
      <c r="M265" s="7">
        <f t="shared" si="67"/>
        <v>0</v>
      </c>
      <c r="N265" s="2">
        <f t="shared" si="56"/>
        <v>0</v>
      </c>
      <c r="O265" s="80">
        <f t="shared" si="57"/>
        <v>0</v>
      </c>
      <c r="P265" s="79">
        <f t="shared" si="58"/>
        <v>0</v>
      </c>
      <c r="Q265" s="80">
        <f t="shared" si="59"/>
        <v>0</v>
      </c>
      <c r="R265" s="80">
        <f t="shared" si="60"/>
        <v>0</v>
      </c>
      <c r="S265">
        <f t="shared" si="68"/>
        <v>0</v>
      </c>
      <c r="T265" s="35">
        <f t="shared" si="61"/>
        <v>0</v>
      </c>
      <c r="U265" s="35">
        <f t="shared" si="62"/>
        <v>0</v>
      </c>
      <c r="V265" s="42">
        <f t="shared" si="69"/>
        <v>0</v>
      </c>
      <c r="W265" s="42">
        <f t="shared" si="63"/>
        <v>0</v>
      </c>
    </row>
    <row r="266" spans="2:23" x14ac:dyDescent="0.25">
      <c r="B266">
        <v>264</v>
      </c>
      <c r="C266" s="35">
        <f t="shared" si="64"/>
        <v>0</v>
      </c>
      <c r="D266" s="46">
        <f>IF(W265&gt;0,ROUND(PMT(EvalSheet!$F$92/12,EvalSheet!$F$96*12,-C266),5),0)</f>
        <v>0</v>
      </c>
      <c r="E266" s="6">
        <f t="shared" si="65"/>
        <v>0</v>
      </c>
      <c r="F266" s="6">
        <f>IF(W265&gt;0,ROUND(MIN(C266,EvalSheet!$F$168)*$F$1,2),0)</f>
        <v>0</v>
      </c>
      <c r="G266" s="7">
        <v>0</v>
      </c>
      <c r="H266" s="7">
        <f>IF(W265&gt;0,ROUND(MIN(C266,EvalSheet!$F$168)*$H$1,0),0)</f>
        <v>0</v>
      </c>
      <c r="I266" s="7">
        <f>IF(W265&gt;0,ROUND(MIN(C266,EvalSheet!$F$168)*$I$1,2),0)</f>
        <v>0</v>
      </c>
      <c r="J266" s="7">
        <f>IF(W265&gt;0,ROUND(MIN(C266,EvalSheet!$F$168)*$J$1,2),0)</f>
        <v>0</v>
      </c>
      <c r="K266" s="7">
        <f>IF(W265&gt;0,ROUND(MIN(C266,EvalSheet!$F$168)*$K$1,2),0)</f>
        <v>0</v>
      </c>
      <c r="L266" s="6">
        <f t="shared" si="66"/>
        <v>0</v>
      </c>
      <c r="M266" s="7">
        <f t="shared" si="67"/>
        <v>0</v>
      </c>
      <c r="N266" s="2">
        <f t="shared" si="56"/>
        <v>0</v>
      </c>
      <c r="O266" s="80">
        <f t="shared" si="57"/>
        <v>0</v>
      </c>
      <c r="P266" s="79">
        <f t="shared" si="58"/>
        <v>0</v>
      </c>
      <c r="Q266" s="80">
        <f t="shared" si="59"/>
        <v>0</v>
      </c>
      <c r="R266" s="80">
        <f t="shared" si="60"/>
        <v>0</v>
      </c>
      <c r="S266">
        <f t="shared" si="68"/>
        <v>0</v>
      </c>
      <c r="T266" s="35">
        <f t="shared" si="61"/>
        <v>0</v>
      </c>
      <c r="U266" s="35">
        <f t="shared" si="62"/>
        <v>0</v>
      </c>
      <c r="V266" s="42">
        <f t="shared" si="69"/>
        <v>0</v>
      </c>
      <c r="W266" s="42">
        <f t="shared" si="63"/>
        <v>0</v>
      </c>
    </row>
    <row r="267" spans="2:23" x14ac:dyDescent="0.25">
      <c r="B267">
        <v>265</v>
      </c>
      <c r="C267" s="35">
        <f t="shared" si="64"/>
        <v>0</v>
      </c>
      <c r="D267" s="46">
        <f>IF(W266&gt;0,ROUND(PMT(EvalSheet!$F$92/12,EvalSheet!$F$96*12,-C267),5),0)</f>
        <v>0</v>
      </c>
      <c r="E267" s="6">
        <f t="shared" si="65"/>
        <v>0</v>
      </c>
      <c r="F267" s="6">
        <f>IF(W266&gt;0,ROUND(MIN(C267,EvalSheet!$F$168)*$F$1,2),0)</f>
        <v>0</v>
      </c>
      <c r="G267" s="7">
        <v>0</v>
      </c>
      <c r="H267" s="7">
        <f>IF(W266&gt;0,ROUND(MIN(C267,EvalSheet!$F$168)*$H$1,0),0)</f>
        <v>0</v>
      </c>
      <c r="I267" s="7">
        <f>IF(W266&gt;0,ROUND(MIN(C267,EvalSheet!$F$168)*$I$1,2),0)</f>
        <v>0</v>
      </c>
      <c r="J267" s="7">
        <f>IF(W266&gt;0,ROUND(MIN(C267,EvalSheet!$F$168)*$J$1,2),0)</f>
        <v>0</v>
      </c>
      <c r="K267" s="7">
        <f>IF(W266&gt;0,ROUND(MIN(C267,EvalSheet!$F$168)*$K$1,2),0)</f>
        <v>0</v>
      </c>
      <c r="L267" s="6">
        <f t="shared" si="66"/>
        <v>0</v>
      </c>
      <c r="M267" s="7">
        <f t="shared" si="67"/>
        <v>0</v>
      </c>
      <c r="N267" s="2">
        <f t="shared" si="56"/>
        <v>0</v>
      </c>
      <c r="O267" s="80">
        <f t="shared" si="57"/>
        <v>0</v>
      </c>
      <c r="P267" s="79">
        <f t="shared" si="58"/>
        <v>0</v>
      </c>
      <c r="Q267" s="80">
        <f t="shared" si="59"/>
        <v>0</v>
      </c>
      <c r="R267" s="80">
        <f t="shared" si="60"/>
        <v>0</v>
      </c>
      <c r="S267">
        <f t="shared" si="68"/>
        <v>0</v>
      </c>
      <c r="T267" s="35">
        <f t="shared" si="61"/>
        <v>0</v>
      </c>
      <c r="U267" s="35">
        <f t="shared" si="62"/>
        <v>0</v>
      </c>
      <c r="V267" s="42">
        <f t="shared" si="69"/>
        <v>0</v>
      </c>
      <c r="W267" s="42">
        <f t="shared" si="63"/>
        <v>0</v>
      </c>
    </row>
    <row r="268" spans="2:23" x14ac:dyDescent="0.25">
      <c r="B268">
        <v>266</v>
      </c>
      <c r="C268" s="35">
        <f t="shared" si="64"/>
        <v>0</v>
      </c>
      <c r="D268" s="46">
        <f>IF(W267&gt;0,ROUND(PMT(EvalSheet!$F$92/12,EvalSheet!$F$96*12,-C268),5),0)</f>
        <v>0</v>
      </c>
      <c r="E268" s="6">
        <f t="shared" si="65"/>
        <v>0</v>
      </c>
      <c r="F268" s="6">
        <f>IF(W267&gt;0,ROUND(MIN(C268,EvalSheet!$F$168)*$F$1,2),0)</f>
        <v>0</v>
      </c>
      <c r="G268" s="7">
        <v>0</v>
      </c>
      <c r="H268" s="7">
        <f>IF(W267&gt;0,ROUND(MIN(C268,EvalSheet!$F$168)*$H$1,0),0)</f>
        <v>0</v>
      </c>
      <c r="I268" s="7">
        <f>IF(W267&gt;0,ROUND(MIN(C268,EvalSheet!$F$168)*$I$1,2),0)</f>
        <v>0</v>
      </c>
      <c r="J268" s="7">
        <f>IF(W267&gt;0,ROUND(MIN(C268,EvalSheet!$F$168)*$J$1,2),0)</f>
        <v>0</v>
      </c>
      <c r="K268" s="7">
        <f>IF(W267&gt;0,ROUND(MIN(C268,EvalSheet!$F$168)*$K$1,2),0)</f>
        <v>0</v>
      </c>
      <c r="L268" s="6">
        <f t="shared" si="66"/>
        <v>0</v>
      </c>
      <c r="M268" s="7">
        <f t="shared" si="67"/>
        <v>0</v>
      </c>
      <c r="N268" s="2">
        <f t="shared" si="56"/>
        <v>0</v>
      </c>
      <c r="O268" s="80">
        <f t="shared" si="57"/>
        <v>0</v>
      </c>
      <c r="P268" s="79">
        <f t="shared" si="58"/>
        <v>0</v>
      </c>
      <c r="Q268" s="80">
        <f t="shared" si="59"/>
        <v>0</v>
      </c>
      <c r="R268" s="80">
        <f t="shared" si="60"/>
        <v>0</v>
      </c>
      <c r="S268">
        <f t="shared" si="68"/>
        <v>0</v>
      </c>
      <c r="T268" s="35">
        <f t="shared" si="61"/>
        <v>0</v>
      </c>
      <c r="U268" s="35">
        <f t="shared" si="62"/>
        <v>0</v>
      </c>
      <c r="V268" s="42">
        <f t="shared" si="69"/>
        <v>0</v>
      </c>
      <c r="W268" s="42">
        <f t="shared" si="63"/>
        <v>0</v>
      </c>
    </row>
    <row r="269" spans="2:23" x14ac:dyDescent="0.25">
      <c r="B269">
        <v>267</v>
      </c>
      <c r="C269" s="35">
        <f t="shared" si="64"/>
        <v>0</v>
      </c>
      <c r="D269" s="46">
        <f>IF(W268&gt;0,ROUND(PMT(EvalSheet!$F$92/12,EvalSheet!$F$96*12,-C269),5),0)</f>
        <v>0</v>
      </c>
      <c r="E269" s="6">
        <f t="shared" si="65"/>
        <v>0</v>
      </c>
      <c r="F269" s="6">
        <f>IF(W268&gt;0,ROUND(MIN(C269,EvalSheet!$F$168)*$F$1,2),0)</f>
        <v>0</v>
      </c>
      <c r="G269" s="7">
        <v>0</v>
      </c>
      <c r="H269" s="7">
        <f>IF(W268&gt;0,ROUND(MIN(C269,EvalSheet!$F$168)*$H$1,0),0)</f>
        <v>0</v>
      </c>
      <c r="I269" s="7">
        <f>IF(W268&gt;0,ROUND(MIN(C269,EvalSheet!$F$168)*$I$1,2),0)</f>
        <v>0</v>
      </c>
      <c r="J269" s="7">
        <f>IF(W268&gt;0,ROUND(MIN(C269,EvalSheet!$F$168)*$J$1,2),0)</f>
        <v>0</v>
      </c>
      <c r="K269" s="7">
        <f>IF(W268&gt;0,ROUND(MIN(C269,EvalSheet!$F$168)*$K$1,2),0)</f>
        <v>0</v>
      </c>
      <c r="L269" s="6">
        <f t="shared" si="66"/>
        <v>0</v>
      </c>
      <c r="M269" s="7">
        <f t="shared" si="67"/>
        <v>0</v>
      </c>
      <c r="N269" s="2">
        <f t="shared" si="56"/>
        <v>0</v>
      </c>
      <c r="O269" s="80">
        <f t="shared" si="57"/>
        <v>0</v>
      </c>
      <c r="P269" s="79">
        <f t="shared" si="58"/>
        <v>0</v>
      </c>
      <c r="Q269" s="80">
        <f t="shared" si="59"/>
        <v>0</v>
      </c>
      <c r="R269" s="80">
        <f t="shared" si="60"/>
        <v>0</v>
      </c>
      <c r="S269">
        <f t="shared" si="68"/>
        <v>0</v>
      </c>
      <c r="T269" s="35">
        <f t="shared" si="61"/>
        <v>0</v>
      </c>
      <c r="U269" s="35">
        <f t="shared" si="62"/>
        <v>0</v>
      </c>
      <c r="V269" s="42">
        <f t="shared" si="69"/>
        <v>0</v>
      </c>
      <c r="W269" s="42">
        <f t="shared" si="63"/>
        <v>0</v>
      </c>
    </row>
    <row r="270" spans="2:23" x14ac:dyDescent="0.25">
      <c r="B270">
        <v>268</v>
      </c>
      <c r="C270" s="35">
        <f t="shared" si="64"/>
        <v>0</v>
      </c>
      <c r="D270" s="46">
        <f>IF(W269&gt;0,ROUND(PMT(EvalSheet!$F$92/12,EvalSheet!$F$96*12,-C270),5),0)</f>
        <v>0</v>
      </c>
      <c r="E270" s="6">
        <f t="shared" si="65"/>
        <v>0</v>
      </c>
      <c r="F270" s="6">
        <f>IF(W269&gt;0,ROUND(MIN(C270,EvalSheet!$F$168)*$F$1,2),0)</f>
        <v>0</v>
      </c>
      <c r="G270" s="7">
        <v>0</v>
      </c>
      <c r="H270" s="7">
        <f>IF(W269&gt;0,ROUND(MIN(C270,EvalSheet!$F$168)*$H$1,0),0)</f>
        <v>0</v>
      </c>
      <c r="I270" s="7">
        <f>IF(W269&gt;0,ROUND(MIN(C270,EvalSheet!$F$168)*$I$1,2),0)</f>
        <v>0</v>
      </c>
      <c r="J270" s="7">
        <f>IF(W269&gt;0,ROUND(MIN(C270,EvalSheet!$F$168)*$J$1,2),0)</f>
        <v>0</v>
      </c>
      <c r="K270" s="7">
        <f>IF(W269&gt;0,ROUND(MIN(C270,EvalSheet!$F$168)*$K$1,2),0)</f>
        <v>0</v>
      </c>
      <c r="L270" s="6">
        <f t="shared" si="66"/>
        <v>0</v>
      </c>
      <c r="M270" s="7">
        <f t="shared" si="67"/>
        <v>0</v>
      </c>
      <c r="N270" s="2">
        <f t="shared" si="56"/>
        <v>0</v>
      </c>
      <c r="O270" s="80">
        <f t="shared" si="57"/>
        <v>0</v>
      </c>
      <c r="P270" s="79">
        <f t="shared" si="58"/>
        <v>0</v>
      </c>
      <c r="Q270" s="80">
        <f t="shared" si="59"/>
        <v>0</v>
      </c>
      <c r="R270" s="80">
        <f t="shared" si="60"/>
        <v>0</v>
      </c>
      <c r="S270">
        <f t="shared" si="68"/>
        <v>0</v>
      </c>
      <c r="T270" s="35">
        <f t="shared" si="61"/>
        <v>0</v>
      </c>
      <c r="U270" s="35">
        <f t="shared" si="62"/>
        <v>0</v>
      </c>
      <c r="V270" s="42">
        <f t="shared" si="69"/>
        <v>0</v>
      </c>
      <c r="W270" s="42">
        <f t="shared" si="63"/>
        <v>0</v>
      </c>
    </row>
    <row r="271" spans="2:23" x14ac:dyDescent="0.25">
      <c r="B271">
        <v>269</v>
      </c>
      <c r="C271" s="35">
        <f t="shared" si="64"/>
        <v>0</v>
      </c>
      <c r="D271" s="46">
        <f>IF(W270&gt;0,ROUND(PMT(EvalSheet!$F$92/12,EvalSheet!$F$96*12,-C271),5),0)</f>
        <v>0</v>
      </c>
      <c r="E271" s="6">
        <f t="shared" si="65"/>
        <v>0</v>
      </c>
      <c r="F271" s="6">
        <f>IF(W270&gt;0,ROUND(MIN(C271,EvalSheet!$F$168)*$F$1,2),0)</f>
        <v>0</v>
      </c>
      <c r="G271" s="7">
        <v>0</v>
      </c>
      <c r="H271" s="7">
        <f>IF(W270&gt;0,ROUND(MIN(C271,EvalSheet!$F$168)*$H$1,0),0)</f>
        <v>0</v>
      </c>
      <c r="I271" s="7">
        <f>IF(W270&gt;0,ROUND(MIN(C271,EvalSheet!$F$168)*$I$1,2),0)</f>
        <v>0</v>
      </c>
      <c r="J271" s="7">
        <f>IF(W270&gt;0,ROUND(MIN(C271,EvalSheet!$F$168)*$J$1,2),0)</f>
        <v>0</v>
      </c>
      <c r="K271" s="7">
        <f>IF(W270&gt;0,ROUND(MIN(C271,EvalSheet!$F$168)*$K$1,2),0)</f>
        <v>0</v>
      </c>
      <c r="L271" s="6">
        <f t="shared" si="66"/>
        <v>0</v>
      </c>
      <c r="M271" s="7">
        <f t="shared" si="67"/>
        <v>0</v>
      </c>
      <c r="N271" s="2">
        <f t="shared" si="56"/>
        <v>0</v>
      </c>
      <c r="O271" s="80">
        <f t="shared" si="57"/>
        <v>0</v>
      </c>
      <c r="P271" s="79">
        <f t="shared" si="58"/>
        <v>0</v>
      </c>
      <c r="Q271" s="80">
        <f t="shared" si="59"/>
        <v>0</v>
      </c>
      <c r="R271" s="80">
        <f t="shared" si="60"/>
        <v>0</v>
      </c>
      <c r="S271">
        <f t="shared" si="68"/>
        <v>0</v>
      </c>
      <c r="T271" s="35">
        <f t="shared" si="61"/>
        <v>0</v>
      </c>
      <c r="U271" s="35">
        <f t="shared" si="62"/>
        <v>0</v>
      </c>
      <c r="V271" s="42">
        <f t="shared" si="69"/>
        <v>0</v>
      </c>
      <c r="W271" s="42">
        <f t="shared" si="63"/>
        <v>0</v>
      </c>
    </row>
    <row r="272" spans="2:23" x14ac:dyDescent="0.25">
      <c r="B272">
        <v>270</v>
      </c>
      <c r="C272" s="35">
        <f t="shared" si="64"/>
        <v>0</v>
      </c>
      <c r="D272" s="46">
        <f>IF(W271&gt;0,ROUND(PMT(EvalSheet!$F$92/12,EvalSheet!$F$96*12,-C272),5),0)</f>
        <v>0</v>
      </c>
      <c r="E272" s="6">
        <f t="shared" si="65"/>
        <v>0</v>
      </c>
      <c r="F272" s="6">
        <f>IF(W271&gt;0,ROUND(MIN(C272,EvalSheet!$F$168)*$F$1,2),0)</f>
        <v>0</v>
      </c>
      <c r="G272" s="7">
        <v>0</v>
      </c>
      <c r="H272" s="7">
        <f>IF(W271&gt;0,ROUND(MIN(C272,EvalSheet!$F$168)*$H$1,0),0)</f>
        <v>0</v>
      </c>
      <c r="I272" s="7">
        <f>IF(W271&gt;0,ROUND(MIN(C272,EvalSheet!$F$168)*$I$1,2),0)</f>
        <v>0</v>
      </c>
      <c r="J272" s="7">
        <f>IF(W271&gt;0,ROUND(MIN(C272,EvalSheet!$F$168)*$J$1,2),0)</f>
        <v>0</v>
      </c>
      <c r="K272" s="7">
        <f>IF(W271&gt;0,ROUND(MIN(C272,EvalSheet!$F$168)*$K$1,2),0)</f>
        <v>0</v>
      </c>
      <c r="L272" s="6">
        <f t="shared" si="66"/>
        <v>0</v>
      </c>
      <c r="M272" s="7">
        <f t="shared" si="67"/>
        <v>0</v>
      </c>
      <c r="N272" s="2">
        <f t="shared" si="56"/>
        <v>0</v>
      </c>
      <c r="O272" s="80">
        <f t="shared" si="57"/>
        <v>0</v>
      </c>
      <c r="P272" s="79">
        <f t="shared" si="58"/>
        <v>0</v>
      </c>
      <c r="Q272" s="80">
        <f t="shared" si="59"/>
        <v>0</v>
      </c>
      <c r="R272" s="80">
        <f t="shared" si="60"/>
        <v>0</v>
      </c>
      <c r="S272">
        <f t="shared" si="68"/>
        <v>0</v>
      </c>
      <c r="T272" s="35">
        <f t="shared" si="61"/>
        <v>0</v>
      </c>
      <c r="U272" s="35">
        <f t="shared" si="62"/>
        <v>0</v>
      </c>
      <c r="V272" s="42">
        <f t="shared" si="69"/>
        <v>0</v>
      </c>
      <c r="W272" s="42">
        <f t="shared" si="63"/>
        <v>0</v>
      </c>
    </row>
    <row r="273" spans="2:23" x14ac:dyDescent="0.25">
      <c r="B273">
        <v>271</v>
      </c>
      <c r="C273" s="35">
        <f t="shared" si="64"/>
        <v>0</v>
      </c>
      <c r="D273" s="46">
        <f>IF(W272&gt;0,ROUND(PMT(EvalSheet!$F$92/12,EvalSheet!$F$96*12,-C273),5),0)</f>
        <v>0</v>
      </c>
      <c r="E273" s="6">
        <f t="shared" si="65"/>
        <v>0</v>
      </c>
      <c r="F273" s="6">
        <f>IF(W272&gt;0,ROUND(MIN(C273,EvalSheet!$F$168)*$F$1,2),0)</f>
        <v>0</v>
      </c>
      <c r="G273" s="7">
        <v>0</v>
      </c>
      <c r="H273" s="7">
        <f>IF(W272&gt;0,ROUND(MIN(C273,EvalSheet!$F$168)*$H$1,0),0)</f>
        <v>0</v>
      </c>
      <c r="I273" s="7">
        <f>IF(W272&gt;0,ROUND(MIN(C273,EvalSheet!$F$168)*$I$1,2),0)</f>
        <v>0</v>
      </c>
      <c r="J273" s="7">
        <f>IF(W272&gt;0,ROUND(MIN(C273,EvalSheet!$F$168)*$J$1,2),0)</f>
        <v>0</v>
      </c>
      <c r="K273" s="7">
        <f>IF(W272&gt;0,ROUND(MIN(C273,EvalSheet!$F$168)*$K$1,2),0)</f>
        <v>0</v>
      </c>
      <c r="L273" s="6">
        <f t="shared" si="66"/>
        <v>0</v>
      </c>
      <c r="M273" s="7">
        <f t="shared" si="67"/>
        <v>0</v>
      </c>
      <c r="N273" s="2">
        <f t="shared" si="56"/>
        <v>0</v>
      </c>
      <c r="O273" s="80">
        <f t="shared" si="57"/>
        <v>0</v>
      </c>
      <c r="P273" s="79">
        <f t="shared" si="58"/>
        <v>0</v>
      </c>
      <c r="Q273" s="80">
        <f t="shared" si="59"/>
        <v>0</v>
      </c>
      <c r="R273" s="80">
        <f t="shared" si="60"/>
        <v>0</v>
      </c>
      <c r="S273">
        <f t="shared" si="68"/>
        <v>0</v>
      </c>
      <c r="T273" s="35">
        <f t="shared" si="61"/>
        <v>0</v>
      </c>
      <c r="U273" s="35">
        <f t="shared" si="62"/>
        <v>0</v>
      </c>
      <c r="V273" s="42">
        <f t="shared" si="69"/>
        <v>0</v>
      </c>
      <c r="W273" s="42">
        <f t="shared" si="63"/>
        <v>0</v>
      </c>
    </row>
    <row r="274" spans="2:23" x14ac:dyDescent="0.25">
      <c r="B274">
        <v>272</v>
      </c>
      <c r="C274" s="35">
        <f t="shared" si="64"/>
        <v>0</v>
      </c>
      <c r="D274" s="46">
        <f>IF(W273&gt;0,ROUND(PMT(EvalSheet!$F$92/12,EvalSheet!$F$96*12,-C274),5),0)</f>
        <v>0</v>
      </c>
      <c r="E274" s="6">
        <f t="shared" si="65"/>
        <v>0</v>
      </c>
      <c r="F274" s="6">
        <f>IF(W273&gt;0,ROUND(MIN(C274,EvalSheet!$F$168)*$F$1,2),0)</f>
        <v>0</v>
      </c>
      <c r="G274" s="7">
        <v>0</v>
      </c>
      <c r="H274" s="7">
        <f>IF(W273&gt;0,ROUND(MIN(C274,EvalSheet!$F$168)*$H$1,0),0)</f>
        <v>0</v>
      </c>
      <c r="I274" s="7">
        <f>IF(W273&gt;0,ROUND(MIN(C274,EvalSheet!$F$168)*$I$1,2),0)</f>
        <v>0</v>
      </c>
      <c r="J274" s="7">
        <f>IF(W273&gt;0,ROUND(MIN(C274,EvalSheet!$F$168)*$J$1,2),0)</f>
        <v>0</v>
      </c>
      <c r="K274" s="7">
        <f>IF(W273&gt;0,ROUND(MIN(C274,EvalSheet!$F$168)*$K$1,2),0)</f>
        <v>0</v>
      </c>
      <c r="L274" s="6">
        <f t="shared" si="66"/>
        <v>0</v>
      </c>
      <c r="M274" s="7">
        <f t="shared" si="67"/>
        <v>0</v>
      </c>
      <c r="N274" s="2">
        <f t="shared" si="56"/>
        <v>0</v>
      </c>
      <c r="O274" s="80">
        <f t="shared" si="57"/>
        <v>0</v>
      </c>
      <c r="P274" s="79">
        <f t="shared" si="58"/>
        <v>0</v>
      </c>
      <c r="Q274" s="80">
        <f t="shared" si="59"/>
        <v>0</v>
      </c>
      <c r="R274" s="80">
        <f t="shared" si="60"/>
        <v>0</v>
      </c>
      <c r="S274">
        <f t="shared" si="68"/>
        <v>0</v>
      </c>
      <c r="T274" s="35">
        <f t="shared" si="61"/>
        <v>0</v>
      </c>
      <c r="U274" s="35">
        <f t="shared" si="62"/>
        <v>0</v>
      </c>
      <c r="V274" s="42">
        <f t="shared" si="69"/>
        <v>0</v>
      </c>
      <c r="W274" s="42">
        <f t="shared" si="63"/>
        <v>0</v>
      </c>
    </row>
    <row r="275" spans="2:23" x14ac:dyDescent="0.25">
      <c r="B275">
        <v>273</v>
      </c>
      <c r="C275" s="35">
        <f t="shared" si="64"/>
        <v>0</v>
      </c>
      <c r="D275" s="46">
        <f>IF(W274&gt;0,ROUND(PMT(EvalSheet!$F$92/12,EvalSheet!$F$96*12,-C275),5),0)</f>
        <v>0</v>
      </c>
      <c r="E275" s="6">
        <f t="shared" si="65"/>
        <v>0</v>
      </c>
      <c r="F275" s="6">
        <f>IF(W274&gt;0,ROUND(MIN(C275,EvalSheet!$F$168)*$F$1,2),0)</f>
        <v>0</v>
      </c>
      <c r="G275" s="7">
        <v>0</v>
      </c>
      <c r="H275" s="7">
        <f>IF(W274&gt;0,ROUND(MIN(C275,EvalSheet!$F$168)*$H$1,0),0)</f>
        <v>0</v>
      </c>
      <c r="I275" s="7">
        <f>IF(W274&gt;0,ROUND(MIN(C275,EvalSheet!$F$168)*$I$1,2),0)</f>
        <v>0</v>
      </c>
      <c r="J275" s="7">
        <f>IF(W274&gt;0,ROUND(MIN(C275,EvalSheet!$F$168)*$J$1,2),0)</f>
        <v>0</v>
      </c>
      <c r="K275" s="7">
        <f>IF(W274&gt;0,ROUND(MIN(C275,EvalSheet!$F$168)*$K$1,2),0)</f>
        <v>0</v>
      </c>
      <c r="L275" s="6">
        <f t="shared" si="66"/>
        <v>0</v>
      </c>
      <c r="M275" s="7">
        <f t="shared" si="67"/>
        <v>0</v>
      </c>
      <c r="N275" s="2">
        <f t="shared" si="56"/>
        <v>0</v>
      </c>
      <c r="O275" s="80">
        <f t="shared" si="57"/>
        <v>0</v>
      </c>
      <c r="P275" s="79">
        <f t="shared" si="58"/>
        <v>0</v>
      </c>
      <c r="Q275" s="80">
        <f t="shared" si="59"/>
        <v>0</v>
      </c>
      <c r="R275" s="80">
        <f t="shared" si="60"/>
        <v>0</v>
      </c>
      <c r="S275">
        <f t="shared" si="68"/>
        <v>0</v>
      </c>
      <c r="T275" s="35">
        <f t="shared" si="61"/>
        <v>0</v>
      </c>
      <c r="U275" s="35">
        <f t="shared" si="62"/>
        <v>0</v>
      </c>
      <c r="V275" s="42">
        <f t="shared" si="69"/>
        <v>0</v>
      </c>
      <c r="W275" s="42">
        <f t="shared" si="63"/>
        <v>0</v>
      </c>
    </row>
    <row r="276" spans="2:23" x14ac:dyDescent="0.25">
      <c r="B276">
        <v>274</v>
      </c>
      <c r="C276" s="35">
        <f t="shared" si="64"/>
        <v>0</v>
      </c>
      <c r="D276" s="46">
        <f>IF(W275&gt;0,ROUND(PMT(EvalSheet!$F$92/12,EvalSheet!$F$96*12,-C276),5),0)</f>
        <v>0</v>
      </c>
      <c r="E276" s="6">
        <f t="shared" si="65"/>
        <v>0</v>
      </c>
      <c r="F276" s="6">
        <f>IF(W275&gt;0,ROUND(MIN(C276,EvalSheet!$F$168)*$F$1,2),0)</f>
        <v>0</v>
      </c>
      <c r="G276" s="7">
        <v>0</v>
      </c>
      <c r="H276" s="7">
        <f>IF(W275&gt;0,ROUND(MIN(C276,EvalSheet!$F$168)*$H$1,0),0)</f>
        <v>0</v>
      </c>
      <c r="I276" s="7">
        <f>IF(W275&gt;0,ROUND(MIN(C276,EvalSheet!$F$168)*$I$1,2),0)</f>
        <v>0</v>
      </c>
      <c r="J276" s="7">
        <f>IF(W275&gt;0,ROUND(MIN(C276,EvalSheet!$F$168)*$J$1,2),0)</f>
        <v>0</v>
      </c>
      <c r="K276" s="7">
        <f>IF(W275&gt;0,ROUND(MIN(C276,EvalSheet!$F$168)*$K$1,2),0)</f>
        <v>0</v>
      </c>
      <c r="L276" s="6">
        <f t="shared" si="66"/>
        <v>0</v>
      </c>
      <c r="M276" s="7">
        <f t="shared" si="67"/>
        <v>0</v>
      </c>
      <c r="N276" s="2">
        <f t="shared" si="56"/>
        <v>0</v>
      </c>
      <c r="O276" s="80">
        <f t="shared" si="57"/>
        <v>0</v>
      </c>
      <c r="P276" s="79">
        <f t="shared" si="58"/>
        <v>0</v>
      </c>
      <c r="Q276" s="80">
        <f t="shared" si="59"/>
        <v>0</v>
      </c>
      <c r="R276" s="80">
        <f t="shared" si="60"/>
        <v>0</v>
      </c>
      <c r="S276">
        <f t="shared" si="68"/>
        <v>0</v>
      </c>
      <c r="T276" s="35">
        <f t="shared" si="61"/>
        <v>0</v>
      </c>
      <c r="U276" s="35">
        <f t="shared" si="62"/>
        <v>0</v>
      </c>
      <c r="V276" s="42">
        <f t="shared" si="69"/>
        <v>0</v>
      </c>
      <c r="W276" s="42">
        <f t="shared" si="63"/>
        <v>0</v>
      </c>
    </row>
    <row r="277" spans="2:23" x14ac:dyDescent="0.25">
      <c r="B277">
        <v>275</v>
      </c>
      <c r="C277" s="35">
        <f t="shared" si="64"/>
        <v>0</v>
      </c>
      <c r="D277" s="46">
        <f>IF(W276&gt;0,ROUND(PMT(EvalSheet!$F$92/12,EvalSheet!$F$96*12,-C277),5),0)</f>
        <v>0</v>
      </c>
      <c r="E277" s="6">
        <f t="shared" si="65"/>
        <v>0</v>
      </c>
      <c r="F277" s="6">
        <f>IF(W276&gt;0,ROUND(MIN(C277,EvalSheet!$F$168)*$F$1,2),0)</f>
        <v>0</v>
      </c>
      <c r="G277" s="7">
        <v>0</v>
      </c>
      <c r="H277" s="7">
        <f>IF(W276&gt;0,ROUND(MIN(C277,EvalSheet!$F$168)*$H$1,0),0)</f>
        <v>0</v>
      </c>
      <c r="I277" s="7">
        <f>IF(W276&gt;0,ROUND(MIN(C277,EvalSheet!$F$168)*$I$1,2),0)</f>
        <v>0</v>
      </c>
      <c r="J277" s="7">
        <f>IF(W276&gt;0,ROUND(MIN(C277,EvalSheet!$F$168)*$J$1,2),0)</f>
        <v>0</v>
      </c>
      <c r="K277" s="7">
        <f>IF(W276&gt;0,ROUND(MIN(C277,EvalSheet!$F$168)*$K$1,2),0)</f>
        <v>0</v>
      </c>
      <c r="L277" s="6">
        <f t="shared" si="66"/>
        <v>0</v>
      </c>
      <c r="M277" s="7">
        <f t="shared" si="67"/>
        <v>0</v>
      </c>
      <c r="N277" s="2">
        <f t="shared" si="56"/>
        <v>0</v>
      </c>
      <c r="O277" s="80">
        <f t="shared" si="57"/>
        <v>0</v>
      </c>
      <c r="P277" s="79">
        <f t="shared" si="58"/>
        <v>0</v>
      </c>
      <c r="Q277" s="80">
        <f t="shared" si="59"/>
        <v>0</v>
      </c>
      <c r="R277" s="80">
        <f t="shared" si="60"/>
        <v>0</v>
      </c>
      <c r="S277">
        <f t="shared" si="68"/>
        <v>0</v>
      </c>
      <c r="T277" s="35">
        <f t="shared" si="61"/>
        <v>0</v>
      </c>
      <c r="U277" s="35">
        <f t="shared" si="62"/>
        <v>0</v>
      </c>
      <c r="V277" s="42">
        <f t="shared" si="69"/>
        <v>0</v>
      </c>
      <c r="W277" s="42">
        <f t="shared" si="63"/>
        <v>0</v>
      </c>
    </row>
    <row r="278" spans="2:23" x14ac:dyDescent="0.25">
      <c r="B278">
        <v>276</v>
      </c>
      <c r="C278" s="35">
        <f t="shared" si="64"/>
        <v>0</v>
      </c>
      <c r="D278" s="46">
        <f>IF(W277&gt;0,ROUND(PMT(EvalSheet!$F$92/12,EvalSheet!$F$96*12,-C278),5),0)</f>
        <v>0</v>
      </c>
      <c r="E278" s="6">
        <f t="shared" si="65"/>
        <v>0</v>
      </c>
      <c r="F278" s="6">
        <f>IF(W277&gt;0,ROUND(MIN(C278,EvalSheet!$F$168)*$F$1,2),0)</f>
        <v>0</v>
      </c>
      <c r="G278" s="7">
        <v>0</v>
      </c>
      <c r="H278" s="7">
        <f>IF(W277&gt;0,ROUND(MIN(C278,EvalSheet!$F$168)*$H$1,0),0)</f>
        <v>0</v>
      </c>
      <c r="I278" s="7">
        <f>IF(W277&gt;0,ROUND(MIN(C278,EvalSheet!$F$168)*$I$1,2),0)</f>
        <v>0</v>
      </c>
      <c r="J278" s="7">
        <f>IF(W277&gt;0,ROUND(MIN(C278,EvalSheet!$F$168)*$J$1,2),0)</f>
        <v>0</v>
      </c>
      <c r="K278" s="7">
        <f>IF(W277&gt;0,ROUND(MIN(C278,EvalSheet!$F$168)*$K$1,2),0)</f>
        <v>0</v>
      </c>
      <c r="L278" s="6">
        <f t="shared" si="66"/>
        <v>0</v>
      </c>
      <c r="M278" s="7">
        <f t="shared" si="67"/>
        <v>0</v>
      </c>
      <c r="N278" s="2">
        <f t="shared" si="56"/>
        <v>0</v>
      </c>
      <c r="O278" s="80">
        <f t="shared" si="57"/>
        <v>0</v>
      </c>
      <c r="P278" s="79">
        <f t="shared" si="58"/>
        <v>0</v>
      </c>
      <c r="Q278" s="80">
        <f t="shared" si="59"/>
        <v>0</v>
      </c>
      <c r="R278" s="80">
        <f t="shared" si="60"/>
        <v>0</v>
      </c>
      <c r="S278">
        <f t="shared" si="68"/>
        <v>0</v>
      </c>
      <c r="T278" s="35">
        <f t="shared" si="61"/>
        <v>0</v>
      </c>
      <c r="U278" s="35">
        <f t="shared" si="62"/>
        <v>0</v>
      </c>
      <c r="V278" s="42">
        <f t="shared" si="69"/>
        <v>0</v>
      </c>
      <c r="W278" s="42">
        <f t="shared" si="63"/>
        <v>0</v>
      </c>
    </row>
    <row r="279" spans="2:23" x14ac:dyDescent="0.25">
      <c r="B279">
        <v>277</v>
      </c>
      <c r="C279" s="35">
        <f t="shared" si="64"/>
        <v>0</v>
      </c>
      <c r="D279" s="46">
        <f>IF(W278&gt;0,ROUND(PMT(EvalSheet!$F$92/12,EvalSheet!$F$96*12,-C279),5),0)</f>
        <v>0</v>
      </c>
      <c r="E279" s="6">
        <f t="shared" si="65"/>
        <v>0</v>
      </c>
      <c r="F279" s="6">
        <f>IF(W278&gt;0,ROUND(MIN(C279,EvalSheet!$F$168)*$F$1,2),0)</f>
        <v>0</v>
      </c>
      <c r="G279" s="7">
        <v>0</v>
      </c>
      <c r="H279" s="7">
        <f>IF(W278&gt;0,ROUND(MIN(C279,EvalSheet!$F$168)*$H$1,0),0)</f>
        <v>0</v>
      </c>
      <c r="I279" s="7">
        <f>IF(W278&gt;0,ROUND(MIN(C279,EvalSheet!$F$168)*$I$1,2),0)</f>
        <v>0</v>
      </c>
      <c r="J279" s="7">
        <f>IF(W278&gt;0,ROUND(MIN(C279,EvalSheet!$F$168)*$J$1,2),0)</f>
        <v>0</v>
      </c>
      <c r="K279" s="7">
        <f>IF(W278&gt;0,ROUND(MIN(C279,EvalSheet!$F$168)*$K$1,2),0)</f>
        <v>0</v>
      </c>
      <c r="L279" s="6">
        <f t="shared" si="66"/>
        <v>0</v>
      </c>
      <c r="M279" s="7">
        <f t="shared" si="67"/>
        <v>0</v>
      </c>
      <c r="N279" s="2">
        <f t="shared" si="56"/>
        <v>0</v>
      </c>
      <c r="O279" s="80">
        <f t="shared" si="57"/>
        <v>0</v>
      </c>
      <c r="P279" s="79">
        <f t="shared" si="58"/>
        <v>0</v>
      </c>
      <c r="Q279" s="80">
        <f t="shared" si="59"/>
        <v>0</v>
      </c>
      <c r="R279" s="80">
        <f t="shared" si="60"/>
        <v>0</v>
      </c>
      <c r="S279">
        <f t="shared" si="68"/>
        <v>0</v>
      </c>
      <c r="T279" s="35">
        <f t="shared" si="61"/>
        <v>0</v>
      </c>
      <c r="U279" s="35">
        <f t="shared" si="62"/>
        <v>0</v>
      </c>
      <c r="V279" s="42">
        <f t="shared" si="69"/>
        <v>0</v>
      </c>
      <c r="W279" s="42">
        <f t="shared" si="63"/>
        <v>0</v>
      </c>
    </row>
    <row r="280" spans="2:23" x14ac:dyDescent="0.25">
      <c r="B280">
        <v>278</v>
      </c>
      <c r="C280" s="35">
        <f t="shared" si="64"/>
        <v>0</v>
      </c>
      <c r="D280" s="46">
        <f>IF(W279&gt;0,ROUND(PMT(EvalSheet!$F$92/12,EvalSheet!$F$96*12,-C280),5),0)</f>
        <v>0</v>
      </c>
      <c r="E280" s="6">
        <f t="shared" si="65"/>
        <v>0</v>
      </c>
      <c r="F280" s="6">
        <f>IF(W279&gt;0,ROUND(MIN(C280,EvalSheet!$F$168)*$F$1,2),0)</f>
        <v>0</v>
      </c>
      <c r="G280" s="7">
        <v>0</v>
      </c>
      <c r="H280" s="7">
        <f>IF(W279&gt;0,ROUND(MIN(C280,EvalSheet!$F$168)*$H$1,0),0)</f>
        <v>0</v>
      </c>
      <c r="I280" s="7">
        <f>IF(W279&gt;0,ROUND(MIN(C280,EvalSheet!$F$168)*$I$1,2),0)</f>
        <v>0</v>
      </c>
      <c r="J280" s="7">
        <f>IF(W279&gt;0,ROUND(MIN(C280,EvalSheet!$F$168)*$J$1,2),0)</f>
        <v>0</v>
      </c>
      <c r="K280" s="7">
        <f>IF(W279&gt;0,ROUND(MIN(C280,EvalSheet!$F$168)*$K$1,2),0)</f>
        <v>0</v>
      </c>
      <c r="L280" s="6">
        <f t="shared" si="66"/>
        <v>0</v>
      </c>
      <c r="M280" s="7">
        <f t="shared" si="67"/>
        <v>0</v>
      </c>
      <c r="N280" s="2">
        <f t="shared" si="56"/>
        <v>0</v>
      </c>
      <c r="O280" s="80">
        <f t="shared" si="57"/>
        <v>0</v>
      </c>
      <c r="P280" s="79">
        <f t="shared" si="58"/>
        <v>0</v>
      </c>
      <c r="Q280" s="80">
        <f t="shared" si="59"/>
        <v>0</v>
      </c>
      <c r="R280" s="80">
        <f t="shared" si="60"/>
        <v>0</v>
      </c>
      <c r="S280">
        <f t="shared" si="68"/>
        <v>0</v>
      </c>
      <c r="T280" s="35">
        <f t="shared" si="61"/>
        <v>0</v>
      </c>
      <c r="U280" s="35">
        <f t="shared" si="62"/>
        <v>0</v>
      </c>
      <c r="V280" s="42">
        <f t="shared" si="69"/>
        <v>0</v>
      </c>
      <c r="W280" s="42">
        <f t="shared" si="63"/>
        <v>0</v>
      </c>
    </row>
    <row r="281" spans="2:23" x14ac:dyDescent="0.25">
      <c r="B281">
        <v>279</v>
      </c>
      <c r="C281" s="35">
        <f t="shared" si="64"/>
        <v>0</v>
      </c>
      <c r="D281" s="46">
        <f>IF(W280&gt;0,ROUND(PMT(EvalSheet!$F$92/12,EvalSheet!$F$96*12,-C281),5),0)</f>
        <v>0</v>
      </c>
      <c r="E281" s="6">
        <f t="shared" si="65"/>
        <v>0</v>
      </c>
      <c r="F281" s="6">
        <f>IF(W280&gt;0,ROUND(MIN(C281,EvalSheet!$F$168)*$F$1,2),0)</f>
        <v>0</v>
      </c>
      <c r="G281" s="7">
        <v>0</v>
      </c>
      <c r="H281" s="7">
        <f>IF(W280&gt;0,ROUND(MIN(C281,EvalSheet!$F$168)*$H$1,0),0)</f>
        <v>0</v>
      </c>
      <c r="I281" s="7">
        <f>IF(W280&gt;0,ROUND(MIN(C281,EvalSheet!$F$168)*$I$1,2),0)</f>
        <v>0</v>
      </c>
      <c r="J281" s="7">
        <f>IF(W280&gt;0,ROUND(MIN(C281,EvalSheet!$F$168)*$J$1,2),0)</f>
        <v>0</v>
      </c>
      <c r="K281" s="7">
        <f>IF(W280&gt;0,ROUND(MIN(C281,EvalSheet!$F$168)*$K$1,2),0)</f>
        <v>0</v>
      </c>
      <c r="L281" s="6">
        <f t="shared" si="66"/>
        <v>0</v>
      </c>
      <c r="M281" s="7">
        <f t="shared" si="67"/>
        <v>0</v>
      </c>
      <c r="N281" s="2">
        <f t="shared" si="56"/>
        <v>0</v>
      </c>
      <c r="O281" s="80">
        <f t="shared" si="57"/>
        <v>0</v>
      </c>
      <c r="P281" s="79">
        <f t="shared" si="58"/>
        <v>0</v>
      </c>
      <c r="Q281" s="80">
        <f t="shared" si="59"/>
        <v>0</v>
      </c>
      <c r="R281" s="80">
        <f t="shared" si="60"/>
        <v>0</v>
      </c>
      <c r="S281">
        <f t="shared" si="68"/>
        <v>0</v>
      </c>
      <c r="T281" s="35">
        <f t="shared" si="61"/>
        <v>0</v>
      </c>
      <c r="U281" s="35">
        <f t="shared" si="62"/>
        <v>0</v>
      </c>
      <c r="V281" s="42">
        <f t="shared" si="69"/>
        <v>0</v>
      </c>
      <c r="W281" s="42">
        <f t="shared" si="63"/>
        <v>0</v>
      </c>
    </row>
    <row r="282" spans="2:23" x14ac:dyDescent="0.25">
      <c r="B282">
        <v>280</v>
      </c>
      <c r="C282" s="35">
        <f t="shared" si="64"/>
        <v>0</v>
      </c>
      <c r="D282" s="46">
        <f>IF(W281&gt;0,ROUND(PMT(EvalSheet!$F$92/12,EvalSheet!$F$96*12,-C282),5),0)</f>
        <v>0</v>
      </c>
      <c r="E282" s="6">
        <f t="shared" si="65"/>
        <v>0</v>
      </c>
      <c r="F282" s="6">
        <f>IF(W281&gt;0,ROUND(MIN(C282,EvalSheet!$F$168)*$F$1,2),0)</f>
        <v>0</v>
      </c>
      <c r="G282" s="7">
        <v>0</v>
      </c>
      <c r="H282" s="7">
        <f>IF(W281&gt;0,ROUND(MIN(C282,EvalSheet!$F$168)*$H$1,0),0)</f>
        <v>0</v>
      </c>
      <c r="I282" s="7">
        <f>IF(W281&gt;0,ROUND(MIN(C282,EvalSheet!$F$168)*$I$1,2),0)</f>
        <v>0</v>
      </c>
      <c r="J282" s="7">
        <f>IF(W281&gt;0,ROUND(MIN(C282,EvalSheet!$F$168)*$J$1,2),0)</f>
        <v>0</v>
      </c>
      <c r="K282" s="7">
        <f>IF(W281&gt;0,ROUND(MIN(C282,EvalSheet!$F$168)*$K$1,2),0)</f>
        <v>0</v>
      </c>
      <c r="L282" s="6">
        <f t="shared" si="66"/>
        <v>0</v>
      </c>
      <c r="M282" s="7">
        <f t="shared" si="67"/>
        <v>0</v>
      </c>
      <c r="N282" s="2">
        <f t="shared" si="56"/>
        <v>0</v>
      </c>
      <c r="O282" s="80">
        <f t="shared" si="57"/>
        <v>0</v>
      </c>
      <c r="P282" s="79">
        <f t="shared" si="58"/>
        <v>0</v>
      </c>
      <c r="Q282" s="80">
        <f t="shared" si="59"/>
        <v>0</v>
      </c>
      <c r="R282" s="80">
        <f t="shared" si="60"/>
        <v>0</v>
      </c>
      <c r="S282">
        <f t="shared" si="68"/>
        <v>0</v>
      </c>
      <c r="T282" s="35">
        <f t="shared" si="61"/>
        <v>0</v>
      </c>
      <c r="U282" s="35">
        <f t="shared" si="62"/>
        <v>0</v>
      </c>
      <c r="V282" s="42">
        <f t="shared" si="69"/>
        <v>0</v>
      </c>
      <c r="W282" s="42">
        <f t="shared" si="63"/>
        <v>0</v>
      </c>
    </row>
    <row r="283" spans="2:23" x14ac:dyDescent="0.25">
      <c r="B283">
        <v>281</v>
      </c>
      <c r="C283" s="35">
        <f t="shared" si="64"/>
        <v>0</v>
      </c>
      <c r="D283" s="46">
        <f>IF(W282&gt;0,ROUND(PMT(EvalSheet!$F$92/12,EvalSheet!$F$96*12,-C283),5),0)</f>
        <v>0</v>
      </c>
      <c r="E283" s="6">
        <f t="shared" si="65"/>
        <v>0</v>
      </c>
      <c r="F283" s="6">
        <f>IF(W282&gt;0,ROUND(MIN(C283,EvalSheet!$F$168)*$F$1,2),0)</f>
        <v>0</v>
      </c>
      <c r="G283" s="7">
        <v>0</v>
      </c>
      <c r="H283" s="7">
        <f>IF(W282&gt;0,ROUND(MIN(C283,EvalSheet!$F$168)*$H$1,0),0)</f>
        <v>0</v>
      </c>
      <c r="I283" s="7">
        <f>IF(W282&gt;0,ROUND(MIN(C283,EvalSheet!$F$168)*$I$1,2),0)</f>
        <v>0</v>
      </c>
      <c r="J283" s="7">
        <f>IF(W282&gt;0,ROUND(MIN(C283,EvalSheet!$F$168)*$J$1,2),0)</f>
        <v>0</v>
      </c>
      <c r="K283" s="7">
        <f>IF(W282&gt;0,ROUND(MIN(C283,EvalSheet!$F$168)*$K$1,2),0)</f>
        <v>0</v>
      </c>
      <c r="L283" s="6">
        <f t="shared" si="66"/>
        <v>0</v>
      </c>
      <c r="M283" s="7">
        <f t="shared" si="67"/>
        <v>0</v>
      </c>
      <c r="N283" s="2">
        <f t="shared" si="56"/>
        <v>0</v>
      </c>
      <c r="O283" s="80">
        <f t="shared" si="57"/>
        <v>0</v>
      </c>
      <c r="P283" s="79">
        <f t="shared" si="58"/>
        <v>0</v>
      </c>
      <c r="Q283" s="80">
        <f t="shared" si="59"/>
        <v>0</v>
      </c>
      <c r="R283" s="80">
        <f t="shared" si="60"/>
        <v>0</v>
      </c>
      <c r="S283">
        <f t="shared" si="68"/>
        <v>0</v>
      </c>
      <c r="T283" s="35">
        <f t="shared" si="61"/>
        <v>0</v>
      </c>
      <c r="U283" s="35">
        <f t="shared" si="62"/>
        <v>0</v>
      </c>
      <c r="V283" s="42">
        <f t="shared" si="69"/>
        <v>0</v>
      </c>
      <c r="W283" s="42">
        <f t="shared" si="63"/>
        <v>0</v>
      </c>
    </row>
    <row r="284" spans="2:23" x14ac:dyDescent="0.25">
      <c r="B284">
        <v>282</v>
      </c>
      <c r="C284" s="35">
        <f t="shared" si="64"/>
        <v>0</v>
      </c>
      <c r="D284" s="46">
        <f>IF(W283&gt;0,ROUND(PMT(EvalSheet!$F$92/12,EvalSheet!$F$96*12,-C284),5),0)</f>
        <v>0</v>
      </c>
      <c r="E284" s="6">
        <f t="shared" si="65"/>
        <v>0</v>
      </c>
      <c r="F284" s="6">
        <f>IF(W283&gt;0,ROUND(MIN(C284,EvalSheet!$F$168)*$F$1,2),0)</f>
        <v>0</v>
      </c>
      <c r="G284" s="7">
        <v>0</v>
      </c>
      <c r="H284" s="7">
        <f>IF(W283&gt;0,ROUND(MIN(C284,EvalSheet!$F$168)*$H$1,0),0)</f>
        <v>0</v>
      </c>
      <c r="I284" s="7">
        <f>IF(W283&gt;0,ROUND(MIN(C284,EvalSheet!$F$168)*$I$1,2),0)</f>
        <v>0</v>
      </c>
      <c r="J284" s="7">
        <f>IF(W283&gt;0,ROUND(MIN(C284,EvalSheet!$F$168)*$J$1,2),0)</f>
        <v>0</v>
      </c>
      <c r="K284" s="7">
        <f>IF(W283&gt;0,ROUND(MIN(C284,EvalSheet!$F$168)*$K$1,2),0)</f>
        <v>0</v>
      </c>
      <c r="L284" s="6">
        <f t="shared" si="66"/>
        <v>0</v>
      </c>
      <c r="M284" s="7">
        <f t="shared" si="67"/>
        <v>0</v>
      </c>
      <c r="N284" s="2">
        <f t="shared" si="56"/>
        <v>0</v>
      </c>
      <c r="O284" s="80">
        <f t="shared" si="57"/>
        <v>0</v>
      </c>
      <c r="P284" s="79">
        <f t="shared" si="58"/>
        <v>0</v>
      </c>
      <c r="Q284" s="80">
        <f t="shared" si="59"/>
        <v>0</v>
      </c>
      <c r="R284" s="80">
        <f t="shared" si="60"/>
        <v>0</v>
      </c>
      <c r="S284">
        <f t="shared" si="68"/>
        <v>0</v>
      </c>
      <c r="T284" s="35">
        <f t="shared" si="61"/>
        <v>0</v>
      </c>
      <c r="U284" s="35">
        <f t="shared" si="62"/>
        <v>0</v>
      </c>
      <c r="V284" s="42">
        <f t="shared" si="69"/>
        <v>0</v>
      </c>
      <c r="W284" s="42">
        <f t="shared" si="63"/>
        <v>0</v>
      </c>
    </row>
    <row r="285" spans="2:23" x14ac:dyDescent="0.25">
      <c r="B285">
        <v>283</v>
      </c>
      <c r="C285" s="35">
        <f t="shared" si="64"/>
        <v>0</v>
      </c>
      <c r="D285" s="46">
        <f>IF(W284&gt;0,ROUND(PMT(EvalSheet!$F$92/12,EvalSheet!$F$96*12,-C285),5),0)</f>
        <v>0</v>
      </c>
      <c r="E285" s="6">
        <f t="shared" si="65"/>
        <v>0</v>
      </c>
      <c r="F285" s="6">
        <f>IF(W284&gt;0,ROUND(MIN(C285,EvalSheet!$F$168)*$F$1,2),0)</f>
        <v>0</v>
      </c>
      <c r="G285" s="7">
        <v>0</v>
      </c>
      <c r="H285" s="7">
        <f>IF(W284&gt;0,ROUND(MIN(C285,EvalSheet!$F$168)*$H$1,0),0)</f>
        <v>0</v>
      </c>
      <c r="I285" s="7">
        <f>IF(W284&gt;0,ROUND(MIN(C285,EvalSheet!$F$168)*$I$1,2),0)</f>
        <v>0</v>
      </c>
      <c r="J285" s="7">
        <f>IF(W284&gt;0,ROUND(MIN(C285,EvalSheet!$F$168)*$J$1,2),0)</f>
        <v>0</v>
      </c>
      <c r="K285" s="7">
        <f>IF(W284&gt;0,ROUND(MIN(C285,EvalSheet!$F$168)*$K$1,2),0)</f>
        <v>0</v>
      </c>
      <c r="L285" s="6">
        <f t="shared" si="66"/>
        <v>0</v>
      </c>
      <c r="M285" s="7">
        <f t="shared" si="67"/>
        <v>0</v>
      </c>
      <c r="N285" s="2">
        <f t="shared" si="56"/>
        <v>0</v>
      </c>
      <c r="O285" s="80">
        <f t="shared" si="57"/>
        <v>0</v>
      </c>
      <c r="P285" s="79">
        <f t="shared" si="58"/>
        <v>0</v>
      </c>
      <c r="Q285" s="80">
        <f t="shared" si="59"/>
        <v>0</v>
      </c>
      <c r="R285" s="80">
        <f t="shared" si="60"/>
        <v>0</v>
      </c>
      <c r="S285">
        <f t="shared" si="68"/>
        <v>0</v>
      </c>
      <c r="T285" s="35">
        <f t="shared" si="61"/>
        <v>0</v>
      </c>
      <c r="U285" s="35">
        <f t="shared" si="62"/>
        <v>0</v>
      </c>
      <c r="V285" s="42">
        <f t="shared" si="69"/>
        <v>0</v>
      </c>
      <c r="W285" s="42">
        <f t="shared" si="63"/>
        <v>0</v>
      </c>
    </row>
    <row r="286" spans="2:23" x14ac:dyDescent="0.25">
      <c r="B286">
        <v>284</v>
      </c>
      <c r="C286" s="35">
        <f t="shared" si="64"/>
        <v>0</v>
      </c>
      <c r="D286" s="46">
        <f>IF(W285&gt;0,ROUND(PMT(EvalSheet!$F$92/12,EvalSheet!$F$96*12,-C286),5),0)</f>
        <v>0</v>
      </c>
      <c r="E286" s="6">
        <f t="shared" si="65"/>
        <v>0</v>
      </c>
      <c r="F286" s="6">
        <f>IF(W285&gt;0,ROUND(MIN(C286,EvalSheet!$F$168)*$F$1,2),0)</f>
        <v>0</v>
      </c>
      <c r="G286" s="7">
        <v>0</v>
      </c>
      <c r="H286" s="7">
        <f>IF(W285&gt;0,ROUND(MIN(C286,EvalSheet!$F$168)*$H$1,0),0)</f>
        <v>0</v>
      </c>
      <c r="I286" s="7">
        <f>IF(W285&gt;0,ROUND(MIN(C286,EvalSheet!$F$168)*$I$1,2),0)</f>
        <v>0</v>
      </c>
      <c r="J286" s="7">
        <f>IF(W285&gt;0,ROUND(MIN(C286,EvalSheet!$F$168)*$J$1,2),0)</f>
        <v>0</v>
      </c>
      <c r="K286" s="7">
        <f>IF(W285&gt;0,ROUND(MIN(C286,EvalSheet!$F$168)*$K$1,2),0)</f>
        <v>0</v>
      </c>
      <c r="L286" s="6">
        <f t="shared" si="66"/>
        <v>0</v>
      </c>
      <c r="M286" s="7">
        <f t="shared" si="67"/>
        <v>0</v>
      </c>
      <c r="N286" s="2">
        <f t="shared" si="56"/>
        <v>0</v>
      </c>
      <c r="O286" s="80">
        <f t="shared" si="57"/>
        <v>0</v>
      </c>
      <c r="P286" s="79">
        <f t="shared" si="58"/>
        <v>0</v>
      </c>
      <c r="Q286" s="80">
        <f t="shared" si="59"/>
        <v>0</v>
      </c>
      <c r="R286" s="80">
        <f t="shared" si="60"/>
        <v>0</v>
      </c>
      <c r="S286">
        <f t="shared" si="68"/>
        <v>0</v>
      </c>
      <c r="T286" s="35">
        <f t="shared" si="61"/>
        <v>0</v>
      </c>
      <c r="U286" s="35">
        <f t="shared" si="62"/>
        <v>0</v>
      </c>
      <c r="V286" s="42">
        <f t="shared" si="69"/>
        <v>0</v>
      </c>
      <c r="W286" s="42">
        <f t="shared" si="63"/>
        <v>0</v>
      </c>
    </row>
    <row r="287" spans="2:23" x14ac:dyDescent="0.25">
      <c r="B287">
        <v>285</v>
      </c>
      <c r="C287" s="35">
        <f t="shared" si="64"/>
        <v>0</v>
      </c>
      <c r="D287" s="46">
        <f>IF(W286&gt;0,ROUND(PMT(EvalSheet!$F$92/12,EvalSheet!$F$96*12,-C287),5),0)</f>
        <v>0</v>
      </c>
      <c r="E287" s="6">
        <f t="shared" si="65"/>
        <v>0</v>
      </c>
      <c r="F287" s="6">
        <f>IF(W286&gt;0,ROUND(MIN(C287,EvalSheet!$F$168)*$F$1,2),0)</f>
        <v>0</v>
      </c>
      <c r="G287" s="7">
        <v>0</v>
      </c>
      <c r="H287" s="7">
        <f>IF(W286&gt;0,ROUND(MIN(C287,EvalSheet!$F$168)*$H$1,0),0)</f>
        <v>0</v>
      </c>
      <c r="I287" s="7">
        <f>IF(W286&gt;0,ROUND(MIN(C287,EvalSheet!$F$168)*$I$1,2),0)</f>
        <v>0</v>
      </c>
      <c r="J287" s="7">
        <f>IF(W286&gt;0,ROUND(MIN(C287,EvalSheet!$F$168)*$J$1,2),0)</f>
        <v>0</v>
      </c>
      <c r="K287" s="7">
        <f>IF(W286&gt;0,ROUND(MIN(C287,EvalSheet!$F$168)*$K$1,2),0)</f>
        <v>0</v>
      </c>
      <c r="L287" s="6">
        <f t="shared" si="66"/>
        <v>0</v>
      </c>
      <c r="M287" s="7">
        <f t="shared" si="67"/>
        <v>0</v>
      </c>
      <c r="N287" s="2">
        <f t="shared" si="56"/>
        <v>0</v>
      </c>
      <c r="O287" s="80">
        <f t="shared" si="57"/>
        <v>0</v>
      </c>
      <c r="P287" s="79">
        <f t="shared" si="58"/>
        <v>0</v>
      </c>
      <c r="Q287" s="80">
        <f t="shared" si="59"/>
        <v>0</v>
      </c>
      <c r="R287" s="80">
        <f t="shared" si="60"/>
        <v>0</v>
      </c>
      <c r="S287">
        <f t="shared" si="68"/>
        <v>0</v>
      </c>
      <c r="T287" s="35">
        <f t="shared" si="61"/>
        <v>0</v>
      </c>
      <c r="U287" s="35">
        <f t="shared" si="62"/>
        <v>0</v>
      </c>
      <c r="V287" s="42">
        <f t="shared" si="69"/>
        <v>0</v>
      </c>
      <c r="W287" s="42">
        <f t="shared" si="63"/>
        <v>0</v>
      </c>
    </row>
    <row r="288" spans="2:23" x14ac:dyDescent="0.25">
      <c r="B288">
        <v>286</v>
      </c>
      <c r="C288" s="35">
        <f t="shared" si="64"/>
        <v>0</v>
      </c>
      <c r="D288" s="46">
        <f>IF(W287&gt;0,ROUND(PMT(EvalSheet!$F$92/12,EvalSheet!$F$96*12,-C288),5),0)</f>
        <v>0</v>
      </c>
      <c r="E288" s="6">
        <f t="shared" si="65"/>
        <v>0</v>
      </c>
      <c r="F288" s="6">
        <f>IF(W287&gt;0,ROUND(MIN(C288,EvalSheet!$F$168)*$F$1,2),0)</f>
        <v>0</v>
      </c>
      <c r="G288" s="7">
        <v>0</v>
      </c>
      <c r="H288" s="7">
        <f>IF(W287&gt;0,ROUND(MIN(C288,EvalSheet!$F$168)*$H$1,0),0)</f>
        <v>0</v>
      </c>
      <c r="I288" s="7">
        <f>IF(W287&gt;0,ROUND(MIN(C288,EvalSheet!$F$168)*$I$1,2),0)</f>
        <v>0</v>
      </c>
      <c r="J288" s="7">
        <f>IF(W287&gt;0,ROUND(MIN(C288,EvalSheet!$F$168)*$J$1,2),0)</f>
        <v>0</v>
      </c>
      <c r="K288" s="7">
        <f>IF(W287&gt;0,ROUND(MIN(C288,EvalSheet!$F$168)*$K$1,2),0)</f>
        <v>0</v>
      </c>
      <c r="L288" s="6">
        <f t="shared" si="66"/>
        <v>0</v>
      </c>
      <c r="M288" s="7">
        <f t="shared" si="67"/>
        <v>0</v>
      </c>
      <c r="N288" s="2">
        <f t="shared" si="56"/>
        <v>0</v>
      </c>
      <c r="O288" s="80">
        <f t="shared" si="57"/>
        <v>0</v>
      </c>
      <c r="P288" s="79">
        <f t="shared" si="58"/>
        <v>0</v>
      </c>
      <c r="Q288" s="80">
        <f t="shared" si="59"/>
        <v>0</v>
      </c>
      <c r="R288" s="80">
        <f t="shared" si="60"/>
        <v>0</v>
      </c>
      <c r="S288">
        <f t="shared" si="68"/>
        <v>0</v>
      </c>
      <c r="T288" s="35">
        <f t="shared" si="61"/>
        <v>0</v>
      </c>
      <c r="U288" s="35">
        <f t="shared" si="62"/>
        <v>0</v>
      </c>
      <c r="V288" s="42">
        <f t="shared" si="69"/>
        <v>0</v>
      </c>
      <c r="W288" s="42">
        <f t="shared" si="63"/>
        <v>0</v>
      </c>
    </row>
    <row r="289" spans="2:23" x14ac:dyDescent="0.25">
      <c r="B289">
        <v>287</v>
      </c>
      <c r="C289" s="35">
        <f t="shared" si="64"/>
        <v>0</v>
      </c>
      <c r="D289" s="46">
        <f>IF(W288&gt;0,ROUND(PMT(EvalSheet!$F$92/12,EvalSheet!$F$96*12,-C289),5),0)</f>
        <v>0</v>
      </c>
      <c r="E289" s="6">
        <f t="shared" si="65"/>
        <v>0</v>
      </c>
      <c r="F289" s="6">
        <f>IF(W288&gt;0,ROUND(MIN(C289,EvalSheet!$F$168)*$F$1,2),0)</f>
        <v>0</v>
      </c>
      <c r="G289" s="7">
        <v>0</v>
      </c>
      <c r="H289" s="7">
        <f>IF(W288&gt;0,ROUND(MIN(C289,EvalSheet!$F$168)*$H$1,0),0)</f>
        <v>0</v>
      </c>
      <c r="I289" s="7">
        <f>IF(W288&gt;0,ROUND(MIN(C289,EvalSheet!$F$168)*$I$1,2),0)</f>
        <v>0</v>
      </c>
      <c r="J289" s="7">
        <f>IF(W288&gt;0,ROUND(MIN(C289,EvalSheet!$F$168)*$J$1,2),0)</f>
        <v>0</v>
      </c>
      <c r="K289" s="7">
        <f>IF(W288&gt;0,ROUND(MIN(C289,EvalSheet!$F$168)*$K$1,2),0)</f>
        <v>0</v>
      </c>
      <c r="L289" s="6">
        <f t="shared" si="66"/>
        <v>0</v>
      </c>
      <c r="M289" s="7">
        <f t="shared" si="67"/>
        <v>0</v>
      </c>
      <c r="N289" s="2">
        <f t="shared" si="56"/>
        <v>0</v>
      </c>
      <c r="O289" s="80">
        <f t="shared" si="57"/>
        <v>0</v>
      </c>
      <c r="P289" s="79">
        <f t="shared" si="58"/>
        <v>0</v>
      </c>
      <c r="Q289" s="80">
        <f t="shared" si="59"/>
        <v>0</v>
      </c>
      <c r="R289" s="80">
        <f t="shared" si="60"/>
        <v>0</v>
      </c>
      <c r="S289">
        <f t="shared" si="68"/>
        <v>0</v>
      </c>
      <c r="T289" s="35">
        <f t="shared" si="61"/>
        <v>0</v>
      </c>
      <c r="U289" s="35">
        <f t="shared" si="62"/>
        <v>0</v>
      </c>
      <c r="V289" s="42">
        <f t="shared" si="69"/>
        <v>0</v>
      </c>
      <c r="W289" s="42">
        <f t="shared" si="63"/>
        <v>0</v>
      </c>
    </row>
    <row r="290" spans="2:23" x14ac:dyDescent="0.25">
      <c r="B290">
        <v>288</v>
      </c>
      <c r="C290" s="35">
        <f t="shared" si="64"/>
        <v>0</v>
      </c>
      <c r="D290" s="46">
        <f>IF(W289&gt;0,ROUND(PMT(EvalSheet!$F$92/12,EvalSheet!$F$96*12,-C290),5),0)</f>
        <v>0</v>
      </c>
      <c r="E290" s="6">
        <f t="shared" si="65"/>
        <v>0</v>
      </c>
      <c r="F290" s="6">
        <f>IF(W289&gt;0,ROUND(MIN(C290,EvalSheet!$F$168)*$F$1,2),0)</f>
        <v>0</v>
      </c>
      <c r="G290" s="7">
        <v>0</v>
      </c>
      <c r="H290" s="7">
        <f>IF(W289&gt;0,ROUND(MIN(C290,EvalSheet!$F$168)*$H$1,0),0)</f>
        <v>0</v>
      </c>
      <c r="I290" s="7">
        <f>IF(W289&gt;0,ROUND(MIN(C290,EvalSheet!$F$168)*$I$1,2),0)</f>
        <v>0</v>
      </c>
      <c r="J290" s="7">
        <f>IF(W289&gt;0,ROUND(MIN(C290,EvalSheet!$F$168)*$J$1,2),0)</f>
        <v>0</v>
      </c>
      <c r="K290" s="7">
        <f>IF(W289&gt;0,ROUND(MIN(C290,EvalSheet!$F$168)*$K$1,2),0)</f>
        <v>0</v>
      </c>
      <c r="L290" s="6">
        <f t="shared" si="66"/>
        <v>0</v>
      </c>
      <c r="M290" s="7">
        <f t="shared" si="67"/>
        <v>0</v>
      </c>
      <c r="N290" s="2">
        <f t="shared" si="56"/>
        <v>0</v>
      </c>
      <c r="O290" s="80">
        <f t="shared" si="57"/>
        <v>0</v>
      </c>
      <c r="P290" s="79">
        <f t="shared" si="58"/>
        <v>0</v>
      </c>
      <c r="Q290" s="80">
        <f t="shared" si="59"/>
        <v>0</v>
      </c>
      <c r="R290" s="80">
        <f t="shared" si="60"/>
        <v>0</v>
      </c>
      <c r="S290">
        <f t="shared" si="68"/>
        <v>0</v>
      </c>
      <c r="T290" s="35">
        <f t="shared" si="61"/>
        <v>0</v>
      </c>
      <c r="U290" s="35">
        <f t="shared" si="62"/>
        <v>0</v>
      </c>
      <c r="V290" s="42">
        <f t="shared" si="69"/>
        <v>0</v>
      </c>
      <c r="W290" s="42">
        <f t="shared" si="63"/>
        <v>0</v>
      </c>
    </row>
    <row r="291" spans="2:23" x14ac:dyDescent="0.25">
      <c r="B291">
        <v>289</v>
      </c>
      <c r="C291" s="35">
        <f t="shared" si="64"/>
        <v>0</v>
      </c>
      <c r="D291" s="46">
        <f>IF(W290&gt;0,ROUND(PMT(EvalSheet!$F$92/12,EvalSheet!$F$96*12,-C291),5),0)</f>
        <v>0</v>
      </c>
      <c r="E291" s="6">
        <f t="shared" si="65"/>
        <v>0</v>
      </c>
      <c r="F291" s="6">
        <f>IF(W290&gt;0,ROUND(MIN(C291,EvalSheet!$F$168)*$F$1,2),0)</f>
        <v>0</v>
      </c>
      <c r="G291" s="7">
        <v>0</v>
      </c>
      <c r="H291" s="7">
        <f>IF(W290&gt;0,ROUND(MIN(C291,EvalSheet!$F$168)*$H$1,0),0)</f>
        <v>0</v>
      </c>
      <c r="I291" s="7">
        <f>IF(W290&gt;0,ROUND(MIN(C291,EvalSheet!$F$168)*$I$1,2),0)</f>
        <v>0</v>
      </c>
      <c r="J291" s="7">
        <f>IF(W290&gt;0,ROUND(MIN(C291,EvalSheet!$F$168)*$J$1,2),0)</f>
        <v>0</v>
      </c>
      <c r="K291" s="7">
        <f>IF(W290&gt;0,ROUND(MIN(C291,EvalSheet!$F$168)*$K$1,2),0)</f>
        <v>0</v>
      </c>
      <c r="L291" s="6">
        <f t="shared" si="66"/>
        <v>0</v>
      </c>
      <c r="M291" s="7">
        <f t="shared" si="67"/>
        <v>0</v>
      </c>
      <c r="N291" s="2">
        <f t="shared" si="56"/>
        <v>0</v>
      </c>
      <c r="O291" s="80">
        <f t="shared" si="57"/>
        <v>0</v>
      </c>
      <c r="P291" s="79">
        <f t="shared" si="58"/>
        <v>0</v>
      </c>
      <c r="Q291" s="80">
        <f t="shared" si="59"/>
        <v>0</v>
      </c>
      <c r="R291" s="80">
        <f t="shared" si="60"/>
        <v>0</v>
      </c>
      <c r="S291">
        <f t="shared" si="68"/>
        <v>0</v>
      </c>
      <c r="T291" s="35">
        <f t="shared" si="61"/>
        <v>0</v>
      </c>
      <c r="U291" s="35">
        <f t="shared" si="62"/>
        <v>0</v>
      </c>
      <c r="V291" s="42">
        <f t="shared" si="69"/>
        <v>0</v>
      </c>
      <c r="W291" s="42">
        <f t="shared" si="63"/>
        <v>0</v>
      </c>
    </row>
    <row r="292" spans="2:23" x14ac:dyDescent="0.25">
      <c r="B292">
        <v>290</v>
      </c>
      <c r="C292" s="35">
        <f t="shared" si="64"/>
        <v>0</v>
      </c>
      <c r="D292" s="46">
        <f>IF(W291&gt;0,ROUND(PMT(EvalSheet!$F$92/12,EvalSheet!$F$96*12,-C292),5),0)</f>
        <v>0</v>
      </c>
      <c r="E292" s="6">
        <f t="shared" si="65"/>
        <v>0</v>
      </c>
      <c r="F292" s="6">
        <f>IF(W291&gt;0,ROUND(MIN(C292,EvalSheet!$F$168)*$F$1,2),0)</f>
        <v>0</v>
      </c>
      <c r="G292" s="7">
        <v>0</v>
      </c>
      <c r="H292" s="7">
        <f>IF(W291&gt;0,ROUND(MIN(C292,EvalSheet!$F$168)*$H$1,0),0)</f>
        <v>0</v>
      </c>
      <c r="I292" s="7">
        <f>IF(W291&gt;0,ROUND(MIN(C292,EvalSheet!$F$168)*$I$1,2),0)</f>
        <v>0</v>
      </c>
      <c r="J292" s="7">
        <f>IF(W291&gt;0,ROUND(MIN(C292,EvalSheet!$F$168)*$J$1,2),0)</f>
        <v>0</v>
      </c>
      <c r="K292" s="7">
        <f>IF(W291&gt;0,ROUND(MIN(C292,EvalSheet!$F$168)*$K$1,2),0)</f>
        <v>0</v>
      </c>
      <c r="L292" s="6">
        <f t="shared" si="66"/>
        <v>0</v>
      </c>
      <c r="M292" s="7">
        <f t="shared" si="67"/>
        <v>0</v>
      </c>
      <c r="N292" s="2">
        <f t="shared" si="56"/>
        <v>0</v>
      </c>
      <c r="O292" s="80">
        <f t="shared" si="57"/>
        <v>0</v>
      </c>
      <c r="P292" s="79">
        <f t="shared" si="58"/>
        <v>0</v>
      </c>
      <c r="Q292" s="80">
        <f t="shared" si="59"/>
        <v>0</v>
      </c>
      <c r="R292" s="80">
        <f t="shared" si="60"/>
        <v>0</v>
      </c>
      <c r="S292">
        <f t="shared" si="68"/>
        <v>0</v>
      </c>
      <c r="T292" s="35">
        <f t="shared" si="61"/>
        <v>0</v>
      </c>
      <c r="U292" s="35">
        <f t="shared" si="62"/>
        <v>0</v>
      </c>
      <c r="V292" s="42">
        <f t="shared" si="69"/>
        <v>0</v>
      </c>
      <c r="W292" s="42">
        <f t="shared" si="63"/>
        <v>0</v>
      </c>
    </row>
    <row r="293" spans="2:23" x14ac:dyDescent="0.25">
      <c r="B293">
        <v>291</v>
      </c>
      <c r="C293" s="35">
        <f t="shared" si="64"/>
        <v>0</v>
      </c>
      <c r="D293" s="46">
        <f>IF(W292&gt;0,ROUND(PMT(EvalSheet!$F$92/12,EvalSheet!$F$96*12,-C293),5),0)</f>
        <v>0</v>
      </c>
      <c r="E293" s="6">
        <f t="shared" si="65"/>
        <v>0</v>
      </c>
      <c r="F293" s="6">
        <f>IF(W292&gt;0,ROUND(MIN(C293,EvalSheet!$F$168)*$F$1,2),0)</f>
        <v>0</v>
      </c>
      <c r="G293" s="7">
        <v>0</v>
      </c>
      <c r="H293" s="7">
        <f>IF(W292&gt;0,ROUND(MIN(C293,EvalSheet!$F$168)*$H$1,0),0)</f>
        <v>0</v>
      </c>
      <c r="I293" s="7">
        <f>IF(W292&gt;0,ROUND(MIN(C293,EvalSheet!$F$168)*$I$1,2),0)</f>
        <v>0</v>
      </c>
      <c r="J293" s="7">
        <f>IF(W292&gt;0,ROUND(MIN(C293,EvalSheet!$F$168)*$J$1,2),0)</f>
        <v>0</v>
      </c>
      <c r="K293" s="7">
        <f>IF(W292&gt;0,ROUND(MIN(C293,EvalSheet!$F$168)*$K$1,2),0)</f>
        <v>0</v>
      </c>
      <c r="L293" s="6">
        <f t="shared" si="66"/>
        <v>0</v>
      </c>
      <c r="M293" s="7">
        <f t="shared" si="67"/>
        <v>0</v>
      </c>
      <c r="N293" s="2">
        <f t="shared" si="56"/>
        <v>0</v>
      </c>
      <c r="O293" s="80">
        <f t="shared" si="57"/>
        <v>0</v>
      </c>
      <c r="P293" s="79">
        <f t="shared" si="58"/>
        <v>0</v>
      </c>
      <c r="Q293" s="80">
        <f t="shared" si="59"/>
        <v>0</v>
      </c>
      <c r="R293" s="80">
        <f t="shared" si="60"/>
        <v>0</v>
      </c>
      <c r="S293">
        <f t="shared" si="68"/>
        <v>0</v>
      </c>
      <c r="T293" s="35">
        <f t="shared" si="61"/>
        <v>0</v>
      </c>
      <c r="U293" s="35">
        <f t="shared" si="62"/>
        <v>0</v>
      </c>
      <c r="V293" s="42">
        <f t="shared" si="69"/>
        <v>0</v>
      </c>
      <c r="W293" s="42">
        <f t="shared" si="63"/>
        <v>0</v>
      </c>
    </row>
    <row r="294" spans="2:23" x14ac:dyDescent="0.25">
      <c r="B294">
        <v>292</v>
      </c>
      <c r="C294" s="35">
        <f t="shared" si="64"/>
        <v>0</v>
      </c>
      <c r="D294" s="46">
        <f>IF(W293&gt;0,ROUND(PMT(EvalSheet!$F$92/12,EvalSheet!$F$96*12,-C294),5),0)</f>
        <v>0</v>
      </c>
      <c r="E294" s="6">
        <f t="shared" si="65"/>
        <v>0</v>
      </c>
      <c r="F294" s="6">
        <f>IF(W293&gt;0,ROUND(MIN(C294,EvalSheet!$F$168)*$F$1,2),0)</f>
        <v>0</v>
      </c>
      <c r="G294" s="7">
        <v>0</v>
      </c>
      <c r="H294" s="7">
        <f>IF(W293&gt;0,ROUND(MIN(C294,EvalSheet!$F$168)*$H$1,0),0)</f>
        <v>0</v>
      </c>
      <c r="I294" s="7">
        <f>IF(W293&gt;0,ROUND(MIN(C294,EvalSheet!$F$168)*$I$1,2),0)</f>
        <v>0</v>
      </c>
      <c r="J294" s="7">
        <f>IF(W293&gt;0,ROUND(MIN(C294,EvalSheet!$F$168)*$J$1,2),0)</f>
        <v>0</v>
      </c>
      <c r="K294" s="7">
        <f>IF(W293&gt;0,ROUND(MIN(C294,EvalSheet!$F$168)*$K$1,2),0)</f>
        <v>0</v>
      </c>
      <c r="L294" s="6">
        <f t="shared" si="66"/>
        <v>0</v>
      </c>
      <c r="M294" s="7">
        <f t="shared" si="67"/>
        <v>0</v>
      </c>
      <c r="N294" s="2">
        <f t="shared" si="56"/>
        <v>0</v>
      </c>
      <c r="O294" s="80">
        <f t="shared" si="57"/>
        <v>0</v>
      </c>
      <c r="P294" s="79">
        <f t="shared" si="58"/>
        <v>0</v>
      </c>
      <c r="Q294" s="80">
        <f t="shared" si="59"/>
        <v>0</v>
      </c>
      <c r="R294" s="80">
        <f t="shared" si="60"/>
        <v>0</v>
      </c>
      <c r="S294">
        <f t="shared" si="68"/>
        <v>0</v>
      </c>
      <c r="T294" s="35">
        <f t="shared" si="61"/>
        <v>0</v>
      </c>
      <c r="U294" s="35">
        <f t="shared" si="62"/>
        <v>0</v>
      </c>
      <c r="V294" s="42">
        <f t="shared" si="69"/>
        <v>0</v>
      </c>
      <c r="W294" s="42">
        <f t="shared" si="63"/>
        <v>0</v>
      </c>
    </row>
    <row r="295" spans="2:23" x14ac:dyDescent="0.25">
      <c r="B295">
        <v>293</v>
      </c>
      <c r="C295" s="35">
        <f t="shared" si="64"/>
        <v>0</v>
      </c>
      <c r="D295" s="46">
        <f>IF(W294&gt;0,ROUND(PMT(EvalSheet!$F$92/12,EvalSheet!$F$96*12,-C295),5),0)</f>
        <v>0</v>
      </c>
      <c r="E295" s="6">
        <f t="shared" si="65"/>
        <v>0</v>
      </c>
      <c r="F295" s="6">
        <f>IF(W294&gt;0,ROUND(MIN(C295,EvalSheet!$F$168)*$F$1,2),0)</f>
        <v>0</v>
      </c>
      <c r="G295" s="7">
        <v>0</v>
      </c>
      <c r="H295" s="7">
        <f>IF(W294&gt;0,ROUND(MIN(C295,EvalSheet!$F$168)*$H$1,0),0)</f>
        <v>0</v>
      </c>
      <c r="I295" s="7">
        <f>IF(W294&gt;0,ROUND(MIN(C295,EvalSheet!$F$168)*$I$1,2),0)</f>
        <v>0</v>
      </c>
      <c r="J295" s="7">
        <f>IF(W294&gt;0,ROUND(MIN(C295,EvalSheet!$F$168)*$J$1,2),0)</f>
        <v>0</v>
      </c>
      <c r="K295" s="7">
        <f>IF(W294&gt;0,ROUND(MIN(C295,EvalSheet!$F$168)*$K$1,2),0)</f>
        <v>0</v>
      </c>
      <c r="L295" s="6">
        <f t="shared" si="66"/>
        <v>0</v>
      </c>
      <c r="M295" s="7">
        <f t="shared" si="67"/>
        <v>0</v>
      </c>
      <c r="N295" s="2">
        <f t="shared" si="56"/>
        <v>0</v>
      </c>
      <c r="O295" s="80">
        <f t="shared" si="57"/>
        <v>0</v>
      </c>
      <c r="P295" s="79">
        <f t="shared" si="58"/>
        <v>0</v>
      </c>
      <c r="Q295" s="80">
        <f t="shared" si="59"/>
        <v>0</v>
      </c>
      <c r="R295" s="80">
        <f t="shared" si="60"/>
        <v>0</v>
      </c>
      <c r="S295">
        <f t="shared" si="68"/>
        <v>0</v>
      </c>
      <c r="T295" s="35">
        <f t="shared" si="61"/>
        <v>0</v>
      </c>
      <c r="U295" s="35">
        <f t="shared" si="62"/>
        <v>0</v>
      </c>
      <c r="V295" s="42">
        <f t="shared" si="69"/>
        <v>0</v>
      </c>
      <c r="W295" s="42">
        <f t="shared" si="63"/>
        <v>0</v>
      </c>
    </row>
    <row r="296" spans="2:23" x14ac:dyDescent="0.25">
      <c r="B296">
        <v>294</v>
      </c>
      <c r="C296" s="35">
        <f t="shared" si="64"/>
        <v>0</v>
      </c>
      <c r="D296" s="46">
        <f>IF(W295&gt;0,ROUND(PMT(EvalSheet!$F$92/12,EvalSheet!$F$96*12,-C296),5),0)</f>
        <v>0</v>
      </c>
      <c r="E296" s="6">
        <f t="shared" si="65"/>
        <v>0</v>
      </c>
      <c r="F296" s="6">
        <f>IF(W295&gt;0,ROUND(MIN(C296,EvalSheet!$F$168)*$F$1,2),0)</f>
        <v>0</v>
      </c>
      <c r="G296" s="7">
        <v>0</v>
      </c>
      <c r="H296" s="7">
        <f>IF(W295&gt;0,ROUND(MIN(C296,EvalSheet!$F$168)*$H$1,0),0)</f>
        <v>0</v>
      </c>
      <c r="I296" s="7">
        <f>IF(W295&gt;0,ROUND(MIN(C296,EvalSheet!$F$168)*$I$1,2),0)</f>
        <v>0</v>
      </c>
      <c r="J296" s="7">
        <f>IF(W295&gt;0,ROUND(MIN(C296,EvalSheet!$F$168)*$J$1,2),0)</f>
        <v>0</v>
      </c>
      <c r="K296" s="7">
        <f>IF(W295&gt;0,ROUND(MIN(C296,EvalSheet!$F$168)*$K$1,2),0)</f>
        <v>0</v>
      </c>
      <c r="L296" s="6">
        <f t="shared" si="66"/>
        <v>0</v>
      </c>
      <c r="M296" s="7">
        <f t="shared" si="67"/>
        <v>0</v>
      </c>
      <c r="N296" s="2">
        <f t="shared" si="56"/>
        <v>0</v>
      </c>
      <c r="O296" s="80">
        <f t="shared" si="57"/>
        <v>0</v>
      </c>
      <c r="P296" s="79">
        <f t="shared" si="58"/>
        <v>0</v>
      </c>
      <c r="Q296" s="80">
        <f t="shared" si="59"/>
        <v>0</v>
      </c>
      <c r="R296" s="80">
        <f t="shared" si="60"/>
        <v>0</v>
      </c>
      <c r="S296">
        <f t="shared" si="68"/>
        <v>0</v>
      </c>
      <c r="T296" s="35">
        <f t="shared" si="61"/>
        <v>0</v>
      </c>
      <c r="U296" s="35">
        <f t="shared" si="62"/>
        <v>0</v>
      </c>
      <c r="V296" s="42">
        <f t="shared" si="69"/>
        <v>0</v>
      </c>
      <c r="W296" s="42">
        <f t="shared" si="63"/>
        <v>0</v>
      </c>
    </row>
    <row r="297" spans="2:23" x14ac:dyDescent="0.25">
      <c r="B297">
        <v>295</v>
      </c>
      <c r="C297" s="35">
        <f t="shared" si="64"/>
        <v>0</v>
      </c>
      <c r="D297" s="46">
        <f>IF(W296&gt;0,ROUND(PMT(EvalSheet!$F$92/12,EvalSheet!$F$96*12,-C297),5),0)</f>
        <v>0</v>
      </c>
      <c r="E297" s="6">
        <f t="shared" si="65"/>
        <v>0</v>
      </c>
      <c r="F297" s="6">
        <f>IF(W296&gt;0,ROUND(MIN(C297,EvalSheet!$F$168)*$F$1,2),0)</f>
        <v>0</v>
      </c>
      <c r="G297" s="7">
        <v>0</v>
      </c>
      <c r="H297" s="7">
        <f>IF(W296&gt;0,ROUND(MIN(C297,EvalSheet!$F$168)*$H$1,0),0)</f>
        <v>0</v>
      </c>
      <c r="I297" s="7">
        <f>IF(W296&gt;0,ROUND(MIN(C297,EvalSheet!$F$168)*$I$1,2),0)</f>
        <v>0</v>
      </c>
      <c r="J297" s="7">
        <f>IF(W296&gt;0,ROUND(MIN(C297,EvalSheet!$F$168)*$J$1,2),0)</f>
        <v>0</v>
      </c>
      <c r="K297" s="7">
        <f>IF(W296&gt;0,ROUND(MIN(C297,EvalSheet!$F$168)*$K$1,2),0)</f>
        <v>0</v>
      </c>
      <c r="L297" s="6">
        <f t="shared" si="66"/>
        <v>0</v>
      </c>
      <c r="M297" s="7">
        <f t="shared" si="67"/>
        <v>0</v>
      </c>
      <c r="N297" s="2">
        <f t="shared" si="56"/>
        <v>0</v>
      </c>
      <c r="O297" s="80">
        <f t="shared" si="57"/>
        <v>0</v>
      </c>
      <c r="P297" s="79">
        <f t="shared" si="58"/>
        <v>0</v>
      </c>
      <c r="Q297" s="80">
        <f t="shared" si="59"/>
        <v>0</v>
      </c>
      <c r="R297" s="80">
        <f t="shared" si="60"/>
        <v>0</v>
      </c>
      <c r="S297">
        <f t="shared" si="68"/>
        <v>0</v>
      </c>
      <c r="T297" s="35">
        <f t="shared" si="61"/>
        <v>0</v>
      </c>
      <c r="U297" s="35">
        <f t="shared" si="62"/>
        <v>0</v>
      </c>
      <c r="V297" s="42">
        <f t="shared" si="69"/>
        <v>0</v>
      </c>
      <c r="W297" s="42">
        <f t="shared" si="63"/>
        <v>0</v>
      </c>
    </row>
    <row r="298" spans="2:23" x14ac:dyDescent="0.25">
      <c r="B298">
        <v>296</v>
      </c>
      <c r="C298" s="35">
        <f t="shared" si="64"/>
        <v>0</v>
      </c>
      <c r="D298" s="46">
        <f>IF(W297&gt;0,ROUND(PMT(EvalSheet!$F$92/12,EvalSheet!$F$96*12,-C298),5),0)</f>
        <v>0</v>
      </c>
      <c r="E298" s="6">
        <f t="shared" si="65"/>
        <v>0</v>
      </c>
      <c r="F298" s="6">
        <f>IF(W297&gt;0,ROUND(MIN(C298,EvalSheet!$F$168)*$F$1,2),0)</f>
        <v>0</v>
      </c>
      <c r="G298" s="7">
        <v>0</v>
      </c>
      <c r="H298" s="7">
        <f>IF(W297&gt;0,ROUND(MIN(C298,EvalSheet!$F$168)*$H$1,0),0)</f>
        <v>0</v>
      </c>
      <c r="I298" s="7">
        <f>IF(W297&gt;0,ROUND(MIN(C298,EvalSheet!$F$168)*$I$1,2),0)</f>
        <v>0</v>
      </c>
      <c r="J298" s="7">
        <f>IF(W297&gt;0,ROUND(MIN(C298,EvalSheet!$F$168)*$J$1,2),0)</f>
        <v>0</v>
      </c>
      <c r="K298" s="7">
        <f>IF(W297&gt;0,ROUND(MIN(C298,EvalSheet!$F$168)*$K$1,2),0)</f>
        <v>0</v>
      </c>
      <c r="L298" s="6">
        <f t="shared" si="66"/>
        <v>0</v>
      </c>
      <c r="M298" s="7">
        <f t="shared" si="67"/>
        <v>0</v>
      </c>
      <c r="N298" s="2">
        <f t="shared" si="56"/>
        <v>0</v>
      </c>
      <c r="O298" s="80">
        <f t="shared" si="57"/>
        <v>0</v>
      </c>
      <c r="P298" s="79">
        <f t="shared" si="58"/>
        <v>0</v>
      </c>
      <c r="Q298" s="80">
        <f t="shared" si="59"/>
        <v>0</v>
      </c>
      <c r="R298" s="80">
        <f t="shared" si="60"/>
        <v>0</v>
      </c>
      <c r="S298">
        <f t="shared" si="68"/>
        <v>0</v>
      </c>
      <c r="T298" s="35">
        <f t="shared" si="61"/>
        <v>0</v>
      </c>
      <c r="U298" s="35">
        <f t="shared" si="62"/>
        <v>0</v>
      </c>
      <c r="V298" s="42">
        <f t="shared" si="69"/>
        <v>0</v>
      </c>
      <c r="W298" s="42">
        <f t="shared" si="63"/>
        <v>0</v>
      </c>
    </row>
    <row r="299" spans="2:23" x14ac:dyDescent="0.25">
      <c r="B299">
        <v>297</v>
      </c>
      <c r="C299" s="35">
        <f t="shared" si="64"/>
        <v>0</v>
      </c>
      <c r="D299" s="46">
        <f>IF(W298&gt;0,ROUND(PMT(EvalSheet!$F$92/12,EvalSheet!$F$96*12,-C299),5),0)</f>
        <v>0</v>
      </c>
      <c r="E299" s="6">
        <f t="shared" si="65"/>
        <v>0</v>
      </c>
      <c r="F299" s="6">
        <f>IF(W298&gt;0,ROUND(MIN(C299,EvalSheet!$F$168)*$F$1,2),0)</f>
        <v>0</v>
      </c>
      <c r="G299" s="7">
        <v>0</v>
      </c>
      <c r="H299" s="7">
        <f>IF(W298&gt;0,ROUND(MIN(C299,EvalSheet!$F$168)*$H$1,0),0)</f>
        <v>0</v>
      </c>
      <c r="I299" s="7">
        <f>IF(W298&gt;0,ROUND(MIN(C299,EvalSheet!$F$168)*$I$1,2),0)</f>
        <v>0</v>
      </c>
      <c r="J299" s="7">
        <f>IF(W298&gt;0,ROUND(MIN(C299,EvalSheet!$F$168)*$J$1,2),0)</f>
        <v>0</v>
      </c>
      <c r="K299" s="7">
        <f>IF(W298&gt;0,ROUND(MIN(C299,EvalSheet!$F$168)*$K$1,2),0)</f>
        <v>0</v>
      </c>
      <c r="L299" s="6">
        <f t="shared" si="66"/>
        <v>0</v>
      </c>
      <c r="M299" s="7">
        <f t="shared" si="67"/>
        <v>0</v>
      </c>
      <c r="N299" s="2">
        <f t="shared" si="56"/>
        <v>0</v>
      </c>
      <c r="O299" s="80">
        <f t="shared" si="57"/>
        <v>0</v>
      </c>
      <c r="P299" s="79">
        <f t="shared" si="58"/>
        <v>0</v>
      </c>
      <c r="Q299" s="80">
        <f t="shared" si="59"/>
        <v>0</v>
      </c>
      <c r="R299" s="80">
        <f t="shared" si="60"/>
        <v>0</v>
      </c>
      <c r="S299">
        <f t="shared" si="68"/>
        <v>0</v>
      </c>
      <c r="T299" s="35">
        <f t="shared" si="61"/>
        <v>0</v>
      </c>
      <c r="U299" s="35">
        <f t="shared" si="62"/>
        <v>0</v>
      </c>
      <c r="V299" s="42">
        <f t="shared" si="69"/>
        <v>0</v>
      </c>
      <c r="W299" s="42">
        <f t="shared" si="63"/>
        <v>0</v>
      </c>
    </row>
    <row r="300" spans="2:23" x14ac:dyDescent="0.25">
      <c r="B300">
        <v>298</v>
      </c>
      <c r="C300" s="35">
        <f t="shared" si="64"/>
        <v>0</v>
      </c>
      <c r="D300" s="46">
        <f>IF(W299&gt;0,ROUND(PMT(EvalSheet!$F$92/12,EvalSheet!$F$96*12,-C300),5),0)</f>
        <v>0</v>
      </c>
      <c r="E300" s="6">
        <f t="shared" si="65"/>
        <v>0</v>
      </c>
      <c r="F300" s="6">
        <f>IF(W299&gt;0,ROUND(MIN(C300,EvalSheet!$F$168)*$F$1,2),0)</f>
        <v>0</v>
      </c>
      <c r="G300" s="7">
        <v>0</v>
      </c>
      <c r="H300" s="7">
        <f>IF(W299&gt;0,ROUND(MIN(C300,EvalSheet!$F$168)*$H$1,0),0)</f>
        <v>0</v>
      </c>
      <c r="I300" s="7">
        <f>IF(W299&gt;0,ROUND(MIN(C300,EvalSheet!$F$168)*$I$1,2),0)</f>
        <v>0</v>
      </c>
      <c r="J300" s="7">
        <f>IF(W299&gt;0,ROUND(MIN(C300,EvalSheet!$F$168)*$J$1,2),0)</f>
        <v>0</v>
      </c>
      <c r="K300" s="7">
        <f>IF(W299&gt;0,ROUND(MIN(C300,EvalSheet!$F$168)*$K$1,2),0)</f>
        <v>0</v>
      </c>
      <c r="L300" s="6">
        <f t="shared" si="66"/>
        <v>0</v>
      </c>
      <c r="M300" s="7">
        <f t="shared" si="67"/>
        <v>0</v>
      </c>
      <c r="N300" s="2">
        <f t="shared" si="56"/>
        <v>0</v>
      </c>
      <c r="O300" s="80">
        <f t="shared" si="57"/>
        <v>0</v>
      </c>
      <c r="P300" s="79">
        <f t="shared" si="58"/>
        <v>0</v>
      </c>
      <c r="Q300" s="80">
        <f t="shared" si="59"/>
        <v>0</v>
      </c>
      <c r="R300" s="80">
        <f t="shared" si="60"/>
        <v>0</v>
      </c>
      <c r="S300">
        <f t="shared" si="68"/>
        <v>0</v>
      </c>
      <c r="T300" s="35">
        <f t="shared" si="61"/>
        <v>0</v>
      </c>
      <c r="U300" s="35">
        <f t="shared" si="62"/>
        <v>0</v>
      </c>
      <c r="V300" s="42">
        <f t="shared" si="69"/>
        <v>0</v>
      </c>
      <c r="W300" s="42">
        <f t="shared" si="63"/>
        <v>0</v>
      </c>
    </row>
    <row r="301" spans="2:23" x14ac:dyDescent="0.25">
      <c r="B301">
        <v>299</v>
      </c>
      <c r="C301" s="35">
        <f t="shared" si="64"/>
        <v>0</v>
      </c>
      <c r="D301" s="46">
        <f>IF(W300&gt;0,ROUND(PMT(EvalSheet!$F$92/12,EvalSheet!$F$96*12,-C301),5),0)</f>
        <v>0</v>
      </c>
      <c r="E301" s="6">
        <f t="shared" si="65"/>
        <v>0</v>
      </c>
      <c r="F301" s="6">
        <f>IF(W300&gt;0,ROUND(MIN(C301,EvalSheet!$F$168)*$F$1,2),0)</f>
        <v>0</v>
      </c>
      <c r="G301" s="7">
        <v>0</v>
      </c>
      <c r="H301" s="7">
        <f>IF(W300&gt;0,ROUND(MIN(C301,EvalSheet!$F$168)*$H$1,0),0)</f>
        <v>0</v>
      </c>
      <c r="I301" s="7">
        <f>IF(W300&gt;0,ROUND(MIN(C301,EvalSheet!$F$168)*$I$1,2),0)</f>
        <v>0</v>
      </c>
      <c r="J301" s="7">
        <f>IF(W300&gt;0,ROUND(MIN(C301,EvalSheet!$F$168)*$J$1,2),0)</f>
        <v>0</v>
      </c>
      <c r="K301" s="7">
        <f>IF(W300&gt;0,ROUND(MIN(C301,EvalSheet!$F$168)*$K$1,2),0)</f>
        <v>0</v>
      </c>
      <c r="L301" s="6">
        <f t="shared" si="66"/>
        <v>0</v>
      </c>
      <c r="M301" s="7">
        <f t="shared" si="67"/>
        <v>0</v>
      </c>
      <c r="N301" s="2">
        <f t="shared" si="56"/>
        <v>0</v>
      </c>
      <c r="O301" s="80">
        <f t="shared" si="57"/>
        <v>0</v>
      </c>
      <c r="P301" s="79">
        <f t="shared" si="58"/>
        <v>0</v>
      </c>
      <c r="Q301" s="80">
        <f t="shared" si="59"/>
        <v>0</v>
      </c>
      <c r="R301" s="80">
        <f t="shared" si="60"/>
        <v>0</v>
      </c>
      <c r="S301">
        <f t="shared" si="68"/>
        <v>0</v>
      </c>
      <c r="T301" s="35">
        <f t="shared" si="61"/>
        <v>0</v>
      </c>
      <c r="U301" s="35">
        <f t="shared" si="62"/>
        <v>0</v>
      </c>
      <c r="V301" s="42">
        <f t="shared" si="69"/>
        <v>0</v>
      </c>
      <c r="W301" s="42">
        <f t="shared" si="63"/>
        <v>0</v>
      </c>
    </row>
    <row r="302" spans="2:23" x14ac:dyDescent="0.25">
      <c r="B302">
        <v>300</v>
      </c>
      <c r="C302" s="35">
        <f t="shared" si="64"/>
        <v>0</v>
      </c>
      <c r="D302" s="46">
        <f>IF(W301&gt;0,ROUND(PMT(EvalSheet!$F$92/12,EvalSheet!$F$96*12,-C302),5),0)</f>
        <v>0</v>
      </c>
      <c r="E302" s="6">
        <f t="shared" si="65"/>
        <v>0</v>
      </c>
      <c r="F302" s="6">
        <f>IF(W301&gt;0,ROUND(MIN(C302,EvalSheet!$F$168)*$F$1,2),0)</f>
        <v>0</v>
      </c>
      <c r="G302" s="7">
        <v>0</v>
      </c>
      <c r="H302" s="7">
        <f>IF(W301&gt;0,ROUND(MIN(C302,EvalSheet!$F$168)*$H$1,0),0)</f>
        <v>0</v>
      </c>
      <c r="I302" s="7">
        <f>IF(W301&gt;0,ROUND(MIN(C302,EvalSheet!$F$168)*$I$1,2),0)</f>
        <v>0</v>
      </c>
      <c r="J302" s="7">
        <f>IF(W301&gt;0,ROUND(MIN(C302,EvalSheet!$F$168)*$J$1,2),0)</f>
        <v>0</v>
      </c>
      <c r="K302" s="7">
        <f>IF(W301&gt;0,ROUND(MIN(C302,EvalSheet!$F$168)*$K$1,2),0)</f>
        <v>0</v>
      </c>
      <c r="L302" s="6">
        <f t="shared" si="66"/>
        <v>0</v>
      </c>
      <c r="M302" s="7">
        <f t="shared" si="67"/>
        <v>0</v>
      </c>
      <c r="N302" s="2">
        <f t="shared" si="56"/>
        <v>0</v>
      </c>
      <c r="O302" s="80">
        <f t="shared" si="57"/>
        <v>0</v>
      </c>
      <c r="P302" s="79">
        <f t="shared" si="58"/>
        <v>0</v>
      </c>
      <c r="Q302" s="80">
        <f t="shared" si="59"/>
        <v>0</v>
      </c>
      <c r="R302" s="80">
        <f t="shared" si="60"/>
        <v>0</v>
      </c>
      <c r="S302">
        <f t="shared" si="68"/>
        <v>0</v>
      </c>
      <c r="T302" s="35">
        <f t="shared" si="61"/>
        <v>0</v>
      </c>
      <c r="U302" s="35">
        <f t="shared" si="62"/>
        <v>0</v>
      </c>
      <c r="V302" s="42">
        <f t="shared" si="69"/>
        <v>0</v>
      </c>
      <c r="W302" s="42">
        <f t="shared" si="63"/>
        <v>0</v>
      </c>
    </row>
    <row r="303" spans="2:23" x14ac:dyDescent="0.25">
      <c r="B303">
        <v>301</v>
      </c>
      <c r="C303" s="35">
        <f t="shared" ref="C303:C324" si="70">IF(W302&gt;0,C302-1000,C302)</f>
        <v>0</v>
      </c>
      <c r="D303" s="46">
        <f>IF(W302&gt;0,ROUND(PMT(EvalSheet!$F$92/12,EvalSheet!$F$96*12,-C303),5),0)</f>
        <v>0</v>
      </c>
      <c r="E303" s="6">
        <f t="shared" si="65"/>
        <v>0</v>
      </c>
      <c r="F303" s="6">
        <f>IF(W302&gt;0,ROUND(MIN(C303,EvalSheet!$F$168)*$F$1,2),0)</f>
        <v>0</v>
      </c>
      <c r="G303" s="7">
        <v>0</v>
      </c>
      <c r="H303" s="7">
        <f>IF(W302&gt;0,ROUND(MIN(C303,EvalSheet!$F$168)*$H$1,0),0)</f>
        <v>0</v>
      </c>
      <c r="I303" s="7">
        <f>IF(W302&gt;0,ROUND(MIN(C303,EvalSheet!$F$168)*$I$1,2),0)</f>
        <v>0</v>
      </c>
      <c r="J303" s="7">
        <f>IF(W302&gt;0,ROUND(MIN(C303,EvalSheet!$F$168)*$J$1,2),0)</f>
        <v>0</v>
      </c>
      <c r="K303" s="7">
        <f>IF(W302&gt;0,ROUND(MIN(C303,EvalSheet!$F$168)*$K$1,2),0)</f>
        <v>0</v>
      </c>
      <c r="L303" s="6">
        <f t="shared" ref="L303:L324" si="71">IF(W302&gt;0,F303+SUM(H303:K303),0)</f>
        <v>0</v>
      </c>
      <c r="M303" s="7">
        <f t="shared" ref="M303:M324" si="72">IF(W302&gt;0,ROUND(L303/12,2),0)</f>
        <v>0</v>
      </c>
      <c r="N303" s="2">
        <f t="shared" si="56"/>
        <v>0</v>
      </c>
      <c r="O303" s="80">
        <f t="shared" si="57"/>
        <v>0</v>
      </c>
      <c r="P303" s="79">
        <f t="shared" si="58"/>
        <v>0</v>
      </c>
      <c r="Q303" s="80">
        <f t="shared" si="59"/>
        <v>0</v>
      </c>
      <c r="R303" s="80">
        <f t="shared" si="60"/>
        <v>0</v>
      </c>
      <c r="S303">
        <f t="shared" ref="S303:S324" si="73">IF(W302&gt;0,S302,0)</f>
        <v>0</v>
      </c>
      <c r="T303" s="35">
        <f t="shared" si="61"/>
        <v>0</v>
      </c>
      <c r="U303" s="35">
        <f t="shared" ref="U303:U324" si="74">IF(AND(T303&gt;0,T304=0),T303,0)</f>
        <v>0</v>
      </c>
      <c r="V303" s="42">
        <f t="shared" ref="V303:V324" si="75">IF(W302&gt;0,V302,0)</f>
        <v>0</v>
      </c>
      <c r="W303" s="42">
        <f t="shared" ref="W303:W324" si="76">IF(ROUND(T303-V303,2)&gt;0,ROUND(T303-V303,2),0)</f>
        <v>0</v>
      </c>
    </row>
    <row r="304" spans="2:23" x14ac:dyDescent="0.25">
      <c r="B304">
        <v>302</v>
      </c>
      <c r="C304" s="35">
        <f t="shared" si="70"/>
        <v>0</v>
      </c>
      <c r="D304" s="46">
        <f>IF(W303&gt;0,ROUND(PMT(EvalSheet!$F$92/12,EvalSheet!$F$96*12,-C304),5),0)</f>
        <v>0</v>
      </c>
      <c r="E304" s="6">
        <f t="shared" si="65"/>
        <v>0</v>
      </c>
      <c r="F304" s="6">
        <f>IF(W303&gt;0,ROUND(MIN(C304,EvalSheet!$F$168)*$F$1,2),0)</f>
        <v>0</v>
      </c>
      <c r="G304" s="7">
        <v>0</v>
      </c>
      <c r="H304" s="7">
        <f>IF(W303&gt;0,ROUND(MIN(C304,EvalSheet!$F$168)*$H$1,0),0)</f>
        <v>0</v>
      </c>
      <c r="I304" s="7">
        <f>IF(W303&gt;0,ROUND(MIN(C304,EvalSheet!$F$168)*$I$1,2),0)</f>
        <v>0</v>
      </c>
      <c r="J304" s="7">
        <f>IF(W303&gt;0,ROUND(MIN(C304,EvalSheet!$F$168)*$J$1,2),0)</f>
        <v>0</v>
      </c>
      <c r="K304" s="7">
        <f>IF(W303&gt;0,ROUND(MIN(C304,EvalSheet!$F$168)*$K$1,2),0)</f>
        <v>0</v>
      </c>
      <c r="L304" s="6">
        <f t="shared" si="71"/>
        <v>0</v>
      </c>
      <c r="M304" s="7">
        <f t="shared" si="72"/>
        <v>0</v>
      </c>
      <c r="N304" s="2">
        <f t="shared" si="56"/>
        <v>0</v>
      </c>
      <c r="O304" s="80">
        <f t="shared" si="57"/>
        <v>0</v>
      </c>
      <c r="P304" s="79">
        <f t="shared" si="58"/>
        <v>0</v>
      </c>
      <c r="Q304" s="80">
        <f t="shared" si="59"/>
        <v>0</v>
      </c>
      <c r="R304" s="80">
        <f t="shared" si="60"/>
        <v>0</v>
      </c>
      <c r="S304">
        <f t="shared" si="73"/>
        <v>0</v>
      </c>
      <c r="T304" s="35">
        <f t="shared" si="61"/>
        <v>0</v>
      </c>
      <c r="U304" s="35">
        <f t="shared" si="74"/>
        <v>0</v>
      </c>
      <c r="V304" s="42">
        <f t="shared" si="75"/>
        <v>0</v>
      </c>
      <c r="W304" s="42">
        <f t="shared" si="76"/>
        <v>0</v>
      </c>
    </row>
    <row r="305" spans="2:23" x14ac:dyDescent="0.25">
      <c r="B305">
        <v>303</v>
      </c>
      <c r="C305" s="35">
        <f t="shared" si="70"/>
        <v>0</v>
      </c>
      <c r="D305" s="46">
        <f>IF(W304&gt;0,ROUND(PMT(EvalSheet!$F$92/12,EvalSheet!$F$96*12,-C305),5),0)</f>
        <v>0</v>
      </c>
      <c r="E305" s="6">
        <f t="shared" si="65"/>
        <v>0</v>
      </c>
      <c r="F305" s="6">
        <f>IF(W304&gt;0,ROUND(MIN(C305,EvalSheet!$F$168)*$F$1,2),0)</f>
        <v>0</v>
      </c>
      <c r="G305" s="7">
        <v>0</v>
      </c>
      <c r="H305" s="7">
        <f>IF(W304&gt;0,ROUND(MIN(C305,EvalSheet!$F$168)*$H$1,0),0)</f>
        <v>0</v>
      </c>
      <c r="I305" s="7">
        <f>IF(W304&gt;0,ROUND(MIN(C305,EvalSheet!$F$168)*$I$1,2),0)</f>
        <v>0</v>
      </c>
      <c r="J305" s="7">
        <f>IF(W304&gt;0,ROUND(MIN(C305,EvalSheet!$F$168)*$J$1,2),0)</f>
        <v>0</v>
      </c>
      <c r="K305" s="7">
        <f>IF(W304&gt;0,ROUND(MIN(C305,EvalSheet!$F$168)*$K$1,2),0)</f>
        <v>0</v>
      </c>
      <c r="L305" s="6">
        <f t="shared" si="71"/>
        <v>0</v>
      </c>
      <c r="M305" s="7">
        <f t="shared" si="72"/>
        <v>0</v>
      </c>
      <c r="N305" s="2">
        <f t="shared" si="56"/>
        <v>0</v>
      </c>
      <c r="O305" s="80">
        <f t="shared" si="57"/>
        <v>0</v>
      </c>
      <c r="P305" s="79">
        <f t="shared" si="58"/>
        <v>0</v>
      </c>
      <c r="Q305" s="80">
        <f t="shared" si="59"/>
        <v>0</v>
      </c>
      <c r="R305" s="80">
        <f t="shared" si="60"/>
        <v>0</v>
      </c>
      <c r="S305">
        <f t="shared" si="73"/>
        <v>0</v>
      </c>
      <c r="T305" s="35">
        <f t="shared" si="61"/>
        <v>0</v>
      </c>
      <c r="U305" s="35">
        <f t="shared" si="74"/>
        <v>0</v>
      </c>
      <c r="V305" s="42">
        <f t="shared" si="75"/>
        <v>0</v>
      </c>
      <c r="W305" s="42">
        <f t="shared" si="76"/>
        <v>0</v>
      </c>
    </row>
    <row r="306" spans="2:23" x14ac:dyDescent="0.25">
      <c r="B306">
        <v>304</v>
      </c>
      <c r="C306" s="35">
        <f t="shared" si="70"/>
        <v>0</v>
      </c>
      <c r="D306" s="46">
        <f>IF(W305&gt;0,ROUND(PMT(EvalSheet!$F$92/12,EvalSheet!$F$96*12,-C306),5),0)</f>
        <v>0</v>
      </c>
      <c r="E306" s="6">
        <f t="shared" si="65"/>
        <v>0</v>
      </c>
      <c r="F306" s="6">
        <f>IF(W305&gt;0,ROUND(MIN(C306,EvalSheet!$F$168)*$F$1,2),0)</f>
        <v>0</v>
      </c>
      <c r="G306" s="7">
        <v>0</v>
      </c>
      <c r="H306" s="7">
        <f>IF(W305&gt;0,ROUND(MIN(C306,EvalSheet!$F$168)*$H$1,0),0)</f>
        <v>0</v>
      </c>
      <c r="I306" s="7">
        <f>IF(W305&gt;0,ROUND(MIN(C306,EvalSheet!$F$168)*$I$1,2),0)</f>
        <v>0</v>
      </c>
      <c r="J306" s="7">
        <f>IF(W305&gt;0,ROUND(MIN(C306,EvalSheet!$F$168)*$J$1,2),0)</f>
        <v>0</v>
      </c>
      <c r="K306" s="7">
        <f>IF(W305&gt;0,ROUND(MIN(C306,EvalSheet!$F$168)*$K$1,2),0)</f>
        <v>0</v>
      </c>
      <c r="L306" s="6">
        <f t="shared" si="71"/>
        <v>0</v>
      </c>
      <c r="M306" s="7">
        <f t="shared" si="72"/>
        <v>0</v>
      </c>
      <c r="N306" s="2">
        <f t="shared" si="56"/>
        <v>0</v>
      </c>
      <c r="O306" s="80">
        <f t="shared" si="57"/>
        <v>0</v>
      </c>
      <c r="P306" s="79">
        <f t="shared" si="58"/>
        <v>0</v>
      </c>
      <c r="Q306" s="80">
        <f t="shared" si="59"/>
        <v>0</v>
      </c>
      <c r="R306" s="80">
        <f t="shared" si="60"/>
        <v>0</v>
      </c>
      <c r="S306">
        <f t="shared" si="73"/>
        <v>0</v>
      </c>
      <c r="T306" s="35">
        <f t="shared" si="61"/>
        <v>0</v>
      </c>
      <c r="U306" s="35">
        <f t="shared" si="74"/>
        <v>0</v>
      </c>
      <c r="V306" s="42">
        <f t="shared" si="75"/>
        <v>0</v>
      </c>
      <c r="W306" s="42">
        <f t="shared" si="76"/>
        <v>0</v>
      </c>
    </row>
    <row r="307" spans="2:23" x14ac:dyDescent="0.25">
      <c r="B307">
        <v>305</v>
      </c>
      <c r="C307" s="35">
        <f t="shared" si="70"/>
        <v>0</v>
      </c>
      <c r="D307" s="46">
        <f>IF(W306&gt;0,ROUND(PMT(EvalSheet!$F$92/12,EvalSheet!$F$96*12,-C307),5),0)</f>
        <v>0</v>
      </c>
      <c r="E307" s="6">
        <f t="shared" si="65"/>
        <v>0</v>
      </c>
      <c r="F307" s="6">
        <f>IF(W306&gt;0,ROUND(MIN(C307,EvalSheet!$F$168)*$F$1,2),0)</f>
        <v>0</v>
      </c>
      <c r="G307" s="7">
        <v>0</v>
      </c>
      <c r="H307" s="7">
        <f>IF(W306&gt;0,ROUND(MIN(C307,EvalSheet!$F$168)*$H$1,0),0)</f>
        <v>0</v>
      </c>
      <c r="I307" s="7">
        <f>IF(W306&gt;0,ROUND(MIN(C307,EvalSheet!$F$168)*$I$1,2),0)</f>
        <v>0</v>
      </c>
      <c r="J307" s="7">
        <f>IF(W306&gt;0,ROUND(MIN(C307,EvalSheet!$F$168)*$J$1,2),0)</f>
        <v>0</v>
      </c>
      <c r="K307" s="7">
        <f>IF(W306&gt;0,ROUND(MIN(C307,EvalSheet!$F$168)*$K$1,2),0)</f>
        <v>0</v>
      </c>
      <c r="L307" s="6">
        <f t="shared" si="71"/>
        <v>0</v>
      </c>
      <c r="M307" s="7">
        <f t="shared" si="72"/>
        <v>0</v>
      </c>
      <c r="N307" s="2">
        <f t="shared" si="56"/>
        <v>0</v>
      </c>
      <c r="O307" s="80">
        <f t="shared" si="57"/>
        <v>0</v>
      </c>
      <c r="P307" s="79">
        <f t="shared" si="58"/>
        <v>0</v>
      </c>
      <c r="Q307" s="80">
        <f t="shared" si="59"/>
        <v>0</v>
      </c>
      <c r="R307" s="80">
        <f t="shared" si="60"/>
        <v>0</v>
      </c>
      <c r="S307">
        <f t="shared" si="73"/>
        <v>0</v>
      </c>
      <c r="T307" s="35">
        <f t="shared" si="61"/>
        <v>0</v>
      </c>
      <c r="U307" s="35">
        <f t="shared" si="74"/>
        <v>0</v>
      </c>
      <c r="V307" s="42">
        <f t="shared" si="75"/>
        <v>0</v>
      </c>
      <c r="W307" s="42">
        <f t="shared" si="76"/>
        <v>0</v>
      </c>
    </row>
    <row r="308" spans="2:23" x14ac:dyDescent="0.25">
      <c r="B308">
        <v>306</v>
      </c>
      <c r="C308" s="35">
        <f t="shared" si="70"/>
        <v>0</v>
      </c>
      <c r="D308" s="46">
        <f>IF(W307&gt;0,ROUND(PMT(EvalSheet!$F$92/12,EvalSheet!$F$96*12,-C308),5),0)</f>
        <v>0</v>
      </c>
      <c r="E308" s="6">
        <f t="shared" si="65"/>
        <v>0</v>
      </c>
      <c r="F308" s="6">
        <f>IF(W307&gt;0,ROUND(MIN(C308,EvalSheet!$F$168)*$F$1,2),0)</f>
        <v>0</v>
      </c>
      <c r="G308" s="7">
        <v>0</v>
      </c>
      <c r="H308" s="7">
        <f>IF(W307&gt;0,ROUND(MIN(C308,EvalSheet!$F$168)*$H$1,0),0)</f>
        <v>0</v>
      </c>
      <c r="I308" s="7">
        <f>IF(W307&gt;0,ROUND(MIN(C308,EvalSheet!$F$168)*$I$1,2),0)</f>
        <v>0</v>
      </c>
      <c r="J308" s="7">
        <f>IF(W307&gt;0,ROUND(MIN(C308,EvalSheet!$F$168)*$J$1,2),0)</f>
        <v>0</v>
      </c>
      <c r="K308" s="7">
        <f>IF(W307&gt;0,ROUND(MIN(C308,EvalSheet!$F$168)*$K$1,2),0)</f>
        <v>0</v>
      </c>
      <c r="L308" s="6">
        <f t="shared" si="71"/>
        <v>0</v>
      </c>
      <c r="M308" s="7">
        <f t="shared" si="72"/>
        <v>0</v>
      </c>
      <c r="N308" s="2">
        <f t="shared" si="56"/>
        <v>0</v>
      </c>
      <c r="O308" s="80">
        <f t="shared" si="57"/>
        <v>0</v>
      </c>
      <c r="P308" s="79">
        <f t="shared" si="58"/>
        <v>0</v>
      </c>
      <c r="Q308" s="80">
        <f t="shared" si="59"/>
        <v>0</v>
      </c>
      <c r="R308" s="80">
        <f t="shared" si="60"/>
        <v>0</v>
      </c>
      <c r="S308">
        <f t="shared" si="73"/>
        <v>0</v>
      </c>
      <c r="T308" s="35">
        <f t="shared" si="61"/>
        <v>0</v>
      </c>
      <c r="U308" s="35">
        <f t="shared" si="74"/>
        <v>0</v>
      </c>
      <c r="V308" s="42">
        <f t="shared" si="75"/>
        <v>0</v>
      </c>
      <c r="W308" s="42">
        <f t="shared" si="76"/>
        <v>0</v>
      </c>
    </row>
    <row r="309" spans="2:23" x14ac:dyDescent="0.25">
      <c r="B309">
        <v>307</v>
      </c>
      <c r="C309" s="35">
        <f t="shared" si="70"/>
        <v>0</v>
      </c>
      <c r="D309" s="46">
        <f>IF(W308&gt;0,ROUND(PMT(EvalSheet!$F$92/12,EvalSheet!$F$96*12,-C309),5),0)</f>
        <v>0</v>
      </c>
      <c r="E309" s="6">
        <f t="shared" si="65"/>
        <v>0</v>
      </c>
      <c r="F309" s="6">
        <f>IF(W308&gt;0,ROUND(MIN(C309,EvalSheet!$F$168)*$F$1,2),0)</f>
        <v>0</v>
      </c>
      <c r="G309" s="7">
        <v>0</v>
      </c>
      <c r="H309" s="7">
        <f>IF(W308&gt;0,ROUND(MIN(C309,EvalSheet!$F$168)*$H$1,0),0)</f>
        <v>0</v>
      </c>
      <c r="I309" s="7">
        <f>IF(W308&gt;0,ROUND(MIN(C309,EvalSheet!$F$168)*$I$1,2),0)</f>
        <v>0</v>
      </c>
      <c r="J309" s="7">
        <f>IF(W308&gt;0,ROUND(MIN(C309,EvalSheet!$F$168)*$J$1,2),0)</f>
        <v>0</v>
      </c>
      <c r="K309" s="7">
        <f>IF(W308&gt;0,ROUND(MIN(C309,EvalSheet!$F$168)*$K$1,2),0)</f>
        <v>0</v>
      </c>
      <c r="L309" s="6">
        <f t="shared" si="71"/>
        <v>0</v>
      </c>
      <c r="M309" s="7">
        <f t="shared" si="72"/>
        <v>0</v>
      </c>
      <c r="N309" s="2">
        <f t="shared" si="56"/>
        <v>0</v>
      </c>
      <c r="O309" s="80">
        <f t="shared" si="57"/>
        <v>0</v>
      </c>
      <c r="P309" s="79">
        <f t="shared" si="58"/>
        <v>0</v>
      </c>
      <c r="Q309" s="80">
        <f t="shared" si="59"/>
        <v>0</v>
      </c>
      <c r="R309" s="80">
        <f t="shared" si="60"/>
        <v>0</v>
      </c>
      <c r="S309">
        <f t="shared" si="73"/>
        <v>0</v>
      </c>
      <c r="T309" s="35">
        <f t="shared" si="61"/>
        <v>0</v>
      </c>
      <c r="U309" s="35">
        <f t="shared" si="74"/>
        <v>0</v>
      </c>
      <c r="V309" s="42">
        <f t="shared" si="75"/>
        <v>0</v>
      </c>
      <c r="W309" s="42">
        <f t="shared" si="76"/>
        <v>0</v>
      </c>
    </row>
    <row r="310" spans="2:23" x14ac:dyDescent="0.25">
      <c r="B310">
        <v>308</v>
      </c>
      <c r="C310" s="35">
        <f t="shared" si="70"/>
        <v>0</v>
      </c>
      <c r="D310" s="46">
        <f>IF(W309&gt;0,ROUND(PMT(EvalSheet!$F$92/12,EvalSheet!$F$96*12,-C310),5),0)</f>
        <v>0</v>
      </c>
      <c r="E310" s="6">
        <f t="shared" si="65"/>
        <v>0</v>
      </c>
      <c r="F310" s="6">
        <f>IF(W309&gt;0,ROUND(MIN(C310,EvalSheet!$F$168)*$F$1,2),0)</f>
        <v>0</v>
      </c>
      <c r="G310" s="7">
        <v>0</v>
      </c>
      <c r="H310" s="7">
        <f>IF(W309&gt;0,ROUND(MIN(C310,EvalSheet!$F$168)*$H$1,0),0)</f>
        <v>0</v>
      </c>
      <c r="I310" s="7">
        <f>IF(W309&gt;0,ROUND(MIN(C310,EvalSheet!$F$168)*$I$1,2),0)</f>
        <v>0</v>
      </c>
      <c r="J310" s="7">
        <f>IF(W309&gt;0,ROUND(MIN(C310,EvalSheet!$F$168)*$J$1,2),0)</f>
        <v>0</v>
      </c>
      <c r="K310" s="7">
        <f>IF(W309&gt;0,ROUND(MIN(C310,EvalSheet!$F$168)*$K$1,2),0)</f>
        <v>0</v>
      </c>
      <c r="L310" s="6">
        <f t="shared" si="71"/>
        <v>0</v>
      </c>
      <c r="M310" s="7">
        <f t="shared" si="72"/>
        <v>0</v>
      </c>
      <c r="N310" s="2">
        <f t="shared" si="56"/>
        <v>0</v>
      </c>
      <c r="O310" s="80">
        <f t="shared" si="57"/>
        <v>0</v>
      </c>
      <c r="P310" s="79">
        <f t="shared" si="58"/>
        <v>0</v>
      </c>
      <c r="Q310" s="80">
        <f t="shared" si="59"/>
        <v>0</v>
      </c>
      <c r="R310" s="80">
        <f t="shared" si="60"/>
        <v>0</v>
      </c>
      <c r="S310">
        <f t="shared" si="73"/>
        <v>0</v>
      </c>
      <c r="T310" s="35">
        <f t="shared" si="61"/>
        <v>0</v>
      </c>
      <c r="U310" s="35">
        <f t="shared" si="74"/>
        <v>0</v>
      </c>
      <c r="V310" s="42">
        <f t="shared" si="75"/>
        <v>0</v>
      </c>
      <c r="W310" s="42">
        <f t="shared" si="76"/>
        <v>0</v>
      </c>
    </row>
    <row r="311" spans="2:23" x14ac:dyDescent="0.25">
      <c r="B311">
        <v>309</v>
      </c>
      <c r="C311" s="35">
        <f t="shared" si="70"/>
        <v>0</v>
      </c>
      <c r="D311" s="46">
        <f>IF(W310&gt;0,ROUND(PMT(EvalSheet!$F$92/12,EvalSheet!$F$96*12,-C311),5),0)</f>
        <v>0</v>
      </c>
      <c r="E311" s="6">
        <f t="shared" si="65"/>
        <v>0</v>
      </c>
      <c r="F311" s="6">
        <f>IF(W310&gt;0,ROUND(MIN(C311,EvalSheet!$F$168)*$F$1,2),0)</f>
        <v>0</v>
      </c>
      <c r="G311" s="7">
        <v>0</v>
      </c>
      <c r="H311" s="7">
        <f>IF(W310&gt;0,ROUND(MIN(C311,EvalSheet!$F$168)*$H$1,0),0)</f>
        <v>0</v>
      </c>
      <c r="I311" s="7">
        <f>IF(W310&gt;0,ROUND(MIN(C311,EvalSheet!$F$168)*$I$1,2),0)</f>
        <v>0</v>
      </c>
      <c r="J311" s="7">
        <f>IF(W310&gt;0,ROUND(MIN(C311,EvalSheet!$F$168)*$J$1,2),0)</f>
        <v>0</v>
      </c>
      <c r="K311" s="7">
        <f>IF(W310&gt;0,ROUND(MIN(C311,EvalSheet!$F$168)*$K$1,2),0)</f>
        <v>0</v>
      </c>
      <c r="L311" s="6">
        <f t="shared" si="71"/>
        <v>0</v>
      </c>
      <c r="M311" s="7">
        <f t="shared" si="72"/>
        <v>0</v>
      </c>
      <c r="N311" s="2">
        <f t="shared" si="56"/>
        <v>0</v>
      </c>
      <c r="O311" s="80">
        <f t="shared" si="57"/>
        <v>0</v>
      </c>
      <c r="P311" s="79">
        <f t="shared" si="58"/>
        <v>0</v>
      </c>
      <c r="Q311" s="80">
        <f t="shared" si="59"/>
        <v>0</v>
      </c>
      <c r="R311" s="80">
        <f t="shared" si="60"/>
        <v>0</v>
      </c>
      <c r="S311">
        <f t="shared" si="73"/>
        <v>0</v>
      </c>
      <c r="T311" s="35">
        <f t="shared" si="61"/>
        <v>0</v>
      </c>
      <c r="U311" s="35">
        <f t="shared" si="74"/>
        <v>0</v>
      </c>
      <c r="V311" s="42">
        <f t="shared" si="75"/>
        <v>0</v>
      </c>
      <c r="W311" s="42">
        <f t="shared" si="76"/>
        <v>0</v>
      </c>
    </row>
    <row r="312" spans="2:23" x14ac:dyDescent="0.25">
      <c r="B312">
        <v>310</v>
      </c>
      <c r="C312" s="35">
        <f t="shared" si="70"/>
        <v>0</v>
      </c>
      <c r="D312" s="46">
        <f>IF(W311&gt;0,ROUND(PMT(EvalSheet!$F$92/12,EvalSheet!$F$96*12,-C312),5),0)</f>
        <v>0</v>
      </c>
      <c r="E312" s="6">
        <f t="shared" si="65"/>
        <v>0</v>
      </c>
      <c r="F312" s="6">
        <f>IF(W311&gt;0,ROUND(MIN(C312,EvalSheet!$F$168)*$F$1,2),0)</f>
        <v>0</v>
      </c>
      <c r="G312" s="7">
        <v>0</v>
      </c>
      <c r="H312" s="7">
        <f>IF(W311&gt;0,ROUND(MIN(C312,EvalSheet!$F$168)*$H$1,0),0)</f>
        <v>0</v>
      </c>
      <c r="I312" s="7">
        <f>IF(W311&gt;0,ROUND(MIN(C312,EvalSheet!$F$168)*$I$1,2),0)</f>
        <v>0</v>
      </c>
      <c r="J312" s="7">
        <f>IF(W311&gt;0,ROUND(MIN(C312,EvalSheet!$F$168)*$J$1,2),0)</f>
        <v>0</v>
      </c>
      <c r="K312" s="7">
        <f>IF(W311&gt;0,ROUND(MIN(C312,EvalSheet!$F$168)*$K$1,2),0)</f>
        <v>0</v>
      </c>
      <c r="L312" s="6">
        <f t="shared" si="71"/>
        <v>0</v>
      </c>
      <c r="M312" s="7">
        <f t="shared" si="72"/>
        <v>0</v>
      </c>
      <c r="N312" s="2">
        <f t="shared" si="56"/>
        <v>0</v>
      </c>
      <c r="O312" s="80">
        <f t="shared" si="57"/>
        <v>0</v>
      </c>
      <c r="P312" s="79">
        <f t="shared" si="58"/>
        <v>0</v>
      </c>
      <c r="Q312" s="80">
        <f t="shared" si="59"/>
        <v>0</v>
      </c>
      <c r="R312" s="80">
        <f t="shared" si="60"/>
        <v>0</v>
      </c>
      <c r="S312">
        <f t="shared" si="73"/>
        <v>0</v>
      </c>
      <c r="T312" s="35">
        <f t="shared" si="61"/>
        <v>0</v>
      </c>
      <c r="U312" s="35">
        <f t="shared" si="74"/>
        <v>0</v>
      </c>
      <c r="V312" s="42">
        <f t="shared" si="75"/>
        <v>0</v>
      </c>
      <c r="W312" s="42">
        <f t="shared" si="76"/>
        <v>0</v>
      </c>
    </row>
    <row r="313" spans="2:23" x14ac:dyDescent="0.25">
      <c r="B313">
        <v>311</v>
      </c>
      <c r="C313" s="35">
        <f t="shared" si="70"/>
        <v>0</v>
      </c>
      <c r="D313" s="46">
        <f>IF(W312&gt;0,ROUND(PMT(EvalSheet!$F$92/12,EvalSheet!$F$96*12,-C313),5),0)</f>
        <v>0</v>
      </c>
      <c r="E313" s="6">
        <f t="shared" si="65"/>
        <v>0</v>
      </c>
      <c r="F313" s="6">
        <f>IF(W312&gt;0,ROUND(MIN(C313,EvalSheet!$F$168)*$F$1,2),0)</f>
        <v>0</v>
      </c>
      <c r="G313" s="7">
        <v>0</v>
      </c>
      <c r="H313" s="7">
        <f>IF(W312&gt;0,ROUND(MIN(C313,EvalSheet!$F$168)*$H$1,0),0)</f>
        <v>0</v>
      </c>
      <c r="I313" s="7">
        <f>IF(W312&gt;0,ROUND(MIN(C313,EvalSheet!$F$168)*$I$1,2),0)</f>
        <v>0</v>
      </c>
      <c r="J313" s="7">
        <f>IF(W312&gt;0,ROUND(MIN(C313,EvalSheet!$F$168)*$J$1,2),0)</f>
        <v>0</v>
      </c>
      <c r="K313" s="7">
        <f>IF(W312&gt;0,ROUND(MIN(C313,EvalSheet!$F$168)*$K$1,2),0)</f>
        <v>0</v>
      </c>
      <c r="L313" s="6">
        <f t="shared" si="71"/>
        <v>0</v>
      </c>
      <c r="M313" s="7">
        <f t="shared" si="72"/>
        <v>0</v>
      </c>
      <c r="N313" s="2">
        <f t="shared" si="56"/>
        <v>0</v>
      </c>
      <c r="O313" s="80">
        <f t="shared" si="57"/>
        <v>0</v>
      </c>
      <c r="P313" s="79">
        <f t="shared" si="58"/>
        <v>0</v>
      </c>
      <c r="Q313" s="80">
        <f t="shared" si="59"/>
        <v>0</v>
      </c>
      <c r="R313" s="80">
        <f t="shared" si="60"/>
        <v>0</v>
      </c>
      <c r="S313">
        <f t="shared" si="73"/>
        <v>0</v>
      </c>
      <c r="T313" s="35">
        <f t="shared" si="61"/>
        <v>0</v>
      </c>
      <c r="U313" s="35">
        <f t="shared" si="74"/>
        <v>0</v>
      </c>
      <c r="V313" s="42">
        <f t="shared" si="75"/>
        <v>0</v>
      </c>
      <c r="W313" s="42">
        <f t="shared" si="76"/>
        <v>0</v>
      </c>
    </row>
    <row r="314" spans="2:23" x14ac:dyDescent="0.25">
      <c r="B314">
        <v>312</v>
      </c>
      <c r="C314" s="35">
        <f t="shared" si="70"/>
        <v>0</v>
      </c>
      <c r="D314" s="46">
        <f>IF(W313&gt;0,ROUND(PMT(EvalSheet!$F$92/12,EvalSheet!$F$96*12,-C314),5),0)</f>
        <v>0</v>
      </c>
      <c r="E314" s="6">
        <f t="shared" si="65"/>
        <v>0</v>
      </c>
      <c r="F314" s="6">
        <f>IF(W313&gt;0,ROUND(MIN(C314,EvalSheet!$F$168)*$F$1,2),0)</f>
        <v>0</v>
      </c>
      <c r="G314" s="7">
        <v>0</v>
      </c>
      <c r="H314" s="7">
        <f>IF(W313&gt;0,ROUND(MIN(C314,EvalSheet!$F$168)*$H$1,0),0)</f>
        <v>0</v>
      </c>
      <c r="I314" s="7">
        <f>IF(W313&gt;0,ROUND(MIN(C314,EvalSheet!$F$168)*$I$1,2),0)</f>
        <v>0</v>
      </c>
      <c r="J314" s="7">
        <f>IF(W313&gt;0,ROUND(MIN(C314,EvalSheet!$F$168)*$J$1,2),0)</f>
        <v>0</v>
      </c>
      <c r="K314" s="7">
        <f>IF(W313&gt;0,ROUND(MIN(C314,EvalSheet!$F$168)*$K$1,2),0)</f>
        <v>0</v>
      </c>
      <c r="L314" s="6">
        <f t="shared" si="71"/>
        <v>0</v>
      </c>
      <c r="M314" s="7">
        <f t="shared" si="72"/>
        <v>0</v>
      </c>
      <c r="N314" s="2">
        <f t="shared" si="56"/>
        <v>0</v>
      </c>
      <c r="O314" s="80">
        <f t="shared" si="57"/>
        <v>0</v>
      </c>
      <c r="P314" s="79">
        <f t="shared" si="58"/>
        <v>0</v>
      </c>
      <c r="Q314" s="80">
        <f t="shared" si="59"/>
        <v>0</v>
      </c>
      <c r="R314" s="80">
        <f t="shared" si="60"/>
        <v>0</v>
      </c>
      <c r="S314">
        <f t="shared" si="73"/>
        <v>0</v>
      </c>
      <c r="T314" s="35">
        <f t="shared" si="61"/>
        <v>0</v>
      </c>
      <c r="U314" s="35">
        <f t="shared" si="74"/>
        <v>0</v>
      </c>
      <c r="V314" s="42">
        <f t="shared" si="75"/>
        <v>0</v>
      </c>
      <c r="W314" s="42">
        <f t="shared" si="76"/>
        <v>0</v>
      </c>
    </row>
    <row r="315" spans="2:23" x14ac:dyDescent="0.25">
      <c r="B315">
        <v>313</v>
      </c>
      <c r="C315" s="35">
        <f t="shared" si="70"/>
        <v>0</v>
      </c>
      <c r="D315" s="46">
        <f>IF(W314&gt;0,ROUND(PMT(EvalSheet!$F$92/12,EvalSheet!$F$96*12,-C315),5),0)</f>
        <v>0</v>
      </c>
      <c r="E315" s="6">
        <f t="shared" si="65"/>
        <v>0</v>
      </c>
      <c r="F315" s="6">
        <f>IF(W314&gt;0,ROUND(MIN(C315,EvalSheet!$F$168)*$F$1,2),0)</f>
        <v>0</v>
      </c>
      <c r="G315" s="7">
        <v>0</v>
      </c>
      <c r="H315" s="7">
        <f>IF(W314&gt;0,ROUND(MIN(C315,EvalSheet!$F$168)*$H$1,0),0)</f>
        <v>0</v>
      </c>
      <c r="I315" s="7">
        <f>IF(W314&gt;0,ROUND(MIN(C315,EvalSheet!$F$168)*$I$1,2),0)</f>
        <v>0</v>
      </c>
      <c r="J315" s="7">
        <f>IF(W314&gt;0,ROUND(MIN(C315,EvalSheet!$F$168)*$J$1,2),0)</f>
        <v>0</v>
      </c>
      <c r="K315" s="7">
        <f>IF(W314&gt;0,ROUND(MIN(C315,EvalSheet!$F$168)*$K$1,2),0)</f>
        <v>0</v>
      </c>
      <c r="L315" s="6">
        <f t="shared" si="71"/>
        <v>0</v>
      </c>
      <c r="M315" s="7">
        <f t="shared" si="72"/>
        <v>0</v>
      </c>
      <c r="N315" s="2">
        <f t="shared" si="56"/>
        <v>0</v>
      </c>
      <c r="O315" s="80">
        <f t="shared" si="57"/>
        <v>0</v>
      </c>
      <c r="P315" s="79">
        <f t="shared" si="58"/>
        <v>0</v>
      </c>
      <c r="Q315" s="80">
        <f t="shared" si="59"/>
        <v>0</v>
      </c>
      <c r="R315" s="80">
        <f t="shared" si="60"/>
        <v>0</v>
      </c>
      <c r="S315">
        <f t="shared" si="73"/>
        <v>0</v>
      </c>
      <c r="T315" s="35">
        <f t="shared" si="61"/>
        <v>0</v>
      </c>
      <c r="U315" s="35">
        <f t="shared" si="74"/>
        <v>0</v>
      </c>
      <c r="V315" s="42">
        <f t="shared" si="75"/>
        <v>0</v>
      </c>
      <c r="W315" s="42">
        <f t="shared" si="76"/>
        <v>0</v>
      </c>
    </row>
    <row r="316" spans="2:23" x14ac:dyDescent="0.25">
      <c r="B316">
        <v>314</v>
      </c>
      <c r="C316" s="35">
        <f t="shared" si="70"/>
        <v>0</v>
      </c>
      <c r="D316" s="46">
        <f>IF(W315&gt;0,ROUND(PMT(EvalSheet!$F$92/12,EvalSheet!$F$96*12,-C316),5),0)</f>
        <v>0</v>
      </c>
      <c r="E316" s="6">
        <f t="shared" si="65"/>
        <v>0</v>
      </c>
      <c r="F316" s="6">
        <f>IF(W315&gt;0,ROUND(MIN(C316,EvalSheet!$F$168)*$F$1,2),0)</f>
        <v>0</v>
      </c>
      <c r="G316" s="7">
        <v>0</v>
      </c>
      <c r="H316" s="7">
        <f>IF(W315&gt;0,ROUND(MIN(C316,EvalSheet!$F$168)*$H$1,0),0)</f>
        <v>0</v>
      </c>
      <c r="I316" s="7">
        <f>IF(W315&gt;0,ROUND(MIN(C316,EvalSheet!$F$168)*$I$1,2),0)</f>
        <v>0</v>
      </c>
      <c r="J316" s="7">
        <f>IF(W315&gt;0,ROUND(MIN(C316,EvalSheet!$F$168)*$J$1,2),0)</f>
        <v>0</v>
      </c>
      <c r="K316" s="7">
        <f>IF(W315&gt;0,ROUND(MIN(C316,EvalSheet!$F$168)*$K$1,2),0)</f>
        <v>0</v>
      </c>
      <c r="L316" s="6">
        <f t="shared" si="71"/>
        <v>0</v>
      </c>
      <c r="M316" s="7">
        <f t="shared" si="72"/>
        <v>0</v>
      </c>
      <c r="N316" s="2">
        <f t="shared" si="56"/>
        <v>0</v>
      </c>
      <c r="O316" s="80">
        <f t="shared" si="57"/>
        <v>0</v>
      </c>
      <c r="P316" s="79">
        <f t="shared" si="58"/>
        <v>0</v>
      </c>
      <c r="Q316" s="80">
        <f t="shared" si="59"/>
        <v>0</v>
      </c>
      <c r="R316" s="80">
        <f t="shared" si="60"/>
        <v>0</v>
      </c>
      <c r="S316">
        <f t="shared" si="73"/>
        <v>0</v>
      </c>
      <c r="T316" s="35">
        <f t="shared" si="61"/>
        <v>0</v>
      </c>
      <c r="U316" s="35">
        <f t="shared" si="74"/>
        <v>0</v>
      </c>
      <c r="V316" s="42">
        <f t="shared" si="75"/>
        <v>0</v>
      </c>
      <c r="W316" s="42">
        <f t="shared" si="76"/>
        <v>0</v>
      </c>
    </row>
    <row r="317" spans="2:23" x14ac:dyDescent="0.25">
      <c r="B317">
        <v>315</v>
      </c>
      <c r="C317" s="35">
        <f t="shared" si="70"/>
        <v>0</v>
      </c>
      <c r="D317" s="46">
        <f>IF(W316&gt;0,ROUND(PMT(EvalSheet!$F$92/12,EvalSheet!$F$96*12,-C317),5),0)</f>
        <v>0</v>
      </c>
      <c r="E317" s="6">
        <f t="shared" si="65"/>
        <v>0</v>
      </c>
      <c r="F317" s="6">
        <f>IF(W316&gt;0,ROUND(MIN(C317,EvalSheet!$F$168)*$F$1,2),0)</f>
        <v>0</v>
      </c>
      <c r="G317" s="7">
        <v>0</v>
      </c>
      <c r="H317" s="7">
        <f>IF(W316&gt;0,ROUND(MIN(C317,EvalSheet!$F$168)*$H$1,0),0)</f>
        <v>0</v>
      </c>
      <c r="I317" s="7">
        <f>IF(W316&gt;0,ROUND(MIN(C317,EvalSheet!$F$168)*$I$1,2),0)</f>
        <v>0</v>
      </c>
      <c r="J317" s="7">
        <f>IF(W316&gt;0,ROUND(MIN(C317,EvalSheet!$F$168)*$J$1,2),0)</f>
        <v>0</v>
      </c>
      <c r="K317" s="7">
        <f>IF(W316&gt;0,ROUND(MIN(C317,EvalSheet!$F$168)*$K$1,2),0)</f>
        <v>0</v>
      </c>
      <c r="L317" s="6">
        <f t="shared" si="71"/>
        <v>0</v>
      </c>
      <c r="M317" s="7">
        <f t="shared" si="72"/>
        <v>0</v>
      </c>
      <c r="N317" s="2">
        <f t="shared" si="56"/>
        <v>0</v>
      </c>
      <c r="O317" s="80">
        <f t="shared" si="57"/>
        <v>0</v>
      </c>
      <c r="P317" s="79">
        <f t="shared" si="58"/>
        <v>0</v>
      </c>
      <c r="Q317" s="80">
        <f t="shared" si="59"/>
        <v>0</v>
      </c>
      <c r="R317" s="80">
        <f t="shared" si="60"/>
        <v>0</v>
      </c>
      <c r="S317">
        <f t="shared" si="73"/>
        <v>0</v>
      </c>
      <c r="T317" s="35">
        <f t="shared" si="61"/>
        <v>0</v>
      </c>
      <c r="U317" s="35">
        <f t="shared" si="74"/>
        <v>0</v>
      </c>
      <c r="V317" s="42">
        <f t="shared" si="75"/>
        <v>0</v>
      </c>
      <c r="W317" s="42">
        <f t="shared" si="76"/>
        <v>0</v>
      </c>
    </row>
    <row r="318" spans="2:23" x14ac:dyDescent="0.25">
      <c r="B318">
        <v>316</v>
      </c>
      <c r="C318" s="35">
        <f t="shared" si="70"/>
        <v>0</v>
      </c>
      <c r="D318" s="46">
        <f>IF(W317&gt;0,ROUND(PMT(EvalSheet!$F$92/12,EvalSheet!$F$96*12,-C318),5),0)</f>
        <v>0</v>
      </c>
      <c r="E318" s="6">
        <f t="shared" si="65"/>
        <v>0</v>
      </c>
      <c r="F318" s="6">
        <f>IF(W317&gt;0,ROUND(MIN(C318,EvalSheet!$F$168)*$F$1,2),0)</f>
        <v>0</v>
      </c>
      <c r="G318" s="7">
        <v>0</v>
      </c>
      <c r="H318" s="7">
        <f>IF(W317&gt;0,ROUND(MIN(C318,EvalSheet!$F$168)*$H$1,0),0)</f>
        <v>0</v>
      </c>
      <c r="I318" s="7">
        <f>IF(W317&gt;0,ROUND(MIN(C318,EvalSheet!$F$168)*$I$1,2),0)</f>
        <v>0</v>
      </c>
      <c r="J318" s="7">
        <f>IF(W317&gt;0,ROUND(MIN(C318,EvalSheet!$F$168)*$J$1,2),0)</f>
        <v>0</v>
      </c>
      <c r="K318" s="7">
        <f>IF(W317&gt;0,ROUND(MIN(C318,EvalSheet!$F$168)*$K$1,2),0)</f>
        <v>0</v>
      </c>
      <c r="L318" s="6">
        <f t="shared" si="71"/>
        <v>0</v>
      </c>
      <c r="M318" s="7">
        <f t="shared" si="72"/>
        <v>0</v>
      </c>
      <c r="N318" s="2">
        <f t="shared" si="56"/>
        <v>0</v>
      </c>
      <c r="O318" s="80">
        <f t="shared" si="57"/>
        <v>0</v>
      </c>
      <c r="P318" s="79">
        <f t="shared" si="58"/>
        <v>0</v>
      </c>
      <c r="Q318" s="80">
        <f t="shared" si="59"/>
        <v>0</v>
      </c>
      <c r="R318" s="80">
        <f t="shared" si="60"/>
        <v>0</v>
      </c>
      <c r="S318">
        <f t="shared" si="73"/>
        <v>0</v>
      </c>
      <c r="T318" s="35">
        <f t="shared" si="61"/>
        <v>0</v>
      </c>
      <c r="U318" s="35">
        <f t="shared" si="74"/>
        <v>0</v>
      </c>
      <c r="V318" s="42">
        <f t="shared" si="75"/>
        <v>0</v>
      </c>
      <c r="W318" s="42">
        <f t="shared" si="76"/>
        <v>0</v>
      </c>
    </row>
    <row r="319" spans="2:23" x14ac:dyDescent="0.25">
      <c r="B319">
        <v>317</v>
      </c>
      <c r="C319" s="35">
        <f t="shared" si="70"/>
        <v>0</v>
      </c>
      <c r="D319" s="46">
        <f>IF(W318&gt;0,ROUND(PMT(EvalSheet!$F$92/12,EvalSheet!$F$96*12,-C319),5),0)</f>
        <v>0</v>
      </c>
      <c r="E319" s="6">
        <f t="shared" si="65"/>
        <v>0</v>
      </c>
      <c r="F319" s="6">
        <f>IF(W318&gt;0,ROUND(MIN(C319,EvalSheet!$F$168)*$F$1,2),0)</f>
        <v>0</v>
      </c>
      <c r="G319" s="7">
        <v>0</v>
      </c>
      <c r="H319" s="7">
        <f>IF(W318&gt;0,ROUND(MIN(C319,EvalSheet!$F$168)*$H$1,0),0)</f>
        <v>0</v>
      </c>
      <c r="I319" s="7">
        <f>IF(W318&gt;0,ROUND(MIN(C319,EvalSheet!$F$168)*$I$1,2),0)</f>
        <v>0</v>
      </c>
      <c r="J319" s="7">
        <f>IF(W318&gt;0,ROUND(MIN(C319,EvalSheet!$F$168)*$J$1,2),0)</f>
        <v>0</v>
      </c>
      <c r="K319" s="7">
        <f>IF(W318&gt;0,ROUND(MIN(C319,EvalSheet!$F$168)*$K$1,2),0)</f>
        <v>0</v>
      </c>
      <c r="L319" s="6">
        <f t="shared" si="71"/>
        <v>0</v>
      </c>
      <c r="M319" s="7">
        <f t="shared" si="72"/>
        <v>0</v>
      </c>
      <c r="N319" s="2">
        <f t="shared" si="56"/>
        <v>0</v>
      </c>
      <c r="O319" s="80">
        <f t="shared" si="57"/>
        <v>0</v>
      </c>
      <c r="P319" s="79">
        <f t="shared" si="58"/>
        <v>0</v>
      </c>
      <c r="Q319" s="80">
        <f t="shared" si="59"/>
        <v>0</v>
      </c>
      <c r="R319" s="80">
        <f t="shared" si="60"/>
        <v>0</v>
      </c>
      <c r="S319">
        <f t="shared" si="73"/>
        <v>0</v>
      </c>
      <c r="T319" s="35">
        <f t="shared" si="61"/>
        <v>0</v>
      </c>
      <c r="U319" s="35">
        <f t="shared" si="74"/>
        <v>0</v>
      </c>
      <c r="V319" s="42">
        <f t="shared" si="75"/>
        <v>0</v>
      </c>
      <c r="W319" s="42">
        <f t="shared" si="76"/>
        <v>0</v>
      </c>
    </row>
    <row r="320" spans="2:23" x14ac:dyDescent="0.25">
      <c r="B320">
        <v>318</v>
      </c>
      <c r="C320" s="35">
        <f t="shared" si="70"/>
        <v>0</v>
      </c>
      <c r="D320" s="46">
        <f>IF(W319&gt;0,ROUND(PMT(EvalSheet!$F$92/12,EvalSheet!$F$96*12,-C320),5),0)</f>
        <v>0</v>
      </c>
      <c r="E320" s="6">
        <f t="shared" si="65"/>
        <v>0</v>
      </c>
      <c r="F320" s="6">
        <f>IF(W319&gt;0,ROUND(MIN(C320,EvalSheet!$F$168)*$F$1,2),0)</f>
        <v>0</v>
      </c>
      <c r="G320" s="7">
        <v>0</v>
      </c>
      <c r="H320" s="7">
        <f>IF(W319&gt;0,ROUND(MIN(C320,EvalSheet!$F$168)*$H$1,0),0)</f>
        <v>0</v>
      </c>
      <c r="I320" s="7">
        <f>IF(W319&gt;0,ROUND(MIN(C320,EvalSheet!$F$168)*$I$1,2),0)</f>
        <v>0</v>
      </c>
      <c r="J320" s="7">
        <f>IF(W319&gt;0,ROUND(MIN(C320,EvalSheet!$F$168)*$J$1,2),0)</f>
        <v>0</v>
      </c>
      <c r="K320" s="7">
        <f>IF(W319&gt;0,ROUND(MIN(C320,EvalSheet!$F$168)*$K$1,2),0)</f>
        <v>0</v>
      </c>
      <c r="L320" s="6">
        <f t="shared" si="71"/>
        <v>0</v>
      </c>
      <c r="M320" s="7">
        <f t="shared" si="72"/>
        <v>0</v>
      </c>
      <c r="N320" s="2">
        <f t="shared" si="56"/>
        <v>0</v>
      </c>
      <c r="O320" s="80">
        <f t="shared" si="57"/>
        <v>0</v>
      </c>
      <c r="P320" s="79">
        <f t="shared" si="58"/>
        <v>0</v>
      </c>
      <c r="Q320" s="80">
        <f t="shared" si="59"/>
        <v>0</v>
      </c>
      <c r="R320" s="80">
        <f t="shared" si="60"/>
        <v>0</v>
      </c>
      <c r="S320">
        <f t="shared" si="73"/>
        <v>0</v>
      </c>
      <c r="T320" s="35">
        <f t="shared" si="61"/>
        <v>0</v>
      </c>
      <c r="U320" s="35">
        <f t="shared" si="74"/>
        <v>0</v>
      </c>
      <c r="V320" s="42">
        <f t="shared" si="75"/>
        <v>0</v>
      </c>
      <c r="W320" s="42">
        <f t="shared" si="76"/>
        <v>0</v>
      </c>
    </row>
    <row r="321" spans="2:23" x14ac:dyDescent="0.25">
      <c r="B321">
        <v>319</v>
      </c>
      <c r="C321" s="35">
        <f t="shared" si="70"/>
        <v>0</v>
      </c>
      <c r="D321" s="46">
        <f>IF(W320&gt;0,ROUND(PMT(EvalSheet!$F$92/12,EvalSheet!$F$96*12,-C321),5),0)</f>
        <v>0</v>
      </c>
      <c r="E321" s="6">
        <f t="shared" si="65"/>
        <v>0</v>
      </c>
      <c r="F321" s="6">
        <f>IF(W320&gt;0,ROUND(MIN(C321,EvalSheet!$F$168)*$F$1,2),0)</f>
        <v>0</v>
      </c>
      <c r="G321" s="7">
        <v>0</v>
      </c>
      <c r="H321" s="7">
        <f>IF(W320&gt;0,ROUND(MIN(C321,EvalSheet!$F$168)*$H$1,0),0)</f>
        <v>0</v>
      </c>
      <c r="I321" s="7">
        <f>IF(W320&gt;0,ROUND(MIN(C321,EvalSheet!$F$168)*$I$1,2),0)</f>
        <v>0</v>
      </c>
      <c r="J321" s="7">
        <f>IF(W320&gt;0,ROUND(MIN(C321,EvalSheet!$F$168)*$J$1,2),0)</f>
        <v>0</v>
      </c>
      <c r="K321" s="7">
        <f>IF(W320&gt;0,ROUND(MIN(C321,EvalSheet!$F$168)*$K$1,2),0)</f>
        <v>0</v>
      </c>
      <c r="L321" s="6">
        <f t="shared" si="71"/>
        <v>0</v>
      </c>
      <c r="M321" s="7">
        <f t="shared" si="72"/>
        <v>0</v>
      </c>
      <c r="N321" s="2">
        <f t="shared" si="56"/>
        <v>0</v>
      </c>
      <c r="O321" s="80">
        <f t="shared" si="57"/>
        <v>0</v>
      </c>
      <c r="P321" s="79">
        <f t="shared" si="58"/>
        <v>0</v>
      </c>
      <c r="Q321" s="80">
        <f t="shared" si="59"/>
        <v>0</v>
      </c>
      <c r="R321" s="80">
        <f t="shared" si="60"/>
        <v>0</v>
      </c>
      <c r="S321">
        <f t="shared" si="73"/>
        <v>0</v>
      </c>
      <c r="T321" s="35">
        <f t="shared" si="61"/>
        <v>0</v>
      </c>
      <c r="U321" s="35">
        <f t="shared" si="74"/>
        <v>0</v>
      </c>
      <c r="V321" s="42">
        <f t="shared" si="75"/>
        <v>0</v>
      </c>
      <c r="W321" s="42">
        <f t="shared" si="76"/>
        <v>0</v>
      </c>
    </row>
    <row r="322" spans="2:23" x14ac:dyDescent="0.25">
      <c r="B322">
        <v>320</v>
      </c>
      <c r="C322" s="35">
        <f t="shared" si="70"/>
        <v>0</v>
      </c>
      <c r="D322" s="46">
        <f>IF(W321&gt;0,ROUND(PMT(EvalSheet!$F$92/12,EvalSheet!$F$96*12,-C322),5),0)</f>
        <v>0</v>
      </c>
      <c r="E322" s="6">
        <f t="shared" si="65"/>
        <v>0</v>
      </c>
      <c r="F322" s="6">
        <f>IF(W321&gt;0,ROUND(MIN(C322,EvalSheet!$F$168)*$F$1,2),0)</f>
        <v>0</v>
      </c>
      <c r="G322" s="7">
        <v>0</v>
      </c>
      <c r="H322" s="7">
        <f>IF(W321&gt;0,ROUND(MIN(C322,EvalSheet!$F$168)*$H$1,0),0)</f>
        <v>0</v>
      </c>
      <c r="I322" s="7">
        <f>IF(W321&gt;0,ROUND(MIN(C322,EvalSheet!$F$168)*$I$1,2),0)</f>
        <v>0</v>
      </c>
      <c r="J322" s="7">
        <f>IF(W321&gt;0,ROUND(MIN(C322,EvalSheet!$F$168)*$J$1,2),0)</f>
        <v>0</v>
      </c>
      <c r="K322" s="7">
        <f>IF(W321&gt;0,ROUND(MIN(C322,EvalSheet!$F$168)*$K$1,2),0)</f>
        <v>0</v>
      </c>
      <c r="L322" s="6">
        <f t="shared" si="71"/>
        <v>0</v>
      </c>
      <c r="M322" s="7">
        <f t="shared" si="72"/>
        <v>0</v>
      </c>
      <c r="N322" s="2">
        <f t="shared" si="56"/>
        <v>0</v>
      </c>
      <c r="O322" s="80">
        <f t="shared" si="57"/>
        <v>0</v>
      </c>
      <c r="P322" s="79">
        <f t="shared" si="58"/>
        <v>0</v>
      </c>
      <c r="Q322" s="80">
        <f t="shared" si="59"/>
        <v>0</v>
      </c>
      <c r="R322" s="80">
        <f t="shared" si="60"/>
        <v>0</v>
      </c>
      <c r="S322">
        <f t="shared" si="73"/>
        <v>0</v>
      </c>
      <c r="T322" s="35">
        <f t="shared" si="61"/>
        <v>0</v>
      </c>
      <c r="U322" s="35">
        <f t="shared" si="74"/>
        <v>0</v>
      </c>
      <c r="V322" s="42">
        <f t="shared" si="75"/>
        <v>0</v>
      </c>
      <c r="W322" s="42">
        <f t="shared" si="76"/>
        <v>0</v>
      </c>
    </row>
    <row r="323" spans="2:23" x14ac:dyDescent="0.25">
      <c r="B323">
        <v>321</v>
      </c>
      <c r="C323" s="35">
        <f t="shared" si="70"/>
        <v>0</v>
      </c>
      <c r="D323" s="46">
        <f>IF(W322&gt;0,ROUND(PMT(EvalSheet!$F$92/12,EvalSheet!$F$96*12,-C323),5),0)</f>
        <v>0</v>
      </c>
      <c r="E323" s="6">
        <f t="shared" si="65"/>
        <v>0</v>
      </c>
      <c r="F323" s="6">
        <f>IF(W322&gt;0,ROUND(MIN(C323,EvalSheet!$F$168)*$F$1,2),0)</f>
        <v>0</v>
      </c>
      <c r="G323" s="7">
        <v>0</v>
      </c>
      <c r="H323" s="7">
        <f>IF(W322&gt;0,ROUND(MIN(C323,EvalSheet!$F$168)*$H$1,0),0)</f>
        <v>0</v>
      </c>
      <c r="I323" s="7">
        <f>IF(W322&gt;0,ROUND(MIN(C323,EvalSheet!$F$168)*$I$1,2),0)</f>
        <v>0</v>
      </c>
      <c r="J323" s="7">
        <f>IF(W322&gt;0,ROUND(MIN(C323,EvalSheet!$F$168)*$J$1,2),0)</f>
        <v>0</v>
      </c>
      <c r="K323" s="7">
        <f>IF(W322&gt;0,ROUND(MIN(C323,EvalSheet!$F$168)*$K$1,2),0)</f>
        <v>0</v>
      </c>
      <c r="L323" s="6">
        <f t="shared" si="71"/>
        <v>0</v>
      </c>
      <c r="M323" s="7">
        <f t="shared" si="72"/>
        <v>0</v>
      </c>
      <c r="N323" s="2">
        <f t="shared" ref="N323:N386" si="77">INT(M323)</f>
        <v>0</v>
      </c>
      <c r="O323" s="80">
        <f t="shared" ref="O323:O386" si="78">INT((M323-N323)*10)/10</f>
        <v>0</v>
      </c>
      <c r="P323" s="79">
        <f t="shared" ref="P323:P386" si="79">M323-N323-O323</f>
        <v>0</v>
      </c>
      <c r="Q323" s="80">
        <f t="shared" ref="Q323:Q386" si="80">IF(OR(P323=0.05,P323=0),P323,IF(AND(P323&gt;0.051,P323&lt;0.1),0.1,IF(AND(P323&gt;0.001,P323&lt;0.05),0.05,P323)))</f>
        <v>0</v>
      </c>
      <c r="R323" s="80">
        <f t="shared" ref="R323:R386" si="81">N323+O323+Q323</f>
        <v>0</v>
      </c>
      <c r="S323">
        <f t="shared" si="73"/>
        <v>0</v>
      </c>
      <c r="T323" s="35">
        <f t="shared" si="61"/>
        <v>0</v>
      </c>
      <c r="U323" s="35">
        <f t="shared" si="74"/>
        <v>0</v>
      </c>
      <c r="V323" s="42">
        <f t="shared" si="75"/>
        <v>0</v>
      </c>
      <c r="W323" s="42">
        <f t="shared" si="76"/>
        <v>0</v>
      </c>
    </row>
    <row r="324" spans="2:23" x14ac:dyDescent="0.25">
      <c r="B324">
        <v>322</v>
      </c>
      <c r="C324" s="35">
        <f t="shared" si="70"/>
        <v>0</v>
      </c>
      <c r="D324" s="46">
        <f>IF(W323&gt;0,ROUND(PMT(EvalSheet!$F$92/12,EvalSheet!$F$96*12,-C324),5),0)</f>
        <v>0</v>
      </c>
      <c r="E324" s="6">
        <f t="shared" si="65"/>
        <v>0</v>
      </c>
      <c r="F324" s="6">
        <f>IF(W323&gt;0,ROUND(MIN(C324,EvalSheet!$F$168)*$F$1,2),0)</f>
        <v>0</v>
      </c>
      <c r="G324" s="7">
        <v>0</v>
      </c>
      <c r="H324" s="7">
        <f>IF(W323&gt;0,ROUND(MIN(C324,EvalSheet!$F$168)*$H$1,0),0)</f>
        <v>0</v>
      </c>
      <c r="I324" s="7">
        <f>IF(W323&gt;0,ROUND(MIN(C324,EvalSheet!$F$168)*$I$1,2),0)</f>
        <v>0</v>
      </c>
      <c r="J324" s="7">
        <f>IF(W323&gt;0,ROUND(MIN(C324,EvalSheet!$F$168)*$J$1,2),0)</f>
        <v>0</v>
      </c>
      <c r="K324" s="7">
        <f>IF(W323&gt;0,ROUND(MIN(C324,EvalSheet!$F$168)*$K$1,2),0)</f>
        <v>0</v>
      </c>
      <c r="L324" s="6">
        <f t="shared" si="71"/>
        <v>0</v>
      </c>
      <c r="M324" s="7">
        <f t="shared" si="72"/>
        <v>0</v>
      </c>
      <c r="N324" s="2">
        <f t="shared" si="77"/>
        <v>0</v>
      </c>
      <c r="O324" s="80">
        <f t="shared" si="78"/>
        <v>0</v>
      </c>
      <c r="P324" s="79">
        <f t="shared" si="79"/>
        <v>0</v>
      </c>
      <c r="Q324" s="80">
        <f t="shared" si="80"/>
        <v>0</v>
      </c>
      <c r="R324" s="80">
        <f t="shared" si="81"/>
        <v>0</v>
      </c>
      <c r="S324">
        <f t="shared" si="73"/>
        <v>0</v>
      </c>
      <c r="T324" s="35">
        <f t="shared" ref="T324:T387" si="82">SUM(D324:E324)+R324+S324</f>
        <v>0</v>
      </c>
      <c r="U324" s="35">
        <f t="shared" si="74"/>
        <v>0</v>
      </c>
      <c r="V324" s="42">
        <f t="shared" si="75"/>
        <v>0</v>
      </c>
      <c r="W324" s="42">
        <f t="shared" si="76"/>
        <v>0</v>
      </c>
    </row>
    <row r="325" spans="2:23" x14ac:dyDescent="0.25">
      <c r="B325">
        <v>323</v>
      </c>
      <c r="C325" s="35">
        <f t="shared" ref="C325:C362" si="83">IF(W324&gt;0,C324-1000,C324)</f>
        <v>0</v>
      </c>
      <c r="D325" s="46">
        <f>IF(W324&gt;0,ROUND(PMT(EvalSheet!$F$92/12,EvalSheet!$F$96*12,-C325),5),0)</f>
        <v>0</v>
      </c>
      <c r="E325" s="6">
        <f t="shared" ref="E325:E388" si="84">IF(W324&gt;0,ROUND(C325*$E$1/1000,2),0)</f>
        <v>0</v>
      </c>
      <c r="F325" s="6">
        <f>IF(W324&gt;0,ROUND(MIN(C325,EvalSheet!$F$168)*$F$1,2),0)</f>
        <v>0</v>
      </c>
      <c r="G325" s="7">
        <v>0</v>
      </c>
      <c r="H325" s="7">
        <f>IF(W324&gt;0,ROUND(MIN(C325,EvalSheet!$F$168)*$H$1,0),0)</f>
        <v>0</v>
      </c>
      <c r="I325" s="7">
        <f>IF(W324&gt;0,ROUND(MIN(C325,EvalSheet!$F$168)*$I$1,2),0)</f>
        <v>0</v>
      </c>
      <c r="J325" s="7">
        <f>IF(W324&gt;0,ROUND(MIN(C325,EvalSheet!$F$168)*$J$1,2),0)</f>
        <v>0</v>
      </c>
      <c r="K325" s="7">
        <f>IF(W324&gt;0,ROUND(MIN(C325,EvalSheet!$F$168)*$K$1,2),0)</f>
        <v>0</v>
      </c>
      <c r="L325" s="6">
        <f t="shared" ref="L325:L362" si="85">IF(W324&gt;0,F325+SUM(H325:K325),0)</f>
        <v>0</v>
      </c>
      <c r="M325" s="7">
        <f t="shared" ref="M325:M362" si="86">IF(W324&gt;0,ROUND(L325/12,2),0)</f>
        <v>0</v>
      </c>
      <c r="N325" s="2">
        <f t="shared" si="77"/>
        <v>0</v>
      </c>
      <c r="O325" s="80">
        <f t="shared" si="78"/>
        <v>0</v>
      </c>
      <c r="P325" s="79">
        <f t="shared" si="79"/>
        <v>0</v>
      </c>
      <c r="Q325" s="80">
        <f t="shared" si="80"/>
        <v>0</v>
      </c>
      <c r="R325" s="80">
        <f t="shared" si="81"/>
        <v>0</v>
      </c>
      <c r="S325">
        <f t="shared" ref="S325:S362" si="87">IF(W324&gt;0,S324,0)</f>
        <v>0</v>
      </c>
      <c r="T325" s="35">
        <f t="shared" si="82"/>
        <v>0</v>
      </c>
      <c r="U325" s="35">
        <f t="shared" ref="U325:U362" si="88">IF(AND(T325&gt;0,T326=0),T325,0)</f>
        <v>0</v>
      </c>
      <c r="V325" s="42">
        <f t="shared" ref="V325:V362" si="89">IF(W324&gt;0,V324,0)</f>
        <v>0</v>
      </c>
      <c r="W325" s="42">
        <f t="shared" ref="W325:W362" si="90">IF(ROUND(T325-V325,2)&gt;0,ROUND(T325-V325,2),0)</f>
        <v>0</v>
      </c>
    </row>
    <row r="326" spans="2:23" x14ac:dyDescent="0.25">
      <c r="B326">
        <v>324</v>
      </c>
      <c r="C326" s="35">
        <f t="shared" si="83"/>
        <v>0</v>
      </c>
      <c r="D326" s="46">
        <f>IF(W325&gt;0,ROUND(PMT(EvalSheet!$F$92/12,EvalSheet!$F$96*12,-C326),5),0)</f>
        <v>0</v>
      </c>
      <c r="E326" s="6">
        <f t="shared" si="84"/>
        <v>0</v>
      </c>
      <c r="F326" s="6">
        <f>IF(W325&gt;0,ROUND(MIN(C326,EvalSheet!$F$168)*$F$1,2),0)</f>
        <v>0</v>
      </c>
      <c r="G326" s="7">
        <v>0</v>
      </c>
      <c r="H326" s="7">
        <f>IF(W325&gt;0,ROUND(MIN(C326,EvalSheet!$F$168)*$H$1,0),0)</f>
        <v>0</v>
      </c>
      <c r="I326" s="7">
        <f>IF(W325&gt;0,ROUND(MIN(C326,EvalSheet!$F$168)*$I$1,2),0)</f>
        <v>0</v>
      </c>
      <c r="J326" s="7">
        <f>IF(W325&gt;0,ROUND(MIN(C326,EvalSheet!$F$168)*$J$1,2),0)</f>
        <v>0</v>
      </c>
      <c r="K326" s="7">
        <f>IF(W325&gt;0,ROUND(MIN(C326,EvalSheet!$F$168)*$K$1,2),0)</f>
        <v>0</v>
      </c>
      <c r="L326" s="6">
        <f t="shared" si="85"/>
        <v>0</v>
      </c>
      <c r="M326" s="7">
        <f t="shared" si="86"/>
        <v>0</v>
      </c>
      <c r="N326" s="2">
        <f t="shared" si="77"/>
        <v>0</v>
      </c>
      <c r="O326" s="80">
        <f t="shared" si="78"/>
        <v>0</v>
      </c>
      <c r="P326" s="79">
        <f t="shared" si="79"/>
        <v>0</v>
      </c>
      <c r="Q326" s="80">
        <f t="shared" si="80"/>
        <v>0</v>
      </c>
      <c r="R326" s="80">
        <f t="shared" si="81"/>
        <v>0</v>
      </c>
      <c r="S326">
        <f t="shared" si="87"/>
        <v>0</v>
      </c>
      <c r="T326" s="35">
        <f t="shared" si="82"/>
        <v>0</v>
      </c>
      <c r="U326" s="35">
        <f t="shared" si="88"/>
        <v>0</v>
      </c>
      <c r="V326" s="42">
        <f t="shared" si="89"/>
        <v>0</v>
      </c>
      <c r="W326" s="42">
        <f t="shared" si="90"/>
        <v>0</v>
      </c>
    </row>
    <row r="327" spans="2:23" x14ac:dyDescent="0.25">
      <c r="B327">
        <v>325</v>
      </c>
      <c r="C327" s="35">
        <f t="shared" si="83"/>
        <v>0</v>
      </c>
      <c r="D327" s="46">
        <f>IF(W326&gt;0,ROUND(PMT(EvalSheet!$F$92/12,EvalSheet!$F$96*12,-C327),5),0)</f>
        <v>0</v>
      </c>
      <c r="E327" s="6">
        <f t="shared" si="84"/>
        <v>0</v>
      </c>
      <c r="F327" s="6">
        <f>IF(W326&gt;0,ROUND(MIN(C327,EvalSheet!$F$168)*$F$1,2),0)</f>
        <v>0</v>
      </c>
      <c r="G327" s="7">
        <v>0</v>
      </c>
      <c r="H327" s="7">
        <f>IF(W326&gt;0,ROUND(MIN(C327,EvalSheet!$F$168)*$H$1,0),0)</f>
        <v>0</v>
      </c>
      <c r="I327" s="7">
        <f>IF(W326&gt;0,ROUND(MIN(C327,EvalSheet!$F$168)*$I$1,2),0)</f>
        <v>0</v>
      </c>
      <c r="J327" s="7">
        <f>IF(W326&gt;0,ROUND(MIN(C327,EvalSheet!$F$168)*$J$1,2),0)</f>
        <v>0</v>
      </c>
      <c r="K327" s="7">
        <f>IF(W326&gt;0,ROUND(MIN(C327,EvalSheet!$F$168)*$K$1,2),0)</f>
        <v>0</v>
      </c>
      <c r="L327" s="6">
        <f t="shared" si="85"/>
        <v>0</v>
      </c>
      <c r="M327" s="7">
        <f t="shared" si="86"/>
        <v>0</v>
      </c>
      <c r="N327" s="2">
        <f t="shared" si="77"/>
        <v>0</v>
      </c>
      <c r="O327" s="80">
        <f t="shared" si="78"/>
        <v>0</v>
      </c>
      <c r="P327" s="79">
        <f t="shared" si="79"/>
        <v>0</v>
      </c>
      <c r="Q327" s="80">
        <f t="shared" si="80"/>
        <v>0</v>
      </c>
      <c r="R327" s="80">
        <f t="shared" si="81"/>
        <v>0</v>
      </c>
      <c r="S327">
        <f t="shared" si="87"/>
        <v>0</v>
      </c>
      <c r="T327" s="35">
        <f t="shared" si="82"/>
        <v>0</v>
      </c>
      <c r="U327" s="35">
        <f t="shared" si="88"/>
        <v>0</v>
      </c>
      <c r="V327" s="42">
        <f t="shared" si="89"/>
        <v>0</v>
      </c>
      <c r="W327" s="42">
        <f t="shared" si="90"/>
        <v>0</v>
      </c>
    </row>
    <row r="328" spans="2:23" x14ac:dyDescent="0.25">
      <c r="B328">
        <v>326</v>
      </c>
      <c r="C328" s="35">
        <f t="shared" si="83"/>
        <v>0</v>
      </c>
      <c r="D328" s="46">
        <f>IF(W327&gt;0,ROUND(PMT(EvalSheet!$F$92/12,EvalSheet!$F$96*12,-C328),5),0)</f>
        <v>0</v>
      </c>
      <c r="E328" s="6">
        <f t="shared" si="84"/>
        <v>0</v>
      </c>
      <c r="F328" s="6">
        <f>IF(W327&gt;0,ROUND(MIN(C328,EvalSheet!$F$168)*$F$1,2),0)</f>
        <v>0</v>
      </c>
      <c r="G328" s="7">
        <v>0</v>
      </c>
      <c r="H328" s="7">
        <f>IF(W327&gt;0,ROUND(MIN(C328,EvalSheet!$F$168)*$H$1,0),0)</f>
        <v>0</v>
      </c>
      <c r="I328" s="7">
        <f>IF(W327&gt;0,ROUND(MIN(C328,EvalSheet!$F$168)*$I$1,2),0)</f>
        <v>0</v>
      </c>
      <c r="J328" s="7">
        <f>IF(W327&gt;0,ROUND(MIN(C328,EvalSheet!$F$168)*$J$1,2),0)</f>
        <v>0</v>
      </c>
      <c r="K328" s="7">
        <f>IF(W327&gt;0,ROUND(MIN(C328,EvalSheet!$F$168)*$K$1,2),0)</f>
        <v>0</v>
      </c>
      <c r="L328" s="6">
        <f t="shared" si="85"/>
        <v>0</v>
      </c>
      <c r="M328" s="7">
        <f t="shared" si="86"/>
        <v>0</v>
      </c>
      <c r="N328" s="2">
        <f t="shared" si="77"/>
        <v>0</v>
      </c>
      <c r="O328" s="80">
        <f t="shared" si="78"/>
        <v>0</v>
      </c>
      <c r="P328" s="79">
        <f t="shared" si="79"/>
        <v>0</v>
      </c>
      <c r="Q328" s="80">
        <f t="shared" si="80"/>
        <v>0</v>
      </c>
      <c r="R328" s="80">
        <f t="shared" si="81"/>
        <v>0</v>
      </c>
      <c r="S328">
        <f t="shared" si="87"/>
        <v>0</v>
      </c>
      <c r="T328" s="35">
        <f t="shared" si="82"/>
        <v>0</v>
      </c>
      <c r="U328" s="35">
        <f t="shared" si="88"/>
        <v>0</v>
      </c>
      <c r="V328" s="42">
        <f t="shared" si="89"/>
        <v>0</v>
      </c>
      <c r="W328" s="42">
        <f t="shared" si="90"/>
        <v>0</v>
      </c>
    </row>
    <row r="329" spans="2:23" x14ac:dyDescent="0.25">
      <c r="B329">
        <v>327</v>
      </c>
      <c r="C329" s="35">
        <f t="shared" si="83"/>
        <v>0</v>
      </c>
      <c r="D329" s="46">
        <f>IF(W328&gt;0,ROUND(PMT(EvalSheet!$F$92/12,EvalSheet!$F$96*12,-C329),5),0)</f>
        <v>0</v>
      </c>
      <c r="E329" s="6">
        <f t="shared" si="84"/>
        <v>0</v>
      </c>
      <c r="F329" s="6">
        <f>IF(W328&gt;0,ROUND(MIN(C329,EvalSheet!$F$168)*$F$1,2),0)</f>
        <v>0</v>
      </c>
      <c r="G329" s="7">
        <v>0</v>
      </c>
      <c r="H329" s="7">
        <f>IF(W328&gt;0,ROUND(MIN(C329,EvalSheet!$F$168)*$H$1,0),0)</f>
        <v>0</v>
      </c>
      <c r="I329" s="7">
        <f>IF(W328&gt;0,ROUND(MIN(C329,EvalSheet!$F$168)*$I$1,2),0)</f>
        <v>0</v>
      </c>
      <c r="J329" s="7">
        <f>IF(W328&gt;0,ROUND(MIN(C329,EvalSheet!$F$168)*$J$1,2),0)</f>
        <v>0</v>
      </c>
      <c r="K329" s="7">
        <f>IF(W328&gt;0,ROUND(MIN(C329,EvalSheet!$F$168)*$K$1,2),0)</f>
        <v>0</v>
      </c>
      <c r="L329" s="6">
        <f t="shared" si="85"/>
        <v>0</v>
      </c>
      <c r="M329" s="7">
        <f t="shared" si="86"/>
        <v>0</v>
      </c>
      <c r="N329" s="2">
        <f t="shared" si="77"/>
        <v>0</v>
      </c>
      <c r="O329" s="80">
        <f t="shared" si="78"/>
        <v>0</v>
      </c>
      <c r="P329" s="79">
        <f t="shared" si="79"/>
        <v>0</v>
      </c>
      <c r="Q329" s="80">
        <f t="shared" si="80"/>
        <v>0</v>
      </c>
      <c r="R329" s="80">
        <f t="shared" si="81"/>
        <v>0</v>
      </c>
      <c r="S329">
        <f t="shared" si="87"/>
        <v>0</v>
      </c>
      <c r="T329" s="35">
        <f t="shared" si="82"/>
        <v>0</v>
      </c>
      <c r="U329" s="35">
        <f t="shared" si="88"/>
        <v>0</v>
      </c>
      <c r="V329" s="42">
        <f t="shared" si="89"/>
        <v>0</v>
      </c>
      <c r="W329" s="42">
        <f t="shared" si="90"/>
        <v>0</v>
      </c>
    </row>
    <row r="330" spans="2:23" x14ac:dyDescent="0.25">
      <c r="B330">
        <v>328</v>
      </c>
      <c r="C330" s="35">
        <f t="shared" si="83"/>
        <v>0</v>
      </c>
      <c r="D330" s="46">
        <f>IF(W329&gt;0,ROUND(PMT(EvalSheet!$F$92/12,EvalSheet!$F$96*12,-C330),5),0)</f>
        <v>0</v>
      </c>
      <c r="E330" s="6">
        <f t="shared" si="84"/>
        <v>0</v>
      </c>
      <c r="F330" s="6">
        <f>IF(W329&gt;0,ROUND(MIN(C330,EvalSheet!$F$168)*$F$1,2),0)</f>
        <v>0</v>
      </c>
      <c r="G330" s="7">
        <v>0</v>
      </c>
      <c r="H330" s="7">
        <f>IF(W329&gt;0,ROUND(MIN(C330,EvalSheet!$F$168)*$H$1,0),0)</f>
        <v>0</v>
      </c>
      <c r="I330" s="7">
        <f>IF(W329&gt;0,ROUND(MIN(C330,EvalSheet!$F$168)*$I$1,2),0)</f>
        <v>0</v>
      </c>
      <c r="J330" s="7">
        <f>IF(W329&gt;0,ROUND(MIN(C330,EvalSheet!$F$168)*$J$1,2),0)</f>
        <v>0</v>
      </c>
      <c r="K330" s="7">
        <f>IF(W329&gt;0,ROUND(MIN(C330,EvalSheet!$F$168)*$K$1,2),0)</f>
        <v>0</v>
      </c>
      <c r="L330" s="6">
        <f t="shared" si="85"/>
        <v>0</v>
      </c>
      <c r="M330" s="7">
        <f t="shared" si="86"/>
        <v>0</v>
      </c>
      <c r="N330" s="2">
        <f t="shared" si="77"/>
        <v>0</v>
      </c>
      <c r="O330" s="80">
        <f t="shared" si="78"/>
        <v>0</v>
      </c>
      <c r="P330" s="79">
        <f t="shared" si="79"/>
        <v>0</v>
      </c>
      <c r="Q330" s="80">
        <f t="shared" si="80"/>
        <v>0</v>
      </c>
      <c r="R330" s="80">
        <f t="shared" si="81"/>
        <v>0</v>
      </c>
      <c r="S330">
        <f t="shared" si="87"/>
        <v>0</v>
      </c>
      <c r="T330" s="35">
        <f t="shared" si="82"/>
        <v>0</v>
      </c>
      <c r="U330" s="35">
        <f t="shared" si="88"/>
        <v>0</v>
      </c>
      <c r="V330" s="42">
        <f t="shared" si="89"/>
        <v>0</v>
      </c>
      <c r="W330" s="42">
        <f t="shared" si="90"/>
        <v>0</v>
      </c>
    </row>
    <row r="331" spans="2:23" x14ac:dyDescent="0.25">
      <c r="B331">
        <v>329</v>
      </c>
      <c r="C331" s="35">
        <f t="shared" si="83"/>
        <v>0</v>
      </c>
      <c r="D331" s="46">
        <f>IF(W330&gt;0,ROUND(PMT(EvalSheet!$F$92/12,EvalSheet!$F$96*12,-C331),5),0)</f>
        <v>0</v>
      </c>
      <c r="E331" s="6">
        <f t="shared" si="84"/>
        <v>0</v>
      </c>
      <c r="F331" s="6">
        <f>IF(W330&gt;0,ROUND(MIN(C331,EvalSheet!$F$168)*$F$1,2),0)</f>
        <v>0</v>
      </c>
      <c r="G331" s="7">
        <v>0</v>
      </c>
      <c r="H331" s="7">
        <f>IF(W330&gt;0,ROUND(MIN(C331,EvalSheet!$F$168)*$H$1,0),0)</f>
        <v>0</v>
      </c>
      <c r="I331" s="7">
        <f>IF(W330&gt;0,ROUND(MIN(C331,EvalSheet!$F$168)*$I$1,2),0)</f>
        <v>0</v>
      </c>
      <c r="J331" s="7">
        <f>IF(W330&gt;0,ROUND(MIN(C331,EvalSheet!$F$168)*$J$1,2),0)</f>
        <v>0</v>
      </c>
      <c r="K331" s="7">
        <f>IF(W330&gt;0,ROUND(MIN(C331,EvalSheet!$F$168)*$K$1,2),0)</f>
        <v>0</v>
      </c>
      <c r="L331" s="6">
        <f t="shared" si="85"/>
        <v>0</v>
      </c>
      <c r="M331" s="7">
        <f t="shared" si="86"/>
        <v>0</v>
      </c>
      <c r="N331" s="2">
        <f t="shared" si="77"/>
        <v>0</v>
      </c>
      <c r="O331" s="80">
        <f t="shared" si="78"/>
        <v>0</v>
      </c>
      <c r="P331" s="79">
        <f t="shared" si="79"/>
        <v>0</v>
      </c>
      <c r="Q331" s="80">
        <f t="shared" si="80"/>
        <v>0</v>
      </c>
      <c r="R331" s="80">
        <f t="shared" si="81"/>
        <v>0</v>
      </c>
      <c r="S331">
        <f t="shared" si="87"/>
        <v>0</v>
      </c>
      <c r="T331" s="35">
        <f t="shared" si="82"/>
        <v>0</v>
      </c>
      <c r="U331" s="35">
        <f t="shared" si="88"/>
        <v>0</v>
      </c>
      <c r="V331" s="42">
        <f t="shared" si="89"/>
        <v>0</v>
      </c>
      <c r="W331" s="42">
        <f t="shared" si="90"/>
        <v>0</v>
      </c>
    </row>
    <row r="332" spans="2:23" x14ac:dyDescent="0.25">
      <c r="B332">
        <v>330</v>
      </c>
      <c r="C332" s="35">
        <f t="shared" si="83"/>
        <v>0</v>
      </c>
      <c r="D332" s="46">
        <f>IF(W331&gt;0,ROUND(PMT(EvalSheet!$F$92/12,EvalSheet!$F$96*12,-C332),5),0)</f>
        <v>0</v>
      </c>
      <c r="E332" s="6">
        <f t="shared" si="84"/>
        <v>0</v>
      </c>
      <c r="F332" s="6">
        <f>IF(W331&gt;0,ROUND(MIN(C332,EvalSheet!$F$168)*$F$1,2),0)</f>
        <v>0</v>
      </c>
      <c r="G332" s="7">
        <v>0</v>
      </c>
      <c r="H332" s="7">
        <f>IF(W331&gt;0,ROUND(MIN(C332,EvalSheet!$F$168)*$H$1,0),0)</f>
        <v>0</v>
      </c>
      <c r="I332" s="7">
        <f>IF(W331&gt;0,ROUND(MIN(C332,EvalSheet!$F$168)*$I$1,2),0)</f>
        <v>0</v>
      </c>
      <c r="J332" s="7">
        <f>IF(W331&gt;0,ROUND(MIN(C332,EvalSheet!$F$168)*$J$1,2),0)</f>
        <v>0</v>
      </c>
      <c r="K332" s="7">
        <f>IF(W331&gt;0,ROUND(MIN(C332,EvalSheet!$F$168)*$K$1,2),0)</f>
        <v>0</v>
      </c>
      <c r="L332" s="6">
        <f t="shared" si="85"/>
        <v>0</v>
      </c>
      <c r="M332" s="7">
        <f t="shared" si="86"/>
        <v>0</v>
      </c>
      <c r="N332" s="2">
        <f t="shared" si="77"/>
        <v>0</v>
      </c>
      <c r="O332" s="80">
        <f t="shared" si="78"/>
        <v>0</v>
      </c>
      <c r="P332" s="79">
        <f t="shared" si="79"/>
        <v>0</v>
      </c>
      <c r="Q332" s="80">
        <f t="shared" si="80"/>
        <v>0</v>
      </c>
      <c r="R332" s="80">
        <f t="shared" si="81"/>
        <v>0</v>
      </c>
      <c r="S332">
        <f t="shared" si="87"/>
        <v>0</v>
      </c>
      <c r="T332" s="35">
        <f t="shared" si="82"/>
        <v>0</v>
      </c>
      <c r="U332" s="35">
        <f t="shared" si="88"/>
        <v>0</v>
      </c>
      <c r="V332" s="42">
        <f t="shared" si="89"/>
        <v>0</v>
      </c>
      <c r="W332" s="42">
        <f t="shared" si="90"/>
        <v>0</v>
      </c>
    </row>
    <row r="333" spans="2:23" x14ac:dyDescent="0.25">
      <c r="B333">
        <v>331</v>
      </c>
      <c r="C333" s="35">
        <f t="shared" si="83"/>
        <v>0</v>
      </c>
      <c r="D333" s="46">
        <f>IF(W332&gt;0,ROUND(PMT(EvalSheet!$F$92/12,EvalSheet!$F$96*12,-C333),5),0)</f>
        <v>0</v>
      </c>
      <c r="E333" s="6">
        <f t="shared" si="84"/>
        <v>0</v>
      </c>
      <c r="F333" s="6">
        <f>IF(W332&gt;0,ROUND(MIN(C333,EvalSheet!$F$168)*$F$1,2),0)</f>
        <v>0</v>
      </c>
      <c r="G333" s="7">
        <v>0</v>
      </c>
      <c r="H333" s="7">
        <f>IF(W332&gt;0,ROUND(MIN(C333,EvalSheet!$F$168)*$H$1,0),0)</f>
        <v>0</v>
      </c>
      <c r="I333" s="7">
        <f>IF(W332&gt;0,ROUND(MIN(C333,EvalSheet!$F$168)*$I$1,2),0)</f>
        <v>0</v>
      </c>
      <c r="J333" s="7">
        <f>IF(W332&gt;0,ROUND(MIN(C333,EvalSheet!$F$168)*$J$1,2),0)</f>
        <v>0</v>
      </c>
      <c r="K333" s="7">
        <f>IF(W332&gt;0,ROUND(MIN(C333,EvalSheet!$F$168)*$K$1,2),0)</f>
        <v>0</v>
      </c>
      <c r="L333" s="6">
        <f t="shared" si="85"/>
        <v>0</v>
      </c>
      <c r="M333" s="7">
        <f t="shared" si="86"/>
        <v>0</v>
      </c>
      <c r="N333" s="2">
        <f t="shared" si="77"/>
        <v>0</v>
      </c>
      <c r="O333" s="80">
        <f t="shared" si="78"/>
        <v>0</v>
      </c>
      <c r="P333" s="79">
        <f t="shared" si="79"/>
        <v>0</v>
      </c>
      <c r="Q333" s="80">
        <f t="shared" si="80"/>
        <v>0</v>
      </c>
      <c r="R333" s="80">
        <f t="shared" si="81"/>
        <v>0</v>
      </c>
      <c r="S333">
        <f t="shared" si="87"/>
        <v>0</v>
      </c>
      <c r="T333" s="35">
        <f t="shared" si="82"/>
        <v>0</v>
      </c>
      <c r="U333" s="35">
        <f t="shared" si="88"/>
        <v>0</v>
      </c>
      <c r="V333" s="42">
        <f t="shared" si="89"/>
        <v>0</v>
      </c>
      <c r="W333" s="42">
        <f t="shared" si="90"/>
        <v>0</v>
      </c>
    </row>
    <row r="334" spans="2:23" x14ac:dyDescent="0.25">
      <c r="B334">
        <v>332</v>
      </c>
      <c r="C334" s="35">
        <f t="shared" si="83"/>
        <v>0</v>
      </c>
      <c r="D334" s="46">
        <f>IF(W333&gt;0,ROUND(PMT(EvalSheet!$F$92/12,EvalSheet!$F$96*12,-C334),5),0)</f>
        <v>0</v>
      </c>
      <c r="E334" s="6">
        <f t="shared" si="84"/>
        <v>0</v>
      </c>
      <c r="F334" s="6">
        <f>IF(W333&gt;0,ROUND(MIN(C334,EvalSheet!$F$168)*$F$1,2),0)</f>
        <v>0</v>
      </c>
      <c r="G334" s="7">
        <v>0</v>
      </c>
      <c r="H334" s="7">
        <f>IF(W333&gt;0,ROUND(MIN(C334,EvalSheet!$F$168)*$H$1,0),0)</f>
        <v>0</v>
      </c>
      <c r="I334" s="7">
        <f>IF(W333&gt;0,ROUND(MIN(C334,EvalSheet!$F$168)*$I$1,2),0)</f>
        <v>0</v>
      </c>
      <c r="J334" s="7">
        <f>IF(W333&gt;0,ROUND(MIN(C334,EvalSheet!$F$168)*$J$1,2),0)</f>
        <v>0</v>
      </c>
      <c r="K334" s="7">
        <f>IF(W333&gt;0,ROUND(MIN(C334,EvalSheet!$F$168)*$K$1,2),0)</f>
        <v>0</v>
      </c>
      <c r="L334" s="6">
        <f t="shared" si="85"/>
        <v>0</v>
      </c>
      <c r="M334" s="7">
        <f t="shared" si="86"/>
        <v>0</v>
      </c>
      <c r="N334" s="2">
        <f t="shared" si="77"/>
        <v>0</v>
      </c>
      <c r="O334" s="80">
        <f t="shared" si="78"/>
        <v>0</v>
      </c>
      <c r="P334" s="79">
        <f t="shared" si="79"/>
        <v>0</v>
      </c>
      <c r="Q334" s="80">
        <f t="shared" si="80"/>
        <v>0</v>
      </c>
      <c r="R334" s="80">
        <f t="shared" si="81"/>
        <v>0</v>
      </c>
      <c r="S334">
        <f t="shared" si="87"/>
        <v>0</v>
      </c>
      <c r="T334" s="35">
        <f t="shared" si="82"/>
        <v>0</v>
      </c>
      <c r="U334" s="35">
        <f t="shared" si="88"/>
        <v>0</v>
      </c>
      <c r="V334" s="42">
        <f t="shared" si="89"/>
        <v>0</v>
      </c>
      <c r="W334" s="42">
        <f t="shared" si="90"/>
        <v>0</v>
      </c>
    </row>
    <row r="335" spans="2:23" x14ac:dyDescent="0.25">
      <c r="B335">
        <v>333</v>
      </c>
      <c r="C335" s="35">
        <f t="shared" si="83"/>
        <v>0</v>
      </c>
      <c r="D335" s="46">
        <f>IF(W334&gt;0,ROUND(PMT(EvalSheet!$F$92/12,EvalSheet!$F$96*12,-C335),5),0)</f>
        <v>0</v>
      </c>
      <c r="E335" s="6">
        <f t="shared" si="84"/>
        <v>0</v>
      </c>
      <c r="F335" s="6">
        <f>IF(W334&gt;0,ROUND(MIN(C335,EvalSheet!$F$168)*$F$1,2),0)</f>
        <v>0</v>
      </c>
      <c r="G335" s="7">
        <v>0</v>
      </c>
      <c r="H335" s="7">
        <f>IF(W334&gt;0,ROUND(MIN(C335,EvalSheet!$F$168)*$H$1,0),0)</f>
        <v>0</v>
      </c>
      <c r="I335" s="7">
        <f>IF(W334&gt;0,ROUND(MIN(C335,EvalSheet!$F$168)*$I$1,2),0)</f>
        <v>0</v>
      </c>
      <c r="J335" s="7">
        <f>IF(W334&gt;0,ROUND(MIN(C335,EvalSheet!$F$168)*$J$1,2),0)</f>
        <v>0</v>
      </c>
      <c r="K335" s="7">
        <f>IF(W334&gt;0,ROUND(MIN(C335,EvalSheet!$F$168)*$K$1,2),0)</f>
        <v>0</v>
      </c>
      <c r="L335" s="6">
        <f t="shared" si="85"/>
        <v>0</v>
      </c>
      <c r="M335" s="7">
        <f t="shared" si="86"/>
        <v>0</v>
      </c>
      <c r="N335" s="2">
        <f t="shared" si="77"/>
        <v>0</v>
      </c>
      <c r="O335" s="80">
        <f t="shared" si="78"/>
        <v>0</v>
      </c>
      <c r="P335" s="79">
        <f t="shared" si="79"/>
        <v>0</v>
      </c>
      <c r="Q335" s="80">
        <f t="shared" si="80"/>
        <v>0</v>
      </c>
      <c r="R335" s="80">
        <f t="shared" si="81"/>
        <v>0</v>
      </c>
      <c r="S335">
        <f t="shared" si="87"/>
        <v>0</v>
      </c>
      <c r="T335" s="35">
        <f t="shared" si="82"/>
        <v>0</v>
      </c>
      <c r="U335" s="35">
        <f t="shared" si="88"/>
        <v>0</v>
      </c>
      <c r="V335" s="42">
        <f t="shared" si="89"/>
        <v>0</v>
      </c>
      <c r="W335" s="42">
        <f t="shared" si="90"/>
        <v>0</v>
      </c>
    </row>
    <row r="336" spans="2:23" x14ac:dyDescent="0.25">
      <c r="B336">
        <v>334</v>
      </c>
      <c r="C336" s="35">
        <f t="shared" si="83"/>
        <v>0</v>
      </c>
      <c r="D336" s="46">
        <f>IF(W335&gt;0,ROUND(PMT(EvalSheet!$F$92/12,EvalSheet!$F$96*12,-C336),5),0)</f>
        <v>0</v>
      </c>
      <c r="E336" s="6">
        <f t="shared" si="84"/>
        <v>0</v>
      </c>
      <c r="F336" s="6">
        <f>IF(W335&gt;0,ROUND(MIN(C336,EvalSheet!$F$168)*$F$1,2),0)</f>
        <v>0</v>
      </c>
      <c r="G336" s="7">
        <v>0</v>
      </c>
      <c r="H336" s="7">
        <f>IF(W335&gt;0,ROUND(MIN(C336,EvalSheet!$F$168)*$H$1,0),0)</f>
        <v>0</v>
      </c>
      <c r="I336" s="7">
        <f>IF(W335&gt;0,ROUND(MIN(C336,EvalSheet!$F$168)*$I$1,2),0)</f>
        <v>0</v>
      </c>
      <c r="J336" s="7">
        <f>IF(W335&gt;0,ROUND(MIN(C336,EvalSheet!$F$168)*$J$1,2),0)</f>
        <v>0</v>
      </c>
      <c r="K336" s="7">
        <f>IF(W335&gt;0,ROUND(MIN(C336,EvalSheet!$F$168)*$K$1,2),0)</f>
        <v>0</v>
      </c>
      <c r="L336" s="6">
        <f t="shared" si="85"/>
        <v>0</v>
      </c>
      <c r="M336" s="7">
        <f t="shared" si="86"/>
        <v>0</v>
      </c>
      <c r="N336" s="2">
        <f t="shared" si="77"/>
        <v>0</v>
      </c>
      <c r="O336" s="80">
        <f t="shared" si="78"/>
        <v>0</v>
      </c>
      <c r="P336" s="79">
        <f t="shared" si="79"/>
        <v>0</v>
      </c>
      <c r="Q336" s="80">
        <f t="shared" si="80"/>
        <v>0</v>
      </c>
      <c r="R336" s="80">
        <f t="shared" si="81"/>
        <v>0</v>
      </c>
      <c r="S336">
        <f t="shared" si="87"/>
        <v>0</v>
      </c>
      <c r="T336" s="35">
        <f t="shared" si="82"/>
        <v>0</v>
      </c>
      <c r="U336" s="35">
        <f t="shared" si="88"/>
        <v>0</v>
      </c>
      <c r="V336" s="42">
        <f t="shared" si="89"/>
        <v>0</v>
      </c>
      <c r="W336" s="42">
        <f t="shared" si="90"/>
        <v>0</v>
      </c>
    </row>
    <row r="337" spans="2:23" x14ac:dyDescent="0.25">
      <c r="B337">
        <v>335</v>
      </c>
      <c r="C337" s="35">
        <f t="shared" si="83"/>
        <v>0</v>
      </c>
      <c r="D337" s="46">
        <f>IF(W336&gt;0,ROUND(PMT(EvalSheet!$F$92/12,EvalSheet!$F$96*12,-C337),5),0)</f>
        <v>0</v>
      </c>
      <c r="E337" s="6">
        <f t="shared" si="84"/>
        <v>0</v>
      </c>
      <c r="F337" s="6">
        <f>IF(W336&gt;0,ROUND(MIN(C337,EvalSheet!$F$168)*$F$1,2),0)</f>
        <v>0</v>
      </c>
      <c r="G337" s="7">
        <v>0</v>
      </c>
      <c r="H337" s="7">
        <f>IF(W336&gt;0,ROUND(MIN(C337,EvalSheet!$F$168)*$H$1,0),0)</f>
        <v>0</v>
      </c>
      <c r="I337" s="7">
        <f>IF(W336&gt;0,ROUND(MIN(C337,EvalSheet!$F$168)*$I$1,2),0)</f>
        <v>0</v>
      </c>
      <c r="J337" s="7">
        <f>IF(W336&gt;0,ROUND(MIN(C337,EvalSheet!$F$168)*$J$1,2),0)</f>
        <v>0</v>
      </c>
      <c r="K337" s="7">
        <f>IF(W336&gt;0,ROUND(MIN(C337,EvalSheet!$F$168)*$K$1,2),0)</f>
        <v>0</v>
      </c>
      <c r="L337" s="6">
        <f t="shared" si="85"/>
        <v>0</v>
      </c>
      <c r="M337" s="7">
        <f t="shared" si="86"/>
        <v>0</v>
      </c>
      <c r="N337" s="2">
        <f t="shared" si="77"/>
        <v>0</v>
      </c>
      <c r="O337" s="80">
        <f t="shared" si="78"/>
        <v>0</v>
      </c>
      <c r="P337" s="79">
        <f t="shared" si="79"/>
        <v>0</v>
      </c>
      <c r="Q337" s="80">
        <f t="shared" si="80"/>
        <v>0</v>
      </c>
      <c r="R337" s="80">
        <f t="shared" si="81"/>
        <v>0</v>
      </c>
      <c r="S337">
        <f t="shared" si="87"/>
        <v>0</v>
      </c>
      <c r="T337" s="35">
        <f t="shared" si="82"/>
        <v>0</v>
      </c>
      <c r="U337" s="35">
        <f t="shared" si="88"/>
        <v>0</v>
      </c>
      <c r="V337" s="42">
        <f t="shared" si="89"/>
        <v>0</v>
      </c>
      <c r="W337" s="42">
        <f t="shared" si="90"/>
        <v>0</v>
      </c>
    </row>
    <row r="338" spans="2:23" x14ac:dyDescent="0.25">
      <c r="B338">
        <v>336</v>
      </c>
      <c r="C338" s="35">
        <f t="shared" si="83"/>
        <v>0</v>
      </c>
      <c r="D338" s="46">
        <f>IF(W337&gt;0,ROUND(PMT(EvalSheet!$F$92/12,EvalSheet!$F$96*12,-C338),5),0)</f>
        <v>0</v>
      </c>
      <c r="E338" s="6">
        <f t="shared" si="84"/>
        <v>0</v>
      </c>
      <c r="F338" s="6">
        <f>IF(W337&gt;0,ROUND(MIN(C338,EvalSheet!$F$168)*$F$1,2),0)</f>
        <v>0</v>
      </c>
      <c r="G338" s="7">
        <v>0</v>
      </c>
      <c r="H338" s="7">
        <f>IF(W337&gt;0,ROUND(MIN(C338,EvalSheet!$F$168)*$H$1,0),0)</f>
        <v>0</v>
      </c>
      <c r="I338" s="7">
        <f>IF(W337&gt;0,ROUND(MIN(C338,EvalSheet!$F$168)*$I$1,2),0)</f>
        <v>0</v>
      </c>
      <c r="J338" s="7">
        <f>IF(W337&gt;0,ROUND(MIN(C338,EvalSheet!$F$168)*$J$1,2),0)</f>
        <v>0</v>
      </c>
      <c r="K338" s="7">
        <f>IF(W337&gt;0,ROUND(MIN(C338,EvalSheet!$F$168)*$K$1,2),0)</f>
        <v>0</v>
      </c>
      <c r="L338" s="6">
        <f t="shared" si="85"/>
        <v>0</v>
      </c>
      <c r="M338" s="7">
        <f t="shared" si="86"/>
        <v>0</v>
      </c>
      <c r="N338" s="2">
        <f t="shared" si="77"/>
        <v>0</v>
      </c>
      <c r="O338" s="80">
        <f t="shared" si="78"/>
        <v>0</v>
      </c>
      <c r="P338" s="79">
        <f t="shared" si="79"/>
        <v>0</v>
      </c>
      <c r="Q338" s="80">
        <f t="shared" si="80"/>
        <v>0</v>
      </c>
      <c r="R338" s="80">
        <f t="shared" si="81"/>
        <v>0</v>
      </c>
      <c r="S338">
        <f t="shared" si="87"/>
        <v>0</v>
      </c>
      <c r="T338" s="35">
        <f t="shared" si="82"/>
        <v>0</v>
      </c>
      <c r="U338" s="35">
        <f t="shared" si="88"/>
        <v>0</v>
      </c>
      <c r="V338" s="42">
        <f t="shared" si="89"/>
        <v>0</v>
      </c>
      <c r="W338" s="42">
        <f t="shared" si="90"/>
        <v>0</v>
      </c>
    </row>
    <row r="339" spans="2:23" x14ac:dyDescent="0.25">
      <c r="B339">
        <v>337</v>
      </c>
      <c r="C339" s="35">
        <f t="shared" si="83"/>
        <v>0</v>
      </c>
      <c r="D339" s="46">
        <f>IF(W338&gt;0,ROUND(PMT(EvalSheet!$F$92/12,EvalSheet!$F$96*12,-C339),5),0)</f>
        <v>0</v>
      </c>
      <c r="E339" s="6">
        <f t="shared" si="84"/>
        <v>0</v>
      </c>
      <c r="F339" s="6">
        <f>IF(W338&gt;0,ROUND(MIN(C339,EvalSheet!$F$168)*$F$1,2),0)</f>
        <v>0</v>
      </c>
      <c r="G339" s="7">
        <v>0</v>
      </c>
      <c r="H339" s="7">
        <f>IF(W338&gt;0,ROUND(MIN(C339,EvalSheet!$F$168)*$H$1,0),0)</f>
        <v>0</v>
      </c>
      <c r="I339" s="7">
        <f>IF(W338&gt;0,ROUND(MIN(C339,EvalSheet!$F$168)*$I$1,2),0)</f>
        <v>0</v>
      </c>
      <c r="J339" s="7">
        <f>IF(W338&gt;0,ROUND(MIN(C339,EvalSheet!$F$168)*$J$1,2),0)</f>
        <v>0</v>
      </c>
      <c r="K339" s="7">
        <f>IF(W338&gt;0,ROUND(MIN(C339,EvalSheet!$F$168)*$K$1,2),0)</f>
        <v>0</v>
      </c>
      <c r="L339" s="6">
        <f t="shared" si="85"/>
        <v>0</v>
      </c>
      <c r="M339" s="7">
        <f t="shared" si="86"/>
        <v>0</v>
      </c>
      <c r="N339" s="2">
        <f t="shared" si="77"/>
        <v>0</v>
      </c>
      <c r="O339" s="80">
        <f t="shared" si="78"/>
        <v>0</v>
      </c>
      <c r="P339" s="79">
        <f t="shared" si="79"/>
        <v>0</v>
      </c>
      <c r="Q339" s="80">
        <f t="shared" si="80"/>
        <v>0</v>
      </c>
      <c r="R339" s="80">
        <f t="shared" si="81"/>
        <v>0</v>
      </c>
      <c r="S339">
        <f t="shared" si="87"/>
        <v>0</v>
      </c>
      <c r="T339" s="35">
        <f t="shared" si="82"/>
        <v>0</v>
      </c>
      <c r="U339" s="35">
        <f t="shared" si="88"/>
        <v>0</v>
      </c>
      <c r="V339" s="42">
        <f t="shared" si="89"/>
        <v>0</v>
      </c>
      <c r="W339" s="42">
        <f t="shared" si="90"/>
        <v>0</v>
      </c>
    </row>
    <row r="340" spans="2:23" x14ac:dyDescent="0.25">
      <c r="B340">
        <v>338</v>
      </c>
      <c r="C340" s="35">
        <f t="shared" si="83"/>
        <v>0</v>
      </c>
      <c r="D340" s="46">
        <f>IF(W339&gt;0,ROUND(PMT(EvalSheet!$F$92/12,EvalSheet!$F$96*12,-C340),5),0)</f>
        <v>0</v>
      </c>
      <c r="E340" s="6">
        <f t="shared" si="84"/>
        <v>0</v>
      </c>
      <c r="F340" s="6">
        <f>IF(W339&gt;0,ROUND(MIN(C340,EvalSheet!$F$168)*$F$1,2),0)</f>
        <v>0</v>
      </c>
      <c r="G340" s="7">
        <v>0</v>
      </c>
      <c r="H340" s="7">
        <f>IF(W339&gt;0,ROUND(MIN(C340,EvalSheet!$F$168)*$H$1,0),0)</f>
        <v>0</v>
      </c>
      <c r="I340" s="7">
        <f>IF(W339&gt;0,ROUND(MIN(C340,EvalSheet!$F$168)*$I$1,2),0)</f>
        <v>0</v>
      </c>
      <c r="J340" s="7">
        <f>IF(W339&gt;0,ROUND(MIN(C340,EvalSheet!$F$168)*$J$1,2),0)</f>
        <v>0</v>
      </c>
      <c r="K340" s="7">
        <f>IF(W339&gt;0,ROUND(MIN(C340,EvalSheet!$F$168)*$K$1,2),0)</f>
        <v>0</v>
      </c>
      <c r="L340" s="6">
        <f t="shared" si="85"/>
        <v>0</v>
      </c>
      <c r="M340" s="7">
        <f t="shared" si="86"/>
        <v>0</v>
      </c>
      <c r="N340" s="2">
        <f t="shared" si="77"/>
        <v>0</v>
      </c>
      <c r="O340" s="80">
        <f t="shared" si="78"/>
        <v>0</v>
      </c>
      <c r="P340" s="79">
        <f t="shared" si="79"/>
        <v>0</v>
      </c>
      <c r="Q340" s="80">
        <f t="shared" si="80"/>
        <v>0</v>
      </c>
      <c r="R340" s="80">
        <f t="shared" si="81"/>
        <v>0</v>
      </c>
      <c r="S340">
        <f t="shared" si="87"/>
        <v>0</v>
      </c>
      <c r="T340" s="35">
        <f t="shared" si="82"/>
        <v>0</v>
      </c>
      <c r="U340" s="35">
        <f t="shared" si="88"/>
        <v>0</v>
      </c>
      <c r="V340" s="42">
        <f t="shared" si="89"/>
        <v>0</v>
      </c>
      <c r="W340" s="42">
        <f t="shared" si="90"/>
        <v>0</v>
      </c>
    </row>
    <row r="341" spans="2:23" x14ac:dyDescent="0.25">
      <c r="B341">
        <v>339</v>
      </c>
      <c r="C341" s="35">
        <f t="shared" si="83"/>
        <v>0</v>
      </c>
      <c r="D341" s="46">
        <f>IF(W340&gt;0,ROUND(PMT(EvalSheet!$F$92/12,EvalSheet!$F$96*12,-C341),5),0)</f>
        <v>0</v>
      </c>
      <c r="E341" s="6">
        <f t="shared" si="84"/>
        <v>0</v>
      </c>
      <c r="F341" s="6">
        <f>IF(W340&gt;0,ROUND(MIN(C341,EvalSheet!$F$168)*$F$1,2),0)</f>
        <v>0</v>
      </c>
      <c r="G341" s="7">
        <v>0</v>
      </c>
      <c r="H341" s="7">
        <f>IF(W340&gt;0,ROUND(MIN(C341,EvalSheet!$F$168)*$H$1,0),0)</f>
        <v>0</v>
      </c>
      <c r="I341" s="7">
        <f>IF(W340&gt;0,ROUND(MIN(C341,EvalSheet!$F$168)*$I$1,2),0)</f>
        <v>0</v>
      </c>
      <c r="J341" s="7">
        <f>IF(W340&gt;0,ROUND(MIN(C341,EvalSheet!$F$168)*$J$1,2),0)</f>
        <v>0</v>
      </c>
      <c r="K341" s="7">
        <f>IF(W340&gt;0,ROUND(MIN(C341,EvalSheet!$F$168)*$K$1,2),0)</f>
        <v>0</v>
      </c>
      <c r="L341" s="6">
        <f t="shared" si="85"/>
        <v>0</v>
      </c>
      <c r="M341" s="7">
        <f t="shared" si="86"/>
        <v>0</v>
      </c>
      <c r="N341" s="2">
        <f t="shared" si="77"/>
        <v>0</v>
      </c>
      <c r="O341" s="80">
        <f t="shared" si="78"/>
        <v>0</v>
      </c>
      <c r="P341" s="79">
        <f t="shared" si="79"/>
        <v>0</v>
      </c>
      <c r="Q341" s="80">
        <f t="shared" si="80"/>
        <v>0</v>
      </c>
      <c r="R341" s="80">
        <f t="shared" si="81"/>
        <v>0</v>
      </c>
      <c r="S341">
        <f t="shared" si="87"/>
        <v>0</v>
      </c>
      <c r="T341" s="35">
        <f t="shared" si="82"/>
        <v>0</v>
      </c>
      <c r="U341" s="35">
        <f t="shared" si="88"/>
        <v>0</v>
      </c>
      <c r="V341" s="42">
        <f t="shared" si="89"/>
        <v>0</v>
      </c>
      <c r="W341" s="42">
        <f t="shared" si="90"/>
        <v>0</v>
      </c>
    </row>
    <row r="342" spans="2:23" x14ac:dyDescent="0.25">
      <c r="B342">
        <v>340</v>
      </c>
      <c r="C342" s="35">
        <f t="shared" si="83"/>
        <v>0</v>
      </c>
      <c r="D342" s="46">
        <f>IF(W341&gt;0,ROUND(PMT(EvalSheet!$F$92/12,EvalSheet!$F$96*12,-C342),5),0)</f>
        <v>0</v>
      </c>
      <c r="E342" s="6">
        <f t="shared" si="84"/>
        <v>0</v>
      </c>
      <c r="F342" s="6">
        <f>IF(W341&gt;0,ROUND(MIN(C342,EvalSheet!$F$168)*$F$1,2),0)</f>
        <v>0</v>
      </c>
      <c r="G342" s="7">
        <v>0</v>
      </c>
      <c r="H342" s="7">
        <f>IF(W341&gt;0,ROUND(MIN(C342,EvalSheet!$F$168)*$H$1,0),0)</f>
        <v>0</v>
      </c>
      <c r="I342" s="7">
        <f>IF(W341&gt;0,ROUND(MIN(C342,EvalSheet!$F$168)*$I$1,2),0)</f>
        <v>0</v>
      </c>
      <c r="J342" s="7">
        <f>IF(W341&gt;0,ROUND(MIN(C342,EvalSheet!$F$168)*$J$1,2),0)</f>
        <v>0</v>
      </c>
      <c r="K342" s="7">
        <f>IF(W341&gt;0,ROUND(MIN(C342,EvalSheet!$F$168)*$K$1,2),0)</f>
        <v>0</v>
      </c>
      <c r="L342" s="6">
        <f t="shared" si="85"/>
        <v>0</v>
      </c>
      <c r="M342" s="7">
        <f t="shared" si="86"/>
        <v>0</v>
      </c>
      <c r="N342" s="2">
        <f t="shared" si="77"/>
        <v>0</v>
      </c>
      <c r="O342" s="80">
        <f t="shared" si="78"/>
        <v>0</v>
      </c>
      <c r="P342" s="79">
        <f t="shared" si="79"/>
        <v>0</v>
      </c>
      <c r="Q342" s="80">
        <f t="shared" si="80"/>
        <v>0</v>
      </c>
      <c r="R342" s="80">
        <f t="shared" si="81"/>
        <v>0</v>
      </c>
      <c r="S342">
        <f t="shared" si="87"/>
        <v>0</v>
      </c>
      <c r="T342" s="35">
        <f t="shared" si="82"/>
        <v>0</v>
      </c>
      <c r="U342" s="35">
        <f t="shared" si="88"/>
        <v>0</v>
      </c>
      <c r="V342" s="42">
        <f t="shared" si="89"/>
        <v>0</v>
      </c>
      <c r="W342" s="42">
        <f t="shared" si="90"/>
        <v>0</v>
      </c>
    </row>
    <row r="343" spans="2:23" x14ac:dyDescent="0.25">
      <c r="B343">
        <v>341</v>
      </c>
      <c r="C343" s="35">
        <f t="shared" si="83"/>
        <v>0</v>
      </c>
      <c r="D343" s="46">
        <f>IF(W342&gt;0,ROUND(PMT(EvalSheet!$F$92/12,EvalSheet!$F$96*12,-C343),5),0)</f>
        <v>0</v>
      </c>
      <c r="E343" s="6">
        <f t="shared" si="84"/>
        <v>0</v>
      </c>
      <c r="F343" s="6">
        <f>IF(W342&gt;0,ROUND(MIN(C343,EvalSheet!$F$168)*$F$1,2),0)</f>
        <v>0</v>
      </c>
      <c r="G343" s="7">
        <v>0</v>
      </c>
      <c r="H343" s="7">
        <f>IF(W342&gt;0,ROUND(MIN(C343,EvalSheet!$F$168)*$H$1,0),0)</f>
        <v>0</v>
      </c>
      <c r="I343" s="7">
        <f>IF(W342&gt;0,ROUND(MIN(C343,EvalSheet!$F$168)*$I$1,2),0)</f>
        <v>0</v>
      </c>
      <c r="J343" s="7">
        <f>IF(W342&gt;0,ROUND(MIN(C343,EvalSheet!$F$168)*$J$1,2),0)</f>
        <v>0</v>
      </c>
      <c r="K343" s="7">
        <f>IF(W342&gt;0,ROUND(MIN(C343,EvalSheet!$F$168)*$K$1,2),0)</f>
        <v>0</v>
      </c>
      <c r="L343" s="6">
        <f t="shared" si="85"/>
        <v>0</v>
      </c>
      <c r="M343" s="7">
        <f t="shared" si="86"/>
        <v>0</v>
      </c>
      <c r="N343" s="2">
        <f t="shared" si="77"/>
        <v>0</v>
      </c>
      <c r="O343" s="80">
        <f t="shared" si="78"/>
        <v>0</v>
      </c>
      <c r="P343" s="79">
        <f t="shared" si="79"/>
        <v>0</v>
      </c>
      <c r="Q343" s="80">
        <f t="shared" si="80"/>
        <v>0</v>
      </c>
      <c r="R343" s="80">
        <f t="shared" si="81"/>
        <v>0</v>
      </c>
      <c r="S343">
        <f t="shared" si="87"/>
        <v>0</v>
      </c>
      <c r="T343" s="35">
        <f t="shared" si="82"/>
        <v>0</v>
      </c>
      <c r="U343" s="35">
        <f t="shared" si="88"/>
        <v>0</v>
      </c>
      <c r="V343" s="42">
        <f t="shared" si="89"/>
        <v>0</v>
      </c>
      <c r="W343" s="42">
        <f t="shared" si="90"/>
        <v>0</v>
      </c>
    </row>
    <row r="344" spans="2:23" x14ac:dyDescent="0.25">
      <c r="B344">
        <v>342</v>
      </c>
      <c r="C344" s="35">
        <f t="shared" si="83"/>
        <v>0</v>
      </c>
      <c r="D344" s="46">
        <f>IF(W343&gt;0,ROUND(PMT(EvalSheet!$F$92/12,EvalSheet!$F$96*12,-C344),5),0)</f>
        <v>0</v>
      </c>
      <c r="E344" s="6">
        <f t="shared" si="84"/>
        <v>0</v>
      </c>
      <c r="F344" s="6">
        <f>IF(W343&gt;0,ROUND(MIN(C344,EvalSheet!$F$168)*$F$1,2),0)</f>
        <v>0</v>
      </c>
      <c r="G344" s="7">
        <v>0</v>
      </c>
      <c r="H344" s="7">
        <f>IF(W343&gt;0,ROUND(MIN(C344,EvalSheet!$F$168)*$H$1,0),0)</f>
        <v>0</v>
      </c>
      <c r="I344" s="7">
        <f>IF(W343&gt;0,ROUND(MIN(C344,EvalSheet!$F$168)*$I$1,2),0)</f>
        <v>0</v>
      </c>
      <c r="J344" s="7">
        <f>IF(W343&gt;0,ROUND(MIN(C344,EvalSheet!$F$168)*$J$1,2),0)</f>
        <v>0</v>
      </c>
      <c r="K344" s="7">
        <f>IF(W343&gt;0,ROUND(MIN(C344,EvalSheet!$F$168)*$K$1,2),0)</f>
        <v>0</v>
      </c>
      <c r="L344" s="6">
        <f t="shared" si="85"/>
        <v>0</v>
      </c>
      <c r="M344" s="7">
        <f t="shared" si="86"/>
        <v>0</v>
      </c>
      <c r="N344" s="2">
        <f t="shared" si="77"/>
        <v>0</v>
      </c>
      <c r="O344" s="80">
        <f t="shared" si="78"/>
        <v>0</v>
      </c>
      <c r="P344" s="79">
        <f t="shared" si="79"/>
        <v>0</v>
      </c>
      <c r="Q344" s="80">
        <f t="shared" si="80"/>
        <v>0</v>
      </c>
      <c r="R344" s="80">
        <f t="shared" si="81"/>
        <v>0</v>
      </c>
      <c r="S344">
        <f t="shared" si="87"/>
        <v>0</v>
      </c>
      <c r="T344" s="35">
        <f t="shared" si="82"/>
        <v>0</v>
      </c>
      <c r="U344" s="35">
        <f t="shared" si="88"/>
        <v>0</v>
      </c>
      <c r="V344" s="42">
        <f t="shared" si="89"/>
        <v>0</v>
      </c>
      <c r="W344" s="42">
        <f t="shared" si="90"/>
        <v>0</v>
      </c>
    </row>
    <row r="345" spans="2:23" x14ac:dyDescent="0.25">
      <c r="B345">
        <v>343</v>
      </c>
      <c r="C345" s="35">
        <f t="shared" si="83"/>
        <v>0</v>
      </c>
      <c r="D345" s="46">
        <f>IF(W344&gt;0,ROUND(PMT(EvalSheet!$F$92/12,EvalSheet!$F$96*12,-C345),5),0)</f>
        <v>0</v>
      </c>
      <c r="E345" s="6">
        <f t="shared" si="84"/>
        <v>0</v>
      </c>
      <c r="F345" s="6">
        <f>IF(W344&gt;0,ROUND(MIN(C345,EvalSheet!$F$168)*$F$1,2),0)</f>
        <v>0</v>
      </c>
      <c r="G345" s="7">
        <v>0</v>
      </c>
      <c r="H345" s="7">
        <f>IF(W344&gt;0,ROUND(MIN(C345,EvalSheet!$F$168)*$H$1,0),0)</f>
        <v>0</v>
      </c>
      <c r="I345" s="7">
        <f>IF(W344&gt;0,ROUND(MIN(C345,EvalSheet!$F$168)*$I$1,2),0)</f>
        <v>0</v>
      </c>
      <c r="J345" s="7">
        <f>IF(W344&gt;0,ROUND(MIN(C345,EvalSheet!$F$168)*$J$1,2),0)</f>
        <v>0</v>
      </c>
      <c r="K345" s="7">
        <f>IF(W344&gt;0,ROUND(MIN(C345,EvalSheet!$F$168)*$K$1,2),0)</f>
        <v>0</v>
      </c>
      <c r="L345" s="6">
        <f t="shared" si="85"/>
        <v>0</v>
      </c>
      <c r="M345" s="7">
        <f t="shared" si="86"/>
        <v>0</v>
      </c>
      <c r="N345" s="2">
        <f t="shared" si="77"/>
        <v>0</v>
      </c>
      <c r="O345" s="80">
        <f t="shared" si="78"/>
        <v>0</v>
      </c>
      <c r="P345" s="79">
        <f t="shared" si="79"/>
        <v>0</v>
      </c>
      <c r="Q345" s="80">
        <f t="shared" si="80"/>
        <v>0</v>
      </c>
      <c r="R345" s="80">
        <f t="shared" si="81"/>
        <v>0</v>
      </c>
      <c r="S345">
        <f t="shared" si="87"/>
        <v>0</v>
      </c>
      <c r="T345" s="35">
        <f t="shared" si="82"/>
        <v>0</v>
      </c>
      <c r="U345" s="35">
        <f t="shared" si="88"/>
        <v>0</v>
      </c>
      <c r="V345" s="42">
        <f t="shared" si="89"/>
        <v>0</v>
      </c>
      <c r="W345" s="42">
        <f t="shared" si="90"/>
        <v>0</v>
      </c>
    </row>
    <row r="346" spans="2:23" x14ac:dyDescent="0.25">
      <c r="B346">
        <v>344</v>
      </c>
      <c r="C346" s="35">
        <f t="shared" si="83"/>
        <v>0</v>
      </c>
      <c r="D346" s="46">
        <f>IF(W345&gt;0,ROUND(PMT(EvalSheet!$F$92/12,EvalSheet!$F$96*12,-C346),5),0)</f>
        <v>0</v>
      </c>
      <c r="E346" s="6">
        <f t="shared" si="84"/>
        <v>0</v>
      </c>
      <c r="F346" s="6">
        <f>IF(W345&gt;0,ROUND(MIN(C346,EvalSheet!$F$168)*$F$1,2),0)</f>
        <v>0</v>
      </c>
      <c r="G346" s="7">
        <v>0</v>
      </c>
      <c r="H346" s="7">
        <f>IF(W345&gt;0,ROUND(MIN(C346,EvalSheet!$F$168)*$H$1,0),0)</f>
        <v>0</v>
      </c>
      <c r="I346" s="7">
        <f>IF(W345&gt;0,ROUND(MIN(C346,EvalSheet!$F$168)*$I$1,2),0)</f>
        <v>0</v>
      </c>
      <c r="J346" s="7">
        <f>IF(W345&gt;0,ROUND(MIN(C346,EvalSheet!$F$168)*$J$1,2),0)</f>
        <v>0</v>
      </c>
      <c r="K346" s="7">
        <f>IF(W345&gt;0,ROUND(MIN(C346,EvalSheet!$F$168)*$K$1,2),0)</f>
        <v>0</v>
      </c>
      <c r="L346" s="6">
        <f t="shared" si="85"/>
        <v>0</v>
      </c>
      <c r="M346" s="7">
        <f t="shared" si="86"/>
        <v>0</v>
      </c>
      <c r="N346" s="2">
        <f t="shared" si="77"/>
        <v>0</v>
      </c>
      <c r="O346" s="80">
        <f t="shared" si="78"/>
        <v>0</v>
      </c>
      <c r="P346" s="79">
        <f t="shared" si="79"/>
        <v>0</v>
      </c>
      <c r="Q346" s="80">
        <f t="shared" si="80"/>
        <v>0</v>
      </c>
      <c r="R346" s="80">
        <f t="shared" si="81"/>
        <v>0</v>
      </c>
      <c r="S346">
        <f t="shared" si="87"/>
        <v>0</v>
      </c>
      <c r="T346" s="35">
        <f t="shared" si="82"/>
        <v>0</v>
      </c>
      <c r="U346" s="35">
        <f t="shared" si="88"/>
        <v>0</v>
      </c>
      <c r="V346" s="42">
        <f t="shared" si="89"/>
        <v>0</v>
      </c>
      <c r="W346" s="42">
        <f t="shared" si="90"/>
        <v>0</v>
      </c>
    </row>
    <row r="347" spans="2:23" x14ac:dyDescent="0.25">
      <c r="B347">
        <v>345</v>
      </c>
      <c r="C347" s="35">
        <f t="shared" si="83"/>
        <v>0</v>
      </c>
      <c r="D347" s="46">
        <f>IF(W346&gt;0,ROUND(PMT(EvalSheet!$F$92/12,EvalSheet!$F$96*12,-C347),5),0)</f>
        <v>0</v>
      </c>
      <c r="E347" s="6">
        <f t="shared" si="84"/>
        <v>0</v>
      </c>
      <c r="F347" s="6">
        <f>IF(W346&gt;0,ROUND(MIN(C347,EvalSheet!$F$168)*$F$1,2),0)</f>
        <v>0</v>
      </c>
      <c r="G347" s="7">
        <v>0</v>
      </c>
      <c r="H347" s="7">
        <f>IF(W346&gt;0,ROUND(MIN(C347,EvalSheet!$F$168)*$H$1,0),0)</f>
        <v>0</v>
      </c>
      <c r="I347" s="7">
        <f>IF(W346&gt;0,ROUND(MIN(C347,EvalSheet!$F$168)*$I$1,2),0)</f>
        <v>0</v>
      </c>
      <c r="J347" s="7">
        <f>IF(W346&gt;0,ROUND(MIN(C347,EvalSheet!$F$168)*$J$1,2),0)</f>
        <v>0</v>
      </c>
      <c r="K347" s="7">
        <f>IF(W346&gt;0,ROUND(MIN(C347,EvalSheet!$F$168)*$K$1,2),0)</f>
        <v>0</v>
      </c>
      <c r="L347" s="6">
        <f t="shared" si="85"/>
        <v>0</v>
      </c>
      <c r="M347" s="7">
        <f t="shared" si="86"/>
        <v>0</v>
      </c>
      <c r="N347" s="2">
        <f t="shared" si="77"/>
        <v>0</v>
      </c>
      <c r="O347" s="80">
        <f t="shared" si="78"/>
        <v>0</v>
      </c>
      <c r="P347" s="79">
        <f t="shared" si="79"/>
        <v>0</v>
      </c>
      <c r="Q347" s="80">
        <f t="shared" si="80"/>
        <v>0</v>
      </c>
      <c r="R347" s="80">
        <f t="shared" si="81"/>
        <v>0</v>
      </c>
      <c r="S347">
        <f t="shared" si="87"/>
        <v>0</v>
      </c>
      <c r="T347" s="35">
        <f t="shared" si="82"/>
        <v>0</v>
      </c>
      <c r="U347" s="35">
        <f t="shared" si="88"/>
        <v>0</v>
      </c>
      <c r="V347" s="42">
        <f t="shared" si="89"/>
        <v>0</v>
      </c>
      <c r="W347" s="42">
        <f t="shared" si="90"/>
        <v>0</v>
      </c>
    </row>
    <row r="348" spans="2:23" x14ac:dyDescent="0.25">
      <c r="B348">
        <v>346</v>
      </c>
      <c r="C348" s="35">
        <f t="shared" si="83"/>
        <v>0</v>
      </c>
      <c r="D348" s="46">
        <f>IF(W347&gt;0,ROUND(PMT(EvalSheet!$F$92/12,EvalSheet!$F$96*12,-C348),5),0)</f>
        <v>0</v>
      </c>
      <c r="E348" s="6">
        <f t="shared" si="84"/>
        <v>0</v>
      </c>
      <c r="F348" s="6">
        <f>IF(W347&gt;0,ROUND(MIN(C348,EvalSheet!$F$168)*$F$1,2),0)</f>
        <v>0</v>
      </c>
      <c r="G348" s="7">
        <v>0</v>
      </c>
      <c r="H348" s="7">
        <f>IF(W347&gt;0,ROUND(MIN(C348,EvalSheet!$F$168)*$H$1,0),0)</f>
        <v>0</v>
      </c>
      <c r="I348" s="7">
        <f>IF(W347&gt;0,ROUND(MIN(C348,EvalSheet!$F$168)*$I$1,2),0)</f>
        <v>0</v>
      </c>
      <c r="J348" s="7">
        <f>IF(W347&gt;0,ROUND(MIN(C348,EvalSheet!$F$168)*$J$1,2),0)</f>
        <v>0</v>
      </c>
      <c r="K348" s="7">
        <f>IF(W347&gt;0,ROUND(MIN(C348,EvalSheet!$F$168)*$K$1,2),0)</f>
        <v>0</v>
      </c>
      <c r="L348" s="6">
        <f t="shared" si="85"/>
        <v>0</v>
      </c>
      <c r="M348" s="7">
        <f t="shared" si="86"/>
        <v>0</v>
      </c>
      <c r="N348" s="2">
        <f t="shared" si="77"/>
        <v>0</v>
      </c>
      <c r="O348" s="80">
        <f t="shared" si="78"/>
        <v>0</v>
      </c>
      <c r="P348" s="79">
        <f t="shared" si="79"/>
        <v>0</v>
      </c>
      <c r="Q348" s="80">
        <f t="shared" si="80"/>
        <v>0</v>
      </c>
      <c r="R348" s="80">
        <f t="shared" si="81"/>
        <v>0</v>
      </c>
      <c r="S348">
        <f t="shared" si="87"/>
        <v>0</v>
      </c>
      <c r="T348" s="35">
        <f t="shared" si="82"/>
        <v>0</v>
      </c>
      <c r="U348" s="35">
        <f t="shared" si="88"/>
        <v>0</v>
      </c>
      <c r="V348" s="42">
        <f t="shared" si="89"/>
        <v>0</v>
      </c>
      <c r="W348" s="42">
        <f t="shared" si="90"/>
        <v>0</v>
      </c>
    </row>
    <row r="349" spans="2:23" x14ac:dyDescent="0.25">
      <c r="B349">
        <v>347</v>
      </c>
      <c r="C349" s="35">
        <f t="shared" si="83"/>
        <v>0</v>
      </c>
      <c r="D349" s="46">
        <f>IF(W348&gt;0,ROUND(PMT(EvalSheet!$F$92/12,EvalSheet!$F$96*12,-C349),5),0)</f>
        <v>0</v>
      </c>
      <c r="E349" s="6">
        <f t="shared" si="84"/>
        <v>0</v>
      </c>
      <c r="F349" s="6">
        <f>IF(W348&gt;0,ROUND(MIN(C349,EvalSheet!$F$168)*$F$1,2),0)</f>
        <v>0</v>
      </c>
      <c r="G349" s="7">
        <v>0</v>
      </c>
      <c r="H349" s="7">
        <f>IF(W348&gt;0,ROUND(MIN(C349,EvalSheet!$F$168)*$H$1,0),0)</f>
        <v>0</v>
      </c>
      <c r="I349" s="7">
        <f>IF(W348&gt;0,ROUND(MIN(C349,EvalSheet!$F$168)*$I$1,2),0)</f>
        <v>0</v>
      </c>
      <c r="J349" s="7">
        <f>IF(W348&gt;0,ROUND(MIN(C349,EvalSheet!$F$168)*$J$1,2),0)</f>
        <v>0</v>
      </c>
      <c r="K349" s="7">
        <f>IF(W348&gt;0,ROUND(MIN(C349,EvalSheet!$F$168)*$K$1,2),0)</f>
        <v>0</v>
      </c>
      <c r="L349" s="6">
        <f t="shared" si="85"/>
        <v>0</v>
      </c>
      <c r="M349" s="7">
        <f t="shared" si="86"/>
        <v>0</v>
      </c>
      <c r="N349" s="2">
        <f t="shared" si="77"/>
        <v>0</v>
      </c>
      <c r="O349" s="80">
        <f t="shared" si="78"/>
        <v>0</v>
      </c>
      <c r="P349" s="79">
        <f t="shared" si="79"/>
        <v>0</v>
      </c>
      <c r="Q349" s="80">
        <f t="shared" si="80"/>
        <v>0</v>
      </c>
      <c r="R349" s="80">
        <f t="shared" si="81"/>
        <v>0</v>
      </c>
      <c r="S349">
        <f t="shared" si="87"/>
        <v>0</v>
      </c>
      <c r="T349" s="35">
        <f t="shared" si="82"/>
        <v>0</v>
      </c>
      <c r="U349" s="35">
        <f t="shared" si="88"/>
        <v>0</v>
      </c>
      <c r="V349" s="42">
        <f t="shared" si="89"/>
        <v>0</v>
      </c>
      <c r="W349" s="42">
        <f t="shared" si="90"/>
        <v>0</v>
      </c>
    </row>
    <row r="350" spans="2:23" x14ac:dyDescent="0.25">
      <c r="B350">
        <v>348</v>
      </c>
      <c r="C350" s="35">
        <f t="shared" si="83"/>
        <v>0</v>
      </c>
      <c r="D350" s="46">
        <f>IF(W349&gt;0,ROUND(PMT(EvalSheet!$F$92/12,EvalSheet!$F$96*12,-C350),5),0)</f>
        <v>0</v>
      </c>
      <c r="E350" s="6">
        <f t="shared" si="84"/>
        <v>0</v>
      </c>
      <c r="F350" s="6">
        <f>IF(W349&gt;0,ROUND(MIN(C350,EvalSheet!$F$168)*$F$1,2),0)</f>
        <v>0</v>
      </c>
      <c r="G350" s="7">
        <v>0</v>
      </c>
      <c r="H350" s="7">
        <f>IF(W349&gt;0,ROUND(MIN(C350,EvalSheet!$F$168)*$H$1,0),0)</f>
        <v>0</v>
      </c>
      <c r="I350" s="7">
        <f>IF(W349&gt;0,ROUND(MIN(C350,EvalSheet!$F$168)*$I$1,2),0)</f>
        <v>0</v>
      </c>
      <c r="J350" s="7">
        <f>IF(W349&gt;0,ROUND(MIN(C350,EvalSheet!$F$168)*$J$1,2),0)</f>
        <v>0</v>
      </c>
      <c r="K350" s="7">
        <f>IF(W349&gt;0,ROUND(MIN(C350,EvalSheet!$F$168)*$K$1,2),0)</f>
        <v>0</v>
      </c>
      <c r="L350" s="6">
        <f t="shared" si="85"/>
        <v>0</v>
      </c>
      <c r="M350" s="7">
        <f t="shared" si="86"/>
        <v>0</v>
      </c>
      <c r="N350" s="2">
        <f t="shared" si="77"/>
        <v>0</v>
      </c>
      <c r="O350" s="80">
        <f t="shared" si="78"/>
        <v>0</v>
      </c>
      <c r="P350" s="79">
        <f t="shared" si="79"/>
        <v>0</v>
      </c>
      <c r="Q350" s="80">
        <f t="shared" si="80"/>
        <v>0</v>
      </c>
      <c r="R350" s="80">
        <f t="shared" si="81"/>
        <v>0</v>
      </c>
      <c r="S350">
        <f t="shared" si="87"/>
        <v>0</v>
      </c>
      <c r="T350" s="35">
        <f t="shared" si="82"/>
        <v>0</v>
      </c>
      <c r="U350" s="35">
        <f t="shared" si="88"/>
        <v>0</v>
      </c>
      <c r="V350" s="42">
        <f t="shared" si="89"/>
        <v>0</v>
      </c>
      <c r="W350" s="42">
        <f t="shared" si="90"/>
        <v>0</v>
      </c>
    </row>
    <row r="351" spans="2:23" x14ac:dyDescent="0.25">
      <c r="B351">
        <v>349</v>
      </c>
      <c r="C351" s="35">
        <f t="shared" si="83"/>
        <v>0</v>
      </c>
      <c r="D351" s="46">
        <f>IF(W350&gt;0,ROUND(PMT(EvalSheet!$F$92/12,EvalSheet!$F$96*12,-C351),5),0)</f>
        <v>0</v>
      </c>
      <c r="E351" s="6">
        <f t="shared" si="84"/>
        <v>0</v>
      </c>
      <c r="F351" s="6">
        <f>IF(W350&gt;0,ROUND(MIN(C351,EvalSheet!$F$168)*$F$1,2),0)</f>
        <v>0</v>
      </c>
      <c r="G351" s="7">
        <v>0</v>
      </c>
      <c r="H351" s="7">
        <f>IF(W350&gt;0,ROUND(MIN(C351,EvalSheet!$F$168)*$H$1,0),0)</f>
        <v>0</v>
      </c>
      <c r="I351" s="7">
        <f>IF(W350&gt;0,ROUND(MIN(C351,EvalSheet!$F$168)*$I$1,2),0)</f>
        <v>0</v>
      </c>
      <c r="J351" s="7">
        <f>IF(W350&gt;0,ROUND(MIN(C351,EvalSheet!$F$168)*$J$1,2),0)</f>
        <v>0</v>
      </c>
      <c r="K351" s="7">
        <f>IF(W350&gt;0,ROUND(MIN(C351,EvalSheet!$F$168)*$K$1,2),0)</f>
        <v>0</v>
      </c>
      <c r="L351" s="6">
        <f t="shared" si="85"/>
        <v>0</v>
      </c>
      <c r="M351" s="7">
        <f t="shared" si="86"/>
        <v>0</v>
      </c>
      <c r="N351" s="2">
        <f t="shared" si="77"/>
        <v>0</v>
      </c>
      <c r="O351" s="80">
        <f t="shared" si="78"/>
        <v>0</v>
      </c>
      <c r="P351" s="79">
        <f t="shared" si="79"/>
        <v>0</v>
      </c>
      <c r="Q351" s="80">
        <f t="shared" si="80"/>
        <v>0</v>
      </c>
      <c r="R351" s="80">
        <f t="shared" si="81"/>
        <v>0</v>
      </c>
      <c r="S351">
        <f t="shared" si="87"/>
        <v>0</v>
      </c>
      <c r="T351" s="35">
        <f t="shared" si="82"/>
        <v>0</v>
      </c>
      <c r="U351" s="35">
        <f t="shared" si="88"/>
        <v>0</v>
      </c>
      <c r="V351" s="42">
        <f t="shared" si="89"/>
        <v>0</v>
      </c>
      <c r="W351" s="42">
        <f t="shared" si="90"/>
        <v>0</v>
      </c>
    </row>
    <row r="352" spans="2:23" x14ac:dyDescent="0.25">
      <c r="B352">
        <v>350</v>
      </c>
      <c r="C352" s="35">
        <f t="shared" si="83"/>
        <v>0</v>
      </c>
      <c r="D352" s="46">
        <f>IF(W351&gt;0,ROUND(PMT(EvalSheet!$F$92/12,EvalSheet!$F$96*12,-C352),5),0)</f>
        <v>0</v>
      </c>
      <c r="E352" s="6">
        <f t="shared" si="84"/>
        <v>0</v>
      </c>
      <c r="F352" s="6">
        <f>IF(W351&gt;0,ROUND(MIN(C352,EvalSheet!$F$168)*$F$1,2),0)</f>
        <v>0</v>
      </c>
      <c r="G352" s="7">
        <v>0</v>
      </c>
      <c r="H352" s="7">
        <f>IF(W351&gt;0,ROUND(MIN(C352,EvalSheet!$F$168)*$H$1,0),0)</f>
        <v>0</v>
      </c>
      <c r="I352" s="7">
        <f>IF(W351&gt;0,ROUND(MIN(C352,EvalSheet!$F$168)*$I$1,2),0)</f>
        <v>0</v>
      </c>
      <c r="J352" s="7">
        <f>IF(W351&gt;0,ROUND(MIN(C352,EvalSheet!$F$168)*$J$1,2),0)</f>
        <v>0</v>
      </c>
      <c r="K352" s="7">
        <f>IF(W351&gt;0,ROUND(MIN(C352,EvalSheet!$F$168)*$K$1,2),0)</f>
        <v>0</v>
      </c>
      <c r="L352" s="6">
        <f t="shared" si="85"/>
        <v>0</v>
      </c>
      <c r="M352" s="7">
        <f t="shared" si="86"/>
        <v>0</v>
      </c>
      <c r="N352" s="2">
        <f t="shared" si="77"/>
        <v>0</v>
      </c>
      <c r="O352" s="80">
        <f t="shared" si="78"/>
        <v>0</v>
      </c>
      <c r="P352" s="79">
        <f t="shared" si="79"/>
        <v>0</v>
      </c>
      <c r="Q352" s="80">
        <f t="shared" si="80"/>
        <v>0</v>
      </c>
      <c r="R352" s="80">
        <f t="shared" si="81"/>
        <v>0</v>
      </c>
      <c r="S352">
        <f t="shared" si="87"/>
        <v>0</v>
      </c>
      <c r="T352" s="35">
        <f t="shared" si="82"/>
        <v>0</v>
      </c>
      <c r="U352" s="35">
        <f t="shared" si="88"/>
        <v>0</v>
      </c>
      <c r="V352" s="42">
        <f t="shared" si="89"/>
        <v>0</v>
      </c>
      <c r="W352" s="42">
        <f t="shared" si="90"/>
        <v>0</v>
      </c>
    </row>
    <row r="353" spans="2:23" x14ac:dyDescent="0.25">
      <c r="B353">
        <v>351</v>
      </c>
      <c r="C353" s="35">
        <f t="shared" si="83"/>
        <v>0</v>
      </c>
      <c r="D353" s="46">
        <f>IF(W352&gt;0,ROUND(PMT(EvalSheet!$F$92/12,EvalSheet!$F$96*12,-C353),5),0)</f>
        <v>0</v>
      </c>
      <c r="E353" s="6">
        <f t="shared" si="84"/>
        <v>0</v>
      </c>
      <c r="F353" s="6">
        <f>IF(W352&gt;0,ROUND(MIN(C353,EvalSheet!$F$168)*$F$1,2),0)</f>
        <v>0</v>
      </c>
      <c r="G353" s="7">
        <v>0</v>
      </c>
      <c r="H353" s="7">
        <f>IF(W352&gt;0,ROUND(MIN(C353,EvalSheet!$F$168)*$H$1,0),0)</f>
        <v>0</v>
      </c>
      <c r="I353" s="7">
        <f>IF(W352&gt;0,ROUND(MIN(C353,EvalSheet!$F$168)*$I$1,2),0)</f>
        <v>0</v>
      </c>
      <c r="J353" s="7">
        <f>IF(W352&gt;0,ROUND(MIN(C353,EvalSheet!$F$168)*$J$1,2),0)</f>
        <v>0</v>
      </c>
      <c r="K353" s="7">
        <f>IF(W352&gt;0,ROUND(MIN(C353,EvalSheet!$F$168)*$K$1,2),0)</f>
        <v>0</v>
      </c>
      <c r="L353" s="6">
        <f t="shared" si="85"/>
        <v>0</v>
      </c>
      <c r="M353" s="7">
        <f t="shared" si="86"/>
        <v>0</v>
      </c>
      <c r="N353" s="2">
        <f t="shared" si="77"/>
        <v>0</v>
      </c>
      <c r="O353" s="80">
        <f t="shared" si="78"/>
        <v>0</v>
      </c>
      <c r="P353" s="79">
        <f t="shared" si="79"/>
        <v>0</v>
      </c>
      <c r="Q353" s="80">
        <f t="shared" si="80"/>
        <v>0</v>
      </c>
      <c r="R353" s="80">
        <f t="shared" si="81"/>
        <v>0</v>
      </c>
      <c r="S353">
        <f t="shared" si="87"/>
        <v>0</v>
      </c>
      <c r="T353" s="35">
        <f t="shared" si="82"/>
        <v>0</v>
      </c>
      <c r="U353" s="35">
        <f t="shared" si="88"/>
        <v>0</v>
      </c>
      <c r="V353" s="42">
        <f t="shared" si="89"/>
        <v>0</v>
      </c>
      <c r="W353" s="42">
        <f t="shared" si="90"/>
        <v>0</v>
      </c>
    </row>
    <row r="354" spans="2:23" x14ac:dyDescent="0.25">
      <c r="B354">
        <v>352</v>
      </c>
      <c r="C354" s="35">
        <f t="shared" si="83"/>
        <v>0</v>
      </c>
      <c r="D354" s="46">
        <f>IF(W353&gt;0,ROUND(PMT(EvalSheet!$F$92/12,EvalSheet!$F$96*12,-C354),5),0)</f>
        <v>0</v>
      </c>
      <c r="E354" s="6">
        <f t="shared" si="84"/>
        <v>0</v>
      </c>
      <c r="F354" s="6">
        <f>IF(W353&gt;0,ROUND(MIN(C354,EvalSheet!$F$168)*$F$1,2),0)</f>
        <v>0</v>
      </c>
      <c r="G354" s="7">
        <v>0</v>
      </c>
      <c r="H354" s="7">
        <f>IF(W353&gt;0,ROUND(MIN(C354,EvalSheet!$F$168)*$H$1,0),0)</f>
        <v>0</v>
      </c>
      <c r="I354" s="7">
        <f>IF(W353&gt;0,ROUND(MIN(C354,EvalSheet!$F$168)*$I$1,2),0)</f>
        <v>0</v>
      </c>
      <c r="J354" s="7">
        <f>IF(W353&gt;0,ROUND(MIN(C354,EvalSheet!$F$168)*$J$1,2),0)</f>
        <v>0</v>
      </c>
      <c r="K354" s="7">
        <f>IF(W353&gt;0,ROUND(MIN(C354,EvalSheet!$F$168)*$K$1,2),0)</f>
        <v>0</v>
      </c>
      <c r="L354" s="6">
        <f t="shared" si="85"/>
        <v>0</v>
      </c>
      <c r="M354" s="7">
        <f t="shared" si="86"/>
        <v>0</v>
      </c>
      <c r="N354" s="2">
        <f t="shared" si="77"/>
        <v>0</v>
      </c>
      <c r="O354" s="80">
        <f t="shared" si="78"/>
        <v>0</v>
      </c>
      <c r="P354" s="79">
        <f t="shared" si="79"/>
        <v>0</v>
      </c>
      <c r="Q354" s="80">
        <f t="shared" si="80"/>
        <v>0</v>
      </c>
      <c r="R354" s="80">
        <f t="shared" si="81"/>
        <v>0</v>
      </c>
      <c r="S354">
        <f t="shared" si="87"/>
        <v>0</v>
      </c>
      <c r="T354" s="35">
        <f t="shared" si="82"/>
        <v>0</v>
      </c>
      <c r="U354" s="35">
        <f t="shared" si="88"/>
        <v>0</v>
      </c>
      <c r="V354" s="42">
        <f t="shared" si="89"/>
        <v>0</v>
      </c>
      <c r="W354" s="42">
        <f t="shared" si="90"/>
        <v>0</v>
      </c>
    </row>
    <row r="355" spans="2:23" x14ac:dyDescent="0.25">
      <c r="B355">
        <v>353</v>
      </c>
      <c r="C355" s="35">
        <f t="shared" si="83"/>
        <v>0</v>
      </c>
      <c r="D355" s="46">
        <f>IF(W354&gt;0,ROUND(PMT(EvalSheet!$F$92/12,EvalSheet!$F$96*12,-C355),5),0)</f>
        <v>0</v>
      </c>
      <c r="E355" s="6">
        <f t="shared" si="84"/>
        <v>0</v>
      </c>
      <c r="F355" s="6">
        <f>IF(W354&gt;0,ROUND(MIN(C355,EvalSheet!$F$168)*$F$1,2),0)</f>
        <v>0</v>
      </c>
      <c r="G355" s="7">
        <v>0</v>
      </c>
      <c r="H355" s="7">
        <f>IF(W354&gt;0,ROUND(MIN(C355,EvalSheet!$F$168)*$H$1,0),0)</f>
        <v>0</v>
      </c>
      <c r="I355" s="7">
        <f>IF(W354&gt;0,ROUND(MIN(C355,EvalSheet!$F$168)*$I$1,2),0)</f>
        <v>0</v>
      </c>
      <c r="J355" s="7">
        <f>IF(W354&gt;0,ROUND(MIN(C355,EvalSheet!$F$168)*$J$1,2),0)</f>
        <v>0</v>
      </c>
      <c r="K355" s="7">
        <f>IF(W354&gt;0,ROUND(MIN(C355,EvalSheet!$F$168)*$K$1,2),0)</f>
        <v>0</v>
      </c>
      <c r="L355" s="6">
        <f t="shared" si="85"/>
        <v>0</v>
      </c>
      <c r="M355" s="7">
        <f t="shared" si="86"/>
        <v>0</v>
      </c>
      <c r="N355" s="2">
        <f t="shared" si="77"/>
        <v>0</v>
      </c>
      <c r="O355" s="80">
        <f t="shared" si="78"/>
        <v>0</v>
      </c>
      <c r="P355" s="79">
        <f t="shared" si="79"/>
        <v>0</v>
      </c>
      <c r="Q355" s="80">
        <f t="shared" si="80"/>
        <v>0</v>
      </c>
      <c r="R355" s="80">
        <f t="shared" si="81"/>
        <v>0</v>
      </c>
      <c r="S355">
        <f t="shared" si="87"/>
        <v>0</v>
      </c>
      <c r="T355" s="35">
        <f t="shared" si="82"/>
        <v>0</v>
      </c>
      <c r="U355" s="35">
        <f t="shared" si="88"/>
        <v>0</v>
      </c>
      <c r="V355" s="42">
        <f t="shared" si="89"/>
        <v>0</v>
      </c>
      <c r="W355" s="42">
        <f t="shared" si="90"/>
        <v>0</v>
      </c>
    </row>
    <row r="356" spans="2:23" x14ac:dyDescent="0.25">
      <c r="B356">
        <v>354</v>
      </c>
      <c r="C356" s="35">
        <f t="shared" si="83"/>
        <v>0</v>
      </c>
      <c r="D356" s="46">
        <f>IF(W355&gt;0,ROUND(PMT(EvalSheet!$F$92/12,EvalSheet!$F$96*12,-C356),5),0)</f>
        <v>0</v>
      </c>
      <c r="E356" s="6">
        <f t="shared" si="84"/>
        <v>0</v>
      </c>
      <c r="F356" s="6">
        <f>IF(W355&gt;0,ROUND(MIN(C356,EvalSheet!$F$168)*$F$1,2),0)</f>
        <v>0</v>
      </c>
      <c r="G356" s="7">
        <v>0</v>
      </c>
      <c r="H356" s="7">
        <f>IF(W355&gt;0,ROUND(MIN(C356,EvalSheet!$F$168)*$H$1,0),0)</f>
        <v>0</v>
      </c>
      <c r="I356" s="7">
        <f>IF(W355&gt;0,ROUND(MIN(C356,EvalSheet!$F$168)*$I$1,2),0)</f>
        <v>0</v>
      </c>
      <c r="J356" s="7">
        <f>IF(W355&gt;0,ROUND(MIN(C356,EvalSheet!$F$168)*$J$1,2),0)</f>
        <v>0</v>
      </c>
      <c r="K356" s="7">
        <f>IF(W355&gt;0,ROUND(MIN(C356,EvalSheet!$F$168)*$K$1,2),0)</f>
        <v>0</v>
      </c>
      <c r="L356" s="6">
        <f t="shared" si="85"/>
        <v>0</v>
      </c>
      <c r="M356" s="7">
        <f t="shared" si="86"/>
        <v>0</v>
      </c>
      <c r="N356" s="2">
        <f t="shared" si="77"/>
        <v>0</v>
      </c>
      <c r="O356" s="80">
        <f t="shared" si="78"/>
        <v>0</v>
      </c>
      <c r="P356" s="79">
        <f t="shared" si="79"/>
        <v>0</v>
      </c>
      <c r="Q356" s="80">
        <f t="shared" si="80"/>
        <v>0</v>
      </c>
      <c r="R356" s="80">
        <f t="shared" si="81"/>
        <v>0</v>
      </c>
      <c r="S356">
        <f t="shared" si="87"/>
        <v>0</v>
      </c>
      <c r="T356" s="35">
        <f t="shared" si="82"/>
        <v>0</v>
      </c>
      <c r="U356" s="35">
        <f t="shared" si="88"/>
        <v>0</v>
      </c>
      <c r="V356" s="42">
        <f t="shared" si="89"/>
        <v>0</v>
      </c>
      <c r="W356" s="42">
        <f t="shared" si="90"/>
        <v>0</v>
      </c>
    </row>
    <row r="357" spans="2:23" x14ac:dyDescent="0.25">
      <c r="B357">
        <v>355</v>
      </c>
      <c r="C357" s="35">
        <f t="shared" si="83"/>
        <v>0</v>
      </c>
      <c r="D357" s="46">
        <f>IF(W356&gt;0,ROUND(PMT(EvalSheet!$F$92/12,EvalSheet!$F$96*12,-C357),5),0)</f>
        <v>0</v>
      </c>
      <c r="E357" s="6">
        <f t="shared" si="84"/>
        <v>0</v>
      </c>
      <c r="F357" s="6">
        <f>IF(W356&gt;0,ROUND(MIN(C357,EvalSheet!$F$168)*$F$1,2),0)</f>
        <v>0</v>
      </c>
      <c r="G357" s="7">
        <v>0</v>
      </c>
      <c r="H357" s="7">
        <f>IF(W356&gt;0,ROUND(MIN(C357,EvalSheet!$F$168)*$H$1,0),0)</f>
        <v>0</v>
      </c>
      <c r="I357" s="7">
        <f>IF(W356&gt;0,ROUND(MIN(C357,EvalSheet!$F$168)*$I$1,2),0)</f>
        <v>0</v>
      </c>
      <c r="J357" s="7">
        <f>IF(W356&gt;0,ROUND(MIN(C357,EvalSheet!$F$168)*$J$1,2),0)</f>
        <v>0</v>
      </c>
      <c r="K357" s="7">
        <f>IF(W356&gt;0,ROUND(MIN(C357,EvalSheet!$F$168)*$K$1,2),0)</f>
        <v>0</v>
      </c>
      <c r="L357" s="6">
        <f t="shared" si="85"/>
        <v>0</v>
      </c>
      <c r="M357" s="7">
        <f t="shared" si="86"/>
        <v>0</v>
      </c>
      <c r="N357" s="2">
        <f t="shared" si="77"/>
        <v>0</v>
      </c>
      <c r="O357" s="80">
        <f t="shared" si="78"/>
        <v>0</v>
      </c>
      <c r="P357" s="79">
        <f t="shared" si="79"/>
        <v>0</v>
      </c>
      <c r="Q357" s="80">
        <f t="shared" si="80"/>
        <v>0</v>
      </c>
      <c r="R357" s="80">
        <f t="shared" si="81"/>
        <v>0</v>
      </c>
      <c r="S357">
        <f t="shared" si="87"/>
        <v>0</v>
      </c>
      <c r="T357" s="35">
        <f t="shared" si="82"/>
        <v>0</v>
      </c>
      <c r="U357" s="35">
        <f t="shared" si="88"/>
        <v>0</v>
      </c>
      <c r="V357" s="42">
        <f t="shared" si="89"/>
        <v>0</v>
      </c>
      <c r="W357" s="42">
        <f t="shared" si="90"/>
        <v>0</v>
      </c>
    </row>
    <row r="358" spans="2:23" x14ac:dyDescent="0.25">
      <c r="B358">
        <v>356</v>
      </c>
      <c r="C358" s="35">
        <f t="shared" si="83"/>
        <v>0</v>
      </c>
      <c r="D358" s="46">
        <f>IF(W357&gt;0,ROUND(PMT(EvalSheet!$F$92/12,EvalSheet!$F$96*12,-C358),5),0)</f>
        <v>0</v>
      </c>
      <c r="E358" s="6">
        <f t="shared" si="84"/>
        <v>0</v>
      </c>
      <c r="F358" s="6">
        <f>IF(W357&gt;0,ROUND(MIN(C358,EvalSheet!$F$168)*$F$1,2),0)</f>
        <v>0</v>
      </c>
      <c r="G358" s="7">
        <v>0</v>
      </c>
      <c r="H358" s="7">
        <f>IF(W357&gt;0,ROUND(MIN(C358,EvalSheet!$F$168)*$H$1,0),0)</f>
        <v>0</v>
      </c>
      <c r="I358" s="7">
        <f>IF(W357&gt;0,ROUND(MIN(C358,EvalSheet!$F$168)*$I$1,2),0)</f>
        <v>0</v>
      </c>
      <c r="J358" s="7">
        <f>IF(W357&gt;0,ROUND(MIN(C358,EvalSheet!$F$168)*$J$1,2),0)</f>
        <v>0</v>
      </c>
      <c r="K358" s="7">
        <f>IF(W357&gt;0,ROUND(MIN(C358,EvalSheet!$F$168)*$K$1,2),0)</f>
        <v>0</v>
      </c>
      <c r="L358" s="6">
        <f t="shared" si="85"/>
        <v>0</v>
      </c>
      <c r="M358" s="7">
        <f t="shared" si="86"/>
        <v>0</v>
      </c>
      <c r="N358" s="2">
        <f t="shared" si="77"/>
        <v>0</v>
      </c>
      <c r="O358" s="80">
        <f t="shared" si="78"/>
        <v>0</v>
      </c>
      <c r="P358" s="79">
        <f t="shared" si="79"/>
        <v>0</v>
      </c>
      <c r="Q358" s="80">
        <f t="shared" si="80"/>
        <v>0</v>
      </c>
      <c r="R358" s="80">
        <f t="shared" si="81"/>
        <v>0</v>
      </c>
      <c r="S358">
        <f t="shared" si="87"/>
        <v>0</v>
      </c>
      <c r="T358" s="35">
        <f t="shared" si="82"/>
        <v>0</v>
      </c>
      <c r="U358" s="35">
        <f t="shared" si="88"/>
        <v>0</v>
      </c>
      <c r="V358" s="42">
        <f t="shared" si="89"/>
        <v>0</v>
      </c>
      <c r="W358" s="42">
        <f t="shared" si="90"/>
        <v>0</v>
      </c>
    </row>
    <row r="359" spans="2:23" x14ac:dyDescent="0.25">
      <c r="B359">
        <v>357</v>
      </c>
      <c r="C359" s="35">
        <f t="shared" si="83"/>
        <v>0</v>
      </c>
      <c r="D359" s="46">
        <f>IF(W358&gt;0,ROUND(PMT(EvalSheet!$F$92/12,EvalSheet!$F$96*12,-C359),5),0)</f>
        <v>0</v>
      </c>
      <c r="E359" s="6">
        <f t="shared" si="84"/>
        <v>0</v>
      </c>
      <c r="F359" s="6">
        <f>IF(W358&gt;0,ROUND(MIN(C359,EvalSheet!$F$168)*$F$1,2),0)</f>
        <v>0</v>
      </c>
      <c r="G359" s="7">
        <v>0</v>
      </c>
      <c r="H359" s="7">
        <f>IF(W358&gt;0,ROUND(MIN(C359,EvalSheet!$F$168)*$H$1,0),0)</f>
        <v>0</v>
      </c>
      <c r="I359" s="7">
        <f>IF(W358&gt;0,ROUND(MIN(C359,EvalSheet!$F$168)*$I$1,2),0)</f>
        <v>0</v>
      </c>
      <c r="J359" s="7">
        <f>IF(W358&gt;0,ROUND(MIN(C359,EvalSheet!$F$168)*$J$1,2),0)</f>
        <v>0</v>
      </c>
      <c r="K359" s="7">
        <f>IF(W358&gt;0,ROUND(MIN(C359,EvalSheet!$F$168)*$K$1,2),0)</f>
        <v>0</v>
      </c>
      <c r="L359" s="6">
        <f t="shared" si="85"/>
        <v>0</v>
      </c>
      <c r="M359" s="7">
        <f t="shared" si="86"/>
        <v>0</v>
      </c>
      <c r="N359" s="2">
        <f t="shared" si="77"/>
        <v>0</v>
      </c>
      <c r="O359" s="80">
        <f t="shared" si="78"/>
        <v>0</v>
      </c>
      <c r="P359" s="79">
        <f t="shared" si="79"/>
        <v>0</v>
      </c>
      <c r="Q359" s="80">
        <f t="shared" si="80"/>
        <v>0</v>
      </c>
      <c r="R359" s="80">
        <f t="shared" si="81"/>
        <v>0</v>
      </c>
      <c r="S359">
        <f t="shared" si="87"/>
        <v>0</v>
      </c>
      <c r="T359" s="35">
        <f t="shared" si="82"/>
        <v>0</v>
      </c>
      <c r="U359" s="35">
        <f t="shared" si="88"/>
        <v>0</v>
      </c>
      <c r="V359" s="42">
        <f t="shared" si="89"/>
        <v>0</v>
      </c>
      <c r="W359" s="42">
        <f t="shared" si="90"/>
        <v>0</v>
      </c>
    </row>
    <row r="360" spans="2:23" x14ac:dyDescent="0.25">
      <c r="B360">
        <v>358</v>
      </c>
      <c r="C360" s="35">
        <f t="shared" si="83"/>
        <v>0</v>
      </c>
      <c r="D360" s="46">
        <f>IF(W359&gt;0,ROUND(PMT(EvalSheet!$F$92/12,EvalSheet!$F$96*12,-C360),5),0)</f>
        <v>0</v>
      </c>
      <c r="E360" s="6">
        <f t="shared" si="84"/>
        <v>0</v>
      </c>
      <c r="F360" s="6">
        <f>IF(W359&gt;0,ROUND(MIN(C360,EvalSheet!$F$168)*$F$1,2),0)</f>
        <v>0</v>
      </c>
      <c r="G360" s="7">
        <v>0</v>
      </c>
      <c r="H360" s="7">
        <f>IF(W359&gt;0,ROUND(MIN(C360,EvalSheet!$F$168)*$H$1,0),0)</f>
        <v>0</v>
      </c>
      <c r="I360" s="7">
        <f>IF(W359&gt;0,ROUND(MIN(C360,EvalSheet!$F$168)*$I$1,2),0)</f>
        <v>0</v>
      </c>
      <c r="J360" s="7">
        <f>IF(W359&gt;0,ROUND(MIN(C360,EvalSheet!$F$168)*$J$1,2),0)</f>
        <v>0</v>
      </c>
      <c r="K360" s="7">
        <f>IF(W359&gt;0,ROUND(MIN(C360,EvalSheet!$F$168)*$K$1,2),0)</f>
        <v>0</v>
      </c>
      <c r="L360" s="6">
        <f t="shared" si="85"/>
        <v>0</v>
      </c>
      <c r="M360" s="7">
        <f t="shared" si="86"/>
        <v>0</v>
      </c>
      <c r="N360" s="2">
        <f t="shared" si="77"/>
        <v>0</v>
      </c>
      <c r="O360" s="80">
        <f t="shared" si="78"/>
        <v>0</v>
      </c>
      <c r="P360" s="79">
        <f t="shared" si="79"/>
        <v>0</v>
      </c>
      <c r="Q360" s="80">
        <f t="shared" si="80"/>
        <v>0</v>
      </c>
      <c r="R360" s="80">
        <f t="shared" si="81"/>
        <v>0</v>
      </c>
      <c r="S360">
        <f t="shared" si="87"/>
        <v>0</v>
      </c>
      <c r="T360" s="35">
        <f t="shared" si="82"/>
        <v>0</v>
      </c>
      <c r="U360" s="35">
        <f t="shared" si="88"/>
        <v>0</v>
      </c>
      <c r="V360" s="42">
        <f t="shared" si="89"/>
        <v>0</v>
      </c>
      <c r="W360" s="42">
        <f t="shared" si="90"/>
        <v>0</v>
      </c>
    </row>
    <row r="361" spans="2:23" x14ac:dyDescent="0.25">
      <c r="B361">
        <v>359</v>
      </c>
      <c r="C361" s="35">
        <f t="shared" si="83"/>
        <v>0</v>
      </c>
      <c r="D361" s="46">
        <f>IF(W360&gt;0,ROUND(PMT(EvalSheet!$F$92/12,EvalSheet!$F$96*12,-C361),5),0)</f>
        <v>0</v>
      </c>
      <c r="E361" s="6">
        <f t="shared" si="84"/>
        <v>0</v>
      </c>
      <c r="F361" s="6">
        <f>IF(W360&gt;0,ROUND(MIN(C361,EvalSheet!$F$168)*$F$1,2),0)</f>
        <v>0</v>
      </c>
      <c r="G361" s="7">
        <v>0</v>
      </c>
      <c r="H361" s="7">
        <f>IF(W360&gt;0,ROUND(MIN(C361,EvalSheet!$F$168)*$H$1,0),0)</f>
        <v>0</v>
      </c>
      <c r="I361" s="7">
        <f>IF(W360&gt;0,ROUND(MIN(C361,EvalSheet!$F$168)*$I$1,2),0)</f>
        <v>0</v>
      </c>
      <c r="J361" s="7">
        <f>IF(W360&gt;0,ROUND(MIN(C361,EvalSheet!$F$168)*$J$1,2),0)</f>
        <v>0</v>
      </c>
      <c r="K361" s="7">
        <f>IF(W360&gt;0,ROUND(MIN(C361,EvalSheet!$F$168)*$K$1,2),0)</f>
        <v>0</v>
      </c>
      <c r="L361" s="6">
        <f t="shared" si="85"/>
        <v>0</v>
      </c>
      <c r="M361" s="7">
        <f t="shared" si="86"/>
        <v>0</v>
      </c>
      <c r="N361" s="2">
        <f t="shared" si="77"/>
        <v>0</v>
      </c>
      <c r="O361" s="80">
        <f t="shared" si="78"/>
        <v>0</v>
      </c>
      <c r="P361" s="79">
        <f t="shared" si="79"/>
        <v>0</v>
      </c>
      <c r="Q361" s="80">
        <f t="shared" si="80"/>
        <v>0</v>
      </c>
      <c r="R361" s="80">
        <f t="shared" si="81"/>
        <v>0</v>
      </c>
      <c r="S361">
        <f t="shared" si="87"/>
        <v>0</v>
      </c>
      <c r="T361" s="35">
        <f t="shared" si="82"/>
        <v>0</v>
      </c>
      <c r="U361" s="35">
        <f t="shared" si="88"/>
        <v>0</v>
      </c>
      <c r="V361" s="42">
        <f t="shared" si="89"/>
        <v>0</v>
      </c>
      <c r="W361" s="42">
        <f t="shared" si="90"/>
        <v>0</v>
      </c>
    </row>
    <row r="362" spans="2:23" x14ac:dyDescent="0.25">
      <c r="B362">
        <v>360</v>
      </c>
      <c r="C362" s="35">
        <f t="shared" si="83"/>
        <v>0</v>
      </c>
      <c r="D362" s="46">
        <f>IF(W361&gt;0,ROUND(PMT(EvalSheet!$F$92/12,EvalSheet!$F$96*12,-C362),5),0)</f>
        <v>0</v>
      </c>
      <c r="E362" s="6">
        <f t="shared" si="84"/>
        <v>0</v>
      </c>
      <c r="F362" s="6">
        <f>IF(W361&gt;0,ROUND(MIN(C362,EvalSheet!$F$168)*$F$1,2),0)</f>
        <v>0</v>
      </c>
      <c r="G362" s="7">
        <v>0</v>
      </c>
      <c r="H362" s="7">
        <f>IF(W361&gt;0,ROUND(MIN(C362,EvalSheet!$F$168)*$H$1,0),0)</f>
        <v>0</v>
      </c>
      <c r="I362" s="7">
        <f>IF(W361&gt;0,ROUND(MIN(C362,EvalSheet!$F$168)*$I$1,2),0)</f>
        <v>0</v>
      </c>
      <c r="J362" s="7">
        <f>IF(W361&gt;0,ROUND(MIN(C362,EvalSheet!$F$168)*$J$1,2),0)</f>
        <v>0</v>
      </c>
      <c r="K362" s="7">
        <f>IF(W361&gt;0,ROUND(MIN(C362,EvalSheet!$F$168)*$K$1,2),0)</f>
        <v>0</v>
      </c>
      <c r="L362" s="6">
        <f t="shared" si="85"/>
        <v>0</v>
      </c>
      <c r="M362" s="7">
        <f t="shared" si="86"/>
        <v>0</v>
      </c>
      <c r="N362" s="2">
        <f t="shared" si="77"/>
        <v>0</v>
      </c>
      <c r="O362" s="80">
        <f t="shared" si="78"/>
        <v>0</v>
      </c>
      <c r="P362" s="79">
        <f t="shared" si="79"/>
        <v>0</v>
      </c>
      <c r="Q362" s="80">
        <f t="shared" si="80"/>
        <v>0</v>
      </c>
      <c r="R362" s="80">
        <f t="shared" si="81"/>
        <v>0</v>
      </c>
      <c r="S362">
        <f t="shared" si="87"/>
        <v>0</v>
      </c>
      <c r="T362" s="35">
        <f t="shared" si="82"/>
        <v>0</v>
      </c>
      <c r="U362" s="35">
        <f t="shared" si="88"/>
        <v>0</v>
      </c>
      <c r="V362" s="42">
        <f t="shared" si="89"/>
        <v>0</v>
      </c>
      <c r="W362" s="42">
        <f t="shared" si="90"/>
        <v>0</v>
      </c>
    </row>
    <row r="363" spans="2:23" x14ac:dyDescent="0.25">
      <c r="B363">
        <v>361</v>
      </c>
      <c r="C363" s="35">
        <f t="shared" ref="C363:C383" si="91">IF(W362&gt;0,C362-1000,C362)</f>
        <v>0</v>
      </c>
      <c r="D363" s="46">
        <f>IF(W362&gt;0,ROUND(PMT(EvalSheet!$F$92/12,EvalSheet!$F$96*12,-C363),5),0)</f>
        <v>0</v>
      </c>
      <c r="E363" s="6">
        <f t="shared" si="84"/>
        <v>0</v>
      </c>
      <c r="F363" s="6">
        <f>IF(W362&gt;0,ROUND(MIN(C363,EvalSheet!$F$168)*$F$1,2),0)</f>
        <v>0</v>
      </c>
      <c r="G363" s="7">
        <v>0</v>
      </c>
      <c r="H363" s="7">
        <f>IF(W362&gt;0,ROUND(MIN(C363,EvalSheet!$F$168)*$H$1,0),0)</f>
        <v>0</v>
      </c>
      <c r="I363" s="7">
        <f>IF(W362&gt;0,ROUND(MIN(C363,EvalSheet!$F$168)*$I$1,2),0)</f>
        <v>0</v>
      </c>
      <c r="J363" s="7">
        <f>IF(W362&gt;0,ROUND(MIN(C363,EvalSheet!$F$168)*$J$1,2),0)</f>
        <v>0</v>
      </c>
      <c r="K363" s="7">
        <f>IF(W362&gt;0,ROUND(MIN(C363,EvalSheet!$F$168)*$K$1,2),0)</f>
        <v>0</v>
      </c>
      <c r="L363" s="6">
        <f t="shared" ref="L363:L383" si="92">IF(W362&gt;0,F363+SUM(H363:K363),0)</f>
        <v>0</v>
      </c>
      <c r="M363" s="7">
        <f t="shared" ref="M363:M383" si="93">IF(W362&gt;0,ROUND(L363/12,2),0)</f>
        <v>0</v>
      </c>
      <c r="N363" s="2">
        <f t="shared" si="77"/>
        <v>0</v>
      </c>
      <c r="O363" s="80">
        <f t="shared" si="78"/>
        <v>0</v>
      </c>
      <c r="P363" s="79">
        <f t="shared" si="79"/>
        <v>0</v>
      </c>
      <c r="Q363" s="80">
        <f t="shared" si="80"/>
        <v>0</v>
      </c>
      <c r="R363" s="80">
        <f t="shared" si="81"/>
        <v>0</v>
      </c>
      <c r="S363">
        <f t="shared" ref="S363:S383" si="94">IF(W362&gt;0,S362,0)</f>
        <v>0</v>
      </c>
      <c r="T363" s="35">
        <f t="shared" si="82"/>
        <v>0</v>
      </c>
      <c r="U363" s="35">
        <f t="shared" ref="U363:U383" si="95">IF(AND(T363&gt;0,T364=0),T363,0)</f>
        <v>0</v>
      </c>
      <c r="V363" s="42">
        <f t="shared" ref="V363:V383" si="96">IF(W362&gt;0,V362,0)</f>
        <v>0</v>
      </c>
      <c r="W363" s="42">
        <f t="shared" ref="W363:W383" si="97">IF(ROUND(T363-V363,2)&gt;0,ROUND(T363-V363,2),0)</f>
        <v>0</v>
      </c>
    </row>
    <row r="364" spans="2:23" x14ac:dyDescent="0.25">
      <c r="B364">
        <v>362</v>
      </c>
      <c r="C364" s="35">
        <f t="shared" si="91"/>
        <v>0</v>
      </c>
      <c r="D364" s="46">
        <f>IF(W363&gt;0,ROUND(PMT(EvalSheet!$F$92/12,EvalSheet!$F$96*12,-C364),5),0)</f>
        <v>0</v>
      </c>
      <c r="E364" s="6">
        <f t="shared" si="84"/>
        <v>0</v>
      </c>
      <c r="F364" s="6">
        <f>IF(W363&gt;0,ROUND(MIN(C364,EvalSheet!$F$168)*$F$1,2),0)</f>
        <v>0</v>
      </c>
      <c r="G364" s="7">
        <v>0</v>
      </c>
      <c r="H364" s="7">
        <f>IF(W363&gt;0,ROUND(MIN(C364,EvalSheet!$F$168)*$H$1,0),0)</f>
        <v>0</v>
      </c>
      <c r="I364" s="7">
        <f>IF(W363&gt;0,ROUND(MIN(C364,EvalSheet!$F$168)*$I$1,2),0)</f>
        <v>0</v>
      </c>
      <c r="J364" s="7">
        <f>IF(W363&gt;0,ROUND(MIN(C364,EvalSheet!$F$168)*$J$1,2),0)</f>
        <v>0</v>
      </c>
      <c r="K364" s="7">
        <f>IF(W363&gt;0,ROUND(MIN(C364,EvalSheet!$F$168)*$K$1,2),0)</f>
        <v>0</v>
      </c>
      <c r="L364" s="6">
        <f t="shared" si="92"/>
        <v>0</v>
      </c>
      <c r="M364" s="7">
        <f t="shared" si="93"/>
        <v>0</v>
      </c>
      <c r="N364" s="2">
        <f t="shared" si="77"/>
        <v>0</v>
      </c>
      <c r="O364" s="80">
        <f t="shared" si="78"/>
        <v>0</v>
      </c>
      <c r="P364" s="79">
        <f t="shared" si="79"/>
        <v>0</v>
      </c>
      <c r="Q364" s="80">
        <f t="shared" si="80"/>
        <v>0</v>
      </c>
      <c r="R364" s="80">
        <f t="shared" si="81"/>
        <v>0</v>
      </c>
      <c r="S364">
        <f t="shared" si="94"/>
        <v>0</v>
      </c>
      <c r="T364" s="35">
        <f t="shared" si="82"/>
        <v>0</v>
      </c>
      <c r="U364" s="35">
        <f t="shared" si="95"/>
        <v>0</v>
      </c>
      <c r="V364" s="42">
        <f t="shared" si="96"/>
        <v>0</v>
      </c>
      <c r="W364" s="42">
        <f t="shared" si="97"/>
        <v>0</v>
      </c>
    </row>
    <row r="365" spans="2:23" x14ac:dyDescent="0.25">
      <c r="B365">
        <v>363</v>
      </c>
      <c r="C365" s="35">
        <f t="shared" si="91"/>
        <v>0</v>
      </c>
      <c r="D365" s="46">
        <f>IF(W364&gt;0,ROUND(PMT(EvalSheet!$F$92/12,EvalSheet!$F$96*12,-C365),5),0)</f>
        <v>0</v>
      </c>
      <c r="E365" s="6">
        <f t="shared" si="84"/>
        <v>0</v>
      </c>
      <c r="F365" s="6">
        <f>IF(W364&gt;0,ROUND(MIN(C365,EvalSheet!$F$168)*$F$1,2),0)</f>
        <v>0</v>
      </c>
      <c r="G365" s="7">
        <v>0</v>
      </c>
      <c r="H365" s="7">
        <f>IF(W364&gt;0,ROUND(MIN(C365,EvalSheet!$F$168)*$H$1,0),0)</f>
        <v>0</v>
      </c>
      <c r="I365" s="7">
        <f>IF(W364&gt;0,ROUND(MIN(C365,EvalSheet!$F$168)*$I$1,2),0)</f>
        <v>0</v>
      </c>
      <c r="J365" s="7">
        <f>IF(W364&gt;0,ROUND(MIN(C365,EvalSheet!$F$168)*$J$1,2),0)</f>
        <v>0</v>
      </c>
      <c r="K365" s="7">
        <f>IF(W364&gt;0,ROUND(MIN(C365,EvalSheet!$F$168)*$K$1,2),0)</f>
        <v>0</v>
      </c>
      <c r="L365" s="6">
        <f t="shared" si="92"/>
        <v>0</v>
      </c>
      <c r="M365" s="7">
        <f t="shared" si="93"/>
        <v>0</v>
      </c>
      <c r="N365" s="2">
        <f t="shared" si="77"/>
        <v>0</v>
      </c>
      <c r="O365" s="80">
        <f t="shared" si="78"/>
        <v>0</v>
      </c>
      <c r="P365" s="79">
        <f t="shared" si="79"/>
        <v>0</v>
      </c>
      <c r="Q365" s="80">
        <f t="shared" si="80"/>
        <v>0</v>
      </c>
      <c r="R365" s="80">
        <f t="shared" si="81"/>
        <v>0</v>
      </c>
      <c r="S365">
        <f t="shared" si="94"/>
        <v>0</v>
      </c>
      <c r="T365" s="35">
        <f t="shared" si="82"/>
        <v>0</v>
      </c>
      <c r="U365" s="35">
        <f t="shared" si="95"/>
        <v>0</v>
      </c>
      <c r="V365" s="42">
        <f t="shared" si="96"/>
        <v>0</v>
      </c>
      <c r="W365" s="42">
        <f t="shared" si="97"/>
        <v>0</v>
      </c>
    </row>
    <row r="366" spans="2:23" x14ac:dyDescent="0.25">
      <c r="B366">
        <v>364</v>
      </c>
      <c r="C366" s="35">
        <f t="shared" si="91"/>
        <v>0</v>
      </c>
      <c r="D366" s="46">
        <f>IF(W365&gt;0,ROUND(PMT(EvalSheet!$F$92/12,EvalSheet!$F$96*12,-C366),5),0)</f>
        <v>0</v>
      </c>
      <c r="E366" s="6">
        <f t="shared" si="84"/>
        <v>0</v>
      </c>
      <c r="F366" s="6">
        <f>IF(W365&gt;0,ROUND(MIN(C366,EvalSheet!$F$168)*$F$1,2),0)</f>
        <v>0</v>
      </c>
      <c r="G366" s="7">
        <v>0</v>
      </c>
      <c r="H366" s="7">
        <f>IF(W365&gt;0,ROUND(MIN(C366,EvalSheet!$F$168)*$H$1,0),0)</f>
        <v>0</v>
      </c>
      <c r="I366" s="7">
        <f>IF(W365&gt;0,ROUND(MIN(C366,EvalSheet!$F$168)*$I$1,2),0)</f>
        <v>0</v>
      </c>
      <c r="J366" s="7">
        <f>IF(W365&gt;0,ROUND(MIN(C366,EvalSheet!$F$168)*$J$1,2),0)</f>
        <v>0</v>
      </c>
      <c r="K366" s="7">
        <f>IF(W365&gt;0,ROUND(MIN(C366,EvalSheet!$F$168)*$K$1,2),0)</f>
        <v>0</v>
      </c>
      <c r="L366" s="6">
        <f t="shared" si="92"/>
        <v>0</v>
      </c>
      <c r="M366" s="7">
        <f t="shared" si="93"/>
        <v>0</v>
      </c>
      <c r="N366" s="2">
        <f t="shared" si="77"/>
        <v>0</v>
      </c>
      <c r="O366" s="80">
        <f t="shared" si="78"/>
        <v>0</v>
      </c>
      <c r="P366" s="79">
        <f t="shared" si="79"/>
        <v>0</v>
      </c>
      <c r="Q366" s="80">
        <f t="shared" si="80"/>
        <v>0</v>
      </c>
      <c r="R366" s="80">
        <f t="shared" si="81"/>
        <v>0</v>
      </c>
      <c r="S366">
        <f t="shared" si="94"/>
        <v>0</v>
      </c>
      <c r="T366" s="35">
        <f t="shared" si="82"/>
        <v>0</v>
      </c>
      <c r="U366" s="35">
        <f t="shared" si="95"/>
        <v>0</v>
      </c>
      <c r="V366" s="42">
        <f t="shared" si="96"/>
        <v>0</v>
      </c>
      <c r="W366" s="42">
        <f t="shared" si="97"/>
        <v>0</v>
      </c>
    </row>
    <row r="367" spans="2:23" x14ac:dyDescent="0.25">
      <c r="B367">
        <v>365</v>
      </c>
      <c r="C367" s="35">
        <f t="shared" si="91"/>
        <v>0</v>
      </c>
      <c r="D367" s="46">
        <f>IF(W366&gt;0,ROUND(PMT(EvalSheet!$F$92/12,EvalSheet!$F$96*12,-C367),5),0)</f>
        <v>0</v>
      </c>
      <c r="E367" s="6">
        <f t="shared" si="84"/>
        <v>0</v>
      </c>
      <c r="F367" s="6">
        <f>IF(W366&gt;0,ROUND(MIN(C367,EvalSheet!$F$168)*$F$1,2),0)</f>
        <v>0</v>
      </c>
      <c r="G367" s="7">
        <v>0</v>
      </c>
      <c r="H367" s="7">
        <f>IF(W366&gt;0,ROUND(MIN(C367,EvalSheet!$F$168)*$H$1,0),0)</f>
        <v>0</v>
      </c>
      <c r="I367" s="7">
        <f>IF(W366&gt;0,ROUND(MIN(C367,EvalSheet!$F$168)*$I$1,2),0)</f>
        <v>0</v>
      </c>
      <c r="J367" s="7">
        <f>IF(W366&gt;0,ROUND(MIN(C367,EvalSheet!$F$168)*$J$1,2),0)</f>
        <v>0</v>
      </c>
      <c r="K367" s="7">
        <f>IF(W366&gt;0,ROUND(MIN(C367,EvalSheet!$F$168)*$K$1,2),0)</f>
        <v>0</v>
      </c>
      <c r="L367" s="6">
        <f t="shared" si="92"/>
        <v>0</v>
      </c>
      <c r="M367" s="7">
        <f t="shared" si="93"/>
        <v>0</v>
      </c>
      <c r="N367" s="2">
        <f t="shared" si="77"/>
        <v>0</v>
      </c>
      <c r="O367" s="80">
        <f t="shared" si="78"/>
        <v>0</v>
      </c>
      <c r="P367" s="79">
        <f t="shared" si="79"/>
        <v>0</v>
      </c>
      <c r="Q367" s="80">
        <f t="shared" si="80"/>
        <v>0</v>
      </c>
      <c r="R367" s="80">
        <f t="shared" si="81"/>
        <v>0</v>
      </c>
      <c r="S367">
        <f t="shared" si="94"/>
        <v>0</v>
      </c>
      <c r="T367" s="35">
        <f t="shared" si="82"/>
        <v>0</v>
      </c>
      <c r="U367" s="35">
        <f t="shared" si="95"/>
        <v>0</v>
      </c>
      <c r="V367" s="42">
        <f t="shared" si="96"/>
        <v>0</v>
      </c>
      <c r="W367" s="42">
        <f t="shared" si="97"/>
        <v>0</v>
      </c>
    </row>
    <row r="368" spans="2:23" x14ac:dyDescent="0.25">
      <c r="B368">
        <v>366</v>
      </c>
      <c r="C368" s="35">
        <f t="shared" si="91"/>
        <v>0</v>
      </c>
      <c r="D368" s="46">
        <f>IF(W367&gt;0,ROUND(PMT(EvalSheet!$F$92/12,EvalSheet!$F$96*12,-C368),5),0)</f>
        <v>0</v>
      </c>
      <c r="E368" s="6">
        <f t="shared" si="84"/>
        <v>0</v>
      </c>
      <c r="F368" s="6">
        <f>IF(W367&gt;0,ROUND(MIN(C368,EvalSheet!$F$168)*$F$1,2),0)</f>
        <v>0</v>
      </c>
      <c r="G368" s="7">
        <v>0</v>
      </c>
      <c r="H368" s="7">
        <f>IF(W367&gt;0,ROUND(MIN(C368,EvalSheet!$F$168)*$H$1,0),0)</f>
        <v>0</v>
      </c>
      <c r="I368" s="7">
        <f>IF(W367&gt;0,ROUND(MIN(C368,EvalSheet!$F$168)*$I$1,2),0)</f>
        <v>0</v>
      </c>
      <c r="J368" s="7">
        <f>IF(W367&gt;0,ROUND(MIN(C368,EvalSheet!$F$168)*$J$1,2),0)</f>
        <v>0</v>
      </c>
      <c r="K368" s="7">
        <f>IF(W367&gt;0,ROUND(MIN(C368,EvalSheet!$F$168)*$K$1,2),0)</f>
        <v>0</v>
      </c>
      <c r="L368" s="6">
        <f t="shared" si="92"/>
        <v>0</v>
      </c>
      <c r="M368" s="7">
        <f t="shared" si="93"/>
        <v>0</v>
      </c>
      <c r="N368" s="2">
        <f t="shared" si="77"/>
        <v>0</v>
      </c>
      <c r="O368" s="80">
        <f t="shared" si="78"/>
        <v>0</v>
      </c>
      <c r="P368" s="79">
        <f t="shared" si="79"/>
        <v>0</v>
      </c>
      <c r="Q368" s="80">
        <f t="shared" si="80"/>
        <v>0</v>
      </c>
      <c r="R368" s="80">
        <f t="shared" si="81"/>
        <v>0</v>
      </c>
      <c r="S368">
        <f t="shared" si="94"/>
        <v>0</v>
      </c>
      <c r="T368" s="35">
        <f t="shared" si="82"/>
        <v>0</v>
      </c>
      <c r="U368" s="35">
        <f t="shared" si="95"/>
        <v>0</v>
      </c>
      <c r="V368" s="42">
        <f t="shared" si="96"/>
        <v>0</v>
      </c>
      <c r="W368" s="42">
        <f t="shared" si="97"/>
        <v>0</v>
      </c>
    </row>
    <row r="369" spans="2:23" x14ac:dyDescent="0.25">
      <c r="B369">
        <v>367</v>
      </c>
      <c r="C369" s="35">
        <f t="shared" si="91"/>
        <v>0</v>
      </c>
      <c r="D369" s="46">
        <f>IF(W368&gt;0,ROUND(PMT(EvalSheet!$F$92/12,EvalSheet!$F$96*12,-C369),5),0)</f>
        <v>0</v>
      </c>
      <c r="E369" s="6">
        <f t="shared" si="84"/>
        <v>0</v>
      </c>
      <c r="F369" s="6">
        <f>IF(W368&gt;0,ROUND(MIN(C369,EvalSheet!$F$168)*$F$1,2),0)</f>
        <v>0</v>
      </c>
      <c r="G369" s="7">
        <v>0</v>
      </c>
      <c r="H369" s="7">
        <f>IF(W368&gt;0,ROUND(MIN(C369,EvalSheet!$F$168)*$H$1,0),0)</f>
        <v>0</v>
      </c>
      <c r="I369" s="7">
        <f>IF(W368&gt;0,ROUND(MIN(C369,EvalSheet!$F$168)*$I$1,2),0)</f>
        <v>0</v>
      </c>
      <c r="J369" s="7">
        <f>IF(W368&gt;0,ROUND(MIN(C369,EvalSheet!$F$168)*$J$1,2),0)</f>
        <v>0</v>
      </c>
      <c r="K369" s="7">
        <f>IF(W368&gt;0,ROUND(MIN(C369,EvalSheet!$F$168)*$K$1,2),0)</f>
        <v>0</v>
      </c>
      <c r="L369" s="6">
        <f t="shared" si="92"/>
        <v>0</v>
      </c>
      <c r="M369" s="7">
        <f t="shared" si="93"/>
        <v>0</v>
      </c>
      <c r="N369" s="2">
        <f t="shared" si="77"/>
        <v>0</v>
      </c>
      <c r="O369" s="80">
        <f t="shared" si="78"/>
        <v>0</v>
      </c>
      <c r="P369" s="79">
        <f t="shared" si="79"/>
        <v>0</v>
      </c>
      <c r="Q369" s="80">
        <f t="shared" si="80"/>
        <v>0</v>
      </c>
      <c r="R369" s="80">
        <f t="shared" si="81"/>
        <v>0</v>
      </c>
      <c r="S369">
        <f t="shared" si="94"/>
        <v>0</v>
      </c>
      <c r="T369" s="35">
        <f t="shared" si="82"/>
        <v>0</v>
      </c>
      <c r="U369" s="35">
        <f t="shared" si="95"/>
        <v>0</v>
      </c>
      <c r="V369" s="42">
        <f t="shared" si="96"/>
        <v>0</v>
      </c>
      <c r="W369" s="42">
        <f t="shared" si="97"/>
        <v>0</v>
      </c>
    </row>
    <row r="370" spans="2:23" x14ac:dyDescent="0.25">
      <c r="B370">
        <v>368</v>
      </c>
      <c r="C370" s="35">
        <f t="shared" si="91"/>
        <v>0</v>
      </c>
      <c r="D370" s="46">
        <f>IF(W369&gt;0,ROUND(PMT(EvalSheet!$F$92/12,EvalSheet!$F$96*12,-C370),5),0)</f>
        <v>0</v>
      </c>
      <c r="E370" s="6">
        <f t="shared" si="84"/>
        <v>0</v>
      </c>
      <c r="F370" s="6">
        <f>IF(W369&gt;0,ROUND(MIN(C370,EvalSheet!$F$168)*$F$1,2),0)</f>
        <v>0</v>
      </c>
      <c r="G370" s="7">
        <v>0</v>
      </c>
      <c r="H370" s="7">
        <f>IF(W369&gt;0,ROUND(MIN(C370,EvalSheet!$F$168)*$H$1,0),0)</f>
        <v>0</v>
      </c>
      <c r="I370" s="7">
        <f>IF(W369&gt;0,ROUND(MIN(C370,EvalSheet!$F$168)*$I$1,2),0)</f>
        <v>0</v>
      </c>
      <c r="J370" s="7">
        <f>IF(W369&gt;0,ROUND(MIN(C370,EvalSheet!$F$168)*$J$1,2),0)</f>
        <v>0</v>
      </c>
      <c r="K370" s="7">
        <f>IF(W369&gt;0,ROUND(MIN(C370,EvalSheet!$F$168)*$K$1,2),0)</f>
        <v>0</v>
      </c>
      <c r="L370" s="6">
        <f t="shared" si="92"/>
        <v>0</v>
      </c>
      <c r="M370" s="7">
        <f t="shared" si="93"/>
        <v>0</v>
      </c>
      <c r="N370" s="2">
        <f t="shared" si="77"/>
        <v>0</v>
      </c>
      <c r="O370" s="80">
        <f t="shared" si="78"/>
        <v>0</v>
      </c>
      <c r="P370" s="79">
        <f t="shared" si="79"/>
        <v>0</v>
      </c>
      <c r="Q370" s="80">
        <f t="shared" si="80"/>
        <v>0</v>
      </c>
      <c r="R370" s="80">
        <f t="shared" si="81"/>
        <v>0</v>
      </c>
      <c r="S370">
        <f t="shared" si="94"/>
        <v>0</v>
      </c>
      <c r="T370" s="35">
        <f t="shared" si="82"/>
        <v>0</v>
      </c>
      <c r="U370" s="35">
        <f t="shared" si="95"/>
        <v>0</v>
      </c>
      <c r="V370" s="42">
        <f t="shared" si="96"/>
        <v>0</v>
      </c>
      <c r="W370" s="42">
        <f t="shared" si="97"/>
        <v>0</v>
      </c>
    </row>
    <row r="371" spans="2:23" x14ac:dyDescent="0.25">
      <c r="B371">
        <v>369</v>
      </c>
      <c r="C371" s="35">
        <f t="shared" si="91"/>
        <v>0</v>
      </c>
      <c r="D371" s="46">
        <f>IF(W370&gt;0,ROUND(PMT(EvalSheet!$F$92/12,EvalSheet!$F$96*12,-C371),5),0)</f>
        <v>0</v>
      </c>
      <c r="E371" s="6">
        <f t="shared" si="84"/>
        <v>0</v>
      </c>
      <c r="F371" s="6">
        <f>IF(W370&gt;0,ROUND(MIN(C371,EvalSheet!$F$168)*$F$1,2),0)</f>
        <v>0</v>
      </c>
      <c r="G371" s="7">
        <v>0</v>
      </c>
      <c r="H371" s="7">
        <f>IF(W370&gt;0,ROUND(MIN(C371,EvalSheet!$F$168)*$H$1,0),0)</f>
        <v>0</v>
      </c>
      <c r="I371" s="7">
        <f>IF(W370&gt;0,ROUND(MIN(C371,EvalSheet!$F$168)*$I$1,2),0)</f>
        <v>0</v>
      </c>
      <c r="J371" s="7">
        <f>IF(W370&gt;0,ROUND(MIN(C371,EvalSheet!$F$168)*$J$1,2),0)</f>
        <v>0</v>
      </c>
      <c r="K371" s="7">
        <f>IF(W370&gt;0,ROUND(MIN(C371,EvalSheet!$F$168)*$K$1,2),0)</f>
        <v>0</v>
      </c>
      <c r="L371" s="6">
        <f t="shared" si="92"/>
        <v>0</v>
      </c>
      <c r="M371" s="7">
        <f t="shared" si="93"/>
        <v>0</v>
      </c>
      <c r="N371" s="2">
        <f t="shared" si="77"/>
        <v>0</v>
      </c>
      <c r="O371" s="80">
        <f t="shared" si="78"/>
        <v>0</v>
      </c>
      <c r="P371" s="79">
        <f t="shared" si="79"/>
        <v>0</v>
      </c>
      <c r="Q371" s="80">
        <f t="shared" si="80"/>
        <v>0</v>
      </c>
      <c r="R371" s="80">
        <f t="shared" si="81"/>
        <v>0</v>
      </c>
      <c r="S371">
        <f t="shared" si="94"/>
        <v>0</v>
      </c>
      <c r="T371" s="35">
        <f t="shared" si="82"/>
        <v>0</v>
      </c>
      <c r="U371" s="35">
        <f t="shared" si="95"/>
        <v>0</v>
      </c>
      <c r="V371" s="42">
        <f t="shared" si="96"/>
        <v>0</v>
      </c>
      <c r="W371" s="42">
        <f t="shared" si="97"/>
        <v>0</v>
      </c>
    </row>
    <row r="372" spans="2:23" x14ac:dyDescent="0.25">
      <c r="B372">
        <v>370</v>
      </c>
      <c r="C372" s="35">
        <f t="shared" si="91"/>
        <v>0</v>
      </c>
      <c r="D372" s="46">
        <f>IF(W371&gt;0,ROUND(PMT(EvalSheet!$F$92/12,EvalSheet!$F$96*12,-C372),5),0)</f>
        <v>0</v>
      </c>
      <c r="E372" s="6">
        <f t="shared" si="84"/>
        <v>0</v>
      </c>
      <c r="F372" s="6">
        <f>IF(W371&gt;0,ROUND(MIN(C372,EvalSheet!$F$168)*$F$1,2),0)</f>
        <v>0</v>
      </c>
      <c r="G372" s="7">
        <v>0</v>
      </c>
      <c r="H372" s="7">
        <f>IF(W371&gt;0,ROUND(MIN(C372,EvalSheet!$F$168)*$H$1,0),0)</f>
        <v>0</v>
      </c>
      <c r="I372" s="7">
        <f>IF(W371&gt;0,ROUND(MIN(C372,EvalSheet!$F$168)*$I$1,2),0)</f>
        <v>0</v>
      </c>
      <c r="J372" s="7">
        <f>IF(W371&gt;0,ROUND(MIN(C372,EvalSheet!$F$168)*$J$1,2),0)</f>
        <v>0</v>
      </c>
      <c r="K372" s="7">
        <f>IF(W371&gt;0,ROUND(MIN(C372,EvalSheet!$F$168)*$K$1,2),0)</f>
        <v>0</v>
      </c>
      <c r="L372" s="6">
        <f t="shared" si="92"/>
        <v>0</v>
      </c>
      <c r="M372" s="7">
        <f t="shared" si="93"/>
        <v>0</v>
      </c>
      <c r="N372" s="2">
        <f t="shared" si="77"/>
        <v>0</v>
      </c>
      <c r="O372" s="80">
        <f t="shared" si="78"/>
        <v>0</v>
      </c>
      <c r="P372" s="79">
        <f t="shared" si="79"/>
        <v>0</v>
      </c>
      <c r="Q372" s="80">
        <f t="shared" si="80"/>
        <v>0</v>
      </c>
      <c r="R372" s="80">
        <f t="shared" si="81"/>
        <v>0</v>
      </c>
      <c r="S372">
        <f t="shared" si="94"/>
        <v>0</v>
      </c>
      <c r="T372" s="35">
        <f t="shared" si="82"/>
        <v>0</v>
      </c>
      <c r="U372" s="35">
        <f t="shared" si="95"/>
        <v>0</v>
      </c>
      <c r="V372" s="42">
        <f t="shared" si="96"/>
        <v>0</v>
      </c>
      <c r="W372" s="42">
        <f t="shared" si="97"/>
        <v>0</v>
      </c>
    </row>
    <row r="373" spans="2:23" x14ac:dyDescent="0.25">
      <c r="B373">
        <v>371</v>
      </c>
      <c r="C373" s="35">
        <f t="shared" si="91"/>
        <v>0</v>
      </c>
      <c r="D373" s="46">
        <f>IF(W372&gt;0,ROUND(PMT(EvalSheet!$F$92/12,EvalSheet!$F$96*12,-C373),5),0)</f>
        <v>0</v>
      </c>
      <c r="E373" s="6">
        <f t="shared" si="84"/>
        <v>0</v>
      </c>
      <c r="F373" s="6">
        <f>IF(W372&gt;0,ROUND(MIN(C373,EvalSheet!$F$168)*$F$1,2),0)</f>
        <v>0</v>
      </c>
      <c r="G373" s="7">
        <v>0</v>
      </c>
      <c r="H373" s="7">
        <f>IF(W372&gt;0,ROUND(MIN(C373,EvalSheet!$F$168)*$H$1,0),0)</f>
        <v>0</v>
      </c>
      <c r="I373" s="7">
        <f>IF(W372&gt;0,ROUND(MIN(C373,EvalSheet!$F$168)*$I$1,2),0)</f>
        <v>0</v>
      </c>
      <c r="J373" s="7">
        <f>IF(W372&gt;0,ROUND(MIN(C373,EvalSheet!$F$168)*$J$1,2),0)</f>
        <v>0</v>
      </c>
      <c r="K373" s="7">
        <f>IF(W372&gt;0,ROUND(MIN(C373,EvalSheet!$F$168)*$K$1,2),0)</f>
        <v>0</v>
      </c>
      <c r="L373" s="6">
        <f t="shared" si="92"/>
        <v>0</v>
      </c>
      <c r="M373" s="7">
        <f t="shared" si="93"/>
        <v>0</v>
      </c>
      <c r="N373" s="2">
        <f t="shared" si="77"/>
        <v>0</v>
      </c>
      <c r="O373" s="80">
        <f t="shared" si="78"/>
        <v>0</v>
      </c>
      <c r="P373" s="79">
        <f t="shared" si="79"/>
        <v>0</v>
      </c>
      <c r="Q373" s="80">
        <f t="shared" si="80"/>
        <v>0</v>
      </c>
      <c r="R373" s="80">
        <f t="shared" si="81"/>
        <v>0</v>
      </c>
      <c r="S373">
        <f t="shared" si="94"/>
        <v>0</v>
      </c>
      <c r="T373" s="35">
        <f t="shared" si="82"/>
        <v>0</v>
      </c>
      <c r="U373" s="35">
        <f t="shared" si="95"/>
        <v>0</v>
      </c>
      <c r="V373" s="42">
        <f t="shared" si="96"/>
        <v>0</v>
      </c>
      <c r="W373" s="42">
        <f t="shared" si="97"/>
        <v>0</v>
      </c>
    </row>
    <row r="374" spans="2:23" x14ac:dyDescent="0.25">
      <c r="B374">
        <v>372</v>
      </c>
      <c r="C374" s="35">
        <f t="shared" si="91"/>
        <v>0</v>
      </c>
      <c r="D374" s="46">
        <f>IF(W373&gt;0,ROUND(PMT(EvalSheet!$F$92/12,EvalSheet!$F$96*12,-C374),5),0)</f>
        <v>0</v>
      </c>
      <c r="E374" s="6">
        <f t="shared" si="84"/>
        <v>0</v>
      </c>
      <c r="F374" s="6">
        <f>IF(W373&gt;0,ROUND(MIN(C374,EvalSheet!$F$168)*$F$1,2),0)</f>
        <v>0</v>
      </c>
      <c r="G374" s="7">
        <v>0</v>
      </c>
      <c r="H374" s="7">
        <f>IF(W373&gt;0,ROUND(MIN(C374,EvalSheet!$F$168)*$H$1,0),0)</f>
        <v>0</v>
      </c>
      <c r="I374" s="7">
        <f>IF(W373&gt;0,ROUND(MIN(C374,EvalSheet!$F$168)*$I$1,2),0)</f>
        <v>0</v>
      </c>
      <c r="J374" s="7">
        <f>IF(W373&gt;0,ROUND(MIN(C374,EvalSheet!$F$168)*$J$1,2),0)</f>
        <v>0</v>
      </c>
      <c r="K374" s="7">
        <f>IF(W373&gt;0,ROUND(MIN(C374,EvalSheet!$F$168)*$K$1,2),0)</f>
        <v>0</v>
      </c>
      <c r="L374" s="6">
        <f t="shared" si="92"/>
        <v>0</v>
      </c>
      <c r="M374" s="7">
        <f t="shared" si="93"/>
        <v>0</v>
      </c>
      <c r="N374" s="2">
        <f t="shared" si="77"/>
        <v>0</v>
      </c>
      <c r="O374" s="80">
        <f t="shared" si="78"/>
        <v>0</v>
      </c>
      <c r="P374" s="79">
        <f t="shared" si="79"/>
        <v>0</v>
      </c>
      <c r="Q374" s="80">
        <f t="shared" si="80"/>
        <v>0</v>
      </c>
      <c r="R374" s="80">
        <f t="shared" si="81"/>
        <v>0</v>
      </c>
      <c r="S374">
        <f t="shared" si="94"/>
        <v>0</v>
      </c>
      <c r="T374" s="35">
        <f t="shared" si="82"/>
        <v>0</v>
      </c>
      <c r="U374" s="35">
        <f t="shared" si="95"/>
        <v>0</v>
      </c>
      <c r="V374" s="42">
        <f t="shared" si="96"/>
        <v>0</v>
      </c>
      <c r="W374" s="42">
        <f t="shared" si="97"/>
        <v>0</v>
      </c>
    </row>
    <row r="375" spans="2:23" x14ac:dyDescent="0.25">
      <c r="B375">
        <v>373</v>
      </c>
      <c r="C375" s="35">
        <f t="shared" si="91"/>
        <v>0</v>
      </c>
      <c r="D375" s="46">
        <f>IF(W374&gt;0,ROUND(PMT(EvalSheet!$F$92/12,EvalSheet!$F$96*12,-C375),5),0)</f>
        <v>0</v>
      </c>
      <c r="E375" s="6">
        <f t="shared" si="84"/>
        <v>0</v>
      </c>
      <c r="F375" s="6">
        <f>IF(W374&gt;0,ROUND(MIN(C375,EvalSheet!$F$168)*$F$1,2),0)</f>
        <v>0</v>
      </c>
      <c r="G375" s="7">
        <v>0</v>
      </c>
      <c r="H375" s="7">
        <f>IF(W374&gt;0,ROUND(MIN(C375,EvalSheet!$F$168)*$H$1,0),0)</f>
        <v>0</v>
      </c>
      <c r="I375" s="7">
        <f>IF(W374&gt;0,ROUND(MIN(C375,EvalSheet!$F$168)*$I$1,2),0)</f>
        <v>0</v>
      </c>
      <c r="J375" s="7">
        <f>IF(W374&gt;0,ROUND(MIN(C375,EvalSheet!$F$168)*$J$1,2),0)</f>
        <v>0</v>
      </c>
      <c r="K375" s="7">
        <f>IF(W374&gt;0,ROUND(MIN(C375,EvalSheet!$F$168)*$K$1,2),0)</f>
        <v>0</v>
      </c>
      <c r="L375" s="6">
        <f t="shared" si="92"/>
        <v>0</v>
      </c>
      <c r="M375" s="7">
        <f t="shared" si="93"/>
        <v>0</v>
      </c>
      <c r="N375" s="2">
        <f t="shared" si="77"/>
        <v>0</v>
      </c>
      <c r="O375" s="80">
        <f t="shared" si="78"/>
        <v>0</v>
      </c>
      <c r="P375" s="79">
        <f t="shared" si="79"/>
        <v>0</v>
      </c>
      <c r="Q375" s="80">
        <f t="shared" si="80"/>
        <v>0</v>
      </c>
      <c r="R375" s="80">
        <f t="shared" si="81"/>
        <v>0</v>
      </c>
      <c r="S375">
        <f t="shared" si="94"/>
        <v>0</v>
      </c>
      <c r="T375" s="35">
        <f t="shared" si="82"/>
        <v>0</v>
      </c>
      <c r="U375" s="35">
        <f t="shared" si="95"/>
        <v>0</v>
      </c>
      <c r="V375" s="42">
        <f t="shared" si="96"/>
        <v>0</v>
      </c>
      <c r="W375" s="42">
        <f t="shared" si="97"/>
        <v>0</v>
      </c>
    </row>
    <row r="376" spans="2:23" x14ac:dyDescent="0.25">
      <c r="B376">
        <v>374</v>
      </c>
      <c r="C376" s="35">
        <f t="shared" si="91"/>
        <v>0</v>
      </c>
      <c r="D376" s="46">
        <f>IF(W375&gt;0,ROUND(PMT(EvalSheet!$F$92/12,EvalSheet!$F$96*12,-C376),5),0)</f>
        <v>0</v>
      </c>
      <c r="E376" s="6">
        <f t="shared" si="84"/>
        <v>0</v>
      </c>
      <c r="F376" s="6">
        <f>IF(W375&gt;0,ROUND(MIN(C376,EvalSheet!$F$168)*$F$1,2),0)</f>
        <v>0</v>
      </c>
      <c r="G376" s="7">
        <v>0</v>
      </c>
      <c r="H376" s="7">
        <f>IF(W375&gt;0,ROUND(MIN(C376,EvalSheet!$F$168)*$H$1,0),0)</f>
        <v>0</v>
      </c>
      <c r="I376" s="7">
        <f>IF(W375&gt;0,ROUND(MIN(C376,EvalSheet!$F$168)*$I$1,2),0)</f>
        <v>0</v>
      </c>
      <c r="J376" s="7">
        <f>IF(W375&gt;0,ROUND(MIN(C376,EvalSheet!$F$168)*$J$1,2),0)</f>
        <v>0</v>
      </c>
      <c r="K376" s="7">
        <f>IF(W375&gt;0,ROUND(MIN(C376,EvalSheet!$F$168)*$K$1,2),0)</f>
        <v>0</v>
      </c>
      <c r="L376" s="6">
        <f t="shared" si="92"/>
        <v>0</v>
      </c>
      <c r="M376" s="7">
        <f t="shared" si="93"/>
        <v>0</v>
      </c>
      <c r="N376" s="2">
        <f t="shared" si="77"/>
        <v>0</v>
      </c>
      <c r="O376" s="80">
        <f t="shared" si="78"/>
        <v>0</v>
      </c>
      <c r="P376" s="79">
        <f t="shared" si="79"/>
        <v>0</v>
      </c>
      <c r="Q376" s="80">
        <f t="shared" si="80"/>
        <v>0</v>
      </c>
      <c r="R376" s="80">
        <f t="shared" si="81"/>
        <v>0</v>
      </c>
      <c r="S376">
        <f t="shared" si="94"/>
        <v>0</v>
      </c>
      <c r="T376" s="35">
        <f t="shared" si="82"/>
        <v>0</v>
      </c>
      <c r="U376" s="35">
        <f t="shared" si="95"/>
        <v>0</v>
      </c>
      <c r="V376" s="42">
        <f t="shared" si="96"/>
        <v>0</v>
      </c>
      <c r="W376" s="42">
        <f t="shared" si="97"/>
        <v>0</v>
      </c>
    </row>
    <row r="377" spans="2:23" x14ac:dyDescent="0.25">
      <c r="B377">
        <v>375</v>
      </c>
      <c r="C377" s="35">
        <f t="shared" si="91"/>
        <v>0</v>
      </c>
      <c r="D377" s="46">
        <f>IF(W376&gt;0,ROUND(PMT(EvalSheet!$F$92/12,EvalSheet!$F$96*12,-C377),5),0)</f>
        <v>0</v>
      </c>
      <c r="E377" s="6">
        <f t="shared" si="84"/>
        <v>0</v>
      </c>
      <c r="F377" s="6">
        <f>IF(W376&gt;0,ROUND(MIN(C377,EvalSheet!$F$168)*$F$1,2),0)</f>
        <v>0</v>
      </c>
      <c r="G377" s="7">
        <v>0</v>
      </c>
      <c r="H377" s="7">
        <f>IF(W376&gt;0,ROUND(MIN(C377,EvalSheet!$F$168)*$H$1,0),0)</f>
        <v>0</v>
      </c>
      <c r="I377" s="7">
        <f>IF(W376&gt;0,ROUND(MIN(C377,EvalSheet!$F$168)*$I$1,2),0)</f>
        <v>0</v>
      </c>
      <c r="J377" s="7">
        <f>IF(W376&gt;0,ROUND(MIN(C377,EvalSheet!$F$168)*$J$1,2),0)</f>
        <v>0</v>
      </c>
      <c r="K377" s="7">
        <f>IF(W376&gt;0,ROUND(MIN(C377,EvalSheet!$F$168)*$K$1,2),0)</f>
        <v>0</v>
      </c>
      <c r="L377" s="6">
        <f t="shared" si="92"/>
        <v>0</v>
      </c>
      <c r="M377" s="7">
        <f t="shared" si="93"/>
        <v>0</v>
      </c>
      <c r="N377" s="2">
        <f t="shared" si="77"/>
        <v>0</v>
      </c>
      <c r="O377" s="80">
        <f t="shared" si="78"/>
        <v>0</v>
      </c>
      <c r="P377" s="79">
        <f t="shared" si="79"/>
        <v>0</v>
      </c>
      <c r="Q377" s="80">
        <f t="shared" si="80"/>
        <v>0</v>
      </c>
      <c r="R377" s="80">
        <f t="shared" si="81"/>
        <v>0</v>
      </c>
      <c r="S377">
        <f t="shared" si="94"/>
        <v>0</v>
      </c>
      <c r="T377" s="35">
        <f t="shared" si="82"/>
        <v>0</v>
      </c>
      <c r="U377" s="35">
        <f t="shared" si="95"/>
        <v>0</v>
      </c>
      <c r="V377" s="42">
        <f t="shared" si="96"/>
        <v>0</v>
      </c>
      <c r="W377" s="42">
        <f t="shared" si="97"/>
        <v>0</v>
      </c>
    </row>
    <row r="378" spans="2:23" x14ac:dyDescent="0.25">
      <c r="B378">
        <v>376</v>
      </c>
      <c r="C378" s="35">
        <f t="shared" si="91"/>
        <v>0</v>
      </c>
      <c r="D378" s="46">
        <f>IF(W377&gt;0,ROUND(PMT(EvalSheet!$F$92/12,EvalSheet!$F$96*12,-C378),5),0)</f>
        <v>0</v>
      </c>
      <c r="E378" s="6">
        <f t="shared" si="84"/>
        <v>0</v>
      </c>
      <c r="F378" s="6">
        <f>IF(W377&gt;0,ROUND(MIN(C378,EvalSheet!$F$168)*$F$1,2),0)</f>
        <v>0</v>
      </c>
      <c r="G378" s="7">
        <v>0</v>
      </c>
      <c r="H378" s="7">
        <f>IF(W377&gt;0,ROUND(MIN(C378,EvalSheet!$F$168)*$H$1,0),0)</f>
        <v>0</v>
      </c>
      <c r="I378" s="7">
        <f>IF(W377&gt;0,ROUND(MIN(C378,EvalSheet!$F$168)*$I$1,2),0)</f>
        <v>0</v>
      </c>
      <c r="J378" s="7">
        <f>IF(W377&gt;0,ROUND(MIN(C378,EvalSheet!$F$168)*$J$1,2),0)</f>
        <v>0</v>
      </c>
      <c r="K378" s="7">
        <f>IF(W377&gt;0,ROUND(MIN(C378,EvalSheet!$F$168)*$K$1,2),0)</f>
        <v>0</v>
      </c>
      <c r="L378" s="6">
        <f t="shared" si="92"/>
        <v>0</v>
      </c>
      <c r="M378" s="7">
        <f t="shared" si="93"/>
        <v>0</v>
      </c>
      <c r="N378" s="2">
        <f t="shared" si="77"/>
        <v>0</v>
      </c>
      <c r="O378" s="80">
        <f t="shared" si="78"/>
        <v>0</v>
      </c>
      <c r="P378" s="79">
        <f t="shared" si="79"/>
        <v>0</v>
      </c>
      <c r="Q378" s="80">
        <f t="shared" si="80"/>
        <v>0</v>
      </c>
      <c r="R378" s="80">
        <f t="shared" si="81"/>
        <v>0</v>
      </c>
      <c r="S378">
        <f t="shared" si="94"/>
        <v>0</v>
      </c>
      <c r="T378" s="35">
        <f t="shared" si="82"/>
        <v>0</v>
      </c>
      <c r="U378" s="35">
        <f t="shared" si="95"/>
        <v>0</v>
      </c>
      <c r="V378" s="42">
        <f t="shared" si="96"/>
        <v>0</v>
      </c>
      <c r="W378" s="42">
        <f t="shared" si="97"/>
        <v>0</v>
      </c>
    </row>
    <row r="379" spans="2:23" x14ac:dyDescent="0.25">
      <c r="B379">
        <v>377</v>
      </c>
      <c r="C379" s="35">
        <f t="shared" si="91"/>
        <v>0</v>
      </c>
      <c r="D379" s="46">
        <f>IF(W378&gt;0,ROUND(PMT(EvalSheet!$F$92/12,EvalSheet!$F$96*12,-C379),5),0)</f>
        <v>0</v>
      </c>
      <c r="E379" s="6">
        <f t="shared" si="84"/>
        <v>0</v>
      </c>
      <c r="F379" s="6">
        <f>IF(W378&gt;0,ROUND(MIN(C379,EvalSheet!$F$168)*$F$1,2),0)</f>
        <v>0</v>
      </c>
      <c r="G379" s="7">
        <v>0</v>
      </c>
      <c r="H379" s="7">
        <f>IF(W378&gt;0,ROUND(MIN(C379,EvalSheet!$F$168)*$H$1,0),0)</f>
        <v>0</v>
      </c>
      <c r="I379" s="7">
        <f>IF(W378&gt;0,ROUND(MIN(C379,EvalSheet!$F$168)*$I$1,2),0)</f>
        <v>0</v>
      </c>
      <c r="J379" s="7">
        <f>IF(W378&gt;0,ROUND(MIN(C379,EvalSheet!$F$168)*$J$1,2),0)</f>
        <v>0</v>
      </c>
      <c r="K379" s="7">
        <f>IF(W378&gt;0,ROUND(MIN(C379,EvalSheet!$F$168)*$K$1,2),0)</f>
        <v>0</v>
      </c>
      <c r="L379" s="6">
        <f t="shared" si="92"/>
        <v>0</v>
      </c>
      <c r="M379" s="7">
        <f t="shared" si="93"/>
        <v>0</v>
      </c>
      <c r="N379" s="2">
        <f t="shared" si="77"/>
        <v>0</v>
      </c>
      <c r="O379" s="80">
        <f t="shared" si="78"/>
        <v>0</v>
      </c>
      <c r="P379" s="79">
        <f t="shared" si="79"/>
        <v>0</v>
      </c>
      <c r="Q379" s="80">
        <f t="shared" si="80"/>
        <v>0</v>
      </c>
      <c r="R379" s="80">
        <f t="shared" si="81"/>
        <v>0</v>
      </c>
      <c r="S379">
        <f t="shared" si="94"/>
        <v>0</v>
      </c>
      <c r="T379" s="35">
        <f t="shared" si="82"/>
        <v>0</v>
      </c>
      <c r="U379" s="35">
        <f t="shared" si="95"/>
        <v>0</v>
      </c>
      <c r="V379" s="42">
        <f t="shared" si="96"/>
        <v>0</v>
      </c>
      <c r="W379" s="42">
        <f t="shared" si="97"/>
        <v>0</v>
      </c>
    </row>
    <row r="380" spans="2:23" x14ac:dyDescent="0.25">
      <c r="B380">
        <v>378</v>
      </c>
      <c r="C380" s="35">
        <f t="shared" si="91"/>
        <v>0</v>
      </c>
      <c r="D380" s="46">
        <f>IF(W379&gt;0,ROUND(PMT(EvalSheet!$F$92/12,EvalSheet!$F$96*12,-C380),5),0)</f>
        <v>0</v>
      </c>
      <c r="E380" s="6">
        <f t="shared" si="84"/>
        <v>0</v>
      </c>
      <c r="F380" s="6">
        <f>IF(W379&gt;0,ROUND(MIN(C380,EvalSheet!$F$168)*$F$1,2),0)</f>
        <v>0</v>
      </c>
      <c r="G380" s="7">
        <v>0</v>
      </c>
      <c r="H380" s="7">
        <f>IF(W379&gt;0,ROUND(MIN(C380,EvalSheet!$F$168)*$H$1,0),0)</f>
        <v>0</v>
      </c>
      <c r="I380" s="7">
        <f>IF(W379&gt;0,ROUND(MIN(C380,EvalSheet!$F$168)*$I$1,2),0)</f>
        <v>0</v>
      </c>
      <c r="J380" s="7">
        <f>IF(W379&gt;0,ROUND(MIN(C380,EvalSheet!$F$168)*$J$1,2),0)</f>
        <v>0</v>
      </c>
      <c r="K380" s="7">
        <f>IF(W379&gt;0,ROUND(MIN(C380,EvalSheet!$F$168)*$K$1,2),0)</f>
        <v>0</v>
      </c>
      <c r="L380" s="6">
        <f t="shared" si="92"/>
        <v>0</v>
      </c>
      <c r="M380" s="7">
        <f t="shared" si="93"/>
        <v>0</v>
      </c>
      <c r="N380" s="2">
        <f t="shared" si="77"/>
        <v>0</v>
      </c>
      <c r="O380" s="80">
        <f t="shared" si="78"/>
        <v>0</v>
      </c>
      <c r="P380" s="79">
        <f t="shared" si="79"/>
        <v>0</v>
      </c>
      <c r="Q380" s="80">
        <f t="shared" si="80"/>
        <v>0</v>
      </c>
      <c r="R380" s="80">
        <f t="shared" si="81"/>
        <v>0</v>
      </c>
      <c r="S380">
        <f t="shared" si="94"/>
        <v>0</v>
      </c>
      <c r="T380" s="35">
        <f t="shared" si="82"/>
        <v>0</v>
      </c>
      <c r="U380" s="35">
        <f t="shared" si="95"/>
        <v>0</v>
      </c>
      <c r="V380" s="42">
        <f t="shared" si="96"/>
        <v>0</v>
      </c>
      <c r="W380" s="42">
        <f t="shared" si="97"/>
        <v>0</v>
      </c>
    </row>
    <row r="381" spans="2:23" x14ac:dyDescent="0.25">
      <c r="B381">
        <v>379</v>
      </c>
      <c r="C381" s="35">
        <f t="shared" si="91"/>
        <v>0</v>
      </c>
      <c r="D381" s="46">
        <f>IF(W380&gt;0,ROUND(PMT(EvalSheet!$F$92/12,EvalSheet!$F$96*12,-C381),5),0)</f>
        <v>0</v>
      </c>
      <c r="E381" s="6">
        <f t="shared" si="84"/>
        <v>0</v>
      </c>
      <c r="F381" s="6">
        <f>IF(W380&gt;0,ROUND(MIN(C381,EvalSheet!$F$168)*$F$1,2),0)</f>
        <v>0</v>
      </c>
      <c r="G381" s="7">
        <v>0</v>
      </c>
      <c r="H381" s="7">
        <f>IF(W380&gt;0,ROUND(MIN(C381,EvalSheet!$F$168)*$H$1,0),0)</f>
        <v>0</v>
      </c>
      <c r="I381" s="7">
        <f>IF(W380&gt;0,ROUND(MIN(C381,EvalSheet!$F$168)*$I$1,2),0)</f>
        <v>0</v>
      </c>
      <c r="J381" s="7">
        <f>IF(W380&gt;0,ROUND(MIN(C381,EvalSheet!$F$168)*$J$1,2),0)</f>
        <v>0</v>
      </c>
      <c r="K381" s="7">
        <f>IF(W380&gt;0,ROUND(MIN(C381,EvalSheet!$F$168)*$K$1,2),0)</f>
        <v>0</v>
      </c>
      <c r="L381" s="6">
        <f t="shared" si="92"/>
        <v>0</v>
      </c>
      <c r="M381" s="7">
        <f t="shared" si="93"/>
        <v>0</v>
      </c>
      <c r="N381" s="2">
        <f t="shared" si="77"/>
        <v>0</v>
      </c>
      <c r="O381" s="80">
        <f t="shared" si="78"/>
        <v>0</v>
      </c>
      <c r="P381" s="79">
        <f t="shared" si="79"/>
        <v>0</v>
      </c>
      <c r="Q381" s="80">
        <f t="shared" si="80"/>
        <v>0</v>
      </c>
      <c r="R381" s="80">
        <f t="shared" si="81"/>
        <v>0</v>
      </c>
      <c r="S381">
        <f t="shared" si="94"/>
        <v>0</v>
      </c>
      <c r="T381" s="35">
        <f t="shared" si="82"/>
        <v>0</v>
      </c>
      <c r="U381" s="35">
        <f t="shared" si="95"/>
        <v>0</v>
      </c>
      <c r="V381" s="42">
        <f t="shared" si="96"/>
        <v>0</v>
      </c>
      <c r="W381" s="42">
        <f t="shared" si="97"/>
        <v>0</v>
      </c>
    </row>
    <row r="382" spans="2:23" x14ac:dyDescent="0.25">
      <c r="B382">
        <v>380</v>
      </c>
      <c r="C382" s="35">
        <f t="shared" si="91"/>
        <v>0</v>
      </c>
      <c r="D382" s="46">
        <f>IF(W381&gt;0,ROUND(PMT(EvalSheet!$F$92/12,EvalSheet!$F$96*12,-C382),5),0)</f>
        <v>0</v>
      </c>
      <c r="E382" s="6">
        <f t="shared" si="84"/>
        <v>0</v>
      </c>
      <c r="F382" s="6">
        <f>IF(W381&gt;0,ROUND(MIN(C382,EvalSheet!$F$168)*$F$1,2),0)</f>
        <v>0</v>
      </c>
      <c r="G382" s="7">
        <v>0</v>
      </c>
      <c r="H382" s="7">
        <f>IF(W381&gt;0,ROUND(MIN(C382,EvalSheet!$F$168)*$H$1,0),0)</f>
        <v>0</v>
      </c>
      <c r="I382" s="7">
        <f>IF(W381&gt;0,ROUND(MIN(C382,EvalSheet!$F$168)*$I$1,2),0)</f>
        <v>0</v>
      </c>
      <c r="J382" s="7">
        <f>IF(W381&gt;0,ROUND(MIN(C382,EvalSheet!$F$168)*$J$1,2),0)</f>
        <v>0</v>
      </c>
      <c r="K382" s="7">
        <f>IF(W381&gt;0,ROUND(MIN(C382,EvalSheet!$F$168)*$K$1,2),0)</f>
        <v>0</v>
      </c>
      <c r="L382" s="6">
        <f t="shared" si="92"/>
        <v>0</v>
      </c>
      <c r="M382" s="7">
        <f t="shared" si="93"/>
        <v>0</v>
      </c>
      <c r="N382" s="2">
        <f t="shared" si="77"/>
        <v>0</v>
      </c>
      <c r="O382" s="80">
        <f t="shared" si="78"/>
        <v>0</v>
      </c>
      <c r="P382" s="79">
        <f t="shared" si="79"/>
        <v>0</v>
      </c>
      <c r="Q382" s="80">
        <f t="shared" si="80"/>
        <v>0</v>
      </c>
      <c r="R382" s="80">
        <f t="shared" si="81"/>
        <v>0</v>
      </c>
      <c r="S382">
        <f t="shared" si="94"/>
        <v>0</v>
      </c>
      <c r="T382" s="35">
        <f t="shared" si="82"/>
        <v>0</v>
      </c>
      <c r="U382" s="35">
        <f t="shared" si="95"/>
        <v>0</v>
      </c>
      <c r="V382" s="42">
        <f t="shared" si="96"/>
        <v>0</v>
      </c>
      <c r="W382" s="42">
        <f t="shared" si="97"/>
        <v>0</v>
      </c>
    </row>
    <row r="383" spans="2:23" x14ac:dyDescent="0.25">
      <c r="B383">
        <v>381</v>
      </c>
      <c r="C383" s="35">
        <f t="shared" si="91"/>
        <v>0</v>
      </c>
      <c r="D383" s="46">
        <f>IF(W382&gt;0,ROUND(PMT(EvalSheet!$F$92/12,EvalSheet!$F$96*12,-C383),5),0)</f>
        <v>0</v>
      </c>
      <c r="E383" s="6">
        <f t="shared" si="84"/>
        <v>0</v>
      </c>
      <c r="F383" s="6">
        <f>IF(W382&gt;0,ROUND(MIN(C383,EvalSheet!$F$168)*$F$1,2),0)</f>
        <v>0</v>
      </c>
      <c r="G383" s="7">
        <v>0</v>
      </c>
      <c r="H383" s="7">
        <f>IF(W382&gt;0,ROUND(MIN(C383,EvalSheet!$F$168)*$H$1,0),0)</f>
        <v>0</v>
      </c>
      <c r="I383" s="7">
        <f>IF(W382&gt;0,ROUND(MIN(C383,EvalSheet!$F$168)*$I$1,2),0)</f>
        <v>0</v>
      </c>
      <c r="J383" s="7">
        <f>IF(W382&gt;0,ROUND(MIN(C383,EvalSheet!$F$168)*$J$1,2),0)</f>
        <v>0</v>
      </c>
      <c r="K383" s="7">
        <f>IF(W382&gt;0,ROUND(MIN(C383,EvalSheet!$F$168)*$K$1,2),0)</f>
        <v>0</v>
      </c>
      <c r="L383" s="6">
        <f t="shared" si="92"/>
        <v>0</v>
      </c>
      <c r="M383" s="7">
        <f t="shared" si="93"/>
        <v>0</v>
      </c>
      <c r="N383" s="2">
        <f t="shared" si="77"/>
        <v>0</v>
      </c>
      <c r="O383" s="80">
        <f t="shared" si="78"/>
        <v>0</v>
      </c>
      <c r="P383" s="79">
        <f t="shared" si="79"/>
        <v>0</v>
      </c>
      <c r="Q383" s="80">
        <f t="shared" si="80"/>
        <v>0</v>
      </c>
      <c r="R383" s="80">
        <f t="shared" si="81"/>
        <v>0</v>
      </c>
      <c r="S383">
        <f t="shared" si="94"/>
        <v>0</v>
      </c>
      <c r="T383" s="35">
        <f t="shared" si="82"/>
        <v>0</v>
      </c>
      <c r="U383" s="35">
        <f t="shared" si="95"/>
        <v>0</v>
      </c>
      <c r="V383" s="42">
        <f t="shared" si="96"/>
        <v>0</v>
      </c>
      <c r="W383" s="42">
        <f t="shared" si="97"/>
        <v>0</v>
      </c>
    </row>
    <row r="384" spans="2:23" x14ac:dyDescent="0.25">
      <c r="B384">
        <v>382</v>
      </c>
      <c r="C384" s="35">
        <f t="shared" ref="C384:C389" si="98">IF(W383&gt;0,C383-1000,C383)</f>
        <v>0</v>
      </c>
      <c r="D384" s="46">
        <f>IF(W383&gt;0,ROUND(PMT(EvalSheet!$F$92/12,EvalSheet!$F$96*12,-C384),5),0)</f>
        <v>0</v>
      </c>
      <c r="E384" s="6">
        <f t="shared" si="84"/>
        <v>0</v>
      </c>
      <c r="F384" s="6">
        <f>IF(W383&gt;0,ROUND(MIN(C384,EvalSheet!$F$168)*$F$1,2),0)</f>
        <v>0</v>
      </c>
      <c r="G384" s="7">
        <v>0</v>
      </c>
      <c r="H384" s="7">
        <f>IF(W383&gt;0,ROUND(MIN(C384,EvalSheet!$F$168)*$H$1,0),0)</f>
        <v>0</v>
      </c>
      <c r="I384" s="7">
        <f>IF(W383&gt;0,ROUND(MIN(C384,EvalSheet!$F$168)*$I$1,2),0)</f>
        <v>0</v>
      </c>
      <c r="J384" s="7">
        <f>IF(W383&gt;0,ROUND(MIN(C384,EvalSheet!$F$168)*$J$1,2),0)</f>
        <v>0</v>
      </c>
      <c r="K384" s="7">
        <f>IF(W383&gt;0,ROUND(MIN(C384,EvalSheet!$F$168)*$K$1,2),0)</f>
        <v>0</v>
      </c>
      <c r="L384" s="6">
        <f t="shared" ref="L384:L389" si="99">IF(W383&gt;0,F384+SUM(H384:K384),0)</f>
        <v>0</v>
      </c>
      <c r="M384" s="7">
        <f t="shared" ref="M384:M389" si="100">IF(W383&gt;0,ROUND(L384/12,2),0)</f>
        <v>0</v>
      </c>
      <c r="N384" s="2">
        <f t="shared" si="77"/>
        <v>0</v>
      </c>
      <c r="O384" s="80">
        <f t="shared" si="78"/>
        <v>0</v>
      </c>
      <c r="P384" s="79">
        <f t="shared" si="79"/>
        <v>0</v>
      </c>
      <c r="Q384" s="80">
        <f t="shared" si="80"/>
        <v>0</v>
      </c>
      <c r="R384" s="80">
        <f t="shared" si="81"/>
        <v>0</v>
      </c>
      <c r="S384">
        <f t="shared" ref="S384:S389" si="101">IF(W383&gt;0,S383,0)</f>
        <v>0</v>
      </c>
      <c r="T384" s="35">
        <f t="shared" si="82"/>
        <v>0</v>
      </c>
      <c r="U384" s="35">
        <f t="shared" ref="U384:U389" si="102">IF(AND(T384&gt;0,T385=0),T384,0)</f>
        <v>0</v>
      </c>
      <c r="V384" s="42">
        <f t="shared" ref="V384:V389" si="103">IF(W383&gt;0,V383,0)</f>
        <v>0</v>
      </c>
      <c r="W384" s="42">
        <f t="shared" ref="W384:W389" si="104">IF(ROUND(T384-V384,2)&gt;0,ROUND(T384-V384,2),0)</f>
        <v>0</v>
      </c>
    </row>
    <row r="385" spans="2:23" x14ac:dyDescent="0.25">
      <c r="B385">
        <v>383</v>
      </c>
      <c r="C385" s="35">
        <f t="shared" si="98"/>
        <v>0</v>
      </c>
      <c r="D385" s="46">
        <f>IF(W384&gt;0,ROUND(PMT(EvalSheet!$F$92/12,EvalSheet!$F$96*12,-C385),5),0)</f>
        <v>0</v>
      </c>
      <c r="E385" s="6">
        <f t="shared" si="84"/>
        <v>0</v>
      </c>
      <c r="F385" s="6">
        <f>IF(W384&gt;0,ROUND(MIN(C385,EvalSheet!$F$168)*$F$1,2),0)</f>
        <v>0</v>
      </c>
      <c r="G385" s="7">
        <v>0</v>
      </c>
      <c r="H385" s="7">
        <f>IF(W384&gt;0,ROUND(MIN(C385,EvalSheet!$F$168)*$H$1,0),0)</f>
        <v>0</v>
      </c>
      <c r="I385" s="7">
        <f>IF(W384&gt;0,ROUND(MIN(C385,EvalSheet!$F$168)*$I$1,2),0)</f>
        <v>0</v>
      </c>
      <c r="J385" s="7">
        <f>IF(W384&gt;0,ROUND(MIN(C385,EvalSheet!$F$168)*$J$1,2),0)</f>
        <v>0</v>
      </c>
      <c r="K385" s="7">
        <f>IF(W384&gt;0,ROUND(MIN(C385,EvalSheet!$F$168)*$K$1,2),0)</f>
        <v>0</v>
      </c>
      <c r="L385" s="6">
        <f t="shared" si="99"/>
        <v>0</v>
      </c>
      <c r="M385" s="7">
        <f t="shared" si="100"/>
        <v>0</v>
      </c>
      <c r="N385" s="2">
        <f t="shared" si="77"/>
        <v>0</v>
      </c>
      <c r="O385" s="80">
        <f t="shared" si="78"/>
        <v>0</v>
      </c>
      <c r="P385" s="79">
        <f t="shared" si="79"/>
        <v>0</v>
      </c>
      <c r="Q385" s="80">
        <f t="shared" si="80"/>
        <v>0</v>
      </c>
      <c r="R385" s="80">
        <f t="shared" si="81"/>
        <v>0</v>
      </c>
      <c r="S385">
        <f t="shared" si="101"/>
        <v>0</v>
      </c>
      <c r="T385" s="35">
        <f t="shared" si="82"/>
        <v>0</v>
      </c>
      <c r="U385" s="35">
        <f t="shared" si="102"/>
        <v>0</v>
      </c>
      <c r="V385" s="42">
        <f t="shared" si="103"/>
        <v>0</v>
      </c>
      <c r="W385" s="42">
        <f t="shared" si="104"/>
        <v>0</v>
      </c>
    </row>
    <row r="386" spans="2:23" x14ac:dyDescent="0.25">
      <c r="B386">
        <v>384</v>
      </c>
      <c r="C386" s="35">
        <f t="shared" si="98"/>
        <v>0</v>
      </c>
      <c r="D386" s="46">
        <f>IF(W385&gt;0,ROUND(PMT(EvalSheet!$F$92/12,EvalSheet!$F$96*12,-C386),5),0)</f>
        <v>0</v>
      </c>
      <c r="E386" s="6">
        <f t="shared" si="84"/>
        <v>0</v>
      </c>
      <c r="F386" s="6">
        <f>IF(W385&gt;0,ROUND(MIN(C386,EvalSheet!$F$168)*$F$1,2),0)</f>
        <v>0</v>
      </c>
      <c r="G386" s="7">
        <v>0</v>
      </c>
      <c r="H386" s="7">
        <f>IF(W385&gt;0,ROUND(MIN(C386,EvalSheet!$F$168)*$H$1,0),0)</f>
        <v>0</v>
      </c>
      <c r="I386" s="7">
        <f>IF(W385&gt;0,ROUND(MIN(C386,EvalSheet!$F$168)*$I$1,2),0)</f>
        <v>0</v>
      </c>
      <c r="J386" s="7">
        <f>IF(W385&gt;0,ROUND(MIN(C386,EvalSheet!$F$168)*$J$1,2),0)</f>
        <v>0</v>
      </c>
      <c r="K386" s="7">
        <f>IF(W385&gt;0,ROUND(MIN(C386,EvalSheet!$F$168)*$K$1,2),0)</f>
        <v>0</v>
      </c>
      <c r="L386" s="6">
        <f t="shared" si="99"/>
        <v>0</v>
      </c>
      <c r="M386" s="7">
        <f t="shared" si="100"/>
        <v>0</v>
      </c>
      <c r="N386" s="2">
        <f t="shared" si="77"/>
        <v>0</v>
      </c>
      <c r="O386" s="80">
        <f t="shared" si="78"/>
        <v>0</v>
      </c>
      <c r="P386" s="79">
        <f t="shared" si="79"/>
        <v>0</v>
      </c>
      <c r="Q386" s="80">
        <f t="shared" si="80"/>
        <v>0</v>
      </c>
      <c r="R386" s="80">
        <f t="shared" si="81"/>
        <v>0</v>
      </c>
      <c r="S386">
        <f t="shared" si="101"/>
        <v>0</v>
      </c>
      <c r="T386" s="35">
        <f t="shared" si="82"/>
        <v>0</v>
      </c>
      <c r="U386" s="35">
        <f t="shared" si="102"/>
        <v>0</v>
      </c>
      <c r="V386" s="42">
        <f t="shared" si="103"/>
        <v>0</v>
      </c>
      <c r="W386" s="42">
        <f t="shared" si="104"/>
        <v>0</v>
      </c>
    </row>
    <row r="387" spans="2:23" x14ac:dyDescent="0.25">
      <c r="B387">
        <v>385</v>
      </c>
      <c r="C387" s="35">
        <f t="shared" si="98"/>
        <v>0</v>
      </c>
      <c r="D387" s="46">
        <f>IF(W386&gt;0,ROUND(PMT(EvalSheet!$F$92/12,EvalSheet!$F$96*12,-C387),5),0)</f>
        <v>0</v>
      </c>
      <c r="E387" s="6">
        <f t="shared" si="84"/>
        <v>0</v>
      </c>
      <c r="F387" s="6">
        <f>IF(W386&gt;0,ROUND(MIN(C387,EvalSheet!$F$168)*$F$1,2),0)</f>
        <v>0</v>
      </c>
      <c r="G387" s="7">
        <v>0</v>
      </c>
      <c r="H387" s="7">
        <f>IF(W386&gt;0,ROUND(MIN(C387,EvalSheet!$F$168)*$H$1,0),0)</f>
        <v>0</v>
      </c>
      <c r="I387" s="7">
        <f>IF(W386&gt;0,ROUND(MIN(C387,EvalSheet!$F$168)*$I$1,2),0)</f>
        <v>0</v>
      </c>
      <c r="J387" s="7">
        <f>IF(W386&gt;0,ROUND(MIN(C387,EvalSheet!$F$168)*$J$1,2),0)</f>
        <v>0</v>
      </c>
      <c r="K387" s="7">
        <f>IF(W386&gt;0,ROUND(MIN(C387,EvalSheet!$F$168)*$K$1,2),0)</f>
        <v>0</v>
      </c>
      <c r="L387" s="6">
        <f t="shared" si="99"/>
        <v>0</v>
      </c>
      <c r="M387" s="7">
        <f t="shared" si="100"/>
        <v>0</v>
      </c>
      <c r="N387" s="2">
        <f t="shared" ref="N387:N450" si="105">INT(M387)</f>
        <v>0</v>
      </c>
      <c r="O387" s="80">
        <f t="shared" ref="O387:O450" si="106">INT((M387-N387)*10)/10</f>
        <v>0</v>
      </c>
      <c r="P387" s="79">
        <f t="shared" ref="P387:P450" si="107">M387-N387-O387</f>
        <v>0</v>
      </c>
      <c r="Q387" s="80">
        <f t="shared" ref="Q387:Q450" si="108">IF(OR(P387=0.05,P387=0),P387,IF(AND(P387&gt;0.051,P387&lt;0.1),0.1,IF(AND(P387&gt;0.001,P387&lt;0.05),0.05,P387)))</f>
        <v>0</v>
      </c>
      <c r="R387" s="80">
        <f t="shared" ref="R387:R450" si="109">N387+O387+Q387</f>
        <v>0</v>
      </c>
      <c r="S387">
        <f t="shared" si="101"/>
        <v>0</v>
      </c>
      <c r="T387" s="35">
        <f t="shared" si="82"/>
        <v>0</v>
      </c>
      <c r="U387" s="35">
        <f t="shared" si="102"/>
        <v>0</v>
      </c>
      <c r="V387" s="42">
        <f t="shared" si="103"/>
        <v>0</v>
      </c>
      <c r="W387" s="42">
        <f t="shared" si="104"/>
        <v>0</v>
      </c>
    </row>
    <row r="388" spans="2:23" x14ac:dyDescent="0.25">
      <c r="B388">
        <v>386</v>
      </c>
      <c r="C388" s="35">
        <f t="shared" si="98"/>
        <v>0</v>
      </c>
      <c r="D388" s="46">
        <f>IF(W387&gt;0,ROUND(PMT(EvalSheet!$F$92/12,EvalSheet!$F$96*12,-C388),5),0)</f>
        <v>0</v>
      </c>
      <c r="E388" s="6">
        <f t="shared" si="84"/>
        <v>0</v>
      </c>
      <c r="F388" s="6">
        <f>IF(W387&gt;0,ROUND(MIN(C388,EvalSheet!$F$168)*$F$1,2),0)</f>
        <v>0</v>
      </c>
      <c r="G388" s="7">
        <v>0</v>
      </c>
      <c r="H388" s="7">
        <f>IF(W387&gt;0,ROUND(MIN(C388,EvalSheet!$F$168)*$H$1,0),0)</f>
        <v>0</v>
      </c>
      <c r="I388" s="7">
        <f>IF(W387&gt;0,ROUND(MIN(C388,EvalSheet!$F$168)*$I$1,2),0)</f>
        <v>0</v>
      </c>
      <c r="J388" s="7">
        <f>IF(W387&gt;0,ROUND(MIN(C388,EvalSheet!$F$168)*$J$1,2),0)</f>
        <v>0</v>
      </c>
      <c r="K388" s="7">
        <f>IF(W387&gt;0,ROUND(MIN(C388,EvalSheet!$F$168)*$K$1,2),0)</f>
        <v>0</v>
      </c>
      <c r="L388" s="6">
        <f t="shared" si="99"/>
        <v>0</v>
      </c>
      <c r="M388" s="7">
        <f t="shared" si="100"/>
        <v>0</v>
      </c>
      <c r="N388" s="2">
        <f t="shared" si="105"/>
        <v>0</v>
      </c>
      <c r="O388" s="80">
        <f t="shared" si="106"/>
        <v>0</v>
      </c>
      <c r="P388" s="79">
        <f t="shared" si="107"/>
        <v>0</v>
      </c>
      <c r="Q388" s="80">
        <f t="shared" si="108"/>
        <v>0</v>
      </c>
      <c r="R388" s="80">
        <f t="shared" si="109"/>
        <v>0</v>
      </c>
      <c r="S388">
        <f t="shared" si="101"/>
        <v>0</v>
      </c>
      <c r="T388" s="35">
        <f t="shared" ref="T388:T451" si="110">SUM(D388:E388)+R388+S388</f>
        <v>0</v>
      </c>
      <c r="U388" s="35">
        <f t="shared" si="102"/>
        <v>0</v>
      </c>
      <c r="V388" s="42">
        <f t="shared" si="103"/>
        <v>0</v>
      </c>
      <c r="W388" s="42">
        <f t="shared" si="104"/>
        <v>0</v>
      </c>
    </row>
    <row r="389" spans="2:23" x14ac:dyDescent="0.25">
      <c r="B389">
        <v>387</v>
      </c>
      <c r="C389" s="35">
        <f t="shared" si="98"/>
        <v>0</v>
      </c>
      <c r="D389" s="46">
        <f>IF(W388&gt;0,ROUND(PMT(EvalSheet!$F$92/12,EvalSheet!$F$96*12,-C389),5),0)</f>
        <v>0</v>
      </c>
      <c r="E389" s="6">
        <f t="shared" ref="E389:E452" si="111">IF(W388&gt;0,ROUND(C389*$E$1/1000,2),0)</f>
        <v>0</v>
      </c>
      <c r="F389" s="6">
        <f>IF(W388&gt;0,ROUND(MIN(C389,EvalSheet!$F$168)*$F$1,2),0)</f>
        <v>0</v>
      </c>
      <c r="G389" s="7">
        <v>0</v>
      </c>
      <c r="H389" s="7">
        <f>IF(W388&gt;0,ROUND(MIN(C389,EvalSheet!$F$168)*$H$1,0),0)</f>
        <v>0</v>
      </c>
      <c r="I389" s="7">
        <f>IF(W388&gt;0,ROUND(MIN(C389,EvalSheet!$F$168)*$I$1,2),0)</f>
        <v>0</v>
      </c>
      <c r="J389" s="7">
        <f>IF(W388&gt;0,ROUND(MIN(C389,EvalSheet!$F$168)*$J$1,2),0)</f>
        <v>0</v>
      </c>
      <c r="K389" s="7">
        <f>IF(W388&gt;0,ROUND(MIN(C389,EvalSheet!$F$168)*$K$1,2),0)</f>
        <v>0</v>
      </c>
      <c r="L389" s="6">
        <f t="shared" si="99"/>
        <v>0</v>
      </c>
      <c r="M389" s="7">
        <f t="shared" si="100"/>
        <v>0</v>
      </c>
      <c r="N389" s="2">
        <f t="shared" si="105"/>
        <v>0</v>
      </c>
      <c r="O389" s="80">
        <f t="shared" si="106"/>
        <v>0</v>
      </c>
      <c r="P389" s="79">
        <f t="shared" si="107"/>
        <v>0</v>
      </c>
      <c r="Q389" s="80">
        <f t="shared" si="108"/>
        <v>0</v>
      </c>
      <c r="R389" s="80">
        <f t="shared" si="109"/>
        <v>0</v>
      </c>
      <c r="S389">
        <f t="shared" si="101"/>
        <v>0</v>
      </c>
      <c r="T389" s="35">
        <f t="shared" si="110"/>
        <v>0</v>
      </c>
      <c r="U389" s="35">
        <f t="shared" si="102"/>
        <v>0</v>
      </c>
      <c r="V389" s="42">
        <f t="shared" si="103"/>
        <v>0</v>
      </c>
      <c r="W389" s="42">
        <f t="shared" si="104"/>
        <v>0</v>
      </c>
    </row>
    <row r="390" spans="2:23" x14ac:dyDescent="0.25">
      <c r="B390">
        <v>388</v>
      </c>
      <c r="C390" s="35">
        <f>IF(W389&gt;0,C389-1000,C389)</f>
        <v>0</v>
      </c>
      <c r="D390" s="46">
        <f>IF(W389&gt;0,ROUND(PMT(EvalSheet!$F$92/12,EvalSheet!$F$96*12,-C390),5),0)</f>
        <v>0</v>
      </c>
      <c r="E390" s="6">
        <f t="shared" si="111"/>
        <v>0</v>
      </c>
      <c r="F390" s="6">
        <f>IF(W389&gt;0,ROUND(MIN(C390,EvalSheet!$F$168)*$F$1,2),0)</f>
        <v>0</v>
      </c>
      <c r="G390" s="7">
        <v>0</v>
      </c>
      <c r="H390" s="7">
        <f>IF(W389&gt;0,ROUND(MIN(C390,EvalSheet!$F$168)*$H$1,0),0)</f>
        <v>0</v>
      </c>
      <c r="I390" s="7">
        <f>IF(W389&gt;0,ROUND(MIN(C390,EvalSheet!$F$168)*$I$1,2),0)</f>
        <v>0</v>
      </c>
      <c r="J390" s="7">
        <f>IF(W389&gt;0,ROUND(MIN(C390,EvalSheet!$F$168)*$J$1,2),0)</f>
        <v>0</v>
      </c>
      <c r="K390" s="7">
        <f>IF(W389&gt;0,ROUND(MIN(C390,EvalSheet!$F$168)*$K$1,2),0)</f>
        <v>0</v>
      </c>
      <c r="L390" s="6">
        <f>IF(W389&gt;0,F390+SUM(H390:K390),0)</f>
        <v>0</v>
      </c>
      <c r="M390" s="7">
        <f>IF(W389&gt;0,ROUND(L390/12,2),0)</f>
        <v>0</v>
      </c>
      <c r="N390" s="2">
        <f t="shared" si="105"/>
        <v>0</v>
      </c>
      <c r="O390" s="80">
        <f t="shared" si="106"/>
        <v>0</v>
      </c>
      <c r="P390" s="79">
        <f t="shared" si="107"/>
        <v>0</v>
      </c>
      <c r="Q390" s="80">
        <f t="shared" si="108"/>
        <v>0</v>
      </c>
      <c r="R390" s="80">
        <f t="shared" si="109"/>
        <v>0</v>
      </c>
      <c r="S390">
        <f>IF(W389&gt;0,S389,0)</f>
        <v>0</v>
      </c>
      <c r="T390" s="35">
        <f t="shared" si="110"/>
        <v>0</v>
      </c>
      <c r="U390" s="35">
        <f>IF(AND(T390&gt;0,T391=0),T390,0)</f>
        <v>0</v>
      </c>
      <c r="V390" s="42">
        <f>IF(W389&gt;0,V389,0)</f>
        <v>0</v>
      </c>
      <c r="W390" s="42">
        <f>IF(ROUND(T390-V390,2)&gt;0,ROUND(T390-V390,2),0)</f>
        <v>0</v>
      </c>
    </row>
    <row r="391" spans="2:23" x14ac:dyDescent="0.25">
      <c r="B391">
        <v>389</v>
      </c>
      <c r="C391" s="35">
        <f t="shared" ref="C391:C426" si="112">IF(W390&gt;0,C390-1000,C390)</f>
        <v>0</v>
      </c>
      <c r="D391" s="46">
        <f>IF(W390&gt;0,ROUND(PMT(EvalSheet!$F$92/12,EvalSheet!$F$96*12,-C391),5),0)</f>
        <v>0</v>
      </c>
      <c r="E391" s="6">
        <f t="shared" si="111"/>
        <v>0</v>
      </c>
      <c r="F391" s="6">
        <f>IF(W390&gt;0,ROUND(MIN(C391,EvalSheet!$F$168)*$F$1,2),0)</f>
        <v>0</v>
      </c>
      <c r="G391" s="7">
        <v>0</v>
      </c>
      <c r="H391" s="7">
        <f>IF(W390&gt;0,ROUND(MIN(C391,EvalSheet!$F$168)*$H$1,0),0)</f>
        <v>0</v>
      </c>
      <c r="I391" s="7">
        <f>IF(W390&gt;0,ROUND(MIN(C391,EvalSheet!$F$168)*$I$1,2),0)</f>
        <v>0</v>
      </c>
      <c r="J391" s="7">
        <f>IF(W390&gt;0,ROUND(MIN(C391,EvalSheet!$F$168)*$J$1,2),0)</f>
        <v>0</v>
      </c>
      <c r="K391" s="7">
        <f>IF(W390&gt;0,ROUND(MIN(C391,EvalSheet!$F$168)*$K$1,2),0)</f>
        <v>0</v>
      </c>
      <c r="L391" s="6">
        <f t="shared" ref="L391:L426" si="113">IF(W390&gt;0,F391+SUM(H391:K391),0)</f>
        <v>0</v>
      </c>
      <c r="M391" s="7">
        <f t="shared" ref="M391:M426" si="114">IF(W390&gt;0,ROUND(L391/12,2),0)</f>
        <v>0</v>
      </c>
      <c r="N391" s="2">
        <f t="shared" si="105"/>
        <v>0</v>
      </c>
      <c r="O391" s="80">
        <f t="shared" si="106"/>
        <v>0</v>
      </c>
      <c r="P391" s="79">
        <f t="shared" si="107"/>
        <v>0</v>
      </c>
      <c r="Q391" s="80">
        <f t="shared" si="108"/>
        <v>0</v>
      </c>
      <c r="R391" s="80">
        <f t="shared" si="109"/>
        <v>0</v>
      </c>
      <c r="S391">
        <f t="shared" ref="S391:S426" si="115">IF(W390&gt;0,S390,0)</f>
        <v>0</v>
      </c>
      <c r="T391" s="35">
        <f t="shared" si="110"/>
        <v>0</v>
      </c>
      <c r="U391" s="35">
        <f t="shared" ref="U391:U426" si="116">IF(AND(T391&gt;0,T392=0),T391,0)</f>
        <v>0</v>
      </c>
      <c r="V391" s="42">
        <f t="shared" ref="V391:V426" si="117">IF(W390&gt;0,V390,0)</f>
        <v>0</v>
      </c>
      <c r="W391" s="42">
        <f t="shared" ref="W391:W426" si="118">IF(ROUND(T391-V391,2)&gt;0,ROUND(T391-V391,2),0)</f>
        <v>0</v>
      </c>
    </row>
    <row r="392" spans="2:23" x14ac:dyDescent="0.25">
      <c r="B392">
        <v>390</v>
      </c>
      <c r="C392" s="35">
        <f t="shared" si="112"/>
        <v>0</v>
      </c>
      <c r="D392" s="46">
        <f>IF(W391&gt;0,ROUND(PMT(EvalSheet!$F$92/12,EvalSheet!$F$96*12,-C392),5),0)</f>
        <v>0</v>
      </c>
      <c r="E392" s="6">
        <f t="shared" si="111"/>
        <v>0</v>
      </c>
      <c r="F392" s="6">
        <f>IF(W391&gt;0,ROUND(MIN(C392,EvalSheet!$F$168)*$F$1,2),0)</f>
        <v>0</v>
      </c>
      <c r="G392" s="7">
        <v>0</v>
      </c>
      <c r="H392" s="7">
        <f>IF(W391&gt;0,ROUND(MIN(C392,EvalSheet!$F$168)*$H$1,0),0)</f>
        <v>0</v>
      </c>
      <c r="I392" s="7">
        <f>IF(W391&gt;0,ROUND(MIN(C392,EvalSheet!$F$168)*$I$1,2),0)</f>
        <v>0</v>
      </c>
      <c r="J392" s="7">
        <f>IF(W391&gt;0,ROUND(MIN(C392,EvalSheet!$F$168)*$J$1,2),0)</f>
        <v>0</v>
      </c>
      <c r="K392" s="7">
        <f>IF(W391&gt;0,ROUND(MIN(C392,EvalSheet!$F$168)*$K$1,2),0)</f>
        <v>0</v>
      </c>
      <c r="L392" s="6">
        <f t="shared" si="113"/>
        <v>0</v>
      </c>
      <c r="M392" s="7">
        <f t="shared" si="114"/>
        <v>0</v>
      </c>
      <c r="N392" s="2">
        <f t="shared" si="105"/>
        <v>0</v>
      </c>
      <c r="O392" s="80">
        <f t="shared" si="106"/>
        <v>0</v>
      </c>
      <c r="P392" s="79">
        <f t="shared" si="107"/>
        <v>0</v>
      </c>
      <c r="Q392" s="80">
        <f t="shared" si="108"/>
        <v>0</v>
      </c>
      <c r="R392" s="80">
        <f t="shared" si="109"/>
        <v>0</v>
      </c>
      <c r="S392">
        <f t="shared" si="115"/>
        <v>0</v>
      </c>
      <c r="T392" s="35">
        <f t="shared" si="110"/>
        <v>0</v>
      </c>
      <c r="U392" s="35">
        <f t="shared" si="116"/>
        <v>0</v>
      </c>
      <c r="V392" s="42">
        <f t="shared" si="117"/>
        <v>0</v>
      </c>
      <c r="W392" s="42">
        <f t="shared" si="118"/>
        <v>0</v>
      </c>
    </row>
    <row r="393" spans="2:23" x14ac:dyDescent="0.25">
      <c r="B393">
        <v>391</v>
      </c>
      <c r="C393" s="35">
        <f t="shared" si="112"/>
        <v>0</v>
      </c>
      <c r="D393" s="46">
        <f>IF(W392&gt;0,ROUND(PMT(EvalSheet!$F$92/12,EvalSheet!$F$96*12,-C393),5),0)</f>
        <v>0</v>
      </c>
      <c r="E393" s="6">
        <f t="shared" si="111"/>
        <v>0</v>
      </c>
      <c r="F393" s="6">
        <f>IF(W392&gt;0,ROUND(MIN(C393,EvalSheet!$F$168)*$F$1,2),0)</f>
        <v>0</v>
      </c>
      <c r="G393" s="7">
        <v>0</v>
      </c>
      <c r="H393" s="7">
        <f>IF(W392&gt;0,ROUND(MIN(C393,EvalSheet!$F$168)*$H$1,0),0)</f>
        <v>0</v>
      </c>
      <c r="I393" s="7">
        <f>IF(W392&gt;0,ROUND(MIN(C393,EvalSheet!$F$168)*$I$1,2),0)</f>
        <v>0</v>
      </c>
      <c r="J393" s="7">
        <f>IF(W392&gt;0,ROUND(MIN(C393,EvalSheet!$F$168)*$J$1,2),0)</f>
        <v>0</v>
      </c>
      <c r="K393" s="7">
        <f>IF(W392&gt;0,ROUND(MIN(C393,EvalSheet!$F$168)*$K$1,2),0)</f>
        <v>0</v>
      </c>
      <c r="L393" s="6">
        <f t="shared" si="113"/>
        <v>0</v>
      </c>
      <c r="M393" s="7">
        <f t="shared" si="114"/>
        <v>0</v>
      </c>
      <c r="N393" s="2">
        <f t="shared" si="105"/>
        <v>0</v>
      </c>
      <c r="O393" s="80">
        <f t="shared" si="106"/>
        <v>0</v>
      </c>
      <c r="P393" s="79">
        <f t="shared" si="107"/>
        <v>0</v>
      </c>
      <c r="Q393" s="80">
        <f t="shared" si="108"/>
        <v>0</v>
      </c>
      <c r="R393" s="80">
        <f t="shared" si="109"/>
        <v>0</v>
      </c>
      <c r="S393">
        <f t="shared" si="115"/>
        <v>0</v>
      </c>
      <c r="T393" s="35">
        <f t="shared" si="110"/>
        <v>0</v>
      </c>
      <c r="U393" s="35">
        <f t="shared" si="116"/>
        <v>0</v>
      </c>
      <c r="V393" s="42">
        <f t="shared" si="117"/>
        <v>0</v>
      </c>
      <c r="W393" s="42">
        <f t="shared" si="118"/>
        <v>0</v>
      </c>
    </row>
    <row r="394" spans="2:23" x14ac:dyDescent="0.25">
      <c r="B394">
        <v>392</v>
      </c>
      <c r="C394" s="35">
        <f t="shared" si="112"/>
        <v>0</v>
      </c>
      <c r="D394" s="46">
        <f>IF(W393&gt;0,ROUND(PMT(EvalSheet!$F$92/12,EvalSheet!$F$96*12,-C394),5),0)</f>
        <v>0</v>
      </c>
      <c r="E394" s="6">
        <f t="shared" si="111"/>
        <v>0</v>
      </c>
      <c r="F394" s="6">
        <f>IF(W393&gt;0,ROUND(MIN(C394,EvalSheet!$F$168)*$F$1,2),0)</f>
        <v>0</v>
      </c>
      <c r="G394" s="7">
        <v>0</v>
      </c>
      <c r="H394" s="7">
        <f>IF(W393&gt;0,ROUND(MIN(C394,EvalSheet!$F$168)*$H$1,0),0)</f>
        <v>0</v>
      </c>
      <c r="I394" s="7">
        <f>IF(W393&gt;0,ROUND(MIN(C394,EvalSheet!$F$168)*$I$1,2),0)</f>
        <v>0</v>
      </c>
      <c r="J394" s="7">
        <f>IF(W393&gt;0,ROUND(MIN(C394,EvalSheet!$F$168)*$J$1,2),0)</f>
        <v>0</v>
      </c>
      <c r="K394" s="7">
        <f>IF(W393&gt;0,ROUND(MIN(C394,EvalSheet!$F$168)*$K$1,2),0)</f>
        <v>0</v>
      </c>
      <c r="L394" s="6">
        <f t="shared" si="113"/>
        <v>0</v>
      </c>
      <c r="M394" s="7">
        <f t="shared" si="114"/>
        <v>0</v>
      </c>
      <c r="N394" s="2">
        <f t="shared" si="105"/>
        <v>0</v>
      </c>
      <c r="O394" s="80">
        <f t="shared" si="106"/>
        <v>0</v>
      </c>
      <c r="P394" s="79">
        <f t="shared" si="107"/>
        <v>0</v>
      </c>
      <c r="Q394" s="80">
        <f t="shared" si="108"/>
        <v>0</v>
      </c>
      <c r="R394" s="80">
        <f t="shared" si="109"/>
        <v>0</v>
      </c>
      <c r="S394">
        <f t="shared" si="115"/>
        <v>0</v>
      </c>
      <c r="T394" s="35">
        <f t="shared" si="110"/>
        <v>0</v>
      </c>
      <c r="U394" s="35">
        <f t="shared" si="116"/>
        <v>0</v>
      </c>
      <c r="V394" s="42">
        <f t="shared" si="117"/>
        <v>0</v>
      </c>
      <c r="W394" s="42">
        <f t="shared" si="118"/>
        <v>0</v>
      </c>
    </row>
    <row r="395" spans="2:23" x14ac:dyDescent="0.25">
      <c r="B395">
        <v>393</v>
      </c>
      <c r="C395" s="35">
        <f t="shared" si="112"/>
        <v>0</v>
      </c>
      <c r="D395" s="46">
        <f>IF(W394&gt;0,ROUND(PMT(EvalSheet!$F$92/12,EvalSheet!$F$96*12,-C395),5),0)</f>
        <v>0</v>
      </c>
      <c r="E395" s="6">
        <f t="shared" si="111"/>
        <v>0</v>
      </c>
      <c r="F395" s="6">
        <f>IF(W394&gt;0,ROUND(MIN(C395,EvalSheet!$F$168)*$F$1,2),0)</f>
        <v>0</v>
      </c>
      <c r="G395" s="7">
        <v>0</v>
      </c>
      <c r="H395" s="7">
        <f>IF(W394&gt;0,ROUND(MIN(C395,EvalSheet!$F$168)*$H$1,0),0)</f>
        <v>0</v>
      </c>
      <c r="I395" s="7">
        <f>IF(W394&gt;0,ROUND(MIN(C395,EvalSheet!$F$168)*$I$1,2),0)</f>
        <v>0</v>
      </c>
      <c r="J395" s="7">
        <f>IF(W394&gt;0,ROUND(MIN(C395,EvalSheet!$F$168)*$J$1,2),0)</f>
        <v>0</v>
      </c>
      <c r="K395" s="7">
        <f>IF(W394&gt;0,ROUND(MIN(C395,EvalSheet!$F$168)*$K$1,2),0)</f>
        <v>0</v>
      </c>
      <c r="L395" s="6">
        <f t="shared" si="113"/>
        <v>0</v>
      </c>
      <c r="M395" s="7">
        <f t="shared" si="114"/>
        <v>0</v>
      </c>
      <c r="N395" s="2">
        <f t="shared" si="105"/>
        <v>0</v>
      </c>
      <c r="O395" s="80">
        <f t="shared" si="106"/>
        <v>0</v>
      </c>
      <c r="P395" s="79">
        <f t="shared" si="107"/>
        <v>0</v>
      </c>
      <c r="Q395" s="80">
        <f t="shared" si="108"/>
        <v>0</v>
      </c>
      <c r="R395" s="80">
        <f t="shared" si="109"/>
        <v>0</v>
      </c>
      <c r="S395">
        <f t="shared" si="115"/>
        <v>0</v>
      </c>
      <c r="T395" s="35">
        <f t="shared" si="110"/>
        <v>0</v>
      </c>
      <c r="U395" s="35">
        <f t="shared" si="116"/>
        <v>0</v>
      </c>
      <c r="V395" s="42">
        <f t="shared" si="117"/>
        <v>0</v>
      </c>
      <c r="W395" s="42">
        <f t="shared" si="118"/>
        <v>0</v>
      </c>
    </row>
    <row r="396" spans="2:23" x14ac:dyDescent="0.25">
      <c r="B396">
        <v>394</v>
      </c>
      <c r="C396" s="35">
        <f t="shared" si="112"/>
        <v>0</v>
      </c>
      <c r="D396" s="46">
        <f>IF(W395&gt;0,ROUND(PMT(EvalSheet!$F$92/12,EvalSheet!$F$96*12,-C396),5),0)</f>
        <v>0</v>
      </c>
      <c r="E396" s="6">
        <f t="shared" si="111"/>
        <v>0</v>
      </c>
      <c r="F396" s="6">
        <f>IF(W395&gt;0,ROUND(MIN(C396,EvalSheet!$F$168)*$F$1,2),0)</f>
        <v>0</v>
      </c>
      <c r="G396" s="7">
        <v>0</v>
      </c>
      <c r="H396" s="7">
        <f>IF(W395&gt;0,ROUND(MIN(C396,EvalSheet!$F$168)*$H$1,0),0)</f>
        <v>0</v>
      </c>
      <c r="I396" s="7">
        <f>IF(W395&gt;0,ROUND(MIN(C396,EvalSheet!$F$168)*$I$1,2),0)</f>
        <v>0</v>
      </c>
      <c r="J396" s="7">
        <f>IF(W395&gt;0,ROUND(MIN(C396,EvalSheet!$F$168)*$J$1,2),0)</f>
        <v>0</v>
      </c>
      <c r="K396" s="7">
        <f>IF(W395&gt;0,ROUND(MIN(C396,EvalSheet!$F$168)*$K$1,2),0)</f>
        <v>0</v>
      </c>
      <c r="L396" s="6">
        <f t="shared" si="113"/>
        <v>0</v>
      </c>
      <c r="M396" s="7">
        <f t="shared" si="114"/>
        <v>0</v>
      </c>
      <c r="N396" s="2">
        <f t="shared" si="105"/>
        <v>0</v>
      </c>
      <c r="O396" s="80">
        <f t="shared" si="106"/>
        <v>0</v>
      </c>
      <c r="P396" s="79">
        <f t="shared" si="107"/>
        <v>0</v>
      </c>
      <c r="Q396" s="80">
        <f t="shared" si="108"/>
        <v>0</v>
      </c>
      <c r="R396" s="80">
        <f t="shared" si="109"/>
        <v>0</v>
      </c>
      <c r="S396">
        <f t="shared" si="115"/>
        <v>0</v>
      </c>
      <c r="T396" s="35">
        <f t="shared" si="110"/>
        <v>0</v>
      </c>
      <c r="U396" s="35">
        <f t="shared" si="116"/>
        <v>0</v>
      </c>
      <c r="V396" s="42">
        <f t="shared" si="117"/>
        <v>0</v>
      </c>
      <c r="W396" s="42">
        <f t="shared" si="118"/>
        <v>0</v>
      </c>
    </row>
    <row r="397" spans="2:23" x14ac:dyDescent="0.25">
      <c r="B397">
        <v>395</v>
      </c>
      <c r="C397" s="35">
        <f t="shared" si="112"/>
        <v>0</v>
      </c>
      <c r="D397" s="46">
        <f>IF(W396&gt;0,ROUND(PMT(EvalSheet!$F$92/12,EvalSheet!$F$96*12,-C397),5),0)</f>
        <v>0</v>
      </c>
      <c r="E397" s="6">
        <f t="shared" si="111"/>
        <v>0</v>
      </c>
      <c r="F397" s="6">
        <f>IF(W396&gt;0,ROUND(MIN(C397,EvalSheet!$F$168)*$F$1,2),0)</f>
        <v>0</v>
      </c>
      <c r="G397" s="7">
        <v>0</v>
      </c>
      <c r="H397" s="7">
        <f>IF(W396&gt;0,ROUND(MIN(C397,EvalSheet!$F$168)*$H$1,0),0)</f>
        <v>0</v>
      </c>
      <c r="I397" s="7">
        <f>IF(W396&gt;0,ROUND(MIN(C397,EvalSheet!$F$168)*$I$1,2),0)</f>
        <v>0</v>
      </c>
      <c r="J397" s="7">
        <f>IF(W396&gt;0,ROUND(MIN(C397,EvalSheet!$F$168)*$J$1,2),0)</f>
        <v>0</v>
      </c>
      <c r="K397" s="7">
        <f>IF(W396&gt;0,ROUND(MIN(C397,EvalSheet!$F$168)*$K$1,2),0)</f>
        <v>0</v>
      </c>
      <c r="L397" s="6">
        <f t="shared" si="113"/>
        <v>0</v>
      </c>
      <c r="M397" s="7">
        <f t="shared" si="114"/>
        <v>0</v>
      </c>
      <c r="N397" s="2">
        <f t="shared" si="105"/>
        <v>0</v>
      </c>
      <c r="O397" s="80">
        <f t="shared" si="106"/>
        <v>0</v>
      </c>
      <c r="P397" s="79">
        <f t="shared" si="107"/>
        <v>0</v>
      </c>
      <c r="Q397" s="80">
        <f t="shared" si="108"/>
        <v>0</v>
      </c>
      <c r="R397" s="80">
        <f t="shared" si="109"/>
        <v>0</v>
      </c>
      <c r="S397">
        <f t="shared" si="115"/>
        <v>0</v>
      </c>
      <c r="T397" s="35">
        <f t="shared" si="110"/>
        <v>0</v>
      </c>
      <c r="U397" s="35">
        <f t="shared" si="116"/>
        <v>0</v>
      </c>
      <c r="V397" s="42">
        <f t="shared" si="117"/>
        <v>0</v>
      </c>
      <c r="W397" s="42">
        <f t="shared" si="118"/>
        <v>0</v>
      </c>
    </row>
    <row r="398" spans="2:23" x14ac:dyDescent="0.25">
      <c r="B398">
        <v>396</v>
      </c>
      <c r="C398" s="35">
        <f t="shared" si="112"/>
        <v>0</v>
      </c>
      <c r="D398" s="46">
        <f>IF(W397&gt;0,ROUND(PMT(EvalSheet!$F$92/12,EvalSheet!$F$96*12,-C398),5),0)</f>
        <v>0</v>
      </c>
      <c r="E398" s="6">
        <f t="shared" si="111"/>
        <v>0</v>
      </c>
      <c r="F398" s="6">
        <f>IF(W397&gt;0,ROUND(MIN(C398,EvalSheet!$F$168)*$F$1,2),0)</f>
        <v>0</v>
      </c>
      <c r="G398" s="7">
        <v>0</v>
      </c>
      <c r="H398" s="7">
        <f>IF(W397&gt;0,ROUND(MIN(C398,EvalSheet!$F$168)*$H$1,0),0)</f>
        <v>0</v>
      </c>
      <c r="I398" s="7">
        <f>IF(W397&gt;0,ROUND(MIN(C398,EvalSheet!$F$168)*$I$1,2),0)</f>
        <v>0</v>
      </c>
      <c r="J398" s="7">
        <f>IF(W397&gt;0,ROUND(MIN(C398,EvalSheet!$F$168)*$J$1,2),0)</f>
        <v>0</v>
      </c>
      <c r="K398" s="7">
        <f>IF(W397&gt;0,ROUND(MIN(C398,EvalSheet!$F$168)*$K$1,2),0)</f>
        <v>0</v>
      </c>
      <c r="L398" s="6">
        <f t="shared" si="113"/>
        <v>0</v>
      </c>
      <c r="M398" s="7">
        <f t="shared" si="114"/>
        <v>0</v>
      </c>
      <c r="N398" s="2">
        <f t="shared" si="105"/>
        <v>0</v>
      </c>
      <c r="O398" s="80">
        <f t="shared" si="106"/>
        <v>0</v>
      </c>
      <c r="P398" s="79">
        <f t="shared" si="107"/>
        <v>0</v>
      </c>
      <c r="Q398" s="80">
        <f t="shared" si="108"/>
        <v>0</v>
      </c>
      <c r="R398" s="80">
        <f t="shared" si="109"/>
        <v>0</v>
      </c>
      <c r="S398">
        <f t="shared" si="115"/>
        <v>0</v>
      </c>
      <c r="T398" s="35">
        <f t="shared" si="110"/>
        <v>0</v>
      </c>
      <c r="U398" s="35">
        <f t="shared" si="116"/>
        <v>0</v>
      </c>
      <c r="V398" s="42">
        <f t="shared" si="117"/>
        <v>0</v>
      </c>
      <c r="W398" s="42">
        <f t="shared" si="118"/>
        <v>0</v>
      </c>
    </row>
    <row r="399" spans="2:23" x14ac:dyDescent="0.25">
      <c r="B399">
        <v>397</v>
      </c>
      <c r="C399" s="35">
        <f t="shared" si="112"/>
        <v>0</v>
      </c>
      <c r="D399" s="46">
        <f>IF(W398&gt;0,ROUND(PMT(EvalSheet!$F$92/12,EvalSheet!$F$96*12,-C399),5),0)</f>
        <v>0</v>
      </c>
      <c r="E399" s="6">
        <f t="shared" si="111"/>
        <v>0</v>
      </c>
      <c r="F399" s="6">
        <f>IF(W398&gt;0,ROUND(MIN(C399,EvalSheet!$F$168)*$F$1,2),0)</f>
        <v>0</v>
      </c>
      <c r="G399" s="7">
        <v>0</v>
      </c>
      <c r="H399" s="7">
        <f>IF(W398&gt;0,ROUND(MIN(C399,EvalSheet!$F$168)*$H$1,0),0)</f>
        <v>0</v>
      </c>
      <c r="I399" s="7">
        <f>IF(W398&gt;0,ROUND(MIN(C399,EvalSheet!$F$168)*$I$1,2),0)</f>
        <v>0</v>
      </c>
      <c r="J399" s="7">
        <f>IF(W398&gt;0,ROUND(MIN(C399,EvalSheet!$F$168)*$J$1,2),0)</f>
        <v>0</v>
      </c>
      <c r="K399" s="7">
        <f>IF(W398&gt;0,ROUND(MIN(C399,EvalSheet!$F$168)*$K$1,2),0)</f>
        <v>0</v>
      </c>
      <c r="L399" s="6">
        <f t="shared" si="113"/>
        <v>0</v>
      </c>
      <c r="M399" s="7">
        <f t="shared" si="114"/>
        <v>0</v>
      </c>
      <c r="N399" s="2">
        <f t="shared" si="105"/>
        <v>0</v>
      </c>
      <c r="O399" s="80">
        <f t="shared" si="106"/>
        <v>0</v>
      </c>
      <c r="P399" s="79">
        <f t="shared" si="107"/>
        <v>0</v>
      </c>
      <c r="Q399" s="80">
        <f t="shared" si="108"/>
        <v>0</v>
      </c>
      <c r="R399" s="80">
        <f t="shared" si="109"/>
        <v>0</v>
      </c>
      <c r="S399">
        <f t="shared" si="115"/>
        <v>0</v>
      </c>
      <c r="T399" s="35">
        <f t="shared" si="110"/>
        <v>0</v>
      </c>
      <c r="U399" s="35">
        <f t="shared" si="116"/>
        <v>0</v>
      </c>
      <c r="V399" s="42">
        <f t="shared" si="117"/>
        <v>0</v>
      </c>
      <c r="W399" s="42">
        <f t="shared" si="118"/>
        <v>0</v>
      </c>
    </row>
    <row r="400" spans="2:23" x14ac:dyDescent="0.25">
      <c r="B400">
        <v>398</v>
      </c>
      <c r="C400" s="35">
        <f t="shared" si="112"/>
        <v>0</v>
      </c>
      <c r="D400" s="46">
        <f>IF(W399&gt;0,ROUND(PMT(EvalSheet!$F$92/12,EvalSheet!$F$96*12,-C400),5),0)</f>
        <v>0</v>
      </c>
      <c r="E400" s="6">
        <f t="shared" si="111"/>
        <v>0</v>
      </c>
      <c r="F400" s="6">
        <f>IF(W399&gt;0,ROUND(MIN(C400,EvalSheet!$F$168)*$F$1,2),0)</f>
        <v>0</v>
      </c>
      <c r="G400" s="7">
        <v>0</v>
      </c>
      <c r="H400" s="7">
        <f>IF(W399&gt;0,ROUND(MIN(C400,EvalSheet!$F$168)*$H$1,0),0)</f>
        <v>0</v>
      </c>
      <c r="I400" s="7">
        <f>IF(W399&gt;0,ROUND(MIN(C400,EvalSheet!$F$168)*$I$1,2),0)</f>
        <v>0</v>
      </c>
      <c r="J400" s="7">
        <f>IF(W399&gt;0,ROUND(MIN(C400,EvalSheet!$F$168)*$J$1,2),0)</f>
        <v>0</v>
      </c>
      <c r="K400" s="7">
        <f>IF(W399&gt;0,ROUND(MIN(C400,EvalSheet!$F$168)*$K$1,2),0)</f>
        <v>0</v>
      </c>
      <c r="L400" s="6">
        <f t="shared" si="113"/>
        <v>0</v>
      </c>
      <c r="M400" s="7">
        <f t="shared" si="114"/>
        <v>0</v>
      </c>
      <c r="N400" s="2">
        <f t="shared" si="105"/>
        <v>0</v>
      </c>
      <c r="O400" s="80">
        <f t="shared" si="106"/>
        <v>0</v>
      </c>
      <c r="P400" s="79">
        <f t="shared" si="107"/>
        <v>0</v>
      </c>
      <c r="Q400" s="80">
        <f t="shared" si="108"/>
        <v>0</v>
      </c>
      <c r="R400" s="80">
        <f t="shared" si="109"/>
        <v>0</v>
      </c>
      <c r="S400">
        <f t="shared" si="115"/>
        <v>0</v>
      </c>
      <c r="T400" s="35">
        <f t="shared" si="110"/>
        <v>0</v>
      </c>
      <c r="U400" s="35">
        <f t="shared" si="116"/>
        <v>0</v>
      </c>
      <c r="V400" s="42">
        <f t="shared" si="117"/>
        <v>0</v>
      </c>
      <c r="W400" s="42">
        <f t="shared" si="118"/>
        <v>0</v>
      </c>
    </row>
    <row r="401" spans="2:23" x14ac:dyDescent="0.25">
      <c r="B401">
        <v>399</v>
      </c>
      <c r="C401" s="35">
        <f t="shared" si="112"/>
        <v>0</v>
      </c>
      <c r="D401" s="46">
        <f>IF(W400&gt;0,ROUND(PMT(EvalSheet!$F$92/12,EvalSheet!$F$96*12,-C401),5),0)</f>
        <v>0</v>
      </c>
      <c r="E401" s="6">
        <f t="shared" si="111"/>
        <v>0</v>
      </c>
      <c r="F401" s="6">
        <f>IF(W400&gt;0,ROUND(MIN(C401,EvalSheet!$F$168)*$F$1,2),0)</f>
        <v>0</v>
      </c>
      <c r="G401" s="7">
        <v>0</v>
      </c>
      <c r="H401" s="7">
        <f>IF(W400&gt;0,ROUND(MIN(C401,EvalSheet!$F$168)*$H$1,0),0)</f>
        <v>0</v>
      </c>
      <c r="I401" s="7">
        <f>IF(W400&gt;0,ROUND(MIN(C401,EvalSheet!$F$168)*$I$1,2),0)</f>
        <v>0</v>
      </c>
      <c r="J401" s="7">
        <f>IF(W400&gt;0,ROUND(MIN(C401,EvalSheet!$F$168)*$J$1,2),0)</f>
        <v>0</v>
      </c>
      <c r="K401" s="7">
        <f>IF(W400&gt;0,ROUND(MIN(C401,EvalSheet!$F$168)*$K$1,2),0)</f>
        <v>0</v>
      </c>
      <c r="L401" s="6">
        <f t="shared" si="113"/>
        <v>0</v>
      </c>
      <c r="M401" s="7">
        <f t="shared" si="114"/>
        <v>0</v>
      </c>
      <c r="N401" s="2">
        <f t="shared" si="105"/>
        <v>0</v>
      </c>
      <c r="O401" s="80">
        <f t="shared" si="106"/>
        <v>0</v>
      </c>
      <c r="P401" s="79">
        <f t="shared" si="107"/>
        <v>0</v>
      </c>
      <c r="Q401" s="80">
        <f t="shared" si="108"/>
        <v>0</v>
      </c>
      <c r="R401" s="80">
        <f t="shared" si="109"/>
        <v>0</v>
      </c>
      <c r="S401">
        <f t="shared" si="115"/>
        <v>0</v>
      </c>
      <c r="T401" s="35">
        <f t="shared" si="110"/>
        <v>0</v>
      </c>
      <c r="U401" s="35">
        <f t="shared" si="116"/>
        <v>0</v>
      </c>
      <c r="V401" s="42">
        <f t="shared" si="117"/>
        <v>0</v>
      </c>
      <c r="W401" s="42">
        <f t="shared" si="118"/>
        <v>0</v>
      </c>
    </row>
    <row r="402" spans="2:23" x14ac:dyDescent="0.25">
      <c r="B402">
        <v>400</v>
      </c>
      <c r="C402" s="35">
        <f t="shared" si="112"/>
        <v>0</v>
      </c>
      <c r="D402" s="46">
        <f>IF(W401&gt;0,ROUND(PMT(EvalSheet!$F$92/12,EvalSheet!$F$96*12,-C402),5),0)</f>
        <v>0</v>
      </c>
      <c r="E402" s="6">
        <f t="shared" si="111"/>
        <v>0</v>
      </c>
      <c r="F402" s="6">
        <f>IF(W401&gt;0,ROUND(MIN(C402,EvalSheet!$F$168)*$F$1,2),0)</f>
        <v>0</v>
      </c>
      <c r="G402" s="7">
        <v>0</v>
      </c>
      <c r="H402" s="7">
        <f>IF(W401&gt;0,ROUND(MIN(C402,EvalSheet!$F$168)*$H$1,0),0)</f>
        <v>0</v>
      </c>
      <c r="I402" s="7">
        <f>IF(W401&gt;0,ROUND(MIN(C402,EvalSheet!$F$168)*$I$1,2),0)</f>
        <v>0</v>
      </c>
      <c r="J402" s="7">
        <f>IF(W401&gt;0,ROUND(MIN(C402,EvalSheet!$F$168)*$J$1,2),0)</f>
        <v>0</v>
      </c>
      <c r="K402" s="7">
        <f>IF(W401&gt;0,ROUND(MIN(C402,EvalSheet!$F$168)*$K$1,2),0)</f>
        <v>0</v>
      </c>
      <c r="L402" s="6">
        <f t="shared" si="113"/>
        <v>0</v>
      </c>
      <c r="M402" s="7">
        <f t="shared" si="114"/>
        <v>0</v>
      </c>
      <c r="N402" s="2">
        <f t="shared" si="105"/>
        <v>0</v>
      </c>
      <c r="O402" s="80">
        <f t="shared" si="106"/>
        <v>0</v>
      </c>
      <c r="P402" s="79">
        <f t="shared" si="107"/>
        <v>0</v>
      </c>
      <c r="Q402" s="80">
        <f t="shared" si="108"/>
        <v>0</v>
      </c>
      <c r="R402" s="80">
        <f t="shared" si="109"/>
        <v>0</v>
      </c>
      <c r="S402">
        <f t="shared" si="115"/>
        <v>0</v>
      </c>
      <c r="T402" s="35">
        <f t="shared" si="110"/>
        <v>0</v>
      </c>
      <c r="U402" s="35">
        <f t="shared" si="116"/>
        <v>0</v>
      </c>
      <c r="V402" s="42">
        <f t="shared" si="117"/>
        <v>0</v>
      </c>
      <c r="W402" s="42">
        <f t="shared" si="118"/>
        <v>0</v>
      </c>
    </row>
    <row r="403" spans="2:23" x14ac:dyDescent="0.25">
      <c r="B403">
        <v>401</v>
      </c>
      <c r="C403" s="35">
        <f t="shared" si="112"/>
        <v>0</v>
      </c>
      <c r="D403" s="46">
        <f>IF(W402&gt;0,ROUND(PMT(EvalSheet!$F$92/12,EvalSheet!$F$96*12,-C403),5),0)</f>
        <v>0</v>
      </c>
      <c r="E403" s="6">
        <f t="shared" si="111"/>
        <v>0</v>
      </c>
      <c r="F403" s="6">
        <f>IF(W402&gt;0,ROUND(MIN(C403,EvalSheet!$F$168)*$F$1,2),0)</f>
        <v>0</v>
      </c>
      <c r="G403" s="7">
        <v>0</v>
      </c>
      <c r="H403" s="7">
        <f>IF(W402&gt;0,ROUND(MIN(C403,EvalSheet!$F$168)*$H$1,0),0)</f>
        <v>0</v>
      </c>
      <c r="I403" s="7">
        <f>IF(W402&gt;0,ROUND(MIN(C403,EvalSheet!$F$168)*$I$1,2),0)</f>
        <v>0</v>
      </c>
      <c r="J403" s="7">
        <f>IF(W402&gt;0,ROUND(MIN(C403,EvalSheet!$F$168)*$J$1,2),0)</f>
        <v>0</v>
      </c>
      <c r="K403" s="7">
        <f>IF(W402&gt;0,ROUND(MIN(C403,EvalSheet!$F$168)*$K$1,2),0)</f>
        <v>0</v>
      </c>
      <c r="L403" s="6">
        <f t="shared" si="113"/>
        <v>0</v>
      </c>
      <c r="M403" s="7">
        <f t="shared" si="114"/>
        <v>0</v>
      </c>
      <c r="N403" s="2">
        <f t="shared" si="105"/>
        <v>0</v>
      </c>
      <c r="O403" s="80">
        <f t="shared" si="106"/>
        <v>0</v>
      </c>
      <c r="P403" s="79">
        <f t="shared" si="107"/>
        <v>0</v>
      </c>
      <c r="Q403" s="80">
        <f t="shared" si="108"/>
        <v>0</v>
      </c>
      <c r="R403" s="80">
        <f t="shared" si="109"/>
        <v>0</v>
      </c>
      <c r="S403">
        <f t="shared" si="115"/>
        <v>0</v>
      </c>
      <c r="T403" s="35">
        <f t="shared" si="110"/>
        <v>0</v>
      </c>
      <c r="U403" s="35">
        <f t="shared" si="116"/>
        <v>0</v>
      </c>
      <c r="V403" s="42">
        <f t="shared" si="117"/>
        <v>0</v>
      </c>
      <c r="W403" s="42">
        <f t="shared" si="118"/>
        <v>0</v>
      </c>
    </row>
    <row r="404" spans="2:23" x14ac:dyDescent="0.25">
      <c r="B404">
        <v>402</v>
      </c>
      <c r="C404" s="35">
        <f t="shared" si="112"/>
        <v>0</v>
      </c>
      <c r="D404" s="46">
        <f>IF(W403&gt;0,ROUND(PMT(EvalSheet!$F$92/12,EvalSheet!$F$96*12,-C404),5),0)</f>
        <v>0</v>
      </c>
      <c r="E404" s="6">
        <f t="shared" si="111"/>
        <v>0</v>
      </c>
      <c r="F404" s="6">
        <f>IF(W403&gt;0,ROUND(MIN(C404,EvalSheet!$F$168)*$F$1,2),0)</f>
        <v>0</v>
      </c>
      <c r="G404" s="7">
        <v>0</v>
      </c>
      <c r="H404" s="7">
        <f>IF(W403&gt;0,ROUND(MIN(C404,EvalSheet!$F$168)*$H$1,0),0)</f>
        <v>0</v>
      </c>
      <c r="I404" s="7">
        <f>IF(W403&gt;0,ROUND(MIN(C404,EvalSheet!$F$168)*$I$1,2),0)</f>
        <v>0</v>
      </c>
      <c r="J404" s="7">
        <f>IF(W403&gt;0,ROUND(MIN(C404,EvalSheet!$F$168)*$J$1,2),0)</f>
        <v>0</v>
      </c>
      <c r="K404" s="7">
        <f>IF(W403&gt;0,ROUND(MIN(C404,EvalSheet!$F$168)*$K$1,2),0)</f>
        <v>0</v>
      </c>
      <c r="L404" s="6">
        <f t="shared" si="113"/>
        <v>0</v>
      </c>
      <c r="M404" s="7">
        <f t="shared" si="114"/>
        <v>0</v>
      </c>
      <c r="N404" s="2">
        <f t="shared" si="105"/>
        <v>0</v>
      </c>
      <c r="O404" s="80">
        <f t="shared" si="106"/>
        <v>0</v>
      </c>
      <c r="P404" s="79">
        <f t="shared" si="107"/>
        <v>0</v>
      </c>
      <c r="Q404" s="80">
        <f t="shared" si="108"/>
        <v>0</v>
      </c>
      <c r="R404" s="80">
        <f t="shared" si="109"/>
        <v>0</v>
      </c>
      <c r="S404">
        <f t="shared" si="115"/>
        <v>0</v>
      </c>
      <c r="T404" s="35">
        <f t="shared" si="110"/>
        <v>0</v>
      </c>
      <c r="U404" s="35">
        <f t="shared" si="116"/>
        <v>0</v>
      </c>
      <c r="V404" s="42">
        <f t="shared" si="117"/>
        <v>0</v>
      </c>
      <c r="W404" s="42">
        <f t="shared" si="118"/>
        <v>0</v>
      </c>
    </row>
    <row r="405" spans="2:23" x14ac:dyDescent="0.25">
      <c r="B405">
        <v>403</v>
      </c>
      <c r="C405" s="35">
        <f t="shared" si="112"/>
        <v>0</v>
      </c>
      <c r="D405" s="46">
        <f>IF(W404&gt;0,ROUND(PMT(EvalSheet!$F$92/12,EvalSheet!$F$96*12,-C405),5),0)</f>
        <v>0</v>
      </c>
      <c r="E405" s="6">
        <f t="shared" si="111"/>
        <v>0</v>
      </c>
      <c r="F405" s="6">
        <f>IF(W404&gt;0,ROUND(MIN(C405,EvalSheet!$F$168)*$F$1,2),0)</f>
        <v>0</v>
      </c>
      <c r="G405" s="7">
        <v>0</v>
      </c>
      <c r="H405" s="7">
        <f>IF(W404&gt;0,ROUND(MIN(C405,EvalSheet!$F$168)*$H$1,0),0)</f>
        <v>0</v>
      </c>
      <c r="I405" s="7">
        <f>IF(W404&gt;0,ROUND(MIN(C405,EvalSheet!$F$168)*$I$1,2),0)</f>
        <v>0</v>
      </c>
      <c r="J405" s="7">
        <f>IF(W404&gt;0,ROUND(MIN(C405,EvalSheet!$F$168)*$J$1,2),0)</f>
        <v>0</v>
      </c>
      <c r="K405" s="7">
        <f>IF(W404&gt;0,ROUND(MIN(C405,EvalSheet!$F$168)*$K$1,2),0)</f>
        <v>0</v>
      </c>
      <c r="L405" s="6">
        <f t="shared" si="113"/>
        <v>0</v>
      </c>
      <c r="M405" s="7">
        <f t="shared" si="114"/>
        <v>0</v>
      </c>
      <c r="N405" s="2">
        <f t="shared" si="105"/>
        <v>0</v>
      </c>
      <c r="O405" s="80">
        <f t="shared" si="106"/>
        <v>0</v>
      </c>
      <c r="P405" s="79">
        <f t="shared" si="107"/>
        <v>0</v>
      </c>
      <c r="Q405" s="80">
        <f t="shared" si="108"/>
        <v>0</v>
      </c>
      <c r="R405" s="80">
        <f t="shared" si="109"/>
        <v>0</v>
      </c>
      <c r="S405">
        <f t="shared" si="115"/>
        <v>0</v>
      </c>
      <c r="T405" s="35">
        <f t="shared" si="110"/>
        <v>0</v>
      </c>
      <c r="U405" s="35">
        <f t="shared" si="116"/>
        <v>0</v>
      </c>
      <c r="V405" s="42">
        <f t="shared" si="117"/>
        <v>0</v>
      </c>
      <c r="W405" s="42">
        <f t="shared" si="118"/>
        <v>0</v>
      </c>
    </row>
    <row r="406" spans="2:23" x14ac:dyDescent="0.25">
      <c r="B406">
        <v>404</v>
      </c>
      <c r="C406" s="35">
        <f t="shared" si="112"/>
        <v>0</v>
      </c>
      <c r="D406" s="46">
        <f>IF(W405&gt;0,ROUND(PMT(EvalSheet!$F$92/12,EvalSheet!$F$96*12,-C406),5),0)</f>
        <v>0</v>
      </c>
      <c r="E406" s="6">
        <f t="shared" si="111"/>
        <v>0</v>
      </c>
      <c r="F406" s="6">
        <f>IF(W405&gt;0,ROUND(MIN(C406,EvalSheet!$F$168)*$F$1,2),0)</f>
        <v>0</v>
      </c>
      <c r="G406" s="7">
        <v>0</v>
      </c>
      <c r="H406" s="7">
        <f>IF(W405&gt;0,ROUND(MIN(C406,EvalSheet!$F$168)*$H$1,0),0)</f>
        <v>0</v>
      </c>
      <c r="I406" s="7">
        <f>IF(W405&gt;0,ROUND(MIN(C406,EvalSheet!$F$168)*$I$1,2),0)</f>
        <v>0</v>
      </c>
      <c r="J406" s="7">
        <f>IF(W405&gt;0,ROUND(MIN(C406,EvalSheet!$F$168)*$J$1,2),0)</f>
        <v>0</v>
      </c>
      <c r="K406" s="7">
        <f>IF(W405&gt;0,ROUND(MIN(C406,EvalSheet!$F$168)*$K$1,2),0)</f>
        <v>0</v>
      </c>
      <c r="L406" s="6">
        <f t="shared" si="113"/>
        <v>0</v>
      </c>
      <c r="M406" s="7">
        <f t="shared" si="114"/>
        <v>0</v>
      </c>
      <c r="N406" s="2">
        <f t="shared" si="105"/>
        <v>0</v>
      </c>
      <c r="O406" s="80">
        <f t="shared" si="106"/>
        <v>0</v>
      </c>
      <c r="P406" s="79">
        <f t="shared" si="107"/>
        <v>0</v>
      </c>
      <c r="Q406" s="80">
        <f t="shared" si="108"/>
        <v>0</v>
      </c>
      <c r="R406" s="80">
        <f t="shared" si="109"/>
        <v>0</v>
      </c>
      <c r="S406">
        <f t="shared" si="115"/>
        <v>0</v>
      </c>
      <c r="T406" s="35">
        <f t="shared" si="110"/>
        <v>0</v>
      </c>
      <c r="U406" s="35">
        <f t="shared" si="116"/>
        <v>0</v>
      </c>
      <c r="V406" s="42">
        <f t="shared" si="117"/>
        <v>0</v>
      </c>
      <c r="W406" s="42">
        <f t="shared" si="118"/>
        <v>0</v>
      </c>
    </row>
    <row r="407" spans="2:23" x14ac:dyDescent="0.25">
      <c r="B407">
        <v>405</v>
      </c>
      <c r="C407" s="35">
        <f t="shared" si="112"/>
        <v>0</v>
      </c>
      <c r="D407" s="46">
        <f>IF(W406&gt;0,ROUND(PMT(EvalSheet!$F$92/12,EvalSheet!$F$96*12,-C407),5),0)</f>
        <v>0</v>
      </c>
      <c r="E407" s="6">
        <f t="shared" si="111"/>
        <v>0</v>
      </c>
      <c r="F407" s="6">
        <f>IF(W406&gt;0,ROUND(MIN(C407,EvalSheet!$F$168)*$F$1,2),0)</f>
        <v>0</v>
      </c>
      <c r="G407" s="7">
        <v>0</v>
      </c>
      <c r="H407" s="7">
        <f>IF(W406&gt;0,ROUND(MIN(C407,EvalSheet!$F$168)*$H$1,0),0)</f>
        <v>0</v>
      </c>
      <c r="I407" s="7">
        <f>IF(W406&gt;0,ROUND(MIN(C407,EvalSheet!$F$168)*$I$1,2),0)</f>
        <v>0</v>
      </c>
      <c r="J407" s="7">
        <f>IF(W406&gt;0,ROUND(MIN(C407,EvalSheet!$F$168)*$J$1,2),0)</f>
        <v>0</v>
      </c>
      <c r="K407" s="7">
        <f>IF(W406&gt;0,ROUND(MIN(C407,EvalSheet!$F$168)*$K$1,2),0)</f>
        <v>0</v>
      </c>
      <c r="L407" s="6">
        <f t="shared" si="113"/>
        <v>0</v>
      </c>
      <c r="M407" s="7">
        <f t="shared" si="114"/>
        <v>0</v>
      </c>
      <c r="N407" s="2">
        <f t="shared" si="105"/>
        <v>0</v>
      </c>
      <c r="O407" s="80">
        <f t="shared" si="106"/>
        <v>0</v>
      </c>
      <c r="P407" s="79">
        <f t="shared" si="107"/>
        <v>0</v>
      </c>
      <c r="Q407" s="80">
        <f t="shared" si="108"/>
        <v>0</v>
      </c>
      <c r="R407" s="80">
        <f t="shared" si="109"/>
        <v>0</v>
      </c>
      <c r="S407">
        <f t="shared" si="115"/>
        <v>0</v>
      </c>
      <c r="T407" s="35">
        <f t="shared" si="110"/>
        <v>0</v>
      </c>
      <c r="U407" s="35">
        <f t="shared" si="116"/>
        <v>0</v>
      </c>
      <c r="V407" s="42">
        <f t="shared" si="117"/>
        <v>0</v>
      </c>
      <c r="W407" s="42">
        <f t="shared" si="118"/>
        <v>0</v>
      </c>
    </row>
    <row r="408" spans="2:23" x14ac:dyDescent="0.25">
      <c r="B408">
        <v>406</v>
      </c>
      <c r="C408" s="35">
        <f t="shared" si="112"/>
        <v>0</v>
      </c>
      <c r="D408" s="46">
        <f>IF(W407&gt;0,ROUND(PMT(EvalSheet!$F$92/12,EvalSheet!$F$96*12,-C408),5),0)</f>
        <v>0</v>
      </c>
      <c r="E408" s="6">
        <f t="shared" si="111"/>
        <v>0</v>
      </c>
      <c r="F408" s="6">
        <f>IF(W407&gt;0,ROUND(MIN(C408,EvalSheet!$F$168)*$F$1,2),0)</f>
        <v>0</v>
      </c>
      <c r="G408" s="7">
        <v>0</v>
      </c>
      <c r="H408" s="7">
        <f>IF(W407&gt;0,ROUND(MIN(C408,EvalSheet!$F$168)*$H$1,0),0)</f>
        <v>0</v>
      </c>
      <c r="I408" s="7">
        <f>IF(W407&gt;0,ROUND(MIN(C408,EvalSheet!$F$168)*$I$1,2),0)</f>
        <v>0</v>
      </c>
      <c r="J408" s="7">
        <f>IF(W407&gt;0,ROUND(MIN(C408,EvalSheet!$F$168)*$J$1,2),0)</f>
        <v>0</v>
      </c>
      <c r="K408" s="7">
        <f>IF(W407&gt;0,ROUND(MIN(C408,EvalSheet!$F$168)*$K$1,2),0)</f>
        <v>0</v>
      </c>
      <c r="L408" s="6">
        <f t="shared" si="113"/>
        <v>0</v>
      </c>
      <c r="M408" s="7">
        <f t="shared" si="114"/>
        <v>0</v>
      </c>
      <c r="N408" s="2">
        <f t="shared" si="105"/>
        <v>0</v>
      </c>
      <c r="O408" s="80">
        <f t="shared" si="106"/>
        <v>0</v>
      </c>
      <c r="P408" s="79">
        <f t="shared" si="107"/>
        <v>0</v>
      </c>
      <c r="Q408" s="80">
        <f t="shared" si="108"/>
        <v>0</v>
      </c>
      <c r="R408" s="80">
        <f t="shared" si="109"/>
        <v>0</v>
      </c>
      <c r="S408">
        <f t="shared" si="115"/>
        <v>0</v>
      </c>
      <c r="T408" s="35">
        <f t="shared" si="110"/>
        <v>0</v>
      </c>
      <c r="U408" s="35">
        <f t="shared" si="116"/>
        <v>0</v>
      </c>
      <c r="V408" s="42">
        <f t="shared" si="117"/>
        <v>0</v>
      </c>
      <c r="W408" s="42">
        <f t="shared" si="118"/>
        <v>0</v>
      </c>
    </row>
    <row r="409" spans="2:23" x14ac:dyDescent="0.25">
      <c r="B409">
        <v>407</v>
      </c>
      <c r="C409" s="35">
        <f t="shared" si="112"/>
        <v>0</v>
      </c>
      <c r="D409" s="46">
        <f>IF(W408&gt;0,ROUND(PMT(EvalSheet!$F$92/12,EvalSheet!$F$96*12,-C409),5),0)</f>
        <v>0</v>
      </c>
      <c r="E409" s="6">
        <f t="shared" si="111"/>
        <v>0</v>
      </c>
      <c r="F409" s="6">
        <f>IF(W408&gt;0,ROUND(MIN(C409,EvalSheet!$F$168)*$F$1,2),0)</f>
        <v>0</v>
      </c>
      <c r="G409" s="7">
        <v>0</v>
      </c>
      <c r="H409" s="7">
        <f>IF(W408&gt;0,ROUND(MIN(C409,EvalSheet!$F$168)*$H$1,0),0)</f>
        <v>0</v>
      </c>
      <c r="I409" s="7">
        <f>IF(W408&gt;0,ROUND(MIN(C409,EvalSheet!$F$168)*$I$1,2),0)</f>
        <v>0</v>
      </c>
      <c r="J409" s="7">
        <f>IF(W408&gt;0,ROUND(MIN(C409,EvalSheet!$F$168)*$J$1,2),0)</f>
        <v>0</v>
      </c>
      <c r="K409" s="7">
        <f>IF(W408&gt;0,ROUND(MIN(C409,EvalSheet!$F$168)*$K$1,2),0)</f>
        <v>0</v>
      </c>
      <c r="L409" s="6">
        <f t="shared" si="113"/>
        <v>0</v>
      </c>
      <c r="M409" s="7">
        <f t="shared" si="114"/>
        <v>0</v>
      </c>
      <c r="N409" s="2">
        <f t="shared" si="105"/>
        <v>0</v>
      </c>
      <c r="O409" s="80">
        <f t="shared" si="106"/>
        <v>0</v>
      </c>
      <c r="P409" s="79">
        <f t="shared" si="107"/>
        <v>0</v>
      </c>
      <c r="Q409" s="80">
        <f t="shared" si="108"/>
        <v>0</v>
      </c>
      <c r="R409" s="80">
        <f t="shared" si="109"/>
        <v>0</v>
      </c>
      <c r="S409">
        <f t="shared" si="115"/>
        <v>0</v>
      </c>
      <c r="T409" s="35">
        <f t="shared" si="110"/>
        <v>0</v>
      </c>
      <c r="U409" s="35">
        <f t="shared" si="116"/>
        <v>0</v>
      </c>
      <c r="V409" s="42">
        <f t="shared" si="117"/>
        <v>0</v>
      </c>
      <c r="W409" s="42">
        <f t="shared" si="118"/>
        <v>0</v>
      </c>
    </row>
    <row r="410" spans="2:23" x14ac:dyDescent="0.25">
      <c r="B410">
        <v>408</v>
      </c>
      <c r="C410" s="35">
        <f t="shared" si="112"/>
        <v>0</v>
      </c>
      <c r="D410" s="46">
        <f>IF(W409&gt;0,ROUND(PMT(EvalSheet!$F$92/12,EvalSheet!$F$96*12,-C410),5),0)</f>
        <v>0</v>
      </c>
      <c r="E410" s="6">
        <f t="shared" si="111"/>
        <v>0</v>
      </c>
      <c r="F410" s="6">
        <f>IF(W409&gt;0,ROUND(MIN(C410,EvalSheet!$F$168)*$F$1,2),0)</f>
        <v>0</v>
      </c>
      <c r="G410" s="7">
        <v>0</v>
      </c>
      <c r="H410" s="7">
        <f>IF(W409&gt;0,ROUND(MIN(C410,EvalSheet!$F$168)*$H$1,0),0)</f>
        <v>0</v>
      </c>
      <c r="I410" s="7">
        <f>IF(W409&gt;0,ROUND(MIN(C410,EvalSheet!$F$168)*$I$1,2),0)</f>
        <v>0</v>
      </c>
      <c r="J410" s="7">
        <f>IF(W409&gt;0,ROUND(MIN(C410,EvalSheet!$F$168)*$J$1,2),0)</f>
        <v>0</v>
      </c>
      <c r="K410" s="7">
        <f>IF(W409&gt;0,ROUND(MIN(C410,EvalSheet!$F$168)*$K$1,2),0)</f>
        <v>0</v>
      </c>
      <c r="L410" s="6">
        <f t="shared" si="113"/>
        <v>0</v>
      </c>
      <c r="M410" s="7">
        <f t="shared" si="114"/>
        <v>0</v>
      </c>
      <c r="N410" s="2">
        <f t="shared" si="105"/>
        <v>0</v>
      </c>
      <c r="O410" s="80">
        <f t="shared" si="106"/>
        <v>0</v>
      </c>
      <c r="P410" s="79">
        <f t="shared" si="107"/>
        <v>0</v>
      </c>
      <c r="Q410" s="80">
        <f t="shared" si="108"/>
        <v>0</v>
      </c>
      <c r="R410" s="80">
        <f t="shared" si="109"/>
        <v>0</v>
      </c>
      <c r="S410">
        <f t="shared" si="115"/>
        <v>0</v>
      </c>
      <c r="T410" s="35">
        <f t="shared" si="110"/>
        <v>0</v>
      </c>
      <c r="U410" s="35">
        <f t="shared" si="116"/>
        <v>0</v>
      </c>
      <c r="V410" s="42">
        <f t="shared" si="117"/>
        <v>0</v>
      </c>
      <c r="W410" s="42">
        <f t="shared" si="118"/>
        <v>0</v>
      </c>
    </row>
    <row r="411" spans="2:23" x14ac:dyDescent="0.25">
      <c r="B411">
        <v>409</v>
      </c>
      <c r="C411" s="35">
        <f t="shared" si="112"/>
        <v>0</v>
      </c>
      <c r="D411" s="46">
        <f>IF(W410&gt;0,ROUND(PMT(EvalSheet!$F$92/12,EvalSheet!$F$96*12,-C411),5),0)</f>
        <v>0</v>
      </c>
      <c r="E411" s="6">
        <f t="shared" si="111"/>
        <v>0</v>
      </c>
      <c r="F411" s="6">
        <f>IF(W410&gt;0,ROUND(MIN(C411,EvalSheet!$F$168)*$F$1,2),0)</f>
        <v>0</v>
      </c>
      <c r="G411" s="7">
        <v>0</v>
      </c>
      <c r="H411" s="7">
        <f>IF(W410&gt;0,ROUND(MIN(C411,EvalSheet!$F$168)*$H$1,0),0)</f>
        <v>0</v>
      </c>
      <c r="I411" s="7">
        <f>IF(W410&gt;0,ROUND(MIN(C411,EvalSheet!$F$168)*$I$1,2),0)</f>
        <v>0</v>
      </c>
      <c r="J411" s="7">
        <f>IF(W410&gt;0,ROUND(MIN(C411,EvalSheet!$F$168)*$J$1,2),0)</f>
        <v>0</v>
      </c>
      <c r="K411" s="7">
        <f>IF(W410&gt;0,ROUND(MIN(C411,EvalSheet!$F$168)*$K$1,2),0)</f>
        <v>0</v>
      </c>
      <c r="L411" s="6">
        <f t="shared" si="113"/>
        <v>0</v>
      </c>
      <c r="M411" s="7">
        <f t="shared" si="114"/>
        <v>0</v>
      </c>
      <c r="N411" s="2">
        <f t="shared" si="105"/>
        <v>0</v>
      </c>
      <c r="O411" s="80">
        <f t="shared" si="106"/>
        <v>0</v>
      </c>
      <c r="P411" s="79">
        <f t="shared" si="107"/>
        <v>0</v>
      </c>
      <c r="Q411" s="80">
        <f t="shared" si="108"/>
        <v>0</v>
      </c>
      <c r="R411" s="80">
        <f t="shared" si="109"/>
        <v>0</v>
      </c>
      <c r="S411">
        <f t="shared" si="115"/>
        <v>0</v>
      </c>
      <c r="T411" s="35">
        <f t="shared" si="110"/>
        <v>0</v>
      </c>
      <c r="U411" s="35">
        <f t="shared" si="116"/>
        <v>0</v>
      </c>
      <c r="V411" s="42">
        <f t="shared" si="117"/>
        <v>0</v>
      </c>
      <c r="W411" s="42">
        <f t="shared" si="118"/>
        <v>0</v>
      </c>
    </row>
    <row r="412" spans="2:23" x14ac:dyDescent="0.25">
      <c r="B412">
        <v>410</v>
      </c>
      <c r="C412" s="35">
        <f t="shared" si="112"/>
        <v>0</v>
      </c>
      <c r="D412" s="46">
        <f>IF(W411&gt;0,ROUND(PMT(EvalSheet!$F$92/12,EvalSheet!$F$96*12,-C412),5),0)</f>
        <v>0</v>
      </c>
      <c r="E412" s="6">
        <f t="shared" si="111"/>
        <v>0</v>
      </c>
      <c r="F412" s="6">
        <f>IF(W411&gt;0,ROUND(MIN(C412,EvalSheet!$F$168)*$F$1,2),0)</f>
        <v>0</v>
      </c>
      <c r="G412" s="7">
        <v>0</v>
      </c>
      <c r="H412" s="7">
        <f>IF(W411&gt;0,ROUND(MIN(C412,EvalSheet!$F$168)*$H$1,0),0)</f>
        <v>0</v>
      </c>
      <c r="I412" s="7">
        <f>IF(W411&gt;0,ROUND(MIN(C412,EvalSheet!$F$168)*$I$1,2),0)</f>
        <v>0</v>
      </c>
      <c r="J412" s="7">
        <f>IF(W411&gt;0,ROUND(MIN(C412,EvalSheet!$F$168)*$J$1,2),0)</f>
        <v>0</v>
      </c>
      <c r="K412" s="7">
        <f>IF(W411&gt;0,ROUND(MIN(C412,EvalSheet!$F$168)*$K$1,2),0)</f>
        <v>0</v>
      </c>
      <c r="L412" s="6">
        <f t="shared" si="113"/>
        <v>0</v>
      </c>
      <c r="M412" s="7">
        <f t="shared" si="114"/>
        <v>0</v>
      </c>
      <c r="N412" s="2">
        <f t="shared" si="105"/>
        <v>0</v>
      </c>
      <c r="O412" s="80">
        <f t="shared" si="106"/>
        <v>0</v>
      </c>
      <c r="P412" s="79">
        <f t="shared" si="107"/>
        <v>0</v>
      </c>
      <c r="Q412" s="80">
        <f t="shared" si="108"/>
        <v>0</v>
      </c>
      <c r="R412" s="80">
        <f t="shared" si="109"/>
        <v>0</v>
      </c>
      <c r="S412">
        <f t="shared" si="115"/>
        <v>0</v>
      </c>
      <c r="T412" s="35">
        <f t="shared" si="110"/>
        <v>0</v>
      </c>
      <c r="U412" s="35">
        <f t="shared" si="116"/>
        <v>0</v>
      </c>
      <c r="V412" s="42">
        <f t="shared" si="117"/>
        <v>0</v>
      </c>
      <c r="W412" s="42">
        <f t="shared" si="118"/>
        <v>0</v>
      </c>
    </row>
    <row r="413" spans="2:23" x14ac:dyDescent="0.25">
      <c r="B413">
        <v>411</v>
      </c>
      <c r="C413" s="35">
        <f t="shared" si="112"/>
        <v>0</v>
      </c>
      <c r="D413" s="46">
        <f>IF(W412&gt;0,ROUND(PMT(EvalSheet!$F$92/12,EvalSheet!$F$96*12,-C413),5),0)</f>
        <v>0</v>
      </c>
      <c r="E413" s="6">
        <f t="shared" si="111"/>
        <v>0</v>
      </c>
      <c r="F413" s="6">
        <f>IF(W412&gt;0,ROUND(MIN(C413,EvalSheet!$F$168)*$F$1,2),0)</f>
        <v>0</v>
      </c>
      <c r="G413" s="7">
        <v>0</v>
      </c>
      <c r="H413" s="7">
        <f>IF(W412&gt;0,ROUND(MIN(C413,EvalSheet!$F$168)*$H$1,0),0)</f>
        <v>0</v>
      </c>
      <c r="I413" s="7">
        <f>IF(W412&gt;0,ROUND(MIN(C413,EvalSheet!$F$168)*$I$1,2),0)</f>
        <v>0</v>
      </c>
      <c r="J413" s="7">
        <f>IF(W412&gt;0,ROUND(MIN(C413,EvalSheet!$F$168)*$J$1,2),0)</f>
        <v>0</v>
      </c>
      <c r="K413" s="7">
        <f>IF(W412&gt;0,ROUND(MIN(C413,EvalSheet!$F$168)*$K$1,2),0)</f>
        <v>0</v>
      </c>
      <c r="L413" s="6">
        <f t="shared" si="113"/>
        <v>0</v>
      </c>
      <c r="M413" s="7">
        <f t="shared" si="114"/>
        <v>0</v>
      </c>
      <c r="N413" s="2">
        <f t="shared" si="105"/>
        <v>0</v>
      </c>
      <c r="O413" s="80">
        <f t="shared" si="106"/>
        <v>0</v>
      </c>
      <c r="P413" s="79">
        <f t="shared" si="107"/>
        <v>0</v>
      </c>
      <c r="Q413" s="80">
        <f t="shared" si="108"/>
        <v>0</v>
      </c>
      <c r="R413" s="80">
        <f t="shared" si="109"/>
        <v>0</v>
      </c>
      <c r="S413">
        <f t="shared" si="115"/>
        <v>0</v>
      </c>
      <c r="T413" s="35">
        <f t="shared" si="110"/>
        <v>0</v>
      </c>
      <c r="U413" s="35">
        <f t="shared" si="116"/>
        <v>0</v>
      </c>
      <c r="V413" s="42">
        <f t="shared" si="117"/>
        <v>0</v>
      </c>
      <c r="W413" s="42">
        <f t="shared" si="118"/>
        <v>0</v>
      </c>
    </row>
    <row r="414" spans="2:23" x14ac:dyDescent="0.25">
      <c r="B414">
        <v>412</v>
      </c>
      <c r="C414" s="35">
        <f t="shared" si="112"/>
        <v>0</v>
      </c>
      <c r="D414" s="46">
        <f>IF(W413&gt;0,ROUND(PMT(EvalSheet!$F$92/12,EvalSheet!$F$96*12,-C414),5),0)</f>
        <v>0</v>
      </c>
      <c r="E414" s="6">
        <f t="shared" si="111"/>
        <v>0</v>
      </c>
      <c r="F414" s="6">
        <f>IF(W413&gt;0,ROUND(MIN(C414,EvalSheet!$F$168)*$F$1,2),0)</f>
        <v>0</v>
      </c>
      <c r="G414" s="7">
        <v>0</v>
      </c>
      <c r="H414" s="7">
        <f>IF(W413&gt;0,ROUND(MIN(C414,EvalSheet!$F$168)*$H$1,0),0)</f>
        <v>0</v>
      </c>
      <c r="I414" s="7">
        <f>IF(W413&gt;0,ROUND(MIN(C414,EvalSheet!$F$168)*$I$1,2),0)</f>
        <v>0</v>
      </c>
      <c r="J414" s="7">
        <f>IF(W413&gt;0,ROUND(MIN(C414,EvalSheet!$F$168)*$J$1,2),0)</f>
        <v>0</v>
      </c>
      <c r="K414" s="7">
        <f>IF(W413&gt;0,ROUND(MIN(C414,EvalSheet!$F$168)*$K$1,2),0)</f>
        <v>0</v>
      </c>
      <c r="L414" s="6">
        <f t="shared" si="113"/>
        <v>0</v>
      </c>
      <c r="M414" s="7">
        <f t="shared" si="114"/>
        <v>0</v>
      </c>
      <c r="N414" s="2">
        <f t="shared" si="105"/>
        <v>0</v>
      </c>
      <c r="O414" s="80">
        <f t="shared" si="106"/>
        <v>0</v>
      </c>
      <c r="P414" s="79">
        <f t="shared" si="107"/>
        <v>0</v>
      </c>
      <c r="Q414" s="80">
        <f t="shared" si="108"/>
        <v>0</v>
      </c>
      <c r="R414" s="80">
        <f t="shared" si="109"/>
        <v>0</v>
      </c>
      <c r="S414">
        <f t="shared" si="115"/>
        <v>0</v>
      </c>
      <c r="T414" s="35">
        <f t="shared" si="110"/>
        <v>0</v>
      </c>
      <c r="U414" s="35">
        <f t="shared" si="116"/>
        <v>0</v>
      </c>
      <c r="V414" s="42">
        <f t="shared" si="117"/>
        <v>0</v>
      </c>
      <c r="W414" s="42">
        <f t="shared" si="118"/>
        <v>0</v>
      </c>
    </row>
    <row r="415" spans="2:23" x14ac:dyDescent="0.25">
      <c r="B415">
        <v>413</v>
      </c>
      <c r="C415" s="35">
        <f t="shared" si="112"/>
        <v>0</v>
      </c>
      <c r="D415" s="46">
        <f>IF(W414&gt;0,ROUND(PMT(EvalSheet!$F$92/12,EvalSheet!$F$96*12,-C415),5),0)</f>
        <v>0</v>
      </c>
      <c r="E415" s="6">
        <f t="shared" si="111"/>
        <v>0</v>
      </c>
      <c r="F415" s="6">
        <f>IF(W414&gt;0,ROUND(MIN(C415,EvalSheet!$F$168)*$F$1,2),0)</f>
        <v>0</v>
      </c>
      <c r="G415" s="7">
        <v>0</v>
      </c>
      <c r="H415" s="7">
        <f>IF(W414&gt;0,ROUND(MIN(C415,EvalSheet!$F$168)*$H$1,0),0)</f>
        <v>0</v>
      </c>
      <c r="I415" s="7">
        <f>IF(W414&gt;0,ROUND(MIN(C415,EvalSheet!$F$168)*$I$1,2),0)</f>
        <v>0</v>
      </c>
      <c r="J415" s="7">
        <f>IF(W414&gt;0,ROUND(MIN(C415,EvalSheet!$F$168)*$J$1,2),0)</f>
        <v>0</v>
      </c>
      <c r="K415" s="7">
        <f>IF(W414&gt;0,ROUND(MIN(C415,EvalSheet!$F$168)*$K$1,2),0)</f>
        <v>0</v>
      </c>
      <c r="L415" s="6">
        <f t="shared" si="113"/>
        <v>0</v>
      </c>
      <c r="M415" s="7">
        <f t="shared" si="114"/>
        <v>0</v>
      </c>
      <c r="N415" s="2">
        <f t="shared" si="105"/>
        <v>0</v>
      </c>
      <c r="O415" s="80">
        <f t="shared" si="106"/>
        <v>0</v>
      </c>
      <c r="P415" s="79">
        <f t="shared" si="107"/>
        <v>0</v>
      </c>
      <c r="Q415" s="80">
        <f t="shared" si="108"/>
        <v>0</v>
      </c>
      <c r="R415" s="80">
        <f t="shared" si="109"/>
        <v>0</v>
      </c>
      <c r="S415">
        <f t="shared" si="115"/>
        <v>0</v>
      </c>
      <c r="T415" s="35">
        <f t="shared" si="110"/>
        <v>0</v>
      </c>
      <c r="U415" s="35">
        <f t="shared" si="116"/>
        <v>0</v>
      </c>
      <c r="V415" s="42">
        <f t="shared" si="117"/>
        <v>0</v>
      </c>
      <c r="W415" s="42">
        <f t="shared" si="118"/>
        <v>0</v>
      </c>
    </row>
    <row r="416" spans="2:23" x14ac:dyDescent="0.25">
      <c r="B416">
        <v>414</v>
      </c>
      <c r="C416" s="35">
        <f t="shared" si="112"/>
        <v>0</v>
      </c>
      <c r="D416" s="46">
        <f>IF(W415&gt;0,ROUND(PMT(EvalSheet!$F$92/12,EvalSheet!$F$96*12,-C416),5),0)</f>
        <v>0</v>
      </c>
      <c r="E416" s="6">
        <f t="shared" si="111"/>
        <v>0</v>
      </c>
      <c r="F416" s="6">
        <f>IF(W415&gt;0,ROUND(MIN(C416,EvalSheet!$F$168)*$F$1,2),0)</f>
        <v>0</v>
      </c>
      <c r="G416" s="7">
        <v>0</v>
      </c>
      <c r="H416" s="7">
        <f>IF(W415&gt;0,ROUND(MIN(C416,EvalSheet!$F$168)*$H$1,0),0)</f>
        <v>0</v>
      </c>
      <c r="I416" s="7">
        <f>IF(W415&gt;0,ROUND(MIN(C416,EvalSheet!$F$168)*$I$1,2),0)</f>
        <v>0</v>
      </c>
      <c r="J416" s="7">
        <f>IF(W415&gt;0,ROUND(MIN(C416,EvalSheet!$F$168)*$J$1,2),0)</f>
        <v>0</v>
      </c>
      <c r="K416" s="7">
        <f>IF(W415&gt;0,ROUND(MIN(C416,EvalSheet!$F$168)*$K$1,2),0)</f>
        <v>0</v>
      </c>
      <c r="L416" s="6">
        <f t="shared" si="113"/>
        <v>0</v>
      </c>
      <c r="M416" s="7">
        <f t="shared" si="114"/>
        <v>0</v>
      </c>
      <c r="N416" s="2">
        <f t="shared" si="105"/>
        <v>0</v>
      </c>
      <c r="O416" s="80">
        <f t="shared" si="106"/>
        <v>0</v>
      </c>
      <c r="P416" s="79">
        <f t="shared" si="107"/>
        <v>0</v>
      </c>
      <c r="Q416" s="80">
        <f t="shared" si="108"/>
        <v>0</v>
      </c>
      <c r="R416" s="80">
        <f t="shared" si="109"/>
        <v>0</v>
      </c>
      <c r="S416">
        <f t="shared" si="115"/>
        <v>0</v>
      </c>
      <c r="T416" s="35">
        <f t="shared" si="110"/>
        <v>0</v>
      </c>
      <c r="U416" s="35">
        <f t="shared" si="116"/>
        <v>0</v>
      </c>
      <c r="V416" s="42">
        <f t="shared" si="117"/>
        <v>0</v>
      </c>
      <c r="W416" s="42">
        <f t="shared" si="118"/>
        <v>0</v>
      </c>
    </row>
    <row r="417" spans="2:23" x14ac:dyDescent="0.25">
      <c r="B417">
        <v>415</v>
      </c>
      <c r="C417" s="35">
        <f t="shared" si="112"/>
        <v>0</v>
      </c>
      <c r="D417" s="46">
        <f>IF(W416&gt;0,ROUND(PMT(EvalSheet!$F$92/12,EvalSheet!$F$96*12,-C417),5),0)</f>
        <v>0</v>
      </c>
      <c r="E417" s="6">
        <f t="shared" si="111"/>
        <v>0</v>
      </c>
      <c r="F417" s="6">
        <f>IF(W416&gt;0,ROUND(MIN(C417,EvalSheet!$F$168)*$F$1,2),0)</f>
        <v>0</v>
      </c>
      <c r="G417" s="7">
        <v>0</v>
      </c>
      <c r="H417" s="7">
        <f>IF(W416&gt;0,ROUND(MIN(C417,EvalSheet!$F$168)*$H$1,0),0)</f>
        <v>0</v>
      </c>
      <c r="I417" s="7">
        <f>IF(W416&gt;0,ROUND(MIN(C417,EvalSheet!$F$168)*$I$1,2),0)</f>
        <v>0</v>
      </c>
      <c r="J417" s="7">
        <f>IF(W416&gt;0,ROUND(MIN(C417,EvalSheet!$F$168)*$J$1,2),0)</f>
        <v>0</v>
      </c>
      <c r="K417" s="7">
        <f>IF(W416&gt;0,ROUND(MIN(C417,EvalSheet!$F$168)*$K$1,2),0)</f>
        <v>0</v>
      </c>
      <c r="L417" s="6">
        <f t="shared" si="113"/>
        <v>0</v>
      </c>
      <c r="M417" s="7">
        <f t="shared" si="114"/>
        <v>0</v>
      </c>
      <c r="N417" s="2">
        <f t="shared" si="105"/>
        <v>0</v>
      </c>
      <c r="O417" s="80">
        <f t="shared" si="106"/>
        <v>0</v>
      </c>
      <c r="P417" s="79">
        <f t="shared" si="107"/>
        <v>0</v>
      </c>
      <c r="Q417" s="80">
        <f t="shared" si="108"/>
        <v>0</v>
      </c>
      <c r="R417" s="80">
        <f t="shared" si="109"/>
        <v>0</v>
      </c>
      <c r="S417">
        <f t="shared" si="115"/>
        <v>0</v>
      </c>
      <c r="T417" s="35">
        <f t="shared" si="110"/>
        <v>0</v>
      </c>
      <c r="U417" s="35">
        <f t="shared" si="116"/>
        <v>0</v>
      </c>
      <c r="V417" s="42">
        <f t="shared" si="117"/>
        <v>0</v>
      </c>
      <c r="W417" s="42">
        <f t="shared" si="118"/>
        <v>0</v>
      </c>
    </row>
    <row r="418" spans="2:23" x14ac:dyDescent="0.25">
      <c r="B418">
        <v>416</v>
      </c>
      <c r="C418" s="35">
        <f t="shared" si="112"/>
        <v>0</v>
      </c>
      <c r="D418" s="46">
        <f>IF(W417&gt;0,ROUND(PMT(EvalSheet!$F$92/12,EvalSheet!$F$96*12,-C418),5),0)</f>
        <v>0</v>
      </c>
      <c r="E418" s="6">
        <f t="shared" si="111"/>
        <v>0</v>
      </c>
      <c r="F418" s="6">
        <f>IF(W417&gt;0,ROUND(MIN(C418,EvalSheet!$F$168)*$F$1,2),0)</f>
        <v>0</v>
      </c>
      <c r="G418" s="7">
        <v>0</v>
      </c>
      <c r="H418" s="7">
        <f>IF(W417&gt;0,ROUND(MIN(C418,EvalSheet!$F$168)*$H$1,0),0)</f>
        <v>0</v>
      </c>
      <c r="I418" s="7">
        <f>IF(W417&gt;0,ROUND(MIN(C418,EvalSheet!$F$168)*$I$1,2),0)</f>
        <v>0</v>
      </c>
      <c r="J418" s="7">
        <f>IF(W417&gt;0,ROUND(MIN(C418,EvalSheet!$F$168)*$J$1,2),0)</f>
        <v>0</v>
      </c>
      <c r="K418" s="7">
        <f>IF(W417&gt;0,ROUND(MIN(C418,EvalSheet!$F$168)*$K$1,2),0)</f>
        <v>0</v>
      </c>
      <c r="L418" s="6">
        <f t="shared" si="113"/>
        <v>0</v>
      </c>
      <c r="M418" s="7">
        <f t="shared" si="114"/>
        <v>0</v>
      </c>
      <c r="N418" s="2">
        <f t="shared" si="105"/>
        <v>0</v>
      </c>
      <c r="O418" s="80">
        <f t="shared" si="106"/>
        <v>0</v>
      </c>
      <c r="P418" s="79">
        <f t="shared" si="107"/>
        <v>0</v>
      </c>
      <c r="Q418" s="80">
        <f t="shared" si="108"/>
        <v>0</v>
      </c>
      <c r="R418" s="80">
        <f t="shared" si="109"/>
        <v>0</v>
      </c>
      <c r="S418">
        <f t="shared" si="115"/>
        <v>0</v>
      </c>
      <c r="T418" s="35">
        <f t="shared" si="110"/>
        <v>0</v>
      </c>
      <c r="U418" s="35">
        <f t="shared" si="116"/>
        <v>0</v>
      </c>
      <c r="V418" s="42">
        <f t="shared" si="117"/>
        <v>0</v>
      </c>
      <c r="W418" s="42">
        <f t="shared" si="118"/>
        <v>0</v>
      </c>
    </row>
    <row r="419" spans="2:23" x14ac:dyDescent="0.25">
      <c r="B419">
        <v>417</v>
      </c>
      <c r="C419" s="35">
        <f t="shared" si="112"/>
        <v>0</v>
      </c>
      <c r="D419" s="46">
        <f>IF(W418&gt;0,ROUND(PMT(EvalSheet!$F$92/12,EvalSheet!$F$96*12,-C419),5),0)</f>
        <v>0</v>
      </c>
      <c r="E419" s="6">
        <f t="shared" si="111"/>
        <v>0</v>
      </c>
      <c r="F419" s="6">
        <f>IF(W418&gt;0,ROUND(MIN(C419,EvalSheet!$F$168)*$F$1,2),0)</f>
        <v>0</v>
      </c>
      <c r="G419" s="7">
        <v>0</v>
      </c>
      <c r="H419" s="7">
        <f>IF(W418&gt;0,ROUND(MIN(C419,EvalSheet!$F$168)*$H$1,0),0)</f>
        <v>0</v>
      </c>
      <c r="I419" s="7">
        <f>IF(W418&gt;0,ROUND(MIN(C419,EvalSheet!$F$168)*$I$1,2),0)</f>
        <v>0</v>
      </c>
      <c r="J419" s="7">
        <f>IF(W418&gt;0,ROUND(MIN(C419,EvalSheet!$F$168)*$J$1,2),0)</f>
        <v>0</v>
      </c>
      <c r="K419" s="7">
        <f>IF(W418&gt;0,ROUND(MIN(C419,EvalSheet!$F$168)*$K$1,2),0)</f>
        <v>0</v>
      </c>
      <c r="L419" s="6">
        <f t="shared" si="113"/>
        <v>0</v>
      </c>
      <c r="M419" s="7">
        <f t="shared" si="114"/>
        <v>0</v>
      </c>
      <c r="N419" s="2">
        <f t="shared" si="105"/>
        <v>0</v>
      </c>
      <c r="O419" s="80">
        <f t="shared" si="106"/>
        <v>0</v>
      </c>
      <c r="P419" s="79">
        <f t="shared" si="107"/>
        <v>0</v>
      </c>
      <c r="Q419" s="80">
        <f t="shared" si="108"/>
        <v>0</v>
      </c>
      <c r="R419" s="80">
        <f t="shared" si="109"/>
        <v>0</v>
      </c>
      <c r="S419">
        <f t="shared" si="115"/>
        <v>0</v>
      </c>
      <c r="T419" s="35">
        <f t="shared" si="110"/>
        <v>0</v>
      </c>
      <c r="U419" s="35">
        <f t="shared" si="116"/>
        <v>0</v>
      </c>
      <c r="V419" s="42">
        <f t="shared" si="117"/>
        <v>0</v>
      </c>
      <c r="W419" s="42">
        <f t="shared" si="118"/>
        <v>0</v>
      </c>
    </row>
    <row r="420" spans="2:23" x14ac:dyDescent="0.25">
      <c r="B420">
        <v>418</v>
      </c>
      <c r="C420" s="35">
        <f t="shared" si="112"/>
        <v>0</v>
      </c>
      <c r="D420" s="46">
        <f>IF(W419&gt;0,ROUND(PMT(EvalSheet!$F$92/12,EvalSheet!$F$96*12,-C420),5),0)</f>
        <v>0</v>
      </c>
      <c r="E420" s="6">
        <f t="shared" si="111"/>
        <v>0</v>
      </c>
      <c r="F420" s="6">
        <f>IF(W419&gt;0,ROUND(MIN(C420,EvalSheet!$F$168)*$F$1,2),0)</f>
        <v>0</v>
      </c>
      <c r="G420" s="7">
        <v>0</v>
      </c>
      <c r="H420" s="7">
        <f>IF(W419&gt;0,ROUND(MIN(C420,EvalSheet!$F$168)*$H$1,0),0)</f>
        <v>0</v>
      </c>
      <c r="I420" s="7">
        <f>IF(W419&gt;0,ROUND(MIN(C420,EvalSheet!$F$168)*$I$1,2),0)</f>
        <v>0</v>
      </c>
      <c r="J420" s="7">
        <f>IF(W419&gt;0,ROUND(MIN(C420,EvalSheet!$F$168)*$J$1,2),0)</f>
        <v>0</v>
      </c>
      <c r="K420" s="7">
        <f>IF(W419&gt;0,ROUND(MIN(C420,EvalSheet!$F$168)*$K$1,2),0)</f>
        <v>0</v>
      </c>
      <c r="L420" s="6">
        <f t="shared" si="113"/>
        <v>0</v>
      </c>
      <c r="M420" s="7">
        <f t="shared" si="114"/>
        <v>0</v>
      </c>
      <c r="N420" s="2">
        <f t="shared" si="105"/>
        <v>0</v>
      </c>
      <c r="O420" s="80">
        <f t="shared" si="106"/>
        <v>0</v>
      </c>
      <c r="P420" s="79">
        <f t="shared" si="107"/>
        <v>0</v>
      </c>
      <c r="Q420" s="80">
        <f t="shared" si="108"/>
        <v>0</v>
      </c>
      <c r="R420" s="80">
        <f t="shared" si="109"/>
        <v>0</v>
      </c>
      <c r="S420">
        <f t="shared" si="115"/>
        <v>0</v>
      </c>
      <c r="T420" s="35">
        <f t="shared" si="110"/>
        <v>0</v>
      </c>
      <c r="U420" s="35">
        <f t="shared" si="116"/>
        <v>0</v>
      </c>
      <c r="V420" s="42">
        <f t="shared" si="117"/>
        <v>0</v>
      </c>
      <c r="W420" s="42">
        <f t="shared" si="118"/>
        <v>0</v>
      </c>
    </row>
    <row r="421" spans="2:23" x14ac:dyDescent="0.25">
      <c r="B421">
        <v>419</v>
      </c>
      <c r="C421" s="35">
        <f t="shared" si="112"/>
        <v>0</v>
      </c>
      <c r="D421" s="46">
        <f>IF(W420&gt;0,ROUND(PMT(EvalSheet!$F$92/12,EvalSheet!$F$96*12,-C421),5),0)</f>
        <v>0</v>
      </c>
      <c r="E421" s="6">
        <f t="shared" si="111"/>
        <v>0</v>
      </c>
      <c r="F421" s="6">
        <f>IF(W420&gt;0,ROUND(MIN(C421,EvalSheet!$F$168)*$F$1,2),0)</f>
        <v>0</v>
      </c>
      <c r="G421" s="7">
        <v>0</v>
      </c>
      <c r="H421" s="7">
        <f>IF(W420&gt;0,ROUND(MIN(C421,EvalSheet!$F$168)*$H$1,0),0)</f>
        <v>0</v>
      </c>
      <c r="I421" s="7">
        <f>IF(W420&gt;0,ROUND(MIN(C421,EvalSheet!$F$168)*$I$1,2),0)</f>
        <v>0</v>
      </c>
      <c r="J421" s="7">
        <f>IF(W420&gt;0,ROUND(MIN(C421,EvalSheet!$F$168)*$J$1,2),0)</f>
        <v>0</v>
      </c>
      <c r="K421" s="7">
        <f>IF(W420&gt;0,ROUND(MIN(C421,EvalSheet!$F$168)*$K$1,2),0)</f>
        <v>0</v>
      </c>
      <c r="L421" s="6">
        <f t="shared" si="113"/>
        <v>0</v>
      </c>
      <c r="M421" s="7">
        <f t="shared" si="114"/>
        <v>0</v>
      </c>
      <c r="N421" s="2">
        <f t="shared" si="105"/>
        <v>0</v>
      </c>
      <c r="O421" s="80">
        <f t="shared" si="106"/>
        <v>0</v>
      </c>
      <c r="P421" s="79">
        <f t="shared" si="107"/>
        <v>0</v>
      </c>
      <c r="Q421" s="80">
        <f t="shared" si="108"/>
        <v>0</v>
      </c>
      <c r="R421" s="80">
        <f t="shared" si="109"/>
        <v>0</v>
      </c>
      <c r="S421">
        <f t="shared" si="115"/>
        <v>0</v>
      </c>
      <c r="T421" s="35">
        <f t="shared" si="110"/>
        <v>0</v>
      </c>
      <c r="U421" s="35">
        <f t="shared" si="116"/>
        <v>0</v>
      </c>
      <c r="V421" s="42">
        <f t="shared" si="117"/>
        <v>0</v>
      </c>
      <c r="W421" s="42">
        <f t="shared" si="118"/>
        <v>0</v>
      </c>
    </row>
    <row r="422" spans="2:23" x14ac:dyDescent="0.25">
      <c r="B422">
        <v>420</v>
      </c>
      <c r="C422" s="35">
        <f t="shared" si="112"/>
        <v>0</v>
      </c>
      <c r="D422" s="46">
        <f>IF(W421&gt;0,ROUND(PMT(EvalSheet!$F$92/12,EvalSheet!$F$96*12,-C422),5),0)</f>
        <v>0</v>
      </c>
      <c r="E422" s="6">
        <f t="shared" si="111"/>
        <v>0</v>
      </c>
      <c r="F422" s="6">
        <f>IF(W421&gt;0,ROUND(MIN(C422,EvalSheet!$F$168)*$F$1,2),0)</f>
        <v>0</v>
      </c>
      <c r="G422" s="7">
        <v>0</v>
      </c>
      <c r="H422" s="7">
        <f>IF(W421&gt;0,ROUND(MIN(C422,EvalSheet!$F$168)*$H$1,0),0)</f>
        <v>0</v>
      </c>
      <c r="I422" s="7">
        <f>IF(W421&gt;0,ROUND(MIN(C422,EvalSheet!$F$168)*$I$1,2),0)</f>
        <v>0</v>
      </c>
      <c r="J422" s="7">
        <f>IF(W421&gt;0,ROUND(MIN(C422,EvalSheet!$F$168)*$J$1,2),0)</f>
        <v>0</v>
      </c>
      <c r="K422" s="7">
        <f>IF(W421&gt;0,ROUND(MIN(C422,EvalSheet!$F$168)*$K$1,2),0)</f>
        <v>0</v>
      </c>
      <c r="L422" s="6">
        <f t="shared" si="113"/>
        <v>0</v>
      </c>
      <c r="M422" s="7">
        <f t="shared" si="114"/>
        <v>0</v>
      </c>
      <c r="N422" s="2">
        <f t="shared" si="105"/>
        <v>0</v>
      </c>
      <c r="O422" s="80">
        <f t="shared" si="106"/>
        <v>0</v>
      </c>
      <c r="P422" s="79">
        <f t="shared" si="107"/>
        <v>0</v>
      </c>
      <c r="Q422" s="80">
        <f t="shared" si="108"/>
        <v>0</v>
      </c>
      <c r="R422" s="80">
        <f t="shared" si="109"/>
        <v>0</v>
      </c>
      <c r="S422">
        <f t="shared" si="115"/>
        <v>0</v>
      </c>
      <c r="T422" s="35">
        <f t="shared" si="110"/>
        <v>0</v>
      </c>
      <c r="U422" s="35">
        <f t="shared" si="116"/>
        <v>0</v>
      </c>
      <c r="V422" s="42">
        <f t="shared" si="117"/>
        <v>0</v>
      </c>
      <c r="W422" s="42">
        <f t="shared" si="118"/>
        <v>0</v>
      </c>
    </row>
    <row r="423" spans="2:23" x14ac:dyDescent="0.25">
      <c r="B423">
        <v>421</v>
      </c>
      <c r="C423" s="35">
        <f t="shared" si="112"/>
        <v>0</v>
      </c>
      <c r="D423" s="46">
        <f>IF(W422&gt;0,ROUND(PMT(EvalSheet!$F$92/12,EvalSheet!$F$96*12,-C423),5),0)</f>
        <v>0</v>
      </c>
      <c r="E423" s="6">
        <f t="shared" si="111"/>
        <v>0</v>
      </c>
      <c r="F423" s="6">
        <f>IF(W422&gt;0,ROUND(MIN(C423,EvalSheet!$F$168)*$F$1,2),0)</f>
        <v>0</v>
      </c>
      <c r="G423" s="7">
        <v>0</v>
      </c>
      <c r="H423" s="7">
        <f>IF(W422&gt;0,ROUND(MIN(C423,EvalSheet!$F$168)*$H$1,0),0)</f>
        <v>0</v>
      </c>
      <c r="I423" s="7">
        <f>IF(W422&gt;0,ROUND(MIN(C423,EvalSheet!$F$168)*$I$1,2),0)</f>
        <v>0</v>
      </c>
      <c r="J423" s="7">
        <f>IF(W422&gt;0,ROUND(MIN(C423,EvalSheet!$F$168)*$J$1,2),0)</f>
        <v>0</v>
      </c>
      <c r="K423" s="7">
        <f>IF(W422&gt;0,ROUND(MIN(C423,EvalSheet!$F$168)*$K$1,2),0)</f>
        <v>0</v>
      </c>
      <c r="L423" s="6">
        <f t="shared" si="113"/>
        <v>0</v>
      </c>
      <c r="M423" s="7">
        <f t="shared" si="114"/>
        <v>0</v>
      </c>
      <c r="N423" s="2">
        <f t="shared" si="105"/>
        <v>0</v>
      </c>
      <c r="O423" s="80">
        <f t="shared" si="106"/>
        <v>0</v>
      </c>
      <c r="P423" s="79">
        <f t="shared" si="107"/>
        <v>0</v>
      </c>
      <c r="Q423" s="80">
        <f t="shared" si="108"/>
        <v>0</v>
      </c>
      <c r="R423" s="80">
        <f t="shared" si="109"/>
        <v>0</v>
      </c>
      <c r="S423">
        <f t="shared" si="115"/>
        <v>0</v>
      </c>
      <c r="T423" s="35">
        <f t="shared" si="110"/>
        <v>0</v>
      </c>
      <c r="U423" s="35">
        <f t="shared" si="116"/>
        <v>0</v>
      </c>
      <c r="V423" s="42">
        <f t="shared" si="117"/>
        <v>0</v>
      </c>
      <c r="W423" s="42">
        <f t="shared" si="118"/>
        <v>0</v>
      </c>
    </row>
    <row r="424" spans="2:23" x14ac:dyDescent="0.25">
      <c r="B424">
        <v>422</v>
      </c>
      <c r="C424" s="35">
        <f t="shared" si="112"/>
        <v>0</v>
      </c>
      <c r="D424" s="46">
        <f>IF(W423&gt;0,ROUND(PMT(EvalSheet!$F$92/12,EvalSheet!$F$96*12,-C424),5),0)</f>
        <v>0</v>
      </c>
      <c r="E424" s="6">
        <f t="shared" si="111"/>
        <v>0</v>
      </c>
      <c r="F424" s="6">
        <f>IF(W423&gt;0,ROUND(MIN(C424,EvalSheet!$F$168)*$F$1,2),0)</f>
        <v>0</v>
      </c>
      <c r="G424" s="7">
        <v>0</v>
      </c>
      <c r="H424" s="7">
        <f>IF(W423&gt;0,ROUND(MIN(C424,EvalSheet!$F$168)*$H$1,0),0)</f>
        <v>0</v>
      </c>
      <c r="I424" s="7">
        <f>IF(W423&gt;0,ROUND(MIN(C424,EvalSheet!$F$168)*$I$1,2),0)</f>
        <v>0</v>
      </c>
      <c r="J424" s="7">
        <f>IF(W423&gt;0,ROUND(MIN(C424,EvalSheet!$F$168)*$J$1,2),0)</f>
        <v>0</v>
      </c>
      <c r="K424" s="7">
        <f>IF(W423&gt;0,ROUND(MIN(C424,EvalSheet!$F$168)*$K$1,2),0)</f>
        <v>0</v>
      </c>
      <c r="L424" s="6">
        <f t="shared" si="113"/>
        <v>0</v>
      </c>
      <c r="M424" s="7">
        <f t="shared" si="114"/>
        <v>0</v>
      </c>
      <c r="N424" s="2">
        <f t="shared" si="105"/>
        <v>0</v>
      </c>
      <c r="O424" s="80">
        <f t="shared" si="106"/>
        <v>0</v>
      </c>
      <c r="P424" s="79">
        <f t="shared" si="107"/>
        <v>0</v>
      </c>
      <c r="Q424" s="80">
        <f t="shared" si="108"/>
        <v>0</v>
      </c>
      <c r="R424" s="80">
        <f t="shared" si="109"/>
        <v>0</v>
      </c>
      <c r="S424">
        <f t="shared" si="115"/>
        <v>0</v>
      </c>
      <c r="T424" s="35">
        <f t="shared" si="110"/>
        <v>0</v>
      </c>
      <c r="U424" s="35">
        <f t="shared" si="116"/>
        <v>0</v>
      </c>
      <c r="V424" s="42">
        <f t="shared" si="117"/>
        <v>0</v>
      </c>
      <c r="W424" s="42">
        <f t="shared" si="118"/>
        <v>0</v>
      </c>
    </row>
    <row r="425" spans="2:23" x14ac:dyDescent="0.25">
      <c r="B425">
        <v>423</v>
      </c>
      <c r="C425" s="35">
        <f t="shared" si="112"/>
        <v>0</v>
      </c>
      <c r="D425" s="46">
        <f>IF(W424&gt;0,ROUND(PMT(EvalSheet!$F$92/12,EvalSheet!$F$96*12,-C425),5),0)</f>
        <v>0</v>
      </c>
      <c r="E425" s="6">
        <f t="shared" si="111"/>
        <v>0</v>
      </c>
      <c r="F425" s="6">
        <f>IF(W424&gt;0,ROUND(MIN(C425,EvalSheet!$F$168)*$F$1,2),0)</f>
        <v>0</v>
      </c>
      <c r="G425" s="7">
        <v>0</v>
      </c>
      <c r="H425" s="7">
        <f>IF(W424&gt;0,ROUND(MIN(C425,EvalSheet!$F$168)*$H$1,0),0)</f>
        <v>0</v>
      </c>
      <c r="I425" s="7">
        <f>IF(W424&gt;0,ROUND(MIN(C425,EvalSheet!$F$168)*$I$1,2),0)</f>
        <v>0</v>
      </c>
      <c r="J425" s="7">
        <f>IF(W424&gt;0,ROUND(MIN(C425,EvalSheet!$F$168)*$J$1,2),0)</f>
        <v>0</v>
      </c>
      <c r="K425" s="7">
        <f>IF(W424&gt;0,ROUND(MIN(C425,EvalSheet!$F$168)*$K$1,2),0)</f>
        <v>0</v>
      </c>
      <c r="L425" s="6">
        <f t="shared" si="113"/>
        <v>0</v>
      </c>
      <c r="M425" s="7">
        <f t="shared" si="114"/>
        <v>0</v>
      </c>
      <c r="N425" s="2">
        <f t="shared" si="105"/>
        <v>0</v>
      </c>
      <c r="O425" s="80">
        <f t="shared" si="106"/>
        <v>0</v>
      </c>
      <c r="P425" s="79">
        <f t="shared" si="107"/>
        <v>0</v>
      </c>
      <c r="Q425" s="80">
        <f t="shared" si="108"/>
        <v>0</v>
      </c>
      <c r="R425" s="80">
        <f t="shared" si="109"/>
        <v>0</v>
      </c>
      <c r="S425">
        <f t="shared" si="115"/>
        <v>0</v>
      </c>
      <c r="T425" s="35">
        <f t="shared" si="110"/>
        <v>0</v>
      </c>
      <c r="U425" s="35">
        <f t="shared" si="116"/>
        <v>0</v>
      </c>
      <c r="V425" s="42">
        <f t="shared" si="117"/>
        <v>0</v>
      </c>
      <c r="W425" s="42">
        <f t="shared" si="118"/>
        <v>0</v>
      </c>
    </row>
    <row r="426" spans="2:23" x14ac:dyDescent="0.25">
      <c r="B426">
        <v>424</v>
      </c>
      <c r="C426" s="35">
        <f t="shared" si="112"/>
        <v>0</v>
      </c>
      <c r="D426" s="46">
        <f>IF(W425&gt;0,ROUND(PMT(EvalSheet!$F$92/12,EvalSheet!$F$96*12,-C426),5),0)</f>
        <v>0</v>
      </c>
      <c r="E426" s="6">
        <f t="shared" si="111"/>
        <v>0</v>
      </c>
      <c r="F426" s="6">
        <f>IF(W425&gt;0,ROUND(MIN(C426,EvalSheet!$F$168)*$F$1,2),0)</f>
        <v>0</v>
      </c>
      <c r="G426" s="7">
        <v>0</v>
      </c>
      <c r="H426" s="7">
        <f>IF(W425&gt;0,ROUND(MIN(C426,EvalSheet!$F$168)*$H$1,0),0)</f>
        <v>0</v>
      </c>
      <c r="I426" s="7">
        <f>IF(W425&gt;0,ROUND(MIN(C426,EvalSheet!$F$168)*$I$1,2),0)</f>
        <v>0</v>
      </c>
      <c r="J426" s="7">
        <f>IF(W425&gt;0,ROUND(MIN(C426,EvalSheet!$F$168)*$J$1,2),0)</f>
        <v>0</v>
      </c>
      <c r="K426" s="7">
        <f>IF(W425&gt;0,ROUND(MIN(C426,EvalSheet!$F$168)*$K$1,2),0)</f>
        <v>0</v>
      </c>
      <c r="L426" s="6">
        <f t="shared" si="113"/>
        <v>0</v>
      </c>
      <c r="M426" s="7">
        <f t="shared" si="114"/>
        <v>0</v>
      </c>
      <c r="N426" s="2">
        <f t="shared" si="105"/>
        <v>0</v>
      </c>
      <c r="O426" s="80">
        <f t="shared" si="106"/>
        <v>0</v>
      </c>
      <c r="P426" s="79">
        <f t="shared" si="107"/>
        <v>0</v>
      </c>
      <c r="Q426" s="80">
        <f t="shared" si="108"/>
        <v>0</v>
      </c>
      <c r="R426" s="80">
        <f t="shared" si="109"/>
        <v>0</v>
      </c>
      <c r="S426">
        <f t="shared" si="115"/>
        <v>0</v>
      </c>
      <c r="T426" s="35">
        <f t="shared" si="110"/>
        <v>0</v>
      </c>
      <c r="U426" s="35">
        <f t="shared" si="116"/>
        <v>0</v>
      </c>
      <c r="V426" s="42">
        <f t="shared" si="117"/>
        <v>0</v>
      </c>
      <c r="W426" s="42">
        <f t="shared" si="118"/>
        <v>0</v>
      </c>
    </row>
    <row r="427" spans="2:23" x14ac:dyDescent="0.25">
      <c r="B427">
        <v>425</v>
      </c>
      <c r="C427" s="35">
        <f t="shared" ref="C427:C462" si="119">IF(W426&gt;0,C426-1000,C426)</f>
        <v>0</v>
      </c>
      <c r="D427" s="46">
        <f>IF(W426&gt;0,ROUND(PMT(EvalSheet!$F$92/12,EvalSheet!$F$96*12,-C427),5),0)</f>
        <v>0</v>
      </c>
      <c r="E427" s="6">
        <f t="shared" si="111"/>
        <v>0</v>
      </c>
      <c r="F427" s="6">
        <f>IF(W426&gt;0,ROUND(MIN(C427,EvalSheet!$F$168)*$F$1,2),0)</f>
        <v>0</v>
      </c>
      <c r="G427" s="7">
        <v>0</v>
      </c>
      <c r="H427" s="7">
        <f>IF(W426&gt;0,ROUND(MIN(C427,EvalSheet!$F$168)*$H$1,0),0)</f>
        <v>0</v>
      </c>
      <c r="I427" s="7">
        <f>IF(W426&gt;0,ROUND(MIN(C427,EvalSheet!$F$168)*$I$1,2),0)</f>
        <v>0</v>
      </c>
      <c r="J427" s="7">
        <f>IF(W426&gt;0,ROUND(MIN(C427,EvalSheet!$F$168)*$J$1,2),0)</f>
        <v>0</v>
      </c>
      <c r="K427" s="7">
        <f>IF(W426&gt;0,ROUND(MIN(C427,EvalSheet!$F$168)*$K$1,2),0)</f>
        <v>0</v>
      </c>
      <c r="L427" s="6">
        <f t="shared" ref="L427:L462" si="120">IF(W426&gt;0,F427+SUM(H427:K427),0)</f>
        <v>0</v>
      </c>
      <c r="M427" s="7">
        <f t="shared" ref="M427:M462" si="121">IF(W426&gt;0,ROUND(L427/12,2),0)</f>
        <v>0</v>
      </c>
      <c r="N427" s="2">
        <f t="shared" si="105"/>
        <v>0</v>
      </c>
      <c r="O427" s="80">
        <f t="shared" si="106"/>
        <v>0</v>
      </c>
      <c r="P427" s="79">
        <f t="shared" si="107"/>
        <v>0</v>
      </c>
      <c r="Q427" s="80">
        <f t="shared" si="108"/>
        <v>0</v>
      </c>
      <c r="R427" s="80">
        <f t="shared" si="109"/>
        <v>0</v>
      </c>
      <c r="S427">
        <f t="shared" ref="S427:S462" si="122">IF(W426&gt;0,S426,0)</f>
        <v>0</v>
      </c>
      <c r="T427" s="35">
        <f t="shared" si="110"/>
        <v>0</v>
      </c>
      <c r="U427" s="35">
        <f t="shared" ref="U427:U462" si="123">IF(AND(T427&gt;0,T428=0),T427,0)</f>
        <v>0</v>
      </c>
      <c r="V427" s="42">
        <f t="shared" ref="V427:V462" si="124">IF(W426&gt;0,V426,0)</f>
        <v>0</v>
      </c>
      <c r="W427" s="42">
        <f t="shared" ref="W427:W462" si="125">IF(ROUND(T427-V427,2)&gt;0,ROUND(T427-V427,2),0)</f>
        <v>0</v>
      </c>
    </row>
    <row r="428" spans="2:23" x14ac:dyDescent="0.25">
      <c r="B428">
        <v>426</v>
      </c>
      <c r="C428" s="35">
        <f t="shared" si="119"/>
        <v>0</v>
      </c>
      <c r="D428" s="46">
        <f>IF(W427&gt;0,ROUND(PMT(EvalSheet!$F$92/12,EvalSheet!$F$96*12,-C428),5),0)</f>
        <v>0</v>
      </c>
      <c r="E428" s="6">
        <f t="shared" si="111"/>
        <v>0</v>
      </c>
      <c r="F428" s="6">
        <f>IF(W427&gt;0,ROUND(MIN(C428,EvalSheet!$F$168)*$F$1,2),0)</f>
        <v>0</v>
      </c>
      <c r="G428" s="7">
        <v>0</v>
      </c>
      <c r="H428" s="7">
        <f>IF(W427&gt;0,ROUND(MIN(C428,EvalSheet!$F$168)*$H$1,0),0)</f>
        <v>0</v>
      </c>
      <c r="I428" s="7">
        <f>IF(W427&gt;0,ROUND(MIN(C428,EvalSheet!$F$168)*$I$1,2),0)</f>
        <v>0</v>
      </c>
      <c r="J428" s="7">
        <f>IF(W427&gt;0,ROUND(MIN(C428,EvalSheet!$F$168)*$J$1,2),0)</f>
        <v>0</v>
      </c>
      <c r="K428" s="7">
        <f>IF(W427&gt;0,ROUND(MIN(C428,EvalSheet!$F$168)*$K$1,2),0)</f>
        <v>0</v>
      </c>
      <c r="L428" s="6">
        <f t="shared" si="120"/>
        <v>0</v>
      </c>
      <c r="M428" s="7">
        <f t="shared" si="121"/>
        <v>0</v>
      </c>
      <c r="N428" s="2">
        <f t="shared" si="105"/>
        <v>0</v>
      </c>
      <c r="O428" s="80">
        <f t="shared" si="106"/>
        <v>0</v>
      </c>
      <c r="P428" s="79">
        <f t="shared" si="107"/>
        <v>0</v>
      </c>
      <c r="Q428" s="80">
        <f t="shared" si="108"/>
        <v>0</v>
      </c>
      <c r="R428" s="80">
        <f t="shared" si="109"/>
        <v>0</v>
      </c>
      <c r="S428">
        <f t="shared" si="122"/>
        <v>0</v>
      </c>
      <c r="T428" s="35">
        <f t="shared" si="110"/>
        <v>0</v>
      </c>
      <c r="U428" s="35">
        <f t="shared" si="123"/>
        <v>0</v>
      </c>
      <c r="V428" s="42">
        <f t="shared" si="124"/>
        <v>0</v>
      </c>
      <c r="W428" s="42">
        <f t="shared" si="125"/>
        <v>0</v>
      </c>
    </row>
    <row r="429" spans="2:23" x14ac:dyDescent="0.25">
      <c r="B429">
        <v>427</v>
      </c>
      <c r="C429" s="35">
        <f t="shared" si="119"/>
        <v>0</v>
      </c>
      <c r="D429" s="46">
        <f>IF(W428&gt;0,ROUND(PMT(EvalSheet!$F$92/12,EvalSheet!$F$96*12,-C429),5),0)</f>
        <v>0</v>
      </c>
      <c r="E429" s="6">
        <f t="shared" si="111"/>
        <v>0</v>
      </c>
      <c r="F429" s="6">
        <f>IF(W428&gt;0,ROUND(MIN(C429,EvalSheet!$F$168)*$F$1,2),0)</f>
        <v>0</v>
      </c>
      <c r="G429" s="7">
        <v>0</v>
      </c>
      <c r="H429" s="7">
        <f>IF(W428&gt;0,ROUND(MIN(C429,EvalSheet!$F$168)*$H$1,0),0)</f>
        <v>0</v>
      </c>
      <c r="I429" s="7">
        <f>IF(W428&gt;0,ROUND(MIN(C429,EvalSheet!$F$168)*$I$1,2),0)</f>
        <v>0</v>
      </c>
      <c r="J429" s="7">
        <f>IF(W428&gt;0,ROUND(MIN(C429,EvalSheet!$F$168)*$J$1,2),0)</f>
        <v>0</v>
      </c>
      <c r="K429" s="7">
        <f>IF(W428&gt;0,ROUND(MIN(C429,EvalSheet!$F$168)*$K$1,2),0)</f>
        <v>0</v>
      </c>
      <c r="L429" s="6">
        <f t="shared" si="120"/>
        <v>0</v>
      </c>
      <c r="M429" s="7">
        <f t="shared" si="121"/>
        <v>0</v>
      </c>
      <c r="N429" s="2">
        <f t="shared" si="105"/>
        <v>0</v>
      </c>
      <c r="O429" s="80">
        <f t="shared" si="106"/>
        <v>0</v>
      </c>
      <c r="P429" s="79">
        <f t="shared" si="107"/>
        <v>0</v>
      </c>
      <c r="Q429" s="80">
        <f t="shared" si="108"/>
        <v>0</v>
      </c>
      <c r="R429" s="80">
        <f t="shared" si="109"/>
        <v>0</v>
      </c>
      <c r="S429">
        <f t="shared" si="122"/>
        <v>0</v>
      </c>
      <c r="T429" s="35">
        <f t="shared" si="110"/>
        <v>0</v>
      </c>
      <c r="U429" s="35">
        <f t="shared" si="123"/>
        <v>0</v>
      </c>
      <c r="V429" s="42">
        <f t="shared" si="124"/>
        <v>0</v>
      </c>
      <c r="W429" s="42">
        <f t="shared" si="125"/>
        <v>0</v>
      </c>
    </row>
    <row r="430" spans="2:23" x14ac:dyDescent="0.25">
      <c r="B430">
        <v>428</v>
      </c>
      <c r="C430" s="35">
        <f t="shared" si="119"/>
        <v>0</v>
      </c>
      <c r="D430" s="46">
        <f>IF(W429&gt;0,ROUND(PMT(EvalSheet!$F$92/12,EvalSheet!$F$96*12,-C430),5),0)</f>
        <v>0</v>
      </c>
      <c r="E430" s="6">
        <f t="shared" si="111"/>
        <v>0</v>
      </c>
      <c r="F430" s="6">
        <f>IF(W429&gt;0,ROUND(MIN(C430,EvalSheet!$F$168)*$F$1,2),0)</f>
        <v>0</v>
      </c>
      <c r="G430" s="7">
        <v>0</v>
      </c>
      <c r="H430" s="7">
        <f>IF(W429&gt;0,ROUND(MIN(C430,EvalSheet!$F$168)*$H$1,0),0)</f>
        <v>0</v>
      </c>
      <c r="I430" s="7">
        <f>IF(W429&gt;0,ROUND(MIN(C430,EvalSheet!$F$168)*$I$1,2),0)</f>
        <v>0</v>
      </c>
      <c r="J430" s="7">
        <f>IF(W429&gt;0,ROUND(MIN(C430,EvalSheet!$F$168)*$J$1,2),0)</f>
        <v>0</v>
      </c>
      <c r="K430" s="7">
        <f>IF(W429&gt;0,ROUND(MIN(C430,EvalSheet!$F$168)*$K$1,2),0)</f>
        <v>0</v>
      </c>
      <c r="L430" s="6">
        <f t="shared" si="120"/>
        <v>0</v>
      </c>
      <c r="M430" s="7">
        <f t="shared" si="121"/>
        <v>0</v>
      </c>
      <c r="N430" s="2">
        <f t="shared" si="105"/>
        <v>0</v>
      </c>
      <c r="O430" s="80">
        <f t="shared" si="106"/>
        <v>0</v>
      </c>
      <c r="P430" s="79">
        <f t="shared" si="107"/>
        <v>0</v>
      </c>
      <c r="Q430" s="80">
        <f t="shared" si="108"/>
        <v>0</v>
      </c>
      <c r="R430" s="80">
        <f t="shared" si="109"/>
        <v>0</v>
      </c>
      <c r="S430">
        <f t="shared" si="122"/>
        <v>0</v>
      </c>
      <c r="T430" s="35">
        <f t="shared" si="110"/>
        <v>0</v>
      </c>
      <c r="U430" s="35">
        <f t="shared" si="123"/>
        <v>0</v>
      </c>
      <c r="V430" s="42">
        <f t="shared" si="124"/>
        <v>0</v>
      </c>
      <c r="W430" s="42">
        <f t="shared" si="125"/>
        <v>0</v>
      </c>
    </row>
    <row r="431" spans="2:23" x14ac:dyDescent="0.25">
      <c r="B431">
        <v>429</v>
      </c>
      <c r="C431" s="35">
        <f t="shared" si="119"/>
        <v>0</v>
      </c>
      <c r="D431" s="46">
        <f>IF(W430&gt;0,ROUND(PMT(EvalSheet!$F$92/12,EvalSheet!$F$96*12,-C431),5),0)</f>
        <v>0</v>
      </c>
      <c r="E431" s="6">
        <f t="shared" si="111"/>
        <v>0</v>
      </c>
      <c r="F431" s="6">
        <f>IF(W430&gt;0,ROUND(MIN(C431,EvalSheet!$F$168)*$F$1,2),0)</f>
        <v>0</v>
      </c>
      <c r="G431" s="7">
        <v>0</v>
      </c>
      <c r="H431" s="7">
        <f>IF(W430&gt;0,ROUND(MIN(C431,EvalSheet!$F$168)*$H$1,0),0)</f>
        <v>0</v>
      </c>
      <c r="I431" s="7">
        <f>IF(W430&gt;0,ROUND(MIN(C431,EvalSheet!$F$168)*$I$1,2),0)</f>
        <v>0</v>
      </c>
      <c r="J431" s="7">
        <f>IF(W430&gt;0,ROUND(MIN(C431,EvalSheet!$F$168)*$J$1,2),0)</f>
        <v>0</v>
      </c>
      <c r="K431" s="7">
        <f>IF(W430&gt;0,ROUND(MIN(C431,EvalSheet!$F$168)*$K$1,2),0)</f>
        <v>0</v>
      </c>
      <c r="L431" s="6">
        <f t="shared" si="120"/>
        <v>0</v>
      </c>
      <c r="M431" s="7">
        <f t="shared" si="121"/>
        <v>0</v>
      </c>
      <c r="N431" s="2">
        <f t="shared" si="105"/>
        <v>0</v>
      </c>
      <c r="O431" s="80">
        <f t="shared" si="106"/>
        <v>0</v>
      </c>
      <c r="P431" s="79">
        <f t="shared" si="107"/>
        <v>0</v>
      </c>
      <c r="Q431" s="80">
        <f t="shared" si="108"/>
        <v>0</v>
      </c>
      <c r="R431" s="80">
        <f t="shared" si="109"/>
        <v>0</v>
      </c>
      <c r="S431">
        <f t="shared" si="122"/>
        <v>0</v>
      </c>
      <c r="T431" s="35">
        <f t="shared" si="110"/>
        <v>0</v>
      </c>
      <c r="U431" s="35">
        <f t="shared" si="123"/>
        <v>0</v>
      </c>
      <c r="V431" s="42">
        <f t="shared" si="124"/>
        <v>0</v>
      </c>
      <c r="W431" s="42">
        <f t="shared" si="125"/>
        <v>0</v>
      </c>
    </row>
    <row r="432" spans="2:23" x14ac:dyDescent="0.25">
      <c r="B432">
        <v>430</v>
      </c>
      <c r="C432" s="35">
        <f t="shared" si="119"/>
        <v>0</v>
      </c>
      <c r="D432" s="46">
        <f>IF(W431&gt;0,ROUND(PMT(EvalSheet!$F$92/12,EvalSheet!$F$96*12,-C432),5),0)</f>
        <v>0</v>
      </c>
      <c r="E432" s="6">
        <f t="shared" si="111"/>
        <v>0</v>
      </c>
      <c r="F432" s="6">
        <f>IF(W431&gt;0,ROUND(MIN(C432,EvalSheet!$F$168)*$F$1,2),0)</f>
        <v>0</v>
      </c>
      <c r="G432" s="7">
        <v>0</v>
      </c>
      <c r="H432" s="7">
        <f>IF(W431&gt;0,ROUND(MIN(C432,EvalSheet!$F$168)*$H$1,0),0)</f>
        <v>0</v>
      </c>
      <c r="I432" s="7">
        <f>IF(W431&gt;0,ROUND(MIN(C432,EvalSheet!$F$168)*$I$1,2),0)</f>
        <v>0</v>
      </c>
      <c r="J432" s="7">
        <f>IF(W431&gt;0,ROUND(MIN(C432,EvalSheet!$F$168)*$J$1,2),0)</f>
        <v>0</v>
      </c>
      <c r="K432" s="7">
        <f>IF(W431&gt;0,ROUND(MIN(C432,EvalSheet!$F$168)*$K$1,2),0)</f>
        <v>0</v>
      </c>
      <c r="L432" s="6">
        <f t="shared" si="120"/>
        <v>0</v>
      </c>
      <c r="M432" s="7">
        <f t="shared" si="121"/>
        <v>0</v>
      </c>
      <c r="N432" s="2">
        <f t="shared" si="105"/>
        <v>0</v>
      </c>
      <c r="O432" s="80">
        <f t="shared" si="106"/>
        <v>0</v>
      </c>
      <c r="P432" s="79">
        <f t="shared" si="107"/>
        <v>0</v>
      </c>
      <c r="Q432" s="80">
        <f t="shared" si="108"/>
        <v>0</v>
      </c>
      <c r="R432" s="80">
        <f t="shared" si="109"/>
        <v>0</v>
      </c>
      <c r="S432">
        <f t="shared" si="122"/>
        <v>0</v>
      </c>
      <c r="T432" s="35">
        <f t="shared" si="110"/>
        <v>0</v>
      </c>
      <c r="U432" s="35">
        <f t="shared" si="123"/>
        <v>0</v>
      </c>
      <c r="V432" s="42">
        <f t="shared" si="124"/>
        <v>0</v>
      </c>
      <c r="W432" s="42">
        <f t="shared" si="125"/>
        <v>0</v>
      </c>
    </row>
    <row r="433" spans="2:23" x14ac:dyDescent="0.25">
      <c r="B433">
        <v>431</v>
      </c>
      <c r="C433" s="35">
        <f t="shared" si="119"/>
        <v>0</v>
      </c>
      <c r="D433" s="46">
        <f>IF(W432&gt;0,ROUND(PMT(EvalSheet!$F$92/12,EvalSheet!$F$96*12,-C433),5),0)</f>
        <v>0</v>
      </c>
      <c r="E433" s="6">
        <f t="shared" si="111"/>
        <v>0</v>
      </c>
      <c r="F433" s="6">
        <f>IF(W432&gt;0,ROUND(MIN(C433,EvalSheet!$F$168)*$F$1,2),0)</f>
        <v>0</v>
      </c>
      <c r="G433" s="7">
        <v>0</v>
      </c>
      <c r="H433" s="7">
        <f>IF(W432&gt;0,ROUND(MIN(C433,EvalSheet!$F$168)*$H$1,0),0)</f>
        <v>0</v>
      </c>
      <c r="I433" s="7">
        <f>IF(W432&gt;0,ROUND(MIN(C433,EvalSheet!$F$168)*$I$1,2),0)</f>
        <v>0</v>
      </c>
      <c r="J433" s="7">
        <f>IF(W432&gt;0,ROUND(MIN(C433,EvalSheet!$F$168)*$J$1,2),0)</f>
        <v>0</v>
      </c>
      <c r="K433" s="7">
        <f>IF(W432&gt;0,ROUND(MIN(C433,EvalSheet!$F$168)*$K$1,2),0)</f>
        <v>0</v>
      </c>
      <c r="L433" s="6">
        <f t="shared" si="120"/>
        <v>0</v>
      </c>
      <c r="M433" s="7">
        <f t="shared" si="121"/>
        <v>0</v>
      </c>
      <c r="N433" s="2">
        <f t="shared" si="105"/>
        <v>0</v>
      </c>
      <c r="O433" s="80">
        <f t="shared" si="106"/>
        <v>0</v>
      </c>
      <c r="P433" s="79">
        <f t="shared" si="107"/>
        <v>0</v>
      </c>
      <c r="Q433" s="80">
        <f t="shared" si="108"/>
        <v>0</v>
      </c>
      <c r="R433" s="80">
        <f t="shared" si="109"/>
        <v>0</v>
      </c>
      <c r="S433">
        <f t="shared" si="122"/>
        <v>0</v>
      </c>
      <c r="T433" s="35">
        <f t="shared" si="110"/>
        <v>0</v>
      </c>
      <c r="U433" s="35">
        <f t="shared" si="123"/>
        <v>0</v>
      </c>
      <c r="V433" s="42">
        <f t="shared" si="124"/>
        <v>0</v>
      </c>
      <c r="W433" s="42">
        <f t="shared" si="125"/>
        <v>0</v>
      </c>
    </row>
    <row r="434" spans="2:23" x14ac:dyDescent="0.25">
      <c r="B434">
        <v>432</v>
      </c>
      <c r="C434" s="35">
        <f t="shared" si="119"/>
        <v>0</v>
      </c>
      <c r="D434" s="46">
        <f>IF(W433&gt;0,ROUND(PMT(EvalSheet!$F$92/12,EvalSheet!$F$96*12,-C434),5),0)</f>
        <v>0</v>
      </c>
      <c r="E434" s="6">
        <f t="shared" si="111"/>
        <v>0</v>
      </c>
      <c r="F434" s="6">
        <f>IF(W433&gt;0,ROUND(MIN(C434,EvalSheet!$F$168)*$F$1,2),0)</f>
        <v>0</v>
      </c>
      <c r="G434" s="7">
        <v>0</v>
      </c>
      <c r="H434" s="7">
        <f>IF(W433&gt;0,ROUND(MIN(C434,EvalSheet!$F$168)*$H$1,0),0)</f>
        <v>0</v>
      </c>
      <c r="I434" s="7">
        <f>IF(W433&gt;0,ROUND(MIN(C434,EvalSheet!$F$168)*$I$1,2),0)</f>
        <v>0</v>
      </c>
      <c r="J434" s="7">
        <f>IF(W433&gt;0,ROUND(MIN(C434,EvalSheet!$F$168)*$J$1,2),0)</f>
        <v>0</v>
      </c>
      <c r="K434" s="7">
        <f>IF(W433&gt;0,ROUND(MIN(C434,EvalSheet!$F$168)*$K$1,2),0)</f>
        <v>0</v>
      </c>
      <c r="L434" s="6">
        <f t="shared" si="120"/>
        <v>0</v>
      </c>
      <c r="M434" s="7">
        <f t="shared" si="121"/>
        <v>0</v>
      </c>
      <c r="N434" s="2">
        <f t="shared" si="105"/>
        <v>0</v>
      </c>
      <c r="O434" s="80">
        <f t="shared" si="106"/>
        <v>0</v>
      </c>
      <c r="P434" s="79">
        <f t="shared" si="107"/>
        <v>0</v>
      </c>
      <c r="Q434" s="80">
        <f t="shared" si="108"/>
        <v>0</v>
      </c>
      <c r="R434" s="80">
        <f t="shared" si="109"/>
        <v>0</v>
      </c>
      <c r="S434">
        <f t="shared" si="122"/>
        <v>0</v>
      </c>
      <c r="T434" s="35">
        <f t="shared" si="110"/>
        <v>0</v>
      </c>
      <c r="U434" s="35">
        <f t="shared" si="123"/>
        <v>0</v>
      </c>
      <c r="V434" s="42">
        <f t="shared" si="124"/>
        <v>0</v>
      </c>
      <c r="W434" s="42">
        <f t="shared" si="125"/>
        <v>0</v>
      </c>
    </row>
    <row r="435" spans="2:23" x14ac:dyDescent="0.25">
      <c r="B435">
        <v>433</v>
      </c>
      <c r="C435" s="35">
        <f t="shared" si="119"/>
        <v>0</v>
      </c>
      <c r="D435" s="46">
        <f>IF(W434&gt;0,ROUND(PMT(EvalSheet!$F$92/12,EvalSheet!$F$96*12,-C435),5),0)</f>
        <v>0</v>
      </c>
      <c r="E435" s="6">
        <f t="shared" si="111"/>
        <v>0</v>
      </c>
      <c r="F435" s="6">
        <f>IF(W434&gt;0,ROUND(MIN(C435,EvalSheet!$F$168)*$F$1,2),0)</f>
        <v>0</v>
      </c>
      <c r="G435" s="7">
        <v>0</v>
      </c>
      <c r="H435" s="7">
        <f>IF(W434&gt;0,ROUND(MIN(C435,EvalSheet!$F$168)*$H$1,0),0)</f>
        <v>0</v>
      </c>
      <c r="I435" s="7">
        <f>IF(W434&gt;0,ROUND(MIN(C435,EvalSheet!$F$168)*$I$1,2),0)</f>
        <v>0</v>
      </c>
      <c r="J435" s="7">
        <f>IF(W434&gt;0,ROUND(MIN(C435,EvalSheet!$F$168)*$J$1,2),0)</f>
        <v>0</v>
      </c>
      <c r="K435" s="7">
        <f>IF(W434&gt;0,ROUND(MIN(C435,EvalSheet!$F$168)*$K$1,2),0)</f>
        <v>0</v>
      </c>
      <c r="L435" s="6">
        <f t="shared" si="120"/>
        <v>0</v>
      </c>
      <c r="M435" s="7">
        <f t="shared" si="121"/>
        <v>0</v>
      </c>
      <c r="N435" s="2">
        <f t="shared" si="105"/>
        <v>0</v>
      </c>
      <c r="O435" s="80">
        <f t="shared" si="106"/>
        <v>0</v>
      </c>
      <c r="P435" s="79">
        <f t="shared" si="107"/>
        <v>0</v>
      </c>
      <c r="Q435" s="80">
        <f t="shared" si="108"/>
        <v>0</v>
      </c>
      <c r="R435" s="80">
        <f t="shared" si="109"/>
        <v>0</v>
      </c>
      <c r="S435">
        <f t="shared" si="122"/>
        <v>0</v>
      </c>
      <c r="T435" s="35">
        <f t="shared" si="110"/>
        <v>0</v>
      </c>
      <c r="U435" s="35">
        <f t="shared" si="123"/>
        <v>0</v>
      </c>
      <c r="V435" s="42">
        <f t="shared" si="124"/>
        <v>0</v>
      </c>
      <c r="W435" s="42">
        <f t="shared" si="125"/>
        <v>0</v>
      </c>
    </row>
    <row r="436" spans="2:23" x14ac:dyDescent="0.25">
      <c r="B436">
        <v>434</v>
      </c>
      <c r="C436" s="35">
        <f t="shared" si="119"/>
        <v>0</v>
      </c>
      <c r="D436" s="46">
        <f>IF(W435&gt;0,ROUND(PMT(EvalSheet!$F$92/12,EvalSheet!$F$96*12,-C436),5),0)</f>
        <v>0</v>
      </c>
      <c r="E436" s="6">
        <f t="shared" si="111"/>
        <v>0</v>
      </c>
      <c r="F436" s="6">
        <f>IF(W435&gt;0,ROUND(MIN(C436,EvalSheet!$F$168)*$F$1,2),0)</f>
        <v>0</v>
      </c>
      <c r="G436" s="7">
        <v>0</v>
      </c>
      <c r="H436" s="7">
        <f>IF(W435&gt;0,ROUND(MIN(C436,EvalSheet!$F$168)*$H$1,0),0)</f>
        <v>0</v>
      </c>
      <c r="I436" s="7">
        <f>IF(W435&gt;0,ROUND(MIN(C436,EvalSheet!$F$168)*$I$1,2),0)</f>
        <v>0</v>
      </c>
      <c r="J436" s="7">
        <f>IF(W435&gt;0,ROUND(MIN(C436,EvalSheet!$F$168)*$J$1,2),0)</f>
        <v>0</v>
      </c>
      <c r="K436" s="7">
        <f>IF(W435&gt;0,ROUND(MIN(C436,EvalSheet!$F$168)*$K$1,2),0)</f>
        <v>0</v>
      </c>
      <c r="L436" s="6">
        <f t="shared" si="120"/>
        <v>0</v>
      </c>
      <c r="M436" s="7">
        <f t="shared" si="121"/>
        <v>0</v>
      </c>
      <c r="N436" s="2">
        <f t="shared" si="105"/>
        <v>0</v>
      </c>
      <c r="O436" s="80">
        <f t="shared" si="106"/>
        <v>0</v>
      </c>
      <c r="P436" s="79">
        <f t="shared" si="107"/>
        <v>0</v>
      </c>
      <c r="Q436" s="80">
        <f t="shared" si="108"/>
        <v>0</v>
      </c>
      <c r="R436" s="80">
        <f t="shared" si="109"/>
        <v>0</v>
      </c>
      <c r="S436">
        <f t="shared" si="122"/>
        <v>0</v>
      </c>
      <c r="T436" s="35">
        <f t="shared" si="110"/>
        <v>0</v>
      </c>
      <c r="U436" s="35">
        <f t="shared" si="123"/>
        <v>0</v>
      </c>
      <c r="V436" s="42">
        <f t="shared" si="124"/>
        <v>0</v>
      </c>
      <c r="W436" s="42">
        <f t="shared" si="125"/>
        <v>0</v>
      </c>
    </row>
    <row r="437" spans="2:23" x14ac:dyDescent="0.25">
      <c r="B437">
        <v>435</v>
      </c>
      <c r="C437" s="35">
        <f t="shared" si="119"/>
        <v>0</v>
      </c>
      <c r="D437" s="46">
        <f>IF(W436&gt;0,ROUND(PMT(EvalSheet!$F$92/12,EvalSheet!$F$96*12,-C437),5),0)</f>
        <v>0</v>
      </c>
      <c r="E437" s="6">
        <f t="shared" si="111"/>
        <v>0</v>
      </c>
      <c r="F437" s="6">
        <f>IF(W436&gt;0,ROUND(MIN(C437,EvalSheet!$F$168)*$F$1,2),0)</f>
        <v>0</v>
      </c>
      <c r="G437" s="7">
        <v>0</v>
      </c>
      <c r="H437" s="7">
        <f>IF(W436&gt;0,ROUND(MIN(C437,EvalSheet!$F$168)*$H$1,0),0)</f>
        <v>0</v>
      </c>
      <c r="I437" s="7">
        <f>IF(W436&gt;0,ROUND(MIN(C437,EvalSheet!$F$168)*$I$1,2),0)</f>
        <v>0</v>
      </c>
      <c r="J437" s="7">
        <f>IF(W436&gt;0,ROUND(MIN(C437,EvalSheet!$F$168)*$J$1,2),0)</f>
        <v>0</v>
      </c>
      <c r="K437" s="7">
        <f>IF(W436&gt;0,ROUND(MIN(C437,EvalSheet!$F$168)*$K$1,2),0)</f>
        <v>0</v>
      </c>
      <c r="L437" s="6">
        <f t="shared" si="120"/>
        <v>0</v>
      </c>
      <c r="M437" s="7">
        <f t="shared" si="121"/>
        <v>0</v>
      </c>
      <c r="N437" s="2">
        <f t="shared" si="105"/>
        <v>0</v>
      </c>
      <c r="O437" s="80">
        <f t="shared" si="106"/>
        <v>0</v>
      </c>
      <c r="P437" s="79">
        <f t="shared" si="107"/>
        <v>0</v>
      </c>
      <c r="Q437" s="80">
        <f t="shared" si="108"/>
        <v>0</v>
      </c>
      <c r="R437" s="80">
        <f t="shared" si="109"/>
        <v>0</v>
      </c>
      <c r="S437">
        <f t="shared" si="122"/>
        <v>0</v>
      </c>
      <c r="T437" s="35">
        <f t="shared" si="110"/>
        <v>0</v>
      </c>
      <c r="U437" s="35">
        <f t="shared" si="123"/>
        <v>0</v>
      </c>
      <c r="V437" s="42">
        <f t="shared" si="124"/>
        <v>0</v>
      </c>
      <c r="W437" s="42">
        <f t="shared" si="125"/>
        <v>0</v>
      </c>
    </row>
    <row r="438" spans="2:23" x14ac:dyDescent="0.25">
      <c r="B438">
        <v>436</v>
      </c>
      <c r="C438" s="35">
        <f t="shared" si="119"/>
        <v>0</v>
      </c>
      <c r="D438" s="46">
        <f>IF(W437&gt;0,ROUND(PMT(EvalSheet!$F$92/12,EvalSheet!$F$96*12,-C438),5),0)</f>
        <v>0</v>
      </c>
      <c r="E438" s="6">
        <f t="shared" si="111"/>
        <v>0</v>
      </c>
      <c r="F438" s="6">
        <f>IF(W437&gt;0,ROUND(MIN(C438,EvalSheet!$F$168)*$F$1,2),0)</f>
        <v>0</v>
      </c>
      <c r="G438" s="7">
        <v>0</v>
      </c>
      <c r="H438" s="7">
        <f>IF(W437&gt;0,ROUND(MIN(C438,EvalSheet!$F$168)*$H$1,0),0)</f>
        <v>0</v>
      </c>
      <c r="I438" s="7">
        <f>IF(W437&gt;0,ROUND(MIN(C438,EvalSheet!$F$168)*$I$1,2),0)</f>
        <v>0</v>
      </c>
      <c r="J438" s="7">
        <f>IF(W437&gt;0,ROUND(MIN(C438,EvalSheet!$F$168)*$J$1,2),0)</f>
        <v>0</v>
      </c>
      <c r="K438" s="7">
        <f>IF(W437&gt;0,ROUND(MIN(C438,EvalSheet!$F$168)*$K$1,2),0)</f>
        <v>0</v>
      </c>
      <c r="L438" s="6">
        <f t="shared" si="120"/>
        <v>0</v>
      </c>
      <c r="M438" s="7">
        <f t="shared" si="121"/>
        <v>0</v>
      </c>
      <c r="N438" s="2">
        <f t="shared" si="105"/>
        <v>0</v>
      </c>
      <c r="O438" s="80">
        <f t="shared" si="106"/>
        <v>0</v>
      </c>
      <c r="P438" s="79">
        <f t="shared" si="107"/>
        <v>0</v>
      </c>
      <c r="Q438" s="80">
        <f t="shared" si="108"/>
        <v>0</v>
      </c>
      <c r="R438" s="80">
        <f t="shared" si="109"/>
        <v>0</v>
      </c>
      <c r="S438">
        <f t="shared" si="122"/>
        <v>0</v>
      </c>
      <c r="T438" s="35">
        <f t="shared" si="110"/>
        <v>0</v>
      </c>
      <c r="U438" s="35">
        <f t="shared" si="123"/>
        <v>0</v>
      </c>
      <c r="V438" s="42">
        <f t="shared" si="124"/>
        <v>0</v>
      </c>
      <c r="W438" s="42">
        <f t="shared" si="125"/>
        <v>0</v>
      </c>
    </row>
    <row r="439" spans="2:23" x14ac:dyDescent="0.25">
      <c r="B439">
        <v>437</v>
      </c>
      <c r="C439" s="35">
        <f t="shared" si="119"/>
        <v>0</v>
      </c>
      <c r="D439" s="46">
        <f>IF(W438&gt;0,ROUND(PMT(EvalSheet!$F$92/12,EvalSheet!$F$96*12,-C439),5),0)</f>
        <v>0</v>
      </c>
      <c r="E439" s="6">
        <f t="shared" si="111"/>
        <v>0</v>
      </c>
      <c r="F439" s="6">
        <f>IF(W438&gt;0,ROUND(MIN(C439,EvalSheet!$F$168)*$F$1,2),0)</f>
        <v>0</v>
      </c>
      <c r="G439" s="7">
        <v>0</v>
      </c>
      <c r="H439" s="7">
        <f>IF(W438&gt;0,ROUND(MIN(C439,EvalSheet!$F$168)*$H$1,0),0)</f>
        <v>0</v>
      </c>
      <c r="I439" s="7">
        <f>IF(W438&gt;0,ROUND(MIN(C439,EvalSheet!$F$168)*$I$1,2),0)</f>
        <v>0</v>
      </c>
      <c r="J439" s="7">
        <f>IF(W438&gt;0,ROUND(MIN(C439,EvalSheet!$F$168)*$J$1,2),0)</f>
        <v>0</v>
      </c>
      <c r="K439" s="7">
        <f>IF(W438&gt;0,ROUND(MIN(C439,EvalSheet!$F$168)*$K$1,2),0)</f>
        <v>0</v>
      </c>
      <c r="L439" s="6">
        <f t="shared" si="120"/>
        <v>0</v>
      </c>
      <c r="M439" s="7">
        <f t="shared" si="121"/>
        <v>0</v>
      </c>
      <c r="N439" s="2">
        <f t="shared" si="105"/>
        <v>0</v>
      </c>
      <c r="O439" s="80">
        <f t="shared" si="106"/>
        <v>0</v>
      </c>
      <c r="P439" s="79">
        <f t="shared" si="107"/>
        <v>0</v>
      </c>
      <c r="Q439" s="80">
        <f t="shared" si="108"/>
        <v>0</v>
      </c>
      <c r="R439" s="80">
        <f t="shared" si="109"/>
        <v>0</v>
      </c>
      <c r="S439">
        <f t="shared" si="122"/>
        <v>0</v>
      </c>
      <c r="T439" s="35">
        <f t="shared" si="110"/>
        <v>0</v>
      </c>
      <c r="U439" s="35">
        <f t="shared" si="123"/>
        <v>0</v>
      </c>
      <c r="V439" s="42">
        <f t="shared" si="124"/>
        <v>0</v>
      </c>
      <c r="W439" s="42">
        <f t="shared" si="125"/>
        <v>0</v>
      </c>
    </row>
    <row r="440" spans="2:23" x14ac:dyDescent="0.25">
      <c r="B440">
        <v>438</v>
      </c>
      <c r="C440" s="35">
        <f t="shared" si="119"/>
        <v>0</v>
      </c>
      <c r="D440" s="46">
        <f>IF(W439&gt;0,ROUND(PMT(EvalSheet!$F$92/12,EvalSheet!$F$96*12,-C440),5),0)</f>
        <v>0</v>
      </c>
      <c r="E440" s="6">
        <f t="shared" si="111"/>
        <v>0</v>
      </c>
      <c r="F440" s="6">
        <f>IF(W439&gt;0,ROUND(MIN(C440,EvalSheet!$F$168)*$F$1,2),0)</f>
        <v>0</v>
      </c>
      <c r="G440" s="7">
        <v>0</v>
      </c>
      <c r="H440" s="7">
        <f>IF(W439&gt;0,ROUND(MIN(C440,EvalSheet!$F$168)*$H$1,0),0)</f>
        <v>0</v>
      </c>
      <c r="I440" s="7">
        <f>IF(W439&gt;0,ROUND(MIN(C440,EvalSheet!$F$168)*$I$1,2),0)</f>
        <v>0</v>
      </c>
      <c r="J440" s="7">
        <f>IF(W439&gt;0,ROUND(MIN(C440,EvalSheet!$F$168)*$J$1,2),0)</f>
        <v>0</v>
      </c>
      <c r="K440" s="7">
        <f>IF(W439&gt;0,ROUND(MIN(C440,EvalSheet!$F$168)*$K$1,2),0)</f>
        <v>0</v>
      </c>
      <c r="L440" s="6">
        <f t="shared" si="120"/>
        <v>0</v>
      </c>
      <c r="M440" s="7">
        <f t="shared" si="121"/>
        <v>0</v>
      </c>
      <c r="N440" s="2">
        <f t="shared" si="105"/>
        <v>0</v>
      </c>
      <c r="O440" s="80">
        <f t="shared" si="106"/>
        <v>0</v>
      </c>
      <c r="P440" s="79">
        <f t="shared" si="107"/>
        <v>0</v>
      </c>
      <c r="Q440" s="80">
        <f t="shared" si="108"/>
        <v>0</v>
      </c>
      <c r="R440" s="80">
        <f t="shared" si="109"/>
        <v>0</v>
      </c>
      <c r="S440">
        <f t="shared" si="122"/>
        <v>0</v>
      </c>
      <c r="T440" s="35">
        <f t="shared" si="110"/>
        <v>0</v>
      </c>
      <c r="U440" s="35">
        <f t="shared" si="123"/>
        <v>0</v>
      </c>
      <c r="V440" s="42">
        <f t="shared" si="124"/>
        <v>0</v>
      </c>
      <c r="W440" s="42">
        <f t="shared" si="125"/>
        <v>0</v>
      </c>
    </row>
    <row r="441" spans="2:23" x14ac:dyDescent="0.25">
      <c r="B441">
        <v>439</v>
      </c>
      <c r="C441" s="35">
        <f t="shared" si="119"/>
        <v>0</v>
      </c>
      <c r="D441" s="46">
        <f>IF(W440&gt;0,ROUND(PMT(EvalSheet!$F$92/12,EvalSheet!$F$96*12,-C441),5),0)</f>
        <v>0</v>
      </c>
      <c r="E441" s="6">
        <f t="shared" si="111"/>
        <v>0</v>
      </c>
      <c r="F441" s="6">
        <f>IF(W440&gt;0,ROUND(MIN(C441,EvalSheet!$F$168)*$F$1,2),0)</f>
        <v>0</v>
      </c>
      <c r="G441" s="7">
        <v>0</v>
      </c>
      <c r="H441" s="7">
        <f>IF(W440&gt;0,ROUND(MIN(C441,EvalSheet!$F$168)*$H$1,0),0)</f>
        <v>0</v>
      </c>
      <c r="I441" s="7">
        <f>IF(W440&gt;0,ROUND(MIN(C441,EvalSheet!$F$168)*$I$1,2),0)</f>
        <v>0</v>
      </c>
      <c r="J441" s="7">
        <f>IF(W440&gt;0,ROUND(MIN(C441,EvalSheet!$F$168)*$J$1,2),0)</f>
        <v>0</v>
      </c>
      <c r="K441" s="7">
        <f>IF(W440&gt;0,ROUND(MIN(C441,EvalSheet!$F$168)*$K$1,2),0)</f>
        <v>0</v>
      </c>
      <c r="L441" s="6">
        <f t="shared" si="120"/>
        <v>0</v>
      </c>
      <c r="M441" s="7">
        <f t="shared" si="121"/>
        <v>0</v>
      </c>
      <c r="N441" s="2">
        <f t="shared" si="105"/>
        <v>0</v>
      </c>
      <c r="O441" s="80">
        <f t="shared" si="106"/>
        <v>0</v>
      </c>
      <c r="P441" s="79">
        <f t="shared" si="107"/>
        <v>0</v>
      </c>
      <c r="Q441" s="80">
        <f t="shared" si="108"/>
        <v>0</v>
      </c>
      <c r="R441" s="80">
        <f t="shared" si="109"/>
        <v>0</v>
      </c>
      <c r="S441">
        <f t="shared" si="122"/>
        <v>0</v>
      </c>
      <c r="T441" s="35">
        <f t="shared" si="110"/>
        <v>0</v>
      </c>
      <c r="U441" s="35">
        <f t="shared" si="123"/>
        <v>0</v>
      </c>
      <c r="V441" s="42">
        <f t="shared" si="124"/>
        <v>0</v>
      </c>
      <c r="W441" s="42">
        <f t="shared" si="125"/>
        <v>0</v>
      </c>
    </row>
    <row r="442" spans="2:23" x14ac:dyDescent="0.25">
      <c r="B442">
        <v>440</v>
      </c>
      <c r="C442" s="35">
        <f t="shared" si="119"/>
        <v>0</v>
      </c>
      <c r="D442" s="46">
        <f>IF(W441&gt;0,ROUND(PMT(EvalSheet!$F$92/12,EvalSheet!$F$96*12,-C442),5),0)</f>
        <v>0</v>
      </c>
      <c r="E442" s="6">
        <f t="shared" si="111"/>
        <v>0</v>
      </c>
      <c r="F442" s="6">
        <f>IF(W441&gt;0,ROUND(MIN(C442,EvalSheet!$F$168)*$F$1,2),0)</f>
        <v>0</v>
      </c>
      <c r="G442" s="7">
        <v>0</v>
      </c>
      <c r="H442" s="7">
        <f>IF(W441&gt;0,ROUND(MIN(C442,EvalSheet!$F$168)*$H$1,0),0)</f>
        <v>0</v>
      </c>
      <c r="I442" s="7">
        <f>IF(W441&gt;0,ROUND(MIN(C442,EvalSheet!$F$168)*$I$1,2),0)</f>
        <v>0</v>
      </c>
      <c r="J442" s="7">
        <f>IF(W441&gt;0,ROUND(MIN(C442,EvalSheet!$F$168)*$J$1,2),0)</f>
        <v>0</v>
      </c>
      <c r="K442" s="7">
        <f>IF(W441&gt;0,ROUND(MIN(C442,EvalSheet!$F$168)*$K$1,2),0)</f>
        <v>0</v>
      </c>
      <c r="L442" s="6">
        <f t="shared" si="120"/>
        <v>0</v>
      </c>
      <c r="M442" s="7">
        <f t="shared" si="121"/>
        <v>0</v>
      </c>
      <c r="N442" s="2">
        <f t="shared" si="105"/>
        <v>0</v>
      </c>
      <c r="O442" s="80">
        <f t="shared" si="106"/>
        <v>0</v>
      </c>
      <c r="P442" s="79">
        <f t="shared" si="107"/>
        <v>0</v>
      </c>
      <c r="Q442" s="80">
        <f t="shared" si="108"/>
        <v>0</v>
      </c>
      <c r="R442" s="80">
        <f t="shared" si="109"/>
        <v>0</v>
      </c>
      <c r="S442">
        <f t="shared" si="122"/>
        <v>0</v>
      </c>
      <c r="T442" s="35">
        <f t="shared" si="110"/>
        <v>0</v>
      </c>
      <c r="U442" s="35">
        <f t="shared" si="123"/>
        <v>0</v>
      </c>
      <c r="V442" s="42">
        <f t="shared" si="124"/>
        <v>0</v>
      </c>
      <c r="W442" s="42">
        <f t="shared" si="125"/>
        <v>0</v>
      </c>
    </row>
    <row r="443" spans="2:23" x14ac:dyDescent="0.25">
      <c r="B443">
        <v>441</v>
      </c>
      <c r="C443" s="35">
        <f t="shared" si="119"/>
        <v>0</v>
      </c>
      <c r="D443" s="46">
        <f>IF(W442&gt;0,ROUND(PMT(EvalSheet!$F$92/12,EvalSheet!$F$96*12,-C443),5),0)</f>
        <v>0</v>
      </c>
      <c r="E443" s="6">
        <f t="shared" si="111"/>
        <v>0</v>
      </c>
      <c r="F443" s="6">
        <f>IF(W442&gt;0,ROUND(MIN(C443,EvalSheet!$F$168)*$F$1,2),0)</f>
        <v>0</v>
      </c>
      <c r="G443" s="7">
        <v>0</v>
      </c>
      <c r="H443" s="7">
        <f>IF(W442&gt;0,ROUND(MIN(C443,EvalSheet!$F$168)*$H$1,0),0)</f>
        <v>0</v>
      </c>
      <c r="I443" s="7">
        <f>IF(W442&gt;0,ROUND(MIN(C443,EvalSheet!$F$168)*$I$1,2),0)</f>
        <v>0</v>
      </c>
      <c r="J443" s="7">
        <f>IF(W442&gt;0,ROUND(MIN(C443,EvalSheet!$F$168)*$J$1,2),0)</f>
        <v>0</v>
      </c>
      <c r="K443" s="7">
        <f>IF(W442&gt;0,ROUND(MIN(C443,EvalSheet!$F$168)*$K$1,2),0)</f>
        <v>0</v>
      </c>
      <c r="L443" s="6">
        <f t="shared" si="120"/>
        <v>0</v>
      </c>
      <c r="M443" s="7">
        <f t="shared" si="121"/>
        <v>0</v>
      </c>
      <c r="N443" s="2">
        <f t="shared" si="105"/>
        <v>0</v>
      </c>
      <c r="O443" s="80">
        <f t="shared" si="106"/>
        <v>0</v>
      </c>
      <c r="P443" s="79">
        <f t="shared" si="107"/>
        <v>0</v>
      </c>
      <c r="Q443" s="80">
        <f t="shared" si="108"/>
        <v>0</v>
      </c>
      <c r="R443" s="80">
        <f t="shared" si="109"/>
        <v>0</v>
      </c>
      <c r="S443">
        <f t="shared" si="122"/>
        <v>0</v>
      </c>
      <c r="T443" s="35">
        <f t="shared" si="110"/>
        <v>0</v>
      </c>
      <c r="U443" s="35">
        <f t="shared" si="123"/>
        <v>0</v>
      </c>
      <c r="V443" s="42">
        <f t="shared" si="124"/>
        <v>0</v>
      </c>
      <c r="W443" s="42">
        <f t="shared" si="125"/>
        <v>0</v>
      </c>
    </row>
    <row r="444" spans="2:23" x14ac:dyDescent="0.25">
      <c r="B444">
        <v>442</v>
      </c>
      <c r="C444" s="35">
        <f t="shared" si="119"/>
        <v>0</v>
      </c>
      <c r="D444" s="46">
        <f>IF(W443&gt;0,ROUND(PMT(EvalSheet!$F$92/12,EvalSheet!$F$96*12,-C444),5),0)</f>
        <v>0</v>
      </c>
      <c r="E444" s="6">
        <f t="shared" si="111"/>
        <v>0</v>
      </c>
      <c r="F444" s="6">
        <f>IF(W443&gt;0,ROUND(MIN(C444,EvalSheet!$F$168)*$F$1,2),0)</f>
        <v>0</v>
      </c>
      <c r="G444" s="7">
        <v>0</v>
      </c>
      <c r="H444" s="7">
        <f>IF(W443&gt;0,ROUND(MIN(C444,EvalSheet!$F$168)*$H$1,0),0)</f>
        <v>0</v>
      </c>
      <c r="I444" s="7">
        <f>IF(W443&gt;0,ROUND(MIN(C444,EvalSheet!$F$168)*$I$1,2),0)</f>
        <v>0</v>
      </c>
      <c r="J444" s="7">
        <f>IF(W443&gt;0,ROUND(MIN(C444,EvalSheet!$F$168)*$J$1,2),0)</f>
        <v>0</v>
      </c>
      <c r="K444" s="7">
        <f>IF(W443&gt;0,ROUND(MIN(C444,EvalSheet!$F$168)*$K$1,2),0)</f>
        <v>0</v>
      </c>
      <c r="L444" s="6">
        <f t="shared" si="120"/>
        <v>0</v>
      </c>
      <c r="M444" s="7">
        <f t="shared" si="121"/>
        <v>0</v>
      </c>
      <c r="N444" s="2">
        <f t="shared" si="105"/>
        <v>0</v>
      </c>
      <c r="O444" s="80">
        <f t="shared" si="106"/>
        <v>0</v>
      </c>
      <c r="P444" s="79">
        <f t="shared" si="107"/>
        <v>0</v>
      </c>
      <c r="Q444" s="80">
        <f t="shared" si="108"/>
        <v>0</v>
      </c>
      <c r="R444" s="80">
        <f t="shared" si="109"/>
        <v>0</v>
      </c>
      <c r="S444">
        <f t="shared" si="122"/>
        <v>0</v>
      </c>
      <c r="T444" s="35">
        <f t="shared" si="110"/>
        <v>0</v>
      </c>
      <c r="U444" s="35">
        <f t="shared" si="123"/>
        <v>0</v>
      </c>
      <c r="V444" s="42">
        <f t="shared" si="124"/>
        <v>0</v>
      </c>
      <c r="W444" s="42">
        <f t="shared" si="125"/>
        <v>0</v>
      </c>
    </row>
    <row r="445" spans="2:23" x14ac:dyDescent="0.25">
      <c r="B445">
        <v>443</v>
      </c>
      <c r="C445" s="35">
        <f t="shared" si="119"/>
        <v>0</v>
      </c>
      <c r="D445" s="46">
        <f>IF(W444&gt;0,ROUND(PMT(EvalSheet!$F$92/12,EvalSheet!$F$96*12,-C445),5),0)</f>
        <v>0</v>
      </c>
      <c r="E445" s="6">
        <f t="shared" si="111"/>
        <v>0</v>
      </c>
      <c r="F445" s="6">
        <f>IF(W444&gt;0,ROUND(MIN(C445,EvalSheet!$F$168)*$F$1,2),0)</f>
        <v>0</v>
      </c>
      <c r="G445" s="7">
        <v>0</v>
      </c>
      <c r="H445" s="7">
        <f>IF(W444&gt;0,ROUND(MIN(C445,EvalSheet!$F$168)*$H$1,0),0)</f>
        <v>0</v>
      </c>
      <c r="I445" s="7">
        <f>IF(W444&gt;0,ROUND(MIN(C445,EvalSheet!$F$168)*$I$1,2),0)</f>
        <v>0</v>
      </c>
      <c r="J445" s="7">
        <f>IF(W444&gt;0,ROUND(MIN(C445,EvalSheet!$F$168)*$J$1,2),0)</f>
        <v>0</v>
      </c>
      <c r="K445" s="7">
        <f>IF(W444&gt;0,ROUND(MIN(C445,EvalSheet!$F$168)*$K$1,2),0)</f>
        <v>0</v>
      </c>
      <c r="L445" s="6">
        <f t="shared" si="120"/>
        <v>0</v>
      </c>
      <c r="M445" s="7">
        <f t="shared" si="121"/>
        <v>0</v>
      </c>
      <c r="N445" s="2">
        <f t="shared" si="105"/>
        <v>0</v>
      </c>
      <c r="O445" s="80">
        <f t="shared" si="106"/>
        <v>0</v>
      </c>
      <c r="P445" s="79">
        <f t="shared" si="107"/>
        <v>0</v>
      </c>
      <c r="Q445" s="80">
        <f t="shared" si="108"/>
        <v>0</v>
      </c>
      <c r="R445" s="80">
        <f t="shared" si="109"/>
        <v>0</v>
      </c>
      <c r="S445">
        <f t="shared" si="122"/>
        <v>0</v>
      </c>
      <c r="T445" s="35">
        <f t="shared" si="110"/>
        <v>0</v>
      </c>
      <c r="U445" s="35">
        <f t="shared" si="123"/>
        <v>0</v>
      </c>
      <c r="V445" s="42">
        <f t="shared" si="124"/>
        <v>0</v>
      </c>
      <c r="W445" s="42">
        <f t="shared" si="125"/>
        <v>0</v>
      </c>
    </row>
    <row r="446" spans="2:23" x14ac:dyDescent="0.25">
      <c r="B446">
        <v>444</v>
      </c>
      <c r="C446" s="35">
        <f t="shared" si="119"/>
        <v>0</v>
      </c>
      <c r="D446" s="46">
        <f>IF(W445&gt;0,ROUND(PMT(EvalSheet!$F$92/12,EvalSheet!$F$96*12,-C446),5),0)</f>
        <v>0</v>
      </c>
      <c r="E446" s="6">
        <f t="shared" si="111"/>
        <v>0</v>
      </c>
      <c r="F446" s="6">
        <f>IF(W445&gt;0,ROUND(MIN(C446,EvalSheet!$F$168)*$F$1,2),0)</f>
        <v>0</v>
      </c>
      <c r="G446" s="7">
        <v>0</v>
      </c>
      <c r="H446" s="7">
        <f>IF(W445&gt;0,ROUND(MIN(C446,EvalSheet!$F$168)*$H$1,0),0)</f>
        <v>0</v>
      </c>
      <c r="I446" s="7">
        <f>IF(W445&gt;0,ROUND(MIN(C446,EvalSheet!$F$168)*$I$1,2),0)</f>
        <v>0</v>
      </c>
      <c r="J446" s="7">
        <f>IF(W445&gt;0,ROUND(MIN(C446,EvalSheet!$F$168)*$J$1,2),0)</f>
        <v>0</v>
      </c>
      <c r="K446" s="7">
        <f>IF(W445&gt;0,ROUND(MIN(C446,EvalSheet!$F$168)*$K$1,2),0)</f>
        <v>0</v>
      </c>
      <c r="L446" s="6">
        <f t="shared" si="120"/>
        <v>0</v>
      </c>
      <c r="M446" s="7">
        <f t="shared" si="121"/>
        <v>0</v>
      </c>
      <c r="N446" s="2">
        <f t="shared" si="105"/>
        <v>0</v>
      </c>
      <c r="O446" s="80">
        <f t="shared" si="106"/>
        <v>0</v>
      </c>
      <c r="P446" s="79">
        <f t="shared" si="107"/>
        <v>0</v>
      </c>
      <c r="Q446" s="80">
        <f t="shared" si="108"/>
        <v>0</v>
      </c>
      <c r="R446" s="80">
        <f t="shared" si="109"/>
        <v>0</v>
      </c>
      <c r="S446">
        <f t="shared" si="122"/>
        <v>0</v>
      </c>
      <c r="T446" s="35">
        <f t="shared" si="110"/>
        <v>0</v>
      </c>
      <c r="U446" s="35">
        <f t="shared" si="123"/>
        <v>0</v>
      </c>
      <c r="V446" s="42">
        <f t="shared" si="124"/>
        <v>0</v>
      </c>
      <c r="W446" s="42">
        <f t="shared" si="125"/>
        <v>0</v>
      </c>
    </row>
    <row r="447" spans="2:23" x14ac:dyDescent="0.25">
      <c r="B447">
        <v>445</v>
      </c>
      <c r="C447" s="35">
        <f t="shared" si="119"/>
        <v>0</v>
      </c>
      <c r="D447" s="46">
        <f>IF(W446&gt;0,ROUND(PMT(EvalSheet!$F$92/12,EvalSheet!$F$96*12,-C447),5),0)</f>
        <v>0</v>
      </c>
      <c r="E447" s="6">
        <f t="shared" si="111"/>
        <v>0</v>
      </c>
      <c r="F447" s="6">
        <f>IF(W446&gt;0,ROUND(MIN(C447,EvalSheet!$F$168)*$F$1,2),0)</f>
        <v>0</v>
      </c>
      <c r="G447" s="7">
        <v>0</v>
      </c>
      <c r="H447" s="7">
        <f>IF(W446&gt;0,ROUND(MIN(C447,EvalSheet!$F$168)*$H$1,0),0)</f>
        <v>0</v>
      </c>
      <c r="I447" s="7">
        <f>IF(W446&gt;0,ROUND(MIN(C447,EvalSheet!$F$168)*$I$1,2),0)</f>
        <v>0</v>
      </c>
      <c r="J447" s="7">
        <f>IF(W446&gt;0,ROUND(MIN(C447,EvalSheet!$F$168)*$J$1,2),0)</f>
        <v>0</v>
      </c>
      <c r="K447" s="7">
        <f>IF(W446&gt;0,ROUND(MIN(C447,EvalSheet!$F$168)*$K$1,2),0)</f>
        <v>0</v>
      </c>
      <c r="L447" s="6">
        <f t="shared" si="120"/>
        <v>0</v>
      </c>
      <c r="M447" s="7">
        <f t="shared" si="121"/>
        <v>0</v>
      </c>
      <c r="N447" s="2">
        <f t="shared" si="105"/>
        <v>0</v>
      </c>
      <c r="O447" s="80">
        <f t="shared" si="106"/>
        <v>0</v>
      </c>
      <c r="P447" s="79">
        <f t="shared" si="107"/>
        <v>0</v>
      </c>
      <c r="Q447" s="80">
        <f t="shared" si="108"/>
        <v>0</v>
      </c>
      <c r="R447" s="80">
        <f t="shared" si="109"/>
        <v>0</v>
      </c>
      <c r="S447">
        <f t="shared" si="122"/>
        <v>0</v>
      </c>
      <c r="T447" s="35">
        <f t="shared" si="110"/>
        <v>0</v>
      </c>
      <c r="U447" s="35">
        <f t="shared" si="123"/>
        <v>0</v>
      </c>
      <c r="V447" s="42">
        <f t="shared" si="124"/>
        <v>0</v>
      </c>
      <c r="W447" s="42">
        <f t="shared" si="125"/>
        <v>0</v>
      </c>
    </row>
    <row r="448" spans="2:23" x14ac:dyDescent="0.25">
      <c r="B448">
        <v>446</v>
      </c>
      <c r="C448" s="35">
        <f t="shared" si="119"/>
        <v>0</v>
      </c>
      <c r="D448" s="46">
        <f>IF(W447&gt;0,ROUND(PMT(EvalSheet!$F$92/12,EvalSheet!$F$96*12,-C448),5),0)</f>
        <v>0</v>
      </c>
      <c r="E448" s="6">
        <f t="shared" si="111"/>
        <v>0</v>
      </c>
      <c r="F448" s="6">
        <f>IF(W447&gt;0,ROUND(MIN(C448,EvalSheet!$F$168)*$F$1,2),0)</f>
        <v>0</v>
      </c>
      <c r="G448" s="7">
        <v>0</v>
      </c>
      <c r="H448" s="7">
        <f>IF(W447&gt;0,ROUND(MIN(C448,EvalSheet!$F$168)*$H$1,0),0)</f>
        <v>0</v>
      </c>
      <c r="I448" s="7">
        <f>IF(W447&gt;0,ROUND(MIN(C448,EvalSheet!$F$168)*$I$1,2),0)</f>
        <v>0</v>
      </c>
      <c r="J448" s="7">
        <f>IF(W447&gt;0,ROUND(MIN(C448,EvalSheet!$F$168)*$J$1,2),0)</f>
        <v>0</v>
      </c>
      <c r="K448" s="7">
        <f>IF(W447&gt;0,ROUND(MIN(C448,EvalSheet!$F$168)*$K$1,2),0)</f>
        <v>0</v>
      </c>
      <c r="L448" s="6">
        <f t="shared" si="120"/>
        <v>0</v>
      </c>
      <c r="M448" s="7">
        <f t="shared" si="121"/>
        <v>0</v>
      </c>
      <c r="N448" s="2">
        <f t="shared" si="105"/>
        <v>0</v>
      </c>
      <c r="O448" s="80">
        <f t="shared" si="106"/>
        <v>0</v>
      </c>
      <c r="P448" s="79">
        <f t="shared" si="107"/>
        <v>0</v>
      </c>
      <c r="Q448" s="80">
        <f t="shared" si="108"/>
        <v>0</v>
      </c>
      <c r="R448" s="80">
        <f t="shared" si="109"/>
        <v>0</v>
      </c>
      <c r="S448">
        <f t="shared" si="122"/>
        <v>0</v>
      </c>
      <c r="T448" s="35">
        <f t="shared" si="110"/>
        <v>0</v>
      </c>
      <c r="U448" s="35">
        <f t="shared" si="123"/>
        <v>0</v>
      </c>
      <c r="V448" s="42">
        <f t="shared" si="124"/>
        <v>0</v>
      </c>
      <c r="W448" s="42">
        <f t="shared" si="125"/>
        <v>0</v>
      </c>
    </row>
    <row r="449" spans="2:23" x14ac:dyDescent="0.25">
      <c r="B449">
        <v>447</v>
      </c>
      <c r="C449" s="35">
        <f t="shared" si="119"/>
        <v>0</v>
      </c>
      <c r="D449" s="46">
        <f>IF(W448&gt;0,ROUND(PMT(EvalSheet!$F$92/12,EvalSheet!$F$96*12,-C449),5),0)</f>
        <v>0</v>
      </c>
      <c r="E449" s="6">
        <f t="shared" si="111"/>
        <v>0</v>
      </c>
      <c r="F449" s="6">
        <f>IF(W448&gt;0,ROUND(MIN(C449,EvalSheet!$F$168)*$F$1,2),0)</f>
        <v>0</v>
      </c>
      <c r="G449" s="7">
        <v>0</v>
      </c>
      <c r="H449" s="7">
        <f>IF(W448&gt;0,ROUND(MIN(C449,EvalSheet!$F$168)*$H$1,0),0)</f>
        <v>0</v>
      </c>
      <c r="I449" s="7">
        <f>IF(W448&gt;0,ROUND(MIN(C449,EvalSheet!$F$168)*$I$1,2),0)</f>
        <v>0</v>
      </c>
      <c r="J449" s="7">
        <f>IF(W448&gt;0,ROUND(MIN(C449,EvalSheet!$F$168)*$J$1,2),0)</f>
        <v>0</v>
      </c>
      <c r="K449" s="7">
        <f>IF(W448&gt;0,ROUND(MIN(C449,EvalSheet!$F$168)*$K$1,2),0)</f>
        <v>0</v>
      </c>
      <c r="L449" s="6">
        <f t="shared" si="120"/>
        <v>0</v>
      </c>
      <c r="M449" s="7">
        <f t="shared" si="121"/>
        <v>0</v>
      </c>
      <c r="N449" s="2">
        <f t="shared" si="105"/>
        <v>0</v>
      </c>
      <c r="O449" s="80">
        <f t="shared" si="106"/>
        <v>0</v>
      </c>
      <c r="P449" s="79">
        <f t="shared" si="107"/>
        <v>0</v>
      </c>
      <c r="Q449" s="80">
        <f t="shared" si="108"/>
        <v>0</v>
      </c>
      <c r="R449" s="80">
        <f t="shared" si="109"/>
        <v>0</v>
      </c>
      <c r="S449">
        <f t="shared" si="122"/>
        <v>0</v>
      </c>
      <c r="T449" s="35">
        <f t="shared" si="110"/>
        <v>0</v>
      </c>
      <c r="U449" s="35">
        <f t="shared" si="123"/>
        <v>0</v>
      </c>
      <c r="V449" s="42">
        <f t="shared" si="124"/>
        <v>0</v>
      </c>
      <c r="W449" s="42">
        <f t="shared" si="125"/>
        <v>0</v>
      </c>
    </row>
    <row r="450" spans="2:23" x14ac:dyDescent="0.25">
      <c r="B450">
        <v>448</v>
      </c>
      <c r="C450" s="35">
        <f t="shared" si="119"/>
        <v>0</v>
      </c>
      <c r="D450" s="46">
        <f>IF(W449&gt;0,ROUND(PMT(EvalSheet!$F$92/12,EvalSheet!$F$96*12,-C450),5),0)</f>
        <v>0</v>
      </c>
      <c r="E450" s="6">
        <f t="shared" si="111"/>
        <v>0</v>
      </c>
      <c r="F450" s="6">
        <f>IF(W449&gt;0,ROUND(MIN(C450,EvalSheet!$F$168)*$F$1,2),0)</f>
        <v>0</v>
      </c>
      <c r="G450" s="7">
        <v>0</v>
      </c>
      <c r="H450" s="7">
        <f>IF(W449&gt;0,ROUND(MIN(C450,EvalSheet!$F$168)*$H$1,0),0)</f>
        <v>0</v>
      </c>
      <c r="I450" s="7">
        <f>IF(W449&gt;0,ROUND(MIN(C450,EvalSheet!$F$168)*$I$1,2),0)</f>
        <v>0</v>
      </c>
      <c r="J450" s="7">
        <f>IF(W449&gt;0,ROUND(MIN(C450,EvalSheet!$F$168)*$J$1,2),0)</f>
        <v>0</v>
      </c>
      <c r="K450" s="7">
        <f>IF(W449&gt;0,ROUND(MIN(C450,EvalSheet!$F$168)*$K$1,2),0)</f>
        <v>0</v>
      </c>
      <c r="L450" s="6">
        <f t="shared" si="120"/>
        <v>0</v>
      </c>
      <c r="M450" s="7">
        <f t="shared" si="121"/>
        <v>0</v>
      </c>
      <c r="N450" s="2">
        <f t="shared" si="105"/>
        <v>0</v>
      </c>
      <c r="O450" s="80">
        <f t="shared" si="106"/>
        <v>0</v>
      </c>
      <c r="P450" s="79">
        <f t="shared" si="107"/>
        <v>0</v>
      </c>
      <c r="Q450" s="80">
        <f t="shared" si="108"/>
        <v>0</v>
      </c>
      <c r="R450" s="80">
        <f t="shared" si="109"/>
        <v>0</v>
      </c>
      <c r="S450">
        <f t="shared" si="122"/>
        <v>0</v>
      </c>
      <c r="T450" s="35">
        <f t="shared" si="110"/>
        <v>0</v>
      </c>
      <c r="U450" s="35">
        <f t="shared" si="123"/>
        <v>0</v>
      </c>
      <c r="V450" s="42">
        <f t="shared" si="124"/>
        <v>0</v>
      </c>
      <c r="W450" s="42">
        <f t="shared" si="125"/>
        <v>0</v>
      </c>
    </row>
    <row r="451" spans="2:23" x14ac:dyDescent="0.25">
      <c r="B451">
        <v>449</v>
      </c>
      <c r="C451" s="35">
        <f t="shared" si="119"/>
        <v>0</v>
      </c>
      <c r="D451" s="46">
        <f>IF(W450&gt;0,ROUND(PMT(EvalSheet!$F$92/12,EvalSheet!$F$96*12,-C451),5),0)</f>
        <v>0</v>
      </c>
      <c r="E451" s="6">
        <f t="shared" si="111"/>
        <v>0</v>
      </c>
      <c r="F451" s="6">
        <f>IF(W450&gt;0,ROUND(MIN(C451,EvalSheet!$F$168)*$F$1,2),0)</f>
        <v>0</v>
      </c>
      <c r="G451" s="7">
        <v>0</v>
      </c>
      <c r="H451" s="7">
        <f>IF(W450&gt;0,ROUND(MIN(C451,EvalSheet!$F$168)*$H$1,0),0)</f>
        <v>0</v>
      </c>
      <c r="I451" s="7">
        <f>IF(W450&gt;0,ROUND(MIN(C451,EvalSheet!$F$168)*$I$1,2),0)</f>
        <v>0</v>
      </c>
      <c r="J451" s="7">
        <f>IF(W450&gt;0,ROUND(MIN(C451,EvalSheet!$F$168)*$J$1,2),0)</f>
        <v>0</v>
      </c>
      <c r="K451" s="7">
        <f>IF(W450&gt;0,ROUND(MIN(C451,EvalSheet!$F$168)*$K$1,2),0)</f>
        <v>0</v>
      </c>
      <c r="L451" s="6">
        <f t="shared" si="120"/>
        <v>0</v>
      </c>
      <c r="M451" s="7">
        <f t="shared" si="121"/>
        <v>0</v>
      </c>
      <c r="N451" s="2">
        <f t="shared" ref="N451:N514" si="126">INT(M451)</f>
        <v>0</v>
      </c>
      <c r="O451" s="80">
        <f t="shared" ref="O451:O514" si="127">INT((M451-N451)*10)/10</f>
        <v>0</v>
      </c>
      <c r="P451" s="79">
        <f t="shared" ref="P451:P514" si="128">M451-N451-O451</f>
        <v>0</v>
      </c>
      <c r="Q451" s="80">
        <f t="shared" ref="Q451:Q514" si="129">IF(OR(P451=0.05,P451=0),P451,IF(AND(P451&gt;0.051,P451&lt;0.1),0.1,IF(AND(P451&gt;0.001,P451&lt;0.05),0.05,P451)))</f>
        <v>0</v>
      </c>
      <c r="R451" s="80">
        <f t="shared" ref="R451:R514" si="130">N451+O451+Q451</f>
        <v>0</v>
      </c>
      <c r="S451">
        <f t="shared" si="122"/>
        <v>0</v>
      </c>
      <c r="T451" s="35">
        <f t="shared" si="110"/>
        <v>0</v>
      </c>
      <c r="U451" s="35">
        <f t="shared" si="123"/>
        <v>0</v>
      </c>
      <c r="V451" s="42">
        <f t="shared" si="124"/>
        <v>0</v>
      </c>
      <c r="W451" s="42">
        <f t="shared" si="125"/>
        <v>0</v>
      </c>
    </row>
    <row r="452" spans="2:23" x14ac:dyDescent="0.25">
      <c r="B452">
        <v>450</v>
      </c>
      <c r="C452" s="35">
        <f t="shared" si="119"/>
        <v>0</v>
      </c>
      <c r="D452" s="46">
        <f>IF(W451&gt;0,ROUND(PMT(EvalSheet!$F$92/12,EvalSheet!$F$96*12,-C452),5),0)</f>
        <v>0</v>
      </c>
      <c r="E452" s="6">
        <f t="shared" si="111"/>
        <v>0</v>
      </c>
      <c r="F452" s="6">
        <f>IF(W451&gt;0,ROUND(MIN(C452,EvalSheet!$F$168)*$F$1,2),0)</f>
        <v>0</v>
      </c>
      <c r="G452" s="7">
        <v>0</v>
      </c>
      <c r="H452" s="7">
        <f>IF(W451&gt;0,ROUND(MIN(C452,EvalSheet!$F$168)*$H$1,0),0)</f>
        <v>0</v>
      </c>
      <c r="I452" s="7">
        <f>IF(W451&gt;0,ROUND(MIN(C452,EvalSheet!$F$168)*$I$1,2),0)</f>
        <v>0</v>
      </c>
      <c r="J452" s="7">
        <f>IF(W451&gt;0,ROUND(MIN(C452,EvalSheet!$F$168)*$J$1,2),0)</f>
        <v>0</v>
      </c>
      <c r="K452" s="7">
        <f>IF(W451&gt;0,ROUND(MIN(C452,EvalSheet!$F$168)*$K$1,2),0)</f>
        <v>0</v>
      </c>
      <c r="L452" s="6">
        <f t="shared" si="120"/>
        <v>0</v>
      </c>
      <c r="M452" s="7">
        <f t="shared" si="121"/>
        <v>0</v>
      </c>
      <c r="N452" s="2">
        <f t="shared" si="126"/>
        <v>0</v>
      </c>
      <c r="O452" s="80">
        <f t="shared" si="127"/>
        <v>0</v>
      </c>
      <c r="P452" s="79">
        <f t="shared" si="128"/>
        <v>0</v>
      </c>
      <c r="Q452" s="80">
        <f t="shared" si="129"/>
        <v>0</v>
      </c>
      <c r="R452" s="80">
        <f t="shared" si="130"/>
        <v>0</v>
      </c>
      <c r="S452">
        <f t="shared" si="122"/>
        <v>0</v>
      </c>
      <c r="T452" s="35">
        <f t="shared" ref="T452:T515" si="131">SUM(D452:E452)+R452+S452</f>
        <v>0</v>
      </c>
      <c r="U452" s="35">
        <f t="shared" si="123"/>
        <v>0</v>
      </c>
      <c r="V452" s="42">
        <f t="shared" si="124"/>
        <v>0</v>
      </c>
      <c r="W452" s="42">
        <f t="shared" si="125"/>
        <v>0</v>
      </c>
    </row>
    <row r="453" spans="2:23" x14ac:dyDescent="0.25">
      <c r="B453">
        <v>451</v>
      </c>
      <c r="C453" s="35">
        <f t="shared" si="119"/>
        <v>0</v>
      </c>
      <c r="D453" s="46">
        <f>IF(W452&gt;0,ROUND(PMT(EvalSheet!$F$92/12,EvalSheet!$F$96*12,-C453),5),0)</f>
        <v>0</v>
      </c>
      <c r="E453" s="6">
        <f t="shared" ref="E453:E516" si="132">IF(W452&gt;0,ROUND(C453*$E$1/1000,2),0)</f>
        <v>0</v>
      </c>
      <c r="F453" s="6">
        <f>IF(W452&gt;0,ROUND(MIN(C453,EvalSheet!$F$168)*$F$1,2),0)</f>
        <v>0</v>
      </c>
      <c r="G453" s="7">
        <v>0</v>
      </c>
      <c r="H453" s="7">
        <f>IF(W452&gt;0,ROUND(MIN(C453,EvalSheet!$F$168)*$H$1,0),0)</f>
        <v>0</v>
      </c>
      <c r="I453" s="7">
        <f>IF(W452&gt;0,ROUND(MIN(C453,EvalSheet!$F$168)*$I$1,2),0)</f>
        <v>0</v>
      </c>
      <c r="J453" s="7">
        <f>IF(W452&gt;0,ROUND(MIN(C453,EvalSheet!$F$168)*$J$1,2),0)</f>
        <v>0</v>
      </c>
      <c r="K453" s="7">
        <f>IF(W452&gt;0,ROUND(MIN(C453,EvalSheet!$F$168)*$K$1,2),0)</f>
        <v>0</v>
      </c>
      <c r="L453" s="6">
        <f t="shared" si="120"/>
        <v>0</v>
      </c>
      <c r="M453" s="7">
        <f t="shared" si="121"/>
        <v>0</v>
      </c>
      <c r="N453" s="2">
        <f t="shared" si="126"/>
        <v>0</v>
      </c>
      <c r="O453" s="80">
        <f t="shared" si="127"/>
        <v>0</v>
      </c>
      <c r="P453" s="79">
        <f t="shared" si="128"/>
        <v>0</v>
      </c>
      <c r="Q453" s="80">
        <f t="shared" si="129"/>
        <v>0</v>
      </c>
      <c r="R453" s="80">
        <f t="shared" si="130"/>
        <v>0</v>
      </c>
      <c r="S453">
        <f t="shared" si="122"/>
        <v>0</v>
      </c>
      <c r="T453" s="35">
        <f t="shared" si="131"/>
        <v>0</v>
      </c>
      <c r="U453" s="35">
        <f t="shared" si="123"/>
        <v>0</v>
      </c>
      <c r="V453" s="42">
        <f t="shared" si="124"/>
        <v>0</v>
      </c>
      <c r="W453" s="42">
        <f t="shared" si="125"/>
        <v>0</v>
      </c>
    </row>
    <row r="454" spans="2:23" x14ac:dyDescent="0.25">
      <c r="B454">
        <v>452</v>
      </c>
      <c r="C454" s="35">
        <f t="shared" si="119"/>
        <v>0</v>
      </c>
      <c r="D454" s="46">
        <f>IF(W453&gt;0,ROUND(PMT(EvalSheet!$F$92/12,EvalSheet!$F$96*12,-C454),5),0)</f>
        <v>0</v>
      </c>
      <c r="E454" s="6">
        <f t="shared" si="132"/>
        <v>0</v>
      </c>
      <c r="F454" s="6">
        <f>IF(W453&gt;0,ROUND(MIN(C454,EvalSheet!$F$168)*$F$1,2),0)</f>
        <v>0</v>
      </c>
      <c r="G454" s="7">
        <v>0</v>
      </c>
      <c r="H454" s="7">
        <f>IF(W453&gt;0,ROUND(MIN(C454,EvalSheet!$F$168)*$H$1,0),0)</f>
        <v>0</v>
      </c>
      <c r="I454" s="7">
        <f>IF(W453&gt;0,ROUND(MIN(C454,EvalSheet!$F$168)*$I$1,2),0)</f>
        <v>0</v>
      </c>
      <c r="J454" s="7">
        <f>IF(W453&gt;0,ROUND(MIN(C454,EvalSheet!$F$168)*$J$1,2),0)</f>
        <v>0</v>
      </c>
      <c r="K454" s="7">
        <f>IF(W453&gt;0,ROUND(MIN(C454,EvalSheet!$F$168)*$K$1,2),0)</f>
        <v>0</v>
      </c>
      <c r="L454" s="6">
        <f t="shared" si="120"/>
        <v>0</v>
      </c>
      <c r="M454" s="7">
        <f t="shared" si="121"/>
        <v>0</v>
      </c>
      <c r="N454" s="2">
        <f t="shared" si="126"/>
        <v>0</v>
      </c>
      <c r="O454" s="80">
        <f t="shared" si="127"/>
        <v>0</v>
      </c>
      <c r="P454" s="79">
        <f t="shared" si="128"/>
        <v>0</v>
      </c>
      <c r="Q454" s="80">
        <f t="shared" si="129"/>
        <v>0</v>
      </c>
      <c r="R454" s="80">
        <f t="shared" si="130"/>
        <v>0</v>
      </c>
      <c r="S454">
        <f t="shared" si="122"/>
        <v>0</v>
      </c>
      <c r="T454" s="35">
        <f t="shared" si="131"/>
        <v>0</v>
      </c>
      <c r="U454" s="35">
        <f t="shared" si="123"/>
        <v>0</v>
      </c>
      <c r="V454" s="42">
        <f t="shared" si="124"/>
        <v>0</v>
      </c>
      <c r="W454" s="42">
        <f t="shared" si="125"/>
        <v>0</v>
      </c>
    </row>
    <row r="455" spans="2:23" x14ac:dyDescent="0.25">
      <c r="B455">
        <v>453</v>
      </c>
      <c r="C455" s="35">
        <f t="shared" si="119"/>
        <v>0</v>
      </c>
      <c r="D455" s="46">
        <f>IF(W454&gt;0,ROUND(PMT(EvalSheet!$F$92/12,EvalSheet!$F$96*12,-C455),5),0)</f>
        <v>0</v>
      </c>
      <c r="E455" s="6">
        <f t="shared" si="132"/>
        <v>0</v>
      </c>
      <c r="F455" s="6">
        <f>IF(W454&gt;0,ROUND(MIN(C455,EvalSheet!$F$168)*$F$1,2),0)</f>
        <v>0</v>
      </c>
      <c r="G455" s="7">
        <v>0</v>
      </c>
      <c r="H455" s="7">
        <f>IF(W454&gt;0,ROUND(MIN(C455,EvalSheet!$F$168)*$H$1,0),0)</f>
        <v>0</v>
      </c>
      <c r="I455" s="7">
        <f>IF(W454&gt;0,ROUND(MIN(C455,EvalSheet!$F$168)*$I$1,2),0)</f>
        <v>0</v>
      </c>
      <c r="J455" s="7">
        <f>IF(W454&gt;0,ROUND(MIN(C455,EvalSheet!$F$168)*$J$1,2),0)</f>
        <v>0</v>
      </c>
      <c r="K455" s="7">
        <f>IF(W454&gt;0,ROUND(MIN(C455,EvalSheet!$F$168)*$K$1,2),0)</f>
        <v>0</v>
      </c>
      <c r="L455" s="6">
        <f t="shared" si="120"/>
        <v>0</v>
      </c>
      <c r="M455" s="7">
        <f t="shared" si="121"/>
        <v>0</v>
      </c>
      <c r="N455" s="2">
        <f t="shared" si="126"/>
        <v>0</v>
      </c>
      <c r="O455" s="80">
        <f t="shared" si="127"/>
        <v>0</v>
      </c>
      <c r="P455" s="79">
        <f t="shared" si="128"/>
        <v>0</v>
      </c>
      <c r="Q455" s="80">
        <f t="shared" si="129"/>
        <v>0</v>
      </c>
      <c r="R455" s="80">
        <f t="shared" si="130"/>
        <v>0</v>
      </c>
      <c r="S455">
        <f t="shared" si="122"/>
        <v>0</v>
      </c>
      <c r="T455" s="35">
        <f t="shared" si="131"/>
        <v>0</v>
      </c>
      <c r="U455" s="35">
        <f t="shared" si="123"/>
        <v>0</v>
      </c>
      <c r="V455" s="42">
        <f t="shared" si="124"/>
        <v>0</v>
      </c>
      <c r="W455" s="42">
        <f t="shared" si="125"/>
        <v>0</v>
      </c>
    </row>
    <row r="456" spans="2:23" x14ac:dyDescent="0.25">
      <c r="B456">
        <v>454</v>
      </c>
      <c r="C456" s="35">
        <f t="shared" si="119"/>
        <v>0</v>
      </c>
      <c r="D456" s="46">
        <f>IF(W455&gt;0,ROUND(PMT(EvalSheet!$F$92/12,EvalSheet!$F$96*12,-C456),5),0)</f>
        <v>0</v>
      </c>
      <c r="E456" s="6">
        <f t="shared" si="132"/>
        <v>0</v>
      </c>
      <c r="F456" s="6">
        <f>IF(W455&gt;0,ROUND(MIN(C456,EvalSheet!$F$168)*$F$1,2),0)</f>
        <v>0</v>
      </c>
      <c r="G456" s="7">
        <v>0</v>
      </c>
      <c r="H456" s="7">
        <f>IF(W455&gt;0,ROUND(MIN(C456,EvalSheet!$F$168)*$H$1,0),0)</f>
        <v>0</v>
      </c>
      <c r="I456" s="7">
        <f>IF(W455&gt;0,ROUND(MIN(C456,EvalSheet!$F$168)*$I$1,2),0)</f>
        <v>0</v>
      </c>
      <c r="J456" s="7">
        <f>IF(W455&gt;0,ROUND(MIN(C456,EvalSheet!$F$168)*$J$1,2),0)</f>
        <v>0</v>
      </c>
      <c r="K456" s="7">
        <f>IF(W455&gt;0,ROUND(MIN(C456,EvalSheet!$F$168)*$K$1,2),0)</f>
        <v>0</v>
      </c>
      <c r="L456" s="6">
        <f t="shared" si="120"/>
        <v>0</v>
      </c>
      <c r="M456" s="7">
        <f t="shared" si="121"/>
        <v>0</v>
      </c>
      <c r="N456" s="2">
        <f t="shared" si="126"/>
        <v>0</v>
      </c>
      <c r="O456" s="80">
        <f t="shared" si="127"/>
        <v>0</v>
      </c>
      <c r="P456" s="79">
        <f t="shared" si="128"/>
        <v>0</v>
      </c>
      <c r="Q456" s="80">
        <f t="shared" si="129"/>
        <v>0</v>
      </c>
      <c r="R456" s="80">
        <f t="shared" si="130"/>
        <v>0</v>
      </c>
      <c r="S456">
        <f t="shared" si="122"/>
        <v>0</v>
      </c>
      <c r="T456" s="35">
        <f t="shared" si="131"/>
        <v>0</v>
      </c>
      <c r="U456" s="35">
        <f t="shared" si="123"/>
        <v>0</v>
      </c>
      <c r="V456" s="42">
        <f t="shared" si="124"/>
        <v>0</v>
      </c>
      <c r="W456" s="42">
        <f t="shared" si="125"/>
        <v>0</v>
      </c>
    </row>
    <row r="457" spans="2:23" x14ac:dyDescent="0.25">
      <c r="B457">
        <v>455</v>
      </c>
      <c r="C457" s="35">
        <f t="shared" si="119"/>
        <v>0</v>
      </c>
      <c r="D457" s="46">
        <f>IF(W456&gt;0,ROUND(PMT(EvalSheet!$F$92/12,EvalSheet!$F$96*12,-C457),5),0)</f>
        <v>0</v>
      </c>
      <c r="E457" s="6">
        <f t="shared" si="132"/>
        <v>0</v>
      </c>
      <c r="F457" s="6">
        <f>IF(W456&gt;0,ROUND(MIN(C457,EvalSheet!$F$168)*$F$1,2),0)</f>
        <v>0</v>
      </c>
      <c r="G457" s="7">
        <v>0</v>
      </c>
      <c r="H457" s="7">
        <f>IF(W456&gt;0,ROUND(MIN(C457,EvalSheet!$F$168)*$H$1,0),0)</f>
        <v>0</v>
      </c>
      <c r="I457" s="7">
        <f>IF(W456&gt;0,ROUND(MIN(C457,EvalSheet!$F$168)*$I$1,2),0)</f>
        <v>0</v>
      </c>
      <c r="J457" s="7">
        <f>IF(W456&gt;0,ROUND(MIN(C457,EvalSheet!$F$168)*$J$1,2),0)</f>
        <v>0</v>
      </c>
      <c r="K457" s="7">
        <f>IF(W456&gt;0,ROUND(MIN(C457,EvalSheet!$F$168)*$K$1,2),0)</f>
        <v>0</v>
      </c>
      <c r="L457" s="6">
        <f t="shared" si="120"/>
        <v>0</v>
      </c>
      <c r="M457" s="7">
        <f t="shared" si="121"/>
        <v>0</v>
      </c>
      <c r="N457" s="2">
        <f t="shared" si="126"/>
        <v>0</v>
      </c>
      <c r="O457" s="80">
        <f t="shared" si="127"/>
        <v>0</v>
      </c>
      <c r="P457" s="79">
        <f t="shared" si="128"/>
        <v>0</v>
      </c>
      <c r="Q457" s="80">
        <f t="shared" si="129"/>
        <v>0</v>
      </c>
      <c r="R457" s="80">
        <f t="shared" si="130"/>
        <v>0</v>
      </c>
      <c r="S457">
        <f t="shared" si="122"/>
        <v>0</v>
      </c>
      <c r="T457" s="35">
        <f t="shared" si="131"/>
        <v>0</v>
      </c>
      <c r="U457" s="35">
        <f t="shared" si="123"/>
        <v>0</v>
      </c>
      <c r="V457" s="42">
        <f t="shared" si="124"/>
        <v>0</v>
      </c>
      <c r="W457" s="42">
        <f t="shared" si="125"/>
        <v>0</v>
      </c>
    </row>
    <row r="458" spans="2:23" x14ac:dyDescent="0.25">
      <c r="B458">
        <v>456</v>
      </c>
      <c r="C458" s="35">
        <f t="shared" si="119"/>
        <v>0</v>
      </c>
      <c r="D458" s="46">
        <f>IF(W457&gt;0,ROUND(PMT(EvalSheet!$F$92/12,EvalSheet!$F$96*12,-C458),5),0)</f>
        <v>0</v>
      </c>
      <c r="E458" s="6">
        <f t="shared" si="132"/>
        <v>0</v>
      </c>
      <c r="F458" s="6">
        <f>IF(W457&gt;0,ROUND(MIN(C458,EvalSheet!$F$168)*$F$1,2),0)</f>
        <v>0</v>
      </c>
      <c r="G458" s="7">
        <v>0</v>
      </c>
      <c r="H458" s="7">
        <f>IF(W457&gt;0,ROUND(MIN(C458,EvalSheet!$F$168)*$H$1,0),0)</f>
        <v>0</v>
      </c>
      <c r="I458" s="7">
        <f>IF(W457&gt;0,ROUND(MIN(C458,EvalSheet!$F$168)*$I$1,2),0)</f>
        <v>0</v>
      </c>
      <c r="J458" s="7">
        <f>IF(W457&gt;0,ROUND(MIN(C458,EvalSheet!$F$168)*$J$1,2),0)</f>
        <v>0</v>
      </c>
      <c r="K458" s="7">
        <f>IF(W457&gt;0,ROUND(MIN(C458,EvalSheet!$F$168)*$K$1,2),0)</f>
        <v>0</v>
      </c>
      <c r="L458" s="6">
        <f t="shared" si="120"/>
        <v>0</v>
      </c>
      <c r="M458" s="7">
        <f t="shared" si="121"/>
        <v>0</v>
      </c>
      <c r="N458" s="2">
        <f t="shared" si="126"/>
        <v>0</v>
      </c>
      <c r="O458" s="80">
        <f t="shared" si="127"/>
        <v>0</v>
      </c>
      <c r="P458" s="79">
        <f t="shared" si="128"/>
        <v>0</v>
      </c>
      <c r="Q458" s="80">
        <f t="shared" si="129"/>
        <v>0</v>
      </c>
      <c r="R458" s="80">
        <f t="shared" si="130"/>
        <v>0</v>
      </c>
      <c r="S458">
        <f t="shared" si="122"/>
        <v>0</v>
      </c>
      <c r="T458" s="35">
        <f t="shared" si="131"/>
        <v>0</v>
      </c>
      <c r="U458" s="35">
        <f t="shared" si="123"/>
        <v>0</v>
      </c>
      <c r="V458" s="42">
        <f t="shared" si="124"/>
        <v>0</v>
      </c>
      <c r="W458" s="42">
        <f t="shared" si="125"/>
        <v>0</v>
      </c>
    </row>
    <row r="459" spans="2:23" x14ac:dyDescent="0.25">
      <c r="B459">
        <v>457</v>
      </c>
      <c r="C459" s="35">
        <f t="shared" si="119"/>
        <v>0</v>
      </c>
      <c r="D459" s="46">
        <f>IF(W458&gt;0,ROUND(PMT(EvalSheet!$F$92/12,EvalSheet!$F$96*12,-C459),5),0)</f>
        <v>0</v>
      </c>
      <c r="E459" s="6">
        <f t="shared" si="132"/>
        <v>0</v>
      </c>
      <c r="F459" s="6">
        <f>IF(W458&gt;0,ROUND(MIN(C459,EvalSheet!$F$168)*$F$1,2),0)</f>
        <v>0</v>
      </c>
      <c r="G459" s="7">
        <v>0</v>
      </c>
      <c r="H459" s="7">
        <f>IF(W458&gt;0,ROUND(MIN(C459,EvalSheet!$F$168)*$H$1,0),0)</f>
        <v>0</v>
      </c>
      <c r="I459" s="7">
        <f>IF(W458&gt;0,ROUND(MIN(C459,EvalSheet!$F$168)*$I$1,2),0)</f>
        <v>0</v>
      </c>
      <c r="J459" s="7">
        <f>IF(W458&gt;0,ROUND(MIN(C459,EvalSheet!$F$168)*$J$1,2),0)</f>
        <v>0</v>
      </c>
      <c r="K459" s="7">
        <f>IF(W458&gt;0,ROUND(MIN(C459,EvalSheet!$F$168)*$K$1,2),0)</f>
        <v>0</v>
      </c>
      <c r="L459" s="6">
        <f t="shared" si="120"/>
        <v>0</v>
      </c>
      <c r="M459" s="7">
        <f t="shared" si="121"/>
        <v>0</v>
      </c>
      <c r="N459" s="2">
        <f t="shared" si="126"/>
        <v>0</v>
      </c>
      <c r="O459" s="80">
        <f t="shared" si="127"/>
        <v>0</v>
      </c>
      <c r="P459" s="79">
        <f t="shared" si="128"/>
        <v>0</v>
      </c>
      <c r="Q459" s="80">
        <f t="shared" si="129"/>
        <v>0</v>
      </c>
      <c r="R459" s="80">
        <f t="shared" si="130"/>
        <v>0</v>
      </c>
      <c r="S459">
        <f t="shared" si="122"/>
        <v>0</v>
      </c>
      <c r="T459" s="35">
        <f t="shared" si="131"/>
        <v>0</v>
      </c>
      <c r="U459" s="35">
        <f t="shared" si="123"/>
        <v>0</v>
      </c>
      <c r="V459" s="42">
        <f t="shared" si="124"/>
        <v>0</v>
      </c>
      <c r="W459" s="42">
        <f t="shared" si="125"/>
        <v>0</v>
      </c>
    </row>
    <row r="460" spans="2:23" x14ac:dyDescent="0.25">
      <c r="B460">
        <v>458</v>
      </c>
      <c r="C460" s="35">
        <f t="shared" si="119"/>
        <v>0</v>
      </c>
      <c r="D460" s="46">
        <f>IF(W459&gt;0,ROUND(PMT(EvalSheet!$F$92/12,EvalSheet!$F$96*12,-C460),5),0)</f>
        <v>0</v>
      </c>
      <c r="E460" s="6">
        <f t="shared" si="132"/>
        <v>0</v>
      </c>
      <c r="F460" s="6">
        <f>IF(W459&gt;0,ROUND(MIN(C460,EvalSheet!$F$168)*$F$1,2),0)</f>
        <v>0</v>
      </c>
      <c r="G460" s="7">
        <v>0</v>
      </c>
      <c r="H460" s="7">
        <f>IF(W459&gt;0,ROUND(MIN(C460,EvalSheet!$F$168)*$H$1,0),0)</f>
        <v>0</v>
      </c>
      <c r="I460" s="7">
        <f>IF(W459&gt;0,ROUND(MIN(C460,EvalSheet!$F$168)*$I$1,2),0)</f>
        <v>0</v>
      </c>
      <c r="J460" s="7">
        <f>IF(W459&gt;0,ROUND(MIN(C460,EvalSheet!$F$168)*$J$1,2),0)</f>
        <v>0</v>
      </c>
      <c r="K460" s="7">
        <f>IF(W459&gt;0,ROUND(MIN(C460,EvalSheet!$F$168)*$K$1,2),0)</f>
        <v>0</v>
      </c>
      <c r="L460" s="6">
        <f t="shared" si="120"/>
        <v>0</v>
      </c>
      <c r="M460" s="7">
        <f t="shared" si="121"/>
        <v>0</v>
      </c>
      <c r="N460" s="2">
        <f t="shared" si="126"/>
        <v>0</v>
      </c>
      <c r="O460" s="80">
        <f t="shared" si="127"/>
        <v>0</v>
      </c>
      <c r="P460" s="79">
        <f t="shared" si="128"/>
        <v>0</v>
      </c>
      <c r="Q460" s="80">
        <f t="shared" si="129"/>
        <v>0</v>
      </c>
      <c r="R460" s="80">
        <f t="shared" si="130"/>
        <v>0</v>
      </c>
      <c r="S460">
        <f t="shared" si="122"/>
        <v>0</v>
      </c>
      <c r="T460" s="35">
        <f t="shared" si="131"/>
        <v>0</v>
      </c>
      <c r="U460" s="35">
        <f t="shared" si="123"/>
        <v>0</v>
      </c>
      <c r="V460" s="42">
        <f t="shared" si="124"/>
        <v>0</v>
      </c>
      <c r="W460" s="42">
        <f t="shared" si="125"/>
        <v>0</v>
      </c>
    </row>
    <row r="461" spans="2:23" x14ac:dyDescent="0.25">
      <c r="B461">
        <v>459</v>
      </c>
      <c r="C461" s="35">
        <f t="shared" si="119"/>
        <v>0</v>
      </c>
      <c r="D461" s="46">
        <f>IF(W460&gt;0,ROUND(PMT(EvalSheet!$F$92/12,EvalSheet!$F$96*12,-C461),5),0)</f>
        <v>0</v>
      </c>
      <c r="E461" s="6">
        <f t="shared" si="132"/>
        <v>0</v>
      </c>
      <c r="F461" s="6">
        <f>IF(W460&gt;0,ROUND(MIN(C461,EvalSheet!$F$168)*$F$1,2),0)</f>
        <v>0</v>
      </c>
      <c r="G461" s="7">
        <v>0</v>
      </c>
      <c r="H461" s="7">
        <f>IF(W460&gt;0,ROUND(MIN(C461,EvalSheet!$F$168)*$H$1,0),0)</f>
        <v>0</v>
      </c>
      <c r="I461" s="7">
        <f>IF(W460&gt;0,ROUND(MIN(C461,EvalSheet!$F$168)*$I$1,2),0)</f>
        <v>0</v>
      </c>
      <c r="J461" s="7">
        <f>IF(W460&gt;0,ROUND(MIN(C461,EvalSheet!$F$168)*$J$1,2),0)</f>
        <v>0</v>
      </c>
      <c r="K461" s="7">
        <f>IF(W460&gt;0,ROUND(MIN(C461,EvalSheet!$F$168)*$K$1,2),0)</f>
        <v>0</v>
      </c>
      <c r="L461" s="6">
        <f t="shared" si="120"/>
        <v>0</v>
      </c>
      <c r="M461" s="7">
        <f t="shared" si="121"/>
        <v>0</v>
      </c>
      <c r="N461" s="2">
        <f t="shared" si="126"/>
        <v>0</v>
      </c>
      <c r="O461" s="80">
        <f t="shared" si="127"/>
        <v>0</v>
      </c>
      <c r="P461" s="79">
        <f t="shared" si="128"/>
        <v>0</v>
      </c>
      <c r="Q461" s="80">
        <f t="shared" si="129"/>
        <v>0</v>
      </c>
      <c r="R461" s="80">
        <f t="shared" si="130"/>
        <v>0</v>
      </c>
      <c r="S461">
        <f t="shared" si="122"/>
        <v>0</v>
      </c>
      <c r="T461" s="35">
        <f t="shared" si="131"/>
        <v>0</v>
      </c>
      <c r="U461" s="35">
        <f t="shared" si="123"/>
        <v>0</v>
      </c>
      <c r="V461" s="42">
        <f t="shared" si="124"/>
        <v>0</v>
      </c>
      <c r="W461" s="42">
        <f t="shared" si="125"/>
        <v>0</v>
      </c>
    </row>
    <row r="462" spans="2:23" x14ac:dyDescent="0.25">
      <c r="B462">
        <v>460</v>
      </c>
      <c r="C462" s="35">
        <f t="shared" si="119"/>
        <v>0</v>
      </c>
      <c r="D462" s="46">
        <f>IF(W461&gt;0,ROUND(PMT(EvalSheet!$F$92/12,EvalSheet!$F$96*12,-C462),5),0)</f>
        <v>0</v>
      </c>
      <c r="E462" s="6">
        <f t="shared" si="132"/>
        <v>0</v>
      </c>
      <c r="F462" s="6">
        <f>IF(W461&gt;0,ROUND(MIN(C462,EvalSheet!$F$168)*$F$1,2),0)</f>
        <v>0</v>
      </c>
      <c r="G462" s="7">
        <v>0</v>
      </c>
      <c r="H462" s="7">
        <f>IF(W461&gt;0,ROUND(MIN(C462,EvalSheet!$F$168)*$H$1,0),0)</f>
        <v>0</v>
      </c>
      <c r="I462" s="7">
        <f>IF(W461&gt;0,ROUND(MIN(C462,EvalSheet!$F$168)*$I$1,2),0)</f>
        <v>0</v>
      </c>
      <c r="J462" s="7">
        <f>IF(W461&gt;0,ROUND(MIN(C462,EvalSheet!$F$168)*$J$1,2),0)</f>
        <v>0</v>
      </c>
      <c r="K462" s="7">
        <f>IF(W461&gt;0,ROUND(MIN(C462,EvalSheet!$F$168)*$K$1,2),0)</f>
        <v>0</v>
      </c>
      <c r="L462" s="6">
        <f t="shared" si="120"/>
        <v>0</v>
      </c>
      <c r="M462" s="7">
        <f t="shared" si="121"/>
        <v>0</v>
      </c>
      <c r="N462" s="2">
        <f t="shared" si="126"/>
        <v>0</v>
      </c>
      <c r="O462" s="80">
        <f t="shared" si="127"/>
        <v>0</v>
      </c>
      <c r="P462" s="79">
        <f t="shared" si="128"/>
        <v>0</v>
      </c>
      <c r="Q462" s="80">
        <f t="shared" si="129"/>
        <v>0</v>
      </c>
      <c r="R462" s="80">
        <f t="shared" si="130"/>
        <v>0</v>
      </c>
      <c r="S462">
        <f t="shared" si="122"/>
        <v>0</v>
      </c>
      <c r="T462" s="35">
        <f t="shared" si="131"/>
        <v>0</v>
      </c>
      <c r="U462" s="35">
        <f t="shared" si="123"/>
        <v>0</v>
      </c>
      <c r="V462" s="42">
        <f t="shared" si="124"/>
        <v>0</v>
      </c>
      <c r="W462" s="42">
        <f t="shared" si="125"/>
        <v>0</v>
      </c>
    </row>
    <row r="463" spans="2:23" x14ac:dyDescent="0.25">
      <c r="B463">
        <v>461</v>
      </c>
      <c r="C463" s="35">
        <f t="shared" ref="C463:C498" si="133">IF(W462&gt;0,C462-1000,C462)</f>
        <v>0</v>
      </c>
      <c r="D463" s="46">
        <f>IF(W462&gt;0,ROUND(PMT(EvalSheet!$F$92/12,EvalSheet!$F$96*12,-C463),5),0)</f>
        <v>0</v>
      </c>
      <c r="E463" s="6">
        <f t="shared" si="132"/>
        <v>0</v>
      </c>
      <c r="F463" s="6">
        <f>IF(W462&gt;0,ROUND(MIN(C463,EvalSheet!$F$168)*$F$1,2),0)</f>
        <v>0</v>
      </c>
      <c r="G463" s="7">
        <v>0</v>
      </c>
      <c r="H463" s="7">
        <f>IF(W462&gt;0,ROUND(MIN(C463,EvalSheet!$F$168)*$H$1,0),0)</f>
        <v>0</v>
      </c>
      <c r="I463" s="7">
        <f>IF(W462&gt;0,ROUND(MIN(C463,EvalSheet!$F$168)*$I$1,2),0)</f>
        <v>0</v>
      </c>
      <c r="J463" s="7">
        <f>IF(W462&gt;0,ROUND(MIN(C463,EvalSheet!$F$168)*$J$1,2),0)</f>
        <v>0</v>
      </c>
      <c r="K463" s="7">
        <f>IF(W462&gt;0,ROUND(MIN(C463,EvalSheet!$F$168)*$K$1,2),0)</f>
        <v>0</v>
      </c>
      <c r="L463" s="6">
        <f t="shared" ref="L463:L498" si="134">IF(W462&gt;0,F463+SUM(H463:K463),0)</f>
        <v>0</v>
      </c>
      <c r="M463" s="7">
        <f t="shared" ref="M463:M498" si="135">IF(W462&gt;0,ROUND(L463/12,2),0)</f>
        <v>0</v>
      </c>
      <c r="N463" s="2">
        <f t="shared" si="126"/>
        <v>0</v>
      </c>
      <c r="O463" s="80">
        <f t="shared" si="127"/>
        <v>0</v>
      </c>
      <c r="P463" s="79">
        <f t="shared" si="128"/>
        <v>0</v>
      </c>
      <c r="Q463" s="80">
        <f t="shared" si="129"/>
        <v>0</v>
      </c>
      <c r="R463" s="80">
        <f t="shared" si="130"/>
        <v>0</v>
      </c>
      <c r="S463">
        <f t="shared" ref="S463:S498" si="136">IF(W462&gt;0,S462,0)</f>
        <v>0</v>
      </c>
      <c r="T463" s="35">
        <f t="shared" si="131"/>
        <v>0</v>
      </c>
      <c r="U463" s="35">
        <f t="shared" ref="U463:U498" si="137">IF(AND(T463&gt;0,T464=0),T463,0)</f>
        <v>0</v>
      </c>
      <c r="V463" s="42">
        <f t="shared" ref="V463:V498" si="138">IF(W462&gt;0,V462,0)</f>
        <v>0</v>
      </c>
      <c r="W463" s="42">
        <f t="shared" ref="W463:W498" si="139">IF(ROUND(T463-V463,2)&gt;0,ROUND(T463-V463,2),0)</f>
        <v>0</v>
      </c>
    </row>
    <row r="464" spans="2:23" x14ac:dyDescent="0.25">
      <c r="B464">
        <v>462</v>
      </c>
      <c r="C464" s="35">
        <f t="shared" si="133"/>
        <v>0</v>
      </c>
      <c r="D464" s="46">
        <f>IF(W463&gt;0,ROUND(PMT(EvalSheet!$F$92/12,EvalSheet!$F$96*12,-C464),5),0)</f>
        <v>0</v>
      </c>
      <c r="E464" s="6">
        <f t="shared" si="132"/>
        <v>0</v>
      </c>
      <c r="F464" s="6">
        <f>IF(W463&gt;0,ROUND(MIN(C464,EvalSheet!$F$168)*$F$1,2),0)</f>
        <v>0</v>
      </c>
      <c r="G464" s="7">
        <v>0</v>
      </c>
      <c r="H464" s="7">
        <f>IF(W463&gt;0,ROUND(MIN(C464,EvalSheet!$F$168)*$H$1,0),0)</f>
        <v>0</v>
      </c>
      <c r="I464" s="7">
        <f>IF(W463&gt;0,ROUND(MIN(C464,EvalSheet!$F$168)*$I$1,2),0)</f>
        <v>0</v>
      </c>
      <c r="J464" s="7">
        <f>IF(W463&gt;0,ROUND(MIN(C464,EvalSheet!$F$168)*$J$1,2),0)</f>
        <v>0</v>
      </c>
      <c r="K464" s="7">
        <f>IF(W463&gt;0,ROUND(MIN(C464,EvalSheet!$F$168)*$K$1,2),0)</f>
        <v>0</v>
      </c>
      <c r="L464" s="6">
        <f t="shared" si="134"/>
        <v>0</v>
      </c>
      <c r="M464" s="7">
        <f t="shared" si="135"/>
        <v>0</v>
      </c>
      <c r="N464" s="2">
        <f t="shared" si="126"/>
        <v>0</v>
      </c>
      <c r="O464" s="80">
        <f t="shared" si="127"/>
        <v>0</v>
      </c>
      <c r="P464" s="79">
        <f t="shared" si="128"/>
        <v>0</v>
      </c>
      <c r="Q464" s="80">
        <f t="shared" si="129"/>
        <v>0</v>
      </c>
      <c r="R464" s="80">
        <f t="shared" si="130"/>
        <v>0</v>
      </c>
      <c r="S464">
        <f t="shared" si="136"/>
        <v>0</v>
      </c>
      <c r="T464" s="35">
        <f t="shared" si="131"/>
        <v>0</v>
      </c>
      <c r="U464" s="35">
        <f t="shared" si="137"/>
        <v>0</v>
      </c>
      <c r="V464" s="42">
        <f t="shared" si="138"/>
        <v>0</v>
      </c>
      <c r="W464" s="42">
        <f t="shared" si="139"/>
        <v>0</v>
      </c>
    </row>
    <row r="465" spans="2:23" x14ac:dyDescent="0.25">
      <c r="B465">
        <v>463</v>
      </c>
      <c r="C465" s="35">
        <f t="shared" si="133"/>
        <v>0</v>
      </c>
      <c r="D465" s="46">
        <f>IF(W464&gt;0,ROUND(PMT(EvalSheet!$F$92/12,EvalSheet!$F$96*12,-C465),5),0)</f>
        <v>0</v>
      </c>
      <c r="E465" s="6">
        <f t="shared" si="132"/>
        <v>0</v>
      </c>
      <c r="F465" s="6">
        <f>IF(W464&gt;0,ROUND(MIN(C465,EvalSheet!$F$168)*$F$1,2),0)</f>
        <v>0</v>
      </c>
      <c r="G465" s="7">
        <v>0</v>
      </c>
      <c r="H465" s="7">
        <f>IF(W464&gt;0,ROUND(MIN(C465,EvalSheet!$F$168)*$H$1,0),0)</f>
        <v>0</v>
      </c>
      <c r="I465" s="7">
        <f>IF(W464&gt;0,ROUND(MIN(C465,EvalSheet!$F$168)*$I$1,2),0)</f>
        <v>0</v>
      </c>
      <c r="J465" s="7">
        <f>IF(W464&gt;0,ROUND(MIN(C465,EvalSheet!$F$168)*$J$1,2),0)</f>
        <v>0</v>
      </c>
      <c r="K465" s="7">
        <f>IF(W464&gt;0,ROUND(MIN(C465,EvalSheet!$F$168)*$K$1,2),0)</f>
        <v>0</v>
      </c>
      <c r="L465" s="6">
        <f t="shared" si="134"/>
        <v>0</v>
      </c>
      <c r="M465" s="7">
        <f t="shared" si="135"/>
        <v>0</v>
      </c>
      <c r="N465" s="2">
        <f t="shared" si="126"/>
        <v>0</v>
      </c>
      <c r="O465" s="80">
        <f t="shared" si="127"/>
        <v>0</v>
      </c>
      <c r="P465" s="79">
        <f t="shared" si="128"/>
        <v>0</v>
      </c>
      <c r="Q465" s="80">
        <f t="shared" si="129"/>
        <v>0</v>
      </c>
      <c r="R465" s="80">
        <f t="shared" si="130"/>
        <v>0</v>
      </c>
      <c r="S465">
        <f t="shared" si="136"/>
        <v>0</v>
      </c>
      <c r="T465" s="35">
        <f t="shared" si="131"/>
        <v>0</v>
      </c>
      <c r="U465" s="35">
        <f t="shared" si="137"/>
        <v>0</v>
      </c>
      <c r="V465" s="42">
        <f t="shared" si="138"/>
        <v>0</v>
      </c>
      <c r="W465" s="42">
        <f t="shared" si="139"/>
        <v>0</v>
      </c>
    </row>
    <row r="466" spans="2:23" x14ac:dyDescent="0.25">
      <c r="B466">
        <v>464</v>
      </c>
      <c r="C466" s="35">
        <f t="shared" si="133"/>
        <v>0</v>
      </c>
      <c r="D466" s="46">
        <f>IF(W465&gt;0,ROUND(PMT(EvalSheet!$F$92/12,EvalSheet!$F$96*12,-C466),5),0)</f>
        <v>0</v>
      </c>
      <c r="E466" s="6">
        <f t="shared" si="132"/>
        <v>0</v>
      </c>
      <c r="F466" s="6">
        <f>IF(W465&gt;0,ROUND(MIN(C466,EvalSheet!$F$168)*$F$1,2),0)</f>
        <v>0</v>
      </c>
      <c r="G466" s="7">
        <v>0</v>
      </c>
      <c r="H466" s="7">
        <f>IF(W465&gt;0,ROUND(MIN(C466,EvalSheet!$F$168)*$H$1,0),0)</f>
        <v>0</v>
      </c>
      <c r="I466" s="7">
        <f>IF(W465&gt;0,ROUND(MIN(C466,EvalSheet!$F$168)*$I$1,2),0)</f>
        <v>0</v>
      </c>
      <c r="J466" s="7">
        <f>IF(W465&gt;0,ROUND(MIN(C466,EvalSheet!$F$168)*$J$1,2),0)</f>
        <v>0</v>
      </c>
      <c r="K466" s="7">
        <f>IF(W465&gt;0,ROUND(MIN(C466,EvalSheet!$F$168)*$K$1,2),0)</f>
        <v>0</v>
      </c>
      <c r="L466" s="6">
        <f t="shared" si="134"/>
        <v>0</v>
      </c>
      <c r="M466" s="7">
        <f t="shared" si="135"/>
        <v>0</v>
      </c>
      <c r="N466" s="2">
        <f t="shared" si="126"/>
        <v>0</v>
      </c>
      <c r="O466" s="80">
        <f t="shared" si="127"/>
        <v>0</v>
      </c>
      <c r="P466" s="79">
        <f t="shared" si="128"/>
        <v>0</v>
      </c>
      <c r="Q466" s="80">
        <f t="shared" si="129"/>
        <v>0</v>
      </c>
      <c r="R466" s="80">
        <f t="shared" si="130"/>
        <v>0</v>
      </c>
      <c r="S466">
        <f t="shared" si="136"/>
        <v>0</v>
      </c>
      <c r="T466" s="35">
        <f t="shared" si="131"/>
        <v>0</v>
      </c>
      <c r="U466" s="35">
        <f t="shared" si="137"/>
        <v>0</v>
      </c>
      <c r="V466" s="42">
        <f t="shared" si="138"/>
        <v>0</v>
      </c>
      <c r="W466" s="42">
        <f t="shared" si="139"/>
        <v>0</v>
      </c>
    </row>
    <row r="467" spans="2:23" x14ac:dyDescent="0.25">
      <c r="B467">
        <v>465</v>
      </c>
      <c r="C467" s="35">
        <f t="shared" si="133"/>
        <v>0</v>
      </c>
      <c r="D467" s="46">
        <f>IF(W466&gt;0,ROUND(PMT(EvalSheet!$F$92/12,EvalSheet!$F$96*12,-C467),5),0)</f>
        <v>0</v>
      </c>
      <c r="E467" s="6">
        <f t="shared" si="132"/>
        <v>0</v>
      </c>
      <c r="F467" s="6">
        <f>IF(W466&gt;0,ROUND(MIN(C467,EvalSheet!$F$168)*$F$1,2),0)</f>
        <v>0</v>
      </c>
      <c r="G467" s="7">
        <v>0</v>
      </c>
      <c r="H467" s="7">
        <f>IF(W466&gt;0,ROUND(MIN(C467,EvalSheet!$F$168)*$H$1,0),0)</f>
        <v>0</v>
      </c>
      <c r="I467" s="7">
        <f>IF(W466&gt;0,ROUND(MIN(C467,EvalSheet!$F$168)*$I$1,2),0)</f>
        <v>0</v>
      </c>
      <c r="J467" s="7">
        <f>IF(W466&gt;0,ROUND(MIN(C467,EvalSheet!$F$168)*$J$1,2),0)</f>
        <v>0</v>
      </c>
      <c r="K467" s="7">
        <f>IF(W466&gt;0,ROUND(MIN(C467,EvalSheet!$F$168)*$K$1,2),0)</f>
        <v>0</v>
      </c>
      <c r="L467" s="6">
        <f t="shared" si="134"/>
        <v>0</v>
      </c>
      <c r="M467" s="7">
        <f t="shared" si="135"/>
        <v>0</v>
      </c>
      <c r="N467" s="2">
        <f t="shared" si="126"/>
        <v>0</v>
      </c>
      <c r="O467" s="80">
        <f t="shared" si="127"/>
        <v>0</v>
      </c>
      <c r="P467" s="79">
        <f t="shared" si="128"/>
        <v>0</v>
      </c>
      <c r="Q467" s="80">
        <f t="shared" si="129"/>
        <v>0</v>
      </c>
      <c r="R467" s="80">
        <f t="shared" si="130"/>
        <v>0</v>
      </c>
      <c r="S467">
        <f t="shared" si="136"/>
        <v>0</v>
      </c>
      <c r="T467" s="35">
        <f t="shared" si="131"/>
        <v>0</v>
      </c>
      <c r="U467" s="35">
        <f t="shared" si="137"/>
        <v>0</v>
      </c>
      <c r="V467" s="42">
        <f t="shared" si="138"/>
        <v>0</v>
      </c>
      <c r="W467" s="42">
        <f t="shared" si="139"/>
        <v>0</v>
      </c>
    </row>
    <row r="468" spans="2:23" x14ac:dyDescent="0.25">
      <c r="B468">
        <v>466</v>
      </c>
      <c r="C468" s="35">
        <f t="shared" si="133"/>
        <v>0</v>
      </c>
      <c r="D468" s="46">
        <f>IF(W467&gt;0,ROUND(PMT(EvalSheet!$F$92/12,EvalSheet!$F$96*12,-C468),5),0)</f>
        <v>0</v>
      </c>
      <c r="E468" s="6">
        <f t="shared" si="132"/>
        <v>0</v>
      </c>
      <c r="F468" s="6">
        <f>IF(W467&gt;0,ROUND(MIN(C468,EvalSheet!$F$168)*$F$1,2),0)</f>
        <v>0</v>
      </c>
      <c r="G468" s="7">
        <v>0</v>
      </c>
      <c r="H468" s="7">
        <f>IF(W467&gt;0,ROUND(MIN(C468,EvalSheet!$F$168)*$H$1,0),0)</f>
        <v>0</v>
      </c>
      <c r="I468" s="7">
        <f>IF(W467&gt;0,ROUND(MIN(C468,EvalSheet!$F$168)*$I$1,2),0)</f>
        <v>0</v>
      </c>
      <c r="J468" s="7">
        <f>IF(W467&gt;0,ROUND(MIN(C468,EvalSheet!$F$168)*$J$1,2),0)</f>
        <v>0</v>
      </c>
      <c r="K468" s="7">
        <f>IF(W467&gt;0,ROUND(MIN(C468,EvalSheet!$F$168)*$K$1,2),0)</f>
        <v>0</v>
      </c>
      <c r="L468" s="6">
        <f t="shared" si="134"/>
        <v>0</v>
      </c>
      <c r="M468" s="7">
        <f t="shared" si="135"/>
        <v>0</v>
      </c>
      <c r="N468" s="2">
        <f t="shared" si="126"/>
        <v>0</v>
      </c>
      <c r="O468" s="80">
        <f t="shared" si="127"/>
        <v>0</v>
      </c>
      <c r="P468" s="79">
        <f t="shared" si="128"/>
        <v>0</v>
      </c>
      <c r="Q468" s="80">
        <f t="shared" si="129"/>
        <v>0</v>
      </c>
      <c r="R468" s="80">
        <f t="shared" si="130"/>
        <v>0</v>
      </c>
      <c r="S468">
        <f t="shared" si="136"/>
        <v>0</v>
      </c>
      <c r="T468" s="35">
        <f t="shared" si="131"/>
        <v>0</v>
      </c>
      <c r="U468" s="35">
        <f t="shared" si="137"/>
        <v>0</v>
      </c>
      <c r="V468" s="42">
        <f t="shared" si="138"/>
        <v>0</v>
      </c>
      <c r="W468" s="42">
        <f t="shared" si="139"/>
        <v>0</v>
      </c>
    </row>
    <row r="469" spans="2:23" x14ac:dyDescent="0.25">
      <c r="B469">
        <v>467</v>
      </c>
      <c r="C469" s="35">
        <f t="shared" si="133"/>
        <v>0</v>
      </c>
      <c r="D469" s="46">
        <f>IF(W468&gt;0,ROUND(PMT(EvalSheet!$F$92/12,EvalSheet!$F$96*12,-C469),5),0)</f>
        <v>0</v>
      </c>
      <c r="E469" s="6">
        <f t="shared" si="132"/>
        <v>0</v>
      </c>
      <c r="F469" s="6">
        <f>IF(W468&gt;0,ROUND(MIN(C469,EvalSheet!$F$168)*$F$1,2),0)</f>
        <v>0</v>
      </c>
      <c r="G469" s="7">
        <v>0</v>
      </c>
      <c r="H469" s="7">
        <f>IF(W468&gt;0,ROUND(MIN(C469,EvalSheet!$F$168)*$H$1,0),0)</f>
        <v>0</v>
      </c>
      <c r="I469" s="7">
        <f>IF(W468&gt;0,ROUND(MIN(C469,EvalSheet!$F$168)*$I$1,2),0)</f>
        <v>0</v>
      </c>
      <c r="J469" s="7">
        <f>IF(W468&gt;0,ROUND(MIN(C469,EvalSheet!$F$168)*$J$1,2),0)</f>
        <v>0</v>
      </c>
      <c r="K469" s="7">
        <f>IF(W468&gt;0,ROUND(MIN(C469,EvalSheet!$F$168)*$K$1,2),0)</f>
        <v>0</v>
      </c>
      <c r="L469" s="6">
        <f t="shared" si="134"/>
        <v>0</v>
      </c>
      <c r="M469" s="7">
        <f t="shared" si="135"/>
        <v>0</v>
      </c>
      <c r="N469" s="2">
        <f t="shared" si="126"/>
        <v>0</v>
      </c>
      <c r="O469" s="80">
        <f t="shared" si="127"/>
        <v>0</v>
      </c>
      <c r="P469" s="79">
        <f t="shared" si="128"/>
        <v>0</v>
      </c>
      <c r="Q469" s="80">
        <f t="shared" si="129"/>
        <v>0</v>
      </c>
      <c r="R469" s="80">
        <f t="shared" si="130"/>
        <v>0</v>
      </c>
      <c r="S469">
        <f t="shared" si="136"/>
        <v>0</v>
      </c>
      <c r="T469" s="35">
        <f t="shared" si="131"/>
        <v>0</v>
      </c>
      <c r="U469" s="35">
        <f t="shared" si="137"/>
        <v>0</v>
      </c>
      <c r="V469" s="42">
        <f t="shared" si="138"/>
        <v>0</v>
      </c>
      <c r="W469" s="42">
        <f t="shared" si="139"/>
        <v>0</v>
      </c>
    </row>
    <row r="470" spans="2:23" x14ac:dyDescent="0.25">
      <c r="B470">
        <v>468</v>
      </c>
      <c r="C470" s="35">
        <f t="shared" si="133"/>
        <v>0</v>
      </c>
      <c r="D470" s="46">
        <f>IF(W469&gt;0,ROUND(PMT(EvalSheet!$F$92/12,EvalSheet!$F$96*12,-C470),5),0)</f>
        <v>0</v>
      </c>
      <c r="E470" s="6">
        <f t="shared" si="132"/>
        <v>0</v>
      </c>
      <c r="F470" s="6">
        <f>IF(W469&gt;0,ROUND(MIN(C470,EvalSheet!$F$168)*$F$1,2),0)</f>
        <v>0</v>
      </c>
      <c r="G470" s="7">
        <v>0</v>
      </c>
      <c r="H470" s="7">
        <f>IF(W469&gt;0,ROUND(MIN(C470,EvalSheet!$F$168)*$H$1,0),0)</f>
        <v>0</v>
      </c>
      <c r="I470" s="7">
        <f>IF(W469&gt;0,ROUND(MIN(C470,EvalSheet!$F$168)*$I$1,2),0)</f>
        <v>0</v>
      </c>
      <c r="J470" s="7">
        <f>IF(W469&gt;0,ROUND(MIN(C470,EvalSheet!$F$168)*$J$1,2),0)</f>
        <v>0</v>
      </c>
      <c r="K470" s="7">
        <f>IF(W469&gt;0,ROUND(MIN(C470,EvalSheet!$F$168)*$K$1,2),0)</f>
        <v>0</v>
      </c>
      <c r="L470" s="6">
        <f t="shared" si="134"/>
        <v>0</v>
      </c>
      <c r="M470" s="7">
        <f t="shared" si="135"/>
        <v>0</v>
      </c>
      <c r="N470" s="2">
        <f t="shared" si="126"/>
        <v>0</v>
      </c>
      <c r="O470" s="80">
        <f t="shared" si="127"/>
        <v>0</v>
      </c>
      <c r="P470" s="79">
        <f t="shared" si="128"/>
        <v>0</v>
      </c>
      <c r="Q470" s="80">
        <f t="shared" si="129"/>
        <v>0</v>
      </c>
      <c r="R470" s="80">
        <f t="shared" si="130"/>
        <v>0</v>
      </c>
      <c r="S470">
        <f t="shared" si="136"/>
        <v>0</v>
      </c>
      <c r="T470" s="35">
        <f t="shared" si="131"/>
        <v>0</v>
      </c>
      <c r="U470" s="35">
        <f t="shared" si="137"/>
        <v>0</v>
      </c>
      <c r="V470" s="42">
        <f t="shared" si="138"/>
        <v>0</v>
      </c>
      <c r="W470" s="42">
        <f t="shared" si="139"/>
        <v>0</v>
      </c>
    </row>
    <row r="471" spans="2:23" x14ac:dyDescent="0.25">
      <c r="B471">
        <v>469</v>
      </c>
      <c r="C471" s="35">
        <f t="shared" si="133"/>
        <v>0</v>
      </c>
      <c r="D471" s="46">
        <f>IF(W470&gt;0,ROUND(PMT(EvalSheet!$F$92/12,EvalSheet!$F$96*12,-C471),5),0)</f>
        <v>0</v>
      </c>
      <c r="E471" s="6">
        <f t="shared" si="132"/>
        <v>0</v>
      </c>
      <c r="F471" s="6">
        <f>IF(W470&gt;0,ROUND(MIN(C471,EvalSheet!$F$168)*$F$1,2),0)</f>
        <v>0</v>
      </c>
      <c r="G471" s="7">
        <v>0</v>
      </c>
      <c r="H471" s="7">
        <f>IF(W470&gt;0,ROUND(MIN(C471,EvalSheet!$F$168)*$H$1,0),0)</f>
        <v>0</v>
      </c>
      <c r="I471" s="7">
        <f>IF(W470&gt;0,ROUND(MIN(C471,EvalSheet!$F$168)*$I$1,2),0)</f>
        <v>0</v>
      </c>
      <c r="J471" s="7">
        <f>IF(W470&gt;0,ROUND(MIN(C471,EvalSheet!$F$168)*$J$1,2),0)</f>
        <v>0</v>
      </c>
      <c r="K471" s="7">
        <f>IF(W470&gt;0,ROUND(MIN(C471,EvalSheet!$F$168)*$K$1,2),0)</f>
        <v>0</v>
      </c>
      <c r="L471" s="6">
        <f t="shared" si="134"/>
        <v>0</v>
      </c>
      <c r="M471" s="7">
        <f t="shared" si="135"/>
        <v>0</v>
      </c>
      <c r="N471" s="2">
        <f t="shared" si="126"/>
        <v>0</v>
      </c>
      <c r="O471" s="80">
        <f t="shared" si="127"/>
        <v>0</v>
      </c>
      <c r="P471" s="79">
        <f t="shared" si="128"/>
        <v>0</v>
      </c>
      <c r="Q471" s="80">
        <f t="shared" si="129"/>
        <v>0</v>
      </c>
      <c r="R471" s="80">
        <f t="shared" si="130"/>
        <v>0</v>
      </c>
      <c r="S471">
        <f t="shared" si="136"/>
        <v>0</v>
      </c>
      <c r="T471" s="35">
        <f t="shared" si="131"/>
        <v>0</v>
      </c>
      <c r="U471" s="35">
        <f t="shared" si="137"/>
        <v>0</v>
      </c>
      <c r="V471" s="42">
        <f t="shared" si="138"/>
        <v>0</v>
      </c>
      <c r="W471" s="42">
        <f t="shared" si="139"/>
        <v>0</v>
      </c>
    </row>
    <row r="472" spans="2:23" x14ac:dyDescent="0.25">
      <c r="B472">
        <v>470</v>
      </c>
      <c r="C472" s="35">
        <f t="shared" si="133"/>
        <v>0</v>
      </c>
      <c r="D472" s="46">
        <f>IF(W471&gt;0,ROUND(PMT(EvalSheet!$F$92/12,EvalSheet!$F$96*12,-C472),5),0)</f>
        <v>0</v>
      </c>
      <c r="E472" s="6">
        <f t="shared" si="132"/>
        <v>0</v>
      </c>
      <c r="F472" s="6">
        <f>IF(W471&gt;0,ROUND(MIN(C472,EvalSheet!$F$168)*$F$1,2),0)</f>
        <v>0</v>
      </c>
      <c r="G472" s="7">
        <v>0</v>
      </c>
      <c r="H472" s="7">
        <f>IF(W471&gt;0,ROUND(MIN(C472,EvalSheet!$F$168)*$H$1,0),0)</f>
        <v>0</v>
      </c>
      <c r="I472" s="7">
        <f>IF(W471&gt;0,ROUND(MIN(C472,EvalSheet!$F$168)*$I$1,2),0)</f>
        <v>0</v>
      </c>
      <c r="J472" s="7">
        <f>IF(W471&gt;0,ROUND(MIN(C472,EvalSheet!$F$168)*$J$1,2),0)</f>
        <v>0</v>
      </c>
      <c r="K472" s="7">
        <f>IF(W471&gt;0,ROUND(MIN(C472,EvalSheet!$F$168)*$K$1,2),0)</f>
        <v>0</v>
      </c>
      <c r="L472" s="6">
        <f t="shared" si="134"/>
        <v>0</v>
      </c>
      <c r="M472" s="7">
        <f t="shared" si="135"/>
        <v>0</v>
      </c>
      <c r="N472" s="2">
        <f t="shared" si="126"/>
        <v>0</v>
      </c>
      <c r="O472" s="80">
        <f t="shared" si="127"/>
        <v>0</v>
      </c>
      <c r="P472" s="79">
        <f t="shared" si="128"/>
        <v>0</v>
      </c>
      <c r="Q472" s="80">
        <f t="shared" si="129"/>
        <v>0</v>
      </c>
      <c r="R472" s="80">
        <f t="shared" si="130"/>
        <v>0</v>
      </c>
      <c r="S472">
        <f t="shared" si="136"/>
        <v>0</v>
      </c>
      <c r="T472" s="35">
        <f t="shared" si="131"/>
        <v>0</v>
      </c>
      <c r="U472" s="35">
        <f t="shared" si="137"/>
        <v>0</v>
      </c>
      <c r="V472" s="42">
        <f t="shared" si="138"/>
        <v>0</v>
      </c>
      <c r="W472" s="42">
        <f t="shared" si="139"/>
        <v>0</v>
      </c>
    </row>
    <row r="473" spans="2:23" x14ac:dyDescent="0.25">
      <c r="B473">
        <v>471</v>
      </c>
      <c r="C473" s="35">
        <f t="shared" si="133"/>
        <v>0</v>
      </c>
      <c r="D473" s="46">
        <f>IF(W472&gt;0,ROUND(PMT(EvalSheet!$F$92/12,EvalSheet!$F$96*12,-C473),5),0)</f>
        <v>0</v>
      </c>
      <c r="E473" s="6">
        <f t="shared" si="132"/>
        <v>0</v>
      </c>
      <c r="F473" s="6">
        <f>IF(W472&gt;0,ROUND(MIN(C473,EvalSheet!$F$168)*$F$1,2),0)</f>
        <v>0</v>
      </c>
      <c r="G473" s="7">
        <v>0</v>
      </c>
      <c r="H473" s="7">
        <f>IF(W472&gt;0,ROUND(MIN(C473,EvalSheet!$F$168)*$H$1,0),0)</f>
        <v>0</v>
      </c>
      <c r="I473" s="7">
        <f>IF(W472&gt;0,ROUND(MIN(C473,EvalSheet!$F$168)*$I$1,2),0)</f>
        <v>0</v>
      </c>
      <c r="J473" s="7">
        <f>IF(W472&gt;0,ROUND(MIN(C473,EvalSheet!$F$168)*$J$1,2),0)</f>
        <v>0</v>
      </c>
      <c r="K473" s="7">
        <f>IF(W472&gt;0,ROUND(MIN(C473,EvalSheet!$F$168)*$K$1,2),0)</f>
        <v>0</v>
      </c>
      <c r="L473" s="6">
        <f t="shared" si="134"/>
        <v>0</v>
      </c>
      <c r="M473" s="7">
        <f t="shared" si="135"/>
        <v>0</v>
      </c>
      <c r="N473" s="2">
        <f t="shared" si="126"/>
        <v>0</v>
      </c>
      <c r="O473" s="80">
        <f t="shared" si="127"/>
        <v>0</v>
      </c>
      <c r="P473" s="79">
        <f t="shared" si="128"/>
        <v>0</v>
      </c>
      <c r="Q473" s="80">
        <f t="shared" si="129"/>
        <v>0</v>
      </c>
      <c r="R473" s="80">
        <f t="shared" si="130"/>
        <v>0</v>
      </c>
      <c r="S473">
        <f t="shared" si="136"/>
        <v>0</v>
      </c>
      <c r="T473" s="35">
        <f t="shared" si="131"/>
        <v>0</v>
      </c>
      <c r="U473" s="35">
        <f t="shared" si="137"/>
        <v>0</v>
      </c>
      <c r="V473" s="42">
        <f t="shared" si="138"/>
        <v>0</v>
      </c>
      <c r="W473" s="42">
        <f t="shared" si="139"/>
        <v>0</v>
      </c>
    </row>
    <row r="474" spans="2:23" x14ac:dyDescent="0.25">
      <c r="B474">
        <v>472</v>
      </c>
      <c r="C474" s="35">
        <f t="shared" si="133"/>
        <v>0</v>
      </c>
      <c r="D474" s="46">
        <f>IF(W473&gt;0,ROUND(PMT(EvalSheet!$F$92/12,EvalSheet!$F$96*12,-C474),5),0)</f>
        <v>0</v>
      </c>
      <c r="E474" s="6">
        <f t="shared" si="132"/>
        <v>0</v>
      </c>
      <c r="F474" s="6">
        <f>IF(W473&gt;0,ROUND(MIN(C474,EvalSheet!$F$168)*$F$1,2),0)</f>
        <v>0</v>
      </c>
      <c r="G474" s="7">
        <v>0</v>
      </c>
      <c r="H474" s="7">
        <f>IF(W473&gt;0,ROUND(MIN(C474,EvalSheet!$F$168)*$H$1,0),0)</f>
        <v>0</v>
      </c>
      <c r="I474" s="7">
        <f>IF(W473&gt;0,ROUND(MIN(C474,EvalSheet!$F$168)*$I$1,2),0)</f>
        <v>0</v>
      </c>
      <c r="J474" s="7">
        <f>IF(W473&gt;0,ROUND(MIN(C474,EvalSheet!$F$168)*$J$1,2),0)</f>
        <v>0</v>
      </c>
      <c r="K474" s="7">
        <f>IF(W473&gt;0,ROUND(MIN(C474,EvalSheet!$F$168)*$K$1,2),0)</f>
        <v>0</v>
      </c>
      <c r="L474" s="6">
        <f t="shared" si="134"/>
        <v>0</v>
      </c>
      <c r="M474" s="7">
        <f t="shared" si="135"/>
        <v>0</v>
      </c>
      <c r="N474" s="2">
        <f t="shared" si="126"/>
        <v>0</v>
      </c>
      <c r="O474" s="80">
        <f t="shared" si="127"/>
        <v>0</v>
      </c>
      <c r="P474" s="79">
        <f t="shared" si="128"/>
        <v>0</v>
      </c>
      <c r="Q474" s="80">
        <f t="shared" si="129"/>
        <v>0</v>
      </c>
      <c r="R474" s="80">
        <f t="shared" si="130"/>
        <v>0</v>
      </c>
      <c r="S474">
        <f t="shared" si="136"/>
        <v>0</v>
      </c>
      <c r="T474" s="35">
        <f t="shared" si="131"/>
        <v>0</v>
      </c>
      <c r="U474" s="35">
        <f t="shared" si="137"/>
        <v>0</v>
      </c>
      <c r="V474" s="42">
        <f t="shared" si="138"/>
        <v>0</v>
      </c>
      <c r="W474" s="42">
        <f t="shared" si="139"/>
        <v>0</v>
      </c>
    </row>
    <row r="475" spans="2:23" x14ac:dyDescent="0.25">
      <c r="B475">
        <v>473</v>
      </c>
      <c r="C475" s="35">
        <f t="shared" si="133"/>
        <v>0</v>
      </c>
      <c r="D475" s="46">
        <f>IF(W474&gt;0,ROUND(PMT(EvalSheet!$F$92/12,EvalSheet!$F$96*12,-C475),5),0)</f>
        <v>0</v>
      </c>
      <c r="E475" s="6">
        <f t="shared" si="132"/>
        <v>0</v>
      </c>
      <c r="F475" s="6">
        <f>IF(W474&gt;0,ROUND(MIN(C475,EvalSheet!$F$168)*$F$1,2),0)</f>
        <v>0</v>
      </c>
      <c r="G475" s="7">
        <v>0</v>
      </c>
      <c r="H475" s="7">
        <f>IF(W474&gt;0,ROUND(MIN(C475,EvalSheet!$F$168)*$H$1,0),0)</f>
        <v>0</v>
      </c>
      <c r="I475" s="7">
        <f>IF(W474&gt;0,ROUND(MIN(C475,EvalSheet!$F$168)*$I$1,2),0)</f>
        <v>0</v>
      </c>
      <c r="J475" s="7">
        <f>IF(W474&gt;0,ROUND(MIN(C475,EvalSheet!$F$168)*$J$1,2),0)</f>
        <v>0</v>
      </c>
      <c r="K475" s="7">
        <f>IF(W474&gt;0,ROUND(MIN(C475,EvalSheet!$F$168)*$K$1,2),0)</f>
        <v>0</v>
      </c>
      <c r="L475" s="6">
        <f t="shared" si="134"/>
        <v>0</v>
      </c>
      <c r="M475" s="7">
        <f t="shared" si="135"/>
        <v>0</v>
      </c>
      <c r="N475" s="2">
        <f t="shared" si="126"/>
        <v>0</v>
      </c>
      <c r="O475" s="80">
        <f t="shared" si="127"/>
        <v>0</v>
      </c>
      <c r="P475" s="79">
        <f t="shared" si="128"/>
        <v>0</v>
      </c>
      <c r="Q475" s="80">
        <f t="shared" si="129"/>
        <v>0</v>
      </c>
      <c r="R475" s="80">
        <f t="shared" si="130"/>
        <v>0</v>
      </c>
      <c r="S475">
        <f t="shared" si="136"/>
        <v>0</v>
      </c>
      <c r="T475" s="35">
        <f t="shared" si="131"/>
        <v>0</v>
      </c>
      <c r="U475" s="35">
        <f t="shared" si="137"/>
        <v>0</v>
      </c>
      <c r="V475" s="42">
        <f t="shared" si="138"/>
        <v>0</v>
      </c>
      <c r="W475" s="42">
        <f t="shared" si="139"/>
        <v>0</v>
      </c>
    </row>
    <row r="476" spans="2:23" x14ac:dyDescent="0.25">
      <c r="B476">
        <v>474</v>
      </c>
      <c r="C476" s="35">
        <f t="shared" si="133"/>
        <v>0</v>
      </c>
      <c r="D476" s="46">
        <f>IF(W475&gt;0,ROUND(PMT(EvalSheet!$F$92/12,EvalSheet!$F$96*12,-C476),5),0)</f>
        <v>0</v>
      </c>
      <c r="E476" s="6">
        <f t="shared" si="132"/>
        <v>0</v>
      </c>
      <c r="F476" s="6">
        <f>IF(W475&gt;0,ROUND(MIN(C476,EvalSheet!$F$168)*$F$1,2),0)</f>
        <v>0</v>
      </c>
      <c r="G476" s="7">
        <v>0</v>
      </c>
      <c r="H476" s="7">
        <f>IF(W475&gt;0,ROUND(MIN(C476,EvalSheet!$F$168)*$H$1,0),0)</f>
        <v>0</v>
      </c>
      <c r="I476" s="7">
        <f>IF(W475&gt;0,ROUND(MIN(C476,EvalSheet!$F$168)*$I$1,2),0)</f>
        <v>0</v>
      </c>
      <c r="J476" s="7">
        <f>IF(W475&gt;0,ROUND(MIN(C476,EvalSheet!$F$168)*$J$1,2),0)</f>
        <v>0</v>
      </c>
      <c r="K476" s="7">
        <f>IF(W475&gt;0,ROUND(MIN(C476,EvalSheet!$F$168)*$K$1,2),0)</f>
        <v>0</v>
      </c>
      <c r="L476" s="6">
        <f t="shared" si="134"/>
        <v>0</v>
      </c>
      <c r="M476" s="7">
        <f t="shared" si="135"/>
        <v>0</v>
      </c>
      <c r="N476" s="2">
        <f t="shared" si="126"/>
        <v>0</v>
      </c>
      <c r="O476" s="80">
        <f t="shared" si="127"/>
        <v>0</v>
      </c>
      <c r="P476" s="79">
        <f t="shared" si="128"/>
        <v>0</v>
      </c>
      <c r="Q476" s="80">
        <f t="shared" si="129"/>
        <v>0</v>
      </c>
      <c r="R476" s="80">
        <f t="shared" si="130"/>
        <v>0</v>
      </c>
      <c r="S476">
        <f t="shared" si="136"/>
        <v>0</v>
      </c>
      <c r="T476" s="35">
        <f t="shared" si="131"/>
        <v>0</v>
      </c>
      <c r="U476" s="35">
        <f t="shared" si="137"/>
        <v>0</v>
      </c>
      <c r="V476" s="42">
        <f t="shared" si="138"/>
        <v>0</v>
      </c>
      <c r="W476" s="42">
        <f t="shared" si="139"/>
        <v>0</v>
      </c>
    </row>
    <row r="477" spans="2:23" x14ac:dyDescent="0.25">
      <c r="B477">
        <v>475</v>
      </c>
      <c r="C477" s="35">
        <f t="shared" si="133"/>
        <v>0</v>
      </c>
      <c r="D477" s="46">
        <f>IF(W476&gt;0,ROUND(PMT(EvalSheet!$F$92/12,EvalSheet!$F$96*12,-C477),5),0)</f>
        <v>0</v>
      </c>
      <c r="E477" s="6">
        <f t="shared" si="132"/>
        <v>0</v>
      </c>
      <c r="F477" s="6">
        <f>IF(W476&gt;0,ROUND(MIN(C477,EvalSheet!$F$168)*$F$1,2),0)</f>
        <v>0</v>
      </c>
      <c r="G477" s="7">
        <v>0</v>
      </c>
      <c r="H477" s="7">
        <f>IF(W476&gt;0,ROUND(MIN(C477,EvalSheet!$F$168)*$H$1,0),0)</f>
        <v>0</v>
      </c>
      <c r="I477" s="7">
        <f>IF(W476&gt;0,ROUND(MIN(C477,EvalSheet!$F$168)*$I$1,2),0)</f>
        <v>0</v>
      </c>
      <c r="J477" s="7">
        <f>IF(W476&gt;0,ROUND(MIN(C477,EvalSheet!$F$168)*$J$1,2),0)</f>
        <v>0</v>
      </c>
      <c r="K477" s="7">
        <f>IF(W476&gt;0,ROUND(MIN(C477,EvalSheet!$F$168)*$K$1,2),0)</f>
        <v>0</v>
      </c>
      <c r="L477" s="6">
        <f t="shared" si="134"/>
        <v>0</v>
      </c>
      <c r="M477" s="7">
        <f t="shared" si="135"/>
        <v>0</v>
      </c>
      <c r="N477" s="2">
        <f t="shared" si="126"/>
        <v>0</v>
      </c>
      <c r="O477" s="80">
        <f t="shared" si="127"/>
        <v>0</v>
      </c>
      <c r="P477" s="79">
        <f t="shared" si="128"/>
        <v>0</v>
      </c>
      <c r="Q477" s="80">
        <f t="shared" si="129"/>
        <v>0</v>
      </c>
      <c r="R477" s="80">
        <f t="shared" si="130"/>
        <v>0</v>
      </c>
      <c r="S477">
        <f t="shared" si="136"/>
        <v>0</v>
      </c>
      <c r="T477" s="35">
        <f t="shared" si="131"/>
        <v>0</v>
      </c>
      <c r="U477" s="35">
        <f t="shared" si="137"/>
        <v>0</v>
      </c>
      <c r="V477" s="42">
        <f t="shared" si="138"/>
        <v>0</v>
      </c>
      <c r="W477" s="42">
        <f t="shared" si="139"/>
        <v>0</v>
      </c>
    </row>
    <row r="478" spans="2:23" x14ac:dyDescent="0.25">
      <c r="B478">
        <v>476</v>
      </c>
      <c r="C478" s="35">
        <f t="shared" si="133"/>
        <v>0</v>
      </c>
      <c r="D478" s="46">
        <f>IF(W477&gt;0,ROUND(PMT(EvalSheet!$F$92/12,EvalSheet!$F$96*12,-C478),5),0)</f>
        <v>0</v>
      </c>
      <c r="E478" s="6">
        <f t="shared" si="132"/>
        <v>0</v>
      </c>
      <c r="F478" s="6">
        <f>IF(W477&gt;0,ROUND(MIN(C478,EvalSheet!$F$168)*$F$1,2),0)</f>
        <v>0</v>
      </c>
      <c r="G478" s="7">
        <v>0</v>
      </c>
      <c r="H478" s="7">
        <f>IF(W477&gt;0,ROUND(MIN(C478,EvalSheet!$F$168)*$H$1,0),0)</f>
        <v>0</v>
      </c>
      <c r="I478" s="7">
        <f>IF(W477&gt;0,ROUND(MIN(C478,EvalSheet!$F$168)*$I$1,2),0)</f>
        <v>0</v>
      </c>
      <c r="J478" s="7">
        <f>IF(W477&gt;0,ROUND(MIN(C478,EvalSheet!$F$168)*$J$1,2),0)</f>
        <v>0</v>
      </c>
      <c r="K478" s="7">
        <f>IF(W477&gt;0,ROUND(MIN(C478,EvalSheet!$F$168)*$K$1,2),0)</f>
        <v>0</v>
      </c>
      <c r="L478" s="6">
        <f t="shared" si="134"/>
        <v>0</v>
      </c>
      <c r="M478" s="7">
        <f t="shared" si="135"/>
        <v>0</v>
      </c>
      <c r="N478" s="2">
        <f t="shared" si="126"/>
        <v>0</v>
      </c>
      <c r="O478" s="80">
        <f t="shared" si="127"/>
        <v>0</v>
      </c>
      <c r="P478" s="79">
        <f t="shared" si="128"/>
        <v>0</v>
      </c>
      <c r="Q478" s="80">
        <f t="shared" si="129"/>
        <v>0</v>
      </c>
      <c r="R478" s="80">
        <f t="shared" si="130"/>
        <v>0</v>
      </c>
      <c r="S478">
        <f t="shared" si="136"/>
        <v>0</v>
      </c>
      <c r="T478" s="35">
        <f t="shared" si="131"/>
        <v>0</v>
      </c>
      <c r="U478" s="35">
        <f t="shared" si="137"/>
        <v>0</v>
      </c>
      <c r="V478" s="42">
        <f t="shared" si="138"/>
        <v>0</v>
      </c>
      <c r="W478" s="42">
        <f t="shared" si="139"/>
        <v>0</v>
      </c>
    </row>
    <row r="479" spans="2:23" x14ac:dyDescent="0.25">
      <c r="B479">
        <v>477</v>
      </c>
      <c r="C479" s="35">
        <f t="shared" si="133"/>
        <v>0</v>
      </c>
      <c r="D479" s="46">
        <f>IF(W478&gt;0,ROUND(PMT(EvalSheet!$F$92/12,EvalSheet!$F$96*12,-C479),5),0)</f>
        <v>0</v>
      </c>
      <c r="E479" s="6">
        <f t="shared" si="132"/>
        <v>0</v>
      </c>
      <c r="F479" s="6">
        <f>IF(W478&gt;0,ROUND(MIN(C479,EvalSheet!$F$168)*$F$1,2),0)</f>
        <v>0</v>
      </c>
      <c r="G479" s="7">
        <v>0</v>
      </c>
      <c r="H479" s="7">
        <f>IF(W478&gt;0,ROUND(MIN(C479,EvalSheet!$F$168)*$H$1,0),0)</f>
        <v>0</v>
      </c>
      <c r="I479" s="7">
        <f>IF(W478&gt;0,ROUND(MIN(C479,EvalSheet!$F$168)*$I$1,2),0)</f>
        <v>0</v>
      </c>
      <c r="J479" s="7">
        <f>IF(W478&gt;0,ROUND(MIN(C479,EvalSheet!$F$168)*$J$1,2),0)</f>
        <v>0</v>
      </c>
      <c r="K479" s="7">
        <f>IF(W478&gt;0,ROUND(MIN(C479,EvalSheet!$F$168)*$K$1,2),0)</f>
        <v>0</v>
      </c>
      <c r="L479" s="6">
        <f t="shared" si="134"/>
        <v>0</v>
      </c>
      <c r="M479" s="7">
        <f t="shared" si="135"/>
        <v>0</v>
      </c>
      <c r="N479" s="2">
        <f t="shared" si="126"/>
        <v>0</v>
      </c>
      <c r="O479" s="80">
        <f t="shared" si="127"/>
        <v>0</v>
      </c>
      <c r="P479" s="79">
        <f t="shared" si="128"/>
        <v>0</v>
      </c>
      <c r="Q479" s="80">
        <f t="shared" si="129"/>
        <v>0</v>
      </c>
      <c r="R479" s="80">
        <f t="shared" si="130"/>
        <v>0</v>
      </c>
      <c r="S479">
        <f t="shared" si="136"/>
        <v>0</v>
      </c>
      <c r="T479" s="35">
        <f t="shared" si="131"/>
        <v>0</v>
      </c>
      <c r="U479" s="35">
        <f t="shared" si="137"/>
        <v>0</v>
      </c>
      <c r="V479" s="42">
        <f t="shared" si="138"/>
        <v>0</v>
      </c>
      <c r="W479" s="42">
        <f t="shared" si="139"/>
        <v>0</v>
      </c>
    </row>
    <row r="480" spans="2:23" x14ac:dyDescent="0.25">
      <c r="B480">
        <v>478</v>
      </c>
      <c r="C480" s="35">
        <f t="shared" si="133"/>
        <v>0</v>
      </c>
      <c r="D480" s="46">
        <f>IF(W479&gt;0,ROUND(PMT(EvalSheet!$F$92/12,EvalSheet!$F$96*12,-C480),5),0)</f>
        <v>0</v>
      </c>
      <c r="E480" s="6">
        <f t="shared" si="132"/>
        <v>0</v>
      </c>
      <c r="F480" s="6">
        <f>IF(W479&gt;0,ROUND(MIN(C480,EvalSheet!$F$168)*$F$1,2),0)</f>
        <v>0</v>
      </c>
      <c r="G480" s="7">
        <v>0</v>
      </c>
      <c r="H480" s="7">
        <f>IF(W479&gt;0,ROUND(MIN(C480,EvalSheet!$F$168)*$H$1,0),0)</f>
        <v>0</v>
      </c>
      <c r="I480" s="7">
        <f>IF(W479&gt;0,ROUND(MIN(C480,EvalSheet!$F$168)*$I$1,2),0)</f>
        <v>0</v>
      </c>
      <c r="J480" s="7">
        <f>IF(W479&gt;0,ROUND(MIN(C480,EvalSheet!$F$168)*$J$1,2),0)</f>
        <v>0</v>
      </c>
      <c r="K480" s="7">
        <f>IF(W479&gt;0,ROUND(MIN(C480,EvalSheet!$F$168)*$K$1,2),0)</f>
        <v>0</v>
      </c>
      <c r="L480" s="6">
        <f t="shared" si="134"/>
        <v>0</v>
      </c>
      <c r="M480" s="7">
        <f t="shared" si="135"/>
        <v>0</v>
      </c>
      <c r="N480" s="2">
        <f t="shared" si="126"/>
        <v>0</v>
      </c>
      <c r="O480" s="80">
        <f t="shared" si="127"/>
        <v>0</v>
      </c>
      <c r="P480" s="79">
        <f t="shared" si="128"/>
        <v>0</v>
      </c>
      <c r="Q480" s="80">
        <f t="shared" si="129"/>
        <v>0</v>
      </c>
      <c r="R480" s="80">
        <f t="shared" si="130"/>
        <v>0</v>
      </c>
      <c r="S480">
        <f t="shared" si="136"/>
        <v>0</v>
      </c>
      <c r="T480" s="35">
        <f t="shared" si="131"/>
        <v>0</v>
      </c>
      <c r="U480" s="35">
        <f t="shared" si="137"/>
        <v>0</v>
      </c>
      <c r="V480" s="42">
        <f t="shared" si="138"/>
        <v>0</v>
      </c>
      <c r="W480" s="42">
        <f t="shared" si="139"/>
        <v>0</v>
      </c>
    </row>
    <row r="481" spans="2:23" x14ac:dyDescent="0.25">
      <c r="B481">
        <v>479</v>
      </c>
      <c r="C481" s="35">
        <f t="shared" si="133"/>
        <v>0</v>
      </c>
      <c r="D481" s="46">
        <f>IF(W480&gt;0,ROUND(PMT(EvalSheet!$F$92/12,EvalSheet!$F$96*12,-C481),5),0)</f>
        <v>0</v>
      </c>
      <c r="E481" s="6">
        <f t="shared" si="132"/>
        <v>0</v>
      </c>
      <c r="F481" s="6">
        <f>IF(W480&gt;0,ROUND(MIN(C481,EvalSheet!$F$168)*$F$1,2),0)</f>
        <v>0</v>
      </c>
      <c r="G481" s="7">
        <v>0</v>
      </c>
      <c r="H481" s="7">
        <f>IF(W480&gt;0,ROUND(MIN(C481,EvalSheet!$F$168)*$H$1,0),0)</f>
        <v>0</v>
      </c>
      <c r="I481" s="7">
        <f>IF(W480&gt;0,ROUND(MIN(C481,EvalSheet!$F$168)*$I$1,2),0)</f>
        <v>0</v>
      </c>
      <c r="J481" s="7">
        <f>IF(W480&gt;0,ROUND(MIN(C481,EvalSheet!$F$168)*$J$1,2),0)</f>
        <v>0</v>
      </c>
      <c r="K481" s="7">
        <f>IF(W480&gt;0,ROUND(MIN(C481,EvalSheet!$F$168)*$K$1,2),0)</f>
        <v>0</v>
      </c>
      <c r="L481" s="6">
        <f t="shared" si="134"/>
        <v>0</v>
      </c>
      <c r="M481" s="7">
        <f t="shared" si="135"/>
        <v>0</v>
      </c>
      <c r="N481" s="2">
        <f t="shared" si="126"/>
        <v>0</v>
      </c>
      <c r="O481" s="80">
        <f t="shared" si="127"/>
        <v>0</v>
      </c>
      <c r="P481" s="79">
        <f t="shared" si="128"/>
        <v>0</v>
      </c>
      <c r="Q481" s="80">
        <f t="shared" si="129"/>
        <v>0</v>
      </c>
      <c r="R481" s="80">
        <f t="shared" si="130"/>
        <v>0</v>
      </c>
      <c r="S481">
        <f t="shared" si="136"/>
        <v>0</v>
      </c>
      <c r="T481" s="35">
        <f t="shared" si="131"/>
        <v>0</v>
      </c>
      <c r="U481" s="35">
        <f t="shared" si="137"/>
        <v>0</v>
      </c>
      <c r="V481" s="42">
        <f t="shared" si="138"/>
        <v>0</v>
      </c>
      <c r="W481" s="42">
        <f t="shared" si="139"/>
        <v>0</v>
      </c>
    </row>
    <row r="482" spans="2:23" x14ac:dyDescent="0.25">
      <c r="B482">
        <v>480</v>
      </c>
      <c r="C482" s="35">
        <f t="shared" si="133"/>
        <v>0</v>
      </c>
      <c r="D482" s="46">
        <f>IF(W481&gt;0,ROUND(PMT(EvalSheet!$F$92/12,EvalSheet!$F$96*12,-C482),5),0)</f>
        <v>0</v>
      </c>
      <c r="E482" s="6">
        <f t="shared" si="132"/>
        <v>0</v>
      </c>
      <c r="F482" s="6">
        <f>IF(W481&gt;0,ROUND(MIN(C482,EvalSheet!$F$168)*$F$1,2),0)</f>
        <v>0</v>
      </c>
      <c r="G482" s="7">
        <v>0</v>
      </c>
      <c r="H482" s="7">
        <f>IF(W481&gt;0,ROUND(MIN(C482,EvalSheet!$F$168)*$H$1,0),0)</f>
        <v>0</v>
      </c>
      <c r="I482" s="7">
        <f>IF(W481&gt;0,ROUND(MIN(C482,EvalSheet!$F$168)*$I$1,2),0)</f>
        <v>0</v>
      </c>
      <c r="J482" s="7">
        <f>IF(W481&gt;0,ROUND(MIN(C482,EvalSheet!$F$168)*$J$1,2),0)</f>
        <v>0</v>
      </c>
      <c r="K482" s="7">
        <f>IF(W481&gt;0,ROUND(MIN(C482,EvalSheet!$F$168)*$K$1,2),0)</f>
        <v>0</v>
      </c>
      <c r="L482" s="6">
        <f t="shared" si="134"/>
        <v>0</v>
      </c>
      <c r="M482" s="7">
        <f t="shared" si="135"/>
        <v>0</v>
      </c>
      <c r="N482" s="2">
        <f t="shared" si="126"/>
        <v>0</v>
      </c>
      <c r="O482" s="80">
        <f t="shared" si="127"/>
        <v>0</v>
      </c>
      <c r="P482" s="79">
        <f t="shared" si="128"/>
        <v>0</v>
      </c>
      <c r="Q482" s="80">
        <f t="shared" si="129"/>
        <v>0</v>
      </c>
      <c r="R482" s="80">
        <f t="shared" si="130"/>
        <v>0</v>
      </c>
      <c r="S482">
        <f t="shared" si="136"/>
        <v>0</v>
      </c>
      <c r="T482" s="35">
        <f t="shared" si="131"/>
        <v>0</v>
      </c>
      <c r="U482" s="35">
        <f t="shared" si="137"/>
        <v>0</v>
      </c>
      <c r="V482" s="42">
        <f t="shared" si="138"/>
        <v>0</v>
      </c>
      <c r="W482" s="42">
        <f t="shared" si="139"/>
        <v>0</v>
      </c>
    </row>
    <row r="483" spans="2:23" x14ac:dyDescent="0.25">
      <c r="B483">
        <v>481</v>
      </c>
      <c r="C483" s="35">
        <f t="shared" si="133"/>
        <v>0</v>
      </c>
      <c r="D483" s="46">
        <f>IF(W482&gt;0,ROUND(PMT(EvalSheet!$F$92/12,EvalSheet!$F$96*12,-C483),5),0)</f>
        <v>0</v>
      </c>
      <c r="E483" s="6">
        <f t="shared" si="132"/>
        <v>0</v>
      </c>
      <c r="F483" s="6">
        <f>IF(W482&gt;0,ROUND(MIN(C483,EvalSheet!$F$168)*$F$1,2),0)</f>
        <v>0</v>
      </c>
      <c r="G483" s="7">
        <v>0</v>
      </c>
      <c r="H483" s="7">
        <f>IF(W482&gt;0,ROUND(MIN(C483,EvalSheet!$F$168)*$H$1,0),0)</f>
        <v>0</v>
      </c>
      <c r="I483" s="7">
        <f>IF(W482&gt;0,ROUND(MIN(C483,EvalSheet!$F$168)*$I$1,2),0)</f>
        <v>0</v>
      </c>
      <c r="J483" s="7">
        <f>IF(W482&gt;0,ROUND(MIN(C483,EvalSheet!$F$168)*$J$1,2),0)</f>
        <v>0</v>
      </c>
      <c r="K483" s="7">
        <f>IF(W482&gt;0,ROUND(MIN(C483,EvalSheet!$F$168)*$K$1,2),0)</f>
        <v>0</v>
      </c>
      <c r="L483" s="6">
        <f t="shared" si="134"/>
        <v>0</v>
      </c>
      <c r="M483" s="7">
        <f t="shared" si="135"/>
        <v>0</v>
      </c>
      <c r="N483" s="2">
        <f t="shared" si="126"/>
        <v>0</v>
      </c>
      <c r="O483" s="80">
        <f t="shared" si="127"/>
        <v>0</v>
      </c>
      <c r="P483" s="79">
        <f t="shared" si="128"/>
        <v>0</v>
      </c>
      <c r="Q483" s="80">
        <f t="shared" si="129"/>
        <v>0</v>
      </c>
      <c r="R483" s="80">
        <f t="shared" si="130"/>
        <v>0</v>
      </c>
      <c r="S483">
        <f t="shared" si="136"/>
        <v>0</v>
      </c>
      <c r="T483" s="35">
        <f t="shared" si="131"/>
        <v>0</v>
      </c>
      <c r="U483" s="35">
        <f t="shared" si="137"/>
        <v>0</v>
      </c>
      <c r="V483" s="42">
        <f t="shared" si="138"/>
        <v>0</v>
      </c>
      <c r="W483" s="42">
        <f t="shared" si="139"/>
        <v>0</v>
      </c>
    </row>
    <row r="484" spans="2:23" x14ac:dyDescent="0.25">
      <c r="B484">
        <v>482</v>
      </c>
      <c r="C484" s="35">
        <f t="shared" si="133"/>
        <v>0</v>
      </c>
      <c r="D484" s="46">
        <f>IF(W483&gt;0,ROUND(PMT(EvalSheet!$F$92/12,EvalSheet!$F$96*12,-C484),5),0)</f>
        <v>0</v>
      </c>
      <c r="E484" s="6">
        <f t="shared" si="132"/>
        <v>0</v>
      </c>
      <c r="F484" s="6">
        <f>IF(W483&gt;0,ROUND(MIN(C484,EvalSheet!$F$168)*$F$1,2),0)</f>
        <v>0</v>
      </c>
      <c r="G484" s="7">
        <v>0</v>
      </c>
      <c r="H484" s="7">
        <f>IF(W483&gt;0,ROUND(MIN(C484,EvalSheet!$F$168)*$H$1,0),0)</f>
        <v>0</v>
      </c>
      <c r="I484" s="7">
        <f>IF(W483&gt;0,ROUND(MIN(C484,EvalSheet!$F$168)*$I$1,2),0)</f>
        <v>0</v>
      </c>
      <c r="J484" s="7">
        <f>IF(W483&gt;0,ROUND(MIN(C484,EvalSheet!$F$168)*$J$1,2),0)</f>
        <v>0</v>
      </c>
      <c r="K484" s="7">
        <f>IF(W483&gt;0,ROUND(MIN(C484,EvalSheet!$F$168)*$K$1,2),0)</f>
        <v>0</v>
      </c>
      <c r="L484" s="6">
        <f t="shared" si="134"/>
        <v>0</v>
      </c>
      <c r="M484" s="7">
        <f t="shared" si="135"/>
        <v>0</v>
      </c>
      <c r="N484" s="2">
        <f t="shared" si="126"/>
        <v>0</v>
      </c>
      <c r="O484" s="80">
        <f t="shared" si="127"/>
        <v>0</v>
      </c>
      <c r="P484" s="79">
        <f t="shared" si="128"/>
        <v>0</v>
      </c>
      <c r="Q484" s="80">
        <f t="shared" si="129"/>
        <v>0</v>
      </c>
      <c r="R484" s="80">
        <f t="shared" si="130"/>
        <v>0</v>
      </c>
      <c r="S484">
        <f t="shared" si="136"/>
        <v>0</v>
      </c>
      <c r="T484" s="35">
        <f t="shared" si="131"/>
        <v>0</v>
      </c>
      <c r="U484" s="35">
        <f t="shared" si="137"/>
        <v>0</v>
      </c>
      <c r="V484" s="42">
        <f t="shared" si="138"/>
        <v>0</v>
      </c>
      <c r="W484" s="42">
        <f t="shared" si="139"/>
        <v>0</v>
      </c>
    </row>
    <row r="485" spans="2:23" x14ac:dyDescent="0.25">
      <c r="B485">
        <v>483</v>
      </c>
      <c r="C485" s="35">
        <f t="shared" si="133"/>
        <v>0</v>
      </c>
      <c r="D485" s="46">
        <f>IF(W484&gt;0,ROUND(PMT(EvalSheet!$F$92/12,EvalSheet!$F$96*12,-C485),5),0)</f>
        <v>0</v>
      </c>
      <c r="E485" s="6">
        <f t="shared" si="132"/>
        <v>0</v>
      </c>
      <c r="F485" s="6">
        <f>IF(W484&gt;0,ROUND(MIN(C485,EvalSheet!$F$168)*$F$1,2),0)</f>
        <v>0</v>
      </c>
      <c r="G485" s="7">
        <v>0</v>
      </c>
      <c r="H485" s="7">
        <f>IF(W484&gt;0,ROUND(MIN(C485,EvalSheet!$F$168)*$H$1,0),0)</f>
        <v>0</v>
      </c>
      <c r="I485" s="7">
        <f>IF(W484&gt;0,ROUND(MIN(C485,EvalSheet!$F$168)*$I$1,2),0)</f>
        <v>0</v>
      </c>
      <c r="J485" s="7">
        <f>IF(W484&gt;0,ROUND(MIN(C485,EvalSheet!$F$168)*$J$1,2),0)</f>
        <v>0</v>
      </c>
      <c r="K485" s="7">
        <f>IF(W484&gt;0,ROUND(MIN(C485,EvalSheet!$F$168)*$K$1,2),0)</f>
        <v>0</v>
      </c>
      <c r="L485" s="6">
        <f t="shared" si="134"/>
        <v>0</v>
      </c>
      <c r="M485" s="7">
        <f t="shared" si="135"/>
        <v>0</v>
      </c>
      <c r="N485" s="2">
        <f t="shared" si="126"/>
        <v>0</v>
      </c>
      <c r="O485" s="80">
        <f t="shared" si="127"/>
        <v>0</v>
      </c>
      <c r="P485" s="79">
        <f t="shared" si="128"/>
        <v>0</v>
      </c>
      <c r="Q485" s="80">
        <f t="shared" si="129"/>
        <v>0</v>
      </c>
      <c r="R485" s="80">
        <f t="shared" si="130"/>
        <v>0</v>
      </c>
      <c r="S485">
        <f t="shared" si="136"/>
        <v>0</v>
      </c>
      <c r="T485" s="35">
        <f t="shared" si="131"/>
        <v>0</v>
      </c>
      <c r="U485" s="35">
        <f t="shared" si="137"/>
        <v>0</v>
      </c>
      <c r="V485" s="42">
        <f t="shared" si="138"/>
        <v>0</v>
      </c>
      <c r="W485" s="42">
        <f t="shared" si="139"/>
        <v>0</v>
      </c>
    </row>
    <row r="486" spans="2:23" x14ac:dyDescent="0.25">
      <c r="B486">
        <v>484</v>
      </c>
      <c r="C486" s="35">
        <f t="shared" si="133"/>
        <v>0</v>
      </c>
      <c r="D486" s="46">
        <f>IF(W485&gt;0,ROUND(PMT(EvalSheet!$F$92/12,EvalSheet!$F$96*12,-C486),5),0)</f>
        <v>0</v>
      </c>
      <c r="E486" s="6">
        <f t="shared" si="132"/>
        <v>0</v>
      </c>
      <c r="F486" s="6">
        <f>IF(W485&gt;0,ROUND(MIN(C486,EvalSheet!$F$168)*$F$1,2),0)</f>
        <v>0</v>
      </c>
      <c r="G486" s="7">
        <v>0</v>
      </c>
      <c r="H486" s="7">
        <f>IF(W485&gt;0,ROUND(MIN(C486,EvalSheet!$F$168)*$H$1,0),0)</f>
        <v>0</v>
      </c>
      <c r="I486" s="7">
        <f>IF(W485&gt;0,ROUND(MIN(C486,EvalSheet!$F$168)*$I$1,2),0)</f>
        <v>0</v>
      </c>
      <c r="J486" s="7">
        <f>IF(W485&gt;0,ROUND(MIN(C486,EvalSheet!$F$168)*$J$1,2),0)</f>
        <v>0</v>
      </c>
      <c r="K486" s="7">
        <f>IF(W485&gt;0,ROUND(MIN(C486,EvalSheet!$F$168)*$K$1,2),0)</f>
        <v>0</v>
      </c>
      <c r="L486" s="6">
        <f t="shared" si="134"/>
        <v>0</v>
      </c>
      <c r="M486" s="7">
        <f t="shared" si="135"/>
        <v>0</v>
      </c>
      <c r="N486" s="2">
        <f t="shared" si="126"/>
        <v>0</v>
      </c>
      <c r="O486" s="80">
        <f t="shared" si="127"/>
        <v>0</v>
      </c>
      <c r="P486" s="79">
        <f t="shared" si="128"/>
        <v>0</v>
      </c>
      <c r="Q486" s="80">
        <f t="shared" si="129"/>
        <v>0</v>
      </c>
      <c r="R486" s="80">
        <f t="shared" si="130"/>
        <v>0</v>
      </c>
      <c r="S486">
        <f t="shared" si="136"/>
        <v>0</v>
      </c>
      <c r="T486" s="35">
        <f t="shared" si="131"/>
        <v>0</v>
      </c>
      <c r="U486" s="35">
        <f t="shared" si="137"/>
        <v>0</v>
      </c>
      <c r="V486" s="42">
        <f t="shared" si="138"/>
        <v>0</v>
      </c>
      <c r="W486" s="42">
        <f t="shared" si="139"/>
        <v>0</v>
      </c>
    </row>
    <row r="487" spans="2:23" x14ac:dyDescent="0.25">
      <c r="B487">
        <v>485</v>
      </c>
      <c r="C487" s="35">
        <f t="shared" si="133"/>
        <v>0</v>
      </c>
      <c r="D487" s="46">
        <f>IF(W486&gt;0,ROUND(PMT(EvalSheet!$F$92/12,EvalSheet!$F$96*12,-C487),5),0)</f>
        <v>0</v>
      </c>
      <c r="E487" s="6">
        <f t="shared" si="132"/>
        <v>0</v>
      </c>
      <c r="F487" s="6">
        <f>IF(W486&gt;0,ROUND(MIN(C487,EvalSheet!$F$168)*$F$1,2),0)</f>
        <v>0</v>
      </c>
      <c r="G487" s="7">
        <v>0</v>
      </c>
      <c r="H487" s="7">
        <f>IF(W486&gt;0,ROUND(MIN(C487,EvalSheet!$F$168)*$H$1,0),0)</f>
        <v>0</v>
      </c>
      <c r="I487" s="7">
        <f>IF(W486&gt;0,ROUND(MIN(C487,EvalSheet!$F$168)*$I$1,2),0)</f>
        <v>0</v>
      </c>
      <c r="J487" s="7">
        <f>IF(W486&gt;0,ROUND(MIN(C487,EvalSheet!$F$168)*$J$1,2),0)</f>
        <v>0</v>
      </c>
      <c r="K487" s="7">
        <f>IF(W486&gt;0,ROUND(MIN(C487,EvalSheet!$F$168)*$K$1,2),0)</f>
        <v>0</v>
      </c>
      <c r="L487" s="6">
        <f t="shared" si="134"/>
        <v>0</v>
      </c>
      <c r="M487" s="7">
        <f t="shared" si="135"/>
        <v>0</v>
      </c>
      <c r="N487" s="2">
        <f t="shared" si="126"/>
        <v>0</v>
      </c>
      <c r="O487" s="80">
        <f t="shared" si="127"/>
        <v>0</v>
      </c>
      <c r="P487" s="79">
        <f t="shared" si="128"/>
        <v>0</v>
      </c>
      <c r="Q487" s="80">
        <f t="shared" si="129"/>
        <v>0</v>
      </c>
      <c r="R487" s="80">
        <f t="shared" si="130"/>
        <v>0</v>
      </c>
      <c r="S487">
        <f t="shared" si="136"/>
        <v>0</v>
      </c>
      <c r="T487" s="35">
        <f t="shared" si="131"/>
        <v>0</v>
      </c>
      <c r="U487" s="35">
        <f t="shared" si="137"/>
        <v>0</v>
      </c>
      <c r="V487" s="42">
        <f t="shared" si="138"/>
        <v>0</v>
      </c>
      <c r="W487" s="42">
        <f t="shared" si="139"/>
        <v>0</v>
      </c>
    </row>
    <row r="488" spans="2:23" x14ac:dyDescent="0.25">
      <c r="B488">
        <v>486</v>
      </c>
      <c r="C488" s="35">
        <f t="shared" si="133"/>
        <v>0</v>
      </c>
      <c r="D488" s="46">
        <f>IF(W487&gt;0,ROUND(PMT(EvalSheet!$F$92/12,EvalSheet!$F$96*12,-C488),5),0)</f>
        <v>0</v>
      </c>
      <c r="E488" s="6">
        <f t="shared" si="132"/>
        <v>0</v>
      </c>
      <c r="F488" s="6">
        <f>IF(W487&gt;0,ROUND(MIN(C488,EvalSheet!$F$168)*$F$1,2),0)</f>
        <v>0</v>
      </c>
      <c r="G488" s="7">
        <v>0</v>
      </c>
      <c r="H488" s="7">
        <f>IF(W487&gt;0,ROUND(MIN(C488,EvalSheet!$F$168)*$H$1,0),0)</f>
        <v>0</v>
      </c>
      <c r="I488" s="7">
        <f>IF(W487&gt;0,ROUND(MIN(C488,EvalSheet!$F$168)*$I$1,2),0)</f>
        <v>0</v>
      </c>
      <c r="J488" s="7">
        <f>IF(W487&gt;0,ROUND(MIN(C488,EvalSheet!$F$168)*$J$1,2),0)</f>
        <v>0</v>
      </c>
      <c r="K488" s="7">
        <f>IF(W487&gt;0,ROUND(MIN(C488,EvalSheet!$F$168)*$K$1,2),0)</f>
        <v>0</v>
      </c>
      <c r="L488" s="6">
        <f t="shared" si="134"/>
        <v>0</v>
      </c>
      <c r="M488" s="7">
        <f t="shared" si="135"/>
        <v>0</v>
      </c>
      <c r="N488" s="2">
        <f t="shared" si="126"/>
        <v>0</v>
      </c>
      <c r="O488" s="80">
        <f t="shared" si="127"/>
        <v>0</v>
      </c>
      <c r="P488" s="79">
        <f t="shared" si="128"/>
        <v>0</v>
      </c>
      <c r="Q488" s="80">
        <f t="shared" si="129"/>
        <v>0</v>
      </c>
      <c r="R488" s="80">
        <f t="shared" si="130"/>
        <v>0</v>
      </c>
      <c r="S488">
        <f t="shared" si="136"/>
        <v>0</v>
      </c>
      <c r="T488" s="35">
        <f t="shared" si="131"/>
        <v>0</v>
      </c>
      <c r="U488" s="35">
        <f t="shared" si="137"/>
        <v>0</v>
      </c>
      <c r="V488" s="42">
        <f t="shared" si="138"/>
        <v>0</v>
      </c>
      <c r="W488" s="42">
        <f t="shared" si="139"/>
        <v>0</v>
      </c>
    </row>
    <row r="489" spans="2:23" x14ac:dyDescent="0.25">
      <c r="B489">
        <v>487</v>
      </c>
      <c r="C489" s="35">
        <f t="shared" si="133"/>
        <v>0</v>
      </c>
      <c r="D489" s="46">
        <f>IF(W488&gt;0,ROUND(PMT(EvalSheet!$F$92/12,EvalSheet!$F$96*12,-C489),5),0)</f>
        <v>0</v>
      </c>
      <c r="E489" s="6">
        <f t="shared" si="132"/>
        <v>0</v>
      </c>
      <c r="F489" s="6">
        <f>IF(W488&gt;0,ROUND(MIN(C489,EvalSheet!$F$168)*$F$1,2),0)</f>
        <v>0</v>
      </c>
      <c r="G489" s="7">
        <v>0</v>
      </c>
      <c r="H489" s="7">
        <f>IF(W488&gt;0,ROUND(MIN(C489,EvalSheet!$F$168)*$H$1,0),0)</f>
        <v>0</v>
      </c>
      <c r="I489" s="7">
        <f>IF(W488&gt;0,ROUND(MIN(C489,EvalSheet!$F$168)*$I$1,2),0)</f>
        <v>0</v>
      </c>
      <c r="J489" s="7">
        <f>IF(W488&gt;0,ROUND(MIN(C489,EvalSheet!$F$168)*$J$1,2),0)</f>
        <v>0</v>
      </c>
      <c r="K489" s="7">
        <f>IF(W488&gt;0,ROUND(MIN(C489,EvalSheet!$F$168)*$K$1,2),0)</f>
        <v>0</v>
      </c>
      <c r="L489" s="6">
        <f t="shared" si="134"/>
        <v>0</v>
      </c>
      <c r="M489" s="7">
        <f t="shared" si="135"/>
        <v>0</v>
      </c>
      <c r="N489" s="2">
        <f t="shared" si="126"/>
        <v>0</v>
      </c>
      <c r="O489" s="80">
        <f t="shared" si="127"/>
        <v>0</v>
      </c>
      <c r="P489" s="79">
        <f t="shared" si="128"/>
        <v>0</v>
      </c>
      <c r="Q489" s="80">
        <f t="shared" si="129"/>
        <v>0</v>
      </c>
      <c r="R489" s="80">
        <f t="shared" si="130"/>
        <v>0</v>
      </c>
      <c r="S489">
        <f t="shared" si="136"/>
        <v>0</v>
      </c>
      <c r="T489" s="35">
        <f t="shared" si="131"/>
        <v>0</v>
      </c>
      <c r="U489" s="35">
        <f t="shared" si="137"/>
        <v>0</v>
      </c>
      <c r="V489" s="42">
        <f t="shared" si="138"/>
        <v>0</v>
      </c>
      <c r="W489" s="42">
        <f t="shared" si="139"/>
        <v>0</v>
      </c>
    </row>
    <row r="490" spans="2:23" x14ac:dyDescent="0.25">
      <c r="B490">
        <v>488</v>
      </c>
      <c r="C490" s="35">
        <f t="shared" si="133"/>
        <v>0</v>
      </c>
      <c r="D490" s="46">
        <f>IF(W489&gt;0,ROUND(PMT(EvalSheet!$F$92/12,EvalSheet!$F$96*12,-C490),5),0)</f>
        <v>0</v>
      </c>
      <c r="E490" s="6">
        <f t="shared" si="132"/>
        <v>0</v>
      </c>
      <c r="F490" s="6">
        <f>IF(W489&gt;0,ROUND(MIN(C490,EvalSheet!$F$168)*$F$1,2),0)</f>
        <v>0</v>
      </c>
      <c r="G490" s="7">
        <v>0</v>
      </c>
      <c r="H490" s="7">
        <f>IF(W489&gt;0,ROUND(MIN(C490,EvalSheet!$F$168)*$H$1,0),0)</f>
        <v>0</v>
      </c>
      <c r="I490" s="7">
        <f>IF(W489&gt;0,ROUND(MIN(C490,EvalSheet!$F$168)*$I$1,2),0)</f>
        <v>0</v>
      </c>
      <c r="J490" s="7">
        <f>IF(W489&gt;0,ROUND(MIN(C490,EvalSheet!$F$168)*$J$1,2),0)</f>
        <v>0</v>
      </c>
      <c r="K490" s="7">
        <f>IF(W489&gt;0,ROUND(MIN(C490,EvalSheet!$F$168)*$K$1,2),0)</f>
        <v>0</v>
      </c>
      <c r="L490" s="6">
        <f t="shared" si="134"/>
        <v>0</v>
      </c>
      <c r="M490" s="7">
        <f t="shared" si="135"/>
        <v>0</v>
      </c>
      <c r="N490" s="2">
        <f t="shared" si="126"/>
        <v>0</v>
      </c>
      <c r="O490" s="80">
        <f t="shared" si="127"/>
        <v>0</v>
      </c>
      <c r="P490" s="79">
        <f t="shared" si="128"/>
        <v>0</v>
      </c>
      <c r="Q490" s="80">
        <f t="shared" si="129"/>
        <v>0</v>
      </c>
      <c r="R490" s="80">
        <f t="shared" si="130"/>
        <v>0</v>
      </c>
      <c r="S490">
        <f t="shared" si="136"/>
        <v>0</v>
      </c>
      <c r="T490" s="35">
        <f t="shared" si="131"/>
        <v>0</v>
      </c>
      <c r="U490" s="35">
        <f t="shared" si="137"/>
        <v>0</v>
      </c>
      <c r="V490" s="42">
        <f t="shared" si="138"/>
        <v>0</v>
      </c>
      <c r="W490" s="42">
        <f t="shared" si="139"/>
        <v>0</v>
      </c>
    </row>
    <row r="491" spans="2:23" x14ac:dyDescent="0.25">
      <c r="B491">
        <v>489</v>
      </c>
      <c r="C491" s="35">
        <f t="shared" si="133"/>
        <v>0</v>
      </c>
      <c r="D491" s="46">
        <f>IF(W490&gt;0,ROUND(PMT(EvalSheet!$F$92/12,EvalSheet!$F$96*12,-C491),5),0)</f>
        <v>0</v>
      </c>
      <c r="E491" s="6">
        <f t="shared" si="132"/>
        <v>0</v>
      </c>
      <c r="F491" s="6">
        <f>IF(W490&gt;0,ROUND(MIN(C491,EvalSheet!$F$168)*$F$1,2),0)</f>
        <v>0</v>
      </c>
      <c r="G491" s="7">
        <v>0</v>
      </c>
      <c r="H491" s="7">
        <f>IF(W490&gt;0,ROUND(MIN(C491,EvalSheet!$F$168)*$H$1,0),0)</f>
        <v>0</v>
      </c>
      <c r="I491" s="7">
        <f>IF(W490&gt;0,ROUND(MIN(C491,EvalSheet!$F$168)*$I$1,2),0)</f>
        <v>0</v>
      </c>
      <c r="J491" s="7">
        <f>IF(W490&gt;0,ROUND(MIN(C491,EvalSheet!$F$168)*$J$1,2),0)</f>
        <v>0</v>
      </c>
      <c r="K491" s="7">
        <f>IF(W490&gt;0,ROUND(MIN(C491,EvalSheet!$F$168)*$K$1,2),0)</f>
        <v>0</v>
      </c>
      <c r="L491" s="6">
        <f t="shared" si="134"/>
        <v>0</v>
      </c>
      <c r="M491" s="7">
        <f t="shared" si="135"/>
        <v>0</v>
      </c>
      <c r="N491" s="2">
        <f t="shared" si="126"/>
        <v>0</v>
      </c>
      <c r="O491" s="80">
        <f t="shared" si="127"/>
        <v>0</v>
      </c>
      <c r="P491" s="79">
        <f t="shared" si="128"/>
        <v>0</v>
      </c>
      <c r="Q491" s="80">
        <f t="shared" si="129"/>
        <v>0</v>
      </c>
      <c r="R491" s="80">
        <f t="shared" si="130"/>
        <v>0</v>
      </c>
      <c r="S491">
        <f t="shared" si="136"/>
        <v>0</v>
      </c>
      <c r="T491" s="35">
        <f t="shared" si="131"/>
        <v>0</v>
      </c>
      <c r="U491" s="35">
        <f t="shared" si="137"/>
        <v>0</v>
      </c>
      <c r="V491" s="42">
        <f t="shared" si="138"/>
        <v>0</v>
      </c>
      <c r="W491" s="42">
        <f t="shared" si="139"/>
        <v>0</v>
      </c>
    </row>
    <row r="492" spans="2:23" x14ac:dyDescent="0.25">
      <c r="B492">
        <v>490</v>
      </c>
      <c r="C492" s="35">
        <f t="shared" si="133"/>
        <v>0</v>
      </c>
      <c r="D492" s="46">
        <f>IF(W491&gt;0,ROUND(PMT(EvalSheet!$F$92/12,EvalSheet!$F$96*12,-C492),5),0)</f>
        <v>0</v>
      </c>
      <c r="E492" s="6">
        <f t="shared" si="132"/>
        <v>0</v>
      </c>
      <c r="F492" s="6">
        <f>IF(W491&gt;0,ROUND(MIN(C492,EvalSheet!$F$168)*$F$1,2),0)</f>
        <v>0</v>
      </c>
      <c r="G492" s="7">
        <v>0</v>
      </c>
      <c r="H492" s="7">
        <f>IF(W491&gt;0,ROUND(MIN(C492,EvalSheet!$F$168)*$H$1,0),0)</f>
        <v>0</v>
      </c>
      <c r="I492" s="7">
        <f>IF(W491&gt;0,ROUND(MIN(C492,EvalSheet!$F$168)*$I$1,2),0)</f>
        <v>0</v>
      </c>
      <c r="J492" s="7">
        <f>IF(W491&gt;0,ROUND(MIN(C492,EvalSheet!$F$168)*$J$1,2),0)</f>
        <v>0</v>
      </c>
      <c r="K492" s="7">
        <f>IF(W491&gt;0,ROUND(MIN(C492,EvalSheet!$F$168)*$K$1,2),0)</f>
        <v>0</v>
      </c>
      <c r="L492" s="6">
        <f t="shared" si="134"/>
        <v>0</v>
      </c>
      <c r="M492" s="7">
        <f t="shared" si="135"/>
        <v>0</v>
      </c>
      <c r="N492" s="2">
        <f t="shared" si="126"/>
        <v>0</v>
      </c>
      <c r="O492" s="80">
        <f t="shared" si="127"/>
        <v>0</v>
      </c>
      <c r="P492" s="79">
        <f t="shared" si="128"/>
        <v>0</v>
      </c>
      <c r="Q492" s="80">
        <f t="shared" si="129"/>
        <v>0</v>
      </c>
      <c r="R492" s="80">
        <f t="shared" si="130"/>
        <v>0</v>
      </c>
      <c r="S492">
        <f t="shared" si="136"/>
        <v>0</v>
      </c>
      <c r="T492" s="35">
        <f t="shared" si="131"/>
        <v>0</v>
      </c>
      <c r="U492" s="35">
        <f t="shared" si="137"/>
        <v>0</v>
      </c>
      <c r="V492" s="42">
        <f t="shared" si="138"/>
        <v>0</v>
      </c>
      <c r="W492" s="42">
        <f t="shared" si="139"/>
        <v>0</v>
      </c>
    </row>
    <row r="493" spans="2:23" x14ac:dyDescent="0.25">
      <c r="B493">
        <v>491</v>
      </c>
      <c r="C493" s="35">
        <f t="shared" si="133"/>
        <v>0</v>
      </c>
      <c r="D493" s="46">
        <f>IF(W492&gt;0,ROUND(PMT(EvalSheet!$F$92/12,EvalSheet!$F$96*12,-C493),5),0)</f>
        <v>0</v>
      </c>
      <c r="E493" s="6">
        <f t="shared" si="132"/>
        <v>0</v>
      </c>
      <c r="F493" s="6">
        <f>IF(W492&gt;0,ROUND(MIN(C493,EvalSheet!$F$168)*$F$1,2),0)</f>
        <v>0</v>
      </c>
      <c r="G493" s="7">
        <v>0</v>
      </c>
      <c r="H493" s="7">
        <f>IF(W492&gt;0,ROUND(MIN(C493,EvalSheet!$F$168)*$H$1,0),0)</f>
        <v>0</v>
      </c>
      <c r="I493" s="7">
        <f>IF(W492&gt;0,ROUND(MIN(C493,EvalSheet!$F$168)*$I$1,2),0)</f>
        <v>0</v>
      </c>
      <c r="J493" s="7">
        <f>IF(W492&gt;0,ROUND(MIN(C493,EvalSheet!$F$168)*$J$1,2),0)</f>
        <v>0</v>
      </c>
      <c r="K493" s="7">
        <f>IF(W492&gt;0,ROUND(MIN(C493,EvalSheet!$F$168)*$K$1,2),0)</f>
        <v>0</v>
      </c>
      <c r="L493" s="6">
        <f t="shared" si="134"/>
        <v>0</v>
      </c>
      <c r="M493" s="7">
        <f t="shared" si="135"/>
        <v>0</v>
      </c>
      <c r="N493" s="2">
        <f t="shared" si="126"/>
        <v>0</v>
      </c>
      <c r="O493" s="80">
        <f t="shared" si="127"/>
        <v>0</v>
      </c>
      <c r="P493" s="79">
        <f t="shared" si="128"/>
        <v>0</v>
      </c>
      <c r="Q493" s="80">
        <f t="shared" si="129"/>
        <v>0</v>
      </c>
      <c r="R493" s="80">
        <f t="shared" si="130"/>
        <v>0</v>
      </c>
      <c r="S493">
        <f t="shared" si="136"/>
        <v>0</v>
      </c>
      <c r="T493" s="35">
        <f t="shared" si="131"/>
        <v>0</v>
      </c>
      <c r="U493" s="35">
        <f t="shared" si="137"/>
        <v>0</v>
      </c>
      <c r="V493" s="42">
        <f t="shared" si="138"/>
        <v>0</v>
      </c>
      <c r="W493" s="42">
        <f t="shared" si="139"/>
        <v>0</v>
      </c>
    </row>
    <row r="494" spans="2:23" x14ac:dyDescent="0.25">
      <c r="B494">
        <v>492</v>
      </c>
      <c r="C494" s="35">
        <f t="shared" si="133"/>
        <v>0</v>
      </c>
      <c r="D494" s="46">
        <f>IF(W493&gt;0,ROUND(PMT(EvalSheet!$F$92/12,EvalSheet!$F$96*12,-C494),5),0)</f>
        <v>0</v>
      </c>
      <c r="E494" s="6">
        <f t="shared" si="132"/>
        <v>0</v>
      </c>
      <c r="F494" s="6">
        <f>IF(W493&gt;0,ROUND(MIN(C494,EvalSheet!$F$168)*$F$1,2),0)</f>
        <v>0</v>
      </c>
      <c r="G494" s="7">
        <v>0</v>
      </c>
      <c r="H494" s="7">
        <f>IF(W493&gt;0,ROUND(MIN(C494,EvalSheet!$F$168)*$H$1,0),0)</f>
        <v>0</v>
      </c>
      <c r="I494" s="7">
        <f>IF(W493&gt;0,ROUND(MIN(C494,EvalSheet!$F$168)*$I$1,2),0)</f>
        <v>0</v>
      </c>
      <c r="J494" s="7">
        <f>IF(W493&gt;0,ROUND(MIN(C494,EvalSheet!$F$168)*$J$1,2),0)</f>
        <v>0</v>
      </c>
      <c r="K494" s="7">
        <f>IF(W493&gt;0,ROUND(MIN(C494,EvalSheet!$F$168)*$K$1,2),0)</f>
        <v>0</v>
      </c>
      <c r="L494" s="6">
        <f t="shared" si="134"/>
        <v>0</v>
      </c>
      <c r="M494" s="7">
        <f t="shared" si="135"/>
        <v>0</v>
      </c>
      <c r="N494" s="2">
        <f t="shared" si="126"/>
        <v>0</v>
      </c>
      <c r="O494" s="80">
        <f t="shared" si="127"/>
        <v>0</v>
      </c>
      <c r="P494" s="79">
        <f t="shared" si="128"/>
        <v>0</v>
      </c>
      <c r="Q494" s="80">
        <f t="shared" si="129"/>
        <v>0</v>
      </c>
      <c r="R494" s="80">
        <f t="shared" si="130"/>
        <v>0</v>
      </c>
      <c r="S494">
        <f t="shared" si="136"/>
        <v>0</v>
      </c>
      <c r="T494" s="35">
        <f t="shared" si="131"/>
        <v>0</v>
      </c>
      <c r="U494" s="35">
        <f t="shared" si="137"/>
        <v>0</v>
      </c>
      <c r="V494" s="42">
        <f t="shared" si="138"/>
        <v>0</v>
      </c>
      <c r="W494" s="42">
        <f t="shared" si="139"/>
        <v>0</v>
      </c>
    </row>
    <row r="495" spans="2:23" x14ac:dyDescent="0.25">
      <c r="B495">
        <v>493</v>
      </c>
      <c r="C495" s="35">
        <f t="shared" si="133"/>
        <v>0</v>
      </c>
      <c r="D495" s="46">
        <f>IF(W494&gt;0,ROUND(PMT(EvalSheet!$F$92/12,EvalSheet!$F$96*12,-C495),5),0)</f>
        <v>0</v>
      </c>
      <c r="E495" s="6">
        <f t="shared" si="132"/>
        <v>0</v>
      </c>
      <c r="F495" s="6">
        <f>IF(W494&gt;0,ROUND(MIN(C495,EvalSheet!$F$168)*$F$1,2),0)</f>
        <v>0</v>
      </c>
      <c r="G495" s="7">
        <v>0</v>
      </c>
      <c r="H495" s="7">
        <f>IF(W494&gt;0,ROUND(MIN(C495,EvalSheet!$F$168)*$H$1,0),0)</f>
        <v>0</v>
      </c>
      <c r="I495" s="7">
        <f>IF(W494&gt;0,ROUND(MIN(C495,EvalSheet!$F$168)*$I$1,2),0)</f>
        <v>0</v>
      </c>
      <c r="J495" s="7">
        <f>IF(W494&gt;0,ROUND(MIN(C495,EvalSheet!$F$168)*$J$1,2),0)</f>
        <v>0</v>
      </c>
      <c r="K495" s="7">
        <f>IF(W494&gt;0,ROUND(MIN(C495,EvalSheet!$F$168)*$K$1,2),0)</f>
        <v>0</v>
      </c>
      <c r="L495" s="6">
        <f t="shared" si="134"/>
        <v>0</v>
      </c>
      <c r="M495" s="7">
        <f t="shared" si="135"/>
        <v>0</v>
      </c>
      <c r="N495" s="2">
        <f t="shared" si="126"/>
        <v>0</v>
      </c>
      <c r="O495" s="80">
        <f t="shared" si="127"/>
        <v>0</v>
      </c>
      <c r="P495" s="79">
        <f t="shared" si="128"/>
        <v>0</v>
      </c>
      <c r="Q495" s="80">
        <f t="shared" si="129"/>
        <v>0</v>
      </c>
      <c r="R495" s="80">
        <f t="shared" si="130"/>
        <v>0</v>
      </c>
      <c r="S495">
        <f t="shared" si="136"/>
        <v>0</v>
      </c>
      <c r="T495" s="35">
        <f t="shared" si="131"/>
        <v>0</v>
      </c>
      <c r="U495" s="35">
        <f t="shared" si="137"/>
        <v>0</v>
      </c>
      <c r="V495" s="42">
        <f t="shared" si="138"/>
        <v>0</v>
      </c>
      <c r="W495" s="42">
        <f t="shared" si="139"/>
        <v>0</v>
      </c>
    </row>
    <row r="496" spans="2:23" x14ac:dyDescent="0.25">
      <c r="B496">
        <v>494</v>
      </c>
      <c r="C496" s="35">
        <f t="shared" si="133"/>
        <v>0</v>
      </c>
      <c r="D496" s="46">
        <f>IF(W495&gt;0,ROUND(PMT(EvalSheet!$F$92/12,EvalSheet!$F$96*12,-C496),5),0)</f>
        <v>0</v>
      </c>
      <c r="E496" s="6">
        <f t="shared" si="132"/>
        <v>0</v>
      </c>
      <c r="F496" s="6">
        <f>IF(W495&gt;0,ROUND(MIN(C496,EvalSheet!$F$168)*$F$1,2),0)</f>
        <v>0</v>
      </c>
      <c r="G496" s="7">
        <v>0</v>
      </c>
      <c r="H496" s="7">
        <f>IF(W495&gt;0,ROUND(MIN(C496,EvalSheet!$F$168)*$H$1,0),0)</f>
        <v>0</v>
      </c>
      <c r="I496" s="7">
        <f>IF(W495&gt;0,ROUND(MIN(C496,EvalSheet!$F$168)*$I$1,2),0)</f>
        <v>0</v>
      </c>
      <c r="J496" s="7">
        <f>IF(W495&gt;0,ROUND(MIN(C496,EvalSheet!$F$168)*$J$1,2),0)</f>
        <v>0</v>
      </c>
      <c r="K496" s="7">
        <f>IF(W495&gt;0,ROUND(MIN(C496,EvalSheet!$F$168)*$K$1,2),0)</f>
        <v>0</v>
      </c>
      <c r="L496" s="6">
        <f t="shared" si="134"/>
        <v>0</v>
      </c>
      <c r="M496" s="7">
        <f t="shared" si="135"/>
        <v>0</v>
      </c>
      <c r="N496" s="2">
        <f t="shared" si="126"/>
        <v>0</v>
      </c>
      <c r="O496" s="80">
        <f t="shared" si="127"/>
        <v>0</v>
      </c>
      <c r="P496" s="79">
        <f t="shared" si="128"/>
        <v>0</v>
      </c>
      <c r="Q496" s="80">
        <f t="shared" si="129"/>
        <v>0</v>
      </c>
      <c r="R496" s="80">
        <f t="shared" si="130"/>
        <v>0</v>
      </c>
      <c r="S496">
        <f t="shared" si="136"/>
        <v>0</v>
      </c>
      <c r="T496" s="35">
        <f t="shared" si="131"/>
        <v>0</v>
      </c>
      <c r="U496" s="35">
        <f t="shared" si="137"/>
        <v>0</v>
      </c>
      <c r="V496" s="42">
        <f t="shared" si="138"/>
        <v>0</v>
      </c>
      <c r="W496" s="42">
        <f t="shared" si="139"/>
        <v>0</v>
      </c>
    </row>
    <row r="497" spans="2:23" x14ac:dyDescent="0.25">
      <c r="B497">
        <v>495</v>
      </c>
      <c r="C497" s="35">
        <f t="shared" si="133"/>
        <v>0</v>
      </c>
      <c r="D497" s="46">
        <f>IF(W496&gt;0,ROUND(PMT(EvalSheet!$F$92/12,EvalSheet!$F$96*12,-C497),5),0)</f>
        <v>0</v>
      </c>
      <c r="E497" s="6">
        <f t="shared" si="132"/>
        <v>0</v>
      </c>
      <c r="F497" s="6">
        <f>IF(W496&gt;0,ROUND(MIN(C497,EvalSheet!$F$168)*$F$1,2),0)</f>
        <v>0</v>
      </c>
      <c r="G497" s="7">
        <v>0</v>
      </c>
      <c r="H497" s="7">
        <f>IF(W496&gt;0,ROUND(MIN(C497,EvalSheet!$F$168)*$H$1,0),0)</f>
        <v>0</v>
      </c>
      <c r="I497" s="7">
        <f>IF(W496&gt;0,ROUND(MIN(C497,EvalSheet!$F$168)*$I$1,2),0)</f>
        <v>0</v>
      </c>
      <c r="J497" s="7">
        <f>IF(W496&gt;0,ROUND(MIN(C497,EvalSheet!$F$168)*$J$1,2),0)</f>
        <v>0</v>
      </c>
      <c r="K497" s="7">
        <f>IF(W496&gt;0,ROUND(MIN(C497,EvalSheet!$F$168)*$K$1,2),0)</f>
        <v>0</v>
      </c>
      <c r="L497" s="6">
        <f t="shared" si="134"/>
        <v>0</v>
      </c>
      <c r="M497" s="7">
        <f t="shared" si="135"/>
        <v>0</v>
      </c>
      <c r="N497" s="2">
        <f t="shared" si="126"/>
        <v>0</v>
      </c>
      <c r="O497" s="80">
        <f t="shared" si="127"/>
        <v>0</v>
      </c>
      <c r="P497" s="79">
        <f t="shared" si="128"/>
        <v>0</v>
      </c>
      <c r="Q497" s="80">
        <f t="shared" si="129"/>
        <v>0</v>
      </c>
      <c r="R497" s="80">
        <f t="shared" si="130"/>
        <v>0</v>
      </c>
      <c r="S497">
        <f t="shared" si="136"/>
        <v>0</v>
      </c>
      <c r="T497" s="35">
        <f t="shared" si="131"/>
        <v>0</v>
      </c>
      <c r="U497" s="35">
        <f t="shared" si="137"/>
        <v>0</v>
      </c>
      <c r="V497" s="42">
        <f t="shared" si="138"/>
        <v>0</v>
      </c>
      <c r="W497" s="42">
        <f t="shared" si="139"/>
        <v>0</v>
      </c>
    </row>
    <row r="498" spans="2:23" x14ac:dyDescent="0.25">
      <c r="B498">
        <v>496</v>
      </c>
      <c r="C498" s="35">
        <f t="shared" si="133"/>
        <v>0</v>
      </c>
      <c r="D498" s="46">
        <f>IF(W497&gt;0,ROUND(PMT(EvalSheet!$F$92/12,EvalSheet!$F$96*12,-C498),5),0)</f>
        <v>0</v>
      </c>
      <c r="E498" s="6">
        <f t="shared" si="132"/>
        <v>0</v>
      </c>
      <c r="F498" s="6">
        <f>IF(W497&gt;0,ROUND(MIN(C498,EvalSheet!$F$168)*$F$1,2),0)</f>
        <v>0</v>
      </c>
      <c r="G498" s="7">
        <v>0</v>
      </c>
      <c r="H498" s="7">
        <f>IF(W497&gt;0,ROUND(MIN(C498,EvalSheet!$F$168)*$H$1,0),0)</f>
        <v>0</v>
      </c>
      <c r="I498" s="7">
        <f>IF(W497&gt;0,ROUND(MIN(C498,EvalSheet!$F$168)*$I$1,2),0)</f>
        <v>0</v>
      </c>
      <c r="J498" s="7">
        <f>IF(W497&gt;0,ROUND(MIN(C498,EvalSheet!$F$168)*$J$1,2),0)</f>
        <v>0</v>
      </c>
      <c r="K498" s="7">
        <f>IF(W497&gt;0,ROUND(MIN(C498,EvalSheet!$F$168)*$K$1,2),0)</f>
        <v>0</v>
      </c>
      <c r="L498" s="6">
        <f t="shared" si="134"/>
        <v>0</v>
      </c>
      <c r="M498" s="7">
        <f t="shared" si="135"/>
        <v>0</v>
      </c>
      <c r="N498" s="2">
        <f t="shared" si="126"/>
        <v>0</v>
      </c>
      <c r="O498" s="80">
        <f t="shared" si="127"/>
        <v>0</v>
      </c>
      <c r="P498" s="79">
        <f t="shared" si="128"/>
        <v>0</v>
      </c>
      <c r="Q498" s="80">
        <f t="shared" si="129"/>
        <v>0</v>
      </c>
      <c r="R498" s="80">
        <f t="shared" si="130"/>
        <v>0</v>
      </c>
      <c r="S498">
        <f t="shared" si="136"/>
        <v>0</v>
      </c>
      <c r="T498" s="35">
        <f t="shared" si="131"/>
        <v>0</v>
      </c>
      <c r="U498" s="35">
        <f t="shared" si="137"/>
        <v>0</v>
      </c>
      <c r="V498" s="42">
        <f t="shared" si="138"/>
        <v>0</v>
      </c>
      <c r="W498" s="42">
        <f t="shared" si="139"/>
        <v>0</v>
      </c>
    </row>
    <row r="499" spans="2:23" x14ac:dyDescent="0.25">
      <c r="B499">
        <v>497</v>
      </c>
      <c r="C499" s="35">
        <f t="shared" ref="C499:C534" si="140">IF(W498&gt;0,C498-1000,C498)</f>
        <v>0</v>
      </c>
      <c r="D499" s="46">
        <f>IF(W498&gt;0,ROUND(PMT(EvalSheet!$F$92/12,EvalSheet!$F$96*12,-C499),5),0)</f>
        <v>0</v>
      </c>
      <c r="E499" s="6">
        <f t="shared" si="132"/>
        <v>0</v>
      </c>
      <c r="F499" s="6">
        <f>IF(W498&gt;0,ROUND(MIN(C499,EvalSheet!$F$168)*$F$1,2),0)</f>
        <v>0</v>
      </c>
      <c r="G499" s="7">
        <v>0</v>
      </c>
      <c r="H499" s="7">
        <f>IF(W498&gt;0,ROUND(MIN(C499,EvalSheet!$F$168)*$H$1,0),0)</f>
        <v>0</v>
      </c>
      <c r="I499" s="7">
        <f>IF(W498&gt;0,ROUND(MIN(C499,EvalSheet!$F$168)*$I$1,2),0)</f>
        <v>0</v>
      </c>
      <c r="J499" s="7">
        <f>IF(W498&gt;0,ROUND(MIN(C499,EvalSheet!$F$168)*$J$1,2),0)</f>
        <v>0</v>
      </c>
      <c r="K499" s="7">
        <f>IF(W498&gt;0,ROUND(MIN(C499,EvalSheet!$F$168)*$K$1,2),0)</f>
        <v>0</v>
      </c>
      <c r="L499" s="6">
        <f t="shared" ref="L499:L534" si="141">IF(W498&gt;0,F499+SUM(H499:K499),0)</f>
        <v>0</v>
      </c>
      <c r="M499" s="7">
        <f t="shared" ref="M499:M534" si="142">IF(W498&gt;0,ROUND(L499/12,2),0)</f>
        <v>0</v>
      </c>
      <c r="N499" s="2">
        <f t="shared" si="126"/>
        <v>0</v>
      </c>
      <c r="O499" s="80">
        <f t="shared" si="127"/>
        <v>0</v>
      </c>
      <c r="P499" s="79">
        <f t="shared" si="128"/>
        <v>0</v>
      </c>
      <c r="Q499" s="80">
        <f t="shared" si="129"/>
        <v>0</v>
      </c>
      <c r="R499" s="80">
        <f t="shared" si="130"/>
        <v>0</v>
      </c>
      <c r="S499">
        <f t="shared" ref="S499:S534" si="143">IF(W498&gt;0,S498,0)</f>
        <v>0</v>
      </c>
      <c r="T499" s="35">
        <f t="shared" si="131"/>
        <v>0</v>
      </c>
      <c r="U499" s="35">
        <f t="shared" ref="U499:U534" si="144">IF(AND(T499&gt;0,T500=0),T499,0)</f>
        <v>0</v>
      </c>
      <c r="V499" s="42">
        <f t="shared" ref="V499:V534" si="145">IF(W498&gt;0,V498,0)</f>
        <v>0</v>
      </c>
      <c r="W499" s="42">
        <f t="shared" ref="W499:W534" si="146">IF(ROUND(T499-V499,2)&gt;0,ROUND(T499-V499,2),0)</f>
        <v>0</v>
      </c>
    </row>
    <row r="500" spans="2:23" x14ac:dyDescent="0.25">
      <c r="B500">
        <v>498</v>
      </c>
      <c r="C500" s="35">
        <f t="shared" si="140"/>
        <v>0</v>
      </c>
      <c r="D500" s="46">
        <f>IF(W499&gt;0,ROUND(PMT(EvalSheet!$F$92/12,EvalSheet!$F$96*12,-C500),5),0)</f>
        <v>0</v>
      </c>
      <c r="E500" s="6">
        <f t="shared" si="132"/>
        <v>0</v>
      </c>
      <c r="F500" s="6">
        <f>IF(W499&gt;0,ROUND(MIN(C500,EvalSheet!$F$168)*$F$1,2),0)</f>
        <v>0</v>
      </c>
      <c r="G500" s="7">
        <v>0</v>
      </c>
      <c r="H500" s="7">
        <f>IF(W499&gt;0,ROUND(MIN(C500,EvalSheet!$F$168)*$H$1,0),0)</f>
        <v>0</v>
      </c>
      <c r="I500" s="7">
        <f>IF(W499&gt;0,ROUND(MIN(C500,EvalSheet!$F$168)*$I$1,2),0)</f>
        <v>0</v>
      </c>
      <c r="J500" s="7">
        <f>IF(W499&gt;0,ROUND(MIN(C500,EvalSheet!$F$168)*$J$1,2),0)</f>
        <v>0</v>
      </c>
      <c r="K500" s="7">
        <f>IF(W499&gt;0,ROUND(MIN(C500,EvalSheet!$F$168)*$K$1,2),0)</f>
        <v>0</v>
      </c>
      <c r="L500" s="6">
        <f t="shared" si="141"/>
        <v>0</v>
      </c>
      <c r="M500" s="7">
        <f t="shared" si="142"/>
        <v>0</v>
      </c>
      <c r="N500" s="2">
        <f t="shared" si="126"/>
        <v>0</v>
      </c>
      <c r="O500" s="80">
        <f t="shared" si="127"/>
        <v>0</v>
      </c>
      <c r="P500" s="79">
        <f t="shared" si="128"/>
        <v>0</v>
      </c>
      <c r="Q500" s="80">
        <f t="shared" si="129"/>
        <v>0</v>
      </c>
      <c r="R500" s="80">
        <f t="shared" si="130"/>
        <v>0</v>
      </c>
      <c r="S500">
        <f t="shared" si="143"/>
        <v>0</v>
      </c>
      <c r="T500" s="35">
        <f t="shared" si="131"/>
        <v>0</v>
      </c>
      <c r="U500" s="35">
        <f t="shared" si="144"/>
        <v>0</v>
      </c>
      <c r="V500" s="42">
        <f t="shared" si="145"/>
        <v>0</v>
      </c>
      <c r="W500" s="42">
        <f t="shared" si="146"/>
        <v>0</v>
      </c>
    </row>
    <row r="501" spans="2:23" x14ac:dyDescent="0.25">
      <c r="B501">
        <v>499</v>
      </c>
      <c r="C501" s="35">
        <f t="shared" si="140"/>
        <v>0</v>
      </c>
      <c r="D501" s="46">
        <f>IF(W500&gt;0,ROUND(PMT(EvalSheet!$F$92/12,EvalSheet!$F$96*12,-C501),5),0)</f>
        <v>0</v>
      </c>
      <c r="E501" s="6">
        <f t="shared" si="132"/>
        <v>0</v>
      </c>
      <c r="F501" s="6">
        <f>IF(W500&gt;0,ROUND(MIN(C501,EvalSheet!$F$168)*$F$1,2),0)</f>
        <v>0</v>
      </c>
      <c r="G501" s="7">
        <v>0</v>
      </c>
      <c r="H501" s="7">
        <f>IF(W500&gt;0,ROUND(MIN(C501,EvalSheet!$F$168)*$H$1,0),0)</f>
        <v>0</v>
      </c>
      <c r="I501" s="7">
        <f>IF(W500&gt;0,ROUND(MIN(C501,EvalSheet!$F$168)*$I$1,2),0)</f>
        <v>0</v>
      </c>
      <c r="J501" s="7">
        <f>IF(W500&gt;0,ROUND(MIN(C501,EvalSheet!$F$168)*$J$1,2),0)</f>
        <v>0</v>
      </c>
      <c r="K501" s="7">
        <f>IF(W500&gt;0,ROUND(MIN(C501,EvalSheet!$F$168)*$K$1,2),0)</f>
        <v>0</v>
      </c>
      <c r="L501" s="6">
        <f t="shared" si="141"/>
        <v>0</v>
      </c>
      <c r="M501" s="7">
        <f t="shared" si="142"/>
        <v>0</v>
      </c>
      <c r="N501" s="2">
        <f t="shared" si="126"/>
        <v>0</v>
      </c>
      <c r="O501" s="80">
        <f t="shared" si="127"/>
        <v>0</v>
      </c>
      <c r="P501" s="79">
        <f t="shared" si="128"/>
        <v>0</v>
      </c>
      <c r="Q501" s="80">
        <f t="shared" si="129"/>
        <v>0</v>
      </c>
      <c r="R501" s="80">
        <f t="shared" si="130"/>
        <v>0</v>
      </c>
      <c r="S501">
        <f t="shared" si="143"/>
        <v>0</v>
      </c>
      <c r="T501" s="35">
        <f t="shared" si="131"/>
        <v>0</v>
      </c>
      <c r="U501" s="35">
        <f t="shared" si="144"/>
        <v>0</v>
      </c>
      <c r="V501" s="42">
        <f t="shared" si="145"/>
        <v>0</v>
      </c>
      <c r="W501" s="42">
        <f t="shared" si="146"/>
        <v>0</v>
      </c>
    </row>
    <row r="502" spans="2:23" x14ac:dyDescent="0.25">
      <c r="B502">
        <v>500</v>
      </c>
      <c r="C502" s="35">
        <f t="shared" si="140"/>
        <v>0</v>
      </c>
      <c r="D502" s="46">
        <f>IF(W501&gt;0,ROUND(PMT(EvalSheet!$F$92/12,EvalSheet!$F$96*12,-C502),5),0)</f>
        <v>0</v>
      </c>
      <c r="E502" s="6">
        <f t="shared" si="132"/>
        <v>0</v>
      </c>
      <c r="F502" s="6">
        <f>IF(W501&gt;0,ROUND(MIN(C502,EvalSheet!$F$168)*$F$1,2),0)</f>
        <v>0</v>
      </c>
      <c r="G502" s="7">
        <v>0</v>
      </c>
      <c r="H502" s="7">
        <f>IF(W501&gt;0,ROUND(MIN(C502,EvalSheet!$F$168)*$H$1,0),0)</f>
        <v>0</v>
      </c>
      <c r="I502" s="7">
        <f>IF(W501&gt;0,ROUND(MIN(C502,EvalSheet!$F$168)*$I$1,2),0)</f>
        <v>0</v>
      </c>
      <c r="J502" s="7">
        <f>IF(W501&gt;0,ROUND(MIN(C502,EvalSheet!$F$168)*$J$1,2),0)</f>
        <v>0</v>
      </c>
      <c r="K502" s="7">
        <f>IF(W501&gt;0,ROUND(MIN(C502,EvalSheet!$F$168)*$K$1,2),0)</f>
        <v>0</v>
      </c>
      <c r="L502" s="6">
        <f t="shared" si="141"/>
        <v>0</v>
      </c>
      <c r="M502" s="7">
        <f t="shared" si="142"/>
        <v>0</v>
      </c>
      <c r="N502" s="2">
        <f t="shared" si="126"/>
        <v>0</v>
      </c>
      <c r="O502" s="80">
        <f t="shared" si="127"/>
        <v>0</v>
      </c>
      <c r="P502" s="79">
        <f t="shared" si="128"/>
        <v>0</v>
      </c>
      <c r="Q502" s="80">
        <f t="shared" si="129"/>
        <v>0</v>
      </c>
      <c r="R502" s="80">
        <f t="shared" si="130"/>
        <v>0</v>
      </c>
      <c r="S502">
        <f t="shared" si="143"/>
        <v>0</v>
      </c>
      <c r="T502" s="35">
        <f t="shared" si="131"/>
        <v>0</v>
      </c>
      <c r="U502" s="35">
        <f t="shared" si="144"/>
        <v>0</v>
      </c>
      <c r="V502" s="42">
        <f t="shared" si="145"/>
        <v>0</v>
      </c>
      <c r="W502" s="42">
        <f t="shared" si="146"/>
        <v>0</v>
      </c>
    </row>
    <row r="503" spans="2:23" x14ac:dyDescent="0.25">
      <c r="B503">
        <v>501</v>
      </c>
      <c r="C503" s="35">
        <f t="shared" si="140"/>
        <v>0</v>
      </c>
      <c r="D503" s="46">
        <f>IF(W502&gt;0,ROUND(PMT(EvalSheet!$F$92/12,EvalSheet!$F$96*12,-C503),5),0)</f>
        <v>0</v>
      </c>
      <c r="E503" s="6">
        <f t="shared" si="132"/>
        <v>0</v>
      </c>
      <c r="F503" s="6">
        <f>IF(W502&gt;0,ROUND(MIN(C503,EvalSheet!$F$168)*$F$1,2),0)</f>
        <v>0</v>
      </c>
      <c r="G503" s="7">
        <v>0</v>
      </c>
      <c r="H503" s="7">
        <f>IF(W502&gt;0,ROUND(MIN(C503,EvalSheet!$F$168)*$H$1,0),0)</f>
        <v>0</v>
      </c>
      <c r="I503" s="7">
        <f>IF(W502&gt;0,ROUND(MIN(C503,EvalSheet!$F$168)*$I$1,2),0)</f>
        <v>0</v>
      </c>
      <c r="J503" s="7">
        <f>IF(W502&gt;0,ROUND(MIN(C503,EvalSheet!$F$168)*$J$1,2),0)</f>
        <v>0</v>
      </c>
      <c r="K503" s="7">
        <f>IF(W502&gt;0,ROUND(MIN(C503,EvalSheet!$F$168)*$K$1,2),0)</f>
        <v>0</v>
      </c>
      <c r="L503" s="6">
        <f t="shared" si="141"/>
        <v>0</v>
      </c>
      <c r="M503" s="7">
        <f t="shared" si="142"/>
        <v>0</v>
      </c>
      <c r="N503" s="2">
        <f t="shared" si="126"/>
        <v>0</v>
      </c>
      <c r="O503" s="80">
        <f t="shared" si="127"/>
        <v>0</v>
      </c>
      <c r="P503" s="79">
        <f t="shared" si="128"/>
        <v>0</v>
      </c>
      <c r="Q503" s="80">
        <f t="shared" si="129"/>
        <v>0</v>
      </c>
      <c r="R503" s="80">
        <f t="shared" si="130"/>
        <v>0</v>
      </c>
      <c r="S503">
        <f t="shared" si="143"/>
        <v>0</v>
      </c>
      <c r="T503" s="35">
        <f t="shared" si="131"/>
        <v>0</v>
      </c>
      <c r="U503" s="35">
        <f t="shared" si="144"/>
        <v>0</v>
      </c>
      <c r="V503" s="42">
        <f t="shared" si="145"/>
        <v>0</v>
      </c>
      <c r="W503" s="42">
        <f t="shared" si="146"/>
        <v>0</v>
      </c>
    </row>
    <row r="504" spans="2:23" x14ac:dyDescent="0.25">
      <c r="B504">
        <v>502</v>
      </c>
      <c r="C504" s="35">
        <f t="shared" si="140"/>
        <v>0</v>
      </c>
      <c r="D504" s="46">
        <f>IF(W503&gt;0,ROUND(PMT(EvalSheet!$F$92/12,EvalSheet!$F$96*12,-C504),5),0)</f>
        <v>0</v>
      </c>
      <c r="E504" s="6">
        <f t="shared" si="132"/>
        <v>0</v>
      </c>
      <c r="F504" s="6">
        <f>IF(W503&gt;0,ROUND(MIN(C504,EvalSheet!$F$168)*$F$1,2),0)</f>
        <v>0</v>
      </c>
      <c r="G504" s="7">
        <v>0</v>
      </c>
      <c r="H504" s="7">
        <f>IF(W503&gt;0,ROUND(MIN(C504,EvalSheet!$F$168)*$H$1,0),0)</f>
        <v>0</v>
      </c>
      <c r="I504" s="7">
        <f>IF(W503&gt;0,ROUND(MIN(C504,EvalSheet!$F$168)*$I$1,2),0)</f>
        <v>0</v>
      </c>
      <c r="J504" s="7">
        <f>IF(W503&gt;0,ROUND(MIN(C504,EvalSheet!$F$168)*$J$1,2),0)</f>
        <v>0</v>
      </c>
      <c r="K504" s="7">
        <f>IF(W503&gt;0,ROUND(MIN(C504,EvalSheet!$F$168)*$K$1,2),0)</f>
        <v>0</v>
      </c>
      <c r="L504" s="6">
        <f t="shared" si="141"/>
        <v>0</v>
      </c>
      <c r="M504" s="7">
        <f t="shared" si="142"/>
        <v>0</v>
      </c>
      <c r="N504" s="2">
        <f t="shared" si="126"/>
        <v>0</v>
      </c>
      <c r="O504" s="80">
        <f t="shared" si="127"/>
        <v>0</v>
      </c>
      <c r="P504" s="79">
        <f t="shared" si="128"/>
        <v>0</v>
      </c>
      <c r="Q504" s="80">
        <f t="shared" si="129"/>
        <v>0</v>
      </c>
      <c r="R504" s="80">
        <f t="shared" si="130"/>
        <v>0</v>
      </c>
      <c r="S504">
        <f t="shared" si="143"/>
        <v>0</v>
      </c>
      <c r="T504" s="35">
        <f t="shared" si="131"/>
        <v>0</v>
      </c>
      <c r="U504" s="35">
        <f t="shared" si="144"/>
        <v>0</v>
      </c>
      <c r="V504" s="42">
        <f t="shared" si="145"/>
        <v>0</v>
      </c>
      <c r="W504" s="42">
        <f t="shared" si="146"/>
        <v>0</v>
      </c>
    </row>
    <row r="505" spans="2:23" x14ac:dyDescent="0.25">
      <c r="B505">
        <v>503</v>
      </c>
      <c r="C505" s="35">
        <f t="shared" si="140"/>
        <v>0</v>
      </c>
      <c r="D505" s="46">
        <f>IF(W504&gt;0,ROUND(PMT(EvalSheet!$F$92/12,EvalSheet!$F$96*12,-C505),5),0)</f>
        <v>0</v>
      </c>
      <c r="E505" s="6">
        <f t="shared" si="132"/>
        <v>0</v>
      </c>
      <c r="F505" s="6">
        <f>IF(W504&gt;0,ROUND(MIN(C505,EvalSheet!$F$168)*$F$1,2),0)</f>
        <v>0</v>
      </c>
      <c r="G505" s="7">
        <v>0</v>
      </c>
      <c r="H505" s="7">
        <f>IF(W504&gt;0,ROUND(MIN(C505,EvalSheet!$F$168)*$H$1,0),0)</f>
        <v>0</v>
      </c>
      <c r="I505" s="7">
        <f>IF(W504&gt;0,ROUND(MIN(C505,EvalSheet!$F$168)*$I$1,2),0)</f>
        <v>0</v>
      </c>
      <c r="J505" s="7">
        <f>IF(W504&gt;0,ROUND(MIN(C505,EvalSheet!$F$168)*$J$1,2),0)</f>
        <v>0</v>
      </c>
      <c r="K505" s="7">
        <f>IF(W504&gt;0,ROUND(MIN(C505,EvalSheet!$F$168)*$K$1,2),0)</f>
        <v>0</v>
      </c>
      <c r="L505" s="6">
        <f t="shared" si="141"/>
        <v>0</v>
      </c>
      <c r="M505" s="7">
        <f t="shared" si="142"/>
        <v>0</v>
      </c>
      <c r="N505" s="2">
        <f t="shared" si="126"/>
        <v>0</v>
      </c>
      <c r="O505" s="80">
        <f t="shared" si="127"/>
        <v>0</v>
      </c>
      <c r="P505" s="79">
        <f t="shared" si="128"/>
        <v>0</v>
      </c>
      <c r="Q505" s="80">
        <f t="shared" si="129"/>
        <v>0</v>
      </c>
      <c r="R505" s="80">
        <f t="shared" si="130"/>
        <v>0</v>
      </c>
      <c r="S505">
        <f t="shared" si="143"/>
        <v>0</v>
      </c>
      <c r="T505" s="35">
        <f t="shared" si="131"/>
        <v>0</v>
      </c>
      <c r="U505" s="35">
        <f t="shared" si="144"/>
        <v>0</v>
      </c>
      <c r="V505" s="42">
        <f t="shared" si="145"/>
        <v>0</v>
      </c>
      <c r="W505" s="42">
        <f t="shared" si="146"/>
        <v>0</v>
      </c>
    </row>
    <row r="506" spans="2:23" x14ac:dyDescent="0.25">
      <c r="B506">
        <v>504</v>
      </c>
      <c r="C506" s="35">
        <f t="shared" si="140"/>
        <v>0</v>
      </c>
      <c r="D506" s="46">
        <f>IF(W505&gt;0,ROUND(PMT(EvalSheet!$F$92/12,EvalSheet!$F$96*12,-C506),5),0)</f>
        <v>0</v>
      </c>
      <c r="E506" s="6">
        <f t="shared" si="132"/>
        <v>0</v>
      </c>
      <c r="F506" s="6">
        <f>IF(W505&gt;0,ROUND(MIN(C506,EvalSheet!$F$168)*$F$1,2),0)</f>
        <v>0</v>
      </c>
      <c r="G506" s="7">
        <v>0</v>
      </c>
      <c r="H506" s="7">
        <f>IF(W505&gt;0,ROUND(MIN(C506,EvalSheet!$F$168)*$H$1,0),0)</f>
        <v>0</v>
      </c>
      <c r="I506" s="7">
        <f>IF(W505&gt;0,ROUND(MIN(C506,EvalSheet!$F$168)*$I$1,2),0)</f>
        <v>0</v>
      </c>
      <c r="J506" s="7">
        <f>IF(W505&gt;0,ROUND(MIN(C506,EvalSheet!$F$168)*$J$1,2),0)</f>
        <v>0</v>
      </c>
      <c r="K506" s="7">
        <f>IF(W505&gt;0,ROUND(MIN(C506,EvalSheet!$F$168)*$K$1,2),0)</f>
        <v>0</v>
      </c>
      <c r="L506" s="6">
        <f t="shared" si="141"/>
        <v>0</v>
      </c>
      <c r="M506" s="7">
        <f t="shared" si="142"/>
        <v>0</v>
      </c>
      <c r="N506" s="2">
        <f t="shared" si="126"/>
        <v>0</v>
      </c>
      <c r="O506" s="80">
        <f t="shared" si="127"/>
        <v>0</v>
      </c>
      <c r="P506" s="79">
        <f t="shared" si="128"/>
        <v>0</v>
      </c>
      <c r="Q506" s="80">
        <f t="shared" si="129"/>
        <v>0</v>
      </c>
      <c r="R506" s="80">
        <f t="shared" si="130"/>
        <v>0</v>
      </c>
      <c r="S506">
        <f t="shared" si="143"/>
        <v>0</v>
      </c>
      <c r="T506" s="35">
        <f t="shared" si="131"/>
        <v>0</v>
      </c>
      <c r="U506" s="35">
        <f t="shared" si="144"/>
        <v>0</v>
      </c>
      <c r="V506" s="42">
        <f t="shared" si="145"/>
        <v>0</v>
      </c>
      <c r="W506" s="42">
        <f t="shared" si="146"/>
        <v>0</v>
      </c>
    </row>
    <row r="507" spans="2:23" x14ac:dyDescent="0.25">
      <c r="B507">
        <v>505</v>
      </c>
      <c r="C507" s="35">
        <f t="shared" si="140"/>
        <v>0</v>
      </c>
      <c r="D507" s="46">
        <f>IF(W506&gt;0,ROUND(PMT(EvalSheet!$F$92/12,EvalSheet!$F$96*12,-C507),5),0)</f>
        <v>0</v>
      </c>
      <c r="E507" s="6">
        <f t="shared" si="132"/>
        <v>0</v>
      </c>
      <c r="F507" s="6">
        <f>IF(W506&gt;0,ROUND(MIN(C507,EvalSheet!$F$168)*$F$1,2),0)</f>
        <v>0</v>
      </c>
      <c r="G507" s="7">
        <v>0</v>
      </c>
      <c r="H507" s="7">
        <f>IF(W506&gt;0,ROUND(MIN(C507,EvalSheet!$F$168)*$H$1,0),0)</f>
        <v>0</v>
      </c>
      <c r="I507" s="7">
        <f>IF(W506&gt;0,ROUND(MIN(C507,EvalSheet!$F$168)*$I$1,2),0)</f>
        <v>0</v>
      </c>
      <c r="J507" s="7">
        <f>IF(W506&gt;0,ROUND(MIN(C507,EvalSheet!$F$168)*$J$1,2),0)</f>
        <v>0</v>
      </c>
      <c r="K507" s="7">
        <f>IF(W506&gt;0,ROUND(MIN(C507,EvalSheet!$F$168)*$K$1,2),0)</f>
        <v>0</v>
      </c>
      <c r="L507" s="6">
        <f t="shared" si="141"/>
        <v>0</v>
      </c>
      <c r="M507" s="7">
        <f t="shared" si="142"/>
        <v>0</v>
      </c>
      <c r="N507" s="2">
        <f t="shared" si="126"/>
        <v>0</v>
      </c>
      <c r="O507" s="80">
        <f t="shared" si="127"/>
        <v>0</v>
      </c>
      <c r="P507" s="79">
        <f t="shared" si="128"/>
        <v>0</v>
      </c>
      <c r="Q507" s="80">
        <f t="shared" si="129"/>
        <v>0</v>
      </c>
      <c r="R507" s="80">
        <f t="shared" si="130"/>
        <v>0</v>
      </c>
      <c r="S507">
        <f t="shared" si="143"/>
        <v>0</v>
      </c>
      <c r="T507" s="35">
        <f t="shared" si="131"/>
        <v>0</v>
      </c>
      <c r="U507" s="35">
        <f t="shared" si="144"/>
        <v>0</v>
      </c>
      <c r="V507" s="42">
        <f t="shared" si="145"/>
        <v>0</v>
      </c>
      <c r="W507" s="42">
        <f t="shared" si="146"/>
        <v>0</v>
      </c>
    </row>
    <row r="508" spans="2:23" x14ac:dyDescent="0.25">
      <c r="B508">
        <v>506</v>
      </c>
      <c r="C508" s="35">
        <f t="shared" si="140"/>
        <v>0</v>
      </c>
      <c r="D508" s="46">
        <f>IF(W507&gt;0,ROUND(PMT(EvalSheet!$F$92/12,EvalSheet!$F$96*12,-C508),5),0)</f>
        <v>0</v>
      </c>
      <c r="E508" s="6">
        <f t="shared" si="132"/>
        <v>0</v>
      </c>
      <c r="F508" s="6">
        <f>IF(W507&gt;0,ROUND(MIN(C508,EvalSheet!$F$168)*$F$1,2),0)</f>
        <v>0</v>
      </c>
      <c r="G508" s="7">
        <v>0</v>
      </c>
      <c r="H508" s="7">
        <f>IF(W507&gt;0,ROUND(MIN(C508,EvalSheet!$F$168)*$H$1,0),0)</f>
        <v>0</v>
      </c>
      <c r="I508" s="7">
        <f>IF(W507&gt;0,ROUND(MIN(C508,EvalSheet!$F$168)*$I$1,2),0)</f>
        <v>0</v>
      </c>
      <c r="J508" s="7">
        <f>IF(W507&gt;0,ROUND(MIN(C508,EvalSheet!$F$168)*$J$1,2),0)</f>
        <v>0</v>
      </c>
      <c r="K508" s="7">
        <f>IF(W507&gt;0,ROUND(MIN(C508,EvalSheet!$F$168)*$K$1,2),0)</f>
        <v>0</v>
      </c>
      <c r="L508" s="6">
        <f t="shared" si="141"/>
        <v>0</v>
      </c>
      <c r="M508" s="7">
        <f t="shared" si="142"/>
        <v>0</v>
      </c>
      <c r="N508" s="2">
        <f t="shared" si="126"/>
        <v>0</v>
      </c>
      <c r="O508" s="80">
        <f t="shared" si="127"/>
        <v>0</v>
      </c>
      <c r="P508" s="79">
        <f t="shared" si="128"/>
        <v>0</v>
      </c>
      <c r="Q508" s="80">
        <f t="shared" si="129"/>
        <v>0</v>
      </c>
      <c r="R508" s="80">
        <f t="shared" si="130"/>
        <v>0</v>
      </c>
      <c r="S508">
        <f t="shared" si="143"/>
        <v>0</v>
      </c>
      <c r="T508" s="35">
        <f t="shared" si="131"/>
        <v>0</v>
      </c>
      <c r="U508" s="35">
        <f t="shared" si="144"/>
        <v>0</v>
      </c>
      <c r="V508" s="42">
        <f t="shared" si="145"/>
        <v>0</v>
      </c>
      <c r="W508" s="42">
        <f t="shared" si="146"/>
        <v>0</v>
      </c>
    </row>
    <row r="509" spans="2:23" x14ac:dyDescent="0.25">
      <c r="B509">
        <v>507</v>
      </c>
      <c r="C509" s="35">
        <f t="shared" si="140"/>
        <v>0</v>
      </c>
      <c r="D509" s="46">
        <f>IF(W508&gt;0,ROUND(PMT(EvalSheet!$F$92/12,EvalSheet!$F$96*12,-C509),5),0)</f>
        <v>0</v>
      </c>
      <c r="E509" s="6">
        <f t="shared" si="132"/>
        <v>0</v>
      </c>
      <c r="F509" s="6">
        <f>IF(W508&gt;0,ROUND(MIN(C509,EvalSheet!$F$168)*$F$1,2),0)</f>
        <v>0</v>
      </c>
      <c r="G509" s="7">
        <v>0</v>
      </c>
      <c r="H509" s="7">
        <f>IF(W508&gt;0,ROUND(MIN(C509,EvalSheet!$F$168)*$H$1,0),0)</f>
        <v>0</v>
      </c>
      <c r="I509" s="7">
        <f>IF(W508&gt;0,ROUND(MIN(C509,EvalSheet!$F$168)*$I$1,2),0)</f>
        <v>0</v>
      </c>
      <c r="J509" s="7">
        <f>IF(W508&gt;0,ROUND(MIN(C509,EvalSheet!$F$168)*$J$1,2),0)</f>
        <v>0</v>
      </c>
      <c r="K509" s="7">
        <f>IF(W508&gt;0,ROUND(MIN(C509,EvalSheet!$F$168)*$K$1,2),0)</f>
        <v>0</v>
      </c>
      <c r="L509" s="6">
        <f t="shared" si="141"/>
        <v>0</v>
      </c>
      <c r="M509" s="7">
        <f t="shared" si="142"/>
        <v>0</v>
      </c>
      <c r="N509" s="2">
        <f t="shared" si="126"/>
        <v>0</v>
      </c>
      <c r="O509" s="80">
        <f t="shared" si="127"/>
        <v>0</v>
      </c>
      <c r="P509" s="79">
        <f t="shared" si="128"/>
        <v>0</v>
      </c>
      <c r="Q509" s="80">
        <f t="shared" si="129"/>
        <v>0</v>
      </c>
      <c r="R509" s="80">
        <f t="shared" si="130"/>
        <v>0</v>
      </c>
      <c r="S509">
        <f t="shared" si="143"/>
        <v>0</v>
      </c>
      <c r="T509" s="35">
        <f t="shared" si="131"/>
        <v>0</v>
      </c>
      <c r="U509" s="35">
        <f t="shared" si="144"/>
        <v>0</v>
      </c>
      <c r="V509" s="42">
        <f t="shared" si="145"/>
        <v>0</v>
      </c>
      <c r="W509" s="42">
        <f t="shared" si="146"/>
        <v>0</v>
      </c>
    </row>
    <row r="510" spans="2:23" x14ac:dyDescent="0.25">
      <c r="B510">
        <v>508</v>
      </c>
      <c r="C510" s="35">
        <f t="shared" si="140"/>
        <v>0</v>
      </c>
      <c r="D510" s="46">
        <f>IF(W509&gt;0,ROUND(PMT(EvalSheet!$F$92/12,EvalSheet!$F$96*12,-C510),5),0)</f>
        <v>0</v>
      </c>
      <c r="E510" s="6">
        <f t="shared" si="132"/>
        <v>0</v>
      </c>
      <c r="F510" s="6">
        <f>IF(W509&gt;0,ROUND(MIN(C510,EvalSheet!$F$168)*$F$1,2),0)</f>
        <v>0</v>
      </c>
      <c r="G510" s="7">
        <v>0</v>
      </c>
      <c r="H510" s="7">
        <f>IF(W509&gt;0,ROUND(MIN(C510,EvalSheet!$F$168)*$H$1,0),0)</f>
        <v>0</v>
      </c>
      <c r="I510" s="7">
        <f>IF(W509&gt;0,ROUND(MIN(C510,EvalSheet!$F$168)*$I$1,2),0)</f>
        <v>0</v>
      </c>
      <c r="J510" s="7">
        <f>IF(W509&gt;0,ROUND(MIN(C510,EvalSheet!$F$168)*$J$1,2),0)</f>
        <v>0</v>
      </c>
      <c r="K510" s="7">
        <f>IF(W509&gt;0,ROUND(MIN(C510,EvalSheet!$F$168)*$K$1,2),0)</f>
        <v>0</v>
      </c>
      <c r="L510" s="6">
        <f t="shared" si="141"/>
        <v>0</v>
      </c>
      <c r="M510" s="7">
        <f t="shared" si="142"/>
        <v>0</v>
      </c>
      <c r="N510" s="2">
        <f t="shared" si="126"/>
        <v>0</v>
      </c>
      <c r="O510" s="80">
        <f t="shared" si="127"/>
        <v>0</v>
      </c>
      <c r="P510" s="79">
        <f t="shared" si="128"/>
        <v>0</v>
      </c>
      <c r="Q510" s="80">
        <f t="shared" si="129"/>
        <v>0</v>
      </c>
      <c r="R510" s="80">
        <f t="shared" si="130"/>
        <v>0</v>
      </c>
      <c r="S510">
        <f t="shared" si="143"/>
        <v>0</v>
      </c>
      <c r="T510" s="35">
        <f t="shared" si="131"/>
        <v>0</v>
      </c>
      <c r="U510" s="35">
        <f t="shared" si="144"/>
        <v>0</v>
      </c>
      <c r="V510" s="42">
        <f t="shared" si="145"/>
        <v>0</v>
      </c>
      <c r="W510" s="42">
        <f t="shared" si="146"/>
        <v>0</v>
      </c>
    </row>
    <row r="511" spans="2:23" x14ac:dyDescent="0.25">
      <c r="B511">
        <v>509</v>
      </c>
      <c r="C511" s="35">
        <f t="shared" si="140"/>
        <v>0</v>
      </c>
      <c r="D511" s="46">
        <f>IF(W510&gt;0,ROUND(PMT(EvalSheet!$F$92/12,EvalSheet!$F$96*12,-C511),5),0)</f>
        <v>0</v>
      </c>
      <c r="E511" s="6">
        <f t="shared" si="132"/>
        <v>0</v>
      </c>
      <c r="F511" s="6">
        <f>IF(W510&gt;0,ROUND(MIN(C511,EvalSheet!$F$168)*$F$1,2),0)</f>
        <v>0</v>
      </c>
      <c r="G511" s="7">
        <v>0</v>
      </c>
      <c r="H511" s="7">
        <f>IF(W510&gt;0,ROUND(MIN(C511,EvalSheet!$F$168)*$H$1,0),0)</f>
        <v>0</v>
      </c>
      <c r="I511" s="7">
        <f>IF(W510&gt;0,ROUND(MIN(C511,EvalSheet!$F$168)*$I$1,2),0)</f>
        <v>0</v>
      </c>
      <c r="J511" s="7">
        <f>IF(W510&gt;0,ROUND(MIN(C511,EvalSheet!$F$168)*$J$1,2),0)</f>
        <v>0</v>
      </c>
      <c r="K511" s="7">
        <f>IF(W510&gt;0,ROUND(MIN(C511,EvalSheet!$F$168)*$K$1,2),0)</f>
        <v>0</v>
      </c>
      <c r="L511" s="6">
        <f t="shared" si="141"/>
        <v>0</v>
      </c>
      <c r="M511" s="7">
        <f t="shared" si="142"/>
        <v>0</v>
      </c>
      <c r="N511" s="2">
        <f t="shared" si="126"/>
        <v>0</v>
      </c>
      <c r="O511" s="80">
        <f t="shared" si="127"/>
        <v>0</v>
      </c>
      <c r="P511" s="79">
        <f t="shared" si="128"/>
        <v>0</v>
      </c>
      <c r="Q511" s="80">
        <f t="shared" si="129"/>
        <v>0</v>
      </c>
      <c r="R511" s="80">
        <f t="shared" si="130"/>
        <v>0</v>
      </c>
      <c r="S511">
        <f t="shared" si="143"/>
        <v>0</v>
      </c>
      <c r="T511" s="35">
        <f t="shared" si="131"/>
        <v>0</v>
      </c>
      <c r="U511" s="35">
        <f t="shared" si="144"/>
        <v>0</v>
      </c>
      <c r="V511" s="42">
        <f t="shared" si="145"/>
        <v>0</v>
      </c>
      <c r="W511" s="42">
        <f t="shared" si="146"/>
        <v>0</v>
      </c>
    </row>
    <row r="512" spans="2:23" x14ac:dyDescent="0.25">
      <c r="B512">
        <v>510</v>
      </c>
      <c r="C512" s="35">
        <f t="shared" si="140"/>
        <v>0</v>
      </c>
      <c r="D512" s="46">
        <f>IF(W511&gt;0,ROUND(PMT(EvalSheet!$F$92/12,EvalSheet!$F$96*12,-C512),5),0)</f>
        <v>0</v>
      </c>
      <c r="E512" s="6">
        <f t="shared" si="132"/>
        <v>0</v>
      </c>
      <c r="F512" s="6">
        <f>IF(W511&gt;0,ROUND(MIN(C512,EvalSheet!$F$168)*$F$1,2),0)</f>
        <v>0</v>
      </c>
      <c r="G512" s="7">
        <v>0</v>
      </c>
      <c r="H512" s="7">
        <f>IF(W511&gt;0,ROUND(MIN(C512,EvalSheet!$F$168)*$H$1,0),0)</f>
        <v>0</v>
      </c>
      <c r="I512" s="7">
        <f>IF(W511&gt;0,ROUND(MIN(C512,EvalSheet!$F$168)*$I$1,2),0)</f>
        <v>0</v>
      </c>
      <c r="J512" s="7">
        <f>IF(W511&gt;0,ROUND(MIN(C512,EvalSheet!$F$168)*$J$1,2),0)</f>
        <v>0</v>
      </c>
      <c r="K512" s="7">
        <f>IF(W511&gt;0,ROUND(MIN(C512,EvalSheet!$F$168)*$K$1,2),0)</f>
        <v>0</v>
      </c>
      <c r="L512" s="6">
        <f t="shared" si="141"/>
        <v>0</v>
      </c>
      <c r="M512" s="7">
        <f t="shared" si="142"/>
        <v>0</v>
      </c>
      <c r="N512" s="2">
        <f t="shared" si="126"/>
        <v>0</v>
      </c>
      <c r="O512" s="80">
        <f t="shared" si="127"/>
        <v>0</v>
      </c>
      <c r="P512" s="79">
        <f t="shared" si="128"/>
        <v>0</v>
      </c>
      <c r="Q512" s="80">
        <f t="shared" si="129"/>
        <v>0</v>
      </c>
      <c r="R512" s="80">
        <f t="shared" si="130"/>
        <v>0</v>
      </c>
      <c r="S512">
        <f t="shared" si="143"/>
        <v>0</v>
      </c>
      <c r="T512" s="35">
        <f t="shared" si="131"/>
        <v>0</v>
      </c>
      <c r="U512" s="35">
        <f t="shared" si="144"/>
        <v>0</v>
      </c>
      <c r="V512" s="42">
        <f t="shared" si="145"/>
        <v>0</v>
      </c>
      <c r="W512" s="42">
        <f t="shared" si="146"/>
        <v>0</v>
      </c>
    </row>
    <row r="513" spans="2:23" x14ac:dyDescent="0.25">
      <c r="B513">
        <v>511</v>
      </c>
      <c r="C513" s="35">
        <f t="shared" si="140"/>
        <v>0</v>
      </c>
      <c r="D513" s="46">
        <f>IF(W512&gt;0,ROUND(PMT(EvalSheet!$F$92/12,EvalSheet!$F$96*12,-C513),5),0)</f>
        <v>0</v>
      </c>
      <c r="E513" s="6">
        <f t="shared" si="132"/>
        <v>0</v>
      </c>
      <c r="F513" s="6">
        <f>IF(W512&gt;0,ROUND(MIN(C513,EvalSheet!$F$168)*$F$1,2),0)</f>
        <v>0</v>
      </c>
      <c r="G513" s="7">
        <v>0</v>
      </c>
      <c r="H513" s="7">
        <f>IF(W512&gt;0,ROUND(MIN(C513,EvalSheet!$F$168)*$H$1,0),0)</f>
        <v>0</v>
      </c>
      <c r="I513" s="7">
        <f>IF(W512&gt;0,ROUND(MIN(C513,EvalSheet!$F$168)*$I$1,2),0)</f>
        <v>0</v>
      </c>
      <c r="J513" s="7">
        <f>IF(W512&gt;0,ROUND(MIN(C513,EvalSheet!$F$168)*$J$1,2),0)</f>
        <v>0</v>
      </c>
      <c r="K513" s="7">
        <f>IF(W512&gt;0,ROUND(MIN(C513,EvalSheet!$F$168)*$K$1,2),0)</f>
        <v>0</v>
      </c>
      <c r="L513" s="6">
        <f t="shared" si="141"/>
        <v>0</v>
      </c>
      <c r="M513" s="7">
        <f t="shared" si="142"/>
        <v>0</v>
      </c>
      <c r="N513" s="2">
        <f t="shared" si="126"/>
        <v>0</v>
      </c>
      <c r="O513" s="80">
        <f t="shared" si="127"/>
        <v>0</v>
      </c>
      <c r="P513" s="79">
        <f t="shared" si="128"/>
        <v>0</v>
      </c>
      <c r="Q513" s="80">
        <f t="shared" si="129"/>
        <v>0</v>
      </c>
      <c r="R513" s="80">
        <f t="shared" si="130"/>
        <v>0</v>
      </c>
      <c r="S513">
        <f t="shared" si="143"/>
        <v>0</v>
      </c>
      <c r="T513" s="35">
        <f t="shared" si="131"/>
        <v>0</v>
      </c>
      <c r="U513" s="35">
        <f t="shared" si="144"/>
        <v>0</v>
      </c>
      <c r="V513" s="42">
        <f t="shared" si="145"/>
        <v>0</v>
      </c>
      <c r="W513" s="42">
        <f t="shared" si="146"/>
        <v>0</v>
      </c>
    </row>
    <row r="514" spans="2:23" x14ac:dyDescent="0.25">
      <c r="B514">
        <v>512</v>
      </c>
      <c r="C514" s="35">
        <f t="shared" si="140"/>
        <v>0</v>
      </c>
      <c r="D514" s="46">
        <f>IF(W513&gt;0,ROUND(PMT(EvalSheet!$F$92/12,EvalSheet!$F$96*12,-C514),5),0)</f>
        <v>0</v>
      </c>
      <c r="E514" s="6">
        <f t="shared" si="132"/>
        <v>0</v>
      </c>
      <c r="F514" s="6">
        <f>IF(W513&gt;0,ROUND(MIN(C514,EvalSheet!$F$168)*$F$1,2),0)</f>
        <v>0</v>
      </c>
      <c r="G514" s="7">
        <v>0</v>
      </c>
      <c r="H514" s="7">
        <f>IF(W513&gt;0,ROUND(MIN(C514,EvalSheet!$F$168)*$H$1,0),0)</f>
        <v>0</v>
      </c>
      <c r="I514" s="7">
        <f>IF(W513&gt;0,ROUND(MIN(C514,EvalSheet!$F$168)*$I$1,2),0)</f>
        <v>0</v>
      </c>
      <c r="J514" s="7">
        <f>IF(W513&gt;0,ROUND(MIN(C514,EvalSheet!$F$168)*$J$1,2),0)</f>
        <v>0</v>
      </c>
      <c r="K514" s="7">
        <f>IF(W513&gt;0,ROUND(MIN(C514,EvalSheet!$F$168)*$K$1,2),0)</f>
        <v>0</v>
      </c>
      <c r="L514" s="6">
        <f t="shared" si="141"/>
        <v>0</v>
      </c>
      <c r="M514" s="7">
        <f t="shared" si="142"/>
        <v>0</v>
      </c>
      <c r="N514" s="2">
        <f t="shared" si="126"/>
        <v>0</v>
      </c>
      <c r="O514" s="80">
        <f t="shared" si="127"/>
        <v>0</v>
      </c>
      <c r="P514" s="79">
        <f t="shared" si="128"/>
        <v>0</v>
      </c>
      <c r="Q514" s="80">
        <f t="shared" si="129"/>
        <v>0</v>
      </c>
      <c r="R514" s="80">
        <f t="shared" si="130"/>
        <v>0</v>
      </c>
      <c r="S514">
        <f t="shared" si="143"/>
        <v>0</v>
      </c>
      <c r="T514" s="35">
        <f t="shared" si="131"/>
        <v>0</v>
      </c>
      <c r="U514" s="35">
        <f t="shared" si="144"/>
        <v>0</v>
      </c>
      <c r="V514" s="42">
        <f t="shared" si="145"/>
        <v>0</v>
      </c>
      <c r="W514" s="42">
        <f t="shared" si="146"/>
        <v>0</v>
      </c>
    </row>
    <row r="515" spans="2:23" x14ac:dyDescent="0.25">
      <c r="B515">
        <v>513</v>
      </c>
      <c r="C515" s="35">
        <f t="shared" si="140"/>
        <v>0</v>
      </c>
      <c r="D515" s="46">
        <f>IF(W514&gt;0,ROUND(PMT(EvalSheet!$F$92/12,EvalSheet!$F$96*12,-C515),5),0)</f>
        <v>0</v>
      </c>
      <c r="E515" s="6">
        <f t="shared" si="132"/>
        <v>0</v>
      </c>
      <c r="F515" s="6">
        <f>IF(W514&gt;0,ROUND(MIN(C515,EvalSheet!$F$168)*$F$1,2),0)</f>
        <v>0</v>
      </c>
      <c r="G515" s="7">
        <v>0</v>
      </c>
      <c r="H515" s="7">
        <f>IF(W514&gt;0,ROUND(MIN(C515,EvalSheet!$F$168)*$H$1,0),0)</f>
        <v>0</v>
      </c>
      <c r="I515" s="7">
        <f>IF(W514&gt;0,ROUND(MIN(C515,EvalSheet!$F$168)*$I$1,2),0)</f>
        <v>0</v>
      </c>
      <c r="J515" s="7">
        <f>IF(W514&gt;0,ROUND(MIN(C515,EvalSheet!$F$168)*$J$1,2),0)</f>
        <v>0</v>
      </c>
      <c r="K515" s="7">
        <f>IF(W514&gt;0,ROUND(MIN(C515,EvalSheet!$F$168)*$K$1,2),0)</f>
        <v>0</v>
      </c>
      <c r="L515" s="6">
        <f t="shared" si="141"/>
        <v>0</v>
      </c>
      <c r="M515" s="7">
        <f t="shared" si="142"/>
        <v>0</v>
      </c>
      <c r="N515" s="2">
        <f t="shared" ref="N515:N578" si="147">INT(M515)</f>
        <v>0</v>
      </c>
      <c r="O515" s="80">
        <f t="shared" ref="O515:O578" si="148">INT((M515-N515)*10)/10</f>
        <v>0</v>
      </c>
      <c r="P515" s="79">
        <f t="shared" ref="P515:P578" si="149">M515-N515-O515</f>
        <v>0</v>
      </c>
      <c r="Q515" s="80">
        <f t="shared" ref="Q515:Q578" si="150">IF(OR(P515=0.05,P515=0),P515,IF(AND(P515&gt;0.051,P515&lt;0.1),0.1,IF(AND(P515&gt;0.001,P515&lt;0.05),0.05,P515)))</f>
        <v>0</v>
      </c>
      <c r="R515" s="80">
        <f t="shared" ref="R515:R578" si="151">N515+O515+Q515</f>
        <v>0</v>
      </c>
      <c r="S515">
        <f t="shared" si="143"/>
        <v>0</v>
      </c>
      <c r="T515" s="35">
        <f t="shared" si="131"/>
        <v>0</v>
      </c>
      <c r="U515" s="35">
        <f t="shared" si="144"/>
        <v>0</v>
      </c>
      <c r="V515" s="42">
        <f t="shared" si="145"/>
        <v>0</v>
      </c>
      <c r="W515" s="42">
        <f t="shared" si="146"/>
        <v>0</v>
      </c>
    </row>
    <row r="516" spans="2:23" x14ac:dyDescent="0.25">
      <c r="B516">
        <v>514</v>
      </c>
      <c r="C516" s="35">
        <f t="shared" si="140"/>
        <v>0</v>
      </c>
      <c r="D516" s="46">
        <f>IF(W515&gt;0,ROUND(PMT(EvalSheet!$F$92/12,EvalSheet!$F$96*12,-C516),5),0)</f>
        <v>0</v>
      </c>
      <c r="E516" s="6">
        <f t="shared" si="132"/>
        <v>0</v>
      </c>
      <c r="F516" s="6">
        <f>IF(W515&gt;0,ROUND(MIN(C516,EvalSheet!$F$168)*$F$1,2),0)</f>
        <v>0</v>
      </c>
      <c r="G516" s="7">
        <v>0</v>
      </c>
      <c r="H516" s="7">
        <f>IF(W515&gt;0,ROUND(MIN(C516,EvalSheet!$F$168)*$H$1,0),0)</f>
        <v>0</v>
      </c>
      <c r="I516" s="7">
        <f>IF(W515&gt;0,ROUND(MIN(C516,EvalSheet!$F$168)*$I$1,2),0)</f>
        <v>0</v>
      </c>
      <c r="J516" s="7">
        <f>IF(W515&gt;0,ROUND(MIN(C516,EvalSheet!$F$168)*$J$1,2),0)</f>
        <v>0</v>
      </c>
      <c r="K516" s="7">
        <f>IF(W515&gt;0,ROUND(MIN(C516,EvalSheet!$F$168)*$K$1,2),0)</f>
        <v>0</v>
      </c>
      <c r="L516" s="6">
        <f t="shared" si="141"/>
        <v>0</v>
      </c>
      <c r="M516" s="7">
        <f t="shared" si="142"/>
        <v>0</v>
      </c>
      <c r="N516" s="2">
        <f t="shared" si="147"/>
        <v>0</v>
      </c>
      <c r="O516" s="80">
        <f t="shared" si="148"/>
        <v>0</v>
      </c>
      <c r="P516" s="79">
        <f t="shared" si="149"/>
        <v>0</v>
      </c>
      <c r="Q516" s="80">
        <f t="shared" si="150"/>
        <v>0</v>
      </c>
      <c r="R516" s="80">
        <f t="shared" si="151"/>
        <v>0</v>
      </c>
      <c r="S516">
        <f t="shared" si="143"/>
        <v>0</v>
      </c>
      <c r="T516" s="35">
        <f t="shared" ref="T516:T579" si="152">SUM(D516:E516)+R516+S516</f>
        <v>0</v>
      </c>
      <c r="U516" s="35">
        <f t="shared" si="144"/>
        <v>0</v>
      </c>
      <c r="V516" s="42">
        <f t="shared" si="145"/>
        <v>0</v>
      </c>
      <c r="W516" s="42">
        <f t="shared" si="146"/>
        <v>0</v>
      </c>
    </row>
    <row r="517" spans="2:23" x14ac:dyDescent="0.25">
      <c r="B517">
        <v>515</v>
      </c>
      <c r="C517" s="35">
        <f t="shared" si="140"/>
        <v>0</v>
      </c>
      <c r="D517" s="46">
        <f>IF(W516&gt;0,ROUND(PMT(EvalSheet!$F$92/12,EvalSheet!$F$96*12,-C517),5),0)</f>
        <v>0</v>
      </c>
      <c r="E517" s="6">
        <f t="shared" ref="E517:E580" si="153">IF(W516&gt;0,ROUND(C517*$E$1/1000,2),0)</f>
        <v>0</v>
      </c>
      <c r="F517" s="6">
        <f>IF(W516&gt;0,ROUND(MIN(C517,EvalSheet!$F$168)*$F$1,2),0)</f>
        <v>0</v>
      </c>
      <c r="G517" s="7">
        <v>0</v>
      </c>
      <c r="H517" s="7">
        <f>IF(W516&gt;0,ROUND(MIN(C517,EvalSheet!$F$168)*$H$1,0),0)</f>
        <v>0</v>
      </c>
      <c r="I517" s="7">
        <f>IF(W516&gt;0,ROUND(MIN(C517,EvalSheet!$F$168)*$I$1,2),0)</f>
        <v>0</v>
      </c>
      <c r="J517" s="7">
        <f>IF(W516&gt;0,ROUND(MIN(C517,EvalSheet!$F$168)*$J$1,2),0)</f>
        <v>0</v>
      </c>
      <c r="K517" s="7">
        <f>IF(W516&gt;0,ROUND(MIN(C517,EvalSheet!$F$168)*$K$1,2),0)</f>
        <v>0</v>
      </c>
      <c r="L517" s="6">
        <f t="shared" si="141"/>
        <v>0</v>
      </c>
      <c r="M517" s="7">
        <f t="shared" si="142"/>
        <v>0</v>
      </c>
      <c r="N517" s="2">
        <f t="shared" si="147"/>
        <v>0</v>
      </c>
      <c r="O517" s="80">
        <f t="shared" si="148"/>
        <v>0</v>
      </c>
      <c r="P517" s="79">
        <f t="shared" si="149"/>
        <v>0</v>
      </c>
      <c r="Q517" s="80">
        <f t="shared" si="150"/>
        <v>0</v>
      </c>
      <c r="R517" s="80">
        <f t="shared" si="151"/>
        <v>0</v>
      </c>
      <c r="S517">
        <f t="shared" si="143"/>
        <v>0</v>
      </c>
      <c r="T517" s="35">
        <f t="shared" si="152"/>
        <v>0</v>
      </c>
      <c r="U517" s="35">
        <f t="shared" si="144"/>
        <v>0</v>
      </c>
      <c r="V517" s="42">
        <f t="shared" si="145"/>
        <v>0</v>
      </c>
      <c r="W517" s="42">
        <f t="shared" si="146"/>
        <v>0</v>
      </c>
    </row>
    <row r="518" spans="2:23" x14ac:dyDescent="0.25">
      <c r="B518">
        <v>516</v>
      </c>
      <c r="C518" s="35">
        <f t="shared" si="140"/>
        <v>0</v>
      </c>
      <c r="D518" s="46">
        <f>IF(W517&gt;0,ROUND(PMT(EvalSheet!$F$92/12,EvalSheet!$F$96*12,-C518),5),0)</f>
        <v>0</v>
      </c>
      <c r="E518" s="6">
        <f t="shared" si="153"/>
        <v>0</v>
      </c>
      <c r="F518" s="6">
        <f>IF(W517&gt;0,ROUND(MIN(C518,EvalSheet!$F$168)*$F$1,2),0)</f>
        <v>0</v>
      </c>
      <c r="G518" s="7">
        <v>0</v>
      </c>
      <c r="H518" s="7">
        <f>IF(W517&gt;0,ROUND(MIN(C518,EvalSheet!$F$168)*$H$1,0),0)</f>
        <v>0</v>
      </c>
      <c r="I518" s="7">
        <f>IF(W517&gt;0,ROUND(MIN(C518,EvalSheet!$F$168)*$I$1,2),0)</f>
        <v>0</v>
      </c>
      <c r="J518" s="7">
        <f>IF(W517&gt;0,ROUND(MIN(C518,EvalSheet!$F$168)*$J$1,2),0)</f>
        <v>0</v>
      </c>
      <c r="K518" s="7">
        <f>IF(W517&gt;0,ROUND(MIN(C518,EvalSheet!$F$168)*$K$1,2),0)</f>
        <v>0</v>
      </c>
      <c r="L518" s="6">
        <f t="shared" si="141"/>
        <v>0</v>
      </c>
      <c r="M518" s="7">
        <f t="shared" si="142"/>
        <v>0</v>
      </c>
      <c r="N518" s="2">
        <f t="shared" si="147"/>
        <v>0</v>
      </c>
      <c r="O518" s="80">
        <f t="shared" si="148"/>
        <v>0</v>
      </c>
      <c r="P518" s="79">
        <f t="shared" si="149"/>
        <v>0</v>
      </c>
      <c r="Q518" s="80">
        <f t="shared" si="150"/>
        <v>0</v>
      </c>
      <c r="R518" s="80">
        <f t="shared" si="151"/>
        <v>0</v>
      </c>
      <c r="S518">
        <f t="shared" si="143"/>
        <v>0</v>
      </c>
      <c r="T518" s="35">
        <f t="shared" si="152"/>
        <v>0</v>
      </c>
      <c r="U518" s="35">
        <f t="shared" si="144"/>
        <v>0</v>
      </c>
      <c r="V518" s="42">
        <f t="shared" si="145"/>
        <v>0</v>
      </c>
      <c r="W518" s="42">
        <f t="shared" si="146"/>
        <v>0</v>
      </c>
    </row>
    <row r="519" spans="2:23" x14ac:dyDescent="0.25">
      <c r="B519">
        <v>517</v>
      </c>
      <c r="C519" s="35">
        <f t="shared" si="140"/>
        <v>0</v>
      </c>
      <c r="D519" s="46">
        <f>IF(W518&gt;0,ROUND(PMT(EvalSheet!$F$92/12,EvalSheet!$F$96*12,-C519),5),0)</f>
        <v>0</v>
      </c>
      <c r="E519" s="6">
        <f t="shared" si="153"/>
        <v>0</v>
      </c>
      <c r="F519" s="6">
        <f>IF(W518&gt;0,ROUND(MIN(C519,EvalSheet!$F$168)*$F$1,2),0)</f>
        <v>0</v>
      </c>
      <c r="G519" s="7">
        <v>0</v>
      </c>
      <c r="H519" s="7">
        <f>IF(W518&gt;0,ROUND(MIN(C519,EvalSheet!$F$168)*$H$1,0),0)</f>
        <v>0</v>
      </c>
      <c r="I519" s="7">
        <f>IF(W518&gt;0,ROUND(MIN(C519,EvalSheet!$F$168)*$I$1,2),0)</f>
        <v>0</v>
      </c>
      <c r="J519" s="7">
        <f>IF(W518&gt;0,ROUND(MIN(C519,EvalSheet!$F$168)*$J$1,2),0)</f>
        <v>0</v>
      </c>
      <c r="K519" s="7">
        <f>IF(W518&gt;0,ROUND(MIN(C519,EvalSheet!$F$168)*$K$1,2),0)</f>
        <v>0</v>
      </c>
      <c r="L519" s="6">
        <f t="shared" si="141"/>
        <v>0</v>
      </c>
      <c r="M519" s="7">
        <f t="shared" si="142"/>
        <v>0</v>
      </c>
      <c r="N519" s="2">
        <f t="shared" si="147"/>
        <v>0</v>
      </c>
      <c r="O519" s="80">
        <f t="shared" si="148"/>
        <v>0</v>
      </c>
      <c r="P519" s="79">
        <f t="shared" si="149"/>
        <v>0</v>
      </c>
      <c r="Q519" s="80">
        <f t="shared" si="150"/>
        <v>0</v>
      </c>
      <c r="R519" s="80">
        <f t="shared" si="151"/>
        <v>0</v>
      </c>
      <c r="S519">
        <f t="shared" si="143"/>
        <v>0</v>
      </c>
      <c r="T519" s="35">
        <f t="shared" si="152"/>
        <v>0</v>
      </c>
      <c r="U519" s="35">
        <f t="shared" si="144"/>
        <v>0</v>
      </c>
      <c r="V519" s="42">
        <f t="shared" si="145"/>
        <v>0</v>
      </c>
      <c r="W519" s="42">
        <f t="shared" si="146"/>
        <v>0</v>
      </c>
    </row>
    <row r="520" spans="2:23" x14ac:dyDescent="0.25">
      <c r="B520">
        <v>518</v>
      </c>
      <c r="C520" s="35">
        <f t="shared" si="140"/>
        <v>0</v>
      </c>
      <c r="D520" s="46">
        <f>IF(W519&gt;0,ROUND(PMT(EvalSheet!$F$92/12,EvalSheet!$F$96*12,-C520),5),0)</f>
        <v>0</v>
      </c>
      <c r="E520" s="6">
        <f t="shared" si="153"/>
        <v>0</v>
      </c>
      <c r="F520" s="6">
        <f>IF(W519&gt;0,ROUND(MIN(C520,EvalSheet!$F$168)*$F$1,2),0)</f>
        <v>0</v>
      </c>
      <c r="G520" s="7">
        <v>0</v>
      </c>
      <c r="H520" s="7">
        <f>IF(W519&gt;0,ROUND(MIN(C520,EvalSheet!$F$168)*$H$1,0),0)</f>
        <v>0</v>
      </c>
      <c r="I520" s="7">
        <f>IF(W519&gt;0,ROUND(MIN(C520,EvalSheet!$F$168)*$I$1,2),0)</f>
        <v>0</v>
      </c>
      <c r="J520" s="7">
        <f>IF(W519&gt;0,ROUND(MIN(C520,EvalSheet!$F$168)*$J$1,2),0)</f>
        <v>0</v>
      </c>
      <c r="K520" s="7">
        <f>IF(W519&gt;0,ROUND(MIN(C520,EvalSheet!$F$168)*$K$1,2),0)</f>
        <v>0</v>
      </c>
      <c r="L520" s="6">
        <f t="shared" si="141"/>
        <v>0</v>
      </c>
      <c r="M520" s="7">
        <f t="shared" si="142"/>
        <v>0</v>
      </c>
      <c r="N520" s="2">
        <f t="shared" si="147"/>
        <v>0</v>
      </c>
      <c r="O520" s="80">
        <f t="shared" si="148"/>
        <v>0</v>
      </c>
      <c r="P520" s="79">
        <f t="shared" si="149"/>
        <v>0</v>
      </c>
      <c r="Q520" s="80">
        <f t="shared" si="150"/>
        <v>0</v>
      </c>
      <c r="R520" s="80">
        <f t="shared" si="151"/>
        <v>0</v>
      </c>
      <c r="S520">
        <f t="shared" si="143"/>
        <v>0</v>
      </c>
      <c r="T520" s="35">
        <f t="shared" si="152"/>
        <v>0</v>
      </c>
      <c r="U520" s="35">
        <f t="shared" si="144"/>
        <v>0</v>
      </c>
      <c r="V520" s="42">
        <f t="shared" si="145"/>
        <v>0</v>
      </c>
      <c r="W520" s="42">
        <f t="shared" si="146"/>
        <v>0</v>
      </c>
    </row>
    <row r="521" spans="2:23" x14ac:dyDescent="0.25">
      <c r="B521">
        <v>519</v>
      </c>
      <c r="C521" s="35">
        <f t="shared" si="140"/>
        <v>0</v>
      </c>
      <c r="D521" s="46">
        <f>IF(W520&gt;0,ROUND(PMT(EvalSheet!$F$92/12,EvalSheet!$F$96*12,-C521),5),0)</f>
        <v>0</v>
      </c>
      <c r="E521" s="6">
        <f t="shared" si="153"/>
        <v>0</v>
      </c>
      <c r="F521" s="6">
        <f>IF(W520&gt;0,ROUND(MIN(C521,EvalSheet!$F$168)*$F$1,2),0)</f>
        <v>0</v>
      </c>
      <c r="G521" s="7">
        <v>0</v>
      </c>
      <c r="H521" s="7">
        <f>IF(W520&gt;0,ROUND(MIN(C521,EvalSheet!$F$168)*$H$1,0),0)</f>
        <v>0</v>
      </c>
      <c r="I521" s="7">
        <f>IF(W520&gt;0,ROUND(MIN(C521,EvalSheet!$F$168)*$I$1,2),0)</f>
        <v>0</v>
      </c>
      <c r="J521" s="7">
        <f>IF(W520&gt;0,ROUND(MIN(C521,EvalSheet!$F$168)*$J$1,2),0)</f>
        <v>0</v>
      </c>
      <c r="K521" s="7">
        <f>IF(W520&gt;0,ROUND(MIN(C521,EvalSheet!$F$168)*$K$1,2),0)</f>
        <v>0</v>
      </c>
      <c r="L521" s="6">
        <f t="shared" si="141"/>
        <v>0</v>
      </c>
      <c r="M521" s="7">
        <f t="shared" si="142"/>
        <v>0</v>
      </c>
      <c r="N521" s="2">
        <f t="shared" si="147"/>
        <v>0</v>
      </c>
      <c r="O521" s="80">
        <f t="shared" si="148"/>
        <v>0</v>
      </c>
      <c r="P521" s="79">
        <f t="shared" si="149"/>
        <v>0</v>
      </c>
      <c r="Q521" s="80">
        <f t="shared" si="150"/>
        <v>0</v>
      </c>
      <c r="R521" s="80">
        <f t="shared" si="151"/>
        <v>0</v>
      </c>
      <c r="S521">
        <f t="shared" si="143"/>
        <v>0</v>
      </c>
      <c r="T521" s="35">
        <f t="shared" si="152"/>
        <v>0</v>
      </c>
      <c r="U521" s="35">
        <f t="shared" si="144"/>
        <v>0</v>
      </c>
      <c r="V521" s="42">
        <f t="shared" si="145"/>
        <v>0</v>
      </c>
      <c r="W521" s="42">
        <f t="shared" si="146"/>
        <v>0</v>
      </c>
    </row>
    <row r="522" spans="2:23" x14ac:dyDescent="0.25">
      <c r="B522">
        <v>520</v>
      </c>
      <c r="C522" s="35">
        <f t="shared" si="140"/>
        <v>0</v>
      </c>
      <c r="D522" s="46">
        <f>IF(W521&gt;0,ROUND(PMT(EvalSheet!$F$92/12,EvalSheet!$F$96*12,-C522),5),0)</f>
        <v>0</v>
      </c>
      <c r="E522" s="6">
        <f t="shared" si="153"/>
        <v>0</v>
      </c>
      <c r="F522" s="6">
        <f>IF(W521&gt;0,ROUND(MIN(C522,EvalSheet!$F$168)*$F$1,2),0)</f>
        <v>0</v>
      </c>
      <c r="G522" s="7">
        <v>0</v>
      </c>
      <c r="H522" s="7">
        <f>IF(W521&gt;0,ROUND(MIN(C522,EvalSheet!$F$168)*$H$1,0),0)</f>
        <v>0</v>
      </c>
      <c r="I522" s="7">
        <f>IF(W521&gt;0,ROUND(MIN(C522,EvalSheet!$F$168)*$I$1,2),0)</f>
        <v>0</v>
      </c>
      <c r="J522" s="7">
        <f>IF(W521&gt;0,ROUND(MIN(C522,EvalSheet!$F$168)*$J$1,2),0)</f>
        <v>0</v>
      </c>
      <c r="K522" s="7">
        <f>IF(W521&gt;0,ROUND(MIN(C522,EvalSheet!$F$168)*$K$1,2),0)</f>
        <v>0</v>
      </c>
      <c r="L522" s="6">
        <f t="shared" si="141"/>
        <v>0</v>
      </c>
      <c r="M522" s="7">
        <f t="shared" si="142"/>
        <v>0</v>
      </c>
      <c r="N522" s="2">
        <f t="shared" si="147"/>
        <v>0</v>
      </c>
      <c r="O522" s="80">
        <f t="shared" si="148"/>
        <v>0</v>
      </c>
      <c r="P522" s="79">
        <f t="shared" si="149"/>
        <v>0</v>
      </c>
      <c r="Q522" s="80">
        <f t="shared" si="150"/>
        <v>0</v>
      </c>
      <c r="R522" s="80">
        <f t="shared" si="151"/>
        <v>0</v>
      </c>
      <c r="S522">
        <f t="shared" si="143"/>
        <v>0</v>
      </c>
      <c r="T522" s="35">
        <f t="shared" si="152"/>
        <v>0</v>
      </c>
      <c r="U522" s="35">
        <f t="shared" si="144"/>
        <v>0</v>
      </c>
      <c r="V522" s="42">
        <f t="shared" si="145"/>
        <v>0</v>
      </c>
      <c r="W522" s="42">
        <f t="shared" si="146"/>
        <v>0</v>
      </c>
    </row>
    <row r="523" spans="2:23" x14ac:dyDescent="0.25">
      <c r="B523">
        <v>521</v>
      </c>
      <c r="C523" s="35">
        <f t="shared" si="140"/>
        <v>0</v>
      </c>
      <c r="D523" s="46">
        <f>IF(W522&gt;0,ROUND(PMT(EvalSheet!$F$92/12,EvalSheet!$F$96*12,-C523),5),0)</f>
        <v>0</v>
      </c>
      <c r="E523" s="6">
        <f t="shared" si="153"/>
        <v>0</v>
      </c>
      <c r="F523" s="6">
        <f>IF(W522&gt;0,ROUND(MIN(C523,EvalSheet!$F$168)*$F$1,2),0)</f>
        <v>0</v>
      </c>
      <c r="G523" s="7">
        <v>0</v>
      </c>
      <c r="H523" s="7">
        <f>IF(W522&gt;0,ROUND(MIN(C523,EvalSheet!$F$168)*$H$1,0),0)</f>
        <v>0</v>
      </c>
      <c r="I523" s="7">
        <f>IF(W522&gt;0,ROUND(MIN(C523,EvalSheet!$F$168)*$I$1,2),0)</f>
        <v>0</v>
      </c>
      <c r="J523" s="7">
        <f>IF(W522&gt;0,ROUND(MIN(C523,EvalSheet!$F$168)*$J$1,2),0)</f>
        <v>0</v>
      </c>
      <c r="K523" s="7">
        <f>IF(W522&gt;0,ROUND(MIN(C523,EvalSheet!$F$168)*$K$1,2),0)</f>
        <v>0</v>
      </c>
      <c r="L523" s="6">
        <f t="shared" si="141"/>
        <v>0</v>
      </c>
      <c r="M523" s="7">
        <f t="shared" si="142"/>
        <v>0</v>
      </c>
      <c r="N523" s="2">
        <f t="shared" si="147"/>
        <v>0</v>
      </c>
      <c r="O523" s="80">
        <f t="shared" si="148"/>
        <v>0</v>
      </c>
      <c r="P523" s="79">
        <f t="shared" si="149"/>
        <v>0</v>
      </c>
      <c r="Q523" s="80">
        <f t="shared" si="150"/>
        <v>0</v>
      </c>
      <c r="R523" s="80">
        <f t="shared" si="151"/>
        <v>0</v>
      </c>
      <c r="S523">
        <f t="shared" si="143"/>
        <v>0</v>
      </c>
      <c r="T523" s="35">
        <f t="shared" si="152"/>
        <v>0</v>
      </c>
      <c r="U523" s="35">
        <f t="shared" si="144"/>
        <v>0</v>
      </c>
      <c r="V523" s="42">
        <f t="shared" si="145"/>
        <v>0</v>
      </c>
      <c r="W523" s="42">
        <f t="shared" si="146"/>
        <v>0</v>
      </c>
    </row>
    <row r="524" spans="2:23" x14ac:dyDescent="0.25">
      <c r="B524">
        <v>522</v>
      </c>
      <c r="C524" s="35">
        <f t="shared" si="140"/>
        <v>0</v>
      </c>
      <c r="D524" s="46">
        <f>IF(W523&gt;0,ROUND(PMT(EvalSheet!$F$92/12,EvalSheet!$F$96*12,-C524),5),0)</f>
        <v>0</v>
      </c>
      <c r="E524" s="6">
        <f t="shared" si="153"/>
        <v>0</v>
      </c>
      <c r="F524" s="6">
        <f>IF(W523&gt;0,ROUND(MIN(C524,EvalSheet!$F$168)*$F$1,2),0)</f>
        <v>0</v>
      </c>
      <c r="G524" s="7">
        <v>0</v>
      </c>
      <c r="H524" s="7">
        <f>IF(W523&gt;0,ROUND(MIN(C524,EvalSheet!$F$168)*$H$1,0),0)</f>
        <v>0</v>
      </c>
      <c r="I524" s="7">
        <f>IF(W523&gt;0,ROUND(MIN(C524,EvalSheet!$F$168)*$I$1,2),0)</f>
        <v>0</v>
      </c>
      <c r="J524" s="7">
        <f>IF(W523&gt;0,ROUND(MIN(C524,EvalSheet!$F$168)*$J$1,2),0)</f>
        <v>0</v>
      </c>
      <c r="K524" s="7">
        <f>IF(W523&gt;0,ROUND(MIN(C524,EvalSheet!$F$168)*$K$1,2),0)</f>
        <v>0</v>
      </c>
      <c r="L524" s="6">
        <f t="shared" si="141"/>
        <v>0</v>
      </c>
      <c r="M524" s="7">
        <f t="shared" si="142"/>
        <v>0</v>
      </c>
      <c r="N524" s="2">
        <f t="shared" si="147"/>
        <v>0</v>
      </c>
      <c r="O524" s="80">
        <f t="shared" si="148"/>
        <v>0</v>
      </c>
      <c r="P524" s="79">
        <f t="shared" si="149"/>
        <v>0</v>
      </c>
      <c r="Q524" s="80">
        <f t="shared" si="150"/>
        <v>0</v>
      </c>
      <c r="R524" s="80">
        <f t="shared" si="151"/>
        <v>0</v>
      </c>
      <c r="S524">
        <f t="shared" si="143"/>
        <v>0</v>
      </c>
      <c r="T524" s="35">
        <f t="shared" si="152"/>
        <v>0</v>
      </c>
      <c r="U524" s="35">
        <f t="shared" si="144"/>
        <v>0</v>
      </c>
      <c r="V524" s="42">
        <f t="shared" si="145"/>
        <v>0</v>
      </c>
      <c r="W524" s="42">
        <f t="shared" si="146"/>
        <v>0</v>
      </c>
    </row>
    <row r="525" spans="2:23" x14ac:dyDescent="0.25">
      <c r="B525">
        <v>523</v>
      </c>
      <c r="C525" s="35">
        <f t="shared" si="140"/>
        <v>0</v>
      </c>
      <c r="D525" s="46">
        <f>IF(W524&gt;0,ROUND(PMT(EvalSheet!$F$92/12,EvalSheet!$F$96*12,-C525),5),0)</f>
        <v>0</v>
      </c>
      <c r="E525" s="6">
        <f t="shared" si="153"/>
        <v>0</v>
      </c>
      <c r="F525" s="6">
        <f>IF(W524&gt;0,ROUND(MIN(C525,EvalSheet!$F$168)*$F$1,2),0)</f>
        <v>0</v>
      </c>
      <c r="G525" s="7">
        <v>0</v>
      </c>
      <c r="H525" s="7">
        <f>IF(W524&gt;0,ROUND(MIN(C525,EvalSheet!$F$168)*$H$1,0),0)</f>
        <v>0</v>
      </c>
      <c r="I525" s="7">
        <f>IF(W524&gt;0,ROUND(MIN(C525,EvalSheet!$F$168)*$I$1,2),0)</f>
        <v>0</v>
      </c>
      <c r="J525" s="7">
        <f>IF(W524&gt;0,ROUND(MIN(C525,EvalSheet!$F$168)*$J$1,2),0)</f>
        <v>0</v>
      </c>
      <c r="K525" s="7">
        <f>IF(W524&gt;0,ROUND(MIN(C525,EvalSheet!$F$168)*$K$1,2),0)</f>
        <v>0</v>
      </c>
      <c r="L525" s="6">
        <f t="shared" si="141"/>
        <v>0</v>
      </c>
      <c r="M525" s="7">
        <f t="shared" si="142"/>
        <v>0</v>
      </c>
      <c r="N525" s="2">
        <f t="shared" si="147"/>
        <v>0</v>
      </c>
      <c r="O525" s="80">
        <f t="shared" si="148"/>
        <v>0</v>
      </c>
      <c r="P525" s="79">
        <f t="shared" si="149"/>
        <v>0</v>
      </c>
      <c r="Q525" s="80">
        <f t="shared" si="150"/>
        <v>0</v>
      </c>
      <c r="R525" s="80">
        <f t="shared" si="151"/>
        <v>0</v>
      </c>
      <c r="S525">
        <f t="shared" si="143"/>
        <v>0</v>
      </c>
      <c r="T525" s="35">
        <f t="shared" si="152"/>
        <v>0</v>
      </c>
      <c r="U525" s="35">
        <f t="shared" si="144"/>
        <v>0</v>
      </c>
      <c r="V525" s="42">
        <f t="shared" si="145"/>
        <v>0</v>
      </c>
      <c r="W525" s="42">
        <f t="shared" si="146"/>
        <v>0</v>
      </c>
    </row>
    <row r="526" spans="2:23" x14ac:dyDescent="0.25">
      <c r="B526">
        <v>524</v>
      </c>
      <c r="C526" s="35">
        <f t="shared" si="140"/>
        <v>0</v>
      </c>
      <c r="D526" s="46">
        <f>IF(W525&gt;0,ROUND(PMT(EvalSheet!$F$92/12,EvalSheet!$F$96*12,-C526),5),0)</f>
        <v>0</v>
      </c>
      <c r="E526" s="6">
        <f t="shared" si="153"/>
        <v>0</v>
      </c>
      <c r="F526" s="6">
        <f>IF(W525&gt;0,ROUND(MIN(C526,EvalSheet!$F$168)*$F$1,2),0)</f>
        <v>0</v>
      </c>
      <c r="G526" s="7">
        <v>0</v>
      </c>
      <c r="H526" s="7">
        <f>IF(W525&gt;0,ROUND(MIN(C526,EvalSheet!$F$168)*$H$1,0),0)</f>
        <v>0</v>
      </c>
      <c r="I526" s="7">
        <f>IF(W525&gt;0,ROUND(MIN(C526,EvalSheet!$F$168)*$I$1,2),0)</f>
        <v>0</v>
      </c>
      <c r="J526" s="7">
        <f>IF(W525&gt;0,ROUND(MIN(C526,EvalSheet!$F$168)*$J$1,2),0)</f>
        <v>0</v>
      </c>
      <c r="K526" s="7">
        <f>IF(W525&gt;0,ROUND(MIN(C526,EvalSheet!$F$168)*$K$1,2),0)</f>
        <v>0</v>
      </c>
      <c r="L526" s="6">
        <f t="shared" si="141"/>
        <v>0</v>
      </c>
      <c r="M526" s="7">
        <f t="shared" si="142"/>
        <v>0</v>
      </c>
      <c r="N526" s="2">
        <f t="shared" si="147"/>
        <v>0</v>
      </c>
      <c r="O526" s="80">
        <f t="shared" si="148"/>
        <v>0</v>
      </c>
      <c r="P526" s="79">
        <f t="shared" si="149"/>
        <v>0</v>
      </c>
      <c r="Q526" s="80">
        <f t="shared" si="150"/>
        <v>0</v>
      </c>
      <c r="R526" s="80">
        <f t="shared" si="151"/>
        <v>0</v>
      </c>
      <c r="S526">
        <f t="shared" si="143"/>
        <v>0</v>
      </c>
      <c r="T526" s="35">
        <f t="shared" si="152"/>
        <v>0</v>
      </c>
      <c r="U526" s="35">
        <f t="shared" si="144"/>
        <v>0</v>
      </c>
      <c r="V526" s="42">
        <f t="shared" si="145"/>
        <v>0</v>
      </c>
      <c r="W526" s="42">
        <f t="shared" si="146"/>
        <v>0</v>
      </c>
    </row>
    <row r="527" spans="2:23" x14ac:dyDescent="0.25">
      <c r="B527">
        <v>525</v>
      </c>
      <c r="C527" s="35">
        <f t="shared" si="140"/>
        <v>0</v>
      </c>
      <c r="D527" s="46">
        <f>IF(W526&gt;0,ROUND(PMT(EvalSheet!$F$92/12,EvalSheet!$F$96*12,-C527),5),0)</f>
        <v>0</v>
      </c>
      <c r="E527" s="6">
        <f t="shared" si="153"/>
        <v>0</v>
      </c>
      <c r="F527" s="6">
        <f>IF(W526&gt;0,ROUND(MIN(C527,EvalSheet!$F$168)*$F$1,2),0)</f>
        <v>0</v>
      </c>
      <c r="G527" s="7">
        <v>0</v>
      </c>
      <c r="H527" s="7">
        <f>IF(W526&gt;0,ROUND(MIN(C527,EvalSheet!$F$168)*$H$1,0),0)</f>
        <v>0</v>
      </c>
      <c r="I527" s="7">
        <f>IF(W526&gt;0,ROUND(MIN(C527,EvalSheet!$F$168)*$I$1,2),0)</f>
        <v>0</v>
      </c>
      <c r="J527" s="7">
        <f>IF(W526&gt;0,ROUND(MIN(C527,EvalSheet!$F$168)*$J$1,2),0)</f>
        <v>0</v>
      </c>
      <c r="K527" s="7">
        <f>IF(W526&gt;0,ROUND(MIN(C527,EvalSheet!$F$168)*$K$1,2),0)</f>
        <v>0</v>
      </c>
      <c r="L527" s="6">
        <f t="shared" si="141"/>
        <v>0</v>
      </c>
      <c r="M527" s="7">
        <f t="shared" si="142"/>
        <v>0</v>
      </c>
      <c r="N527" s="2">
        <f t="shared" si="147"/>
        <v>0</v>
      </c>
      <c r="O527" s="80">
        <f t="shared" si="148"/>
        <v>0</v>
      </c>
      <c r="P527" s="79">
        <f t="shared" si="149"/>
        <v>0</v>
      </c>
      <c r="Q527" s="80">
        <f t="shared" si="150"/>
        <v>0</v>
      </c>
      <c r="R527" s="80">
        <f t="shared" si="151"/>
        <v>0</v>
      </c>
      <c r="S527">
        <f t="shared" si="143"/>
        <v>0</v>
      </c>
      <c r="T527" s="35">
        <f t="shared" si="152"/>
        <v>0</v>
      </c>
      <c r="U527" s="35">
        <f t="shared" si="144"/>
        <v>0</v>
      </c>
      <c r="V527" s="42">
        <f t="shared" si="145"/>
        <v>0</v>
      </c>
      <c r="W527" s="42">
        <f t="shared" si="146"/>
        <v>0</v>
      </c>
    </row>
    <row r="528" spans="2:23" x14ac:dyDescent="0.25">
      <c r="B528">
        <v>526</v>
      </c>
      <c r="C528" s="35">
        <f t="shared" si="140"/>
        <v>0</v>
      </c>
      <c r="D528" s="46">
        <f>IF(W527&gt;0,ROUND(PMT(EvalSheet!$F$92/12,EvalSheet!$F$96*12,-C528),5),0)</f>
        <v>0</v>
      </c>
      <c r="E528" s="6">
        <f t="shared" si="153"/>
        <v>0</v>
      </c>
      <c r="F528" s="6">
        <f>IF(W527&gt;0,ROUND(MIN(C528,EvalSheet!$F$168)*$F$1,2),0)</f>
        <v>0</v>
      </c>
      <c r="G528" s="7">
        <v>0</v>
      </c>
      <c r="H528" s="7">
        <f>IF(W527&gt;0,ROUND(MIN(C528,EvalSheet!$F$168)*$H$1,0),0)</f>
        <v>0</v>
      </c>
      <c r="I528" s="7">
        <f>IF(W527&gt;0,ROUND(MIN(C528,EvalSheet!$F$168)*$I$1,2),0)</f>
        <v>0</v>
      </c>
      <c r="J528" s="7">
        <f>IF(W527&gt;0,ROUND(MIN(C528,EvalSheet!$F$168)*$J$1,2),0)</f>
        <v>0</v>
      </c>
      <c r="K528" s="7">
        <f>IF(W527&gt;0,ROUND(MIN(C528,EvalSheet!$F$168)*$K$1,2),0)</f>
        <v>0</v>
      </c>
      <c r="L528" s="6">
        <f t="shared" si="141"/>
        <v>0</v>
      </c>
      <c r="M528" s="7">
        <f t="shared" si="142"/>
        <v>0</v>
      </c>
      <c r="N528" s="2">
        <f t="shared" si="147"/>
        <v>0</v>
      </c>
      <c r="O528" s="80">
        <f t="shared" si="148"/>
        <v>0</v>
      </c>
      <c r="P528" s="79">
        <f t="shared" si="149"/>
        <v>0</v>
      </c>
      <c r="Q528" s="80">
        <f t="shared" si="150"/>
        <v>0</v>
      </c>
      <c r="R528" s="80">
        <f t="shared" si="151"/>
        <v>0</v>
      </c>
      <c r="S528">
        <f t="shared" si="143"/>
        <v>0</v>
      </c>
      <c r="T528" s="35">
        <f t="shared" si="152"/>
        <v>0</v>
      </c>
      <c r="U528" s="35">
        <f t="shared" si="144"/>
        <v>0</v>
      </c>
      <c r="V528" s="42">
        <f t="shared" si="145"/>
        <v>0</v>
      </c>
      <c r="W528" s="42">
        <f t="shared" si="146"/>
        <v>0</v>
      </c>
    </row>
    <row r="529" spans="2:23" x14ac:dyDescent="0.25">
      <c r="B529">
        <v>527</v>
      </c>
      <c r="C529" s="35">
        <f t="shared" si="140"/>
        <v>0</v>
      </c>
      <c r="D529" s="46">
        <f>IF(W528&gt;0,ROUND(PMT(EvalSheet!$F$92/12,EvalSheet!$F$96*12,-C529),5),0)</f>
        <v>0</v>
      </c>
      <c r="E529" s="6">
        <f t="shared" si="153"/>
        <v>0</v>
      </c>
      <c r="F529" s="6">
        <f>IF(W528&gt;0,ROUND(MIN(C529,EvalSheet!$F$168)*$F$1,2),0)</f>
        <v>0</v>
      </c>
      <c r="G529" s="7">
        <v>0</v>
      </c>
      <c r="H529" s="7">
        <f>IF(W528&gt;0,ROUND(MIN(C529,EvalSheet!$F$168)*$H$1,0),0)</f>
        <v>0</v>
      </c>
      <c r="I529" s="7">
        <f>IF(W528&gt;0,ROUND(MIN(C529,EvalSheet!$F$168)*$I$1,2),0)</f>
        <v>0</v>
      </c>
      <c r="J529" s="7">
        <f>IF(W528&gt;0,ROUND(MIN(C529,EvalSheet!$F$168)*$J$1,2),0)</f>
        <v>0</v>
      </c>
      <c r="K529" s="7">
        <f>IF(W528&gt;0,ROUND(MIN(C529,EvalSheet!$F$168)*$K$1,2),0)</f>
        <v>0</v>
      </c>
      <c r="L529" s="6">
        <f t="shared" si="141"/>
        <v>0</v>
      </c>
      <c r="M529" s="7">
        <f t="shared" si="142"/>
        <v>0</v>
      </c>
      <c r="N529" s="2">
        <f t="shared" si="147"/>
        <v>0</v>
      </c>
      <c r="O529" s="80">
        <f t="shared" si="148"/>
        <v>0</v>
      </c>
      <c r="P529" s="79">
        <f t="shared" si="149"/>
        <v>0</v>
      </c>
      <c r="Q529" s="80">
        <f t="shared" si="150"/>
        <v>0</v>
      </c>
      <c r="R529" s="80">
        <f t="shared" si="151"/>
        <v>0</v>
      </c>
      <c r="S529">
        <f t="shared" si="143"/>
        <v>0</v>
      </c>
      <c r="T529" s="35">
        <f t="shared" si="152"/>
        <v>0</v>
      </c>
      <c r="U529" s="35">
        <f t="shared" si="144"/>
        <v>0</v>
      </c>
      <c r="V529" s="42">
        <f t="shared" si="145"/>
        <v>0</v>
      </c>
      <c r="W529" s="42">
        <f t="shared" si="146"/>
        <v>0</v>
      </c>
    </row>
    <row r="530" spans="2:23" x14ac:dyDescent="0.25">
      <c r="B530">
        <v>528</v>
      </c>
      <c r="C530" s="35">
        <f t="shared" si="140"/>
        <v>0</v>
      </c>
      <c r="D530" s="46">
        <f>IF(W529&gt;0,ROUND(PMT(EvalSheet!$F$92/12,EvalSheet!$F$96*12,-C530),5),0)</f>
        <v>0</v>
      </c>
      <c r="E530" s="6">
        <f t="shared" si="153"/>
        <v>0</v>
      </c>
      <c r="F530" s="6">
        <f>IF(W529&gt;0,ROUND(MIN(C530,EvalSheet!$F$168)*$F$1,2),0)</f>
        <v>0</v>
      </c>
      <c r="G530" s="7">
        <v>0</v>
      </c>
      <c r="H530" s="7">
        <f>IF(W529&gt;0,ROUND(MIN(C530,EvalSheet!$F$168)*$H$1,0),0)</f>
        <v>0</v>
      </c>
      <c r="I530" s="7">
        <f>IF(W529&gt;0,ROUND(MIN(C530,EvalSheet!$F$168)*$I$1,2),0)</f>
        <v>0</v>
      </c>
      <c r="J530" s="7">
        <f>IF(W529&gt;0,ROUND(MIN(C530,EvalSheet!$F$168)*$J$1,2),0)</f>
        <v>0</v>
      </c>
      <c r="K530" s="7">
        <f>IF(W529&gt;0,ROUND(MIN(C530,EvalSheet!$F$168)*$K$1,2),0)</f>
        <v>0</v>
      </c>
      <c r="L530" s="6">
        <f t="shared" si="141"/>
        <v>0</v>
      </c>
      <c r="M530" s="7">
        <f t="shared" si="142"/>
        <v>0</v>
      </c>
      <c r="N530" s="2">
        <f t="shared" si="147"/>
        <v>0</v>
      </c>
      <c r="O530" s="80">
        <f t="shared" si="148"/>
        <v>0</v>
      </c>
      <c r="P530" s="79">
        <f t="shared" si="149"/>
        <v>0</v>
      </c>
      <c r="Q530" s="80">
        <f t="shared" si="150"/>
        <v>0</v>
      </c>
      <c r="R530" s="80">
        <f t="shared" si="151"/>
        <v>0</v>
      </c>
      <c r="S530">
        <f t="shared" si="143"/>
        <v>0</v>
      </c>
      <c r="T530" s="35">
        <f t="shared" si="152"/>
        <v>0</v>
      </c>
      <c r="U530" s="35">
        <f t="shared" si="144"/>
        <v>0</v>
      </c>
      <c r="V530" s="42">
        <f t="shared" si="145"/>
        <v>0</v>
      </c>
      <c r="W530" s="42">
        <f t="shared" si="146"/>
        <v>0</v>
      </c>
    </row>
    <row r="531" spans="2:23" x14ac:dyDescent="0.25">
      <c r="B531">
        <v>529</v>
      </c>
      <c r="C531" s="35">
        <f t="shared" si="140"/>
        <v>0</v>
      </c>
      <c r="D531" s="46">
        <f>IF(W530&gt;0,ROUND(PMT(EvalSheet!$F$92/12,EvalSheet!$F$96*12,-C531),5),0)</f>
        <v>0</v>
      </c>
      <c r="E531" s="6">
        <f t="shared" si="153"/>
        <v>0</v>
      </c>
      <c r="F531" s="6">
        <f>IF(W530&gt;0,ROUND(MIN(C531,EvalSheet!$F$168)*$F$1,2),0)</f>
        <v>0</v>
      </c>
      <c r="G531" s="7">
        <v>0</v>
      </c>
      <c r="H531" s="7">
        <f>IF(W530&gt;0,ROUND(MIN(C531,EvalSheet!$F$168)*$H$1,0),0)</f>
        <v>0</v>
      </c>
      <c r="I531" s="7">
        <f>IF(W530&gt;0,ROUND(MIN(C531,EvalSheet!$F$168)*$I$1,2),0)</f>
        <v>0</v>
      </c>
      <c r="J531" s="7">
        <f>IF(W530&gt;0,ROUND(MIN(C531,EvalSheet!$F$168)*$J$1,2),0)</f>
        <v>0</v>
      </c>
      <c r="K531" s="7">
        <f>IF(W530&gt;0,ROUND(MIN(C531,EvalSheet!$F$168)*$K$1,2),0)</f>
        <v>0</v>
      </c>
      <c r="L531" s="6">
        <f t="shared" si="141"/>
        <v>0</v>
      </c>
      <c r="M531" s="7">
        <f t="shared" si="142"/>
        <v>0</v>
      </c>
      <c r="N531" s="2">
        <f t="shared" si="147"/>
        <v>0</v>
      </c>
      <c r="O531" s="80">
        <f t="shared" si="148"/>
        <v>0</v>
      </c>
      <c r="P531" s="79">
        <f t="shared" si="149"/>
        <v>0</v>
      </c>
      <c r="Q531" s="80">
        <f t="shared" si="150"/>
        <v>0</v>
      </c>
      <c r="R531" s="80">
        <f t="shared" si="151"/>
        <v>0</v>
      </c>
      <c r="S531">
        <f t="shared" si="143"/>
        <v>0</v>
      </c>
      <c r="T531" s="35">
        <f t="shared" si="152"/>
        <v>0</v>
      </c>
      <c r="U531" s="35">
        <f t="shared" si="144"/>
        <v>0</v>
      </c>
      <c r="V531" s="42">
        <f t="shared" si="145"/>
        <v>0</v>
      </c>
      <c r="W531" s="42">
        <f t="shared" si="146"/>
        <v>0</v>
      </c>
    </row>
    <row r="532" spans="2:23" x14ac:dyDescent="0.25">
      <c r="B532">
        <v>530</v>
      </c>
      <c r="C532" s="35">
        <f t="shared" si="140"/>
        <v>0</v>
      </c>
      <c r="D532" s="46">
        <f>IF(W531&gt;0,ROUND(PMT(EvalSheet!$F$92/12,EvalSheet!$F$96*12,-C532),5),0)</f>
        <v>0</v>
      </c>
      <c r="E532" s="6">
        <f t="shared" si="153"/>
        <v>0</v>
      </c>
      <c r="F532" s="6">
        <f>IF(W531&gt;0,ROUND(MIN(C532,EvalSheet!$F$168)*$F$1,2),0)</f>
        <v>0</v>
      </c>
      <c r="G532" s="7">
        <v>0</v>
      </c>
      <c r="H532" s="7">
        <f>IF(W531&gt;0,ROUND(MIN(C532,EvalSheet!$F$168)*$H$1,0),0)</f>
        <v>0</v>
      </c>
      <c r="I532" s="7">
        <f>IF(W531&gt;0,ROUND(MIN(C532,EvalSheet!$F$168)*$I$1,2),0)</f>
        <v>0</v>
      </c>
      <c r="J532" s="7">
        <f>IF(W531&gt;0,ROUND(MIN(C532,EvalSheet!$F$168)*$J$1,2),0)</f>
        <v>0</v>
      </c>
      <c r="K532" s="7">
        <f>IF(W531&gt;0,ROUND(MIN(C532,EvalSheet!$F$168)*$K$1,2),0)</f>
        <v>0</v>
      </c>
      <c r="L532" s="6">
        <f t="shared" si="141"/>
        <v>0</v>
      </c>
      <c r="M532" s="7">
        <f t="shared" si="142"/>
        <v>0</v>
      </c>
      <c r="N532" s="2">
        <f t="shared" si="147"/>
        <v>0</v>
      </c>
      <c r="O532" s="80">
        <f t="shared" si="148"/>
        <v>0</v>
      </c>
      <c r="P532" s="79">
        <f t="shared" si="149"/>
        <v>0</v>
      </c>
      <c r="Q532" s="80">
        <f t="shared" si="150"/>
        <v>0</v>
      </c>
      <c r="R532" s="80">
        <f t="shared" si="151"/>
        <v>0</v>
      </c>
      <c r="S532">
        <f t="shared" si="143"/>
        <v>0</v>
      </c>
      <c r="T532" s="35">
        <f t="shared" si="152"/>
        <v>0</v>
      </c>
      <c r="U532" s="35">
        <f t="shared" si="144"/>
        <v>0</v>
      </c>
      <c r="V532" s="42">
        <f t="shared" si="145"/>
        <v>0</v>
      </c>
      <c r="W532" s="42">
        <f t="shared" si="146"/>
        <v>0</v>
      </c>
    </row>
    <row r="533" spans="2:23" x14ac:dyDescent="0.25">
      <c r="B533">
        <v>531</v>
      </c>
      <c r="C533" s="35">
        <f t="shared" si="140"/>
        <v>0</v>
      </c>
      <c r="D533" s="46">
        <f>IF(W532&gt;0,ROUND(PMT(EvalSheet!$F$92/12,EvalSheet!$F$96*12,-C533),5),0)</f>
        <v>0</v>
      </c>
      <c r="E533" s="6">
        <f t="shared" si="153"/>
        <v>0</v>
      </c>
      <c r="F533" s="6">
        <f>IF(W532&gt;0,ROUND(MIN(C533,EvalSheet!$F$168)*$F$1,2),0)</f>
        <v>0</v>
      </c>
      <c r="G533" s="7">
        <v>0</v>
      </c>
      <c r="H533" s="7">
        <f>IF(W532&gt;0,ROUND(MIN(C533,EvalSheet!$F$168)*$H$1,0),0)</f>
        <v>0</v>
      </c>
      <c r="I533" s="7">
        <f>IF(W532&gt;0,ROUND(MIN(C533,EvalSheet!$F$168)*$I$1,2),0)</f>
        <v>0</v>
      </c>
      <c r="J533" s="7">
        <f>IF(W532&gt;0,ROUND(MIN(C533,EvalSheet!$F$168)*$J$1,2),0)</f>
        <v>0</v>
      </c>
      <c r="K533" s="7">
        <f>IF(W532&gt;0,ROUND(MIN(C533,EvalSheet!$F$168)*$K$1,2),0)</f>
        <v>0</v>
      </c>
      <c r="L533" s="6">
        <f t="shared" si="141"/>
        <v>0</v>
      </c>
      <c r="M533" s="7">
        <f t="shared" si="142"/>
        <v>0</v>
      </c>
      <c r="N533" s="2">
        <f t="shared" si="147"/>
        <v>0</v>
      </c>
      <c r="O533" s="80">
        <f t="shared" si="148"/>
        <v>0</v>
      </c>
      <c r="P533" s="79">
        <f t="shared" si="149"/>
        <v>0</v>
      </c>
      <c r="Q533" s="80">
        <f t="shared" si="150"/>
        <v>0</v>
      </c>
      <c r="R533" s="80">
        <f t="shared" si="151"/>
        <v>0</v>
      </c>
      <c r="S533">
        <f t="shared" si="143"/>
        <v>0</v>
      </c>
      <c r="T533" s="35">
        <f t="shared" si="152"/>
        <v>0</v>
      </c>
      <c r="U533" s="35">
        <f t="shared" si="144"/>
        <v>0</v>
      </c>
      <c r="V533" s="42">
        <f t="shared" si="145"/>
        <v>0</v>
      </c>
      <c r="W533" s="42">
        <f t="shared" si="146"/>
        <v>0</v>
      </c>
    </row>
    <row r="534" spans="2:23" x14ac:dyDescent="0.25">
      <c r="B534">
        <v>532</v>
      </c>
      <c r="C534" s="35">
        <f t="shared" si="140"/>
        <v>0</v>
      </c>
      <c r="D534" s="46">
        <f>IF(W533&gt;0,ROUND(PMT(EvalSheet!$F$92/12,EvalSheet!$F$96*12,-C534),5),0)</f>
        <v>0</v>
      </c>
      <c r="E534" s="6">
        <f t="shared" si="153"/>
        <v>0</v>
      </c>
      <c r="F534" s="6">
        <f>IF(W533&gt;0,ROUND(MIN(C534,EvalSheet!$F$168)*$F$1,2),0)</f>
        <v>0</v>
      </c>
      <c r="G534" s="7">
        <v>0</v>
      </c>
      <c r="H534" s="7">
        <f>IF(W533&gt;0,ROUND(MIN(C534,EvalSheet!$F$168)*$H$1,0),0)</f>
        <v>0</v>
      </c>
      <c r="I534" s="7">
        <f>IF(W533&gt;0,ROUND(MIN(C534,EvalSheet!$F$168)*$I$1,2),0)</f>
        <v>0</v>
      </c>
      <c r="J534" s="7">
        <f>IF(W533&gt;0,ROUND(MIN(C534,EvalSheet!$F$168)*$J$1,2),0)</f>
        <v>0</v>
      </c>
      <c r="K534" s="7">
        <f>IF(W533&gt;0,ROUND(MIN(C534,EvalSheet!$F$168)*$K$1,2),0)</f>
        <v>0</v>
      </c>
      <c r="L534" s="6">
        <f t="shared" si="141"/>
        <v>0</v>
      </c>
      <c r="M534" s="7">
        <f t="shared" si="142"/>
        <v>0</v>
      </c>
      <c r="N534" s="2">
        <f t="shared" si="147"/>
        <v>0</v>
      </c>
      <c r="O534" s="80">
        <f t="shared" si="148"/>
        <v>0</v>
      </c>
      <c r="P534" s="79">
        <f t="shared" si="149"/>
        <v>0</v>
      </c>
      <c r="Q534" s="80">
        <f t="shared" si="150"/>
        <v>0</v>
      </c>
      <c r="R534" s="80">
        <f t="shared" si="151"/>
        <v>0</v>
      </c>
      <c r="S534">
        <f t="shared" si="143"/>
        <v>0</v>
      </c>
      <c r="T534" s="35">
        <f t="shared" si="152"/>
        <v>0</v>
      </c>
      <c r="U534" s="35">
        <f t="shared" si="144"/>
        <v>0</v>
      </c>
      <c r="V534" s="42">
        <f t="shared" si="145"/>
        <v>0</v>
      </c>
      <c r="W534" s="42">
        <f t="shared" si="146"/>
        <v>0</v>
      </c>
    </row>
    <row r="535" spans="2:23" x14ac:dyDescent="0.25">
      <c r="B535">
        <v>533</v>
      </c>
      <c r="C535" s="35">
        <f t="shared" ref="C535:C570" si="154">IF(W534&gt;0,C534-1000,C534)</f>
        <v>0</v>
      </c>
      <c r="D535" s="46">
        <f>IF(W534&gt;0,ROUND(PMT(EvalSheet!$F$92/12,EvalSheet!$F$96*12,-C535),5),0)</f>
        <v>0</v>
      </c>
      <c r="E535" s="6">
        <f t="shared" si="153"/>
        <v>0</v>
      </c>
      <c r="F535" s="6">
        <f>IF(W534&gt;0,ROUND(MIN(C535,EvalSheet!$F$168)*$F$1,2),0)</f>
        <v>0</v>
      </c>
      <c r="G535" s="7">
        <v>0</v>
      </c>
      <c r="H535" s="7">
        <f>IF(W534&gt;0,ROUND(MIN(C535,EvalSheet!$F$168)*$H$1,0),0)</f>
        <v>0</v>
      </c>
      <c r="I535" s="7">
        <f>IF(W534&gt;0,ROUND(MIN(C535,EvalSheet!$F$168)*$I$1,2),0)</f>
        <v>0</v>
      </c>
      <c r="J535" s="7">
        <f>IF(W534&gt;0,ROUND(MIN(C535,EvalSheet!$F$168)*$J$1,2),0)</f>
        <v>0</v>
      </c>
      <c r="K535" s="7">
        <f>IF(W534&gt;0,ROUND(MIN(C535,EvalSheet!$F$168)*$K$1,2),0)</f>
        <v>0</v>
      </c>
      <c r="L535" s="6">
        <f t="shared" ref="L535:L570" si="155">IF(W534&gt;0,F535+SUM(H535:K535),0)</f>
        <v>0</v>
      </c>
      <c r="M535" s="7">
        <f t="shared" ref="M535:M570" si="156">IF(W534&gt;0,ROUND(L535/12,2),0)</f>
        <v>0</v>
      </c>
      <c r="N535" s="2">
        <f t="shared" si="147"/>
        <v>0</v>
      </c>
      <c r="O535" s="80">
        <f t="shared" si="148"/>
        <v>0</v>
      </c>
      <c r="P535" s="79">
        <f t="shared" si="149"/>
        <v>0</v>
      </c>
      <c r="Q535" s="80">
        <f t="shared" si="150"/>
        <v>0</v>
      </c>
      <c r="R535" s="80">
        <f t="shared" si="151"/>
        <v>0</v>
      </c>
      <c r="S535">
        <f t="shared" ref="S535:S570" si="157">IF(W534&gt;0,S534,0)</f>
        <v>0</v>
      </c>
      <c r="T535" s="35">
        <f t="shared" si="152"/>
        <v>0</v>
      </c>
      <c r="U535" s="35">
        <f t="shared" ref="U535:U570" si="158">IF(AND(T535&gt;0,T536=0),T535,0)</f>
        <v>0</v>
      </c>
      <c r="V535" s="42">
        <f t="shared" ref="V535:V570" si="159">IF(W534&gt;0,V534,0)</f>
        <v>0</v>
      </c>
      <c r="W535" s="42">
        <f t="shared" ref="W535:W570" si="160">IF(ROUND(T535-V535,2)&gt;0,ROUND(T535-V535,2),0)</f>
        <v>0</v>
      </c>
    </row>
    <row r="536" spans="2:23" x14ac:dyDescent="0.25">
      <c r="B536">
        <v>534</v>
      </c>
      <c r="C536" s="35">
        <f t="shared" si="154"/>
        <v>0</v>
      </c>
      <c r="D536" s="46">
        <f>IF(W535&gt;0,ROUND(PMT(EvalSheet!$F$92/12,EvalSheet!$F$96*12,-C536),5),0)</f>
        <v>0</v>
      </c>
      <c r="E536" s="6">
        <f t="shared" si="153"/>
        <v>0</v>
      </c>
      <c r="F536" s="6">
        <f>IF(W535&gt;0,ROUND(MIN(C536,EvalSheet!$F$168)*$F$1,2),0)</f>
        <v>0</v>
      </c>
      <c r="G536" s="7">
        <v>0</v>
      </c>
      <c r="H536" s="7">
        <f>IF(W535&gt;0,ROUND(MIN(C536,EvalSheet!$F$168)*$H$1,0),0)</f>
        <v>0</v>
      </c>
      <c r="I536" s="7">
        <f>IF(W535&gt;0,ROUND(MIN(C536,EvalSheet!$F$168)*$I$1,2),0)</f>
        <v>0</v>
      </c>
      <c r="J536" s="7">
        <f>IF(W535&gt;0,ROUND(MIN(C536,EvalSheet!$F$168)*$J$1,2),0)</f>
        <v>0</v>
      </c>
      <c r="K536" s="7">
        <f>IF(W535&gt;0,ROUND(MIN(C536,EvalSheet!$F$168)*$K$1,2),0)</f>
        <v>0</v>
      </c>
      <c r="L536" s="6">
        <f t="shared" si="155"/>
        <v>0</v>
      </c>
      <c r="M536" s="7">
        <f t="shared" si="156"/>
        <v>0</v>
      </c>
      <c r="N536" s="2">
        <f t="shared" si="147"/>
        <v>0</v>
      </c>
      <c r="O536" s="80">
        <f t="shared" si="148"/>
        <v>0</v>
      </c>
      <c r="P536" s="79">
        <f t="shared" si="149"/>
        <v>0</v>
      </c>
      <c r="Q536" s="80">
        <f t="shared" si="150"/>
        <v>0</v>
      </c>
      <c r="R536" s="80">
        <f t="shared" si="151"/>
        <v>0</v>
      </c>
      <c r="S536">
        <f t="shared" si="157"/>
        <v>0</v>
      </c>
      <c r="T536" s="35">
        <f t="shared" si="152"/>
        <v>0</v>
      </c>
      <c r="U536" s="35">
        <f t="shared" si="158"/>
        <v>0</v>
      </c>
      <c r="V536" s="42">
        <f t="shared" si="159"/>
        <v>0</v>
      </c>
      <c r="W536" s="42">
        <f t="shared" si="160"/>
        <v>0</v>
      </c>
    </row>
    <row r="537" spans="2:23" x14ac:dyDescent="0.25">
      <c r="B537">
        <v>535</v>
      </c>
      <c r="C537" s="35">
        <f t="shared" si="154"/>
        <v>0</v>
      </c>
      <c r="D537" s="46">
        <f>IF(W536&gt;0,ROUND(PMT(EvalSheet!$F$92/12,EvalSheet!$F$96*12,-C537),5),0)</f>
        <v>0</v>
      </c>
      <c r="E537" s="6">
        <f t="shared" si="153"/>
        <v>0</v>
      </c>
      <c r="F537" s="6">
        <f>IF(W536&gt;0,ROUND(MIN(C537,EvalSheet!$F$168)*$F$1,2),0)</f>
        <v>0</v>
      </c>
      <c r="G537" s="7">
        <v>0</v>
      </c>
      <c r="H537" s="7">
        <f>IF(W536&gt;0,ROUND(MIN(C537,EvalSheet!$F$168)*$H$1,0),0)</f>
        <v>0</v>
      </c>
      <c r="I537" s="7">
        <f>IF(W536&gt;0,ROUND(MIN(C537,EvalSheet!$F$168)*$I$1,2),0)</f>
        <v>0</v>
      </c>
      <c r="J537" s="7">
        <f>IF(W536&gt;0,ROUND(MIN(C537,EvalSheet!$F$168)*$J$1,2),0)</f>
        <v>0</v>
      </c>
      <c r="K537" s="7">
        <f>IF(W536&gt;0,ROUND(MIN(C537,EvalSheet!$F$168)*$K$1,2),0)</f>
        <v>0</v>
      </c>
      <c r="L537" s="6">
        <f t="shared" si="155"/>
        <v>0</v>
      </c>
      <c r="M537" s="7">
        <f t="shared" si="156"/>
        <v>0</v>
      </c>
      <c r="N537" s="2">
        <f t="shared" si="147"/>
        <v>0</v>
      </c>
      <c r="O537" s="80">
        <f t="shared" si="148"/>
        <v>0</v>
      </c>
      <c r="P537" s="79">
        <f t="shared" si="149"/>
        <v>0</v>
      </c>
      <c r="Q537" s="80">
        <f t="shared" si="150"/>
        <v>0</v>
      </c>
      <c r="R537" s="80">
        <f t="shared" si="151"/>
        <v>0</v>
      </c>
      <c r="S537">
        <f t="shared" si="157"/>
        <v>0</v>
      </c>
      <c r="T537" s="35">
        <f t="shared" si="152"/>
        <v>0</v>
      </c>
      <c r="U537" s="35">
        <f t="shared" si="158"/>
        <v>0</v>
      </c>
      <c r="V537" s="42">
        <f t="shared" si="159"/>
        <v>0</v>
      </c>
      <c r="W537" s="42">
        <f t="shared" si="160"/>
        <v>0</v>
      </c>
    </row>
    <row r="538" spans="2:23" x14ac:dyDescent="0.25">
      <c r="B538">
        <v>536</v>
      </c>
      <c r="C538" s="35">
        <f t="shared" si="154"/>
        <v>0</v>
      </c>
      <c r="D538" s="46">
        <f>IF(W537&gt;0,ROUND(PMT(EvalSheet!$F$92/12,EvalSheet!$F$96*12,-C538),5),0)</f>
        <v>0</v>
      </c>
      <c r="E538" s="6">
        <f t="shared" si="153"/>
        <v>0</v>
      </c>
      <c r="F538" s="6">
        <f>IF(W537&gt;0,ROUND(MIN(C538,EvalSheet!$F$168)*$F$1,2),0)</f>
        <v>0</v>
      </c>
      <c r="G538" s="7">
        <v>0</v>
      </c>
      <c r="H538" s="7">
        <f>IF(W537&gt;0,ROUND(MIN(C538,EvalSheet!$F$168)*$H$1,0),0)</f>
        <v>0</v>
      </c>
      <c r="I538" s="7">
        <f>IF(W537&gt;0,ROUND(MIN(C538,EvalSheet!$F$168)*$I$1,2),0)</f>
        <v>0</v>
      </c>
      <c r="J538" s="7">
        <f>IF(W537&gt;0,ROUND(MIN(C538,EvalSheet!$F$168)*$J$1,2),0)</f>
        <v>0</v>
      </c>
      <c r="K538" s="7">
        <f>IF(W537&gt;0,ROUND(MIN(C538,EvalSheet!$F$168)*$K$1,2),0)</f>
        <v>0</v>
      </c>
      <c r="L538" s="6">
        <f t="shared" si="155"/>
        <v>0</v>
      </c>
      <c r="M538" s="7">
        <f t="shared" si="156"/>
        <v>0</v>
      </c>
      <c r="N538" s="2">
        <f t="shared" si="147"/>
        <v>0</v>
      </c>
      <c r="O538" s="80">
        <f t="shared" si="148"/>
        <v>0</v>
      </c>
      <c r="P538" s="79">
        <f t="shared" si="149"/>
        <v>0</v>
      </c>
      <c r="Q538" s="80">
        <f t="shared" si="150"/>
        <v>0</v>
      </c>
      <c r="R538" s="80">
        <f t="shared" si="151"/>
        <v>0</v>
      </c>
      <c r="S538">
        <f t="shared" si="157"/>
        <v>0</v>
      </c>
      <c r="T538" s="35">
        <f t="shared" si="152"/>
        <v>0</v>
      </c>
      <c r="U538" s="35">
        <f t="shared" si="158"/>
        <v>0</v>
      </c>
      <c r="V538" s="42">
        <f t="shared" si="159"/>
        <v>0</v>
      </c>
      <c r="W538" s="42">
        <f t="shared" si="160"/>
        <v>0</v>
      </c>
    </row>
    <row r="539" spans="2:23" x14ac:dyDescent="0.25">
      <c r="B539">
        <v>537</v>
      </c>
      <c r="C539" s="35">
        <f t="shared" si="154"/>
        <v>0</v>
      </c>
      <c r="D539" s="46">
        <f>IF(W538&gt;0,ROUND(PMT(EvalSheet!$F$92/12,EvalSheet!$F$96*12,-C539),5),0)</f>
        <v>0</v>
      </c>
      <c r="E539" s="6">
        <f t="shared" si="153"/>
        <v>0</v>
      </c>
      <c r="F539" s="6">
        <f>IF(W538&gt;0,ROUND(MIN(C539,EvalSheet!$F$168)*$F$1,2),0)</f>
        <v>0</v>
      </c>
      <c r="G539" s="7">
        <v>0</v>
      </c>
      <c r="H539" s="7">
        <f>IF(W538&gt;0,ROUND(MIN(C539,EvalSheet!$F$168)*$H$1,0),0)</f>
        <v>0</v>
      </c>
      <c r="I539" s="7">
        <f>IF(W538&gt;0,ROUND(MIN(C539,EvalSheet!$F$168)*$I$1,2),0)</f>
        <v>0</v>
      </c>
      <c r="J539" s="7">
        <f>IF(W538&gt;0,ROUND(MIN(C539,EvalSheet!$F$168)*$J$1,2),0)</f>
        <v>0</v>
      </c>
      <c r="K539" s="7">
        <f>IF(W538&gt;0,ROUND(MIN(C539,EvalSheet!$F$168)*$K$1,2),0)</f>
        <v>0</v>
      </c>
      <c r="L539" s="6">
        <f t="shared" si="155"/>
        <v>0</v>
      </c>
      <c r="M539" s="7">
        <f t="shared" si="156"/>
        <v>0</v>
      </c>
      <c r="N539" s="2">
        <f t="shared" si="147"/>
        <v>0</v>
      </c>
      <c r="O539" s="80">
        <f t="shared" si="148"/>
        <v>0</v>
      </c>
      <c r="P539" s="79">
        <f t="shared" si="149"/>
        <v>0</v>
      </c>
      <c r="Q539" s="80">
        <f t="shared" si="150"/>
        <v>0</v>
      </c>
      <c r="R539" s="80">
        <f t="shared" si="151"/>
        <v>0</v>
      </c>
      <c r="S539">
        <f t="shared" si="157"/>
        <v>0</v>
      </c>
      <c r="T539" s="35">
        <f t="shared" si="152"/>
        <v>0</v>
      </c>
      <c r="U539" s="35">
        <f t="shared" si="158"/>
        <v>0</v>
      </c>
      <c r="V539" s="42">
        <f t="shared" si="159"/>
        <v>0</v>
      </c>
      <c r="W539" s="42">
        <f t="shared" si="160"/>
        <v>0</v>
      </c>
    </row>
    <row r="540" spans="2:23" x14ac:dyDescent="0.25">
      <c r="B540">
        <v>538</v>
      </c>
      <c r="C540" s="35">
        <f t="shared" si="154"/>
        <v>0</v>
      </c>
      <c r="D540" s="46">
        <f>IF(W539&gt;0,ROUND(PMT(EvalSheet!$F$92/12,EvalSheet!$F$96*12,-C540),5),0)</f>
        <v>0</v>
      </c>
      <c r="E540" s="6">
        <f t="shared" si="153"/>
        <v>0</v>
      </c>
      <c r="F540" s="6">
        <f>IF(W539&gt;0,ROUND(MIN(C540,EvalSheet!$F$168)*$F$1,2),0)</f>
        <v>0</v>
      </c>
      <c r="G540" s="7">
        <v>0</v>
      </c>
      <c r="H540" s="7">
        <f>IF(W539&gt;0,ROUND(MIN(C540,EvalSheet!$F$168)*$H$1,0),0)</f>
        <v>0</v>
      </c>
      <c r="I540" s="7">
        <f>IF(W539&gt;0,ROUND(MIN(C540,EvalSheet!$F$168)*$I$1,2),0)</f>
        <v>0</v>
      </c>
      <c r="J540" s="7">
        <f>IF(W539&gt;0,ROUND(MIN(C540,EvalSheet!$F$168)*$J$1,2),0)</f>
        <v>0</v>
      </c>
      <c r="K540" s="7">
        <f>IF(W539&gt;0,ROUND(MIN(C540,EvalSheet!$F$168)*$K$1,2),0)</f>
        <v>0</v>
      </c>
      <c r="L540" s="6">
        <f t="shared" si="155"/>
        <v>0</v>
      </c>
      <c r="M540" s="7">
        <f t="shared" si="156"/>
        <v>0</v>
      </c>
      <c r="N540" s="2">
        <f t="shared" si="147"/>
        <v>0</v>
      </c>
      <c r="O540" s="80">
        <f t="shared" si="148"/>
        <v>0</v>
      </c>
      <c r="P540" s="79">
        <f t="shared" si="149"/>
        <v>0</v>
      </c>
      <c r="Q540" s="80">
        <f t="shared" si="150"/>
        <v>0</v>
      </c>
      <c r="R540" s="80">
        <f t="shared" si="151"/>
        <v>0</v>
      </c>
      <c r="S540">
        <f t="shared" si="157"/>
        <v>0</v>
      </c>
      <c r="T540" s="35">
        <f t="shared" si="152"/>
        <v>0</v>
      </c>
      <c r="U540" s="35">
        <f t="shared" si="158"/>
        <v>0</v>
      </c>
      <c r="V540" s="42">
        <f t="shared" si="159"/>
        <v>0</v>
      </c>
      <c r="W540" s="42">
        <f t="shared" si="160"/>
        <v>0</v>
      </c>
    </row>
    <row r="541" spans="2:23" x14ac:dyDescent="0.25">
      <c r="B541">
        <v>539</v>
      </c>
      <c r="C541" s="35">
        <f t="shared" si="154"/>
        <v>0</v>
      </c>
      <c r="D541" s="46">
        <f>IF(W540&gt;0,ROUND(PMT(EvalSheet!$F$92/12,EvalSheet!$F$96*12,-C541),5),0)</f>
        <v>0</v>
      </c>
      <c r="E541" s="6">
        <f t="shared" si="153"/>
        <v>0</v>
      </c>
      <c r="F541" s="6">
        <f>IF(W540&gt;0,ROUND(MIN(C541,EvalSheet!$F$168)*$F$1,2),0)</f>
        <v>0</v>
      </c>
      <c r="G541" s="7">
        <v>0</v>
      </c>
      <c r="H541" s="7">
        <f>IF(W540&gt;0,ROUND(MIN(C541,EvalSheet!$F$168)*$H$1,0),0)</f>
        <v>0</v>
      </c>
      <c r="I541" s="7">
        <f>IF(W540&gt;0,ROUND(MIN(C541,EvalSheet!$F$168)*$I$1,2),0)</f>
        <v>0</v>
      </c>
      <c r="J541" s="7">
        <f>IF(W540&gt;0,ROUND(MIN(C541,EvalSheet!$F$168)*$J$1,2),0)</f>
        <v>0</v>
      </c>
      <c r="K541" s="7">
        <f>IF(W540&gt;0,ROUND(MIN(C541,EvalSheet!$F$168)*$K$1,2),0)</f>
        <v>0</v>
      </c>
      <c r="L541" s="6">
        <f t="shared" si="155"/>
        <v>0</v>
      </c>
      <c r="M541" s="7">
        <f t="shared" si="156"/>
        <v>0</v>
      </c>
      <c r="N541" s="2">
        <f t="shared" si="147"/>
        <v>0</v>
      </c>
      <c r="O541" s="80">
        <f t="shared" si="148"/>
        <v>0</v>
      </c>
      <c r="P541" s="79">
        <f t="shared" si="149"/>
        <v>0</v>
      </c>
      <c r="Q541" s="80">
        <f t="shared" si="150"/>
        <v>0</v>
      </c>
      <c r="R541" s="80">
        <f t="shared" si="151"/>
        <v>0</v>
      </c>
      <c r="S541">
        <f t="shared" si="157"/>
        <v>0</v>
      </c>
      <c r="T541" s="35">
        <f t="shared" si="152"/>
        <v>0</v>
      </c>
      <c r="U541" s="35">
        <f t="shared" si="158"/>
        <v>0</v>
      </c>
      <c r="V541" s="42">
        <f t="shared" si="159"/>
        <v>0</v>
      </c>
      <c r="W541" s="42">
        <f t="shared" si="160"/>
        <v>0</v>
      </c>
    </row>
    <row r="542" spans="2:23" x14ac:dyDescent="0.25">
      <c r="B542">
        <v>540</v>
      </c>
      <c r="C542" s="35">
        <f t="shared" si="154"/>
        <v>0</v>
      </c>
      <c r="D542" s="46">
        <f>IF(W541&gt;0,ROUND(PMT(EvalSheet!$F$92/12,EvalSheet!$F$96*12,-C542),5),0)</f>
        <v>0</v>
      </c>
      <c r="E542" s="6">
        <f t="shared" si="153"/>
        <v>0</v>
      </c>
      <c r="F542" s="6">
        <f>IF(W541&gt;0,ROUND(MIN(C542,EvalSheet!$F$168)*$F$1,2),0)</f>
        <v>0</v>
      </c>
      <c r="G542" s="7">
        <v>0</v>
      </c>
      <c r="H542" s="7">
        <f>IF(W541&gt;0,ROUND(MIN(C542,EvalSheet!$F$168)*$H$1,0),0)</f>
        <v>0</v>
      </c>
      <c r="I542" s="7">
        <f>IF(W541&gt;0,ROUND(MIN(C542,EvalSheet!$F$168)*$I$1,2),0)</f>
        <v>0</v>
      </c>
      <c r="J542" s="7">
        <f>IF(W541&gt;0,ROUND(MIN(C542,EvalSheet!$F$168)*$J$1,2),0)</f>
        <v>0</v>
      </c>
      <c r="K542" s="7">
        <f>IF(W541&gt;0,ROUND(MIN(C542,EvalSheet!$F$168)*$K$1,2),0)</f>
        <v>0</v>
      </c>
      <c r="L542" s="6">
        <f t="shared" si="155"/>
        <v>0</v>
      </c>
      <c r="M542" s="7">
        <f t="shared" si="156"/>
        <v>0</v>
      </c>
      <c r="N542" s="2">
        <f t="shared" si="147"/>
        <v>0</v>
      </c>
      <c r="O542" s="80">
        <f t="shared" si="148"/>
        <v>0</v>
      </c>
      <c r="P542" s="79">
        <f t="shared" si="149"/>
        <v>0</v>
      </c>
      <c r="Q542" s="80">
        <f t="shared" si="150"/>
        <v>0</v>
      </c>
      <c r="R542" s="80">
        <f t="shared" si="151"/>
        <v>0</v>
      </c>
      <c r="S542">
        <f t="shared" si="157"/>
        <v>0</v>
      </c>
      <c r="T542" s="35">
        <f t="shared" si="152"/>
        <v>0</v>
      </c>
      <c r="U542" s="35">
        <f t="shared" si="158"/>
        <v>0</v>
      </c>
      <c r="V542" s="42">
        <f t="shared" si="159"/>
        <v>0</v>
      </c>
      <c r="W542" s="42">
        <f t="shared" si="160"/>
        <v>0</v>
      </c>
    </row>
    <row r="543" spans="2:23" x14ac:dyDescent="0.25">
      <c r="B543">
        <v>541</v>
      </c>
      <c r="C543" s="35">
        <f t="shared" si="154"/>
        <v>0</v>
      </c>
      <c r="D543" s="46">
        <f>IF(W542&gt;0,ROUND(PMT(EvalSheet!$F$92/12,EvalSheet!$F$96*12,-C543),5),0)</f>
        <v>0</v>
      </c>
      <c r="E543" s="6">
        <f t="shared" si="153"/>
        <v>0</v>
      </c>
      <c r="F543" s="6">
        <f>IF(W542&gt;0,ROUND(MIN(C543,EvalSheet!$F$168)*$F$1,2),0)</f>
        <v>0</v>
      </c>
      <c r="G543" s="7">
        <v>0</v>
      </c>
      <c r="H543" s="7">
        <f>IF(W542&gt;0,ROUND(MIN(C543,EvalSheet!$F$168)*$H$1,0),0)</f>
        <v>0</v>
      </c>
      <c r="I543" s="7">
        <f>IF(W542&gt;0,ROUND(MIN(C543,EvalSheet!$F$168)*$I$1,2),0)</f>
        <v>0</v>
      </c>
      <c r="J543" s="7">
        <f>IF(W542&gt;0,ROUND(MIN(C543,EvalSheet!$F$168)*$J$1,2),0)</f>
        <v>0</v>
      </c>
      <c r="K543" s="7">
        <f>IF(W542&gt;0,ROUND(MIN(C543,EvalSheet!$F$168)*$K$1,2),0)</f>
        <v>0</v>
      </c>
      <c r="L543" s="6">
        <f t="shared" si="155"/>
        <v>0</v>
      </c>
      <c r="M543" s="7">
        <f t="shared" si="156"/>
        <v>0</v>
      </c>
      <c r="N543" s="2">
        <f t="shared" si="147"/>
        <v>0</v>
      </c>
      <c r="O543" s="80">
        <f t="shared" si="148"/>
        <v>0</v>
      </c>
      <c r="P543" s="79">
        <f t="shared" si="149"/>
        <v>0</v>
      </c>
      <c r="Q543" s="80">
        <f t="shared" si="150"/>
        <v>0</v>
      </c>
      <c r="R543" s="80">
        <f t="shared" si="151"/>
        <v>0</v>
      </c>
      <c r="S543">
        <f t="shared" si="157"/>
        <v>0</v>
      </c>
      <c r="T543" s="35">
        <f t="shared" si="152"/>
        <v>0</v>
      </c>
      <c r="U543" s="35">
        <f t="shared" si="158"/>
        <v>0</v>
      </c>
      <c r="V543" s="42">
        <f t="shared" si="159"/>
        <v>0</v>
      </c>
      <c r="W543" s="42">
        <f t="shared" si="160"/>
        <v>0</v>
      </c>
    </row>
    <row r="544" spans="2:23" x14ac:dyDescent="0.25">
      <c r="B544">
        <v>542</v>
      </c>
      <c r="C544" s="35">
        <f t="shared" si="154"/>
        <v>0</v>
      </c>
      <c r="D544" s="46">
        <f>IF(W543&gt;0,ROUND(PMT(EvalSheet!$F$92/12,EvalSheet!$F$96*12,-C544),5),0)</f>
        <v>0</v>
      </c>
      <c r="E544" s="6">
        <f t="shared" si="153"/>
        <v>0</v>
      </c>
      <c r="F544" s="6">
        <f>IF(W543&gt;0,ROUND(MIN(C544,EvalSheet!$F$168)*$F$1,2),0)</f>
        <v>0</v>
      </c>
      <c r="G544" s="7">
        <v>0</v>
      </c>
      <c r="H544" s="7">
        <f>IF(W543&gt;0,ROUND(MIN(C544,EvalSheet!$F$168)*$H$1,0),0)</f>
        <v>0</v>
      </c>
      <c r="I544" s="7">
        <f>IF(W543&gt;0,ROUND(MIN(C544,EvalSheet!$F$168)*$I$1,2),0)</f>
        <v>0</v>
      </c>
      <c r="J544" s="7">
        <f>IF(W543&gt;0,ROUND(MIN(C544,EvalSheet!$F$168)*$J$1,2),0)</f>
        <v>0</v>
      </c>
      <c r="K544" s="7">
        <f>IF(W543&gt;0,ROUND(MIN(C544,EvalSheet!$F$168)*$K$1,2),0)</f>
        <v>0</v>
      </c>
      <c r="L544" s="6">
        <f t="shared" si="155"/>
        <v>0</v>
      </c>
      <c r="M544" s="7">
        <f t="shared" si="156"/>
        <v>0</v>
      </c>
      <c r="N544" s="2">
        <f t="shared" si="147"/>
        <v>0</v>
      </c>
      <c r="O544" s="80">
        <f t="shared" si="148"/>
        <v>0</v>
      </c>
      <c r="P544" s="79">
        <f t="shared" si="149"/>
        <v>0</v>
      </c>
      <c r="Q544" s="80">
        <f t="shared" si="150"/>
        <v>0</v>
      </c>
      <c r="R544" s="80">
        <f t="shared" si="151"/>
        <v>0</v>
      </c>
      <c r="S544">
        <f t="shared" si="157"/>
        <v>0</v>
      </c>
      <c r="T544" s="35">
        <f t="shared" si="152"/>
        <v>0</v>
      </c>
      <c r="U544" s="35">
        <f t="shared" si="158"/>
        <v>0</v>
      </c>
      <c r="V544" s="42">
        <f t="shared" si="159"/>
        <v>0</v>
      </c>
      <c r="W544" s="42">
        <f t="shared" si="160"/>
        <v>0</v>
      </c>
    </row>
    <row r="545" spans="2:23" x14ac:dyDescent="0.25">
      <c r="B545">
        <v>543</v>
      </c>
      <c r="C545" s="35">
        <f t="shared" si="154"/>
        <v>0</v>
      </c>
      <c r="D545" s="46">
        <f>IF(W544&gt;0,ROUND(PMT(EvalSheet!$F$92/12,EvalSheet!$F$96*12,-C545),5),0)</f>
        <v>0</v>
      </c>
      <c r="E545" s="6">
        <f t="shared" si="153"/>
        <v>0</v>
      </c>
      <c r="F545" s="6">
        <f>IF(W544&gt;0,ROUND(MIN(C545,EvalSheet!$F$168)*$F$1,2),0)</f>
        <v>0</v>
      </c>
      <c r="G545" s="7">
        <v>0</v>
      </c>
      <c r="H545" s="7">
        <f>IF(W544&gt;0,ROUND(MIN(C545,EvalSheet!$F$168)*$H$1,0),0)</f>
        <v>0</v>
      </c>
      <c r="I545" s="7">
        <f>IF(W544&gt;0,ROUND(MIN(C545,EvalSheet!$F$168)*$I$1,2),0)</f>
        <v>0</v>
      </c>
      <c r="J545" s="7">
        <f>IF(W544&gt;0,ROUND(MIN(C545,EvalSheet!$F$168)*$J$1,2),0)</f>
        <v>0</v>
      </c>
      <c r="K545" s="7">
        <f>IF(W544&gt;0,ROUND(MIN(C545,EvalSheet!$F$168)*$K$1,2),0)</f>
        <v>0</v>
      </c>
      <c r="L545" s="6">
        <f t="shared" si="155"/>
        <v>0</v>
      </c>
      <c r="M545" s="7">
        <f t="shared" si="156"/>
        <v>0</v>
      </c>
      <c r="N545" s="2">
        <f t="shared" si="147"/>
        <v>0</v>
      </c>
      <c r="O545" s="80">
        <f t="shared" si="148"/>
        <v>0</v>
      </c>
      <c r="P545" s="79">
        <f t="shared" si="149"/>
        <v>0</v>
      </c>
      <c r="Q545" s="80">
        <f t="shared" si="150"/>
        <v>0</v>
      </c>
      <c r="R545" s="80">
        <f t="shared" si="151"/>
        <v>0</v>
      </c>
      <c r="S545">
        <f t="shared" si="157"/>
        <v>0</v>
      </c>
      <c r="T545" s="35">
        <f t="shared" si="152"/>
        <v>0</v>
      </c>
      <c r="U545" s="35">
        <f t="shared" si="158"/>
        <v>0</v>
      </c>
      <c r="V545" s="42">
        <f t="shared" si="159"/>
        <v>0</v>
      </c>
      <c r="W545" s="42">
        <f t="shared" si="160"/>
        <v>0</v>
      </c>
    </row>
    <row r="546" spans="2:23" x14ac:dyDescent="0.25">
      <c r="B546">
        <v>544</v>
      </c>
      <c r="C546" s="35">
        <f t="shared" si="154"/>
        <v>0</v>
      </c>
      <c r="D546" s="46">
        <f>IF(W545&gt;0,ROUND(PMT(EvalSheet!$F$92/12,EvalSheet!$F$96*12,-C546),5),0)</f>
        <v>0</v>
      </c>
      <c r="E546" s="6">
        <f t="shared" si="153"/>
        <v>0</v>
      </c>
      <c r="F546" s="6">
        <f>IF(W545&gt;0,ROUND(MIN(C546,EvalSheet!$F$168)*$F$1,2),0)</f>
        <v>0</v>
      </c>
      <c r="G546" s="7">
        <v>0</v>
      </c>
      <c r="H546" s="7">
        <f>IF(W545&gt;0,ROUND(MIN(C546,EvalSheet!$F$168)*$H$1,0),0)</f>
        <v>0</v>
      </c>
      <c r="I546" s="7">
        <f>IF(W545&gt;0,ROUND(MIN(C546,EvalSheet!$F$168)*$I$1,2),0)</f>
        <v>0</v>
      </c>
      <c r="J546" s="7">
        <f>IF(W545&gt;0,ROUND(MIN(C546,EvalSheet!$F$168)*$J$1,2),0)</f>
        <v>0</v>
      </c>
      <c r="K546" s="7">
        <f>IF(W545&gt;0,ROUND(MIN(C546,EvalSheet!$F$168)*$K$1,2),0)</f>
        <v>0</v>
      </c>
      <c r="L546" s="6">
        <f t="shared" si="155"/>
        <v>0</v>
      </c>
      <c r="M546" s="7">
        <f t="shared" si="156"/>
        <v>0</v>
      </c>
      <c r="N546" s="2">
        <f t="shared" si="147"/>
        <v>0</v>
      </c>
      <c r="O546" s="80">
        <f t="shared" si="148"/>
        <v>0</v>
      </c>
      <c r="P546" s="79">
        <f t="shared" si="149"/>
        <v>0</v>
      </c>
      <c r="Q546" s="80">
        <f t="shared" si="150"/>
        <v>0</v>
      </c>
      <c r="R546" s="80">
        <f t="shared" si="151"/>
        <v>0</v>
      </c>
      <c r="S546">
        <f t="shared" si="157"/>
        <v>0</v>
      </c>
      <c r="T546" s="35">
        <f t="shared" si="152"/>
        <v>0</v>
      </c>
      <c r="U546" s="35">
        <f t="shared" si="158"/>
        <v>0</v>
      </c>
      <c r="V546" s="42">
        <f t="shared" si="159"/>
        <v>0</v>
      </c>
      <c r="W546" s="42">
        <f t="shared" si="160"/>
        <v>0</v>
      </c>
    </row>
    <row r="547" spans="2:23" x14ac:dyDescent="0.25">
      <c r="B547">
        <v>545</v>
      </c>
      <c r="C547" s="35">
        <f t="shared" si="154"/>
        <v>0</v>
      </c>
      <c r="D547" s="46">
        <f>IF(W546&gt;0,ROUND(PMT(EvalSheet!$F$92/12,EvalSheet!$F$96*12,-C547),5),0)</f>
        <v>0</v>
      </c>
      <c r="E547" s="6">
        <f t="shared" si="153"/>
        <v>0</v>
      </c>
      <c r="F547" s="6">
        <f>IF(W546&gt;0,ROUND(MIN(C547,EvalSheet!$F$168)*$F$1,2),0)</f>
        <v>0</v>
      </c>
      <c r="G547" s="7">
        <v>0</v>
      </c>
      <c r="H547" s="7">
        <f>IF(W546&gt;0,ROUND(MIN(C547,EvalSheet!$F$168)*$H$1,0),0)</f>
        <v>0</v>
      </c>
      <c r="I547" s="7">
        <f>IF(W546&gt;0,ROUND(MIN(C547,EvalSheet!$F$168)*$I$1,2),0)</f>
        <v>0</v>
      </c>
      <c r="J547" s="7">
        <f>IF(W546&gt;0,ROUND(MIN(C547,EvalSheet!$F$168)*$J$1,2),0)</f>
        <v>0</v>
      </c>
      <c r="K547" s="7">
        <f>IF(W546&gt;0,ROUND(MIN(C547,EvalSheet!$F$168)*$K$1,2),0)</f>
        <v>0</v>
      </c>
      <c r="L547" s="6">
        <f t="shared" si="155"/>
        <v>0</v>
      </c>
      <c r="M547" s="7">
        <f t="shared" si="156"/>
        <v>0</v>
      </c>
      <c r="N547" s="2">
        <f t="shared" si="147"/>
        <v>0</v>
      </c>
      <c r="O547" s="80">
        <f t="shared" si="148"/>
        <v>0</v>
      </c>
      <c r="P547" s="79">
        <f t="shared" si="149"/>
        <v>0</v>
      </c>
      <c r="Q547" s="80">
        <f t="shared" si="150"/>
        <v>0</v>
      </c>
      <c r="R547" s="80">
        <f t="shared" si="151"/>
        <v>0</v>
      </c>
      <c r="S547">
        <f t="shared" si="157"/>
        <v>0</v>
      </c>
      <c r="T547" s="35">
        <f t="shared" si="152"/>
        <v>0</v>
      </c>
      <c r="U547" s="35">
        <f t="shared" si="158"/>
        <v>0</v>
      </c>
      <c r="V547" s="42">
        <f t="shared" si="159"/>
        <v>0</v>
      </c>
      <c r="W547" s="42">
        <f t="shared" si="160"/>
        <v>0</v>
      </c>
    </row>
    <row r="548" spans="2:23" x14ac:dyDescent="0.25">
      <c r="B548">
        <v>546</v>
      </c>
      <c r="C548" s="35">
        <f t="shared" si="154"/>
        <v>0</v>
      </c>
      <c r="D548" s="46">
        <f>IF(W547&gt;0,ROUND(PMT(EvalSheet!$F$92/12,EvalSheet!$F$96*12,-C548),5),0)</f>
        <v>0</v>
      </c>
      <c r="E548" s="6">
        <f t="shared" si="153"/>
        <v>0</v>
      </c>
      <c r="F548" s="6">
        <f>IF(W547&gt;0,ROUND(MIN(C548,EvalSheet!$F$168)*$F$1,2),0)</f>
        <v>0</v>
      </c>
      <c r="G548" s="7">
        <v>0</v>
      </c>
      <c r="H548" s="7">
        <f>IF(W547&gt;0,ROUND(MIN(C548,EvalSheet!$F$168)*$H$1,0),0)</f>
        <v>0</v>
      </c>
      <c r="I548" s="7">
        <f>IF(W547&gt;0,ROUND(MIN(C548,EvalSheet!$F$168)*$I$1,2),0)</f>
        <v>0</v>
      </c>
      <c r="J548" s="7">
        <f>IF(W547&gt;0,ROUND(MIN(C548,EvalSheet!$F$168)*$J$1,2),0)</f>
        <v>0</v>
      </c>
      <c r="K548" s="7">
        <f>IF(W547&gt;0,ROUND(MIN(C548,EvalSheet!$F$168)*$K$1,2),0)</f>
        <v>0</v>
      </c>
      <c r="L548" s="6">
        <f t="shared" si="155"/>
        <v>0</v>
      </c>
      <c r="M548" s="7">
        <f t="shared" si="156"/>
        <v>0</v>
      </c>
      <c r="N548" s="2">
        <f t="shared" si="147"/>
        <v>0</v>
      </c>
      <c r="O548" s="80">
        <f t="shared" si="148"/>
        <v>0</v>
      </c>
      <c r="P548" s="79">
        <f t="shared" si="149"/>
        <v>0</v>
      </c>
      <c r="Q548" s="80">
        <f t="shared" si="150"/>
        <v>0</v>
      </c>
      <c r="R548" s="80">
        <f t="shared" si="151"/>
        <v>0</v>
      </c>
      <c r="S548">
        <f t="shared" si="157"/>
        <v>0</v>
      </c>
      <c r="T548" s="35">
        <f t="shared" si="152"/>
        <v>0</v>
      </c>
      <c r="U548" s="35">
        <f t="shared" si="158"/>
        <v>0</v>
      </c>
      <c r="V548" s="42">
        <f t="shared" si="159"/>
        <v>0</v>
      </c>
      <c r="W548" s="42">
        <f t="shared" si="160"/>
        <v>0</v>
      </c>
    </row>
    <row r="549" spans="2:23" x14ac:dyDescent="0.25">
      <c r="B549">
        <v>547</v>
      </c>
      <c r="C549" s="35">
        <f t="shared" si="154"/>
        <v>0</v>
      </c>
      <c r="D549" s="46">
        <f>IF(W548&gt;0,ROUND(PMT(EvalSheet!$F$92/12,EvalSheet!$F$96*12,-C549),5),0)</f>
        <v>0</v>
      </c>
      <c r="E549" s="6">
        <f t="shared" si="153"/>
        <v>0</v>
      </c>
      <c r="F549" s="6">
        <f>IF(W548&gt;0,ROUND(MIN(C549,EvalSheet!$F$168)*$F$1,2),0)</f>
        <v>0</v>
      </c>
      <c r="G549" s="7">
        <v>0</v>
      </c>
      <c r="H549" s="7">
        <f>IF(W548&gt;0,ROUND(MIN(C549,EvalSheet!$F$168)*$H$1,0),0)</f>
        <v>0</v>
      </c>
      <c r="I549" s="7">
        <f>IF(W548&gt;0,ROUND(MIN(C549,EvalSheet!$F$168)*$I$1,2),0)</f>
        <v>0</v>
      </c>
      <c r="J549" s="7">
        <f>IF(W548&gt;0,ROUND(MIN(C549,EvalSheet!$F$168)*$J$1,2),0)</f>
        <v>0</v>
      </c>
      <c r="K549" s="7">
        <f>IF(W548&gt;0,ROUND(MIN(C549,EvalSheet!$F$168)*$K$1,2),0)</f>
        <v>0</v>
      </c>
      <c r="L549" s="6">
        <f t="shared" si="155"/>
        <v>0</v>
      </c>
      <c r="M549" s="7">
        <f t="shared" si="156"/>
        <v>0</v>
      </c>
      <c r="N549" s="2">
        <f t="shared" si="147"/>
        <v>0</v>
      </c>
      <c r="O549" s="80">
        <f t="shared" si="148"/>
        <v>0</v>
      </c>
      <c r="P549" s="79">
        <f t="shared" si="149"/>
        <v>0</v>
      </c>
      <c r="Q549" s="80">
        <f t="shared" si="150"/>
        <v>0</v>
      </c>
      <c r="R549" s="80">
        <f t="shared" si="151"/>
        <v>0</v>
      </c>
      <c r="S549">
        <f t="shared" si="157"/>
        <v>0</v>
      </c>
      <c r="T549" s="35">
        <f t="shared" si="152"/>
        <v>0</v>
      </c>
      <c r="U549" s="35">
        <f t="shared" si="158"/>
        <v>0</v>
      </c>
      <c r="V549" s="42">
        <f t="shared" si="159"/>
        <v>0</v>
      </c>
      <c r="W549" s="42">
        <f t="shared" si="160"/>
        <v>0</v>
      </c>
    </row>
    <row r="550" spans="2:23" x14ac:dyDescent="0.25">
      <c r="B550">
        <v>548</v>
      </c>
      <c r="C550" s="35">
        <f t="shared" si="154"/>
        <v>0</v>
      </c>
      <c r="D550" s="46">
        <f>IF(W549&gt;0,ROUND(PMT(EvalSheet!$F$92/12,EvalSheet!$F$96*12,-C550),5),0)</f>
        <v>0</v>
      </c>
      <c r="E550" s="6">
        <f t="shared" si="153"/>
        <v>0</v>
      </c>
      <c r="F550" s="6">
        <f>IF(W549&gt;0,ROUND(MIN(C550,EvalSheet!$F$168)*$F$1,2),0)</f>
        <v>0</v>
      </c>
      <c r="G550" s="7">
        <v>0</v>
      </c>
      <c r="H550" s="7">
        <f>IF(W549&gt;0,ROUND(MIN(C550,EvalSheet!$F$168)*$H$1,0),0)</f>
        <v>0</v>
      </c>
      <c r="I550" s="7">
        <f>IF(W549&gt;0,ROUND(MIN(C550,EvalSheet!$F$168)*$I$1,2),0)</f>
        <v>0</v>
      </c>
      <c r="J550" s="7">
        <f>IF(W549&gt;0,ROUND(MIN(C550,EvalSheet!$F$168)*$J$1,2),0)</f>
        <v>0</v>
      </c>
      <c r="K550" s="7">
        <f>IF(W549&gt;0,ROUND(MIN(C550,EvalSheet!$F$168)*$K$1,2),0)</f>
        <v>0</v>
      </c>
      <c r="L550" s="6">
        <f t="shared" si="155"/>
        <v>0</v>
      </c>
      <c r="M550" s="7">
        <f t="shared" si="156"/>
        <v>0</v>
      </c>
      <c r="N550" s="2">
        <f t="shared" si="147"/>
        <v>0</v>
      </c>
      <c r="O550" s="80">
        <f t="shared" si="148"/>
        <v>0</v>
      </c>
      <c r="P550" s="79">
        <f t="shared" si="149"/>
        <v>0</v>
      </c>
      <c r="Q550" s="80">
        <f t="shared" si="150"/>
        <v>0</v>
      </c>
      <c r="R550" s="80">
        <f t="shared" si="151"/>
        <v>0</v>
      </c>
      <c r="S550">
        <f t="shared" si="157"/>
        <v>0</v>
      </c>
      <c r="T550" s="35">
        <f t="shared" si="152"/>
        <v>0</v>
      </c>
      <c r="U550" s="35">
        <f t="shared" si="158"/>
        <v>0</v>
      </c>
      <c r="V550" s="42">
        <f t="shared" si="159"/>
        <v>0</v>
      </c>
      <c r="W550" s="42">
        <f t="shared" si="160"/>
        <v>0</v>
      </c>
    </row>
    <row r="551" spans="2:23" x14ac:dyDescent="0.25">
      <c r="B551">
        <v>549</v>
      </c>
      <c r="C551" s="35">
        <f t="shared" si="154"/>
        <v>0</v>
      </c>
      <c r="D551" s="46">
        <f>IF(W550&gt;0,ROUND(PMT(EvalSheet!$F$92/12,EvalSheet!$F$96*12,-C551),5),0)</f>
        <v>0</v>
      </c>
      <c r="E551" s="6">
        <f t="shared" si="153"/>
        <v>0</v>
      </c>
      <c r="F551" s="6">
        <f>IF(W550&gt;0,ROUND(MIN(C551,EvalSheet!$F$168)*$F$1,2),0)</f>
        <v>0</v>
      </c>
      <c r="G551" s="7">
        <v>0</v>
      </c>
      <c r="H551" s="7">
        <f>IF(W550&gt;0,ROUND(MIN(C551,EvalSheet!$F$168)*$H$1,0),0)</f>
        <v>0</v>
      </c>
      <c r="I551" s="7">
        <f>IF(W550&gt;0,ROUND(MIN(C551,EvalSheet!$F$168)*$I$1,2),0)</f>
        <v>0</v>
      </c>
      <c r="J551" s="7">
        <f>IF(W550&gt;0,ROUND(MIN(C551,EvalSheet!$F$168)*$J$1,2),0)</f>
        <v>0</v>
      </c>
      <c r="K551" s="7">
        <f>IF(W550&gt;0,ROUND(MIN(C551,EvalSheet!$F$168)*$K$1,2),0)</f>
        <v>0</v>
      </c>
      <c r="L551" s="6">
        <f t="shared" si="155"/>
        <v>0</v>
      </c>
      <c r="M551" s="7">
        <f t="shared" si="156"/>
        <v>0</v>
      </c>
      <c r="N551" s="2">
        <f t="shared" si="147"/>
        <v>0</v>
      </c>
      <c r="O551" s="80">
        <f t="shared" si="148"/>
        <v>0</v>
      </c>
      <c r="P551" s="79">
        <f t="shared" si="149"/>
        <v>0</v>
      </c>
      <c r="Q551" s="80">
        <f t="shared" si="150"/>
        <v>0</v>
      </c>
      <c r="R551" s="80">
        <f t="shared" si="151"/>
        <v>0</v>
      </c>
      <c r="S551">
        <f t="shared" si="157"/>
        <v>0</v>
      </c>
      <c r="T551" s="35">
        <f t="shared" si="152"/>
        <v>0</v>
      </c>
      <c r="U551" s="35">
        <f t="shared" si="158"/>
        <v>0</v>
      </c>
      <c r="V551" s="42">
        <f t="shared" si="159"/>
        <v>0</v>
      </c>
      <c r="W551" s="42">
        <f t="shared" si="160"/>
        <v>0</v>
      </c>
    </row>
    <row r="552" spans="2:23" x14ac:dyDescent="0.25">
      <c r="B552">
        <v>550</v>
      </c>
      <c r="C552" s="35">
        <f t="shared" si="154"/>
        <v>0</v>
      </c>
      <c r="D552" s="46">
        <f>IF(W551&gt;0,ROUND(PMT(EvalSheet!$F$92/12,EvalSheet!$F$96*12,-C552),5),0)</f>
        <v>0</v>
      </c>
      <c r="E552" s="6">
        <f t="shared" si="153"/>
        <v>0</v>
      </c>
      <c r="F552" s="6">
        <f>IF(W551&gt;0,ROUND(MIN(C552,EvalSheet!$F$168)*$F$1,2),0)</f>
        <v>0</v>
      </c>
      <c r="G552" s="7">
        <v>0</v>
      </c>
      <c r="H552" s="7">
        <f>IF(W551&gt;0,ROUND(MIN(C552,EvalSheet!$F$168)*$H$1,0),0)</f>
        <v>0</v>
      </c>
      <c r="I552" s="7">
        <f>IF(W551&gt;0,ROUND(MIN(C552,EvalSheet!$F$168)*$I$1,2),0)</f>
        <v>0</v>
      </c>
      <c r="J552" s="7">
        <f>IF(W551&gt;0,ROUND(MIN(C552,EvalSheet!$F$168)*$J$1,2),0)</f>
        <v>0</v>
      </c>
      <c r="K552" s="7">
        <f>IF(W551&gt;0,ROUND(MIN(C552,EvalSheet!$F$168)*$K$1,2),0)</f>
        <v>0</v>
      </c>
      <c r="L552" s="6">
        <f t="shared" si="155"/>
        <v>0</v>
      </c>
      <c r="M552" s="7">
        <f t="shared" si="156"/>
        <v>0</v>
      </c>
      <c r="N552" s="2">
        <f t="shared" si="147"/>
        <v>0</v>
      </c>
      <c r="O552" s="80">
        <f t="shared" si="148"/>
        <v>0</v>
      </c>
      <c r="P552" s="79">
        <f t="shared" si="149"/>
        <v>0</v>
      </c>
      <c r="Q552" s="80">
        <f t="shared" si="150"/>
        <v>0</v>
      </c>
      <c r="R552" s="80">
        <f t="shared" si="151"/>
        <v>0</v>
      </c>
      <c r="S552">
        <f t="shared" si="157"/>
        <v>0</v>
      </c>
      <c r="T552" s="35">
        <f t="shared" si="152"/>
        <v>0</v>
      </c>
      <c r="U552" s="35">
        <f t="shared" si="158"/>
        <v>0</v>
      </c>
      <c r="V552" s="42">
        <f t="shared" si="159"/>
        <v>0</v>
      </c>
      <c r="W552" s="42">
        <f t="shared" si="160"/>
        <v>0</v>
      </c>
    </row>
    <row r="553" spans="2:23" x14ac:dyDescent="0.25">
      <c r="B553">
        <v>551</v>
      </c>
      <c r="C553" s="35">
        <f t="shared" si="154"/>
        <v>0</v>
      </c>
      <c r="D553" s="46">
        <f>IF(W552&gt;0,ROUND(PMT(EvalSheet!$F$92/12,EvalSheet!$F$96*12,-C553),5),0)</f>
        <v>0</v>
      </c>
      <c r="E553" s="6">
        <f t="shared" si="153"/>
        <v>0</v>
      </c>
      <c r="F553" s="6">
        <f>IF(W552&gt;0,ROUND(MIN(C553,EvalSheet!$F$168)*$F$1,2),0)</f>
        <v>0</v>
      </c>
      <c r="G553" s="7">
        <v>0</v>
      </c>
      <c r="H553" s="7">
        <f>IF(W552&gt;0,ROUND(MIN(C553,EvalSheet!$F$168)*$H$1,0),0)</f>
        <v>0</v>
      </c>
      <c r="I553" s="7">
        <f>IF(W552&gt;0,ROUND(MIN(C553,EvalSheet!$F$168)*$I$1,2),0)</f>
        <v>0</v>
      </c>
      <c r="J553" s="7">
        <f>IF(W552&gt;0,ROUND(MIN(C553,EvalSheet!$F$168)*$J$1,2),0)</f>
        <v>0</v>
      </c>
      <c r="K553" s="7">
        <f>IF(W552&gt;0,ROUND(MIN(C553,EvalSheet!$F$168)*$K$1,2),0)</f>
        <v>0</v>
      </c>
      <c r="L553" s="6">
        <f t="shared" si="155"/>
        <v>0</v>
      </c>
      <c r="M553" s="7">
        <f t="shared" si="156"/>
        <v>0</v>
      </c>
      <c r="N553" s="2">
        <f t="shared" si="147"/>
        <v>0</v>
      </c>
      <c r="O553" s="80">
        <f t="shared" si="148"/>
        <v>0</v>
      </c>
      <c r="P553" s="79">
        <f t="shared" si="149"/>
        <v>0</v>
      </c>
      <c r="Q553" s="80">
        <f t="shared" si="150"/>
        <v>0</v>
      </c>
      <c r="R553" s="80">
        <f t="shared" si="151"/>
        <v>0</v>
      </c>
      <c r="S553">
        <f t="shared" si="157"/>
        <v>0</v>
      </c>
      <c r="T553" s="35">
        <f t="shared" si="152"/>
        <v>0</v>
      </c>
      <c r="U553" s="35">
        <f t="shared" si="158"/>
        <v>0</v>
      </c>
      <c r="V553" s="42">
        <f t="shared" si="159"/>
        <v>0</v>
      </c>
      <c r="W553" s="42">
        <f t="shared" si="160"/>
        <v>0</v>
      </c>
    </row>
    <row r="554" spans="2:23" x14ac:dyDescent="0.25">
      <c r="B554">
        <v>552</v>
      </c>
      <c r="C554" s="35">
        <f t="shared" si="154"/>
        <v>0</v>
      </c>
      <c r="D554" s="46">
        <f>IF(W553&gt;0,ROUND(PMT(EvalSheet!$F$92/12,EvalSheet!$F$96*12,-C554),5),0)</f>
        <v>0</v>
      </c>
      <c r="E554" s="6">
        <f t="shared" si="153"/>
        <v>0</v>
      </c>
      <c r="F554" s="6">
        <f>IF(W553&gt;0,ROUND(MIN(C554,EvalSheet!$F$168)*$F$1,2),0)</f>
        <v>0</v>
      </c>
      <c r="G554" s="7">
        <v>0</v>
      </c>
      <c r="H554" s="7">
        <f>IF(W553&gt;0,ROUND(MIN(C554,EvalSheet!$F$168)*$H$1,0),0)</f>
        <v>0</v>
      </c>
      <c r="I554" s="7">
        <f>IF(W553&gt;0,ROUND(MIN(C554,EvalSheet!$F$168)*$I$1,2),0)</f>
        <v>0</v>
      </c>
      <c r="J554" s="7">
        <f>IF(W553&gt;0,ROUND(MIN(C554,EvalSheet!$F$168)*$J$1,2),0)</f>
        <v>0</v>
      </c>
      <c r="K554" s="7">
        <f>IF(W553&gt;0,ROUND(MIN(C554,EvalSheet!$F$168)*$K$1,2),0)</f>
        <v>0</v>
      </c>
      <c r="L554" s="6">
        <f t="shared" si="155"/>
        <v>0</v>
      </c>
      <c r="M554" s="7">
        <f t="shared" si="156"/>
        <v>0</v>
      </c>
      <c r="N554" s="2">
        <f t="shared" si="147"/>
        <v>0</v>
      </c>
      <c r="O554" s="80">
        <f t="shared" si="148"/>
        <v>0</v>
      </c>
      <c r="P554" s="79">
        <f t="shared" si="149"/>
        <v>0</v>
      </c>
      <c r="Q554" s="80">
        <f t="shared" si="150"/>
        <v>0</v>
      </c>
      <c r="R554" s="80">
        <f t="shared" si="151"/>
        <v>0</v>
      </c>
      <c r="S554">
        <f t="shared" si="157"/>
        <v>0</v>
      </c>
      <c r="T554" s="35">
        <f t="shared" si="152"/>
        <v>0</v>
      </c>
      <c r="U554" s="35">
        <f t="shared" si="158"/>
        <v>0</v>
      </c>
      <c r="V554" s="42">
        <f t="shared" si="159"/>
        <v>0</v>
      </c>
      <c r="W554" s="42">
        <f t="shared" si="160"/>
        <v>0</v>
      </c>
    </row>
    <row r="555" spans="2:23" x14ac:dyDescent="0.25">
      <c r="B555">
        <v>553</v>
      </c>
      <c r="C555" s="35">
        <f t="shared" si="154"/>
        <v>0</v>
      </c>
      <c r="D555" s="46">
        <f>IF(W554&gt;0,ROUND(PMT(EvalSheet!$F$92/12,EvalSheet!$F$96*12,-C555),5),0)</f>
        <v>0</v>
      </c>
      <c r="E555" s="6">
        <f t="shared" si="153"/>
        <v>0</v>
      </c>
      <c r="F555" s="6">
        <f>IF(W554&gt;0,ROUND(MIN(C555,EvalSheet!$F$168)*$F$1,2),0)</f>
        <v>0</v>
      </c>
      <c r="G555" s="7">
        <v>0</v>
      </c>
      <c r="H555" s="7">
        <f>IF(W554&gt;0,ROUND(MIN(C555,EvalSheet!$F$168)*$H$1,0),0)</f>
        <v>0</v>
      </c>
      <c r="I555" s="7">
        <f>IF(W554&gt;0,ROUND(MIN(C555,EvalSheet!$F$168)*$I$1,2),0)</f>
        <v>0</v>
      </c>
      <c r="J555" s="7">
        <f>IF(W554&gt;0,ROUND(MIN(C555,EvalSheet!$F$168)*$J$1,2),0)</f>
        <v>0</v>
      </c>
      <c r="K555" s="7">
        <f>IF(W554&gt;0,ROUND(MIN(C555,EvalSheet!$F$168)*$K$1,2),0)</f>
        <v>0</v>
      </c>
      <c r="L555" s="6">
        <f t="shared" si="155"/>
        <v>0</v>
      </c>
      <c r="M555" s="7">
        <f t="shared" si="156"/>
        <v>0</v>
      </c>
      <c r="N555" s="2">
        <f t="shared" si="147"/>
        <v>0</v>
      </c>
      <c r="O555" s="80">
        <f t="shared" si="148"/>
        <v>0</v>
      </c>
      <c r="P555" s="79">
        <f t="shared" si="149"/>
        <v>0</v>
      </c>
      <c r="Q555" s="80">
        <f t="shared" si="150"/>
        <v>0</v>
      </c>
      <c r="R555" s="80">
        <f t="shared" si="151"/>
        <v>0</v>
      </c>
      <c r="S555">
        <f t="shared" si="157"/>
        <v>0</v>
      </c>
      <c r="T555" s="35">
        <f t="shared" si="152"/>
        <v>0</v>
      </c>
      <c r="U555" s="35">
        <f t="shared" si="158"/>
        <v>0</v>
      </c>
      <c r="V555" s="42">
        <f t="shared" si="159"/>
        <v>0</v>
      </c>
      <c r="W555" s="42">
        <f t="shared" si="160"/>
        <v>0</v>
      </c>
    </row>
    <row r="556" spans="2:23" x14ac:dyDescent="0.25">
      <c r="B556">
        <v>554</v>
      </c>
      <c r="C556" s="35">
        <f t="shared" si="154"/>
        <v>0</v>
      </c>
      <c r="D556" s="46">
        <f>IF(W555&gt;0,ROUND(PMT(EvalSheet!$F$92/12,EvalSheet!$F$96*12,-C556),5),0)</f>
        <v>0</v>
      </c>
      <c r="E556" s="6">
        <f t="shared" si="153"/>
        <v>0</v>
      </c>
      <c r="F556" s="6">
        <f>IF(W555&gt;0,ROUND(MIN(C556,EvalSheet!$F$168)*$F$1,2),0)</f>
        <v>0</v>
      </c>
      <c r="G556" s="7">
        <v>0</v>
      </c>
      <c r="H556" s="7">
        <f>IF(W555&gt;0,ROUND(MIN(C556,EvalSheet!$F$168)*$H$1,0),0)</f>
        <v>0</v>
      </c>
      <c r="I556" s="7">
        <f>IF(W555&gt;0,ROUND(MIN(C556,EvalSheet!$F$168)*$I$1,2),0)</f>
        <v>0</v>
      </c>
      <c r="J556" s="7">
        <f>IF(W555&gt;0,ROUND(MIN(C556,EvalSheet!$F$168)*$J$1,2),0)</f>
        <v>0</v>
      </c>
      <c r="K556" s="7">
        <f>IF(W555&gt;0,ROUND(MIN(C556,EvalSheet!$F$168)*$K$1,2),0)</f>
        <v>0</v>
      </c>
      <c r="L556" s="6">
        <f t="shared" si="155"/>
        <v>0</v>
      </c>
      <c r="M556" s="7">
        <f t="shared" si="156"/>
        <v>0</v>
      </c>
      <c r="N556" s="2">
        <f t="shared" si="147"/>
        <v>0</v>
      </c>
      <c r="O556" s="80">
        <f t="shared" si="148"/>
        <v>0</v>
      </c>
      <c r="P556" s="79">
        <f t="shared" si="149"/>
        <v>0</v>
      </c>
      <c r="Q556" s="80">
        <f t="shared" si="150"/>
        <v>0</v>
      </c>
      <c r="R556" s="80">
        <f t="shared" si="151"/>
        <v>0</v>
      </c>
      <c r="S556">
        <f t="shared" si="157"/>
        <v>0</v>
      </c>
      <c r="T556" s="35">
        <f t="shared" si="152"/>
        <v>0</v>
      </c>
      <c r="U556" s="35">
        <f t="shared" si="158"/>
        <v>0</v>
      </c>
      <c r="V556" s="42">
        <f t="shared" si="159"/>
        <v>0</v>
      </c>
      <c r="W556" s="42">
        <f t="shared" si="160"/>
        <v>0</v>
      </c>
    </row>
    <row r="557" spans="2:23" x14ac:dyDescent="0.25">
      <c r="B557">
        <v>555</v>
      </c>
      <c r="C557" s="35">
        <f t="shared" si="154"/>
        <v>0</v>
      </c>
      <c r="D557" s="46">
        <f>IF(W556&gt;0,ROUND(PMT(EvalSheet!$F$92/12,EvalSheet!$F$96*12,-C557),5),0)</f>
        <v>0</v>
      </c>
      <c r="E557" s="6">
        <f t="shared" si="153"/>
        <v>0</v>
      </c>
      <c r="F557" s="6">
        <f>IF(W556&gt;0,ROUND(MIN(C557,EvalSheet!$F$168)*$F$1,2),0)</f>
        <v>0</v>
      </c>
      <c r="G557" s="7">
        <v>0</v>
      </c>
      <c r="H557" s="7">
        <f>IF(W556&gt;0,ROUND(MIN(C557,EvalSheet!$F$168)*$H$1,0),0)</f>
        <v>0</v>
      </c>
      <c r="I557" s="7">
        <f>IF(W556&gt;0,ROUND(MIN(C557,EvalSheet!$F$168)*$I$1,2),0)</f>
        <v>0</v>
      </c>
      <c r="J557" s="7">
        <f>IF(W556&gt;0,ROUND(MIN(C557,EvalSheet!$F$168)*$J$1,2),0)</f>
        <v>0</v>
      </c>
      <c r="K557" s="7">
        <f>IF(W556&gt;0,ROUND(MIN(C557,EvalSheet!$F$168)*$K$1,2),0)</f>
        <v>0</v>
      </c>
      <c r="L557" s="6">
        <f t="shared" si="155"/>
        <v>0</v>
      </c>
      <c r="M557" s="7">
        <f t="shared" si="156"/>
        <v>0</v>
      </c>
      <c r="N557" s="2">
        <f t="shared" si="147"/>
        <v>0</v>
      </c>
      <c r="O557" s="80">
        <f t="shared" si="148"/>
        <v>0</v>
      </c>
      <c r="P557" s="79">
        <f t="shared" si="149"/>
        <v>0</v>
      </c>
      <c r="Q557" s="80">
        <f t="shared" si="150"/>
        <v>0</v>
      </c>
      <c r="R557" s="80">
        <f t="shared" si="151"/>
        <v>0</v>
      </c>
      <c r="S557">
        <f t="shared" si="157"/>
        <v>0</v>
      </c>
      <c r="T557" s="35">
        <f t="shared" si="152"/>
        <v>0</v>
      </c>
      <c r="U557" s="35">
        <f t="shared" si="158"/>
        <v>0</v>
      </c>
      <c r="V557" s="42">
        <f t="shared" si="159"/>
        <v>0</v>
      </c>
      <c r="W557" s="42">
        <f t="shared" si="160"/>
        <v>0</v>
      </c>
    </row>
    <row r="558" spans="2:23" x14ac:dyDescent="0.25">
      <c r="B558">
        <v>556</v>
      </c>
      <c r="C558" s="35">
        <f t="shared" si="154"/>
        <v>0</v>
      </c>
      <c r="D558" s="46">
        <f>IF(W557&gt;0,ROUND(PMT(EvalSheet!$F$92/12,EvalSheet!$F$96*12,-C558),5),0)</f>
        <v>0</v>
      </c>
      <c r="E558" s="6">
        <f t="shared" si="153"/>
        <v>0</v>
      </c>
      <c r="F558" s="6">
        <f>IF(W557&gt;0,ROUND(MIN(C558,EvalSheet!$F$168)*$F$1,2),0)</f>
        <v>0</v>
      </c>
      <c r="G558" s="7">
        <v>0</v>
      </c>
      <c r="H558" s="7">
        <f>IF(W557&gt;0,ROUND(MIN(C558,EvalSheet!$F$168)*$H$1,0),0)</f>
        <v>0</v>
      </c>
      <c r="I558" s="7">
        <f>IF(W557&gt;0,ROUND(MIN(C558,EvalSheet!$F$168)*$I$1,2),0)</f>
        <v>0</v>
      </c>
      <c r="J558" s="7">
        <f>IF(W557&gt;0,ROUND(MIN(C558,EvalSheet!$F$168)*$J$1,2),0)</f>
        <v>0</v>
      </c>
      <c r="K558" s="7">
        <f>IF(W557&gt;0,ROUND(MIN(C558,EvalSheet!$F$168)*$K$1,2),0)</f>
        <v>0</v>
      </c>
      <c r="L558" s="6">
        <f t="shared" si="155"/>
        <v>0</v>
      </c>
      <c r="M558" s="7">
        <f t="shared" si="156"/>
        <v>0</v>
      </c>
      <c r="N558" s="2">
        <f t="shared" si="147"/>
        <v>0</v>
      </c>
      <c r="O558" s="80">
        <f t="shared" si="148"/>
        <v>0</v>
      </c>
      <c r="P558" s="79">
        <f t="shared" si="149"/>
        <v>0</v>
      </c>
      <c r="Q558" s="80">
        <f t="shared" si="150"/>
        <v>0</v>
      </c>
      <c r="R558" s="80">
        <f t="shared" si="151"/>
        <v>0</v>
      </c>
      <c r="S558">
        <f t="shared" si="157"/>
        <v>0</v>
      </c>
      <c r="T558" s="35">
        <f t="shared" si="152"/>
        <v>0</v>
      </c>
      <c r="U558" s="35">
        <f t="shared" si="158"/>
        <v>0</v>
      </c>
      <c r="V558" s="42">
        <f t="shared" si="159"/>
        <v>0</v>
      </c>
      <c r="W558" s="42">
        <f t="shared" si="160"/>
        <v>0</v>
      </c>
    </row>
    <row r="559" spans="2:23" x14ac:dyDescent="0.25">
      <c r="B559">
        <v>557</v>
      </c>
      <c r="C559" s="35">
        <f t="shared" si="154"/>
        <v>0</v>
      </c>
      <c r="D559" s="46">
        <f>IF(W558&gt;0,ROUND(PMT(EvalSheet!$F$92/12,EvalSheet!$F$96*12,-C559),5),0)</f>
        <v>0</v>
      </c>
      <c r="E559" s="6">
        <f t="shared" si="153"/>
        <v>0</v>
      </c>
      <c r="F559" s="6">
        <f>IF(W558&gt;0,ROUND(MIN(C559,EvalSheet!$F$168)*$F$1,2),0)</f>
        <v>0</v>
      </c>
      <c r="G559" s="7">
        <v>0</v>
      </c>
      <c r="H559" s="7">
        <f>IF(W558&gt;0,ROUND(MIN(C559,EvalSheet!$F$168)*$H$1,0),0)</f>
        <v>0</v>
      </c>
      <c r="I559" s="7">
        <f>IF(W558&gt;0,ROUND(MIN(C559,EvalSheet!$F$168)*$I$1,2),0)</f>
        <v>0</v>
      </c>
      <c r="J559" s="7">
        <f>IF(W558&gt;0,ROUND(MIN(C559,EvalSheet!$F$168)*$J$1,2),0)</f>
        <v>0</v>
      </c>
      <c r="K559" s="7">
        <f>IF(W558&gt;0,ROUND(MIN(C559,EvalSheet!$F$168)*$K$1,2),0)</f>
        <v>0</v>
      </c>
      <c r="L559" s="6">
        <f t="shared" si="155"/>
        <v>0</v>
      </c>
      <c r="M559" s="7">
        <f t="shared" si="156"/>
        <v>0</v>
      </c>
      <c r="N559" s="2">
        <f t="shared" si="147"/>
        <v>0</v>
      </c>
      <c r="O559" s="80">
        <f t="shared" si="148"/>
        <v>0</v>
      </c>
      <c r="P559" s="79">
        <f t="shared" si="149"/>
        <v>0</v>
      </c>
      <c r="Q559" s="80">
        <f t="shared" si="150"/>
        <v>0</v>
      </c>
      <c r="R559" s="80">
        <f t="shared" si="151"/>
        <v>0</v>
      </c>
      <c r="S559">
        <f t="shared" si="157"/>
        <v>0</v>
      </c>
      <c r="T559" s="35">
        <f t="shared" si="152"/>
        <v>0</v>
      </c>
      <c r="U559" s="35">
        <f t="shared" si="158"/>
        <v>0</v>
      </c>
      <c r="V559" s="42">
        <f t="shared" si="159"/>
        <v>0</v>
      </c>
      <c r="W559" s="42">
        <f t="shared" si="160"/>
        <v>0</v>
      </c>
    </row>
    <row r="560" spans="2:23" x14ac:dyDescent="0.25">
      <c r="B560">
        <v>558</v>
      </c>
      <c r="C560" s="35">
        <f t="shared" si="154"/>
        <v>0</v>
      </c>
      <c r="D560" s="46">
        <f>IF(W559&gt;0,ROUND(PMT(EvalSheet!$F$92/12,EvalSheet!$F$96*12,-C560),5),0)</f>
        <v>0</v>
      </c>
      <c r="E560" s="6">
        <f t="shared" si="153"/>
        <v>0</v>
      </c>
      <c r="F560" s="6">
        <f>IF(W559&gt;0,ROUND(MIN(C560,EvalSheet!$F$168)*$F$1,2),0)</f>
        <v>0</v>
      </c>
      <c r="G560" s="7">
        <v>0</v>
      </c>
      <c r="H560" s="7">
        <f>IF(W559&gt;0,ROUND(MIN(C560,EvalSheet!$F$168)*$H$1,0),0)</f>
        <v>0</v>
      </c>
      <c r="I560" s="7">
        <f>IF(W559&gt;0,ROUND(MIN(C560,EvalSheet!$F$168)*$I$1,2),0)</f>
        <v>0</v>
      </c>
      <c r="J560" s="7">
        <f>IF(W559&gt;0,ROUND(MIN(C560,EvalSheet!$F$168)*$J$1,2),0)</f>
        <v>0</v>
      </c>
      <c r="K560" s="7">
        <f>IF(W559&gt;0,ROUND(MIN(C560,EvalSheet!$F$168)*$K$1,2),0)</f>
        <v>0</v>
      </c>
      <c r="L560" s="6">
        <f t="shared" si="155"/>
        <v>0</v>
      </c>
      <c r="M560" s="7">
        <f t="shared" si="156"/>
        <v>0</v>
      </c>
      <c r="N560" s="2">
        <f t="shared" si="147"/>
        <v>0</v>
      </c>
      <c r="O560" s="80">
        <f t="shared" si="148"/>
        <v>0</v>
      </c>
      <c r="P560" s="79">
        <f t="shared" si="149"/>
        <v>0</v>
      </c>
      <c r="Q560" s="80">
        <f t="shared" si="150"/>
        <v>0</v>
      </c>
      <c r="R560" s="80">
        <f t="shared" si="151"/>
        <v>0</v>
      </c>
      <c r="S560">
        <f t="shared" si="157"/>
        <v>0</v>
      </c>
      <c r="T560" s="35">
        <f t="shared" si="152"/>
        <v>0</v>
      </c>
      <c r="U560" s="35">
        <f t="shared" si="158"/>
        <v>0</v>
      </c>
      <c r="V560" s="42">
        <f t="shared" si="159"/>
        <v>0</v>
      </c>
      <c r="W560" s="42">
        <f t="shared" si="160"/>
        <v>0</v>
      </c>
    </row>
    <row r="561" spans="2:23" x14ac:dyDescent="0.25">
      <c r="B561">
        <v>559</v>
      </c>
      <c r="C561" s="35">
        <f t="shared" si="154"/>
        <v>0</v>
      </c>
      <c r="D561" s="46">
        <f>IF(W560&gt;0,ROUND(PMT(EvalSheet!$F$92/12,EvalSheet!$F$96*12,-C561),5),0)</f>
        <v>0</v>
      </c>
      <c r="E561" s="6">
        <f t="shared" si="153"/>
        <v>0</v>
      </c>
      <c r="F561" s="6">
        <f>IF(W560&gt;0,ROUND(MIN(C561,EvalSheet!$F$168)*$F$1,2),0)</f>
        <v>0</v>
      </c>
      <c r="G561" s="7">
        <v>0</v>
      </c>
      <c r="H561" s="7">
        <f>IF(W560&gt;0,ROUND(MIN(C561,EvalSheet!$F$168)*$H$1,0),0)</f>
        <v>0</v>
      </c>
      <c r="I561" s="7">
        <f>IF(W560&gt;0,ROUND(MIN(C561,EvalSheet!$F$168)*$I$1,2),0)</f>
        <v>0</v>
      </c>
      <c r="J561" s="7">
        <f>IF(W560&gt;0,ROUND(MIN(C561,EvalSheet!$F$168)*$J$1,2),0)</f>
        <v>0</v>
      </c>
      <c r="K561" s="7">
        <f>IF(W560&gt;0,ROUND(MIN(C561,EvalSheet!$F$168)*$K$1,2),0)</f>
        <v>0</v>
      </c>
      <c r="L561" s="6">
        <f t="shared" si="155"/>
        <v>0</v>
      </c>
      <c r="M561" s="7">
        <f t="shared" si="156"/>
        <v>0</v>
      </c>
      <c r="N561" s="2">
        <f t="shared" si="147"/>
        <v>0</v>
      </c>
      <c r="O561" s="80">
        <f t="shared" si="148"/>
        <v>0</v>
      </c>
      <c r="P561" s="79">
        <f t="shared" si="149"/>
        <v>0</v>
      </c>
      <c r="Q561" s="80">
        <f t="shared" si="150"/>
        <v>0</v>
      </c>
      <c r="R561" s="80">
        <f t="shared" si="151"/>
        <v>0</v>
      </c>
      <c r="S561">
        <f t="shared" si="157"/>
        <v>0</v>
      </c>
      <c r="T561" s="35">
        <f t="shared" si="152"/>
        <v>0</v>
      </c>
      <c r="U561" s="35">
        <f t="shared" si="158"/>
        <v>0</v>
      </c>
      <c r="V561" s="42">
        <f t="shared" si="159"/>
        <v>0</v>
      </c>
      <c r="W561" s="42">
        <f t="shared" si="160"/>
        <v>0</v>
      </c>
    </row>
    <row r="562" spans="2:23" x14ac:dyDescent="0.25">
      <c r="B562">
        <v>560</v>
      </c>
      <c r="C562" s="35">
        <f t="shared" si="154"/>
        <v>0</v>
      </c>
      <c r="D562" s="46">
        <f>IF(W561&gt;0,ROUND(PMT(EvalSheet!$F$92/12,EvalSheet!$F$96*12,-C562),5),0)</f>
        <v>0</v>
      </c>
      <c r="E562" s="6">
        <f t="shared" si="153"/>
        <v>0</v>
      </c>
      <c r="F562" s="6">
        <f>IF(W561&gt;0,ROUND(MIN(C562,EvalSheet!$F$168)*$F$1,2),0)</f>
        <v>0</v>
      </c>
      <c r="G562" s="7">
        <v>0</v>
      </c>
      <c r="H562" s="7">
        <f>IF(W561&gt;0,ROUND(MIN(C562,EvalSheet!$F$168)*$H$1,0),0)</f>
        <v>0</v>
      </c>
      <c r="I562" s="7">
        <f>IF(W561&gt;0,ROUND(MIN(C562,EvalSheet!$F$168)*$I$1,2),0)</f>
        <v>0</v>
      </c>
      <c r="J562" s="7">
        <f>IF(W561&gt;0,ROUND(MIN(C562,EvalSheet!$F$168)*$J$1,2),0)</f>
        <v>0</v>
      </c>
      <c r="K562" s="7">
        <f>IF(W561&gt;0,ROUND(MIN(C562,EvalSheet!$F$168)*$K$1,2),0)</f>
        <v>0</v>
      </c>
      <c r="L562" s="6">
        <f t="shared" si="155"/>
        <v>0</v>
      </c>
      <c r="M562" s="7">
        <f t="shared" si="156"/>
        <v>0</v>
      </c>
      <c r="N562" s="2">
        <f t="shared" si="147"/>
        <v>0</v>
      </c>
      <c r="O562" s="80">
        <f t="shared" si="148"/>
        <v>0</v>
      </c>
      <c r="P562" s="79">
        <f t="shared" si="149"/>
        <v>0</v>
      </c>
      <c r="Q562" s="80">
        <f t="shared" si="150"/>
        <v>0</v>
      </c>
      <c r="R562" s="80">
        <f t="shared" si="151"/>
        <v>0</v>
      </c>
      <c r="S562">
        <f t="shared" si="157"/>
        <v>0</v>
      </c>
      <c r="T562" s="35">
        <f t="shared" si="152"/>
        <v>0</v>
      </c>
      <c r="U562" s="35">
        <f t="shared" si="158"/>
        <v>0</v>
      </c>
      <c r="V562" s="42">
        <f t="shared" si="159"/>
        <v>0</v>
      </c>
      <c r="W562" s="42">
        <f t="shared" si="160"/>
        <v>0</v>
      </c>
    </row>
    <row r="563" spans="2:23" x14ac:dyDescent="0.25">
      <c r="B563">
        <v>561</v>
      </c>
      <c r="C563" s="35">
        <f t="shared" si="154"/>
        <v>0</v>
      </c>
      <c r="D563" s="46">
        <f>IF(W562&gt;0,ROUND(PMT(EvalSheet!$F$92/12,EvalSheet!$F$96*12,-C563),5),0)</f>
        <v>0</v>
      </c>
      <c r="E563" s="6">
        <f t="shared" si="153"/>
        <v>0</v>
      </c>
      <c r="F563" s="6">
        <f>IF(W562&gt;0,ROUND(MIN(C563,EvalSheet!$F$168)*$F$1,2),0)</f>
        <v>0</v>
      </c>
      <c r="G563" s="7">
        <v>0</v>
      </c>
      <c r="H563" s="7">
        <f>IF(W562&gt;0,ROUND(MIN(C563,EvalSheet!$F$168)*$H$1,0),0)</f>
        <v>0</v>
      </c>
      <c r="I563" s="7">
        <f>IF(W562&gt;0,ROUND(MIN(C563,EvalSheet!$F$168)*$I$1,2),0)</f>
        <v>0</v>
      </c>
      <c r="J563" s="7">
        <f>IF(W562&gt;0,ROUND(MIN(C563,EvalSheet!$F$168)*$J$1,2),0)</f>
        <v>0</v>
      </c>
      <c r="K563" s="7">
        <f>IF(W562&gt;0,ROUND(MIN(C563,EvalSheet!$F$168)*$K$1,2),0)</f>
        <v>0</v>
      </c>
      <c r="L563" s="6">
        <f t="shared" si="155"/>
        <v>0</v>
      </c>
      <c r="M563" s="7">
        <f t="shared" si="156"/>
        <v>0</v>
      </c>
      <c r="N563" s="2">
        <f t="shared" si="147"/>
        <v>0</v>
      </c>
      <c r="O563" s="80">
        <f t="shared" si="148"/>
        <v>0</v>
      </c>
      <c r="P563" s="79">
        <f t="shared" si="149"/>
        <v>0</v>
      </c>
      <c r="Q563" s="80">
        <f t="shared" si="150"/>
        <v>0</v>
      </c>
      <c r="R563" s="80">
        <f t="shared" si="151"/>
        <v>0</v>
      </c>
      <c r="S563">
        <f t="shared" si="157"/>
        <v>0</v>
      </c>
      <c r="T563" s="35">
        <f t="shared" si="152"/>
        <v>0</v>
      </c>
      <c r="U563" s="35">
        <f t="shared" si="158"/>
        <v>0</v>
      </c>
      <c r="V563" s="42">
        <f t="shared" si="159"/>
        <v>0</v>
      </c>
      <c r="W563" s="42">
        <f t="shared" si="160"/>
        <v>0</v>
      </c>
    </row>
    <row r="564" spans="2:23" x14ac:dyDescent="0.25">
      <c r="B564">
        <v>562</v>
      </c>
      <c r="C564" s="35">
        <f t="shared" si="154"/>
        <v>0</v>
      </c>
      <c r="D564" s="46">
        <f>IF(W563&gt;0,ROUND(PMT(EvalSheet!$F$92/12,EvalSheet!$F$96*12,-C564),5),0)</f>
        <v>0</v>
      </c>
      <c r="E564" s="6">
        <f t="shared" si="153"/>
        <v>0</v>
      </c>
      <c r="F564" s="6">
        <f>IF(W563&gt;0,ROUND(MIN(C564,EvalSheet!$F$168)*$F$1,2),0)</f>
        <v>0</v>
      </c>
      <c r="G564" s="7">
        <v>0</v>
      </c>
      <c r="H564" s="7">
        <f>IF(W563&gt;0,ROUND(MIN(C564,EvalSheet!$F$168)*$H$1,0),0)</f>
        <v>0</v>
      </c>
      <c r="I564" s="7">
        <f>IF(W563&gt;0,ROUND(MIN(C564,EvalSheet!$F$168)*$I$1,2),0)</f>
        <v>0</v>
      </c>
      <c r="J564" s="7">
        <f>IF(W563&gt;0,ROUND(MIN(C564,EvalSheet!$F$168)*$J$1,2),0)</f>
        <v>0</v>
      </c>
      <c r="K564" s="7">
        <f>IF(W563&gt;0,ROUND(MIN(C564,EvalSheet!$F$168)*$K$1,2),0)</f>
        <v>0</v>
      </c>
      <c r="L564" s="6">
        <f t="shared" si="155"/>
        <v>0</v>
      </c>
      <c r="M564" s="7">
        <f t="shared" si="156"/>
        <v>0</v>
      </c>
      <c r="N564" s="2">
        <f t="shared" si="147"/>
        <v>0</v>
      </c>
      <c r="O564" s="80">
        <f t="shared" si="148"/>
        <v>0</v>
      </c>
      <c r="P564" s="79">
        <f t="shared" si="149"/>
        <v>0</v>
      </c>
      <c r="Q564" s="80">
        <f t="shared" si="150"/>
        <v>0</v>
      </c>
      <c r="R564" s="80">
        <f t="shared" si="151"/>
        <v>0</v>
      </c>
      <c r="S564">
        <f t="shared" si="157"/>
        <v>0</v>
      </c>
      <c r="T564" s="35">
        <f t="shared" si="152"/>
        <v>0</v>
      </c>
      <c r="U564" s="35">
        <f t="shared" si="158"/>
        <v>0</v>
      </c>
      <c r="V564" s="42">
        <f t="shared" si="159"/>
        <v>0</v>
      </c>
      <c r="W564" s="42">
        <f t="shared" si="160"/>
        <v>0</v>
      </c>
    </row>
    <row r="565" spans="2:23" x14ac:dyDescent="0.25">
      <c r="B565">
        <v>563</v>
      </c>
      <c r="C565" s="35">
        <f t="shared" si="154"/>
        <v>0</v>
      </c>
      <c r="D565" s="46">
        <f>IF(W564&gt;0,ROUND(PMT(EvalSheet!$F$92/12,EvalSheet!$F$96*12,-C565),5),0)</f>
        <v>0</v>
      </c>
      <c r="E565" s="6">
        <f t="shared" si="153"/>
        <v>0</v>
      </c>
      <c r="F565" s="6">
        <f>IF(W564&gt;0,ROUND(MIN(C565,EvalSheet!$F$168)*$F$1,2),0)</f>
        <v>0</v>
      </c>
      <c r="G565" s="7">
        <v>0</v>
      </c>
      <c r="H565" s="7">
        <f>IF(W564&gt;0,ROUND(MIN(C565,EvalSheet!$F$168)*$H$1,0),0)</f>
        <v>0</v>
      </c>
      <c r="I565" s="7">
        <f>IF(W564&gt;0,ROUND(MIN(C565,EvalSheet!$F$168)*$I$1,2),0)</f>
        <v>0</v>
      </c>
      <c r="J565" s="7">
        <f>IF(W564&gt;0,ROUND(MIN(C565,EvalSheet!$F$168)*$J$1,2),0)</f>
        <v>0</v>
      </c>
      <c r="K565" s="7">
        <f>IF(W564&gt;0,ROUND(MIN(C565,EvalSheet!$F$168)*$K$1,2),0)</f>
        <v>0</v>
      </c>
      <c r="L565" s="6">
        <f t="shared" si="155"/>
        <v>0</v>
      </c>
      <c r="M565" s="7">
        <f t="shared" si="156"/>
        <v>0</v>
      </c>
      <c r="N565" s="2">
        <f t="shared" si="147"/>
        <v>0</v>
      </c>
      <c r="O565" s="80">
        <f t="shared" si="148"/>
        <v>0</v>
      </c>
      <c r="P565" s="79">
        <f t="shared" si="149"/>
        <v>0</v>
      </c>
      <c r="Q565" s="80">
        <f t="shared" si="150"/>
        <v>0</v>
      </c>
      <c r="R565" s="80">
        <f t="shared" si="151"/>
        <v>0</v>
      </c>
      <c r="S565">
        <f t="shared" si="157"/>
        <v>0</v>
      </c>
      <c r="T565" s="35">
        <f t="shared" si="152"/>
        <v>0</v>
      </c>
      <c r="U565" s="35">
        <f t="shared" si="158"/>
        <v>0</v>
      </c>
      <c r="V565" s="42">
        <f t="shared" si="159"/>
        <v>0</v>
      </c>
      <c r="W565" s="42">
        <f t="shared" si="160"/>
        <v>0</v>
      </c>
    </row>
    <row r="566" spans="2:23" x14ac:dyDescent="0.25">
      <c r="B566">
        <v>564</v>
      </c>
      <c r="C566" s="35">
        <f t="shared" si="154"/>
        <v>0</v>
      </c>
      <c r="D566" s="46">
        <f>IF(W565&gt;0,ROUND(PMT(EvalSheet!$F$92/12,EvalSheet!$F$96*12,-C566),5),0)</f>
        <v>0</v>
      </c>
      <c r="E566" s="6">
        <f t="shared" si="153"/>
        <v>0</v>
      </c>
      <c r="F566" s="6">
        <f>IF(W565&gt;0,ROUND(MIN(C566,EvalSheet!$F$168)*$F$1,2),0)</f>
        <v>0</v>
      </c>
      <c r="G566" s="7">
        <v>0</v>
      </c>
      <c r="H566" s="7">
        <f>IF(W565&gt;0,ROUND(MIN(C566,EvalSheet!$F$168)*$H$1,0),0)</f>
        <v>0</v>
      </c>
      <c r="I566" s="7">
        <f>IF(W565&gt;0,ROUND(MIN(C566,EvalSheet!$F$168)*$I$1,2),0)</f>
        <v>0</v>
      </c>
      <c r="J566" s="7">
        <f>IF(W565&gt;0,ROUND(MIN(C566,EvalSheet!$F$168)*$J$1,2),0)</f>
        <v>0</v>
      </c>
      <c r="K566" s="7">
        <f>IF(W565&gt;0,ROUND(MIN(C566,EvalSheet!$F$168)*$K$1,2),0)</f>
        <v>0</v>
      </c>
      <c r="L566" s="6">
        <f t="shared" si="155"/>
        <v>0</v>
      </c>
      <c r="M566" s="7">
        <f t="shared" si="156"/>
        <v>0</v>
      </c>
      <c r="N566" s="2">
        <f t="shared" si="147"/>
        <v>0</v>
      </c>
      <c r="O566" s="80">
        <f t="shared" si="148"/>
        <v>0</v>
      </c>
      <c r="P566" s="79">
        <f t="shared" si="149"/>
        <v>0</v>
      </c>
      <c r="Q566" s="80">
        <f t="shared" si="150"/>
        <v>0</v>
      </c>
      <c r="R566" s="80">
        <f t="shared" si="151"/>
        <v>0</v>
      </c>
      <c r="S566">
        <f t="shared" si="157"/>
        <v>0</v>
      </c>
      <c r="T566" s="35">
        <f t="shared" si="152"/>
        <v>0</v>
      </c>
      <c r="U566" s="35">
        <f t="shared" si="158"/>
        <v>0</v>
      </c>
      <c r="V566" s="42">
        <f t="shared" si="159"/>
        <v>0</v>
      </c>
      <c r="W566" s="42">
        <f t="shared" si="160"/>
        <v>0</v>
      </c>
    </row>
    <row r="567" spans="2:23" x14ac:dyDescent="0.25">
      <c r="B567">
        <v>565</v>
      </c>
      <c r="C567" s="35">
        <f t="shared" si="154"/>
        <v>0</v>
      </c>
      <c r="D567" s="46">
        <f>IF(W566&gt;0,ROUND(PMT(EvalSheet!$F$92/12,EvalSheet!$F$96*12,-C567),5),0)</f>
        <v>0</v>
      </c>
      <c r="E567" s="6">
        <f t="shared" si="153"/>
        <v>0</v>
      </c>
      <c r="F567" s="6">
        <f>IF(W566&gt;0,ROUND(MIN(C567,EvalSheet!$F$168)*$F$1,2),0)</f>
        <v>0</v>
      </c>
      <c r="G567" s="7">
        <v>0</v>
      </c>
      <c r="H567" s="7">
        <f>IF(W566&gt;0,ROUND(MIN(C567,EvalSheet!$F$168)*$H$1,0),0)</f>
        <v>0</v>
      </c>
      <c r="I567" s="7">
        <f>IF(W566&gt;0,ROUND(MIN(C567,EvalSheet!$F$168)*$I$1,2),0)</f>
        <v>0</v>
      </c>
      <c r="J567" s="7">
        <f>IF(W566&gt;0,ROUND(MIN(C567,EvalSheet!$F$168)*$J$1,2),0)</f>
        <v>0</v>
      </c>
      <c r="K567" s="7">
        <f>IF(W566&gt;0,ROUND(MIN(C567,EvalSheet!$F$168)*$K$1,2),0)</f>
        <v>0</v>
      </c>
      <c r="L567" s="6">
        <f t="shared" si="155"/>
        <v>0</v>
      </c>
      <c r="M567" s="7">
        <f t="shared" si="156"/>
        <v>0</v>
      </c>
      <c r="N567" s="2">
        <f t="shared" si="147"/>
        <v>0</v>
      </c>
      <c r="O567" s="80">
        <f t="shared" si="148"/>
        <v>0</v>
      </c>
      <c r="P567" s="79">
        <f t="shared" si="149"/>
        <v>0</v>
      </c>
      <c r="Q567" s="80">
        <f t="shared" si="150"/>
        <v>0</v>
      </c>
      <c r="R567" s="80">
        <f t="shared" si="151"/>
        <v>0</v>
      </c>
      <c r="S567">
        <f t="shared" si="157"/>
        <v>0</v>
      </c>
      <c r="T567" s="35">
        <f t="shared" si="152"/>
        <v>0</v>
      </c>
      <c r="U567" s="35">
        <f t="shared" si="158"/>
        <v>0</v>
      </c>
      <c r="V567" s="42">
        <f t="shared" si="159"/>
        <v>0</v>
      </c>
      <c r="W567" s="42">
        <f t="shared" si="160"/>
        <v>0</v>
      </c>
    </row>
    <row r="568" spans="2:23" x14ac:dyDescent="0.25">
      <c r="B568">
        <v>566</v>
      </c>
      <c r="C568" s="35">
        <f t="shared" si="154"/>
        <v>0</v>
      </c>
      <c r="D568" s="46">
        <f>IF(W567&gt;0,ROUND(PMT(EvalSheet!$F$92/12,EvalSheet!$F$96*12,-C568),5),0)</f>
        <v>0</v>
      </c>
      <c r="E568" s="6">
        <f t="shared" si="153"/>
        <v>0</v>
      </c>
      <c r="F568" s="6">
        <f>IF(W567&gt;0,ROUND(MIN(C568,EvalSheet!$F$168)*$F$1,2),0)</f>
        <v>0</v>
      </c>
      <c r="G568" s="7">
        <v>0</v>
      </c>
      <c r="H568" s="7">
        <f>IF(W567&gt;0,ROUND(MIN(C568,EvalSheet!$F$168)*$H$1,0),0)</f>
        <v>0</v>
      </c>
      <c r="I568" s="7">
        <f>IF(W567&gt;0,ROUND(MIN(C568,EvalSheet!$F$168)*$I$1,2),0)</f>
        <v>0</v>
      </c>
      <c r="J568" s="7">
        <f>IF(W567&gt;0,ROUND(MIN(C568,EvalSheet!$F$168)*$J$1,2),0)</f>
        <v>0</v>
      </c>
      <c r="K568" s="7">
        <f>IF(W567&gt;0,ROUND(MIN(C568,EvalSheet!$F$168)*$K$1,2),0)</f>
        <v>0</v>
      </c>
      <c r="L568" s="6">
        <f t="shared" si="155"/>
        <v>0</v>
      </c>
      <c r="M568" s="7">
        <f t="shared" si="156"/>
        <v>0</v>
      </c>
      <c r="N568" s="2">
        <f t="shared" si="147"/>
        <v>0</v>
      </c>
      <c r="O568" s="80">
        <f t="shared" si="148"/>
        <v>0</v>
      </c>
      <c r="P568" s="79">
        <f t="shared" si="149"/>
        <v>0</v>
      </c>
      <c r="Q568" s="80">
        <f t="shared" si="150"/>
        <v>0</v>
      </c>
      <c r="R568" s="80">
        <f t="shared" si="151"/>
        <v>0</v>
      </c>
      <c r="S568">
        <f t="shared" si="157"/>
        <v>0</v>
      </c>
      <c r="T568" s="35">
        <f t="shared" si="152"/>
        <v>0</v>
      </c>
      <c r="U568" s="35">
        <f t="shared" si="158"/>
        <v>0</v>
      </c>
      <c r="V568" s="42">
        <f t="shared" si="159"/>
        <v>0</v>
      </c>
      <c r="W568" s="42">
        <f t="shared" si="160"/>
        <v>0</v>
      </c>
    </row>
    <row r="569" spans="2:23" x14ac:dyDescent="0.25">
      <c r="B569">
        <v>567</v>
      </c>
      <c r="C569" s="35">
        <f t="shared" si="154"/>
        <v>0</v>
      </c>
      <c r="D569" s="46">
        <f>IF(W568&gt;0,ROUND(PMT(EvalSheet!$F$92/12,EvalSheet!$F$96*12,-C569),5),0)</f>
        <v>0</v>
      </c>
      <c r="E569" s="6">
        <f t="shared" si="153"/>
        <v>0</v>
      </c>
      <c r="F569" s="6">
        <f>IF(W568&gt;0,ROUND(MIN(C569,EvalSheet!$F$168)*$F$1,2),0)</f>
        <v>0</v>
      </c>
      <c r="G569" s="7">
        <v>0</v>
      </c>
      <c r="H569" s="7">
        <f>IF(W568&gt;0,ROUND(MIN(C569,EvalSheet!$F$168)*$H$1,0),0)</f>
        <v>0</v>
      </c>
      <c r="I569" s="7">
        <f>IF(W568&gt;0,ROUND(MIN(C569,EvalSheet!$F$168)*$I$1,2),0)</f>
        <v>0</v>
      </c>
      <c r="J569" s="7">
        <f>IF(W568&gt;0,ROUND(MIN(C569,EvalSheet!$F$168)*$J$1,2),0)</f>
        <v>0</v>
      </c>
      <c r="K569" s="7">
        <f>IF(W568&gt;0,ROUND(MIN(C569,EvalSheet!$F$168)*$K$1,2),0)</f>
        <v>0</v>
      </c>
      <c r="L569" s="6">
        <f t="shared" si="155"/>
        <v>0</v>
      </c>
      <c r="M569" s="7">
        <f t="shared" si="156"/>
        <v>0</v>
      </c>
      <c r="N569" s="2">
        <f t="shared" si="147"/>
        <v>0</v>
      </c>
      <c r="O569" s="80">
        <f t="shared" si="148"/>
        <v>0</v>
      </c>
      <c r="P569" s="79">
        <f t="shared" si="149"/>
        <v>0</v>
      </c>
      <c r="Q569" s="80">
        <f t="shared" si="150"/>
        <v>0</v>
      </c>
      <c r="R569" s="80">
        <f t="shared" si="151"/>
        <v>0</v>
      </c>
      <c r="S569">
        <f t="shared" si="157"/>
        <v>0</v>
      </c>
      <c r="T569" s="35">
        <f t="shared" si="152"/>
        <v>0</v>
      </c>
      <c r="U569" s="35">
        <f t="shared" si="158"/>
        <v>0</v>
      </c>
      <c r="V569" s="42">
        <f t="shared" si="159"/>
        <v>0</v>
      </c>
      <c r="W569" s="42">
        <f t="shared" si="160"/>
        <v>0</v>
      </c>
    </row>
    <row r="570" spans="2:23" x14ac:dyDescent="0.25">
      <c r="B570">
        <v>568</v>
      </c>
      <c r="C570" s="35">
        <f t="shared" si="154"/>
        <v>0</v>
      </c>
      <c r="D570" s="46">
        <f>IF(W569&gt;0,ROUND(PMT(EvalSheet!$F$92/12,EvalSheet!$F$96*12,-C570),5),0)</f>
        <v>0</v>
      </c>
      <c r="E570" s="6">
        <f t="shared" si="153"/>
        <v>0</v>
      </c>
      <c r="F570" s="6">
        <f>IF(W569&gt;0,ROUND(MIN(C570,EvalSheet!$F$168)*$F$1,2),0)</f>
        <v>0</v>
      </c>
      <c r="G570" s="7">
        <v>0</v>
      </c>
      <c r="H570" s="7">
        <f>IF(W569&gt;0,ROUND(MIN(C570,EvalSheet!$F$168)*$H$1,0),0)</f>
        <v>0</v>
      </c>
      <c r="I570" s="7">
        <f>IF(W569&gt;0,ROUND(MIN(C570,EvalSheet!$F$168)*$I$1,2),0)</f>
        <v>0</v>
      </c>
      <c r="J570" s="7">
        <f>IF(W569&gt;0,ROUND(MIN(C570,EvalSheet!$F$168)*$J$1,2),0)</f>
        <v>0</v>
      </c>
      <c r="K570" s="7">
        <f>IF(W569&gt;0,ROUND(MIN(C570,EvalSheet!$F$168)*$K$1,2),0)</f>
        <v>0</v>
      </c>
      <c r="L570" s="6">
        <f t="shared" si="155"/>
        <v>0</v>
      </c>
      <c r="M570" s="7">
        <f t="shared" si="156"/>
        <v>0</v>
      </c>
      <c r="N570" s="2">
        <f t="shared" si="147"/>
        <v>0</v>
      </c>
      <c r="O570" s="80">
        <f t="shared" si="148"/>
        <v>0</v>
      </c>
      <c r="P570" s="79">
        <f t="shared" si="149"/>
        <v>0</v>
      </c>
      <c r="Q570" s="80">
        <f t="shared" si="150"/>
        <v>0</v>
      </c>
      <c r="R570" s="80">
        <f t="shared" si="151"/>
        <v>0</v>
      </c>
      <c r="S570">
        <f t="shared" si="157"/>
        <v>0</v>
      </c>
      <c r="T570" s="35">
        <f t="shared" si="152"/>
        <v>0</v>
      </c>
      <c r="U570" s="35">
        <f t="shared" si="158"/>
        <v>0</v>
      </c>
      <c r="V570" s="42">
        <f t="shared" si="159"/>
        <v>0</v>
      </c>
      <c r="W570" s="42">
        <f t="shared" si="160"/>
        <v>0</v>
      </c>
    </row>
    <row r="571" spans="2:23" x14ac:dyDescent="0.25">
      <c r="B571">
        <v>569</v>
      </c>
      <c r="C571" s="35">
        <f t="shared" ref="C571:C606" si="161">IF(W570&gt;0,C570-1000,C570)</f>
        <v>0</v>
      </c>
      <c r="D571" s="46">
        <f>IF(W570&gt;0,ROUND(PMT(EvalSheet!$F$92/12,EvalSheet!$F$96*12,-C571),5),0)</f>
        <v>0</v>
      </c>
      <c r="E571" s="6">
        <f t="shared" si="153"/>
        <v>0</v>
      </c>
      <c r="F571" s="6">
        <f>IF(W570&gt;0,ROUND(MIN(C571,EvalSheet!$F$168)*$F$1,2),0)</f>
        <v>0</v>
      </c>
      <c r="G571" s="7">
        <v>0</v>
      </c>
      <c r="H571" s="7">
        <f>IF(W570&gt;0,ROUND(MIN(C571,EvalSheet!$F$168)*$H$1,0),0)</f>
        <v>0</v>
      </c>
      <c r="I571" s="7">
        <f>IF(W570&gt;0,ROUND(MIN(C571,EvalSheet!$F$168)*$I$1,2),0)</f>
        <v>0</v>
      </c>
      <c r="J571" s="7">
        <f>IF(W570&gt;0,ROUND(MIN(C571,EvalSheet!$F$168)*$J$1,2),0)</f>
        <v>0</v>
      </c>
      <c r="K571" s="7">
        <f>IF(W570&gt;0,ROUND(MIN(C571,EvalSheet!$F$168)*$K$1,2),0)</f>
        <v>0</v>
      </c>
      <c r="L571" s="6">
        <f t="shared" ref="L571:L606" si="162">IF(W570&gt;0,F571+SUM(H571:K571),0)</f>
        <v>0</v>
      </c>
      <c r="M571" s="7">
        <f t="shared" ref="M571:M606" si="163">IF(W570&gt;0,ROUND(L571/12,2),0)</f>
        <v>0</v>
      </c>
      <c r="N571" s="2">
        <f t="shared" si="147"/>
        <v>0</v>
      </c>
      <c r="O571" s="80">
        <f t="shared" si="148"/>
        <v>0</v>
      </c>
      <c r="P571" s="79">
        <f t="shared" si="149"/>
        <v>0</v>
      </c>
      <c r="Q571" s="80">
        <f t="shared" si="150"/>
        <v>0</v>
      </c>
      <c r="R571" s="80">
        <f t="shared" si="151"/>
        <v>0</v>
      </c>
      <c r="S571">
        <f t="shared" ref="S571:S606" si="164">IF(W570&gt;0,S570,0)</f>
        <v>0</v>
      </c>
      <c r="T571" s="35">
        <f t="shared" si="152"/>
        <v>0</v>
      </c>
      <c r="U571" s="35">
        <f t="shared" ref="U571:U606" si="165">IF(AND(T571&gt;0,T572=0),T571,0)</f>
        <v>0</v>
      </c>
      <c r="V571" s="42">
        <f t="shared" ref="V571:V606" si="166">IF(W570&gt;0,V570,0)</f>
        <v>0</v>
      </c>
      <c r="W571" s="42">
        <f t="shared" ref="W571:W606" si="167">IF(ROUND(T571-V571,2)&gt;0,ROUND(T571-V571,2),0)</f>
        <v>0</v>
      </c>
    </row>
    <row r="572" spans="2:23" x14ac:dyDescent="0.25">
      <c r="B572">
        <v>570</v>
      </c>
      <c r="C572" s="35">
        <f t="shared" si="161"/>
        <v>0</v>
      </c>
      <c r="D572" s="46">
        <f>IF(W571&gt;0,ROUND(PMT(EvalSheet!$F$92/12,EvalSheet!$F$96*12,-C572),5),0)</f>
        <v>0</v>
      </c>
      <c r="E572" s="6">
        <f t="shared" si="153"/>
        <v>0</v>
      </c>
      <c r="F572" s="6">
        <f>IF(W571&gt;0,ROUND(MIN(C572,EvalSheet!$F$168)*$F$1,2),0)</f>
        <v>0</v>
      </c>
      <c r="G572" s="7">
        <v>0</v>
      </c>
      <c r="H572" s="7">
        <f>IF(W571&gt;0,ROUND(MIN(C572,EvalSheet!$F$168)*$H$1,0),0)</f>
        <v>0</v>
      </c>
      <c r="I572" s="7">
        <f>IF(W571&gt;0,ROUND(MIN(C572,EvalSheet!$F$168)*$I$1,2),0)</f>
        <v>0</v>
      </c>
      <c r="J572" s="7">
        <f>IF(W571&gt;0,ROUND(MIN(C572,EvalSheet!$F$168)*$J$1,2),0)</f>
        <v>0</v>
      </c>
      <c r="K572" s="7">
        <f>IF(W571&gt;0,ROUND(MIN(C572,EvalSheet!$F$168)*$K$1,2),0)</f>
        <v>0</v>
      </c>
      <c r="L572" s="6">
        <f t="shared" si="162"/>
        <v>0</v>
      </c>
      <c r="M572" s="7">
        <f t="shared" si="163"/>
        <v>0</v>
      </c>
      <c r="N572" s="2">
        <f t="shared" si="147"/>
        <v>0</v>
      </c>
      <c r="O572" s="80">
        <f t="shared" si="148"/>
        <v>0</v>
      </c>
      <c r="P572" s="79">
        <f t="shared" si="149"/>
        <v>0</v>
      </c>
      <c r="Q572" s="80">
        <f t="shared" si="150"/>
        <v>0</v>
      </c>
      <c r="R572" s="80">
        <f t="shared" si="151"/>
        <v>0</v>
      </c>
      <c r="S572">
        <f t="shared" si="164"/>
        <v>0</v>
      </c>
      <c r="T572" s="35">
        <f t="shared" si="152"/>
        <v>0</v>
      </c>
      <c r="U572" s="35">
        <f t="shared" si="165"/>
        <v>0</v>
      </c>
      <c r="V572" s="42">
        <f t="shared" si="166"/>
        <v>0</v>
      </c>
      <c r="W572" s="42">
        <f t="shared" si="167"/>
        <v>0</v>
      </c>
    </row>
    <row r="573" spans="2:23" x14ac:dyDescent="0.25">
      <c r="B573">
        <v>571</v>
      </c>
      <c r="C573" s="35">
        <f t="shared" si="161"/>
        <v>0</v>
      </c>
      <c r="D573" s="46">
        <f>IF(W572&gt;0,ROUND(PMT(EvalSheet!$F$92/12,EvalSheet!$F$96*12,-C573),5),0)</f>
        <v>0</v>
      </c>
      <c r="E573" s="6">
        <f t="shared" si="153"/>
        <v>0</v>
      </c>
      <c r="F573" s="6">
        <f>IF(W572&gt;0,ROUND(MIN(C573,EvalSheet!$F$168)*$F$1,2),0)</f>
        <v>0</v>
      </c>
      <c r="G573" s="7">
        <v>0</v>
      </c>
      <c r="H573" s="7">
        <f>IF(W572&gt;0,ROUND(MIN(C573,EvalSheet!$F$168)*$H$1,0),0)</f>
        <v>0</v>
      </c>
      <c r="I573" s="7">
        <f>IF(W572&gt;0,ROUND(MIN(C573,EvalSheet!$F$168)*$I$1,2),0)</f>
        <v>0</v>
      </c>
      <c r="J573" s="7">
        <f>IF(W572&gt;0,ROUND(MIN(C573,EvalSheet!$F$168)*$J$1,2),0)</f>
        <v>0</v>
      </c>
      <c r="K573" s="7">
        <f>IF(W572&gt;0,ROUND(MIN(C573,EvalSheet!$F$168)*$K$1,2),0)</f>
        <v>0</v>
      </c>
      <c r="L573" s="6">
        <f t="shared" si="162"/>
        <v>0</v>
      </c>
      <c r="M573" s="7">
        <f t="shared" si="163"/>
        <v>0</v>
      </c>
      <c r="N573" s="2">
        <f t="shared" si="147"/>
        <v>0</v>
      </c>
      <c r="O573" s="80">
        <f t="shared" si="148"/>
        <v>0</v>
      </c>
      <c r="P573" s="79">
        <f t="shared" si="149"/>
        <v>0</v>
      </c>
      <c r="Q573" s="80">
        <f t="shared" si="150"/>
        <v>0</v>
      </c>
      <c r="R573" s="80">
        <f t="shared" si="151"/>
        <v>0</v>
      </c>
      <c r="S573">
        <f t="shared" si="164"/>
        <v>0</v>
      </c>
      <c r="T573" s="35">
        <f t="shared" si="152"/>
        <v>0</v>
      </c>
      <c r="U573" s="35">
        <f t="shared" si="165"/>
        <v>0</v>
      </c>
      <c r="V573" s="42">
        <f t="shared" si="166"/>
        <v>0</v>
      </c>
      <c r="W573" s="42">
        <f t="shared" si="167"/>
        <v>0</v>
      </c>
    </row>
    <row r="574" spans="2:23" x14ac:dyDescent="0.25">
      <c r="B574">
        <v>572</v>
      </c>
      <c r="C574" s="35">
        <f t="shared" si="161"/>
        <v>0</v>
      </c>
      <c r="D574" s="46">
        <f>IF(W573&gt;0,ROUND(PMT(EvalSheet!$F$92/12,EvalSheet!$F$96*12,-C574),5),0)</f>
        <v>0</v>
      </c>
      <c r="E574" s="6">
        <f t="shared" si="153"/>
        <v>0</v>
      </c>
      <c r="F574" s="6">
        <f>IF(W573&gt;0,ROUND(MIN(C574,EvalSheet!$F$168)*$F$1,2),0)</f>
        <v>0</v>
      </c>
      <c r="G574" s="7">
        <v>0</v>
      </c>
      <c r="H574" s="7">
        <f>IF(W573&gt;0,ROUND(MIN(C574,EvalSheet!$F$168)*$H$1,0),0)</f>
        <v>0</v>
      </c>
      <c r="I574" s="7">
        <f>IF(W573&gt;0,ROUND(MIN(C574,EvalSheet!$F$168)*$I$1,2),0)</f>
        <v>0</v>
      </c>
      <c r="J574" s="7">
        <f>IF(W573&gt;0,ROUND(MIN(C574,EvalSheet!$F$168)*$J$1,2),0)</f>
        <v>0</v>
      </c>
      <c r="K574" s="7">
        <f>IF(W573&gt;0,ROUND(MIN(C574,EvalSheet!$F$168)*$K$1,2),0)</f>
        <v>0</v>
      </c>
      <c r="L574" s="6">
        <f t="shared" si="162"/>
        <v>0</v>
      </c>
      <c r="M574" s="7">
        <f t="shared" si="163"/>
        <v>0</v>
      </c>
      <c r="N574" s="2">
        <f t="shared" si="147"/>
        <v>0</v>
      </c>
      <c r="O574" s="80">
        <f t="shared" si="148"/>
        <v>0</v>
      </c>
      <c r="P574" s="79">
        <f t="shared" si="149"/>
        <v>0</v>
      </c>
      <c r="Q574" s="80">
        <f t="shared" si="150"/>
        <v>0</v>
      </c>
      <c r="R574" s="80">
        <f t="shared" si="151"/>
        <v>0</v>
      </c>
      <c r="S574">
        <f t="shared" si="164"/>
        <v>0</v>
      </c>
      <c r="T574" s="35">
        <f t="shared" si="152"/>
        <v>0</v>
      </c>
      <c r="U574" s="35">
        <f t="shared" si="165"/>
        <v>0</v>
      </c>
      <c r="V574" s="42">
        <f t="shared" si="166"/>
        <v>0</v>
      </c>
      <c r="W574" s="42">
        <f t="shared" si="167"/>
        <v>0</v>
      </c>
    </row>
    <row r="575" spans="2:23" x14ac:dyDescent="0.25">
      <c r="B575">
        <v>573</v>
      </c>
      <c r="C575" s="35">
        <f t="shared" si="161"/>
        <v>0</v>
      </c>
      <c r="D575" s="46">
        <f>IF(W574&gt;0,ROUND(PMT(EvalSheet!$F$92/12,EvalSheet!$F$96*12,-C575),5),0)</f>
        <v>0</v>
      </c>
      <c r="E575" s="6">
        <f t="shared" si="153"/>
        <v>0</v>
      </c>
      <c r="F575" s="6">
        <f>IF(W574&gt;0,ROUND(MIN(C575,EvalSheet!$F$168)*$F$1,2),0)</f>
        <v>0</v>
      </c>
      <c r="G575" s="7">
        <v>0</v>
      </c>
      <c r="H575" s="7">
        <f>IF(W574&gt;0,ROUND(MIN(C575,EvalSheet!$F$168)*$H$1,0),0)</f>
        <v>0</v>
      </c>
      <c r="I575" s="7">
        <f>IF(W574&gt;0,ROUND(MIN(C575,EvalSheet!$F$168)*$I$1,2),0)</f>
        <v>0</v>
      </c>
      <c r="J575" s="7">
        <f>IF(W574&gt;0,ROUND(MIN(C575,EvalSheet!$F$168)*$J$1,2),0)</f>
        <v>0</v>
      </c>
      <c r="K575" s="7">
        <f>IF(W574&gt;0,ROUND(MIN(C575,EvalSheet!$F$168)*$K$1,2),0)</f>
        <v>0</v>
      </c>
      <c r="L575" s="6">
        <f t="shared" si="162"/>
        <v>0</v>
      </c>
      <c r="M575" s="7">
        <f t="shared" si="163"/>
        <v>0</v>
      </c>
      <c r="N575" s="2">
        <f t="shared" si="147"/>
        <v>0</v>
      </c>
      <c r="O575" s="80">
        <f t="shared" si="148"/>
        <v>0</v>
      </c>
      <c r="P575" s="79">
        <f t="shared" si="149"/>
        <v>0</v>
      </c>
      <c r="Q575" s="80">
        <f t="shared" si="150"/>
        <v>0</v>
      </c>
      <c r="R575" s="80">
        <f t="shared" si="151"/>
        <v>0</v>
      </c>
      <c r="S575">
        <f t="shared" si="164"/>
        <v>0</v>
      </c>
      <c r="T575" s="35">
        <f t="shared" si="152"/>
        <v>0</v>
      </c>
      <c r="U575" s="35">
        <f t="shared" si="165"/>
        <v>0</v>
      </c>
      <c r="V575" s="42">
        <f t="shared" si="166"/>
        <v>0</v>
      </c>
      <c r="W575" s="42">
        <f t="shared" si="167"/>
        <v>0</v>
      </c>
    </row>
    <row r="576" spans="2:23" x14ac:dyDescent="0.25">
      <c r="B576">
        <v>574</v>
      </c>
      <c r="C576" s="35">
        <f t="shared" si="161"/>
        <v>0</v>
      </c>
      <c r="D576" s="46">
        <f>IF(W575&gt;0,ROUND(PMT(EvalSheet!$F$92/12,EvalSheet!$F$96*12,-C576),5),0)</f>
        <v>0</v>
      </c>
      <c r="E576" s="6">
        <f t="shared" si="153"/>
        <v>0</v>
      </c>
      <c r="F576" s="6">
        <f>IF(W575&gt;0,ROUND(MIN(C576,EvalSheet!$F$168)*$F$1,2),0)</f>
        <v>0</v>
      </c>
      <c r="G576" s="7">
        <v>0</v>
      </c>
      <c r="H576" s="7">
        <f>IF(W575&gt;0,ROUND(MIN(C576,EvalSheet!$F$168)*$H$1,0),0)</f>
        <v>0</v>
      </c>
      <c r="I576" s="7">
        <f>IF(W575&gt;0,ROUND(MIN(C576,EvalSheet!$F$168)*$I$1,2),0)</f>
        <v>0</v>
      </c>
      <c r="J576" s="7">
        <f>IF(W575&gt;0,ROUND(MIN(C576,EvalSheet!$F$168)*$J$1,2),0)</f>
        <v>0</v>
      </c>
      <c r="K576" s="7">
        <f>IF(W575&gt;0,ROUND(MIN(C576,EvalSheet!$F$168)*$K$1,2),0)</f>
        <v>0</v>
      </c>
      <c r="L576" s="6">
        <f t="shared" si="162"/>
        <v>0</v>
      </c>
      <c r="M576" s="7">
        <f t="shared" si="163"/>
        <v>0</v>
      </c>
      <c r="N576" s="2">
        <f t="shared" si="147"/>
        <v>0</v>
      </c>
      <c r="O576" s="80">
        <f t="shared" si="148"/>
        <v>0</v>
      </c>
      <c r="P576" s="79">
        <f t="shared" si="149"/>
        <v>0</v>
      </c>
      <c r="Q576" s="80">
        <f t="shared" si="150"/>
        <v>0</v>
      </c>
      <c r="R576" s="80">
        <f t="shared" si="151"/>
        <v>0</v>
      </c>
      <c r="S576">
        <f t="shared" si="164"/>
        <v>0</v>
      </c>
      <c r="T576" s="35">
        <f t="shared" si="152"/>
        <v>0</v>
      </c>
      <c r="U576" s="35">
        <f t="shared" si="165"/>
        <v>0</v>
      </c>
      <c r="V576" s="42">
        <f t="shared" si="166"/>
        <v>0</v>
      </c>
      <c r="W576" s="42">
        <f t="shared" si="167"/>
        <v>0</v>
      </c>
    </row>
    <row r="577" spans="2:23" x14ac:dyDescent="0.25">
      <c r="B577">
        <v>575</v>
      </c>
      <c r="C577" s="35">
        <f t="shared" si="161"/>
        <v>0</v>
      </c>
      <c r="D577" s="46">
        <f>IF(W576&gt;0,ROUND(PMT(EvalSheet!$F$92/12,EvalSheet!$F$96*12,-C577),5),0)</f>
        <v>0</v>
      </c>
      <c r="E577" s="6">
        <f t="shared" si="153"/>
        <v>0</v>
      </c>
      <c r="F577" s="6">
        <f>IF(W576&gt;0,ROUND(MIN(C577,EvalSheet!$F$168)*$F$1,2),0)</f>
        <v>0</v>
      </c>
      <c r="G577" s="7">
        <v>0</v>
      </c>
      <c r="H577" s="7">
        <f>IF(W576&gt;0,ROUND(MIN(C577,EvalSheet!$F$168)*$H$1,0),0)</f>
        <v>0</v>
      </c>
      <c r="I577" s="7">
        <f>IF(W576&gt;0,ROUND(MIN(C577,EvalSheet!$F$168)*$I$1,2),0)</f>
        <v>0</v>
      </c>
      <c r="J577" s="7">
        <f>IF(W576&gt;0,ROUND(MIN(C577,EvalSheet!$F$168)*$J$1,2),0)</f>
        <v>0</v>
      </c>
      <c r="K577" s="7">
        <f>IF(W576&gt;0,ROUND(MIN(C577,EvalSheet!$F$168)*$K$1,2),0)</f>
        <v>0</v>
      </c>
      <c r="L577" s="6">
        <f t="shared" si="162"/>
        <v>0</v>
      </c>
      <c r="M577" s="7">
        <f t="shared" si="163"/>
        <v>0</v>
      </c>
      <c r="N577" s="2">
        <f t="shared" si="147"/>
        <v>0</v>
      </c>
      <c r="O577" s="80">
        <f t="shared" si="148"/>
        <v>0</v>
      </c>
      <c r="P577" s="79">
        <f t="shared" si="149"/>
        <v>0</v>
      </c>
      <c r="Q577" s="80">
        <f t="shared" si="150"/>
        <v>0</v>
      </c>
      <c r="R577" s="80">
        <f t="shared" si="151"/>
        <v>0</v>
      </c>
      <c r="S577">
        <f t="shared" si="164"/>
        <v>0</v>
      </c>
      <c r="T577" s="35">
        <f t="shared" si="152"/>
        <v>0</v>
      </c>
      <c r="U577" s="35">
        <f t="shared" si="165"/>
        <v>0</v>
      </c>
      <c r="V577" s="42">
        <f t="shared" si="166"/>
        <v>0</v>
      </c>
      <c r="W577" s="42">
        <f t="shared" si="167"/>
        <v>0</v>
      </c>
    </row>
    <row r="578" spans="2:23" x14ac:dyDescent="0.25">
      <c r="B578">
        <v>576</v>
      </c>
      <c r="C578" s="35">
        <f t="shared" si="161"/>
        <v>0</v>
      </c>
      <c r="D578" s="46">
        <f>IF(W577&gt;0,ROUND(PMT(EvalSheet!$F$92/12,EvalSheet!$F$96*12,-C578),5),0)</f>
        <v>0</v>
      </c>
      <c r="E578" s="6">
        <f t="shared" si="153"/>
        <v>0</v>
      </c>
      <c r="F578" s="6">
        <f>IF(W577&gt;0,ROUND(MIN(C578,EvalSheet!$F$168)*$F$1,2),0)</f>
        <v>0</v>
      </c>
      <c r="G578" s="7">
        <v>0</v>
      </c>
      <c r="H578" s="7">
        <f>IF(W577&gt;0,ROUND(MIN(C578,EvalSheet!$F$168)*$H$1,0),0)</f>
        <v>0</v>
      </c>
      <c r="I578" s="7">
        <f>IF(W577&gt;0,ROUND(MIN(C578,EvalSheet!$F$168)*$I$1,2),0)</f>
        <v>0</v>
      </c>
      <c r="J578" s="7">
        <f>IF(W577&gt;0,ROUND(MIN(C578,EvalSheet!$F$168)*$J$1,2),0)</f>
        <v>0</v>
      </c>
      <c r="K578" s="7">
        <f>IF(W577&gt;0,ROUND(MIN(C578,EvalSheet!$F$168)*$K$1,2),0)</f>
        <v>0</v>
      </c>
      <c r="L578" s="6">
        <f t="shared" si="162"/>
        <v>0</v>
      </c>
      <c r="M578" s="7">
        <f t="shared" si="163"/>
        <v>0</v>
      </c>
      <c r="N578" s="2">
        <f t="shared" si="147"/>
        <v>0</v>
      </c>
      <c r="O578" s="80">
        <f t="shared" si="148"/>
        <v>0</v>
      </c>
      <c r="P578" s="79">
        <f t="shared" si="149"/>
        <v>0</v>
      </c>
      <c r="Q578" s="80">
        <f t="shared" si="150"/>
        <v>0</v>
      </c>
      <c r="R578" s="80">
        <f t="shared" si="151"/>
        <v>0</v>
      </c>
      <c r="S578">
        <f t="shared" si="164"/>
        <v>0</v>
      </c>
      <c r="T578" s="35">
        <f t="shared" si="152"/>
        <v>0</v>
      </c>
      <c r="U578" s="35">
        <f t="shared" si="165"/>
        <v>0</v>
      </c>
      <c r="V578" s="42">
        <f t="shared" si="166"/>
        <v>0</v>
      </c>
      <c r="W578" s="42">
        <f t="shared" si="167"/>
        <v>0</v>
      </c>
    </row>
    <row r="579" spans="2:23" x14ac:dyDescent="0.25">
      <c r="B579">
        <v>577</v>
      </c>
      <c r="C579" s="35">
        <f t="shared" si="161"/>
        <v>0</v>
      </c>
      <c r="D579" s="46">
        <f>IF(W578&gt;0,ROUND(PMT(EvalSheet!$F$92/12,EvalSheet!$F$96*12,-C579),5),0)</f>
        <v>0</v>
      </c>
      <c r="E579" s="6">
        <f t="shared" si="153"/>
        <v>0</v>
      </c>
      <c r="F579" s="6">
        <f>IF(W578&gt;0,ROUND(MIN(C579,EvalSheet!$F$168)*$F$1,2),0)</f>
        <v>0</v>
      </c>
      <c r="G579" s="7">
        <v>0</v>
      </c>
      <c r="H579" s="7">
        <f>IF(W578&gt;0,ROUND(MIN(C579,EvalSheet!$F$168)*$H$1,0),0)</f>
        <v>0</v>
      </c>
      <c r="I579" s="7">
        <f>IF(W578&gt;0,ROUND(MIN(C579,EvalSheet!$F$168)*$I$1,2),0)</f>
        <v>0</v>
      </c>
      <c r="J579" s="7">
        <f>IF(W578&gt;0,ROUND(MIN(C579,EvalSheet!$F$168)*$J$1,2),0)</f>
        <v>0</v>
      </c>
      <c r="K579" s="7">
        <f>IF(W578&gt;0,ROUND(MIN(C579,EvalSheet!$F$168)*$K$1,2),0)</f>
        <v>0</v>
      </c>
      <c r="L579" s="6">
        <f t="shared" si="162"/>
        <v>0</v>
      </c>
      <c r="M579" s="7">
        <f t="shared" si="163"/>
        <v>0</v>
      </c>
      <c r="N579" s="2">
        <f t="shared" ref="N579:N642" si="168">INT(M579)</f>
        <v>0</v>
      </c>
      <c r="O579" s="80">
        <f t="shared" ref="O579:O642" si="169">INT((M579-N579)*10)/10</f>
        <v>0</v>
      </c>
      <c r="P579" s="79">
        <f t="shared" ref="P579:P642" si="170">M579-N579-O579</f>
        <v>0</v>
      </c>
      <c r="Q579" s="80">
        <f t="shared" ref="Q579:Q642" si="171">IF(OR(P579=0.05,P579=0),P579,IF(AND(P579&gt;0.051,P579&lt;0.1),0.1,IF(AND(P579&gt;0.001,P579&lt;0.05),0.05,P579)))</f>
        <v>0</v>
      </c>
      <c r="R579" s="80">
        <f t="shared" ref="R579:R642" si="172">N579+O579+Q579</f>
        <v>0</v>
      </c>
      <c r="S579">
        <f t="shared" si="164"/>
        <v>0</v>
      </c>
      <c r="T579" s="35">
        <f t="shared" si="152"/>
        <v>0</v>
      </c>
      <c r="U579" s="35">
        <f t="shared" si="165"/>
        <v>0</v>
      </c>
      <c r="V579" s="42">
        <f t="shared" si="166"/>
        <v>0</v>
      </c>
      <c r="W579" s="42">
        <f t="shared" si="167"/>
        <v>0</v>
      </c>
    </row>
    <row r="580" spans="2:23" x14ac:dyDescent="0.25">
      <c r="B580">
        <v>578</v>
      </c>
      <c r="C580" s="35">
        <f t="shared" si="161"/>
        <v>0</v>
      </c>
      <c r="D580" s="46">
        <f>IF(W579&gt;0,ROUND(PMT(EvalSheet!$F$92/12,EvalSheet!$F$96*12,-C580),5),0)</f>
        <v>0</v>
      </c>
      <c r="E580" s="6">
        <f t="shared" si="153"/>
        <v>0</v>
      </c>
      <c r="F580" s="6">
        <f>IF(W579&gt;0,ROUND(MIN(C580,EvalSheet!$F$168)*$F$1,2),0)</f>
        <v>0</v>
      </c>
      <c r="G580" s="7">
        <v>0</v>
      </c>
      <c r="H580" s="7">
        <f>IF(W579&gt;0,ROUND(MIN(C580,EvalSheet!$F$168)*$H$1,0),0)</f>
        <v>0</v>
      </c>
      <c r="I580" s="7">
        <f>IF(W579&gt;0,ROUND(MIN(C580,EvalSheet!$F$168)*$I$1,2),0)</f>
        <v>0</v>
      </c>
      <c r="J580" s="7">
        <f>IF(W579&gt;0,ROUND(MIN(C580,EvalSheet!$F$168)*$J$1,2),0)</f>
        <v>0</v>
      </c>
      <c r="K580" s="7">
        <f>IF(W579&gt;0,ROUND(MIN(C580,EvalSheet!$F$168)*$K$1,2),0)</f>
        <v>0</v>
      </c>
      <c r="L580" s="6">
        <f t="shared" si="162"/>
        <v>0</v>
      </c>
      <c r="M580" s="7">
        <f t="shared" si="163"/>
        <v>0</v>
      </c>
      <c r="N580" s="2">
        <f t="shared" si="168"/>
        <v>0</v>
      </c>
      <c r="O580" s="80">
        <f t="shared" si="169"/>
        <v>0</v>
      </c>
      <c r="P580" s="79">
        <f t="shared" si="170"/>
        <v>0</v>
      </c>
      <c r="Q580" s="80">
        <f t="shared" si="171"/>
        <v>0</v>
      </c>
      <c r="R580" s="80">
        <f t="shared" si="172"/>
        <v>0</v>
      </c>
      <c r="S580">
        <f t="shared" si="164"/>
        <v>0</v>
      </c>
      <c r="T580" s="35">
        <f t="shared" ref="T580:T643" si="173">SUM(D580:E580)+R580+S580</f>
        <v>0</v>
      </c>
      <c r="U580" s="35">
        <f t="shared" si="165"/>
        <v>0</v>
      </c>
      <c r="V580" s="42">
        <f t="shared" si="166"/>
        <v>0</v>
      </c>
      <c r="W580" s="42">
        <f t="shared" si="167"/>
        <v>0</v>
      </c>
    </row>
    <row r="581" spans="2:23" x14ac:dyDescent="0.25">
      <c r="B581">
        <v>579</v>
      </c>
      <c r="C581" s="35">
        <f t="shared" si="161"/>
        <v>0</v>
      </c>
      <c r="D581" s="46">
        <f>IF(W580&gt;0,ROUND(PMT(EvalSheet!$F$92/12,EvalSheet!$F$96*12,-C581),5),0)</f>
        <v>0</v>
      </c>
      <c r="E581" s="6">
        <f t="shared" ref="E581:E644" si="174">IF(W580&gt;0,ROUND(C581*$E$1/1000,2),0)</f>
        <v>0</v>
      </c>
      <c r="F581" s="6">
        <f>IF(W580&gt;0,ROUND(MIN(C581,EvalSheet!$F$168)*$F$1,2),0)</f>
        <v>0</v>
      </c>
      <c r="G581" s="7">
        <v>0</v>
      </c>
      <c r="H581" s="7">
        <f>IF(W580&gt;0,ROUND(MIN(C581,EvalSheet!$F$168)*$H$1,0),0)</f>
        <v>0</v>
      </c>
      <c r="I581" s="7">
        <f>IF(W580&gt;0,ROUND(MIN(C581,EvalSheet!$F$168)*$I$1,2),0)</f>
        <v>0</v>
      </c>
      <c r="J581" s="7">
        <f>IF(W580&gt;0,ROUND(MIN(C581,EvalSheet!$F$168)*$J$1,2),0)</f>
        <v>0</v>
      </c>
      <c r="K581" s="7">
        <f>IF(W580&gt;0,ROUND(MIN(C581,EvalSheet!$F$168)*$K$1,2),0)</f>
        <v>0</v>
      </c>
      <c r="L581" s="6">
        <f t="shared" si="162"/>
        <v>0</v>
      </c>
      <c r="M581" s="7">
        <f t="shared" si="163"/>
        <v>0</v>
      </c>
      <c r="N581" s="2">
        <f t="shared" si="168"/>
        <v>0</v>
      </c>
      <c r="O581" s="80">
        <f t="shared" si="169"/>
        <v>0</v>
      </c>
      <c r="P581" s="79">
        <f t="shared" si="170"/>
        <v>0</v>
      </c>
      <c r="Q581" s="80">
        <f t="shared" si="171"/>
        <v>0</v>
      </c>
      <c r="R581" s="80">
        <f t="shared" si="172"/>
        <v>0</v>
      </c>
      <c r="S581">
        <f t="shared" si="164"/>
        <v>0</v>
      </c>
      <c r="T581" s="35">
        <f t="shared" si="173"/>
        <v>0</v>
      </c>
      <c r="U581" s="35">
        <f t="shared" si="165"/>
        <v>0</v>
      </c>
      <c r="V581" s="42">
        <f t="shared" si="166"/>
        <v>0</v>
      </c>
      <c r="W581" s="42">
        <f t="shared" si="167"/>
        <v>0</v>
      </c>
    </row>
    <row r="582" spans="2:23" x14ac:dyDescent="0.25">
      <c r="B582">
        <v>580</v>
      </c>
      <c r="C582" s="35">
        <f t="shared" si="161"/>
        <v>0</v>
      </c>
      <c r="D582" s="46">
        <f>IF(W581&gt;0,ROUND(PMT(EvalSheet!$F$92/12,EvalSheet!$F$96*12,-C582),5),0)</f>
        <v>0</v>
      </c>
      <c r="E582" s="6">
        <f t="shared" si="174"/>
        <v>0</v>
      </c>
      <c r="F582" s="6">
        <f>IF(W581&gt;0,ROUND(MIN(C582,EvalSheet!$F$168)*$F$1,2),0)</f>
        <v>0</v>
      </c>
      <c r="G582" s="7">
        <v>0</v>
      </c>
      <c r="H582" s="7">
        <f>IF(W581&gt;0,ROUND(MIN(C582,EvalSheet!$F$168)*$H$1,0),0)</f>
        <v>0</v>
      </c>
      <c r="I582" s="7">
        <f>IF(W581&gt;0,ROUND(MIN(C582,EvalSheet!$F$168)*$I$1,2),0)</f>
        <v>0</v>
      </c>
      <c r="J582" s="7">
        <f>IF(W581&gt;0,ROUND(MIN(C582,EvalSheet!$F$168)*$J$1,2),0)</f>
        <v>0</v>
      </c>
      <c r="K582" s="7">
        <f>IF(W581&gt;0,ROUND(MIN(C582,EvalSheet!$F$168)*$K$1,2),0)</f>
        <v>0</v>
      </c>
      <c r="L582" s="6">
        <f t="shared" si="162"/>
        <v>0</v>
      </c>
      <c r="M582" s="7">
        <f t="shared" si="163"/>
        <v>0</v>
      </c>
      <c r="N582" s="2">
        <f t="shared" si="168"/>
        <v>0</v>
      </c>
      <c r="O582" s="80">
        <f t="shared" si="169"/>
        <v>0</v>
      </c>
      <c r="P582" s="79">
        <f t="shared" si="170"/>
        <v>0</v>
      </c>
      <c r="Q582" s="80">
        <f t="shared" si="171"/>
        <v>0</v>
      </c>
      <c r="R582" s="80">
        <f t="shared" si="172"/>
        <v>0</v>
      </c>
      <c r="S582">
        <f t="shared" si="164"/>
        <v>0</v>
      </c>
      <c r="T582" s="35">
        <f t="shared" si="173"/>
        <v>0</v>
      </c>
      <c r="U582" s="35">
        <f t="shared" si="165"/>
        <v>0</v>
      </c>
      <c r="V582" s="42">
        <f t="shared" si="166"/>
        <v>0</v>
      </c>
      <c r="W582" s="42">
        <f t="shared" si="167"/>
        <v>0</v>
      </c>
    </row>
    <row r="583" spans="2:23" x14ac:dyDescent="0.25">
      <c r="B583">
        <v>581</v>
      </c>
      <c r="C583" s="35">
        <f t="shared" si="161"/>
        <v>0</v>
      </c>
      <c r="D583" s="46">
        <f>IF(W582&gt;0,ROUND(PMT(EvalSheet!$F$92/12,EvalSheet!$F$96*12,-C583),5),0)</f>
        <v>0</v>
      </c>
      <c r="E583" s="6">
        <f t="shared" si="174"/>
        <v>0</v>
      </c>
      <c r="F583" s="6">
        <f>IF(W582&gt;0,ROUND(MIN(C583,EvalSheet!$F$168)*$F$1,2),0)</f>
        <v>0</v>
      </c>
      <c r="G583" s="7">
        <v>0</v>
      </c>
      <c r="H583" s="7">
        <f>IF(W582&gt;0,ROUND(MIN(C583,EvalSheet!$F$168)*$H$1,0),0)</f>
        <v>0</v>
      </c>
      <c r="I583" s="7">
        <f>IF(W582&gt;0,ROUND(MIN(C583,EvalSheet!$F$168)*$I$1,2),0)</f>
        <v>0</v>
      </c>
      <c r="J583" s="7">
        <f>IF(W582&gt;0,ROUND(MIN(C583,EvalSheet!$F$168)*$J$1,2),0)</f>
        <v>0</v>
      </c>
      <c r="K583" s="7">
        <f>IF(W582&gt;0,ROUND(MIN(C583,EvalSheet!$F$168)*$K$1,2),0)</f>
        <v>0</v>
      </c>
      <c r="L583" s="6">
        <f t="shared" si="162"/>
        <v>0</v>
      </c>
      <c r="M583" s="7">
        <f t="shared" si="163"/>
        <v>0</v>
      </c>
      <c r="N583" s="2">
        <f t="shared" si="168"/>
        <v>0</v>
      </c>
      <c r="O583" s="80">
        <f t="shared" si="169"/>
        <v>0</v>
      </c>
      <c r="P583" s="79">
        <f t="shared" si="170"/>
        <v>0</v>
      </c>
      <c r="Q583" s="80">
        <f t="shared" si="171"/>
        <v>0</v>
      </c>
      <c r="R583" s="80">
        <f t="shared" si="172"/>
        <v>0</v>
      </c>
      <c r="S583">
        <f t="shared" si="164"/>
        <v>0</v>
      </c>
      <c r="T583" s="35">
        <f t="shared" si="173"/>
        <v>0</v>
      </c>
      <c r="U583" s="35">
        <f t="shared" si="165"/>
        <v>0</v>
      </c>
      <c r="V583" s="42">
        <f t="shared" si="166"/>
        <v>0</v>
      </c>
      <c r="W583" s="42">
        <f t="shared" si="167"/>
        <v>0</v>
      </c>
    </row>
    <row r="584" spans="2:23" x14ac:dyDescent="0.25">
      <c r="B584">
        <v>582</v>
      </c>
      <c r="C584" s="35">
        <f t="shared" si="161"/>
        <v>0</v>
      </c>
      <c r="D584" s="46">
        <f>IF(W583&gt;0,ROUND(PMT(EvalSheet!$F$92/12,EvalSheet!$F$96*12,-C584),5),0)</f>
        <v>0</v>
      </c>
      <c r="E584" s="6">
        <f t="shared" si="174"/>
        <v>0</v>
      </c>
      <c r="F584" s="6">
        <f>IF(W583&gt;0,ROUND(MIN(C584,EvalSheet!$F$168)*$F$1,2),0)</f>
        <v>0</v>
      </c>
      <c r="G584" s="7">
        <v>0</v>
      </c>
      <c r="H584" s="7">
        <f>IF(W583&gt;0,ROUND(MIN(C584,EvalSheet!$F$168)*$H$1,0),0)</f>
        <v>0</v>
      </c>
      <c r="I584" s="7">
        <f>IF(W583&gt;0,ROUND(MIN(C584,EvalSheet!$F$168)*$I$1,2),0)</f>
        <v>0</v>
      </c>
      <c r="J584" s="7">
        <f>IF(W583&gt;0,ROUND(MIN(C584,EvalSheet!$F$168)*$J$1,2),0)</f>
        <v>0</v>
      </c>
      <c r="K584" s="7">
        <f>IF(W583&gt;0,ROUND(MIN(C584,EvalSheet!$F$168)*$K$1,2),0)</f>
        <v>0</v>
      </c>
      <c r="L584" s="6">
        <f t="shared" si="162"/>
        <v>0</v>
      </c>
      <c r="M584" s="7">
        <f t="shared" si="163"/>
        <v>0</v>
      </c>
      <c r="N584" s="2">
        <f t="shared" si="168"/>
        <v>0</v>
      </c>
      <c r="O584" s="80">
        <f t="shared" si="169"/>
        <v>0</v>
      </c>
      <c r="P584" s="79">
        <f t="shared" si="170"/>
        <v>0</v>
      </c>
      <c r="Q584" s="80">
        <f t="shared" si="171"/>
        <v>0</v>
      </c>
      <c r="R584" s="80">
        <f t="shared" si="172"/>
        <v>0</v>
      </c>
      <c r="S584">
        <f t="shared" si="164"/>
        <v>0</v>
      </c>
      <c r="T584" s="35">
        <f t="shared" si="173"/>
        <v>0</v>
      </c>
      <c r="U584" s="35">
        <f t="shared" si="165"/>
        <v>0</v>
      </c>
      <c r="V584" s="42">
        <f t="shared" si="166"/>
        <v>0</v>
      </c>
      <c r="W584" s="42">
        <f t="shared" si="167"/>
        <v>0</v>
      </c>
    </row>
    <row r="585" spans="2:23" x14ac:dyDescent="0.25">
      <c r="B585">
        <v>583</v>
      </c>
      <c r="C585" s="35">
        <f t="shared" si="161"/>
        <v>0</v>
      </c>
      <c r="D585" s="46">
        <f>IF(W584&gt;0,ROUND(PMT(EvalSheet!$F$92/12,EvalSheet!$F$96*12,-C585),5),0)</f>
        <v>0</v>
      </c>
      <c r="E585" s="6">
        <f t="shared" si="174"/>
        <v>0</v>
      </c>
      <c r="F585" s="6">
        <f>IF(W584&gt;0,ROUND(MIN(C585,EvalSheet!$F$168)*$F$1,2),0)</f>
        <v>0</v>
      </c>
      <c r="G585" s="7">
        <v>0</v>
      </c>
      <c r="H585" s="7">
        <f>IF(W584&gt;0,ROUND(MIN(C585,EvalSheet!$F$168)*$H$1,0),0)</f>
        <v>0</v>
      </c>
      <c r="I585" s="7">
        <f>IF(W584&gt;0,ROUND(MIN(C585,EvalSheet!$F$168)*$I$1,2),0)</f>
        <v>0</v>
      </c>
      <c r="J585" s="7">
        <f>IF(W584&gt;0,ROUND(MIN(C585,EvalSheet!$F$168)*$J$1,2),0)</f>
        <v>0</v>
      </c>
      <c r="K585" s="7">
        <f>IF(W584&gt;0,ROUND(MIN(C585,EvalSheet!$F$168)*$K$1,2),0)</f>
        <v>0</v>
      </c>
      <c r="L585" s="6">
        <f t="shared" si="162"/>
        <v>0</v>
      </c>
      <c r="M585" s="7">
        <f t="shared" si="163"/>
        <v>0</v>
      </c>
      <c r="N585" s="2">
        <f t="shared" si="168"/>
        <v>0</v>
      </c>
      <c r="O585" s="80">
        <f t="shared" si="169"/>
        <v>0</v>
      </c>
      <c r="P585" s="79">
        <f t="shared" si="170"/>
        <v>0</v>
      </c>
      <c r="Q585" s="80">
        <f t="shared" si="171"/>
        <v>0</v>
      </c>
      <c r="R585" s="80">
        <f t="shared" si="172"/>
        <v>0</v>
      </c>
      <c r="S585">
        <f t="shared" si="164"/>
        <v>0</v>
      </c>
      <c r="T585" s="35">
        <f t="shared" si="173"/>
        <v>0</v>
      </c>
      <c r="U585" s="35">
        <f t="shared" si="165"/>
        <v>0</v>
      </c>
      <c r="V585" s="42">
        <f t="shared" si="166"/>
        <v>0</v>
      </c>
      <c r="W585" s="42">
        <f t="shared" si="167"/>
        <v>0</v>
      </c>
    </row>
    <row r="586" spans="2:23" x14ac:dyDescent="0.25">
      <c r="B586">
        <v>584</v>
      </c>
      <c r="C586" s="35">
        <f t="shared" si="161"/>
        <v>0</v>
      </c>
      <c r="D586" s="46">
        <f>IF(W585&gt;0,ROUND(PMT(EvalSheet!$F$92/12,EvalSheet!$F$96*12,-C586),5),0)</f>
        <v>0</v>
      </c>
      <c r="E586" s="6">
        <f t="shared" si="174"/>
        <v>0</v>
      </c>
      <c r="F586" s="6">
        <f>IF(W585&gt;0,ROUND(MIN(C586,EvalSheet!$F$168)*$F$1,2),0)</f>
        <v>0</v>
      </c>
      <c r="G586" s="7">
        <v>0</v>
      </c>
      <c r="H586" s="7">
        <f>IF(W585&gt;0,ROUND(MIN(C586,EvalSheet!$F$168)*$H$1,0),0)</f>
        <v>0</v>
      </c>
      <c r="I586" s="7">
        <f>IF(W585&gt;0,ROUND(MIN(C586,EvalSheet!$F$168)*$I$1,2),0)</f>
        <v>0</v>
      </c>
      <c r="J586" s="7">
        <f>IF(W585&gt;0,ROUND(MIN(C586,EvalSheet!$F$168)*$J$1,2),0)</f>
        <v>0</v>
      </c>
      <c r="K586" s="7">
        <f>IF(W585&gt;0,ROUND(MIN(C586,EvalSheet!$F$168)*$K$1,2),0)</f>
        <v>0</v>
      </c>
      <c r="L586" s="6">
        <f t="shared" si="162"/>
        <v>0</v>
      </c>
      <c r="M586" s="7">
        <f t="shared" si="163"/>
        <v>0</v>
      </c>
      <c r="N586" s="2">
        <f t="shared" si="168"/>
        <v>0</v>
      </c>
      <c r="O586" s="80">
        <f t="shared" si="169"/>
        <v>0</v>
      </c>
      <c r="P586" s="79">
        <f t="shared" si="170"/>
        <v>0</v>
      </c>
      <c r="Q586" s="80">
        <f t="shared" si="171"/>
        <v>0</v>
      </c>
      <c r="R586" s="80">
        <f t="shared" si="172"/>
        <v>0</v>
      </c>
      <c r="S586">
        <f t="shared" si="164"/>
        <v>0</v>
      </c>
      <c r="T586" s="35">
        <f t="shared" si="173"/>
        <v>0</v>
      </c>
      <c r="U586" s="35">
        <f t="shared" si="165"/>
        <v>0</v>
      </c>
      <c r="V586" s="42">
        <f t="shared" si="166"/>
        <v>0</v>
      </c>
      <c r="W586" s="42">
        <f t="shared" si="167"/>
        <v>0</v>
      </c>
    </row>
    <row r="587" spans="2:23" x14ac:dyDescent="0.25">
      <c r="B587">
        <v>585</v>
      </c>
      <c r="C587" s="35">
        <f t="shared" si="161"/>
        <v>0</v>
      </c>
      <c r="D587" s="46">
        <f>IF(W586&gt;0,ROUND(PMT(EvalSheet!$F$92/12,EvalSheet!$F$96*12,-C587),5),0)</f>
        <v>0</v>
      </c>
      <c r="E587" s="6">
        <f t="shared" si="174"/>
        <v>0</v>
      </c>
      <c r="F587" s="6">
        <f>IF(W586&gt;0,ROUND(MIN(C587,EvalSheet!$F$168)*$F$1,2),0)</f>
        <v>0</v>
      </c>
      <c r="G587" s="7">
        <v>0</v>
      </c>
      <c r="H587" s="7">
        <f>IF(W586&gt;0,ROUND(MIN(C587,EvalSheet!$F$168)*$H$1,0),0)</f>
        <v>0</v>
      </c>
      <c r="I587" s="7">
        <f>IF(W586&gt;0,ROUND(MIN(C587,EvalSheet!$F$168)*$I$1,2),0)</f>
        <v>0</v>
      </c>
      <c r="J587" s="7">
        <f>IF(W586&gt;0,ROUND(MIN(C587,EvalSheet!$F$168)*$J$1,2),0)</f>
        <v>0</v>
      </c>
      <c r="K587" s="7">
        <f>IF(W586&gt;0,ROUND(MIN(C587,EvalSheet!$F$168)*$K$1,2),0)</f>
        <v>0</v>
      </c>
      <c r="L587" s="6">
        <f t="shared" si="162"/>
        <v>0</v>
      </c>
      <c r="M587" s="7">
        <f t="shared" si="163"/>
        <v>0</v>
      </c>
      <c r="N587" s="2">
        <f t="shared" si="168"/>
        <v>0</v>
      </c>
      <c r="O587" s="80">
        <f t="shared" si="169"/>
        <v>0</v>
      </c>
      <c r="P587" s="79">
        <f t="shared" si="170"/>
        <v>0</v>
      </c>
      <c r="Q587" s="80">
        <f t="shared" si="171"/>
        <v>0</v>
      </c>
      <c r="R587" s="80">
        <f t="shared" si="172"/>
        <v>0</v>
      </c>
      <c r="S587">
        <f t="shared" si="164"/>
        <v>0</v>
      </c>
      <c r="T587" s="35">
        <f t="shared" si="173"/>
        <v>0</v>
      </c>
      <c r="U587" s="35">
        <f t="shared" si="165"/>
        <v>0</v>
      </c>
      <c r="V587" s="42">
        <f t="shared" si="166"/>
        <v>0</v>
      </c>
      <c r="W587" s="42">
        <f t="shared" si="167"/>
        <v>0</v>
      </c>
    </row>
    <row r="588" spans="2:23" x14ac:dyDescent="0.25">
      <c r="B588">
        <v>586</v>
      </c>
      <c r="C588" s="35">
        <f t="shared" si="161"/>
        <v>0</v>
      </c>
      <c r="D588" s="46">
        <f>IF(W587&gt;0,ROUND(PMT(EvalSheet!$F$92/12,EvalSheet!$F$96*12,-C588),5),0)</f>
        <v>0</v>
      </c>
      <c r="E588" s="6">
        <f t="shared" si="174"/>
        <v>0</v>
      </c>
      <c r="F588" s="6">
        <f>IF(W587&gt;0,ROUND(MIN(C588,EvalSheet!$F$168)*$F$1,2),0)</f>
        <v>0</v>
      </c>
      <c r="G588" s="7">
        <v>0</v>
      </c>
      <c r="H588" s="7">
        <f>IF(W587&gt;0,ROUND(MIN(C588,EvalSheet!$F$168)*$H$1,0),0)</f>
        <v>0</v>
      </c>
      <c r="I588" s="7">
        <f>IF(W587&gt;0,ROUND(MIN(C588,EvalSheet!$F$168)*$I$1,2),0)</f>
        <v>0</v>
      </c>
      <c r="J588" s="7">
        <f>IF(W587&gt;0,ROUND(MIN(C588,EvalSheet!$F$168)*$J$1,2),0)</f>
        <v>0</v>
      </c>
      <c r="K588" s="7">
        <f>IF(W587&gt;0,ROUND(MIN(C588,EvalSheet!$F$168)*$K$1,2),0)</f>
        <v>0</v>
      </c>
      <c r="L588" s="6">
        <f t="shared" si="162"/>
        <v>0</v>
      </c>
      <c r="M588" s="7">
        <f t="shared" si="163"/>
        <v>0</v>
      </c>
      <c r="N588" s="2">
        <f t="shared" si="168"/>
        <v>0</v>
      </c>
      <c r="O588" s="80">
        <f t="shared" si="169"/>
        <v>0</v>
      </c>
      <c r="P588" s="79">
        <f t="shared" si="170"/>
        <v>0</v>
      </c>
      <c r="Q588" s="80">
        <f t="shared" si="171"/>
        <v>0</v>
      </c>
      <c r="R588" s="80">
        <f t="shared" si="172"/>
        <v>0</v>
      </c>
      <c r="S588">
        <f t="shared" si="164"/>
        <v>0</v>
      </c>
      <c r="T588" s="35">
        <f t="shared" si="173"/>
        <v>0</v>
      </c>
      <c r="U588" s="35">
        <f t="shared" si="165"/>
        <v>0</v>
      </c>
      <c r="V588" s="42">
        <f t="shared" si="166"/>
        <v>0</v>
      </c>
      <c r="W588" s="42">
        <f t="shared" si="167"/>
        <v>0</v>
      </c>
    </row>
    <row r="589" spans="2:23" x14ac:dyDescent="0.25">
      <c r="B589">
        <v>587</v>
      </c>
      <c r="C589" s="35">
        <f t="shared" si="161"/>
        <v>0</v>
      </c>
      <c r="D589" s="46">
        <f>IF(W588&gt;0,ROUND(PMT(EvalSheet!$F$92/12,EvalSheet!$F$96*12,-C589),5),0)</f>
        <v>0</v>
      </c>
      <c r="E589" s="6">
        <f t="shared" si="174"/>
        <v>0</v>
      </c>
      <c r="F589" s="6">
        <f>IF(W588&gt;0,ROUND(MIN(C589,EvalSheet!$F$168)*$F$1,2),0)</f>
        <v>0</v>
      </c>
      <c r="G589" s="7">
        <v>0</v>
      </c>
      <c r="H589" s="7">
        <f>IF(W588&gt;0,ROUND(MIN(C589,EvalSheet!$F$168)*$H$1,0),0)</f>
        <v>0</v>
      </c>
      <c r="I589" s="7">
        <f>IF(W588&gt;0,ROUND(MIN(C589,EvalSheet!$F$168)*$I$1,2),0)</f>
        <v>0</v>
      </c>
      <c r="J589" s="7">
        <f>IF(W588&gt;0,ROUND(MIN(C589,EvalSheet!$F$168)*$J$1,2),0)</f>
        <v>0</v>
      </c>
      <c r="K589" s="7">
        <f>IF(W588&gt;0,ROUND(MIN(C589,EvalSheet!$F$168)*$K$1,2),0)</f>
        <v>0</v>
      </c>
      <c r="L589" s="6">
        <f t="shared" si="162"/>
        <v>0</v>
      </c>
      <c r="M589" s="7">
        <f t="shared" si="163"/>
        <v>0</v>
      </c>
      <c r="N589" s="2">
        <f t="shared" si="168"/>
        <v>0</v>
      </c>
      <c r="O589" s="80">
        <f t="shared" si="169"/>
        <v>0</v>
      </c>
      <c r="P589" s="79">
        <f t="shared" si="170"/>
        <v>0</v>
      </c>
      <c r="Q589" s="80">
        <f t="shared" si="171"/>
        <v>0</v>
      </c>
      <c r="R589" s="80">
        <f t="shared" si="172"/>
        <v>0</v>
      </c>
      <c r="S589">
        <f t="shared" si="164"/>
        <v>0</v>
      </c>
      <c r="T589" s="35">
        <f t="shared" si="173"/>
        <v>0</v>
      </c>
      <c r="U589" s="35">
        <f t="shared" si="165"/>
        <v>0</v>
      </c>
      <c r="V589" s="42">
        <f t="shared" si="166"/>
        <v>0</v>
      </c>
      <c r="W589" s="42">
        <f t="shared" si="167"/>
        <v>0</v>
      </c>
    </row>
    <row r="590" spans="2:23" x14ac:dyDescent="0.25">
      <c r="B590">
        <v>588</v>
      </c>
      <c r="C590" s="35">
        <f t="shared" si="161"/>
        <v>0</v>
      </c>
      <c r="D590" s="46">
        <f>IF(W589&gt;0,ROUND(PMT(EvalSheet!$F$92/12,EvalSheet!$F$96*12,-C590),5),0)</f>
        <v>0</v>
      </c>
      <c r="E590" s="6">
        <f t="shared" si="174"/>
        <v>0</v>
      </c>
      <c r="F590" s="6">
        <f>IF(W589&gt;0,ROUND(MIN(C590,EvalSheet!$F$168)*$F$1,2),0)</f>
        <v>0</v>
      </c>
      <c r="G590" s="7">
        <v>0</v>
      </c>
      <c r="H590" s="7">
        <f>IF(W589&gt;0,ROUND(MIN(C590,EvalSheet!$F$168)*$H$1,0),0)</f>
        <v>0</v>
      </c>
      <c r="I590" s="7">
        <f>IF(W589&gt;0,ROUND(MIN(C590,EvalSheet!$F$168)*$I$1,2),0)</f>
        <v>0</v>
      </c>
      <c r="J590" s="7">
        <f>IF(W589&gt;0,ROUND(MIN(C590,EvalSheet!$F$168)*$J$1,2),0)</f>
        <v>0</v>
      </c>
      <c r="K590" s="7">
        <f>IF(W589&gt;0,ROUND(MIN(C590,EvalSheet!$F$168)*$K$1,2),0)</f>
        <v>0</v>
      </c>
      <c r="L590" s="6">
        <f t="shared" si="162"/>
        <v>0</v>
      </c>
      <c r="M590" s="7">
        <f t="shared" si="163"/>
        <v>0</v>
      </c>
      <c r="N590" s="2">
        <f t="shared" si="168"/>
        <v>0</v>
      </c>
      <c r="O590" s="80">
        <f t="shared" si="169"/>
        <v>0</v>
      </c>
      <c r="P590" s="79">
        <f t="shared" si="170"/>
        <v>0</v>
      </c>
      <c r="Q590" s="80">
        <f t="shared" si="171"/>
        <v>0</v>
      </c>
      <c r="R590" s="80">
        <f t="shared" si="172"/>
        <v>0</v>
      </c>
      <c r="S590">
        <f t="shared" si="164"/>
        <v>0</v>
      </c>
      <c r="T590" s="35">
        <f t="shared" si="173"/>
        <v>0</v>
      </c>
      <c r="U590" s="35">
        <f t="shared" si="165"/>
        <v>0</v>
      </c>
      <c r="V590" s="42">
        <f t="shared" si="166"/>
        <v>0</v>
      </c>
      <c r="W590" s="42">
        <f t="shared" si="167"/>
        <v>0</v>
      </c>
    </row>
    <row r="591" spans="2:23" x14ac:dyDescent="0.25">
      <c r="B591">
        <v>589</v>
      </c>
      <c r="C591" s="35">
        <f t="shared" si="161"/>
        <v>0</v>
      </c>
      <c r="D591" s="46">
        <f>IF(W590&gt;0,ROUND(PMT(EvalSheet!$F$92/12,EvalSheet!$F$96*12,-C591),5),0)</f>
        <v>0</v>
      </c>
      <c r="E591" s="6">
        <f t="shared" si="174"/>
        <v>0</v>
      </c>
      <c r="F591" s="6">
        <f>IF(W590&gt;0,ROUND(MIN(C591,EvalSheet!$F$168)*$F$1,2),0)</f>
        <v>0</v>
      </c>
      <c r="G591" s="7">
        <v>0</v>
      </c>
      <c r="H591" s="7">
        <f>IF(W590&gt;0,ROUND(MIN(C591,EvalSheet!$F$168)*$H$1,0),0)</f>
        <v>0</v>
      </c>
      <c r="I591" s="7">
        <f>IF(W590&gt;0,ROUND(MIN(C591,EvalSheet!$F$168)*$I$1,2),0)</f>
        <v>0</v>
      </c>
      <c r="J591" s="7">
        <f>IF(W590&gt;0,ROUND(MIN(C591,EvalSheet!$F$168)*$J$1,2),0)</f>
        <v>0</v>
      </c>
      <c r="K591" s="7">
        <f>IF(W590&gt;0,ROUND(MIN(C591,EvalSheet!$F$168)*$K$1,2),0)</f>
        <v>0</v>
      </c>
      <c r="L591" s="6">
        <f t="shared" si="162"/>
        <v>0</v>
      </c>
      <c r="M591" s="7">
        <f t="shared" si="163"/>
        <v>0</v>
      </c>
      <c r="N591" s="2">
        <f t="shared" si="168"/>
        <v>0</v>
      </c>
      <c r="O591" s="80">
        <f t="shared" si="169"/>
        <v>0</v>
      </c>
      <c r="P591" s="79">
        <f t="shared" si="170"/>
        <v>0</v>
      </c>
      <c r="Q591" s="80">
        <f t="shared" si="171"/>
        <v>0</v>
      </c>
      <c r="R591" s="80">
        <f t="shared" si="172"/>
        <v>0</v>
      </c>
      <c r="S591">
        <f t="shared" si="164"/>
        <v>0</v>
      </c>
      <c r="T591" s="35">
        <f t="shared" si="173"/>
        <v>0</v>
      </c>
      <c r="U591" s="35">
        <f t="shared" si="165"/>
        <v>0</v>
      </c>
      <c r="V591" s="42">
        <f t="shared" si="166"/>
        <v>0</v>
      </c>
      <c r="W591" s="42">
        <f t="shared" si="167"/>
        <v>0</v>
      </c>
    </row>
    <row r="592" spans="2:23" x14ac:dyDescent="0.25">
      <c r="B592">
        <v>590</v>
      </c>
      <c r="C592" s="35">
        <f t="shared" si="161"/>
        <v>0</v>
      </c>
      <c r="D592" s="46">
        <f>IF(W591&gt;0,ROUND(PMT(EvalSheet!$F$92/12,EvalSheet!$F$96*12,-C592),5),0)</f>
        <v>0</v>
      </c>
      <c r="E592" s="6">
        <f t="shared" si="174"/>
        <v>0</v>
      </c>
      <c r="F592" s="6">
        <f>IF(W591&gt;0,ROUND(MIN(C592,EvalSheet!$F$168)*$F$1,2),0)</f>
        <v>0</v>
      </c>
      <c r="G592" s="7">
        <v>0</v>
      </c>
      <c r="H592" s="7">
        <f>IF(W591&gt;0,ROUND(MIN(C592,EvalSheet!$F$168)*$H$1,0),0)</f>
        <v>0</v>
      </c>
      <c r="I592" s="7">
        <f>IF(W591&gt;0,ROUND(MIN(C592,EvalSheet!$F$168)*$I$1,2),0)</f>
        <v>0</v>
      </c>
      <c r="J592" s="7">
        <f>IF(W591&gt;0,ROUND(MIN(C592,EvalSheet!$F$168)*$J$1,2),0)</f>
        <v>0</v>
      </c>
      <c r="K592" s="7">
        <f>IF(W591&gt;0,ROUND(MIN(C592,EvalSheet!$F$168)*$K$1,2),0)</f>
        <v>0</v>
      </c>
      <c r="L592" s="6">
        <f t="shared" si="162"/>
        <v>0</v>
      </c>
      <c r="M592" s="7">
        <f t="shared" si="163"/>
        <v>0</v>
      </c>
      <c r="N592" s="2">
        <f t="shared" si="168"/>
        <v>0</v>
      </c>
      <c r="O592" s="80">
        <f t="shared" si="169"/>
        <v>0</v>
      </c>
      <c r="P592" s="79">
        <f t="shared" si="170"/>
        <v>0</v>
      </c>
      <c r="Q592" s="80">
        <f t="shared" si="171"/>
        <v>0</v>
      </c>
      <c r="R592" s="80">
        <f t="shared" si="172"/>
        <v>0</v>
      </c>
      <c r="S592">
        <f t="shared" si="164"/>
        <v>0</v>
      </c>
      <c r="T592" s="35">
        <f t="shared" si="173"/>
        <v>0</v>
      </c>
      <c r="U592" s="35">
        <f t="shared" si="165"/>
        <v>0</v>
      </c>
      <c r="V592" s="42">
        <f t="shared" si="166"/>
        <v>0</v>
      </c>
      <c r="W592" s="42">
        <f t="shared" si="167"/>
        <v>0</v>
      </c>
    </row>
    <row r="593" spans="2:23" x14ac:dyDescent="0.25">
      <c r="B593">
        <v>591</v>
      </c>
      <c r="C593" s="35">
        <f t="shared" si="161"/>
        <v>0</v>
      </c>
      <c r="D593" s="46">
        <f>IF(W592&gt;0,ROUND(PMT(EvalSheet!$F$92/12,EvalSheet!$F$96*12,-C593),5),0)</f>
        <v>0</v>
      </c>
      <c r="E593" s="6">
        <f t="shared" si="174"/>
        <v>0</v>
      </c>
      <c r="F593" s="6">
        <f>IF(W592&gt;0,ROUND(MIN(C593,EvalSheet!$F$168)*$F$1,2),0)</f>
        <v>0</v>
      </c>
      <c r="G593" s="7">
        <v>0</v>
      </c>
      <c r="H593" s="7">
        <f>IF(W592&gt;0,ROUND(MIN(C593,EvalSheet!$F$168)*$H$1,0),0)</f>
        <v>0</v>
      </c>
      <c r="I593" s="7">
        <f>IF(W592&gt;0,ROUND(MIN(C593,EvalSheet!$F$168)*$I$1,2),0)</f>
        <v>0</v>
      </c>
      <c r="J593" s="7">
        <f>IF(W592&gt;0,ROUND(MIN(C593,EvalSheet!$F$168)*$J$1,2),0)</f>
        <v>0</v>
      </c>
      <c r="K593" s="7">
        <f>IF(W592&gt;0,ROUND(MIN(C593,EvalSheet!$F$168)*$K$1,2),0)</f>
        <v>0</v>
      </c>
      <c r="L593" s="6">
        <f t="shared" si="162"/>
        <v>0</v>
      </c>
      <c r="M593" s="7">
        <f t="shared" si="163"/>
        <v>0</v>
      </c>
      <c r="N593" s="2">
        <f t="shared" si="168"/>
        <v>0</v>
      </c>
      <c r="O593" s="80">
        <f t="shared" si="169"/>
        <v>0</v>
      </c>
      <c r="P593" s="79">
        <f t="shared" si="170"/>
        <v>0</v>
      </c>
      <c r="Q593" s="80">
        <f t="shared" si="171"/>
        <v>0</v>
      </c>
      <c r="R593" s="80">
        <f t="shared" si="172"/>
        <v>0</v>
      </c>
      <c r="S593">
        <f t="shared" si="164"/>
        <v>0</v>
      </c>
      <c r="T593" s="35">
        <f t="shared" si="173"/>
        <v>0</v>
      </c>
      <c r="U593" s="35">
        <f t="shared" si="165"/>
        <v>0</v>
      </c>
      <c r="V593" s="42">
        <f t="shared" si="166"/>
        <v>0</v>
      </c>
      <c r="W593" s="42">
        <f t="shared" si="167"/>
        <v>0</v>
      </c>
    </row>
    <row r="594" spans="2:23" x14ac:dyDescent="0.25">
      <c r="B594">
        <v>592</v>
      </c>
      <c r="C594" s="35">
        <f t="shared" si="161"/>
        <v>0</v>
      </c>
      <c r="D594" s="46">
        <f>IF(W593&gt;0,ROUND(PMT(EvalSheet!$F$92/12,EvalSheet!$F$96*12,-C594),5),0)</f>
        <v>0</v>
      </c>
      <c r="E594" s="6">
        <f t="shared" si="174"/>
        <v>0</v>
      </c>
      <c r="F594" s="6">
        <f>IF(W593&gt;0,ROUND(MIN(C594,EvalSheet!$F$168)*$F$1,2),0)</f>
        <v>0</v>
      </c>
      <c r="G594" s="7">
        <v>0</v>
      </c>
      <c r="H594" s="7">
        <f>IF(W593&gt;0,ROUND(MIN(C594,EvalSheet!$F$168)*$H$1,0),0)</f>
        <v>0</v>
      </c>
      <c r="I594" s="7">
        <f>IF(W593&gt;0,ROUND(MIN(C594,EvalSheet!$F$168)*$I$1,2),0)</f>
        <v>0</v>
      </c>
      <c r="J594" s="7">
        <f>IF(W593&gt;0,ROUND(MIN(C594,EvalSheet!$F$168)*$J$1,2),0)</f>
        <v>0</v>
      </c>
      <c r="K594" s="7">
        <f>IF(W593&gt;0,ROUND(MIN(C594,EvalSheet!$F$168)*$K$1,2),0)</f>
        <v>0</v>
      </c>
      <c r="L594" s="6">
        <f t="shared" si="162"/>
        <v>0</v>
      </c>
      <c r="M594" s="7">
        <f t="shared" si="163"/>
        <v>0</v>
      </c>
      <c r="N594" s="2">
        <f t="shared" si="168"/>
        <v>0</v>
      </c>
      <c r="O594" s="80">
        <f t="shared" si="169"/>
        <v>0</v>
      </c>
      <c r="P594" s="79">
        <f t="shared" si="170"/>
        <v>0</v>
      </c>
      <c r="Q594" s="80">
        <f t="shared" si="171"/>
        <v>0</v>
      </c>
      <c r="R594" s="80">
        <f t="shared" si="172"/>
        <v>0</v>
      </c>
      <c r="S594">
        <f t="shared" si="164"/>
        <v>0</v>
      </c>
      <c r="T594" s="35">
        <f t="shared" si="173"/>
        <v>0</v>
      </c>
      <c r="U594" s="35">
        <f t="shared" si="165"/>
        <v>0</v>
      </c>
      <c r="V594" s="42">
        <f t="shared" si="166"/>
        <v>0</v>
      </c>
      <c r="W594" s="42">
        <f t="shared" si="167"/>
        <v>0</v>
      </c>
    </row>
    <row r="595" spans="2:23" x14ac:dyDescent="0.25">
      <c r="B595">
        <v>593</v>
      </c>
      <c r="C595" s="35">
        <f t="shared" si="161"/>
        <v>0</v>
      </c>
      <c r="D595" s="46">
        <f>IF(W594&gt;0,ROUND(PMT(EvalSheet!$F$92/12,EvalSheet!$F$96*12,-C595),5),0)</f>
        <v>0</v>
      </c>
      <c r="E595" s="6">
        <f t="shared" si="174"/>
        <v>0</v>
      </c>
      <c r="F595" s="6">
        <f>IF(W594&gt;0,ROUND(MIN(C595,EvalSheet!$F$168)*$F$1,2),0)</f>
        <v>0</v>
      </c>
      <c r="G595" s="7">
        <v>0</v>
      </c>
      <c r="H595" s="7">
        <f>IF(W594&gt;0,ROUND(MIN(C595,EvalSheet!$F$168)*$H$1,0),0)</f>
        <v>0</v>
      </c>
      <c r="I595" s="7">
        <f>IF(W594&gt;0,ROUND(MIN(C595,EvalSheet!$F$168)*$I$1,2),0)</f>
        <v>0</v>
      </c>
      <c r="J595" s="7">
        <f>IF(W594&gt;0,ROUND(MIN(C595,EvalSheet!$F$168)*$J$1,2),0)</f>
        <v>0</v>
      </c>
      <c r="K595" s="7">
        <f>IF(W594&gt;0,ROUND(MIN(C595,EvalSheet!$F$168)*$K$1,2),0)</f>
        <v>0</v>
      </c>
      <c r="L595" s="6">
        <f t="shared" si="162"/>
        <v>0</v>
      </c>
      <c r="M595" s="7">
        <f t="shared" si="163"/>
        <v>0</v>
      </c>
      <c r="N595" s="2">
        <f t="shared" si="168"/>
        <v>0</v>
      </c>
      <c r="O595" s="80">
        <f t="shared" si="169"/>
        <v>0</v>
      </c>
      <c r="P595" s="79">
        <f t="shared" si="170"/>
        <v>0</v>
      </c>
      <c r="Q595" s="80">
        <f t="shared" si="171"/>
        <v>0</v>
      </c>
      <c r="R595" s="80">
        <f t="shared" si="172"/>
        <v>0</v>
      </c>
      <c r="S595">
        <f t="shared" si="164"/>
        <v>0</v>
      </c>
      <c r="T595" s="35">
        <f t="shared" si="173"/>
        <v>0</v>
      </c>
      <c r="U595" s="35">
        <f t="shared" si="165"/>
        <v>0</v>
      </c>
      <c r="V595" s="42">
        <f t="shared" si="166"/>
        <v>0</v>
      </c>
      <c r="W595" s="42">
        <f t="shared" si="167"/>
        <v>0</v>
      </c>
    </row>
    <row r="596" spans="2:23" x14ac:dyDescent="0.25">
      <c r="B596">
        <v>594</v>
      </c>
      <c r="C596" s="35">
        <f t="shared" si="161"/>
        <v>0</v>
      </c>
      <c r="D596" s="46">
        <f>IF(W595&gt;0,ROUND(PMT(EvalSheet!$F$92/12,EvalSheet!$F$96*12,-C596),5),0)</f>
        <v>0</v>
      </c>
      <c r="E596" s="6">
        <f t="shared" si="174"/>
        <v>0</v>
      </c>
      <c r="F596" s="6">
        <f>IF(W595&gt;0,ROUND(MIN(C596,EvalSheet!$F$168)*$F$1,2),0)</f>
        <v>0</v>
      </c>
      <c r="G596" s="7">
        <v>0</v>
      </c>
      <c r="H596" s="7">
        <f>IF(W595&gt;0,ROUND(MIN(C596,EvalSheet!$F$168)*$H$1,0),0)</f>
        <v>0</v>
      </c>
      <c r="I596" s="7">
        <f>IF(W595&gt;0,ROUND(MIN(C596,EvalSheet!$F$168)*$I$1,2),0)</f>
        <v>0</v>
      </c>
      <c r="J596" s="7">
        <f>IF(W595&gt;0,ROUND(MIN(C596,EvalSheet!$F$168)*$J$1,2),0)</f>
        <v>0</v>
      </c>
      <c r="K596" s="7">
        <f>IF(W595&gt;0,ROUND(MIN(C596,EvalSheet!$F$168)*$K$1,2),0)</f>
        <v>0</v>
      </c>
      <c r="L596" s="6">
        <f t="shared" si="162"/>
        <v>0</v>
      </c>
      <c r="M596" s="7">
        <f t="shared" si="163"/>
        <v>0</v>
      </c>
      <c r="N596" s="2">
        <f t="shared" si="168"/>
        <v>0</v>
      </c>
      <c r="O596" s="80">
        <f t="shared" si="169"/>
        <v>0</v>
      </c>
      <c r="P596" s="79">
        <f t="shared" si="170"/>
        <v>0</v>
      </c>
      <c r="Q596" s="80">
        <f t="shared" si="171"/>
        <v>0</v>
      </c>
      <c r="R596" s="80">
        <f t="shared" si="172"/>
        <v>0</v>
      </c>
      <c r="S596">
        <f t="shared" si="164"/>
        <v>0</v>
      </c>
      <c r="T596" s="35">
        <f t="shared" si="173"/>
        <v>0</v>
      </c>
      <c r="U596" s="35">
        <f t="shared" si="165"/>
        <v>0</v>
      </c>
      <c r="V596" s="42">
        <f t="shared" si="166"/>
        <v>0</v>
      </c>
      <c r="W596" s="42">
        <f t="shared" si="167"/>
        <v>0</v>
      </c>
    </row>
    <row r="597" spans="2:23" x14ac:dyDescent="0.25">
      <c r="B597">
        <v>595</v>
      </c>
      <c r="C597" s="35">
        <f t="shared" si="161"/>
        <v>0</v>
      </c>
      <c r="D597" s="46">
        <f>IF(W596&gt;0,ROUND(PMT(EvalSheet!$F$92/12,EvalSheet!$F$96*12,-C597),5),0)</f>
        <v>0</v>
      </c>
      <c r="E597" s="6">
        <f t="shared" si="174"/>
        <v>0</v>
      </c>
      <c r="F597" s="6">
        <f>IF(W596&gt;0,ROUND(MIN(C597,EvalSheet!$F$168)*$F$1,2),0)</f>
        <v>0</v>
      </c>
      <c r="G597" s="7">
        <v>0</v>
      </c>
      <c r="H597" s="7">
        <f>IF(W596&gt;0,ROUND(MIN(C597,EvalSheet!$F$168)*$H$1,0),0)</f>
        <v>0</v>
      </c>
      <c r="I597" s="7">
        <f>IF(W596&gt;0,ROUND(MIN(C597,EvalSheet!$F$168)*$I$1,2),0)</f>
        <v>0</v>
      </c>
      <c r="J597" s="7">
        <f>IF(W596&gt;0,ROUND(MIN(C597,EvalSheet!$F$168)*$J$1,2),0)</f>
        <v>0</v>
      </c>
      <c r="K597" s="7">
        <f>IF(W596&gt;0,ROUND(MIN(C597,EvalSheet!$F$168)*$K$1,2),0)</f>
        <v>0</v>
      </c>
      <c r="L597" s="6">
        <f t="shared" si="162"/>
        <v>0</v>
      </c>
      <c r="M597" s="7">
        <f t="shared" si="163"/>
        <v>0</v>
      </c>
      <c r="N597" s="2">
        <f t="shared" si="168"/>
        <v>0</v>
      </c>
      <c r="O597" s="80">
        <f t="shared" si="169"/>
        <v>0</v>
      </c>
      <c r="P597" s="79">
        <f t="shared" si="170"/>
        <v>0</v>
      </c>
      <c r="Q597" s="80">
        <f t="shared" si="171"/>
        <v>0</v>
      </c>
      <c r="R597" s="80">
        <f t="shared" si="172"/>
        <v>0</v>
      </c>
      <c r="S597">
        <f t="shared" si="164"/>
        <v>0</v>
      </c>
      <c r="T597" s="35">
        <f t="shared" si="173"/>
        <v>0</v>
      </c>
      <c r="U597" s="35">
        <f t="shared" si="165"/>
        <v>0</v>
      </c>
      <c r="V597" s="42">
        <f t="shared" si="166"/>
        <v>0</v>
      </c>
      <c r="W597" s="42">
        <f t="shared" si="167"/>
        <v>0</v>
      </c>
    </row>
    <row r="598" spans="2:23" x14ac:dyDescent="0.25">
      <c r="B598">
        <v>596</v>
      </c>
      <c r="C598" s="35">
        <f t="shared" si="161"/>
        <v>0</v>
      </c>
      <c r="D598" s="46">
        <f>IF(W597&gt;0,ROUND(PMT(EvalSheet!$F$92/12,EvalSheet!$F$96*12,-C598),5),0)</f>
        <v>0</v>
      </c>
      <c r="E598" s="6">
        <f t="shared" si="174"/>
        <v>0</v>
      </c>
      <c r="F598" s="6">
        <f>IF(W597&gt;0,ROUND(MIN(C598,EvalSheet!$F$168)*$F$1,2),0)</f>
        <v>0</v>
      </c>
      <c r="G598" s="7">
        <v>0</v>
      </c>
      <c r="H598" s="7">
        <f>IF(W597&gt;0,ROUND(MIN(C598,EvalSheet!$F$168)*$H$1,0),0)</f>
        <v>0</v>
      </c>
      <c r="I598" s="7">
        <f>IF(W597&gt;0,ROUND(MIN(C598,EvalSheet!$F$168)*$I$1,2),0)</f>
        <v>0</v>
      </c>
      <c r="J598" s="7">
        <f>IF(W597&gt;0,ROUND(MIN(C598,EvalSheet!$F$168)*$J$1,2),0)</f>
        <v>0</v>
      </c>
      <c r="K598" s="7">
        <f>IF(W597&gt;0,ROUND(MIN(C598,EvalSheet!$F$168)*$K$1,2),0)</f>
        <v>0</v>
      </c>
      <c r="L598" s="6">
        <f t="shared" si="162"/>
        <v>0</v>
      </c>
      <c r="M598" s="7">
        <f t="shared" si="163"/>
        <v>0</v>
      </c>
      <c r="N598" s="2">
        <f t="shared" si="168"/>
        <v>0</v>
      </c>
      <c r="O598" s="80">
        <f t="shared" si="169"/>
        <v>0</v>
      </c>
      <c r="P598" s="79">
        <f t="shared" si="170"/>
        <v>0</v>
      </c>
      <c r="Q598" s="80">
        <f t="shared" si="171"/>
        <v>0</v>
      </c>
      <c r="R598" s="80">
        <f t="shared" si="172"/>
        <v>0</v>
      </c>
      <c r="S598">
        <f t="shared" si="164"/>
        <v>0</v>
      </c>
      <c r="T598" s="35">
        <f t="shared" si="173"/>
        <v>0</v>
      </c>
      <c r="U598" s="35">
        <f t="shared" si="165"/>
        <v>0</v>
      </c>
      <c r="V598" s="42">
        <f t="shared" si="166"/>
        <v>0</v>
      </c>
      <c r="W598" s="42">
        <f t="shared" si="167"/>
        <v>0</v>
      </c>
    </row>
    <row r="599" spans="2:23" x14ac:dyDescent="0.25">
      <c r="B599">
        <v>597</v>
      </c>
      <c r="C599" s="35">
        <f t="shared" si="161"/>
        <v>0</v>
      </c>
      <c r="D599" s="46">
        <f>IF(W598&gt;0,ROUND(PMT(EvalSheet!$F$92/12,EvalSheet!$F$96*12,-C599),5),0)</f>
        <v>0</v>
      </c>
      <c r="E599" s="6">
        <f t="shared" si="174"/>
        <v>0</v>
      </c>
      <c r="F599" s="6">
        <f>IF(W598&gt;0,ROUND(MIN(C599,EvalSheet!$F$168)*$F$1,2),0)</f>
        <v>0</v>
      </c>
      <c r="G599" s="7">
        <v>0</v>
      </c>
      <c r="H599" s="7">
        <f>IF(W598&gt;0,ROUND(MIN(C599,EvalSheet!$F$168)*$H$1,0),0)</f>
        <v>0</v>
      </c>
      <c r="I599" s="7">
        <f>IF(W598&gt;0,ROUND(MIN(C599,EvalSheet!$F$168)*$I$1,2),0)</f>
        <v>0</v>
      </c>
      <c r="J599" s="7">
        <f>IF(W598&gt;0,ROUND(MIN(C599,EvalSheet!$F$168)*$J$1,2),0)</f>
        <v>0</v>
      </c>
      <c r="K599" s="7">
        <f>IF(W598&gt;0,ROUND(MIN(C599,EvalSheet!$F$168)*$K$1,2),0)</f>
        <v>0</v>
      </c>
      <c r="L599" s="6">
        <f t="shared" si="162"/>
        <v>0</v>
      </c>
      <c r="M599" s="7">
        <f t="shared" si="163"/>
        <v>0</v>
      </c>
      <c r="N599" s="2">
        <f t="shared" si="168"/>
        <v>0</v>
      </c>
      <c r="O599" s="80">
        <f t="shared" si="169"/>
        <v>0</v>
      </c>
      <c r="P599" s="79">
        <f t="shared" si="170"/>
        <v>0</v>
      </c>
      <c r="Q599" s="80">
        <f t="shared" si="171"/>
        <v>0</v>
      </c>
      <c r="R599" s="80">
        <f t="shared" si="172"/>
        <v>0</v>
      </c>
      <c r="S599">
        <f t="shared" si="164"/>
        <v>0</v>
      </c>
      <c r="T599" s="35">
        <f t="shared" si="173"/>
        <v>0</v>
      </c>
      <c r="U599" s="35">
        <f t="shared" si="165"/>
        <v>0</v>
      </c>
      <c r="V599" s="42">
        <f t="shared" si="166"/>
        <v>0</v>
      </c>
      <c r="W599" s="42">
        <f t="shared" si="167"/>
        <v>0</v>
      </c>
    </row>
    <row r="600" spans="2:23" x14ac:dyDescent="0.25">
      <c r="B600">
        <v>598</v>
      </c>
      <c r="C600" s="35">
        <f t="shared" si="161"/>
        <v>0</v>
      </c>
      <c r="D600" s="46">
        <f>IF(W599&gt;0,ROUND(PMT(EvalSheet!$F$92/12,EvalSheet!$F$96*12,-C600),5),0)</f>
        <v>0</v>
      </c>
      <c r="E600" s="6">
        <f t="shared" si="174"/>
        <v>0</v>
      </c>
      <c r="F600" s="6">
        <f>IF(W599&gt;0,ROUND(MIN(C600,EvalSheet!$F$168)*$F$1,2),0)</f>
        <v>0</v>
      </c>
      <c r="G600" s="7">
        <v>0</v>
      </c>
      <c r="H600" s="7">
        <f>IF(W599&gt;0,ROUND(MIN(C600,EvalSheet!$F$168)*$H$1,0),0)</f>
        <v>0</v>
      </c>
      <c r="I600" s="7">
        <f>IF(W599&gt;0,ROUND(MIN(C600,EvalSheet!$F$168)*$I$1,2),0)</f>
        <v>0</v>
      </c>
      <c r="J600" s="7">
        <f>IF(W599&gt;0,ROUND(MIN(C600,EvalSheet!$F$168)*$J$1,2),0)</f>
        <v>0</v>
      </c>
      <c r="K600" s="7">
        <f>IF(W599&gt;0,ROUND(MIN(C600,EvalSheet!$F$168)*$K$1,2),0)</f>
        <v>0</v>
      </c>
      <c r="L600" s="6">
        <f t="shared" si="162"/>
        <v>0</v>
      </c>
      <c r="M600" s="7">
        <f t="shared" si="163"/>
        <v>0</v>
      </c>
      <c r="N600" s="2">
        <f t="shared" si="168"/>
        <v>0</v>
      </c>
      <c r="O600" s="80">
        <f t="shared" si="169"/>
        <v>0</v>
      </c>
      <c r="P600" s="79">
        <f t="shared" si="170"/>
        <v>0</v>
      </c>
      <c r="Q600" s="80">
        <f t="shared" si="171"/>
        <v>0</v>
      </c>
      <c r="R600" s="80">
        <f t="shared" si="172"/>
        <v>0</v>
      </c>
      <c r="S600">
        <f t="shared" si="164"/>
        <v>0</v>
      </c>
      <c r="T600" s="35">
        <f t="shared" si="173"/>
        <v>0</v>
      </c>
      <c r="U600" s="35">
        <f t="shared" si="165"/>
        <v>0</v>
      </c>
      <c r="V600" s="42">
        <f t="shared" si="166"/>
        <v>0</v>
      </c>
      <c r="W600" s="42">
        <f t="shared" si="167"/>
        <v>0</v>
      </c>
    </row>
    <row r="601" spans="2:23" x14ac:dyDescent="0.25">
      <c r="B601">
        <v>599</v>
      </c>
      <c r="C601" s="35">
        <f t="shared" si="161"/>
        <v>0</v>
      </c>
      <c r="D601" s="46">
        <f>IF(W600&gt;0,ROUND(PMT(EvalSheet!$F$92/12,EvalSheet!$F$96*12,-C601),5),0)</f>
        <v>0</v>
      </c>
      <c r="E601" s="6">
        <f t="shared" si="174"/>
        <v>0</v>
      </c>
      <c r="F601" s="6">
        <f>IF(W600&gt;0,ROUND(MIN(C601,EvalSheet!$F$168)*$F$1,2),0)</f>
        <v>0</v>
      </c>
      <c r="G601" s="7">
        <v>0</v>
      </c>
      <c r="H601" s="7">
        <f>IF(W600&gt;0,ROUND(MIN(C601,EvalSheet!$F$168)*$H$1,0),0)</f>
        <v>0</v>
      </c>
      <c r="I601" s="7">
        <f>IF(W600&gt;0,ROUND(MIN(C601,EvalSheet!$F$168)*$I$1,2),0)</f>
        <v>0</v>
      </c>
      <c r="J601" s="7">
        <f>IF(W600&gt;0,ROUND(MIN(C601,EvalSheet!$F$168)*$J$1,2),0)</f>
        <v>0</v>
      </c>
      <c r="K601" s="7">
        <f>IF(W600&gt;0,ROUND(MIN(C601,EvalSheet!$F$168)*$K$1,2),0)</f>
        <v>0</v>
      </c>
      <c r="L601" s="6">
        <f t="shared" si="162"/>
        <v>0</v>
      </c>
      <c r="M601" s="7">
        <f t="shared" si="163"/>
        <v>0</v>
      </c>
      <c r="N601" s="2">
        <f t="shared" si="168"/>
        <v>0</v>
      </c>
      <c r="O601" s="80">
        <f t="shared" si="169"/>
        <v>0</v>
      </c>
      <c r="P601" s="79">
        <f t="shared" si="170"/>
        <v>0</v>
      </c>
      <c r="Q601" s="80">
        <f t="shared" si="171"/>
        <v>0</v>
      </c>
      <c r="R601" s="80">
        <f t="shared" si="172"/>
        <v>0</v>
      </c>
      <c r="S601">
        <f t="shared" si="164"/>
        <v>0</v>
      </c>
      <c r="T601" s="35">
        <f t="shared" si="173"/>
        <v>0</v>
      </c>
      <c r="U601" s="35">
        <f t="shared" si="165"/>
        <v>0</v>
      </c>
      <c r="V601" s="42">
        <f t="shared" si="166"/>
        <v>0</v>
      </c>
      <c r="W601" s="42">
        <f t="shared" si="167"/>
        <v>0</v>
      </c>
    </row>
    <row r="602" spans="2:23" x14ac:dyDescent="0.25">
      <c r="B602">
        <v>600</v>
      </c>
      <c r="C602" s="35">
        <f t="shared" si="161"/>
        <v>0</v>
      </c>
      <c r="D602" s="46">
        <f>IF(W601&gt;0,ROUND(PMT(EvalSheet!$F$92/12,EvalSheet!$F$96*12,-C602),5),0)</f>
        <v>0</v>
      </c>
      <c r="E602" s="6">
        <f t="shared" si="174"/>
        <v>0</v>
      </c>
      <c r="F602" s="6">
        <f>IF(W601&gt;0,ROUND(MIN(C602,EvalSheet!$F$168)*$F$1,2),0)</f>
        <v>0</v>
      </c>
      <c r="G602" s="7">
        <v>0</v>
      </c>
      <c r="H602" s="7">
        <f>IF(W601&gt;0,ROUND(MIN(C602,EvalSheet!$F$168)*$H$1,0),0)</f>
        <v>0</v>
      </c>
      <c r="I602" s="7">
        <f>IF(W601&gt;0,ROUND(MIN(C602,EvalSheet!$F$168)*$I$1,2),0)</f>
        <v>0</v>
      </c>
      <c r="J602" s="7">
        <f>IF(W601&gt;0,ROUND(MIN(C602,EvalSheet!$F$168)*$J$1,2),0)</f>
        <v>0</v>
      </c>
      <c r="K602" s="7">
        <f>IF(W601&gt;0,ROUND(MIN(C602,EvalSheet!$F$168)*$K$1,2),0)</f>
        <v>0</v>
      </c>
      <c r="L602" s="6">
        <f t="shared" si="162"/>
        <v>0</v>
      </c>
      <c r="M602" s="7">
        <f t="shared" si="163"/>
        <v>0</v>
      </c>
      <c r="N602" s="2">
        <f t="shared" si="168"/>
        <v>0</v>
      </c>
      <c r="O602" s="80">
        <f t="shared" si="169"/>
        <v>0</v>
      </c>
      <c r="P602" s="79">
        <f t="shared" si="170"/>
        <v>0</v>
      </c>
      <c r="Q602" s="80">
        <f t="shared" si="171"/>
        <v>0</v>
      </c>
      <c r="R602" s="80">
        <f t="shared" si="172"/>
        <v>0</v>
      </c>
      <c r="S602">
        <f t="shared" si="164"/>
        <v>0</v>
      </c>
      <c r="T602" s="35">
        <f t="shared" si="173"/>
        <v>0</v>
      </c>
      <c r="U602" s="35">
        <f t="shared" si="165"/>
        <v>0</v>
      </c>
      <c r="V602" s="42">
        <f t="shared" si="166"/>
        <v>0</v>
      </c>
      <c r="W602" s="42">
        <f t="shared" si="167"/>
        <v>0</v>
      </c>
    </row>
    <row r="603" spans="2:23" x14ac:dyDescent="0.25">
      <c r="B603">
        <v>601</v>
      </c>
      <c r="C603" s="35">
        <f t="shared" si="161"/>
        <v>0</v>
      </c>
      <c r="D603" s="46">
        <f>IF(W602&gt;0,ROUND(PMT(EvalSheet!$F$92/12,EvalSheet!$F$96*12,-C603),5),0)</f>
        <v>0</v>
      </c>
      <c r="E603" s="6">
        <f t="shared" si="174"/>
        <v>0</v>
      </c>
      <c r="F603" s="6">
        <f>IF(W602&gt;0,ROUND(MIN(C603,EvalSheet!$F$168)*$F$1,2),0)</f>
        <v>0</v>
      </c>
      <c r="G603" s="7">
        <v>0</v>
      </c>
      <c r="H603" s="7">
        <f>IF(W602&gt;0,ROUND(MIN(C603,EvalSheet!$F$168)*$H$1,0),0)</f>
        <v>0</v>
      </c>
      <c r="I603" s="7">
        <f>IF(W602&gt;0,ROUND(MIN(C603,EvalSheet!$F$168)*$I$1,2),0)</f>
        <v>0</v>
      </c>
      <c r="J603" s="7">
        <f>IF(W602&gt;0,ROUND(MIN(C603,EvalSheet!$F$168)*$J$1,2),0)</f>
        <v>0</v>
      </c>
      <c r="K603" s="7">
        <f>IF(W602&gt;0,ROUND(MIN(C603,EvalSheet!$F$168)*$K$1,2),0)</f>
        <v>0</v>
      </c>
      <c r="L603" s="6">
        <f t="shared" si="162"/>
        <v>0</v>
      </c>
      <c r="M603" s="7">
        <f t="shared" si="163"/>
        <v>0</v>
      </c>
      <c r="N603" s="2">
        <f t="shared" si="168"/>
        <v>0</v>
      </c>
      <c r="O603" s="80">
        <f t="shared" si="169"/>
        <v>0</v>
      </c>
      <c r="P603" s="79">
        <f t="shared" si="170"/>
        <v>0</v>
      </c>
      <c r="Q603" s="80">
        <f t="shared" si="171"/>
        <v>0</v>
      </c>
      <c r="R603" s="80">
        <f t="shared" si="172"/>
        <v>0</v>
      </c>
      <c r="S603">
        <f t="shared" si="164"/>
        <v>0</v>
      </c>
      <c r="T603" s="35">
        <f t="shared" si="173"/>
        <v>0</v>
      </c>
      <c r="U603" s="35">
        <f t="shared" si="165"/>
        <v>0</v>
      </c>
      <c r="V603" s="42">
        <f t="shared" si="166"/>
        <v>0</v>
      </c>
      <c r="W603" s="42">
        <f t="shared" si="167"/>
        <v>0</v>
      </c>
    </row>
    <row r="604" spans="2:23" x14ac:dyDescent="0.25">
      <c r="B604">
        <v>602</v>
      </c>
      <c r="C604" s="35">
        <f t="shared" si="161"/>
        <v>0</v>
      </c>
      <c r="D604" s="46">
        <f>IF(W603&gt;0,ROUND(PMT(EvalSheet!$F$92/12,EvalSheet!$F$96*12,-C604),5),0)</f>
        <v>0</v>
      </c>
      <c r="E604" s="6">
        <f t="shared" si="174"/>
        <v>0</v>
      </c>
      <c r="F604" s="6">
        <f>IF(W603&gt;0,ROUND(MIN(C604,EvalSheet!$F$168)*$F$1,2),0)</f>
        <v>0</v>
      </c>
      <c r="G604" s="7">
        <v>0</v>
      </c>
      <c r="H604" s="7">
        <f>IF(W603&gt;0,ROUND(MIN(C604,EvalSheet!$F$168)*$H$1,0),0)</f>
        <v>0</v>
      </c>
      <c r="I604" s="7">
        <f>IF(W603&gt;0,ROUND(MIN(C604,EvalSheet!$F$168)*$I$1,2),0)</f>
        <v>0</v>
      </c>
      <c r="J604" s="7">
        <f>IF(W603&gt;0,ROUND(MIN(C604,EvalSheet!$F$168)*$J$1,2),0)</f>
        <v>0</v>
      </c>
      <c r="K604" s="7">
        <f>IF(W603&gt;0,ROUND(MIN(C604,EvalSheet!$F$168)*$K$1,2),0)</f>
        <v>0</v>
      </c>
      <c r="L604" s="6">
        <f t="shared" si="162"/>
        <v>0</v>
      </c>
      <c r="M604" s="7">
        <f t="shared" si="163"/>
        <v>0</v>
      </c>
      <c r="N604" s="2">
        <f t="shared" si="168"/>
        <v>0</v>
      </c>
      <c r="O604" s="80">
        <f t="shared" si="169"/>
        <v>0</v>
      </c>
      <c r="P604" s="79">
        <f t="shared" si="170"/>
        <v>0</v>
      </c>
      <c r="Q604" s="80">
        <f t="shared" si="171"/>
        <v>0</v>
      </c>
      <c r="R604" s="80">
        <f t="shared" si="172"/>
        <v>0</v>
      </c>
      <c r="S604">
        <f t="shared" si="164"/>
        <v>0</v>
      </c>
      <c r="T604" s="35">
        <f t="shared" si="173"/>
        <v>0</v>
      </c>
      <c r="U604" s="35">
        <f t="shared" si="165"/>
        <v>0</v>
      </c>
      <c r="V604" s="42">
        <f t="shared" si="166"/>
        <v>0</v>
      </c>
      <c r="W604" s="42">
        <f t="shared" si="167"/>
        <v>0</v>
      </c>
    </row>
    <row r="605" spans="2:23" x14ac:dyDescent="0.25">
      <c r="B605">
        <v>603</v>
      </c>
      <c r="C605" s="35">
        <f t="shared" si="161"/>
        <v>0</v>
      </c>
      <c r="D605" s="46">
        <f>IF(W604&gt;0,ROUND(PMT(EvalSheet!$F$92/12,EvalSheet!$F$96*12,-C605),5),0)</f>
        <v>0</v>
      </c>
      <c r="E605" s="6">
        <f t="shared" si="174"/>
        <v>0</v>
      </c>
      <c r="F605" s="6">
        <f>IF(W604&gt;0,ROUND(MIN(C605,EvalSheet!$F$168)*$F$1,2),0)</f>
        <v>0</v>
      </c>
      <c r="G605" s="7">
        <v>0</v>
      </c>
      <c r="H605" s="7">
        <f>IF(W604&gt;0,ROUND(MIN(C605,EvalSheet!$F$168)*$H$1,0),0)</f>
        <v>0</v>
      </c>
      <c r="I605" s="7">
        <f>IF(W604&gt;0,ROUND(MIN(C605,EvalSheet!$F$168)*$I$1,2),0)</f>
        <v>0</v>
      </c>
      <c r="J605" s="7">
        <f>IF(W604&gt;0,ROUND(MIN(C605,EvalSheet!$F$168)*$J$1,2),0)</f>
        <v>0</v>
      </c>
      <c r="K605" s="7">
        <f>IF(W604&gt;0,ROUND(MIN(C605,EvalSheet!$F$168)*$K$1,2),0)</f>
        <v>0</v>
      </c>
      <c r="L605" s="6">
        <f t="shared" si="162"/>
        <v>0</v>
      </c>
      <c r="M605" s="7">
        <f t="shared" si="163"/>
        <v>0</v>
      </c>
      <c r="N605" s="2">
        <f t="shared" si="168"/>
        <v>0</v>
      </c>
      <c r="O605" s="80">
        <f t="shared" si="169"/>
        <v>0</v>
      </c>
      <c r="P605" s="79">
        <f t="shared" si="170"/>
        <v>0</v>
      </c>
      <c r="Q605" s="80">
        <f t="shared" si="171"/>
        <v>0</v>
      </c>
      <c r="R605" s="80">
        <f t="shared" si="172"/>
        <v>0</v>
      </c>
      <c r="S605">
        <f t="shared" si="164"/>
        <v>0</v>
      </c>
      <c r="T605" s="35">
        <f t="shared" si="173"/>
        <v>0</v>
      </c>
      <c r="U605" s="35">
        <f t="shared" si="165"/>
        <v>0</v>
      </c>
      <c r="V605" s="42">
        <f t="shared" si="166"/>
        <v>0</v>
      </c>
      <c r="W605" s="42">
        <f t="shared" si="167"/>
        <v>0</v>
      </c>
    </row>
    <row r="606" spans="2:23" x14ac:dyDescent="0.25">
      <c r="B606">
        <v>604</v>
      </c>
      <c r="C606" s="35">
        <f t="shared" si="161"/>
        <v>0</v>
      </c>
      <c r="D606" s="46">
        <f>IF(W605&gt;0,ROUND(PMT(EvalSheet!$F$92/12,EvalSheet!$F$96*12,-C606),5),0)</f>
        <v>0</v>
      </c>
      <c r="E606" s="6">
        <f t="shared" si="174"/>
        <v>0</v>
      </c>
      <c r="F606" s="6">
        <f>IF(W605&gt;0,ROUND(MIN(C606,EvalSheet!$F$168)*$F$1,2),0)</f>
        <v>0</v>
      </c>
      <c r="G606" s="7">
        <v>0</v>
      </c>
      <c r="H606" s="7">
        <f>IF(W605&gt;0,ROUND(MIN(C606,EvalSheet!$F$168)*$H$1,0),0)</f>
        <v>0</v>
      </c>
      <c r="I606" s="7">
        <f>IF(W605&gt;0,ROUND(MIN(C606,EvalSheet!$F$168)*$I$1,2),0)</f>
        <v>0</v>
      </c>
      <c r="J606" s="7">
        <f>IF(W605&gt;0,ROUND(MIN(C606,EvalSheet!$F$168)*$J$1,2),0)</f>
        <v>0</v>
      </c>
      <c r="K606" s="7">
        <f>IF(W605&gt;0,ROUND(MIN(C606,EvalSheet!$F$168)*$K$1,2),0)</f>
        <v>0</v>
      </c>
      <c r="L606" s="6">
        <f t="shared" si="162"/>
        <v>0</v>
      </c>
      <c r="M606" s="7">
        <f t="shared" si="163"/>
        <v>0</v>
      </c>
      <c r="N606" s="2">
        <f t="shared" si="168"/>
        <v>0</v>
      </c>
      <c r="O606" s="80">
        <f t="shared" si="169"/>
        <v>0</v>
      </c>
      <c r="P606" s="79">
        <f t="shared" si="170"/>
        <v>0</v>
      </c>
      <c r="Q606" s="80">
        <f t="shared" si="171"/>
        <v>0</v>
      </c>
      <c r="R606" s="80">
        <f t="shared" si="172"/>
        <v>0</v>
      </c>
      <c r="S606">
        <f t="shared" si="164"/>
        <v>0</v>
      </c>
      <c r="T606" s="35">
        <f t="shared" si="173"/>
        <v>0</v>
      </c>
      <c r="U606" s="35">
        <f t="shared" si="165"/>
        <v>0</v>
      </c>
      <c r="V606" s="42">
        <f t="shared" si="166"/>
        <v>0</v>
      </c>
      <c r="W606" s="42">
        <f t="shared" si="167"/>
        <v>0</v>
      </c>
    </row>
    <row r="607" spans="2:23" x14ac:dyDescent="0.25">
      <c r="B607">
        <v>605</v>
      </c>
      <c r="C607" s="35">
        <f t="shared" ref="C607:C642" si="175">IF(W606&gt;0,C606-1000,C606)</f>
        <v>0</v>
      </c>
      <c r="D607" s="46">
        <f>IF(W606&gt;0,ROUND(PMT(EvalSheet!$F$92/12,EvalSheet!$F$96*12,-C607),5),0)</f>
        <v>0</v>
      </c>
      <c r="E607" s="6">
        <f t="shared" si="174"/>
        <v>0</v>
      </c>
      <c r="F607" s="6">
        <f>IF(W606&gt;0,ROUND(MIN(C607,EvalSheet!$F$168)*$F$1,2),0)</f>
        <v>0</v>
      </c>
      <c r="G607" s="7">
        <v>0</v>
      </c>
      <c r="H607" s="7">
        <f>IF(W606&gt;0,ROUND(MIN(C607,EvalSheet!$F$168)*$H$1,0),0)</f>
        <v>0</v>
      </c>
      <c r="I607" s="7">
        <f>IF(W606&gt;0,ROUND(MIN(C607,EvalSheet!$F$168)*$I$1,2),0)</f>
        <v>0</v>
      </c>
      <c r="J607" s="7">
        <f>IF(W606&gt;0,ROUND(MIN(C607,EvalSheet!$F$168)*$J$1,2),0)</f>
        <v>0</v>
      </c>
      <c r="K607" s="7">
        <f>IF(W606&gt;0,ROUND(MIN(C607,EvalSheet!$F$168)*$K$1,2),0)</f>
        <v>0</v>
      </c>
      <c r="L607" s="6">
        <f t="shared" ref="L607:L642" si="176">IF(W606&gt;0,F607+SUM(H607:K607),0)</f>
        <v>0</v>
      </c>
      <c r="M607" s="7">
        <f t="shared" ref="M607:M642" si="177">IF(W606&gt;0,ROUND(L607/12,2),0)</f>
        <v>0</v>
      </c>
      <c r="N607" s="2">
        <f t="shared" si="168"/>
        <v>0</v>
      </c>
      <c r="O607" s="80">
        <f t="shared" si="169"/>
        <v>0</v>
      </c>
      <c r="P607" s="79">
        <f t="shared" si="170"/>
        <v>0</v>
      </c>
      <c r="Q607" s="80">
        <f t="shared" si="171"/>
        <v>0</v>
      </c>
      <c r="R607" s="80">
        <f t="shared" si="172"/>
        <v>0</v>
      </c>
      <c r="S607">
        <f t="shared" ref="S607:S642" si="178">IF(W606&gt;0,S606,0)</f>
        <v>0</v>
      </c>
      <c r="T607" s="35">
        <f t="shared" si="173"/>
        <v>0</v>
      </c>
      <c r="U607" s="35">
        <f t="shared" ref="U607:U642" si="179">IF(AND(T607&gt;0,T608=0),T607,0)</f>
        <v>0</v>
      </c>
      <c r="V607" s="42">
        <f t="shared" ref="V607:V642" si="180">IF(W606&gt;0,V606,0)</f>
        <v>0</v>
      </c>
      <c r="W607" s="42">
        <f t="shared" ref="W607:W642" si="181">IF(ROUND(T607-V607,2)&gt;0,ROUND(T607-V607,2),0)</f>
        <v>0</v>
      </c>
    </row>
    <row r="608" spans="2:23" x14ac:dyDescent="0.25">
      <c r="B608">
        <v>606</v>
      </c>
      <c r="C608" s="35">
        <f t="shared" si="175"/>
        <v>0</v>
      </c>
      <c r="D608" s="46">
        <f>IF(W607&gt;0,ROUND(PMT(EvalSheet!$F$92/12,EvalSheet!$F$96*12,-C608),5),0)</f>
        <v>0</v>
      </c>
      <c r="E608" s="6">
        <f t="shared" si="174"/>
        <v>0</v>
      </c>
      <c r="F608" s="6">
        <f>IF(W607&gt;0,ROUND(MIN(C608,EvalSheet!$F$168)*$F$1,2),0)</f>
        <v>0</v>
      </c>
      <c r="G608" s="7">
        <v>0</v>
      </c>
      <c r="H608" s="7">
        <f>IF(W607&gt;0,ROUND(MIN(C608,EvalSheet!$F$168)*$H$1,0),0)</f>
        <v>0</v>
      </c>
      <c r="I608" s="7">
        <f>IF(W607&gt;0,ROUND(MIN(C608,EvalSheet!$F$168)*$I$1,2),0)</f>
        <v>0</v>
      </c>
      <c r="J608" s="7">
        <f>IF(W607&gt;0,ROUND(MIN(C608,EvalSheet!$F$168)*$J$1,2),0)</f>
        <v>0</v>
      </c>
      <c r="K608" s="7">
        <f>IF(W607&gt;0,ROUND(MIN(C608,EvalSheet!$F$168)*$K$1,2),0)</f>
        <v>0</v>
      </c>
      <c r="L608" s="6">
        <f t="shared" si="176"/>
        <v>0</v>
      </c>
      <c r="M608" s="7">
        <f t="shared" si="177"/>
        <v>0</v>
      </c>
      <c r="N608" s="2">
        <f t="shared" si="168"/>
        <v>0</v>
      </c>
      <c r="O608" s="80">
        <f t="shared" si="169"/>
        <v>0</v>
      </c>
      <c r="P608" s="79">
        <f t="shared" si="170"/>
        <v>0</v>
      </c>
      <c r="Q608" s="80">
        <f t="shared" si="171"/>
        <v>0</v>
      </c>
      <c r="R608" s="80">
        <f t="shared" si="172"/>
        <v>0</v>
      </c>
      <c r="S608">
        <f t="shared" si="178"/>
        <v>0</v>
      </c>
      <c r="T608" s="35">
        <f t="shared" si="173"/>
        <v>0</v>
      </c>
      <c r="U608" s="35">
        <f t="shared" si="179"/>
        <v>0</v>
      </c>
      <c r="V608" s="42">
        <f t="shared" si="180"/>
        <v>0</v>
      </c>
      <c r="W608" s="42">
        <f t="shared" si="181"/>
        <v>0</v>
      </c>
    </row>
    <row r="609" spans="2:23" x14ac:dyDescent="0.25">
      <c r="B609">
        <v>607</v>
      </c>
      <c r="C609" s="35">
        <f t="shared" si="175"/>
        <v>0</v>
      </c>
      <c r="D609" s="46">
        <f>IF(W608&gt;0,ROUND(PMT(EvalSheet!$F$92/12,EvalSheet!$F$96*12,-C609),5),0)</f>
        <v>0</v>
      </c>
      <c r="E609" s="6">
        <f t="shared" si="174"/>
        <v>0</v>
      </c>
      <c r="F609" s="6">
        <f>IF(W608&gt;0,ROUND(MIN(C609,EvalSheet!$F$168)*$F$1,2),0)</f>
        <v>0</v>
      </c>
      <c r="G609" s="7">
        <v>0</v>
      </c>
      <c r="H609" s="7">
        <f>IF(W608&gt;0,ROUND(MIN(C609,EvalSheet!$F$168)*$H$1,0),0)</f>
        <v>0</v>
      </c>
      <c r="I609" s="7">
        <f>IF(W608&gt;0,ROUND(MIN(C609,EvalSheet!$F$168)*$I$1,2),0)</f>
        <v>0</v>
      </c>
      <c r="J609" s="7">
        <f>IF(W608&gt;0,ROUND(MIN(C609,EvalSheet!$F$168)*$J$1,2),0)</f>
        <v>0</v>
      </c>
      <c r="K609" s="7">
        <f>IF(W608&gt;0,ROUND(MIN(C609,EvalSheet!$F$168)*$K$1,2),0)</f>
        <v>0</v>
      </c>
      <c r="L609" s="6">
        <f t="shared" si="176"/>
        <v>0</v>
      </c>
      <c r="M609" s="7">
        <f t="shared" si="177"/>
        <v>0</v>
      </c>
      <c r="N609" s="2">
        <f t="shared" si="168"/>
        <v>0</v>
      </c>
      <c r="O609" s="80">
        <f t="shared" si="169"/>
        <v>0</v>
      </c>
      <c r="P609" s="79">
        <f t="shared" si="170"/>
        <v>0</v>
      </c>
      <c r="Q609" s="80">
        <f t="shared" si="171"/>
        <v>0</v>
      </c>
      <c r="R609" s="80">
        <f t="shared" si="172"/>
        <v>0</v>
      </c>
      <c r="S609">
        <f t="shared" si="178"/>
        <v>0</v>
      </c>
      <c r="T609" s="35">
        <f t="shared" si="173"/>
        <v>0</v>
      </c>
      <c r="U609" s="35">
        <f t="shared" si="179"/>
        <v>0</v>
      </c>
      <c r="V609" s="42">
        <f t="shared" si="180"/>
        <v>0</v>
      </c>
      <c r="W609" s="42">
        <f t="shared" si="181"/>
        <v>0</v>
      </c>
    </row>
    <row r="610" spans="2:23" x14ac:dyDescent="0.25">
      <c r="B610">
        <v>608</v>
      </c>
      <c r="C610" s="35">
        <f t="shared" si="175"/>
        <v>0</v>
      </c>
      <c r="D610" s="46">
        <f>IF(W609&gt;0,ROUND(PMT(EvalSheet!$F$92/12,EvalSheet!$F$96*12,-C610),5),0)</f>
        <v>0</v>
      </c>
      <c r="E610" s="6">
        <f t="shared" si="174"/>
        <v>0</v>
      </c>
      <c r="F610" s="6">
        <f>IF(W609&gt;0,ROUND(MIN(C610,EvalSheet!$F$168)*$F$1,2),0)</f>
        <v>0</v>
      </c>
      <c r="G610" s="7">
        <v>0</v>
      </c>
      <c r="H610" s="7">
        <f>IF(W609&gt;0,ROUND(MIN(C610,EvalSheet!$F$168)*$H$1,0),0)</f>
        <v>0</v>
      </c>
      <c r="I610" s="7">
        <f>IF(W609&gt;0,ROUND(MIN(C610,EvalSheet!$F$168)*$I$1,2),0)</f>
        <v>0</v>
      </c>
      <c r="J610" s="7">
        <f>IF(W609&gt;0,ROUND(MIN(C610,EvalSheet!$F$168)*$J$1,2),0)</f>
        <v>0</v>
      </c>
      <c r="K610" s="7">
        <f>IF(W609&gt;0,ROUND(MIN(C610,EvalSheet!$F$168)*$K$1,2),0)</f>
        <v>0</v>
      </c>
      <c r="L610" s="6">
        <f t="shared" si="176"/>
        <v>0</v>
      </c>
      <c r="M610" s="7">
        <f t="shared" si="177"/>
        <v>0</v>
      </c>
      <c r="N610" s="2">
        <f t="shared" si="168"/>
        <v>0</v>
      </c>
      <c r="O610" s="80">
        <f t="shared" si="169"/>
        <v>0</v>
      </c>
      <c r="P610" s="79">
        <f t="shared" si="170"/>
        <v>0</v>
      </c>
      <c r="Q610" s="80">
        <f t="shared" si="171"/>
        <v>0</v>
      </c>
      <c r="R610" s="80">
        <f t="shared" si="172"/>
        <v>0</v>
      </c>
      <c r="S610">
        <f t="shared" si="178"/>
        <v>0</v>
      </c>
      <c r="T610" s="35">
        <f t="shared" si="173"/>
        <v>0</v>
      </c>
      <c r="U610" s="35">
        <f t="shared" si="179"/>
        <v>0</v>
      </c>
      <c r="V610" s="42">
        <f t="shared" si="180"/>
        <v>0</v>
      </c>
      <c r="W610" s="42">
        <f t="shared" si="181"/>
        <v>0</v>
      </c>
    </row>
    <row r="611" spans="2:23" x14ac:dyDescent="0.25">
      <c r="B611">
        <v>609</v>
      </c>
      <c r="C611" s="35">
        <f t="shared" si="175"/>
        <v>0</v>
      </c>
      <c r="D611" s="46">
        <f>IF(W610&gt;0,ROUND(PMT(EvalSheet!$F$92/12,EvalSheet!$F$96*12,-C611),5),0)</f>
        <v>0</v>
      </c>
      <c r="E611" s="6">
        <f t="shared" si="174"/>
        <v>0</v>
      </c>
      <c r="F611" s="6">
        <f>IF(W610&gt;0,ROUND(MIN(C611,EvalSheet!$F$168)*$F$1,2),0)</f>
        <v>0</v>
      </c>
      <c r="G611" s="7">
        <v>0</v>
      </c>
      <c r="H611" s="7">
        <f>IF(W610&gt;0,ROUND(MIN(C611,EvalSheet!$F$168)*$H$1,0),0)</f>
        <v>0</v>
      </c>
      <c r="I611" s="7">
        <f>IF(W610&gt;0,ROUND(MIN(C611,EvalSheet!$F$168)*$I$1,2),0)</f>
        <v>0</v>
      </c>
      <c r="J611" s="7">
        <f>IF(W610&gt;0,ROUND(MIN(C611,EvalSheet!$F$168)*$J$1,2),0)</f>
        <v>0</v>
      </c>
      <c r="K611" s="7">
        <f>IF(W610&gt;0,ROUND(MIN(C611,EvalSheet!$F$168)*$K$1,2),0)</f>
        <v>0</v>
      </c>
      <c r="L611" s="6">
        <f t="shared" si="176"/>
        <v>0</v>
      </c>
      <c r="M611" s="7">
        <f t="shared" si="177"/>
        <v>0</v>
      </c>
      <c r="N611" s="2">
        <f t="shared" si="168"/>
        <v>0</v>
      </c>
      <c r="O611" s="80">
        <f t="shared" si="169"/>
        <v>0</v>
      </c>
      <c r="P611" s="79">
        <f t="shared" si="170"/>
        <v>0</v>
      </c>
      <c r="Q611" s="80">
        <f t="shared" si="171"/>
        <v>0</v>
      </c>
      <c r="R611" s="80">
        <f t="shared" si="172"/>
        <v>0</v>
      </c>
      <c r="S611">
        <f t="shared" si="178"/>
        <v>0</v>
      </c>
      <c r="T611" s="35">
        <f t="shared" si="173"/>
        <v>0</v>
      </c>
      <c r="U611" s="35">
        <f t="shared" si="179"/>
        <v>0</v>
      </c>
      <c r="V611" s="42">
        <f t="shared" si="180"/>
        <v>0</v>
      </c>
      <c r="W611" s="42">
        <f t="shared" si="181"/>
        <v>0</v>
      </c>
    </row>
    <row r="612" spans="2:23" x14ac:dyDescent="0.25">
      <c r="B612">
        <v>610</v>
      </c>
      <c r="C612" s="35">
        <f t="shared" si="175"/>
        <v>0</v>
      </c>
      <c r="D612" s="46">
        <f>IF(W611&gt;0,ROUND(PMT(EvalSheet!$F$92/12,EvalSheet!$F$96*12,-C612),5),0)</f>
        <v>0</v>
      </c>
      <c r="E612" s="6">
        <f t="shared" si="174"/>
        <v>0</v>
      </c>
      <c r="F612" s="6">
        <f>IF(W611&gt;0,ROUND(MIN(C612,EvalSheet!$F$168)*$F$1,2),0)</f>
        <v>0</v>
      </c>
      <c r="G612" s="7">
        <v>0</v>
      </c>
      <c r="H612" s="7">
        <f>IF(W611&gt;0,ROUND(MIN(C612,EvalSheet!$F$168)*$H$1,0),0)</f>
        <v>0</v>
      </c>
      <c r="I612" s="7">
        <f>IF(W611&gt;0,ROUND(MIN(C612,EvalSheet!$F$168)*$I$1,2),0)</f>
        <v>0</v>
      </c>
      <c r="J612" s="7">
        <f>IF(W611&gt;0,ROUND(MIN(C612,EvalSheet!$F$168)*$J$1,2),0)</f>
        <v>0</v>
      </c>
      <c r="K612" s="7">
        <f>IF(W611&gt;0,ROUND(MIN(C612,EvalSheet!$F$168)*$K$1,2),0)</f>
        <v>0</v>
      </c>
      <c r="L612" s="6">
        <f t="shared" si="176"/>
        <v>0</v>
      </c>
      <c r="M612" s="7">
        <f t="shared" si="177"/>
        <v>0</v>
      </c>
      <c r="N612" s="2">
        <f t="shared" si="168"/>
        <v>0</v>
      </c>
      <c r="O612" s="80">
        <f t="shared" si="169"/>
        <v>0</v>
      </c>
      <c r="P612" s="79">
        <f t="shared" si="170"/>
        <v>0</v>
      </c>
      <c r="Q612" s="80">
        <f t="shared" si="171"/>
        <v>0</v>
      </c>
      <c r="R612" s="80">
        <f t="shared" si="172"/>
        <v>0</v>
      </c>
      <c r="S612">
        <f t="shared" si="178"/>
        <v>0</v>
      </c>
      <c r="T612" s="35">
        <f t="shared" si="173"/>
        <v>0</v>
      </c>
      <c r="U612" s="35">
        <f t="shared" si="179"/>
        <v>0</v>
      </c>
      <c r="V612" s="42">
        <f t="shared" si="180"/>
        <v>0</v>
      </c>
      <c r="W612" s="42">
        <f t="shared" si="181"/>
        <v>0</v>
      </c>
    </row>
    <row r="613" spans="2:23" x14ac:dyDescent="0.25">
      <c r="B613">
        <v>611</v>
      </c>
      <c r="C613" s="35">
        <f t="shared" si="175"/>
        <v>0</v>
      </c>
      <c r="D613" s="46">
        <f>IF(W612&gt;0,ROUND(PMT(EvalSheet!$F$92/12,EvalSheet!$F$96*12,-C613),5),0)</f>
        <v>0</v>
      </c>
      <c r="E613" s="6">
        <f t="shared" si="174"/>
        <v>0</v>
      </c>
      <c r="F613" s="6">
        <f>IF(W612&gt;0,ROUND(MIN(C613,EvalSheet!$F$168)*$F$1,2),0)</f>
        <v>0</v>
      </c>
      <c r="G613" s="7">
        <v>0</v>
      </c>
      <c r="H613" s="7">
        <f>IF(W612&gt;0,ROUND(MIN(C613,EvalSheet!$F$168)*$H$1,0),0)</f>
        <v>0</v>
      </c>
      <c r="I613" s="7">
        <f>IF(W612&gt;0,ROUND(MIN(C613,EvalSheet!$F$168)*$I$1,2),0)</f>
        <v>0</v>
      </c>
      <c r="J613" s="7">
        <f>IF(W612&gt;0,ROUND(MIN(C613,EvalSheet!$F$168)*$J$1,2),0)</f>
        <v>0</v>
      </c>
      <c r="K613" s="7">
        <f>IF(W612&gt;0,ROUND(MIN(C613,EvalSheet!$F$168)*$K$1,2),0)</f>
        <v>0</v>
      </c>
      <c r="L613" s="6">
        <f t="shared" si="176"/>
        <v>0</v>
      </c>
      <c r="M613" s="7">
        <f t="shared" si="177"/>
        <v>0</v>
      </c>
      <c r="N613" s="2">
        <f t="shared" si="168"/>
        <v>0</v>
      </c>
      <c r="O613" s="80">
        <f t="shared" si="169"/>
        <v>0</v>
      </c>
      <c r="P613" s="79">
        <f t="shared" si="170"/>
        <v>0</v>
      </c>
      <c r="Q613" s="80">
        <f t="shared" si="171"/>
        <v>0</v>
      </c>
      <c r="R613" s="80">
        <f t="shared" si="172"/>
        <v>0</v>
      </c>
      <c r="S613">
        <f t="shared" si="178"/>
        <v>0</v>
      </c>
      <c r="T613" s="35">
        <f t="shared" si="173"/>
        <v>0</v>
      </c>
      <c r="U613" s="35">
        <f t="shared" si="179"/>
        <v>0</v>
      </c>
      <c r="V613" s="42">
        <f t="shared" si="180"/>
        <v>0</v>
      </c>
      <c r="W613" s="42">
        <f t="shared" si="181"/>
        <v>0</v>
      </c>
    </row>
    <row r="614" spans="2:23" x14ac:dyDescent="0.25">
      <c r="B614">
        <v>612</v>
      </c>
      <c r="C614" s="35">
        <f t="shared" si="175"/>
        <v>0</v>
      </c>
      <c r="D614" s="46">
        <f>IF(W613&gt;0,ROUND(PMT(EvalSheet!$F$92/12,EvalSheet!$F$96*12,-C614),5),0)</f>
        <v>0</v>
      </c>
      <c r="E614" s="6">
        <f t="shared" si="174"/>
        <v>0</v>
      </c>
      <c r="F614" s="6">
        <f>IF(W613&gt;0,ROUND(MIN(C614,EvalSheet!$F$168)*$F$1,2),0)</f>
        <v>0</v>
      </c>
      <c r="G614" s="7">
        <v>0</v>
      </c>
      <c r="H614" s="7">
        <f>IF(W613&gt;0,ROUND(MIN(C614,EvalSheet!$F$168)*$H$1,0),0)</f>
        <v>0</v>
      </c>
      <c r="I614" s="7">
        <f>IF(W613&gt;0,ROUND(MIN(C614,EvalSheet!$F$168)*$I$1,2),0)</f>
        <v>0</v>
      </c>
      <c r="J614" s="7">
        <f>IF(W613&gt;0,ROUND(MIN(C614,EvalSheet!$F$168)*$J$1,2),0)</f>
        <v>0</v>
      </c>
      <c r="K614" s="7">
        <f>IF(W613&gt;0,ROUND(MIN(C614,EvalSheet!$F$168)*$K$1,2),0)</f>
        <v>0</v>
      </c>
      <c r="L614" s="6">
        <f t="shared" si="176"/>
        <v>0</v>
      </c>
      <c r="M614" s="7">
        <f t="shared" si="177"/>
        <v>0</v>
      </c>
      <c r="N614" s="2">
        <f t="shared" si="168"/>
        <v>0</v>
      </c>
      <c r="O614" s="80">
        <f t="shared" si="169"/>
        <v>0</v>
      </c>
      <c r="P614" s="79">
        <f t="shared" si="170"/>
        <v>0</v>
      </c>
      <c r="Q614" s="80">
        <f t="shared" si="171"/>
        <v>0</v>
      </c>
      <c r="R614" s="80">
        <f t="shared" si="172"/>
        <v>0</v>
      </c>
      <c r="S614">
        <f t="shared" si="178"/>
        <v>0</v>
      </c>
      <c r="T614" s="35">
        <f t="shared" si="173"/>
        <v>0</v>
      </c>
      <c r="U614" s="35">
        <f t="shared" si="179"/>
        <v>0</v>
      </c>
      <c r="V614" s="42">
        <f t="shared" si="180"/>
        <v>0</v>
      </c>
      <c r="W614" s="42">
        <f t="shared" si="181"/>
        <v>0</v>
      </c>
    </row>
    <row r="615" spans="2:23" x14ac:dyDescent="0.25">
      <c r="B615">
        <v>613</v>
      </c>
      <c r="C615" s="35">
        <f t="shared" si="175"/>
        <v>0</v>
      </c>
      <c r="D615" s="46">
        <f>IF(W614&gt;0,ROUND(PMT(EvalSheet!$F$92/12,EvalSheet!$F$96*12,-C615),5),0)</f>
        <v>0</v>
      </c>
      <c r="E615" s="6">
        <f t="shared" si="174"/>
        <v>0</v>
      </c>
      <c r="F615" s="6">
        <f>IF(W614&gt;0,ROUND(MIN(C615,EvalSheet!$F$168)*$F$1,2),0)</f>
        <v>0</v>
      </c>
      <c r="G615" s="7">
        <v>0</v>
      </c>
      <c r="H615" s="7">
        <f>IF(W614&gt;0,ROUND(MIN(C615,EvalSheet!$F$168)*$H$1,0),0)</f>
        <v>0</v>
      </c>
      <c r="I615" s="7">
        <f>IF(W614&gt;0,ROUND(MIN(C615,EvalSheet!$F$168)*$I$1,2),0)</f>
        <v>0</v>
      </c>
      <c r="J615" s="7">
        <f>IF(W614&gt;0,ROUND(MIN(C615,EvalSheet!$F$168)*$J$1,2),0)</f>
        <v>0</v>
      </c>
      <c r="K615" s="7">
        <f>IF(W614&gt;0,ROUND(MIN(C615,EvalSheet!$F$168)*$K$1,2),0)</f>
        <v>0</v>
      </c>
      <c r="L615" s="6">
        <f t="shared" si="176"/>
        <v>0</v>
      </c>
      <c r="M615" s="7">
        <f t="shared" si="177"/>
        <v>0</v>
      </c>
      <c r="N615" s="2">
        <f t="shared" si="168"/>
        <v>0</v>
      </c>
      <c r="O615" s="80">
        <f t="shared" si="169"/>
        <v>0</v>
      </c>
      <c r="P615" s="79">
        <f t="shared" si="170"/>
        <v>0</v>
      </c>
      <c r="Q615" s="80">
        <f t="shared" si="171"/>
        <v>0</v>
      </c>
      <c r="R615" s="80">
        <f t="shared" si="172"/>
        <v>0</v>
      </c>
      <c r="S615">
        <f t="shared" si="178"/>
        <v>0</v>
      </c>
      <c r="T615" s="35">
        <f t="shared" si="173"/>
        <v>0</v>
      </c>
      <c r="U615" s="35">
        <f t="shared" si="179"/>
        <v>0</v>
      </c>
      <c r="V615" s="42">
        <f t="shared" si="180"/>
        <v>0</v>
      </c>
      <c r="W615" s="42">
        <f t="shared" si="181"/>
        <v>0</v>
      </c>
    </row>
    <row r="616" spans="2:23" x14ac:dyDescent="0.25">
      <c r="B616">
        <v>614</v>
      </c>
      <c r="C616" s="35">
        <f t="shared" si="175"/>
        <v>0</v>
      </c>
      <c r="D616" s="46">
        <f>IF(W615&gt;0,ROUND(PMT(EvalSheet!$F$92/12,EvalSheet!$F$96*12,-C616),5),0)</f>
        <v>0</v>
      </c>
      <c r="E616" s="6">
        <f t="shared" si="174"/>
        <v>0</v>
      </c>
      <c r="F616" s="6">
        <f>IF(W615&gt;0,ROUND(MIN(C616,EvalSheet!$F$168)*$F$1,2),0)</f>
        <v>0</v>
      </c>
      <c r="G616" s="7">
        <v>0</v>
      </c>
      <c r="H616" s="7">
        <f>IF(W615&gt;0,ROUND(MIN(C616,EvalSheet!$F$168)*$H$1,0),0)</f>
        <v>0</v>
      </c>
      <c r="I616" s="7">
        <f>IF(W615&gt;0,ROUND(MIN(C616,EvalSheet!$F$168)*$I$1,2),0)</f>
        <v>0</v>
      </c>
      <c r="J616" s="7">
        <f>IF(W615&gt;0,ROUND(MIN(C616,EvalSheet!$F$168)*$J$1,2),0)</f>
        <v>0</v>
      </c>
      <c r="K616" s="7">
        <f>IF(W615&gt;0,ROUND(MIN(C616,EvalSheet!$F$168)*$K$1,2),0)</f>
        <v>0</v>
      </c>
      <c r="L616" s="6">
        <f t="shared" si="176"/>
        <v>0</v>
      </c>
      <c r="M616" s="7">
        <f t="shared" si="177"/>
        <v>0</v>
      </c>
      <c r="N616" s="2">
        <f t="shared" si="168"/>
        <v>0</v>
      </c>
      <c r="O616" s="80">
        <f t="shared" si="169"/>
        <v>0</v>
      </c>
      <c r="P616" s="79">
        <f t="shared" si="170"/>
        <v>0</v>
      </c>
      <c r="Q616" s="80">
        <f t="shared" si="171"/>
        <v>0</v>
      </c>
      <c r="R616" s="80">
        <f t="shared" si="172"/>
        <v>0</v>
      </c>
      <c r="S616">
        <f t="shared" si="178"/>
        <v>0</v>
      </c>
      <c r="T616" s="35">
        <f t="shared" si="173"/>
        <v>0</v>
      </c>
      <c r="U616" s="35">
        <f t="shared" si="179"/>
        <v>0</v>
      </c>
      <c r="V616" s="42">
        <f t="shared" si="180"/>
        <v>0</v>
      </c>
      <c r="W616" s="42">
        <f t="shared" si="181"/>
        <v>0</v>
      </c>
    </row>
    <row r="617" spans="2:23" x14ac:dyDescent="0.25">
      <c r="B617">
        <v>615</v>
      </c>
      <c r="C617" s="35">
        <f t="shared" si="175"/>
        <v>0</v>
      </c>
      <c r="D617" s="46">
        <f>IF(W616&gt;0,ROUND(PMT(EvalSheet!$F$92/12,EvalSheet!$F$96*12,-C617),5),0)</f>
        <v>0</v>
      </c>
      <c r="E617" s="6">
        <f t="shared" si="174"/>
        <v>0</v>
      </c>
      <c r="F617" s="6">
        <f>IF(W616&gt;0,ROUND(MIN(C617,EvalSheet!$F$168)*$F$1,2),0)</f>
        <v>0</v>
      </c>
      <c r="G617" s="7">
        <v>0</v>
      </c>
      <c r="H617" s="7">
        <f>IF(W616&gt;0,ROUND(MIN(C617,EvalSheet!$F$168)*$H$1,0),0)</f>
        <v>0</v>
      </c>
      <c r="I617" s="7">
        <f>IF(W616&gt;0,ROUND(MIN(C617,EvalSheet!$F$168)*$I$1,2),0)</f>
        <v>0</v>
      </c>
      <c r="J617" s="7">
        <f>IF(W616&gt;0,ROUND(MIN(C617,EvalSheet!$F$168)*$J$1,2),0)</f>
        <v>0</v>
      </c>
      <c r="K617" s="7">
        <f>IF(W616&gt;0,ROUND(MIN(C617,EvalSheet!$F$168)*$K$1,2),0)</f>
        <v>0</v>
      </c>
      <c r="L617" s="6">
        <f t="shared" si="176"/>
        <v>0</v>
      </c>
      <c r="M617" s="7">
        <f t="shared" si="177"/>
        <v>0</v>
      </c>
      <c r="N617" s="2">
        <f t="shared" si="168"/>
        <v>0</v>
      </c>
      <c r="O617" s="80">
        <f t="shared" si="169"/>
        <v>0</v>
      </c>
      <c r="P617" s="79">
        <f t="shared" si="170"/>
        <v>0</v>
      </c>
      <c r="Q617" s="80">
        <f t="shared" si="171"/>
        <v>0</v>
      </c>
      <c r="R617" s="80">
        <f t="shared" si="172"/>
        <v>0</v>
      </c>
      <c r="S617">
        <f t="shared" si="178"/>
        <v>0</v>
      </c>
      <c r="T617" s="35">
        <f t="shared" si="173"/>
        <v>0</v>
      </c>
      <c r="U617" s="35">
        <f t="shared" si="179"/>
        <v>0</v>
      </c>
      <c r="V617" s="42">
        <f t="shared" si="180"/>
        <v>0</v>
      </c>
      <c r="W617" s="42">
        <f t="shared" si="181"/>
        <v>0</v>
      </c>
    </row>
    <row r="618" spans="2:23" x14ac:dyDescent="0.25">
      <c r="B618">
        <v>616</v>
      </c>
      <c r="C618" s="35">
        <f t="shared" si="175"/>
        <v>0</v>
      </c>
      <c r="D618" s="46">
        <f>IF(W617&gt;0,ROUND(PMT(EvalSheet!$F$92/12,EvalSheet!$F$96*12,-C618),5),0)</f>
        <v>0</v>
      </c>
      <c r="E618" s="6">
        <f t="shared" si="174"/>
        <v>0</v>
      </c>
      <c r="F618" s="6">
        <f>IF(W617&gt;0,ROUND(MIN(C618,EvalSheet!$F$168)*$F$1,2),0)</f>
        <v>0</v>
      </c>
      <c r="G618" s="7">
        <v>0</v>
      </c>
      <c r="H618" s="7">
        <f>IF(W617&gt;0,ROUND(MIN(C618,EvalSheet!$F$168)*$H$1,0),0)</f>
        <v>0</v>
      </c>
      <c r="I618" s="7">
        <f>IF(W617&gt;0,ROUND(MIN(C618,EvalSheet!$F$168)*$I$1,2),0)</f>
        <v>0</v>
      </c>
      <c r="J618" s="7">
        <f>IF(W617&gt;0,ROUND(MIN(C618,EvalSheet!$F$168)*$J$1,2),0)</f>
        <v>0</v>
      </c>
      <c r="K618" s="7">
        <f>IF(W617&gt;0,ROUND(MIN(C618,EvalSheet!$F$168)*$K$1,2),0)</f>
        <v>0</v>
      </c>
      <c r="L618" s="6">
        <f t="shared" si="176"/>
        <v>0</v>
      </c>
      <c r="M618" s="7">
        <f t="shared" si="177"/>
        <v>0</v>
      </c>
      <c r="N618" s="2">
        <f t="shared" si="168"/>
        <v>0</v>
      </c>
      <c r="O618" s="80">
        <f t="shared" si="169"/>
        <v>0</v>
      </c>
      <c r="P618" s="79">
        <f t="shared" si="170"/>
        <v>0</v>
      </c>
      <c r="Q618" s="80">
        <f t="shared" si="171"/>
        <v>0</v>
      </c>
      <c r="R618" s="80">
        <f t="shared" si="172"/>
        <v>0</v>
      </c>
      <c r="S618">
        <f t="shared" si="178"/>
        <v>0</v>
      </c>
      <c r="T618" s="35">
        <f t="shared" si="173"/>
        <v>0</v>
      </c>
      <c r="U618" s="35">
        <f t="shared" si="179"/>
        <v>0</v>
      </c>
      <c r="V618" s="42">
        <f t="shared" si="180"/>
        <v>0</v>
      </c>
      <c r="W618" s="42">
        <f t="shared" si="181"/>
        <v>0</v>
      </c>
    </row>
    <row r="619" spans="2:23" x14ac:dyDescent="0.25">
      <c r="B619">
        <v>617</v>
      </c>
      <c r="C619" s="35">
        <f t="shared" si="175"/>
        <v>0</v>
      </c>
      <c r="D619" s="46">
        <f>IF(W618&gt;0,ROUND(PMT(EvalSheet!$F$92/12,EvalSheet!$F$96*12,-C619),5),0)</f>
        <v>0</v>
      </c>
      <c r="E619" s="6">
        <f t="shared" si="174"/>
        <v>0</v>
      </c>
      <c r="F619" s="6">
        <f>IF(W618&gt;0,ROUND(MIN(C619,EvalSheet!$F$168)*$F$1,2),0)</f>
        <v>0</v>
      </c>
      <c r="G619" s="7">
        <v>0</v>
      </c>
      <c r="H619" s="7">
        <f>IF(W618&gt;0,ROUND(MIN(C619,EvalSheet!$F$168)*$H$1,0),0)</f>
        <v>0</v>
      </c>
      <c r="I619" s="7">
        <f>IF(W618&gt;0,ROUND(MIN(C619,EvalSheet!$F$168)*$I$1,2),0)</f>
        <v>0</v>
      </c>
      <c r="J619" s="7">
        <f>IF(W618&gt;0,ROUND(MIN(C619,EvalSheet!$F$168)*$J$1,2),0)</f>
        <v>0</v>
      </c>
      <c r="K619" s="7">
        <f>IF(W618&gt;0,ROUND(MIN(C619,EvalSheet!$F$168)*$K$1,2),0)</f>
        <v>0</v>
      </c>
      <c r="L619" s="6">
        <f t="shared" si="176"/>
        <v>0</v>
      </c>
      <c r="M619" s="7">
        <f t="shared" si="177"/>
        <v>0</v>
      </c>
      <c r="N619" s="2">
        <f t="shared" si="168"/>
        <v>0</v>
      </c>
      <c r="O619" s="80">
        <f t="shared" si="169"/>
        <v>0</v>
      </c>
      <c r="P619" s="79">
        <f t="shared" si="170"/>
        <v>0</v>
      </c>
      <c r="Q619" s="80">
        <f t="shared" si="171"/>
        <v>0</v>
      </c>
      <c r="R619" s="80">
        <f t="shared" si="172"/>
        <v>0</v>
      </c>
      <c r="S619">
        <f t="shared" si="178"/>
        <v>0</v>
      </c>
      <c r="T619" s="35">
        <f t="shared" si="173"/>
        <v>0</v>
      </c>
      <c r="U619" s="35">
        <f t="shared" si="179"/>
        <v>0</v>
      </c>
      <c r="V619" s="42">
        <f t="shared" si="180"/>
        <v>0</v>
      </c>
      <c r="W619" s="42">
        <f t="shared" si="181"/>
        <v>0</v>
      </c>
    </row>
    <row r="620" spans="2:23" x14ac:dyDescent="0.25">
      <c r="B620">
        <v>618</v>
      </c>
      <c r="C620" s="35">
        <f t="shared" si="175"/>
        <v>0</v>
      </c>
      <c r="D620" s="46">
        <f>IF(W619&gt;0,ROUND(PMT(EvalSheet!$F$92/12,EvalSheet!$F$96*12,-C620),5),0)</f>
        <v>0</v>
      </c>
      <c r="E620" s="6">
        <f t="shared" si="174"/>
        <v>0</v>
      </c>
      <c r="F620" s="6">
        <f>IF(W619&gt;0,ROUND(MIN(C620,EvalSheet!$F$168)*$F$1,2),0)</f>
        <v>0</v>
      </c>
      <c r="G620" s="7">
        <v>0</v>
      </c>
      <c r="H620" s="7">
        <f>IF(W619&gt;0,ROUND(MIN(C620,EvalSheet!$F$168)*$H$1,0),0)</f>
        <v>0</v>
      </c>
      <c r="I620" s="7">
        <f>IF(W619&gt;0,ROUND(MIN(C620,EvalSheet!$F$168)*$I$1,2),0)</f>
        <v>0</v>
      </c>
      <c r="J620" s="7">
        <f>IF(W619&gt;0,ROUND(MIN(C620,EvalSheet!$F$168)*$J$1,2),0)</f>
        <v>0</v>
      </c>
      <c r="K620" s="7">
        <f>IF(W619&gt;0,ROUND(MIN(C620,EvalSheet!$F$168)*$K$1,2),0)</f>
        <v>0</v>
      </c>
      <c r="L620" s="6">
        <f t="shared" si="176"/>
        <v>0</v>
      </c>
      <c r="M620" s="7">
        <f t="shared" si="177"/>
        <v>0</v>
      </c>
      <c r="N620" s="2">
        <f t="shared" si="168"/>
        <v>0</v>
      </c>
      <c r="O620" s="80">
        <f t="shared" si="169"/>
        <v>0</v>
      </c>
      <c r="P620" s="79">
        <f t="shared" si="170"/>
        <v>0</v>
      </c>
      <c r="Q620" s="80">
        <f t="shared" si="171"/>
        <v>0</v>
      </c>
      <c r="R620" s="80">
        <f t="shared" si="172"/>
        <v>0</v>
      </c>
      <c r="S620">
        <f t="shared" si="178"/>
        <v>0</v>
      </c>
      <c r="T620" s="35">
        <f t="shared" si="173"/>
        <v>0</v>
      </c>
      <c r="U620" s="35">
        <f t="shared" si="179"/>
        <v>0</v>
      </c>
      <c r="V620" s="42">
        <f t="shared" si="180"/>
        <v>0</v>
      </c>
      <c r="W620" s="42">
        <f t="shared" si="181"/>
        <v>0</v>
      </c>
    </row>
    <row r="621" spans="2:23" x14ac:dyDescent="0.25">
      <c r="B621">
        <v>619</v>
      </c>
      <c r="C621" s="35">
        <f t="shared" si="175"/>
        <v>0</v>
      </c>
      <c r="D621" s="46">
        <f>IF(W620&gt;0,ROUND(PMT(EvalSheet!$F$92/12,EvalSheet!$F$96*12,-C621),5),0)</f>
        <v>0</v>
      </c>
      <c r="E621" s="6">
        <f t="shared" si="174"/>
        <v>0</v>
      </c>
      <c r="F621" s="6">
        <f>IF(W620&gt;0,ROUND(MIN(C621,EvalSheet!$F$168)*$F$1,2),0)</f>
        <v>0</v>
      </c>
      <c r="G621" s="7">
        <v>0</v>
      </c>
      <c r="H621" s="7">
        <f>IF(W620&gt;0,ROUND(MIN(C621,EvalSheet!$F$168)*$H$1,0),0)</f>
        <v>0</v>
      </c>
      <c r="I621" s="7">
        <f>IF(W620&gt;0,ROUND(MIN(C621,EvalSheet!$F$168)*$I$1,2),0)</f>
        <v>0</v>
      </c>
      <c r="J621" s="7">
        <f>IF(W620&gt;0,ROUND(MIN(C621,EvalSheet!$F$168)*$J$1,2),0)</f>
        <v>0</v>
      </c>
      <c r="K621" s="7">
        <f>IF(W620&gt;0,ROUND(MIN(C621,EvalSheet!$F$168)*$K$1,2),0)</f>
        <v>0</v>
      </c>
      <c r="L621" s="6">
        <f t="shared" si="176"/>
        <v>0</v>
      </c>
      <c r="M621" s="7">
        <f t="shared" si="177"/>
        <v>0</v>
      </c>
      <c r="N621" s="2">
        <f t="shared" si="168"/>
        <v>0</v>
      </c>
      <c r="O621" s="80">
        <f t="shared" si="169"/>
        <v>0</v>
      </c>
      <c r="P621" s="79">
        <f t="shared" si="170"/>
        <v>0</v>
      </c>
      <c r="Q621" s="80">
        <f t="shared" si="171"/>
        <v>0</v>
      </c>
      <c r="R621" s="80">
        <f t="shared" si="172"/>
        <v>0</v>
      </c>
      <c r="S621">
        <f t="shared" si="178"/>
        <v>0</v>
      </c>
      <c r="T621" s="35">
        <f t="shared" si="173"/>
        <v>0</v>
      </c>
      <c r="U621" s="35">
        <f t="shared" si="179"/>
        <v>0</v>
      </c>
      <c r="V621" s="42">
        <f t="shared" si="180"/>
        <v>0</v>
      </c>
      <c r="W621" s="42">
        <f t="shared" si="181"/>
        <v>0</v>
      </c>
    </row>
    <row r="622" spans="2:23" x14ac:dyDescent="0.25">
      <c r="B622">
        <v>620</v>
      </c>
      <c r="C622" s="35">
        <f t="shared" si="175"/>
        <v>0</v>
      </c>
      <c r="D622" s="46">
        <f>IF(W621&gt;0,ROUND(PMT(EvalSheet!$F$92/12,EvalSheet!$F$96*12,-C622),5),0)</f>
        <v>0</v>
      </c>
      <c r="E622" s="6">
        <f t="shared" si="174"/>
        <v>0</v>
      </c>
      <c r="F622" s="6">
        <f>IF(W621&gt;0,ROUND(MIN(C622,EvalSheet!$F$168)*$F$1,2),0)</f>
        <v>0</v>
      </c>
      <c r="G622" s="7">
        <v>0</v>
      </c>
      <c r="H622" s="7">
        <f>IF(W621&gt;0,ROUND(MIN(C622,EvalSheet!$F$168)*$H$1,0),0)</f>
        <v>0</v>
      </c>
      <c r="I622" s="7">
        <f>IF(W621&gt;0,ROUND(MIN(C622,EvalSheet!$F$168)*$I$1,2),0)</f>
        <v>0</v>
      </c>
      <c r="J622" s="7">
        <f>IF(W621&gt;0,ROUND(MIN(C622,EvalSheet!$F$168)*$J$1,2),0)</f>
        <v>0</v>
      </c>
      <c r="K622" s="7">
        <f>IF(W621&gt;0,ROUND(MIN(C622,EvalSheet!$F$168)*$K$1,2),0)</f>
        <v>0</v>
      </c>
      <c r="L622" s="6">
        <f t="shared" si="176"/>
        <v>0</v>
      </c>
      <c r="M622" s="7">
        <f t="shared" si="177"/>
        <v>0</v>
      </c>
      <c r="N622" s="2">
        <f t="shared" si="168"/>
        <v>0</v>
      </c>
      <c r="O622" s="80">
        <f t="shared" si="169"/>
        <v>0</v>
      </c>
      <c r="P622" s="79">
        <f t="shared" si="170"/>
        <v>0</v>
      </c>
      <c r="Q622" s="80">
        <f t="shared" si="171"/>
        <v>0</v>
      </c>
      <c r="R622" s="80">
        <f t="shared" si="172"/>
        <v>0</v>
      </c>
      <c r="S622">
        <f t="shared" si="178"/>
        <v>0</v>
      </c>
      <c r="T622" s="35">
        <f t="shared" si="173"/>
        <v>0</v>
      </c>
      <c r="U622" s="35">
        <f t="shared" si="179"/>
        <v>0</v>
      </c>
      <c r="V622" s="42">
        <f t="shared" si="180"/>
        <v>0</v>
      </c>
      <c r="W622" s="42">
        <f t="shared" si="181"/>
        <v>0</v>
      </c>
    </row>
    <row r="623" spans="2:23" x14ac:dyDescent="0.25">
      <c r="B623">
        <v>621</v>
      </c>
      <c r="C623" s="35">
        <f t="shared" si="175"/>
        <v>0</v>
      </c>
      <c r="D623" s="46">
        <f>IF(W622&gt;0,ROUND(PMT(EvalSheet!$F$92/12,EvalSheet!$F$96*12,-C623),5),0)</f>
        <v>0</v>
      </c>
      <c r="E623" s="6">
        <f t="shared" si="174"/>
        <v>0</v>
      </c>
      <c r="F623" s="6">
        <f>IF(W622&gt;0,ROUND(MIN(C623,EvalSheet!$F$168)*$F$1,2),0)</f>
        <v>0</v>
      </c>
      <c r="G623" s="7">
        <v>0</v>
      </c>
      <c r="H623" s="7">
        <f>IF(W622&gt;0,ROUND(MIN(C623,EvalSheet!$F$168)*$H$1,0),0)</f>
        <v>0</v>
      </c>
      <c r="I623" s="7">
        <f>IF(W622&gt;0,ROUND(MIN(C623,EvalSheet!$F$168)*$I$1,2),0)</f>
        <v>0</v>
      </c>
      <c r="J623" s="7">
        <f>IF(W622&gt;0,ROUND(MIN(C623,EvalSheet!$F$168)*$J$1,2),0)</f>
        <v>0</v>
      </c>
      <c r="K623" s="7">
        <f>IF(W622&gt;0,ROUND(MIN(C623,EvalSheet!$F$168)*$K$1,2),0)</f>
        <v>0</v>
      </c>
      <c r="L623" s="6">
        <f t="shared" si="176"/>
        <v>0</v>
      </c>
      <c r="M623" s="7">
        <f t="shared" si="177"/>
        <v>0</v>
      </c>
      <c r="N623" s="2">
        <f t="shared" si="168"/>
        <v>0</v>
      </c>
      <c r="O623" s="80">
        <f t="shared" si="169"/>
        <v>0</v>
      </c>
      <c r="P623" s="79">
        <f t="shared" si="170"/>
        <v>0</v>
      </c>
      <c r="Q623" s="80">
        <f t="shared" si="171"/>
        <v>0</v>
      </c>
      <c r="R623" s="80">
        <f t="shared" si="172"/>
        <v>0</v>
      </c>
      <c r="S623">
        <f t="shared" si="178"/>
        <v>0</v>
      </c>
      <c r="T623" s="35">
        <f t="shared" si="173"/>
        <v>0</v>
      </c>
      <c r="U623" s="35">
        <f t="shared" si="179"/>
        <v>0</v>
      </c>
      <c r="V623" s="42">
        <f t="shared" si="180"/>
        <v>0</v>
      </c>
      <c r="W623" s="42">
        <f t="shared" si="181"/>
        <v>0</v>
      </c>
    </row>
    <row r="624" spans="2:23" x14ac:dyDescent="0.25">
      <c r="B624">
        <v>622</v>
      </c>
      <c r="C624" s="35">
        <f t="shared" si="175"/>
        <v>0</v>
      </c>
      <c r="D624" s="46">
        <f>IF(W623&gt;0,ROUND(PMT(EvalSheet!$F$92/12,EvalSheet!$F$96*12,-C624),5),0)</f>
        <v>0</v>
      </c>
      <c r="E624" s="6">
        <f t="shared" si="174"/>
        <v>0</v>
      </c>
      <c r="F624" s="6">
        <f>IF(W623&gt;0,ROUND(MIN(C624,EvalSheet!$F$168)*$F$1,2),0)</f>
        <v>0</v>
      </c>
      <c r="G624" s="7">
        <v>0</v>
      </c>
      <c r="H624" s="7">
        <f>IF(W623&gt;0,ROUND(MIN(C624,EvalSheet!$F$168)*$H$1,0),0)</f>
        <v>0</v>
      </c>
      <c r="I624" s="7">
        <f>IF(W623&gt;0,ROUND(MIN(C624,EvalSheet!$F$168)*$I$1,2),0)</f>
        <v>0</v>
      </c>
      <c r="J624" s="7">
        <f>IF(W623&gt;0,ROUND(MIN(C624,EvalSheet!$F$168)*$J$1,2),0)</f>
        <v>0</v>
      </c>
      <c r="K624" s="7">
        <f>IF(W623&gt;0,ROUND(MIN(C624,EvalSheet!$F$168)*$K$1,2),0)</f>
        <v>0</v>
      </c>
      <c r="L624" s="6">
        <f t="shared" si="176"/>
        <v>0</v>
      </c>
      <c r="M624" s="7">
        <f t="shared" si="177"/>
        <v>0</v>
      </c>
      <c r="N624" s="2">
        <f t="shared" si="168"/>
        <v>0</v>
      </c>
      <c r="O624" s="80">
        <f t="shared" si="169"/>
        <v>0</v>
      </c>
      <c r="P624" s="79">
        <f t="shared" si="170"/>
        <v>0</v>
      </c>
      <c r="Q624" s="80">
        <f t="shared" si="171"/>
        <v>0</v>
      </c>
      <c r="R624" s="80">
        <f t="shared" si="172"/>
        <v>0</v>
      </c>
      <c r="S624">
        <f t="shared" si="178"/>
        <v>0</v>
      </c>
      <c r="T624" s="35">
        <f t="shared" si="173"/>
        <v>0</v>
      </c>
      <c r="U624" s="35">
        <f t="shared" si="179"/>
        <v>0</v>
      </c>
      <c r="V624" s="42">
        <f t="shared" si="180"/>
        <v>0</v>
      </c>
      <c r="W624" s="42">
        <f t="shared" si="181"/>
        <v>0</v>
      </c>
    </row>
    <row r="625" spans="2:23" x14ac:dyDescent="0.25">
      <c r="B625">
        <v>623</v>
      </c>
      <c r="C625" s="35">
        <f t="shared" si="175"/>
        <v>0</v>
      </c>
      <c r="D625" s="46">
        <f>IF(W624&gt;0,ROUND(PMT(EvalSheet!$F$92/12,EvalSheet!$F$96*12,-C625),5),0)</f>
        <v>0</v>
      </c>
      <c r="E625" s="6">
        <f t="shared" si="174"/>
        <v>0</v>
      </c>
      <c r="F625" s="6">
        <f>IF(W624&gt;0,ROUND(MIN(C625,EvalSheet!$F$168)*$F$1,2),0)</f>
        <v>0</v>
      </c>
      <c r="G625" s="7">
        <v>0</v>
      </c>
      <c r="H625" s="7">
        <f>IF(W624&gt;0,ROUND(MIN(C625,EvalSheet!$F$168)*$H$1,0),0)</f>
        <v>0</v>
      </c>
      <c r="I625" s="7">
        <f>IF(W624&gt;0,ROUND(MIN(C625,EvalSheet!$F$168)*$I$1,2),0)</f>
        <v>0</v>
      </c>
      <c r="J625" s="7">
        <f>IF(W624&gt;0,ROUND(MIN(C625,EvalSheet!$F$168)*$J$1,2),0)</f>
        <v>0</v>
      </c>
      <c r="K625" s="7">
        <f>IF(W624&gt;0,ROUND(MIN(C625,EvalSheet!$F$168)*$K$1,2),0)</f>
        <v>0</v>
      </c>
      <c r="L625" s="6">
        <f t="shared" si="176"/>
        <v>0</v>
      </c>
      <c r="M625" s="7">
        <f t="shared" si="177"/>
        <v>0</v>
      </c>
      <c r="N625" s="2">
        <f t="shared" si="168"/>
        <v>0</v>
      </c>
      <c r="O625" s="80">
        <f t="shared" si="169"/>
        <v>0</v>
      </c>
      <c r="P625" s="79">
        <f t="shared" si="170"/>
        <v>0</v>
      </c>
      <c r="Q625" s="80">
        <f t="shared" si="171"/>
        <v>0</v>
      </c>
      <c r="R625" s="80">
        <f t="shared" si="172"/>
        <v>0</v>
      </c>
      <c r="S625">
        <f t="shared" si="178"/>
        <v>0</v>
      </c>
      <c r="T625" s="35">
        <f t="shared" si="173"/>
        <v>0</v>
      </c>
      <c r="U625" s="35">
        <f t="shared" si="179"/>
        <v>0</v>
      </c>
      <c r="V625" s="42">
        <f t="shared" si="180"/>
        <v>0</v>
      </c>
      <c r="W625" s="42">
        <f t="shared" si="181"/>
        <v>0</v>
      </c>
    </row>
    <row r="626" spans="2:23" x14ac:dyDescent="0.25">
      <c r="B626">
        <v>624</v>
      </c>
      <c r="C626" s="35">
        <f t="shared" si="175"/>
        <v>0</v>
      </c>
      <c r="D626" s="46">
        <f>IF(W625&gt;0,ROUND(PMT(EvalSheet!$F$92/12,EvalSheet!$F$96*12,-C626),5),0)</f>
        <v>0</v>
      </c>
      <c r="E626" s="6">
        <f t="shared" si="174"/>
        <v>0</v>
      </c>
      <c r="F626" s="6">
        <f>IF(W625&gt;0,ROUND(MIN(C626,EvalSheet!$F$168)*$F$1,2),0)</f>
        <v>0</v>
      </c>
      <c r="G626" s="7">
        <v>0</v>
      </c>
      <c r="H626" s="7">
        <f>IF(W625&gt;0,ROUND(MIN(C626,EvalSheet!$F$168)*$H$1,0),0)</f>
        <v>0</v>
      </c>
      <c r="I626" s="7">
        <f>IF(W625&gt;0,ROUND(MIN(C626,EvalSheet!$F$168)*$I$1,2),0)</f>
        <v>0</v>
      </c>
      <c r="J626" s="7">
        <f>IF(W625&gt;0,ROUND(MIN(C626,EvalSheet!$F$168)*$J$1,2),0)</f>
        <v>0</v>
      </c>
      <c r="K626" s="7">
        <f>IF(W625&gt;0,ROUND(MIN(C626,EvalSheet!$F$168)*$K$1,2),0)</f>
        <v>0</v>
      </c>
      <c r="L626" s="6">
        <f t="shared" si="176"/>
        <v>0</v>
      </c>
      <c r="M626" s="7">
        <f t="shared" si="177"/>
        <v>0</v>
      </c>
      <c r="N626" s="2">
        <f t="shared" si="168"/>
        <v>0</v>
      </c>
      <c r="O626" s="80">
        <f t="shared" si="169"/>
        <v>0</v>
      </c>
      <c r="P626" s="79">
        <f t="shared" si="170"/>
        <v>0</v>
      </c>
      <c r="Q626" s="80">
        <f t="shared" si="171"/>
        <v>0</v>
      </c>
      <c r="R626" s="80">
        <f t="shared" si="172"/>
        <v>0</v>
      </c>
      <c r="S626">
        <f t="shared" si="178"/>
        <v>0</v>
      </c>
      <c r="T626" s="35">
        <f t="shared" si="173"/>
        <v>0</v>
      </c>
      <c r="U626" s="35">
        <f t="shared" si="179"/>
        <v>0</v>
      </c>
      <c r="V626" s="42">
        <f t="shared" si="180"/>
        <v>0</v>
      </c>
      <c r="W626" s="42">
        <f t="shared" si="181"/>
        <v>0</v>
      </c>
    </row>
    <row r="627" spans="2:23" x14ac:dyDescent="0.25">
      <c r="B627">
        <v>625</v>
      </c>
      <c r="C627" s="35">
        <f t="shared" si="175"/>
        <v>0</v>
      </c>
      <c r="D627" s="46">
        <f>IF(W626&gt;0,ROUND(PMT(EvalSheet!$F$92/12,EvalSheet!$F$96*12,-C627),5),0)</f>
        <v>0</v>
      </c>
      <c r="E627" s="6">
        <f t="shared" si="174"/>
        <v>0</v>
      </c>
      <c r="F627" s="6">
        <f>IF(W626&gt;0,ROUND(MIN(C627,EvalSheet!$F$168)*$F$1,2),0)</f>
        <v>0</v>
      </c>
      <c r="G627" s="7">
        <v>0</v>
      </c>
      <c r="H627" s="7">
        <f>IF(W626&gt;0,ROUND(MIN(C627,EvalSheet!$F$168)*$H$1,0),0)</f>
        <v>0</v>
      </c>
      <c r="I627" s="7">
        <f>IF(W626&gt;0,ROUND(MIN(C627,EvalSheet!$F$168)*$I$1,2),0)</f>
        <v>0</v>
      </c>
      <c r="J627" s="7">
        <f>IF(W626&gt;0,ROUND(MIN(C627,EvalSheet!$F$168)*$J$1,2),0)</f>
        <v>0</v>
      </c>
      <c r="K627" s="7">
        <f>IF(W626&gt;0,ROUND(MIN(C627,EvalSheet!$F$168)*$K$1,2),0)</f>
        <v>0</v>
      </c>
      <c r="L627" s="6">
        <f t="shared" si="176"/>
        <v>0</v>
      </c>
      <c r="M627" s="7">
        <f t="shared" si="177"/>
        <v>0</v>
      </c>
      <c r="N627" s="2">
        <f t="shared" si="168"/>
        <v>0</v>
      </c>
      <c r="O627" s="80">
        <f t="shared" si="169"/>
        <v>0</v>
      </c>
      <c r="P627" s="79">
        <f t="shared" si="170"/>
        <v>0</v>
      </c>
      <c r="Q627" s="80">
        <f t="shared" si="171"/>
        <v>0</v>
      </c>
      <c r="R627" s="80">
        <f t="shared" si="172"/>
        <v>0</v>
      </c>
      <c r="S627">
        <f t="shared" si="178"/>
        <v>0</v>
      </c>
      <c r="T627" s="35">
        <f t="shared" si="173"/>
        <v>0</v>
      </c>
      <c r="U627" s="35">
        <f t="shared" si="179"/>
        <v>0</v>
      </c>
      <c r="V627" s="42">
        <f t="shared" si="180"/>
        <v>0</v>
      </c>
      <c r="W627" s="42">
        <f t="shared" si="181"/>
        <v>0</v>
      </c>
    </row>
    <row r="628" spans="2:23" x14ac:dyDescent="0.25">
      <c r="B628">
        <v>626</v>
      </c>
      <c r="C628" s="35">
        <f t="shared" si="175"/>
        <v>0</v>
      </c>
      <c r="D628" s="46">
        <f>IF(W627&gt;0,ROUND(PMT(EvalSheet!$F$92/12,EvalSheet!$F$96*12,-C628),5),0)</f>
        <v>0</v>
      </c>
      <c r="E628" s="6">
        <f t="shared" si="174"/>
        <v>0</v>
      </c>
      <c r="F628" s="6">
        <f>IF(W627&gt;0,ROUND(MIN(C628,EvalSheet!$F$168)*$F$1,2),0)</f>
        <v>0</v>
      </c>
      <c r="G628" s="7">
        <v>0</v>
      </c>
      <c r="H628" s="7">
        <f>IF(W627&gt;0,ROUND(MIN(C628,EvalSheet!$F$168)*$H$1,0),0)</f>
        <v>0</v>
      </c>
      <c r="I628" s="7">
        <f>IF(W627&gt;0,ROUND(MIN(C628,EvalSheet!$F$168)*$I$1,2),0)</f>
        <v>0</v>
      </c>
      <c r="J628" s="7">
        <f>IF(W627&gt;0,ROUND(MIN(C628,EvalSheet!$F$168)*$J$1,2),0)</f>
        <v>0</v>
      </c>
      <c r="K628" s="7">
        <f>IF(W627&gt;0,ROUND(MIN(C628,EvalSheet!$F$168)*$K$1,2),0)</f>
        <v>0</v>
      </c>
      <c r="L628" s="6">
        <f t="shared" si="176"/>
        <v>0</v>
      </c>
      <c r="M628" s="7">
        <f t="shared" si="177"/>
        <v>0</v>
      </c>
      <c r="N628" s="2">
        <f t="shared" si="168"/>
        <v>0</v>
      </c>
      <c r="O628" s="80">
        <f t="shared" si="169"/>
        <v>0</v>
      </c>
      <c r="P628" s="79">
        <f t="shared" si="170"/>
        <v>0</v>
      </c>
      <c r="Q628" s="80">
        <f t="shared" si="171"/>
        <v>0</v>
      </c>
      <c r="R628" s="80">
        <f t="shared" si="172"/>
        <v>0</v>
      </c>
      <c r="S628">
        <f t="shared" si="178"/>
        <v>0</v>
      </c>
      <c r="T628" s="35">
        <f t="shared" si="173"/>
        <v>0</v>
      </c>
      <c r="U628" s="35">
        <f t="shared" si="179"/>
        <v>0</v>
      </c>
      <c r="V628" s="42">
        <f t="shared" si="180"/>
        <v>0</v>
      </c>
      <c r="W628" s="42">
        <f t="shared" si="181"/>
        <v>0</v>
      </c>
    </row>
    <row r="629" spans="2:23" x14ac:dyDescent="0.25">
      <c r="B629">
        <v>627</v>
      </c>
      <c r="C629" s="35">
        <f t="shared" si="175"/>
        <v>0</v>
      </c>
      <c r="D629" s="46">
        <f>IF(W628&gt;0,ROUND(PMT(EvalSheet!$F$92/12,EvalSheet!$F$96*12,-C629),5),0)</f>
        <v>0</v>
      </c>
      <c r="E629" s="6">
        <f t="shared" si="174"/>
        <v>0</v>
      </c>
      <c r="F629" s="6">
        <f>IF(W628&gt;0,ROUND(MIN(C629,EvalSheet!$F$168)*$F$1,2),0)</f>
        <v>0</v>
      </c>
      <c r="G629" s="7">
        <v>0</v>
      </c>
      <c r="H629" s="7">
        <f>IF(W628&gt;0,ROUND(MIN(C629,EvalSheet!$F$168)*$H$1,0),0)</f>
        <v>0</v>
      </c>
      <c r="I629" s="7">
        <f>IF(W628&gt;0,ROUND(MIN(C629,EvalSheet!$F$168)*$I$1,2),0)</f>
        <v>0</v>
      </c>
      <c r="J629" s="7">
        <f>IF(W628&gt;0,ROUND(MIN(C629,EvalSheet!$F$168)*$J$1,2),0)</f>
        <v>0</v>
      </c>
      <c r="K629" s="7">
        <f>IF(W628&gt;0,ROUND(MIN(C629,EvalSheet!$F$168)*$K$1,2),0)</f>
        <v>0</v>
      </c>
      <c r="L629" s="6">
        <f t="shared" si="176"/>
        <v>0</v>
      </c>
      <c r="M629" s="7">
        <f t="shared" si="177"/>
        <v>0</v>
      </c>
      <c r="N629" s="2">
        <f t="shared" si="168"/>
        <v>0</v>
      </c>
      <c r="O629" s="80">
        <f t="shared" si="169"/>
        <v>0</v>
      </c>
      <c r="P629" s="79">
        <f t="shared" si="170"/>
        <v>0</v>
      </c>
      <c r="Q629" s="80">
        <f t="shared" si="171"/>
        <v>0</v>
      </c>
      <c r="R629" s="80">
        <f t="shared" si="172"/>
        <v>0</v>
      </c>
      <c r="S629">
        <f t="shared" si="178"/>
        <v>0</v>
      </c>
      <c r="T629" s="35">
        <f t="shared" si="173"/>
        <v>0</v>
      </c>
      <c r="U629" s="35">
        <f t="shared" si="179"/>
        <v>0</v>
      </c>
      <c r="V629" s="42">
        <f t="shared" si="180"/>
        <v>0</v>
      </c>
      <c r="W629" s="42">
        <f t="shared" si="181"/>
        <v>0</v>
      </c>
    </row>
    <row r="630" spans="2:23" x14ac:dyDescent="0.25">
      <c r="B630">
        <v>628</v>
      </c>
      <c r="C630" s="35">
        <f t="shared" si="175"/>
        <v>0</v>
      </c>
      <c r="D630" s="46">
        <f>IF(W629&gt;0,ROUND(PMT(EvalSheet!$F$92/12,EvalSheet!$F$96*12,-C630),5),0)</f>
        <v>0</v>
      </c>
      <c r="E630" s="6">
        <f t="shared" si="174"/>
        <v>0</v>
      </c>
      <c r="F630" s="6">
        <f>IF(W629&gt;0,ROUND(MIN(C630,EvalSheet!$F$168)*$F$1,2),0)</f>
        <v>0</v>
      </c>
      <c r="G630" s="7">
        <v>0</v>
      </c>
      <c r="H630" s="7">
        <f>IF(W629&gt;0,ROUND(MIN(C630,EvalSheet!$F$168)*$H$1,0),0)</f>
        <v>0</v>
      </c>
      <c r="I630" s="7">
        <f>IF(W629&gt;0,ROUND(MIN(C630,EvalSheet!$F$168)*$I$1,2),0)</f>
        <v>0</v>
      </c>
      <c r="J630" s="7">
        <f>IF(W629&gt;0,ROUND(MIN(C630,EvalSheet!$F$168)*$J$1,2),0)</f>
        <v>0</v>
      </c>
      <c r="K630" s="7">
        <f>IF(W629&gt;0,ROUND(MIN(C630,EvalSheet!$F$168)*$K$1,2),0)</f>
        <v>0</v>
      </c>
      <c r="L630" s="6">
        <f t="shared" si="176"/>
        <v>0</v>
      </c>
      <c r="M630" s="7">
        <f t="shared" si="177"/>
        <v>0</v>
      </c>
      <c r="N630" s="2">
        <f t="shared" si="168"/>
        <v>0</v>
      </c>
      <c r="O630" s="80">
        <f t="shared" si="169"/>
        <v>0</v>
      </c>
      <c r="P630" s="79">
        <f t="shared" si="170"/>
        <v>0</v>
      </c>
      <c r="Q630" s="80">
        <f t="shared" si="171"/>
        <v>0</v>
      </c>
      <c r="R630" s="80">
        <f t="shared" si="172"/>
        <v>0</v>
      </c>
      <c r="S630">
        <f t="shared" si="178"/>
        <v>0</v>
      </c>
      <c r="T630" s="35">
        <f t="shared" si="173"/>
        <v>0</v>
      </c>
      <c r="U630" s="35">
        <f t="shared" si="179"/>
        <v>0</v>
      </c>
      <c r="V630" s="42">
        <f t="shared" si="180"/>
        <v>0</v>
      </c>
      <c r="W630" s="42">
        <f t="shared" si="181"/>
        <v>0</v>
      </c>
    </row>
    <row r="631" spans="2:23" x14ac:dyDescent="0.25">
      <c r="B631">
        <v>629</v>
      </c>
      <c r="C631" s="35">
        <f t="shared" si="175"/>
        <v>0</v>
      </c>
      <c r="D631" s="46">
        <f>IF(W630&gt;0,ROUND(PMT(EvalSheet!$F$92/12,EvalSheet!$F$96*12,-C631),5),0)</f>
        <v>0</v>
      </c>
      <c r="E631" s="6">
        <f t="shared" si="174"/>
        <v>0</v>
      </c>
      <c r="F631" s="6">
        <f>IF(W630&gt;0,ROUND(MIN(C631,EvalSheet!$F$168)*$F$1,2),0)</f>
        <v>0</v>
      </c>
      <c r="G631" s="7">
        <v>0</v>
      </c>
      <c r="H631" s="7">
        <f>IF(W630&gt;0,ROUND(MIN(C631,EvalSheet!$F$168)*$H$1,0),0)</f>
        <v>0</v>
      </c>
      <c r="I631" s="7">
        <f>IF(W630&gt;0,ROUND(MIN(C631,EvalSheet!$F$168)*$I$1,2),0)</f>
        <v>0</v>
      </c>
      <c r="J631" s="7">
        <f>IF(W630&gt;0,ROUND(MIN(C631,EvalSheet!$F$168)*$J$1,2),0)</f>
        <v>0</v>
      </c>
      <c r="K631" s="7">
        <f>IF(W630&gt;0,ROUND(MIN(C631,EvalSheet!$F$168)*$K$1,2),0)</f>
        <v>0</v>
      </c>
      <c r="L631" s="6">
        <f t="shared" si="176"/>
        <v>0</v>
      </c>
      <c r="M631" s="7">
        <f t="shared" si="177"/>
        <v>0</v>
      </c>
      <c r="N631" s="2">
        <f t="shared" si="168"/>
        <v>0</v>
      </c>
      <c r="O631" s="80">
        <f t="shared" si="169"/>
        <v>0</v>
      </c>
      <c r="P631" s="79">
        <f t="shared" si="170"/>
        <v>0</v>
      </c>
      <c r="Q631" s="80">
        <f t="shared" si="171"/>
        <v>0</v>
      </c>
      <c r="R631" s="80">
        <f t="shared" si="172"/>
        <v>0</v>
      </c>
      <c r="S631">
        <f t="shared" si="178"/>
        <v>0</v>
      </c>
      <c r="T631" s="35">
        <f t="shared" si="173"/>
        <v>0</v>
      </c>
      <c r="U631" s="35">
        <f t="shared" si="179"/>
        <v>0</v>
      </c>
      <c r="V631" s="42">
        <f t="shared" si="180"/>
        <v>0</v>
      </c>
      <c r="W631" s="42">
        <f t="shared" si="181"/>
        <v>0</v>
      </c>
    </row>
    <row r="632" spans="2:23" x14ac:dyDescent="0.25">
      <c r="B632">
        <v>630</v>
      </c>
      <c r="C632" s="35">
        <f t="shared" si="175"/>
        <v>0</v>
      </c>
      <c r="D632" s="46">
        <f>IF(W631&gt;0,ROUND(PMT(EvalSheet!$F$92/12,EvalSheet!$F$96*12,-C632),5),0)</f>
        <v>0</v>
      </c>
      <c r="E632" s="6">
        <f t="shared" si="174"/>
        <v>0</v>
      </c>
      <c r="F632" s="6">
        <f>IF(W631&gt;0,ROUND(MIN(C632,EvalSheet!$F$168)*$F$1,2),0)</f>
        <v>0</v>
      </c>
      <c r="G632" s="7">
        <v>0</v>
      </c>
      <c r="H632" s="7">
        <f>IF(W631&gt;0,ROUND(MIN(C632,EvalSheet!$F$168)*$H$1,0),0)</f>
        <v>0</v>
      </c>
      <c r="I632" s="7">
        <f>IF(W631&gt;0,ROUND(MIN(C632,EvalSheet!$F$168)*$I$1,2),0)</f>
        <v>0</v>
      </c>
      <c r="J632" s="7">
        <f>IF(W631&gt;0,ROUND(MIN(C632,EvalSheet!$F$168)*$J$1,2),0)</f>
        <v>0</v>
      </c>
      <c r="K632" s="7">
        <f>IF(W631&gt;0,ROUND(MIN(C632,EvalSheet!$F$168)*$K$1,2),0)</f>
        <v>0</v>
      </c>
      <c r="L632" s="6">
        <f t="shared" si="176"/>
        <v>0</v>
      </c>
      <c r="M632" s="7">
        <f t="shared" si="177"/>
        <v>0</v>
      </c>
      <c r="N632" s="2">
        <f t="shared" si="168"/>
        <v>0</v>
      </c>
      <c r="O632" s="80">
        <f t="shared" si="169"/>
        <v>0</v>
      </c>
      <c r="P632" s="79">
        <f t="shared" si="170"/>
        <v>0</v>
      </c>
      <c r="Q632" s="80">
        <f t="shared" si="171"/>
        <v>0</v>
      </c>
      <c r="R632" s="80">
        <f t="shared" si="172"/>
        <v>0</v>
      </c>
      <c r="S632">
        <f t="shared" si="178"/>
        <v>0</v>
      </c>
      <c r="T632" s="35">
        <f t="shared" si="173"/>
        <v>0</v>
      </c>
      <c r="U632" s="35">
        <f t="shared" si="179"/>
        <v>0</v>
      </c>
      <c r="V632" s="42">
        <f t="shared" si="180"/>
        <v>0</v>
      </c>
      <c r="W632" s="42">
        <f t="shared" si="181"/>
        <v>0</v>
      </c>
    </row>
    <row r="633" spans="2:23" x14ac:dyDescent="0.25">
      <c r="B633">
        <v>631</v>
      </c>
      <c r="C633" s="35">
        <f t="shared" si="175"/>
        <v>0</v>
      </c>
      <c r="D633" s="46">
        <f>IF(W632&gt;0,ROUND(PMT(EvalSheet!$F$92/12,EvalSheet!$F$96*12,-C633),5),0)</f>
        <v>0</v>
      </c>
      <c r="E633" s="6">
        <f t="shared" si="174"/>
        <v>0</v>
      </c>
      <c r="F633" s="6">
        <f>IF(W632&gt;0,ROUND(MIN(C633,EvalSheet!$F$168)*$F$1,2),0)</f>
        <v>0</v>
      </c>
      <c r="G633" s="7">
        <v>0</v>
      </c>
      <c r="H633" s="7">
        <f>IF(W632&gt;0,ROUND(MIN(C633,EvalSheet!$F$168)*$H$1,0),0)</f>
        <v>0</v>
      </c>
      <c r="I633" s="7">
        <f>IF(W632&gt;0,ROUND(MIN(C633,EvalSheet!$F$168)*$I$1,2),0)</f>
        <v>0</v>
      </c>
      <c r="J633" s="7">
        <f>IF(W632&gt;0,ROUND(MIN(C633,EvalSheet!$F$168)*$J$1,2),0)</f>
        <v>0</v>
      </c>
      <c r="K633" s="7">
        <f>IF(W632&gt;0,ROUND(MIN(C633,EvalSheet!$F$168)*$K$1,2),0)</f>
        <v>0</v>
      </c>
      <c r="L633" s="6">
        <f t="shared" si="176"/>
        <v>0</v>
      </c>
      <c r="M633" s="7">
        <f t="shared" si="177"/>
        <v>0</v>
      </c>
      <c r="N633" s="2">
        <f t="shared" si="168"/>
        <v>0</v>
      </c>
      <c r="O633" s="80">
        <f t="shared" si="169"/>
        <v>0</v>
      </c>
      <c r="P633" s="79">
        <f t="shared" si="170"/>
        <v>0</v>
      </c>
      <c r="Q633" s="80">
        <f t="shared" si="171"/>
        <v>0</v>
      </c>
      <c r="R633" s="80">
        <f t="shared" si="172"/>
        <v>0</v>
      </c>
      <c r="S633">
        <f t="shared" si="178"/>
        <v>0</v>
      </c>
      <c r="T633" s="35">
        <f t="shared" si="173"/>
        <v>0</v>
      </c>
      <c r="U633" s="35">
        <f t="shared" si="179"/>
        <v>0</v>
      </c>
      <c r="V633" s="42">
        <f t="shared" si="180"/>
        <v>0</v>
      </c>
      <c r="W633" s="42">
        <f t="shared" si="181"/>
        <v>0</v>
      </c>
    </row>
    <row r="634" spans="2:23" x14ac:dyDescent="0.25">
      <c r="B634">
        <v>632</v>
      </c>
      <c r="C634" s="35">
        <f t="shared" si="175"/>
        <v>0</v>
      </c>
      <c r="D634" s="46">
        <f>IF(W633&gt;0,ROUND(PMT(EvalSheet!$F$92/12,EvalSheet!$F$96*12,-C634),5),0)</f>
        <v>0</v>
      </c>
      <c r="E634" s="6">
        <f t="shared" si="174"/>
        <v>0</v>
      </c>
      <c r="F634" s="6">
        <f>IF(W633&gt;0,ROUND(MIN(C634,EvalSheet!$F$168)*$F$1,2),0)</f>
        <v>0</v>
      </c>
      <c r="G634" s="7">
        <v>0</v>
      </c>
      <c r="H634" s="7">
        <f>IF(W633&gt;0,ROUND(MIN(C634,EvalSheet!$F$168)*$H$1,0),0)</f>
        <v>0</v>
      </c>
      <c r="I634" s="7">
        <f>IF(W633&gt;0,ROUND(MIN(C634,EvalSheet!$F$168)*$I$1,2),0)</f>
        <v>0</v>
      </c>
      <c r="J634" s="7">
        <f>IF(W633&gt;0,ROUND(MIN(C634,EvalSheet!$F$168)*$J$1,2),0)</f>
        <v>0</v>
      </c>
      <c r="K634" s="7">
        <f>IF(W633&gt;0,ROUND(MIN(C634,EvalSheet!$F$168)*$K$1,2),0)</f>
        <v>0</v>
      </c>
      <c r="L634" s="6">
        <f t="shared" si="176"/>
        <v>0</v>
      </c>
      <c r="M634" s="7">
        <f t="shared" si="177"/>
        <v>0</v>
      </c>
      <c r="N634" s="2">
        <f t="shared" si="168"/>
        <v>0</v>
      </c>
      <c r="O634" s="80">
        <f t="shared" si="169"/>
        <v>0</v>
      </c>
      <c r="P634" s="79">
        <f t="shared" si="170"/>
        <v>0</v>
      </c>
      <c r="Q634" s="80">
        <f t="shared" si="171"/>
        <v>0</v>
      </c>
      <c r="R634" s="80">
        <f t="shared" si="172"/>
        <v>0</v>
      </c>
      <c r="S634">
        <f t="shared" si="178"/>
        <v>0</v>
      </c>
      <c r="T634" s="35">
        <f t="shared" si="173"/>
        <v>0</v>
      </c>
      <c r="U634" s="35">
        <f t="shared" si="179"/>
        <v>0</v>
      </c>
      <c r="V634" s="42">
        <f t="shared" si="180"/>
        <v>0</v>
      </c>
      <c r="W634" s="42">
        <f t="shared" si="181"/>
        <v>0</v>
      </c>
    </row>
    <row r="635" spans="2:23" x14ac:dyDescent="0.25">
      <c r="B635">
        <v>633</v>
      </c>
      <c r="C635" s="35">
        <f t="shared" si="175"/>
        <v>0</v>
      </c>
      <c r="D635" s="46">
        <f>IF(W634&gt;0,ROUND(PMT(EvalSheet!$F$92/12,EvalSheet!$F$96*12,-C635),5),0)</f>
        <v>0</v>
      </c>
      <c r="E635" s="6">
        <f t="shared" si="174"/>
        <v>0</v>
      </c>
      <c r="F635" s="6">
        <f>IF(W634&gt;0,ROUND(MIN(C635,EvalSheet!$F$168)*$F$1,2),0)</f>
        <v>0</v>
      </c>
      <c r="G635" s="7">
        <v>0</v>
      </c>
      <c r="H635" s="7">
        <f>IF(W634&gt;0,ROUND(MIN(C635,EvalSheet!$F$168)*$H$1,0),0)</f>
        <v>0</v>
      </c>
      <c r="I635" s="7">
        <f>IF(W634&gt;0,ROUND(MIN(C635,EvalSheet!$F$168)*$I$1,2),0)</f>
        <v>0</v>
      </c>
      <c r="J635" s="7">
        <f>IF(W634&gt;0,ROUND(MIN(C635,EvalSheet!$F$168)*$J$1,2),0)</f>
        <v>0</v>
      </c>
      <c r="K635" s="7">
        <f>IF(W634&gt;0,ROUND(MIN(C635,EvalSheet!$F$168)*$K$1,2),0)</f>
        <v>0</v>
      </c>
      <c r="L635" s="6">
        <f t="shared" si="176"/>
        <v>0</v>
      </c>
      <c r="M635" s="7">
        <f t="shared" si="177"/>
        <v>0</v>
      </c>
      <c r="N635" s="2">
        <f t="shared" si="168"/>
        <v>0</v>
      </c>
      <c r="O635" s="80">
        <f t="shared" si="169"/>
        <v>0</v>
      </c>
      <c r="P635" s="79">
        <f t="shared" si="170"/>
        <v>0</v>
      </c>
      <c r="Q635" s="80">
        <f t="shared" si="171"/>
        <v>0</v>
      </c>
      <c r="R635" s="80">
        <f t="shared" si="172"/>
        <v>0</v>
      </c>
      <c r="S635">
        <f t="shared" si="178"/>
        <v>0</v>
      </c>
      <c r="T635" s="35">
        <f t="shared" si="173"/>
        <v>0</v>
      </c>
      <c r="U635" s="35">
        <f t="shared" si="179"/>
        <v>0</v>
      </c>
      <c r="V635" s="42">
        <f t="shared" si="180"/>
        <v>0</v>
      </c>
      <c r="W635" s="42">
        <f t="shared" si="181"/>
        <v>0</v>
      </c>
    </row>
    <row r="636" spans="2:23" x14ac:dyDescent="0.25">
      <c r="B636">
        <v>634</v>
      </c>
      <c r="C636" s="35">
        <f t="shared" si="175"/>
        <v>0</v>
      </c>
      <c r="D636" s="46">
        <f>IF(W635&gt;0,ROUND(PMT(EvalSheet!$F$92/12,EvalSheet!$F$96*12,-C636),5),0)</f>
        <v>0</v>
      </c>
      <c r="E636" s="6">
        <f t="shared" si="174"/>
        <v>0</v>
      </c>
      <c r="F636" s="6">
        <f>IF(W635&gt;0,ROUND(MIN(C636,EvalSheet!$F$168)*$F$1,2),0)</f>
        <v>0</v>
      </c>
      <c r="G636" s="7">
        <v>0</v>
      </c>
      <c r="H636" s="7">
        <f>IF(W635&gt;0,ROUND(MIN(C636,EvalSheet!$F$168)*$H$1,0),0)</f>
        <v>0</v>
      </c>
      <c r="I636" s="7">
        <f>IF(W635&gt;0,ROUND(MIN(C636,EvalSheet!$F$168)*$I$1,2),0)</f>
        <v>0</v>
      </c>
      <c r="J636" s="7">
        <f>IF(W635&gt;0,ROUND(MIN(C636,EvalSheet!$F$168)*$J$1,2),0)</f>
        <v>0</v>
      </c>
      <c r="K636" s="7">
        <f>IF(W635&gt;0,ROUND(MIN(C636,EvalSheet!$F$168)*$K$1,2),0)</f>
        <v>0</v>
      </c>
      <c r="L636" s="6">
        <f t="shared" si="176"/>
        <v>0</v>
      </c>
      <c r="M636" s="7">
        <f t="shared" si="177"/>
        <v>0</v>
      </c>
      <c r="N636" s="2">
        <f t="shared" si="168"/>
        <v>0</v>
      </c>
      <c r="O636" s="80">
        <f t="shared" si="169"/>
        <v>0</v>
      </c>
      <c r="P636" s="79">
        <f t="shared" si="170"/>
        <v>0</v>
      </c>
      <c r="Q636" s="80">
        <f t="shared" si="171"/>
        <v>0</v>
      </c>
      <c r="R636" s="80">
        <f t="shared" si="172"/>
        <v>0</v>
      </c>
      <c r="S636">
        <f t="shared" si="178"/>
        <v>0</v>
      </c>
      <c r="T636" s="35">
        <f t="shared" si="173"/>
        <v>0</v>
      </c>
      <c r="U636" s="35">
        <f t="shared" si="179"/>
        <v>0</v>
      </c>
      <c r="V636" s="42">
        <f t="shared" si="180"/>
        <v>0</v>
      </c>
      <c r="W636" s="42">
        <f t="shared" si="181"/>
        <v>0</v>
      </c>
    </row>
    <row r="637" spans="2:23" x14ac:dyDescent="0.25">
      <c r="B637">
        <v>635</v>
      </c>
      <c r="C637" s="35">
        <f t="shared" si="175"/>
        <v>0</v>
      </c>
      <c r="D637" s="46">
        <f>IF(W636&gt;0,ROUND(PMT(EvalSheet!$F$92/12,EvalSheet!$F$96*12,-C637),5),0)</f>
        <v>0</v>
      </c>
      <c r="E637" s="6">
        <f t="shared" si="174"/>
        <v>0</v>
      </c>
      <c r="F637" s="6">
        <f>IF(W636&gt;0,ROUND(MIN(C637,EvalSheet!$F$168)*$F$1,2),0)</f>
        <v>0</v>
      </c>
      <c r="G637" s="7">
        <v>0</v>
      </c>
      <c r="H637" s="7">
        <f>IF(W636&gt;0,ROUND(MIN(C637,EvalSheet!$F$168)*$H$1,0),0)</f>
        <v>0</v>
      </c>
      <c r="I637" s="7">
        <f>IF(W636&gt;0,ROUND(MIN(C637,EvalSheet!$F$168)*$I$1,2),0)</f>
        <v>0</v>
      </c>
      <c r="J637" s="7">
        <f>IF(W636&gt;0,ROUND(MIN(C637,EvalSheet!$F$168)*$J$1,2),0)</f>
        <v>0</v>
      </c>
      <c r="K637" s="7">
        <f>IF(W636&gt;0,ROUND(MIN(C637,EvalSheet!$F$168)*$K$1,2),0)</f>
        <v>0</v>
      </c>
      <c r="L637" s="6">
        <f t="shared" si="176"/>
        <v>0</v>
      </c>
      <c r="M637" s="7">
        <f t="shared" si="177"/>
        <v>0</v>
      </c>
      <c r="N637" s="2">
        <f t="shared" si="168"/>
        <v>0</v>
      </c>
      <c r="O637" s="80">
        <f t="shared" si="169"/>
        <v>0</v>
      </c>
      <c r="P637" s="79">
        <f t="shared" si="170"/>
        <v>0</v>
      </c>
      <c r="Q637" s="80">
        <f t="shared" si="171"/>
        <v>0</v>
      </c>
      <c r="R637" s="80">
        <f t="shared" si="172"/>
        <v>0</v>
      </c>
      <c r="S637">
        <f t="shared" si="178"/>
        <v>0</v>
      </c>
      <c r="T637" s="35">
        <f t="shared" si="173"/>
        <v>0</v>
      </c>
      <c r="U637" s="35">
        <f t="shared" si="179"/>
        <v>0</v>
      </c>
      <c r="V637" s="42">
        <f t="shared" si="180"/>
        <v>0</v>
      </c>
      <c r="W637" s="42">
        <f t="shared" si="181"/>
        <v>0</v>
      </c>
    </row>
    <row r="638" spans="2:23" x14ac:dyDescent="0.25">
      <c r="B638">
        <v>636</v>
      </c>
      <c r="C638" s="35">
        <f t="shared" si="175"/>
        <v>0</v>
      </c>
      <c r="D638" s="46">
        <f>IF(W637&gt;0,ROUND(PMT(EvalSheet!$F$92/12,EvalSheet!$F$96*12,-C638),5),0)</f>
        <v>0</v>
      </c>
      <c r="E638" s="6">
        <f t="shared" si="174"/>
        <v>0</v>
      </c>
      <c r="F638" s="6">
        <f>IF(W637&gt;0,ROUND(MIN(C638,EvalSheet!$F$168)*$F$1,2),0)</f>
        <v>0</v>
      </c>
      <c r="G638" s="7">
        <v>0</v>
      </c>
      <c r="H638" s="7">
        <f>IF(W637&gt;0,ROUND(MIN(C638,EvalSheet!$F$168)*$H$1,0),0)</f>
        <v>0</v>
      </c>
      <c r="I638" s="7">
        <f>IF(W637&gt;0,ROUND(MIN(C638,EvalSheet!$F$168)*$I$1,2),0)</f>
        <v>0</v>
      </c>
      <c r="J638" s="7">
        <f>IF(W637&gt;0,ROUND(MIN(C638,EvalSheet!$F$168)*$J$1,2),0)</f>
        <v>0</v>
      </c>
      <c r="K638" s="7">
        <f>IF(W637&gt;0,ROUND(MIN(C638,EvalSheet!$F$168)*$K$1,2),0)</f>
        <v>0</v>
      </c>
      <c r="L638" s="6">
        <f t="shared" si="176"/>
        <v>0</v>
      </c>
      <c r="M638" s="7">
        <f t="shared" si="177"/>
        <v>0</v>
      </c>
      <c r="N638" s="2">
        <f t="shared" si="168"/>
        <v>0</v>
      </c>
      <c r="O638" s="80">
        <f t="shared" si="169"/>
        <v>0</v>
      </c>
      <c r="P638" s="79">
        <f t="shared" si="170"/>
        <v>0</v>
      </c>
      <c r="Q638" s="80">
        <f t="shared" si="171"/>
        <v>0</v>
      </c>
      <c r="R638" s="80">
        <f t="shared" si="172"/>
        <v>0</v>
      </c>
      <c r="S638">
        <f t="shared" si="178"/>
        <v>0</v>
      </c>
      <c r="T638" s="35">
        <f t="shared" si="173"/>
        <v>0</v>
      </c>
      <c r="U638" s="35">
        <f t="shared" si="179"/>
        <v>0</v>
      </c>
      <c r="V638" s="42">
        <f t="shared" si="180"/>
        <v>0</v>
      </c>
      <c r="W638" s="42">
        <f t="shared" si="181"/>
        <v>0</v>
      </c>
    </row>
    <row r="639" spans="2:23" x14ac:dyDescent="0.25">
      <c r="B639">
        <v>637</v>
      </c>
      <c r="C639" s="35">
        <f t="shared" si="175"/>
        <v>0</v>
      </c>
      <c r="D639" s="46">
        <f>IF(W638&gt;0,ROUND(PMT(EvalSheet!$F$92/12,EvalSheet!$F$96*12,-C639),5),0)</f>
        <v>0</v>
      </c>
      <c r="E639" s="6">
        <f t="shared" si="174"/>
        <v>0</v>
      </c>
      <c r="F639" s="6">
        <f>IF(W638&gt;0,ROUND(MIN(C639,EvalSheet!$F$168)*$F$1,2),0)</f>
        <v>0</v>
      </c>
      <c r="G639" s="7">
        <v>0</v>
      </c>
      <c r="H639" s="7">
        <f>IF(W638&gt;0,ROUND(MIN(C639,EvalSheet!$F$168)*$H$1,0),0)</f>
        <v>0</v>
      </c>
      <c r="I639" s="7">
        <f>IF(W638&gt;0,ROUND(MIN(C639,EvalSheet!$F$168)*$I$1,2),0)</f>
        <v>0</v>
      </c>
      <c r="J639" s="7">
        <f>IF(W638&gt;0,ROUND(MIN(C639,EvalSheet!$F$168)*$J$1,2),0)</f>
        <v>0</v>
      </c>
      <c r="K639" s="7">
        <f>IF(W638&gt;0,ROUND(MIN(C639,EvalSheet!$F$168)*$K$1,2),0)</f>
        <v>0</v>
      </c>
      <c r="L639" s="6">
        <f t="shared" si="176"/>
        <v>0</v>
      </c>
      <c r="M639" s="7">
        <f t="shared" si="177"/>
        <v>0</v>
      </c>
      <c r="N639" s="2">
        <f t="shared" si="168"/>
        <v>0</v>
      </c>
      <c r="O639" s="80">
        <f t="shared" si="169"/>
        <v>0</v>
      </c>
      <c r="P639" s="79">
        <f t="shared" si="170"/>
        <v>0</v>
      </c>
      <c r="Q639" s="80">
        <f t="shared" si="171"/>
        <v>0</v>
      </c>
      <c r="R639" s="80">
        <f t="shared" si="172"/>
        <v>0</v>
      </c>
      <c r="S639">
        <f t="shared" si="178"/>
        <v>0</v>
      </c>
      <c r="T639" s="35">
        <f t="shared" si="173"/>
        <v>0</v>
      </c>
      <c r="U639" s="35">
        <f t="shared" si="179"/>
        <v>0</v>
      </c>
      <c r="V639" s="42">
        <f t="shared" si="180"/>
        <v>0</v>
      </c>
      <c r="W639" s="42">
        <f t="shared" si="181"/>
        <v>0</v>
      </c>
    </row>
    <row r="640" spans="2:23" x14ac:dyDescent="0.25">
      <c r="B640">
        <v>638</v>
      </c>
      <c r="C640" s="35">
        <f t="shared" si="175"/>
        <v>0</v>
      </c>
      <c r="D640" s="46">
        <f>IF(W639&gt;0,ROUND(PMT(EvalSheet!$F$92/12,EvalSheet!$F$96*12,-C640),5),0)</f>
        <v>0</v>
      </c>
      <c r="E640" s="6">
        <f t="shared" si="174"/>
        <v>0</v>
      </c>
      <c r="F640" s="6">
        <f>IF(W639&gt;0,ROUND(MIN(C640,EvalSheet!$F$168)*$F$1,2),0)</f>
        <v>0</v>
      </c>
      <c r="G640" s="7">
        <v>0</v>
      </c>
      <c r="H640" s="7">
        <f>IF(W639&gt;0,ROUND(MIN(C640,EvalSheet!$F$168)*$H$1,0),0)</f>
        <v>0</v>
      </c>
      <c r="I640" s="7">
        <f>IF(W639&gt;0,ROUND(MIN(C640,EvalSheet!$F$168)*$I$1,2),0)</f>
        <v>0</v>
      </c>
      <c r="J640" s="7">
        <f>IF(W639&gt;0,ROUND(MIN(C640,EvalSheet!$F$168)*$J$1,2),0)</f>
        <v>0</v>
      </c>
      <c r="K640" s="7">
        <f>IF(W639&gt;0,ROUND(MIN(C640,EvalSheet!$F$168)*$K$1,2),0)</f>
        <v>0</v>
      </c>
      <c r="L640" s="6">
        <f t="shared" si="176"/>
        <v>0</v>
      </c>
      <c r="M640" s="7">
        <f t="shared" si="177"/>
        <v>0</v>
      </c>
      <c r="N640" s="2">
        <f t="shared" si="168"/>
        <v>0</v>
      </c>
      <c r="O640" s="80">
        <f t="shared" si="169"/>
        <v>0</v>
      </c>
      <c r="P640" s="79">
        <f t="shared" si="170"/>
        <v>0</v>
      </c>
      <c r="Q640" s="80">
        <f t="shared" si="171"/>
        <v>0</v>
      </c>
      <c r="R640" s="80">
        <f t="shared" si="172"/>
        <v>0</v>
      </c>
      <c r="S640">
        <f t="shared" si="178"/>
        <v>0</v>
      </c>
      <c r="T640" s="35">
        <f t="shared" si="173"/>
        <v>0</v>
      </c>
      <c r="U640" s="35">
        <f t="shared" si="179"/>
        <v>0</v>
      </c>
      <c r="V640" s="42">
        <f t="shared" si="180"/>
        <v>0</v>
      </c>
      <c r="W640" s="42">
        <f t="shared" si="181"/>
        <v>0</v>
      </c>
    </row>
    <row r="641" spans="2:23" x14ac:dyDescent="0.25">
      <c r="B641">
        <v>639</v>
      </c>
      <c r="C641" s="35">
        <f t="shared" si="175"/>
        <v>0</v>
      </c>
      <c r="D641" s="46">
        <f>IF(W640&gt;0,ROUND(PMT(EvalSheet!$F$92/12,EvalSheet!$F$96*12,-C641),5),0)</f>
        <v>0</v>
      </c>
      <c r="E641" s="6">
        <f t="shared" si="174"/>
        <v>0</v>
      </c>
      <c r="F641" s="6">
        <f>IF(W640&gt;0,ROUND(MIN(C641,EvalSheet!$F$168)*$F$1,2),0)</f>
        <v>0</v>
      </c>
      <c r="G641" s="7">
        <v>0</v>
      </c>
      <c r="H641" s="7">
        <f>IF(W640&gt;0,ROUND(MIN(C641,EvalSheet!$F$168)*$H$1,0),0)</f>
        <v>0</v>
      </c>
      <c r="I641" s="7">
        <f>IF(W640&gt;0,ROUND(MIN(C641,EvalSheet!$F$168)*$I$1,2),0)</f>
        <v>0</v>
      </c>
      <c r="J641" s="7">
        <f>IF(W640&gt;0,ROUND(MIN(C641,EvalSheet!$F$168)*$J$1,2),0)</f>
        <v>0</v>
      </c>
      <c r="K641" s="7">
        <f>IF(W640&gt;0,ROUND(MIN(C641,EvalSheet!$F$168)*$K$1,2),0)</f>
        <v>0</v>
      </c>
      <c r="L641" s="6">
        <f t="shared" si="176"/>
        <v>0</v>
      </c>
      <c r="M641" s="7">
        <f t="shared" si="177"/>
        <v>0</v>
      </c>
      <c r="N641" s="2">
        <f t="shared" si="168"/>
        <v>0</v>
      </c>
      <c r="O641" s="80">
        <f t="shared" si="169"/>
        <v>0</v>
      </c>
      <c r="P641" s="79">
        <f t="shared" si="170"/>
        <v>0</v>
      </c>
      <c r="Q641" s="80">
        <f t="shared" si="171"/>
        <v>0</v>
      </c>
      <c r="R641" s="80">
        <f t="shared" si="172"/>
        <v>0</v>
      </c>
      <c r="S641">
        <f t="shared" si="178"/>
        <v>0</v>
      </c>
      <c r="T641" s="35">
        <f t="shared" si="173"/>
        <v>0</v>
      </c>
      <c r="U641" s="35">
        <f t="shared" si="179"/>
        <v>0</v>
      </c>
      <c r="V641" s="42">
        <f t="shared" si="180"/>
        <v>0</v>
      </c>
      <c r="W641" s="42">
        <f t="shared" si="181"/>
        <v>0</v>
      </c>
    </row>
    <row r="642" spans="2:23" x14ac:dyDescent="0.25">
      <c r="B642">
        <v>640</v>
      </c>
      <c r="C642" s="35">
        <f t="shared" si="175"/>
        <v>0</v>
      </c>
      <c r="D642" s="46">
        <f>IF(W641&gt;0,ROUND(PMT(EvalSheet!$F$92/12,EvalSheet!$F$96*12,-C642),5),0)</f>
        <v>0</v>
      </c>
      <c r="E642" s="6">
        <f t="shared" si="174"/>
        <v>0</v>
      </c>
      <c r="F642" s="6">
        <f>IF(W641&gt;0,ROUND(MIN(C642,EvalSheet!$F$168)*$F$1,2),0)</f>
        <v>0</v>
      </c>
      <c r="G642" s="7">
        <v>0</v>
      </c>
      <c r="H642" s="7">
        <f>IF(W641&gt;0,ROUND(MIN(C642,EvalSheet!$F$168)*$H$1,0),0)</f>
        <v>0</v>
      </c>
      <c r="I642" s="7">
        <f>IF(W641&gt;0,ROUND(MIN(C642,EvalSheet!$F$168)*$I$1,2),0)</f>
        <v>0</v>
      </c>
      <c r="J642" s="7">
        <f>IF(W641&gt;0,ROUND(MIN(C642,EvalSheet!$F$168)*$J$1,2),0)</f>
        <v>0</v>
      </c>
      <c r="K642" s="7">
        <f>IF(W641&gt;0,ROUND(MIN(C642,EvalSheet!$F$168)*$K$1,2),0)</f>
        <v>0</v>
      </c>
      <c r="L642" s="6">
        <f t="shared" si="176"/>
        <v>0</v>
      </c>
      <c r="M642" s="7">
        <f t="shared" si="177"/>
        <v>0</v>
      </c>
      <c r="N642" s="2">
        <f t="shared" si="168"/>
        <v>0</v>
      </c>
      <c r="O642" s="80">
        <f t="shared" si="169"/>
        <v>0</v>
      </c>
      <c r="P642" s="79">
        <f t="shared" si="170"/>
        <v>0</v>
      </c>
      <c r="Q642" s="80">
        <f t="shared" si="171"/>
        <v>0</v>
      </c>
      <c r="R642" s="80">
        <f t="shared" si="172"/>
        <v>0</v>
      </c>
      <c r="S642">
        <f t="shared" si="178"/>
        <v>0</v>
      </c>
      <c r="T642" s="35">
        <f t="shared" si="173"/>
        <v>0</v>
      </c>
      <c r="U642" s="35">
        <f t="shared" si="179"/>
        <v>0</v>
      </c>
      <c r="V642" s="42">
        <f t="shared" si="180"/>
        <v>0</v>
      </c>
      <c r="W642" s="42">
        <f t="shared" si="181"/>
        <v>0</v>
      </c>
    </row>
    <row r="643" spans="2:23" x14ac:dyDescent="0.25">
      <c r="B643">
        <v>641</v>
      </c>
      <c r="C643" s="35">
        <f t="shared" ref="C643:C678" si="182">IF(W642&gt;0,C642-1000,C642)</f>
        <v>0</v>
      </c>
      <c r="D643" s="46">
        <f>IF(W642&gt;0,ROUND(PMT(EvalSheet!$F$92/12,EvalSheet!$F$96*12,-C643),5),0)</f>
        <v>0</v>
      </c>
      <c r="E643" s="6">
        <f t="shared" si="174"/>
        <v>0</v>
      </c>
      <c r="F643" s="6">
        <f>IF(W642&gt;0,ROUND(MIN(C643,EvalSheet!$F$168)*$F$1,2),0)</f>
        <v>0</v>
      </c>
      <c r="G643" s="7">
        <v>0</v>
      </c>
      <c r="H643" s="7">
        <f>IF(W642&gt;0,ROUND(MIN(C643,EvalSheet!$F$168)*$H$1,0),0)</f>
        <v>0</v>
      </c>
      <c r="I643" s="7">
        <f>IF(W642&gt;0,ROUND(MIN(C643,EvalSheet!$F$168)*$I$1,2),0)</f>
        <v>0</v>
      </c>
      <c r="J643" s="7">
        <f>IF(W642&gt;0,ROUND(MIN(C643,EvalSheet!$F$168)*$J$1,2),0)</f>
        <v>0</v>
      </c>
      <c r="K643" s="7">
        <f>IF(W642&gt;0,ROUND(MIN(C643,EvalSheet!$F$168)*$K$1,2),0)</f>
        <v>0</v>
      </c>
      <c r="L643" s="6">
        <f t="shared" ref="L643:L678" si="183">IF(W642&gt;0,F643+SUM(H643:K643),0)</f>
        <v>0</v>
      </c>
      <c r="M643" s="7">
        <f t="shared" ref="M643:M678" si="184">IF(W642&gt;0,ROUND(L643/12,2),0)</f>
        <v>0</v>
      </c>
      <c r="N643" s="2">
        <f t="shared" ref="N643:N706" si="185">INT(M643)</f>
        <v>0</v>
      </c>
      <c r="O643" s="80">
        <f t="shared" ref="O643:O706" si="186">INT((M643-N643)*10)/10</f>
        <v>0</v>
      </c>
      <c r="P643" s="79">
        <f t="shared" ref="P643:P706" si="187">M643-N643-O643</f>
        <v>0</v>
      </c>
      <c r="Q643" s="80">
        <f t="shared" ref="Q643:Q706" si="188">IF(OR(P643=0.05,P643=0),P643,IF(AND(P643&gt;0.051,P643&lt;0.1),0.1,IF(AND(P643&gt;0.001,P643&lt;0.05),0.05,P643)))</f>
        <v>0</v>
      </c>
      <c r="R643" s="80">
        <f t="shared" ref="R643:R706" si="189">N643+O643+Q643</f>
        <v>0</v>
      </c>
      <c r="S643">
        <f t="shared" ref="S643:S678" si="190">IF(W642&gt;0,S642,0)</f>
        <v>0</v>
      </c>
      <c r="T643" s="35">
        <f t="shared" si="173"/>
        <v>0</v>
      </c>
      <c r="U643" s="35">
        <f t="shared" ref="U643:U678" si="191">IF(AND(T643&gt;0,T644=0),T643,0)</f>
        <v>0</v>
      </c>
      <c r="V643" s="42">
        <f t="shared" ref="V643:V678" si="192">IF(W642&gt;0,V642,0)</f>
        <v>0</v>
      </c>
      <c r="W643" s="42">
        <f t="shared" ref="W643:W678" si="193">IF(ROUND(T643-V643,2)&gt;0,ROUND(T643-V643,2),0)</f>
        <v>0</v>
      </c>
    </row>
    <row r="644" spans="2:23" x14ac:dyDescent="0.25">
      <c r="B644">
        <v>642</v>
      </c>
      <c r="C644" s="35">
        <f t="shared" si="182"/>
        <v>0</v>
      </c>
      <c r="D644" s="46">
        <f>IF(W643&gt;0,ROUND(PMT(EvalSheet!$F$92/12,EvalSheet!$F$96*12,-C644),5),0)</f>
        <v>0</v>
      </c>
      <c r="E644" s="6">
        <f t="shared" si="174"/>
        <v>0</v>
      </c>
      <c r="F644" s="6">
        <f>IF(W643&gt;0,ROUND(MIN(C644,EvalSheet!$F$168)*$F$1,2),0)</f>
        <v>0</v>
      </c>
      <c r="G644" s="7">
        <v>0</v>
      </c>
      <c r="H644" s="7">
        <f>IF(W643&gt;0,ROUND(MIN(C644,EvalSheet!$F$168)*$H$1,0),0)</f>
        <v>0</v>
      </c>
      <c r="I644" s="7">
        <f>IF(W643&gt;0,ROUND(MIN(C644,EvalSheet!$F$168)*$I$1,2),0)</f>
        <v>0</v>
      </c>
      <c r="J644" s="7">
        <f>IF(W643&gt;0,ROUND(MIN(C644,EvalSheet!$F$168)*$J$1,2),0)</f>
        <v>0</v>
      </c>
      <c r="K644" s="7">
        <f>IF(W643&gt;0,ROUND(MIN(C644,EvalSheet!$F$168)*$K$1,2),0)</f>
        <v>0</v>
      </c>
      <c r="L644" s="6">
        <f t="shared" si="183"/>
        <v>0</v>
      </c>
      <c r="M644" s="7">
        <f t="shared" si="184"/>
        <v>0</v>
      </c>
      <c r="N644" s="2">
        <f t="shared" si="185"/>
        <v>0</v>
      </c>
      <c r="O644" s="80">
        <f t="shared" si="186"/>
        <v>0</v>
      </c>
      <c r="P644" s="79">
        <f t="shared" si="187"/>
        <v>0</v>
      </c>
      <c r="Q644" s="80">
        <f t="shared" si="188"/>
        <v>0</v>
      </c>
      <c r="R644" s="80">
        <f t="shared" si="189"/>
        <v>0</v>
      </c>
      <c r="S644">
        <f t="shared" si="190"/>
        <v>0</v>
      </c>
      <c r="T644" s="35">
        <f t="shared" ref="T644:T707" si="194">SUM(D644:E644)+R644+S644</f>
        <v>0</v>
      </c>
      <c r="U644" s="35">
        <f t="shared" si="191"/>
        <v>0</v>
      </c>
      <c r="V644" s="42">
        <f t="shared" si="192"/>
        <v>0</v>
      </c>
      <c r="W644" s="42">
        <f t="shared" si="193"/>
        <v>0</v>
      </c>
    </row>
    <row r="645" spans="2:23" x14ac:dyDescent="0.25">
      <c r="B645">
        <v>643</v>
      </c>
      <c r="C645" s="35">
        <f t="shared" si="182"/>
        <v>0</v>
      </c>
      <c r="D645" s="46">
        <f>IF(W644&gt;0,ROUND(PMT(EvalSheet!$F$92/12,EvalSheet!$F$96*12,-C645),5),0)</f>
        <v>0</v>
      </c>
      <c r="E645" s="6">
        <f t="shared" ref="E645:E708" si="195">IF(W644&gt;0,ROUND(C645*$E$1/1000,2),0)</f>
        <v>0</v>
      </c>
      <c r="F645" s="6">
        <f>IF(W644&gt;0,ROUND(MIN(C645,EvalSheet!$F$168)*$F$1,2),0)</f>
        <v>0</v>
      </c>
      <c r="G645" s="7">
        <v>0</v>
      </c>
      <c r="H645" s="7">
        <f>IF(W644&gt;0,ROUND(MIN(C645,EvalSheet!$F$168)*$H$1,0),0)</f>
        <v>0</v>
      </c>
      <c r="I645" s="7">
        <f>IF(W644&gt;0,ROUND(MIN(C645,EvalSheet!$F$168)*$I$1,2),0)</f>
        <v>0</v>
      </c>
      <c r="J645" s="7">
        <f>IF(W644&gt;0,ROUND(MIN(C645,EvalSheet!$F$168)*$J$1,2),0)</f>
        <v>0</v>
      </c>
      <c r="K645" s="7">
        <f>IF(W644&gt;0,ROUND(MIN(C645,EvalSheet!$F$168)*$K$1,2),0)</f>
        <v>0</v>
      </c>
      <c r="L645" s="6">
        <f t="shared" si="183"/>
        <v>0</v>
      </c>
      <c r="M645" s="7">
        <f t="shared" si="184"/>
        <v>0</v>
      </c>
      <c r="N645" s="2">
        <f t="shared" si="185"/>
        <v>0</v>
      </c>
      <c r="O645" s="80">
        <f t="shared" si="186"/>
        <v>0</v>
      </c>
      <c r="P645" s="79">
        <f t="shared" si="187"/>
        <v>0</v>
      </c>
      <c r="Q645" s="80">
        <f t="shared" si="188"/>
        <v>0</v>
      </c>
      <c r="R645" s="80">
        <f t="shared" si="189"/>
        <v>0</v>
      </c>
      <c r="S645">
        <f t="shared" si="190"/>
        <v>0</v>
      </c>
      <c r="T645" s="35">
        <f t="shared" si="194"/>
        <v>0</v>
      </c>
      <c r="U645" s="35">
        <f t="shared" si="191"/>
        <v>0</v>
      </c>
      <c r="V645" s="42">
        <f t="shared" si="192"/>
        <v>0</v>
      </c>
      <c r="W645" s="42">
        <f t="shared" si="193"/>
        <v>0</v>
      </c>
    </row>
    <row r="646" spans="2:23" x14ac:dyDescent="0.25">
      <c r="B646">
        <v>644</v>
      </c>
      <c r="C646" s="35">
        <f t="shared" si="182"/>
        <v>0</v>
      </c>
      <c r="D646" s="46">
        <f>IF(W645&gt;0,ROUND(PMT(EvalSheet!$F$92/12,EvalSheet!$F$96*12,-C646),5),0)</f>
        <v>0</v>
      </c>
      <c r="E646" s="6">
        <f t="shared" si="195"/>
        <v>0</v>
      </c>
      <c r="F646" s="6">
        <f>IF(W645&gt;0,ROUND(MIN(C646,EvalSheet!$F$168)*$F$1,2),0)</f>
        <v>0</v>
      </c>
      <c r="G646" s="7">
        <v>0</v>
      </c>
      <c r="H646" s="7">
        <f>IF(W645&gt;0,ROUND(MIN(C646,EvalSheet!$F$168)*$H$1,0),0)</f>
        <v>0</v>
      </c>
      <c r="I646" s="7">
        <f>IF(W645&gt;0,ROUND(MIN(C646,EvalSheet!$F$168)*$I$1,2),0)</f>
        <v>0</v>
      </c>
      <c r="J646" s="7">
        <f>IF(W645&gt;0,ROUND(MIN(C646,EvalSheet!$F$168)*$J$1,2),0)</f>
        <v>0</v>
      </c>
      <c r="K646" s="7">
        <f>IF(W645&gt;0,ROUND(MIN(C646,EvalSheet!$F$168)*$K$1,2),0)</f>
        <v>0</v>
      </c>
      <c r="L646" s="6">
        <f t="shared" si="183"/>
        <v>0</v>
      </c>
      <c r="M646" s="7">
        <f t="shared" si="184"/>
        <v>0</v>
      </c>
      <c r="N646" s="2">
        <f t="shared" si="185"/>
        <v>0</v>
      </c>
      <c r="O646" s="80">
        <f t="shared" si="186"/>
        <v>0</v>
      </c>
      <c r="P646" s="79">
        <f t="shared" si="187"/>
        <v>0</v>
      </c>
      <c r="Q646" s="80">
        <f t="shared" si="188"/>
        <v>0</v>
      </c>
      <c r="R646" s="80">
        <f t="shared" si="189"/>
        <v>0</v>
      </c>
      <c r="S646">
        <f t="shared" si="190"/>
        <v>0</v>
      </c>
      <c r="T646" s="35">
        <f t="shared" si="194"/>
        <v>0</v>
      </c>
      <c r="U646" s="35">
        <f t="shared" si="191"/>
        <v>0</v>
      </c>
      <c r="V646" s="42">
        <f t="shared" si="192"/>
        <v>0</v>
      </c>
      <c r="W646" s="42">
        <f t="shared" si="193"/>
        <v>0</v>
      </c>
    </row>
    <row r="647" spans="2:23" x14ac:dyDescent="0.25">
      <c r="B647">
        <v>645</v>
      </c>
      <c r="C647" s="35">
        <f t="shared" si="182"/>
        <v>0</v>
      </c>
      <c r="D647" s="46">
        <f>IF(W646&gt;0,ROUND(PMT(EvalSheet!$F$92/12,EvalSheet!$F$96*12,-C647),5),0)</f>
        <v>0</v>
      </c>
      <c r="E647" s="6">
        <f t="shared" si="195"/>
        <v>0</v>
      </c>
      <c r="F647" s="6">
        <f>IF(W646&gt;0,ROUND(MIN(C647,EvalSheet!$F$168)*$F$1,2),0)</f>
        <v>0</v>
      </c>
      <c r="G647" s="7">
        <v>0</v>
      </c>
      <c r="H647" s="7">
        <f>IF(W646&gt;0,ROUND(MIN(C647,EvalSheet!$F$168)*$H$1,0),0)</f>
        <v>0</v>
      </c>
      <c r="I647" s="7">
        <f>IF(W646&gt;0,ROUND(MIN(C647,EvalSheet!$F$168)*$I$1,2),0)</f>
        <v>0</v>
      </c>
      <c r="J647" s="7">
        <f>IF(W646&gt;0,ROUND(MIN(C647,EvalSheet!$F$168)*$J$1,2),0)</f>
        <v>0</v>
      </c>
      <c r="K647" s="7">
        <f>IF(W646&gt;0,ROUND(MIN(C647,EvalSheet!$F$168)*$K$1,2),0)</f>
        <v>0</v>
      </c>
      <c r="L647" s="6">
        <f t="shared" si="183"/>
        <v>0</v>
      </c>
      <c r="M647" s="7">
        <f t="shared" si="184"/>
        <v>0</v>
      </c>
      <c r="N647" s="2">
        <f t="shared" si="185"/>
        <v>0</v>
      </c>
      <c r="O647" s="80">
        <f t="shared" si="186"/>
        <v>0</v>
      </c>
      <c r="P647" s="79">
        <f t="shared" si="187"/>
        <v>0</v>
      </c>
      <c r="Q647" s="80">
        <f t="shared" si="188"/>
        <v>0</v>
      </c>
      <c r="R647" s="80">
        <f t="shared" si="189"/>
        <v>0</v>
      </c>
      <c r="S647">
        <f t="shared" si="190"/>
        <v>0</v>
      </c>
      <c r="T647" s="35">
        <f t="shared" si="194"/>
        <v>0</v>
      </c>
      <c r="U647" s="35">
        <f t="shared" si="191"/>
        <v>0</v>
      </c>
      <c r="V647" s="42">
        <f t="shared" si="192"/>
        <v>0</v>
      </c>
      <c r="W647" s="42">
        <f t="shared" si="193"/>
        <v>0</v>
      </c>
    </row>
    <row r="648" spans="2:23" x14ac:dyDescent="0.25">
      <c r="B648">
        <v>646</v>
      </c>
      <c r="C648" s="35">
        <f t="shared" si="182"/>
        <v>0</v>
      </c>
      <c r="D648" s="46">
        <f>IF(W647&gt;0,ROUND(PMT(EvalSheet!$F$92/12,EvalSheet!$F$96*12,-C648),5),0)</f>
        <v>0</v>
      </c>
      <c r="E648" s="6">
        <f t="shared" si="195"/>
        <v>0</v>
      </c>
      <c r="F648" s="6">
        <f>IF(W647&gt;0,ROUND(MIN(C648,EvalSheet!$F$168)*$F$1,2),0)</f>
        <v>0</v>
      </c>
      <c r="G648" s="7">
        <v>0</v>
      </c>
      <c r="H648" s="7">
        <f>IF(W647&gt;0,ROUND(MIN(C648,EvalSheet!$F$168)*$H$1,0),0)</f>
        <v>0</v>
      </c>
      <c r="I648" s="7">
        <f>IF(W647&gt;0,ROUND(MIN(C648,EvalSheet!$F$168)*$I$1,2),0)</f>
        <v>0</v>
      </c>
      <c r="J648" s="7">
        <f>IF(W647&gt;0,ROUND(MIN(C648,EvalSheet!$F$168)*$J$1,2),0)</f>
        <v>0</v>
      </c>
      <c r="K648" s="7">
        <f>IF(W647&gt;0,ROUND(MIN(C648,EvalSheet!$F$168)*$K$1,2),0)</f>
        <v>0</v>
      </c>
      <c r="L648" s="6">
        <f t="shared" si="183"/>
        <v>0</v>
      </c>
      <c r="M648" s="7">
        <f t="shared" si="184"/>
        <v>0</v>
      </c>
      <c r="N648" s="2">
        <f t="shared" si="185"/>
        <v>0</v>
      </c>
      <c r="O648" s="80">
        <f t="shared" si="186"/>
        <v>0</v>
      </c>
      <c r="P648" s="79">
        <f t="shared" si="187"/>
        <v>0</v>
      </c>
      <c r="Q648" s="80">
        <f t="shared" si="188"/>
        <v>0</v>
      </c>
      <c r="R648" s="80">
        <f t="shared" si="189"/>
        <v>0</v>
      </c>
      <c r="S648">
        <f t="shared" si="190"/>
        <v>0</v>
      </c>
      <c r="T648" s="35">
        <f t="shared" si="194"/>
        <v>0</v>
      </c>
      <c r="U648" s="35">
        <f t="shared" si="191"/>
        <v>0</v>
      </c>
      <c r="V648" s="42">
        <f t="shared" si="192"/>
        <v>0</v>
      </c>
      <c r="W648" s="42">
        <f t="shared" si="193"/>
        <v>0</v>
      </c>
    </row>
    <row r="649" spans="2:23" x14ac:dyDescent="0.25">
      <c r="B649">
        <v>647</v>
      </c>
      <c r="C649" s="35">
        <f t="shared" si="182"/>
        <v>0</v>
      </c>
      <c r="D649" s="46">
        <f>IF(W648&gt;0,ROUND(PMT(EvalSheet!$F$92/12,EvalSheet!$F$96*12,-C649),5),0)</f>
        <v>0</v>
      </c>
      <c r="E649" s="6">
        <f t="shared" si="195"/>
        <v>0</v>
      </c>
      <c r="F649" s="6">
        <f>IF(W648&gt;0,ROUND(MIN(C649,EvalSheet!$F$168)*$F$1,2),0)</f>
        <v>0</v>
      </c>
      <c r="G649" s="7">
        <v>0</v>
      </c>
      <c r="H649" s="7">
        <f>IF(W648&gt;0,ROUND(MIN(C649,EvalSheet!$F$168)*$H$1,0),0)</f>
        <v>0</v>
      </c>
      <c r="I649" s="7">
        <f>IF(W648&gt;0,ROUND(MIN(C649,EvalSheet!$F$168)*$I$1,2),0)</f>
        <v>0</v>
      </c>
      <c r="J649" s="7">
        <f>IF(W648&gt;0,ROUND(MIN(C649,EvalSheet!$F$168)*$J$1,2),0)</f>
        <v>0</v>
      </c>
      <c r="K649" s="7">
        <f>IF(W648&gt;0,ROUND(MIN(C649,EvalSheet!$F$168)*$K$1,2),0)</f>
        <v>0</v>
      </c>
      <c r="L649" s="6">
        <f t="shared" si="183"/>
        <v>0</v>
      </c>
      <c r="M649" s="7">
        <f t="shared" si="184"/>
        <v>0</v>
      </c>
      <c r="N649" s="2">
        <f t="shared" si="185"/>
        <v>0</v>
      </c>
      <c r="O649" s="80">
        <f t="shared" si="186"/>
        <v>0</v>
      </c>
      <c r="P649" s="79">
        <f t="shared" si="187"/>
        <v>0</v>
      </c>
      <c r="Q649" s="80">
        <f t="shared" si="188"/>
        <v>0</v>
      </c>
      <c r="R649" s="80">
        <f t="shared" si="189"/>
        <v>0</v>
      </c>
      <c r="S649">
        <f t="shared" si="190"/>
        <v>0</v>
      </c>
      <c r="T649" s="35">
        <f t="shared" si="194"/>
        <v>0</v>
      </c>
      <c r="U649" s="35">
        <f t="shared" si="191"/>
        <v>0</v>
      </c>
      <c r="V649" s="42">
        <f t="shared" si="192"/>
        <v>0</v>
      </c>
      <c r="W649" s="42">
        <f t="shared" si="193"/>
        <v>0</v>
      </c>
    </row>
    <row r="650" spans="2:23" x14ac:dyDescent="0.25">
      <c r="B650">
        <v>648</v>
      </c>
      <c r="C650" s="35">
        <f t="shared" si="182"/>
        <v>0</v>
      </c>
      <c r="D650" s="46">
        <f>IF(W649&gt;0,ROUND(PMT(EvalSheet!$F$92/12,EvalSheet!$F$96*12,-C650),5),0)</f>
        <v>0</v>
      </c>
      <c r="E650" s="6">
        <f t="shared" si="195"/>
        <v>0</v>
      </c>
      <c r="F650" s="6">
        <f>IF(W649&gt;0,ROUND(MIN(C650,EvalSheet!$F$168)*$F$1,2),0)</f>
        <v>0</v>
      </c>
      <c r="G650" s="7">
        <v>0</v>
      </c>
      <c r="H650" s="7">
        <f>IF(W649&gt;0,ROUND(MIN(C650,EvalSheet!$F$168)*$H$1,0),0)</f>
        <v>0</v>
      </c>
      <c r="I650" s="7">
        <f>IF(W649&gt;0,ROUND(MIN(C650,EvalSheet!$F$168)*$I$1,2),0)</f>
        <v>0</v>
      </c>
      <c r="J650" s="7">
        <f>IF(W649&gt;0,ROUND(MIN(C650,EvalSheet!$F$168)*$J$1,2),0)</f>
        <v>0</v>
      </c>
      <c r="K650" s="7">
        <f>IF(W649&gt;0,ROUND(MIN(C650,EvalSheet!$F$168)*$K$1,2),0)</f>
        <v>0</v>
      </c>
      <c r="L650" s="6">
        <f t="shared" si="183"/>
        <v>0</v>
      </c>
      <c r="M650" s="7">
        <f t="shared" si="184"/>
        <v>0</v>
      </c>
      <c r="N650" s="2">
        <f t="shared" si="185"/>
        <v>0</v>
      </c>
      <c r="O650" s="80">
        <f t="shared" si="186"/>
        <v>0</v>
      </c>
      <c r="P650" s="79">
        <f t="shared" si="187"/>
        <v>0</v>
      </c>
      <c r="Q650" s="80">
        <f t="shared" si="188"/>
        <v>0</v>
      </c>
      <c r="R650" s="80">
        <f t="shared" si="189"/>
        <v>0</v>
      </c>
      <c r="S650">
        <f t="shared" si="190"/>
        <v>0</v>
      </c>
      <c r="T650" s="35">
        <f t="shared" si="194"/>
        <v>0</v>
      </c>
      <c r="U650" s="35">
        <f t="shared" si="191"/>
        <v>0</v>
      </c>
      <c r="V650" s="42">
        <f t="shared" si="192"/>
        <v>0</v>
      </c>
      <c r="W650" s="42">
        <f t="shared" si="193"/>
        <v>0</v>
      </c>
    </row>
    <row r="651" spans="2:23" x14ac:dyDescent="0.25">
      <c r="B651">
        <v>649</v>
      </c>
      <c r="C651" s="35">
        <f t="shared" si="182"/>
        <v>0</v>
      </c>
      <c r="D651" s="46">
        <f>IF(W650&gt;0,ROUND(PMT(EvalSheet!$F$92/12,EvalSheet!$F$96*12,-C651),5),0)</f>
        <v>0</v>
      </c>
      <c r="E651" s="6">
        <f t="shared" si="195"/>
        <v>0</v>
      </c>
      <c r="F651" s="6">
        <f>IF(W650&gt;0,ROUND(MIN(C651,EvalSheet!$F$168)*$F$1,2),0)</f>
        <v>0</v>
      </c>
      <c r="G651" s="7">
        <v>0</v>
      </c>
      <c r="H651" s="7">
        <f>IF(W650&gt;0,ROUND(MIN(C651,EvalSheet!$F$168)*$H$1,0),0)</f>
        <v>0</v>
      </c>
      <c r="I651" s="7">
        <f>IF(W650&gt;0,ROUND(MIN(C651,EvalSheet!$F$168)*$I$1,2),0)</f>
        <v>0</v>
      </c>
      <c r="J651" s="7">
        <f>IF(W650&gt;0,ROUND(MIN(C651,EvalSheet!$F$168)*$J$1,2),0)</f>
        <v>0</v>
      </c>
      <c r="K651" s="7">
        <f>IF(W650&gt;0,ROUND(MIN(C651,EvalSheet!$F$168)*$K$1,2),0)</f>
        <v>0</v>
      </c>
      <c r="L651" s="6">
        <f t="shared" si="183"/>
        <v>0</v>
      </c>
      <c r="M651" s="7">
        <f t="shared" si="184"/>
        <v>0</v>
      </c>
      <c r="N651" s="2">
        <f t="shared" si="185"/>
        <v>0</v>
      </c>
      <c r="O651" s="80">
        <f t="shared" si="186"/>
        <v>0</v>
      </c>
      <c r="P651" s="79">
        <f t="shared" si="187"/>
        <v>0</v>
      </c>
      <c r="Q651" s="80">
        <f t="shared" si="188"/>
        <v>0</v>
      </c>
      <c r="R651" s="80">
        <f t="shared" si="189"/>
        <v>0</v>
      </c>
      <c r="S651">
        <f t="shared" si="190"/>
        <v>0</v>
      </c>
      <c r="T651" s="35">
        <f t="shared" si="194"/>
        <v>0</v>
      </c>
      <c r="U651" s="35">
        <f t="shared" si="191"/>
        <v>0</v>
      </c>
      <c r="V651" s="42">
        <f t="shared" si="192"/>
        <v>0</v>
      </c>
      <c r="W651" s="42">
        <f t="shared" si="193"/>
        <v>0</v>
      </c>
    </row>
    <row r="652" spans="2:23" x14ac:dyDescent="0.25">
      <c r="B652">
        <v>650</v>
      </c>
      <c r="C652" s="35">
        <f t="shared" si="182"/>
        <v>0</v>
      </c>
      <c r="D652" s="46">
        <f>IF(W651&gt;0,ROUND(PMT(EvalSheet!$F$92/12,EvalSheet!$F$96*12,-C652),5),0)</f>
        <v>0</v>
      </c>
      <c r="E652" s="6">
        <f t="shared" si="195"/>
        <v>0</v>
      </c>
      <c r="F652" s="6">
        <f>IF(W651&gt;0,ROUND(MIN(C652,EvalSheet!$F$168)*$F$1,2),0)</f>
        <v>0</v>
      </c>
      <c r="G652" s="7">
        <v>0</v>
      </c>
      <c r="H652" s="7">
        <f>IF(W651&gt;0,ROUND(MIN(C652,EvalSheet!$F$168)*$H$1,0),0)</f>
        <v>0</v>
      </c>
      <c r="I652" s="7">
        <f>IF(W651&gt;0,ROUND(MIN(C652,EvalSheet!$F$168)*$I$1,2),0)</f>
        <v>0</v>
      </c>
      <c r="J652" s="7">
        <f>IF(W651&gt;0,ROUND(MIN(C652,EvalSheet!$F$168)*$J$1,2),0)</f>
        <v>0</v>
      </c>
      <c r="K652" s="7">
        <f>IF(W651&gt;0,ROUND(MIN(C652,EvalSheet!$F$168)*$K$1,2),0)</f>
        <v>0</v>
      </c>
      <c r="L652" s="6">
        <f t="shared" si="183"/>
        <v>0</v>
      </c>
      <c r="M652" s="7">
        <f t="shared" si="184"/>
        <v>0</v>
      </c>
      <c r="N652" s="2">
        <f t="shared" si="185"/>
        <v>0</v>
      </c>
      <c r="O652" s="80">
        <f t="shared" si="186"/>
        <v>0</v>
      </c>
      <c r="P652" s="79">
        <f t="shared" si="187"/>
        <v>0</v>
      </c>
      <c r="Q652" s="80">
        <f t="shared" si="188"/>
        <v>0</v>
      </c>
      <c r="R652" s="80">
        <f t="shared" si="189"/>
        <v>0</v>
      </c>
      <c r="S652">
        <f t="shared" si="190"/>
        <v>0</v>
      </c>
      <c r="T652" s="35">
        <f t="shared" si="194"/>
        <v>0</v>
      </c>
      <c r="U652" s="35">
        <f t="shared" si="191"/>
        <v>0</v>
      </c>
      <c r="V652" s="42">
        <f t="shared" si="192"/>
        <v>0</v>
      </c>
      <c r="W652" s="42">
        <f t="shared" si="193"/>
        <v>0</v>
      </c>
    </row>
    <row r="653" spans="2:23" x14ac:dyDescent="0.25">
      <c r="B653">
        <v>651</v>
      </c>
      <c r="C653" s="35">
        <f t="shared" si="182"/>
        <v>0</v>
      </c>
      <c r="D653" s="46">
        <f>IF(W652&gt;0,ROUND(PMT(EvalSheet!$F$92/12,EvalSheet!$F$96*12,-C653),5),0)</f>
        <v>0</v>
      </c>
      <c r="E653" s="6">
        <f t="shared" si="195"/>
        <v>0</v>
      </c>
      <c r="F653" s="6">
        <f>IF(W652&gt;0,ROUND(MIN(C653,EvalSheet!$F$168)*$F$1,2),0)</f>
        <v>0</v>
      </c>
      <c r="G653" s="7">
        <v>0</v>
      </c>
      <c r="H653" s="7">
        <f>IF(W652&gt;0,ROUND(MIN(C653,EvalSheet!$F$168)*$H$1,0),0)</f>
        <v>0</v>
      </c>
      <c r="I653" s="7">
        <f>IF(W652&gt;0,ROUND(MIN(C653,EvalSheet!$F$168)*$I$1,2),0)</f>
        <v>0</v>
      </c>
      <c r="J653" s="7">
        <f>IF(W652&gt;0,ROUND(MIN(C653,EvalSheet!$F$168)*$J$1,2),0)</f>
        <v>0</v>
      </c>
      <c r="K653" s="7">
        <f>IF(W652&gt;0,ROUND(MIN(C653,EvalSheet!$F$168)*$K$1,2),0)</f>
        <v>0</v>
      </c>
      <c r="L653" s="6">
        <f t="shared" si="183"/>
        <v>0</v>
      </c>
      <c r="M653" s="7">
        <f t="shared" si="184"/>
        <v>0</v>
      </c>
      <c r="N653" s="2">
        <f t="shared" si="185"/>
        <v>0</v>
      </c>
      <c r="O653" s="80">
        <f t="shared" si="186"/>
        <v>0</v>
      </c>
      <c r="P653" s="79">
        <f t="shared" si="187"/>
        <v>0</v>
      </c>
      <c r="Q653" s="80">
        <f t="shared" si="188"/>
        <v>0</v>
      </c>
      <c r="R653" s="80">
        <f t="shared" si="189"/>
        <v>0</v>
      </c>
      <c r="S653">
        <f t="shared" si="190"/>
        <v>0</v>
      </c>
      <c r="T653" s="35">
        <f t="shared" si="194"/>
        <v>0</v>
      </c>
      <c r="U653" s="35">
        <f t="shared" si="191"/>
        <v>0</v>
      </c>
      <c r="V653" s="42">
        <f t="shared" si="192"/>
        <v>0</v>
      </c>
      <c r="W653" s="42">
        <f t="shared" si="193"/>
        <v>0</v>
      </c>
    </row>
    <row r="654" spans="2:23" x14ac:dyDescent="0.25">
      <c r="B654">
        <v>652</v>
      </c>
      <c r="C654" s="35">
        <f t="shared" si="182"/>
        <v>0</v>
      </c>
      <c r="D654" s="46">
        <f>IF(W653&gt;0,ROUND(PMT(EvalSheet!$F$92/12,EvalSheet!$F$96*12,-C654),5),0)</f>
        <v>0</v>
      </c>
      <c r="E654" s="6">
        <f t="shared" si="195"/>
        <v>0</v>
      </c>
      <c r="F654" s="6">
        <f>IF(W653&gt;0,ROUND(MIN(C654,EvalSheet!$F$168)*$F$1,2),0)</f>
        <v>0</v>
      </c>
      <c r="G654" s="7">
        <v>0</v>
      </c>
      <c r="H654" s="7">
        <f>IF(W653&gt;0,ROUND(MIN(C654,EvalSheet!$F$168)*$H$1,0),0)</f>
        <v>0</v>
      </c>
      <c r="I654" s="7">
        <f>IF(W653&gt;0,ROUND(MIN(C654,EvalSheet!$F$168)*$I$1,2),0)</f>
        <v>0</v>
      </c>
      <c r="J654" s="7">
        <f>IF(W653&gt;0,ROUND(MIN(C654,EvalSheet!$F$168)*$J$1,2),0)</f>
        <v>0</v>
      </c>
      <c r="K654" s="7">
        <f>IF(W653&gt;0,ROUND(MIN(C654,EvalSheet!$F$168)*$K$1,2),0)</f>
        <v>0</v>
      </c>
      <c r="L654" s="6">
        <f t="shared" si="183"/>
        <v>0</v>
      </c>
      <c r="M654" s="7">
        <f t="shared" si="184"/>
        <v>0</v>
      </c>
      <c r="N654" s="2">
        <f t="shared" si="185"/>
        <v>0</v>
      </c>
      <c r="O654" s="80">
        <f t="shared" si="186"/>
        <v>0</v>
      </c>
      <c r="P654" s="79">
        <f t="shared" si="187"/>
        <v>0</v>
      </c>
      <c r="Q654" s="80">
        <f t="shared" si="188"/>
        <v>0</v>
      </c>
      <c r="R654" s="80">
        <f t="shared" si="189"/>
        <v>0</v>
      </c>
      <c r="S654">
        <f t="shared" si="190"/>
        <v>0</v>
      </c>
      <c r="T654" s="35">
        <f t="shared" si="194"/>
        <v>0</v>
      </c>
      <c r="U654" s="35">
        <f t="shared" si="191"/>
        <v>0</v>
      </c>
      <c r="V654" s="42">
        <f t="shared" si="192"/>
        <v>0</v>
      </c>
      <c r="W654" s="42">
        <f t="shared" si="193"/>
        <v>0</v>
      </c>
    </row>
    <row r="655" spans="2:23" x14ac:dyDescent="0.25">
      <c r="B655">
        <v>653</v>
      </c>
      <c r="C655" s="35">
        <f t="shared" si="182"/>
        <v>0</v>
      </c>
      <c r="D655" s="46">
        <f>IF(W654&gt;0,ROUND(PMT(EvalSheet!$F$92/12,EvalSheet!$F$96*12,-C655),5),0)</f>
        <v>0</v>
      </c>
      <c r="E655" s="6">
        <f t="shared" si="195"/>
        <v>0</v>
      </c>
      <c r="F655" s="6">
        <f>IF(W654&gt;0,ROUND(MIN(C655,EvalSheet!$F$168)*$F$1,2),0)</f>
        <v>0</v>
      </c>
      <c r="G655" s="7">
        <v>0</v>
      </c>
      <c r="H655" s="7">
        <f>IF(W654&gt;0,ROUND(MIN(C655,EvalSheet!$F$168)*$H$1,0),0)</f>
        <v>0</v>
      </c>
      <c r="I655" s="7">
        <f>IF(W654&gt;0,ROUND(MIN(C655,EvalSheet!$F$168)*$I$1,2),0)</f>
        <v>0</v>
      </c>
      <c r="J655" s="7">
        <f>IF(W654&gt;0,ROUND(MIN(C655,EvalSheet!$F$168)*$J$1,2),0)</f>
        <v>0</v>
      </c>
      <c r="K655" s="7">
        <f>IF(W654&gt;0,ROUND(MIN(C655,EvalSheet!$F$168)*$K$1,2),0)</f>
        <v>0</v>
      </c>
      <c r="L655" s="6">
        <f t="shared" si="183"/>
        <v>0</v>
      </c>
      <c r="M655" s="7">
        <f t="shared" si="184"/>
        <v>0</v>
      </c>
      <c r="N655" s="2">
        <f t="shared" si="185"/>
        <v>0</v>
      </c>
      <c r="O655" s="80">
        <f t="shared" si="186"/>
        <v>0</v>
      </c>
      <c r="P655" s="79">
        <f t="shared" si="187"/>
        <v>0</v>
      </c>
      <c r="Q655" s="80">
        <f t="shared" si="188"/>
        <v>0</v>
      </c>
      <c r="R655" s="80">
        <f t="shared" si="189"/>
        <v>0</v>
      </c>
      <c r="S655">
        <f t="shared" si="190"/>
        <v>0</v>
      </c>
      <c r="T655" s="35">
        <f t="shared" si="194"/>
        <v>0</v>
      </c>
      <c r="U655" s="35">
        <f t="shared" si="191"/>
        <v>0</v>
      </c>
      <c r="V655" s="42">
        <f t="shared" si="192"/>
        <v>0</v>
      </c>
      <c r="W655" s="42">
        <f t="shared" si="193"/>
        <v>0</v>
      </c>
    </row>
    <row r="656" spans="2:23" x14ac:dyDescent="0.25">
      <c r="B656">
        <v>654</v>
      </c>
      <c r="C656" s="35">
        <f t="shared" si="182"/>
        <v>0</v>
      </c>
      <c r="D656" s="46">
        <f>IF(W655&gt;0,ROUND(PMT(EvalSheet!$F$92/12,EvalSheet!$F$96*12,-C656),5),0)</f>
        <v>0</v>
      </c>
      <c r="E656" s="6">
        <f t="shared" si="195"/>
        <v>0</v>
      </c>
      <c r="F656" s="6">
        <f>IF(W655&gt;0,ROUND(MIN(C656,EvalSheet!$F$168)*$F$1,2),0)</f>
        <v>0</v>
      </c>
      <c r="G656" s="7">
        <v>0</v>
      </c>
      <c r="H656" s="7">
        <f>IF(W655&gt;0,ROUND(MIN(C656,EvalSheet!$F$168)*$H$1,0),0)</f>
        <v>0</v>
      </c>
      <c r="I656" s="7">
        <f>IF(W655&gt;0,ROUND(MIN(C656,EvalSheet!$F$168)*$I$1,2),0)</f>
        <v>0</v>
      </c>
      <c r="J656" s="7">
        <f>IF(W655&gt;0,ROUND(MIN(C656,EvalSheet!$F$168)*$J$1,2),0)</f>
        <v>0</v>
      </c>
      <c r="K656" s="7">
        <f>IF(W655&gt;0,ROUND(MIN(C656,EvalSheet!$F$168)*$K$1,2),0)</f>
        <v>0</v>
      </c>
      <c r="L656" s="6">
        <f t="shared" si="183"/>
        <v>0</v>
      </c>
      <c r="M656" s="7">
        <f t="shared" si="184"/>
        <v>0</v>
      </c>
      <c r="N656" s="2">
        <f t="shared" si="185"/>
        <v>0</v>
      </c>
      <c r="O656" s="80">
        <f t="shared" si="186"/>
        <v>0</v>
      </c>
      <c r="P656" s="79">
        <f t="shared" si="187"/>
        <v>0</v>
      </c>
      <c r="Q656" s="80">
        <f t="shared" si="188"/>
        <v>0</v>
      </c>
      <c r="R656" s="80">
        <f t="shared" si="189"/>
        <v>0</v>
      </c>
      <c r="S656">
        <f t="shared" si="190"/>
        <v>0</v>
      </c>
      <c r="T656" s="35">
        <f t="shared" si="194"/>
        <v>0</v>
      </c>
      <c r="U656" s="35">
        <f t="shared" si="191"/>
        <v>0</v>
      </c>
      <c r="V656" s="42">
        <f t="shared" si="192"/>
        <v>0</v>
      </c>
      <c r="W656" s="42">
        <f t="shared" si="193"/>
        <v>0</v>
      </c>
    </row>
    <row r="657" spans="2:23" x14ac:dyDescent="0.25">
      <c r="B657">
        <v>655</v>
      </c>
      <c r="C657" s="35">
        <f t="shared" si="182"/>
        <v>0</v>
      </c>
      <c r="D657" s="46">
        <f>IF(W656&gt;0,ROUND(PMT(EvalSheet!$F$92/12,EvalSheet!$F$96*12,-C657),5),0)</f>
        <v>0</v>
      </c>
      <c r="E657" s="6">
        <f t="shared" si="195"/>
        <v>0</v>
      </c>
      <c r="F657" s="6">
        <f>IF(W656&gt;0,ROUND(MIN(C657,EvalSheet!$F$168)*$F$1,2),0)</f>
        <v>0</v>
      </c>
      <c r="G657" s="7">
        <v>0</v>
      </c>
      <c r="H657" s="7">
        <f>IF(W656&gt;0,ROUND(MIN(C657,EvalSheet!$F$168)*$H$1,0),0)</f>
        <v>0</v>
      </c>
      <c r="I657" s="7">
        <f>IF(W656&gt;0,ROUND(MIN(C657,EvalSheet!$F$168)*$I$1,2),0)</f>
        <v>0</v>
      </c>
      <c r="J657" s="7">
        <f>IF(W656&gt;0,ROUND(MIN(C657,EvalSheet!$F$168)*$J$1,2),0)</f>
        <v>0</v>
      </c>
      <c r="K657" s="7">
        <f>IF(W656&gt;0,ROUND(MIN(C657,EvalSheet!$F$168)*$K$1,2),0)</f>
        <v>0</v>
      </c>
      <c r="L657" s="6">
        <f t="shared" si="183"/>
        <v>0</v>
      </c>
      <c r="M657" s="7">
        <f t="shared" si="184"/>
        <v>0</v>
      </c>
      <c r="N657" s="2">
        <f t="shared" si="185"/>
        <v>0</v>
      </c>
      <c r="O657" s="80">
        <f t="shared" si="186"/>
        <v>0</v>
      </c>
      <c r="P657" s="79">
        <f t="shared" si="187"/>
        <v>0</v>
      </c>
      <c r="Q657" s="80">
        <f t="shared" si="188"/>
        <v>0</v>
      </c>
      <c r="R657" s="80">
        <f t="shared" si="189"/>
        <v>0</v>
      </c>
      <c r="S657">
        <f t="shared" si="190"/>
        <v>0</v>
      </c>
      <c r="T657" s="35">
        <f t="shared" si="194"/>
        <v>0</v>
      </c>
      <c r="U657" s="35">
        <f t="shared" si="191"/>
        <v>0</v>
      </c>
      <c r="V657" s="42">
        <f t="shared" si="192"/>
        <v>0</v>
      </c>
      <c r="W657" s="42">
        <f t="shared" si="193"/>
        <v>0</v>
      </c>
    </row>
    <row r="658" spans="2:23" x14ac:dyDescent="0.25">
      <c r="B658">
        <v>656</v>
      </c>
      <c r="C658" s="35">
        <f t="shared" si="182"/>
        <v>0</v>
      </c>
      <c r="D658" s="46">
        <f>IF(W657&gt;0,ROUND(PMT(EvalSheet!$F$92/12,EvalSheet!$F$96*12,-C658),5),0)</f>
        <v>0</v>
      </c>
      <c r="E658" s="6">
        <f t="shared" si="195"/>
        <v>0</v>
      </c>
      <c r="F658" s="6">
        <f>IF(W657&gt;0,ROUND(MIN(C658,EvalSheet!$F$168)*$F$1,2),0)</f>
        <v>0</v>
      </c>
      <c r="G658" s="7">
        <v>0</v>
      </c>
      <c r="H658" s="7">
        <f>IF(W657&gt;0,ROUND(MIN(C658,EvalSheet!$F$168)*$H$1,0),0)</f>
        <v>0</v>
      </c>
      <c r="I658" s="7">
        <f>IF(W657&gt;0,ROUND(MIN(C658,EvalSheet!$F$168)*$I$1,2),0)</f>
        <v>0</v>
      </c>
      <c r="J658" s="7">
        <f>IF(W657&gt;0,ROUND(MIN(C658,EvalSheet!$F$168)*$J$1,2),0)</f>
        <v>0</v>
      </c>
      <c r="K658" s="7">
        <f>IF(W657&gt;0,ROUND(MIN(C658,EvalSheet!$F$168)*$K$1,2),0)</f>
        <v>0</v>
      </c>
      <c r="L658" s="6">
        <f t="shared" si="183"/>
        <v>0</v>
      </c>
      <c r="M658" s="7">
        <f t="shared" si="184"/>
        <v>0</v>
      </c>
      <c r="N658" s="2">
        <f t="shared" si="185"/>
        <v>0</v>
      </c>
      <c r="O658" s="80">
        <f t="shared" si="186"/>
        <v>0</v>
      </c>
      <c r="P658" s="79">
        <f t="shared" si="187"/>
        <v>0</v>
      </c>
      <c r="Q658" s="80">
        <f t="shared" si="188"/>
        <v>0</v>
      </c>
      <c r="R658" s="80">
        <f t="shared" si="189"/>
        <v>0</v>
      </c>
      <c r="S658">
        <f t="shared" si="190"/>
        <v>0</v>
      </c>
      <c r="T658" s="35">
        <f t="shared" si="194"/>
        <v>0</v>
      </c>
      <c r="U658" s="35">
        <f t="shared" si="191"/>
        <v>0</v>
      </c>
      <c r="V658" s="42">
        <f t="shared" si="192"/>
        <v>0</v>
      </c>
      <c r="W658" s="42">
        <f t="shared" si="193"/>
        <v>0</v>
      </c>
    </row>
    <row r="659" spans="2:23" x14ac:dyDescent="0.25">
      <c r="B659">
        <v>657</v>
      </c>
      <c r="C659" s="35">
        <f t="shared" si="182"/>
        <v>0</v>
      </c>
      <c r="D659" s="46">
        <f>IF(W658&gt;0,ROUND(PMT(EvalSheet!$F$92/12,EvalSheet!$F$96*12,-C659),5),0)</f>
        <v>0</v>
      </c>
      <c r="E659" s="6">
        <f t="shared" si="195"/>
        <v>0</v>
      </c>
      <c r="F659" s="6">
        <f>IF(W658&gt;0,ROUND(MIN(C659,EvalSheet!$F$168)*$F$1,2),0)</f>
        <v>0</v>
      </c>
      <c r="G659" s="7">
        <v>0</v>
      </c>
      <c r="H659" s="7">
        <f>IF(W658&gt;0,ROUND(MIN(C659,EvalSheet!$F$168)*$H$1,0),0)</f>
        <v>0</v>
      </c>
      <c r="I659" s="7">
        <f>IF(W658&gt;0,ROUND(MIN(C659,EvalSheet!$F$168)*$I$1,2),0)</f>
        <v>0</v>
      </c>
      <c r="J659" s="7">
        <f>IF(W658&gt;0,ROUND(MIN(C659,EvalSheet!$F$168)*$J$1,2),0)</f>
        <v>0</v>
      </c>
      <c r="K659" s="7">
        <f>IF(W658&gt;0,ROUND(MIN(C659,EvalSheet!$F$168)*$K$1,2),0)</f>
        <v>0</v>
      </c>
      <c r="L659" s="6">
        <f t="shared" si="183"/>
        <v>0</v>
      </c>
      <c r="M659" s="7">
        <f t="shared" si="184"/>
        <v>0</v>
      </c>
      <c r="N659" s="2">
        <f t="shared" si="185"/>
        <v>0</v>
      </c>
      <c r="O659" s="80">
        <f t="shared" si="186"/>
        <v>0</v>
      </c>
      <c r="P659" s="79">
        <f t="shared" si="187"/>
        <v>0</v>
      </c>
      <c r="Q659" s="80">
        <f t="shared" si="188"/>
        <v>0</v>
      </c>
      <c r="R659" s="80">
        <f t="shared" si="189"/>
        <v>0</v>
      </c>
      <c r="S659">
        <f t="shared" si="190"/>
        <v>0</v>
      </c>
      <c r="T659" s="35">
        <f t="shared" si="194"/>
        <v>0</v>
      </c>
      <c r="U659" s="35">
        <f t="shared" si="191"/>
        <v>0</v>
      </c>
      <c r="V659" s="42">
        <f t="shared" si="192"/>
        <v>0</v>
      </c>
      <c r="W659" s="42">
        <f t="shared" si="193"/>
        <v>0</v>
      </c>
    </row>
    <row r="660" spans="2:23" x14ac:dyDescent="0.25">
      <c r="B660">
        <v>658</v>
      </c>
      <c r="C660" s="35">
        <f t="shared" si="182"/>
        <v>0</v>
      </c>
      <c r="D660" s="46">
        <f>IF(W659&gt;0,ROUND(PMT(EvalSheet!$F$92/12,EvalSheet!$F$96*12,-C660),5),0)</f>
        <v>0</v>
      </c>
      <c r="E660" s="6">
        <f t="shared" si="195"/>
        <v>0</v>
      </c>
      <c r="F660" s="6">
        <f>IF(W659&gt;0,ROUND(MIN(C660,EvalSheet!$F$168)*$F$1,2),0)</f>
        <v>0</v>
      </c>
      <c r="G660" s="7">
        <v>0</v>
      </c>
      <c r="H660" s="7">
        <f>IF(W659&gt;0,ROUND(MIN(C660,EvalSheet!$F$168)*$H$1,0),0)</f>
        <v>0</v>
      </c>
      <c r="I660" s="7">
        <f>IF(W659&gt;0,ROUND(MIN(C660,EvalSheet!$F$168)*$I$1,2),0)</f>
        <v>0</v>
      </c>
      <c r="J660" s="7">
        <f>IF(W659&gt;0,ROUND(MIN(C660,EvalSheet!$F$168)*$J$1,2),0)</f>
        <v>0</v>
      </c>
      <c r="K660" s="7">
        <f>IF(W659&gt;0,ROUND(MIN(C660,EvalSheet!$F$168)*$K$1,2),0)</f>
        <v>0</v>
      </c>
      <c r="L660" s="6">
        <f t="shared" si="183"/>
        <v>0</v>
      </c>
      <c r="M660" s="7">
        <f t="shared" si="184"/>
        <v>0</v>
      </c>
      <c r="N660" s="2">
        <f t="shared" si="185"/>
        <v>0</v>
      </c>
      <c r="O660" s="80">
        <f t="shared" si="186"/>
        <v>0</v>
      </c>
      <c r="P660" s="79">
        <f t="shared" si="187"/>
        <v>0</v>
      </c>
      <c r="Q660" s="80">
        <f t="shared" si="188"/>
        <v>0</v>
      </c>
      <c r="R660" s="80">
        <f t="shared" si="189"/>
        <v>0</v>
      </c>
      <c r="S660">
        <f t="shared" si="190"/>
        <v>0</v>
      </c>
      <c r="T660" s="35">
        <f t="shared" si="194"/>
        <v>0</v>
      </c>
      <c r="U660" s="35">
        <f t="shared" si="191"/>
        <v>0</v>
      </c>
      <c r="V660" s="42">
        <f t="shared" si="192"/>
        <v>0</v>
      </c>
      <c r="W660" s="42">
        <f t="shared" si="193"/>
        <v>0</v>
      </c>
    </row>
    <row r="661" spans="2:23" x14ac:dyDescent="0.25">
      <c r="B661">
        <v>659</v>
      </c>
      <c r="C661" s="35">
        <f t="shared" si="182"/>
        <v>0</v>
      </c>
      <c r="D661" s="46">
        <f>IF(W660&gt;0,ROUND(PMT(EvalSheet!$F$92/12,EvalSheet!$F$96*12,-C661),5),0)</f>
        <v>0</v>
      </c>
      <c r="E661" s="6">
        <f t="shared" si="195"/>
        <v>0</v>
      </c>
      <c r="F661" s="6">
        <f>IF(W660&gt;0,ROUND(MIN(C661,EvalSheet!$F$168)*$F$1,2),0)</f>
        <v>0</v>
      </c>
      <c r="G661" s="7">
        <v>0</v>
      </c>
      <c r="H661" s="7">
        <f>IF(W660&gt;0,ROUND(MIN(C661,EvalSheet!$F$168)*$H$1,0),0)</f>
        <v>0</v>
      </c>
      <c r="I661" s="7">
        <f>IF(W660&gt;0,ROUND(MIN(C661,EvalSheet!$F$168)*$I$1,2),0)</f>
        <v>0</v>
      </c>
      <c r="J661" s="7">
        <f>IF(W660&gt;0,ROUND(MIN(C661,EvalSheet!$F$168)*$J$1,2),0)</f>
        <v>0</v>
      </c>
      <c r="K661" s="7">
        <f>IF(W660&gt;0,ROUND(MIN(C661,EvalSheet!$F$168)*$K$1,2),0)</f>
        <v>0</v>
      </c>
      <c r="L661" s="6">
        <f t="shared" si="183"/>
        <v>0</v>
      </c>
      <c r="M661" s="7">
        <f t="shared" si="184"/>
        <v>0</v>
      </c>
      <c r="N661" s="2">
        <f t="shared" si="185"/>
        <v>0</v>
      </c>
      <c r="O661" s="80">
        <f t="shared" si="186"/>
        <v>0</v>
      </c>
      <c r="P661" s="79">
        <f t="shared" si="187"/>
        <v>0</v>
      </c>
      <c r="Q661" s="80">
        <f t="shared" si="188"/>
        <v>0</v>
      </c>
      <c r="R661" s="80">
        <f t="shared" si="189"/>
        <v>0</v>
      </c>
      <c r="S661">
        <f t="shared" si="190"/>
        <v>0</v>
      </c>
      <c r="T661" s="35">
        <f t="shared" si="194"/>
        <v>0</v>
      </c>
      <c r="U661" s="35">
        <f t="shared" si="191"/>
        <v>0</v>
      </c>
      <c r="V661" s="42">
        <f t="shared" si="192"/>
        <v>0</v>
      </c>
      <c r="W661" s="42">
        <f t="shared" si="193"/>
        <v>0</v>
      </c>
    </row>
    <row r="662" spans="2:23" x14ac:dyDescent="0.25">
      <c r="B662">
        <v>660</v>
      </c>
      <c r="C662" s="35">
        <f t="shared" si="182"/>
        <v>0</v>
      </c>
      <c r="D662" s="46">
        <f>IF(W661&gt;0,ROUND(PMT(EvalSheet!$F$92/12,EvalSheet!$F$96*12,-C662),5),0)</f>
        <v>0</v>
      </c>
      <c r="E662" s="6">
        <f t="shared" si="195"/>
        <v>0</v>
      </c>
      <c r="F662" s="6">
        <f>IF(W661&gt;0,ROUND(MIN(C662,EvalSheet!$F$168)*$F$1,2),0)</f>
        <v>0</v>
      </c>
      <c r="G662" s="7">
        <v>0</v>
      </c>
      <c r="H662" s="7">
        <f>IF(W661&gt;0,ROUND(MIN(C662,EvalSheet!$F$168)*$H$1,0),0)</f>
        <v>0</v>
      </c>
      <c r="I662" s="7">
        <f>IF(W661&gt;0,ROUND(MIN(C662,EvalSheet!$F$168)*$I$1,2),0)</f>
        <v>0</v>
      </c>
      <c r="J662" s="7">
        <f>IF(W661&gt;0,ROUND(MIN(C662,EvalSheet!$F$168)*$J$1,2),0)</f>
        <v>0</v>
      </c>
      <c r="K662" s="7">
        <f>IF(W661&gt;0,ROUND(MIN(C662,EvalSheet!$F$168)*$K$1,2),0)</f>
        <v>0</v>
      </c>
      <c r="L662" s="6">
        <f t="shared" si="183"/>
        <v>0</v>
      </c>
      <c r="M662" s="7">
        <f t="shared" si="184"/>
        <v>0</v>
      </c>
      <c r="N662" s="2">
        <f t="shared" si="185"/>
        <v>0</v>
      </c>
      <c r="O662" s="80">
        <f t="shared" si="186"/>
        <v>0</v>
      </c>
      <c r="P662" s="79">
        <f t="shared" si="187"/>
        <v>0</v>
      </c>
      <c r="Q662" s="80">
        <f t="shared" si="188"/>
        <v>0</v>
      </c>
      <c r="R662" s="80">
        <f t="shared" si="189"/>
        <v>0</v>
      </c>
      <c r="S662">
        <f t="shared" si="190"/>
        <v>0</v>
      </c>
      <c r="T662" s="35">
        <f t="shared" si="194"/>
        <v>0</v>
      </c>
      <c r="U662" s="35">
        <f t="shared" si="191"/>
        <v>0</v>
      </c>
      <c r="V662" s="42">
        <f t="shared" si="192"/>
        <v>0</v>
      </c>
      <c r="W662" s="42">
        <f t="shared" si="193"/>
        <v>0</v>
      </c>
    </row>
    <row r="663" spans="2:23" x14ac:dyDescent="0.25">
      <c r="B663">
        <v>661</v>
      </c>
      <c r="C663" s="35">
        <f t="shared" si="182"/>
        <v>0</v>
      </c>
      <c r="D663" s="46">
        <f>IF(W662&gt;0,ROUND(PMT(EvalSheet!$F$92/12,EvalSheet!$F$96*12,-C663),5),0)</f>
        <v>0</v>
      </c>
      <c r="E663" s="6">
        <f t="shared" si="195"/>
        <v>0</v>
      </c>
      <c r="F663" s="6">
        <f>IF(W662&gt;0,ROUND(MIN(C663,EvalSheet!$F$168)*$F$1,2),0)</f>
        <v>0</v>
      </c>
      <c r="G663" s="7">
        <v>0</v>
      </c>
      <c r="H663" s="7">
        <f>IF(W662&gt;0,ROUND(MIN(C663,EvalSheet!$F$168)*$H$1,0),0)</f>
        <v>0</v>
      </c>
      <c r="I663" s="7">
        <f>IF(W662&gt;0,ROUND(MIN(C663,EvalSheet!$F$168)*$I$1,2),0)</f>
        <v>0</v>
      </c>
      <c r="J663" s="7">
        <f>IF(W662&gt;0,ROUND(MIN(C663,EvalSheet!$F$168)*$J$1,2),0)</f>
        <v>0</v>
      </c>
      <c r="K663" s="7">
        <f>IF(W662&gt;0,ROUND(MIN(C663,EvalSheet!$F$168)*$K$1,2),0)</f>
        <v>0</v>
      </c>
      <c r="L663" s="6">
        <f t="shared" si="183"/>
        <v>0</v>
      </c>
      <c r="M663" s="7">
        <f t="shared" si="184"/>
        <v>0</v>
      </c>
      <c r="N663" s="2">
        <f t="shared" si="185"/>
        <v>0</v>
      </c>
      <c r="O663" s="80">
        <f t="shared" si="186"/>
        <v>0</v>
      </c>
      <c r="P663" s="79">
        <f t="shared" si="187"/>
        <v>0</v>
      </c>
      <c r="Q663" s="80">
        <f t="shared" si="188"/>
        <v>0</v>
      </c>
      <c r="R663" s="80">
        <f t="shared" si="189"/>
        <v>0</v>
      </c>
      <c r="S663">
        <f t="shared" si="190"/>
        <v>0</v>
      </c>
      <c r="T663" s="35">
        <f t="shared" si="194"/>
        <v>0</v>
      </c>
      <c r="U663" s="35">
        <f t="shared" si="191"/>
        <v>0</v>
      </c>
      <c r="V663" s="42">
        <f t="shared" si="192"/>
        <v>0</v>
      </c>
      <c r="W663" s="42">
        <f t="shared" si="193"/>
        <v>0</v>
      </c>
    </row>
    <row r="664" spans="2:23" x14ac:dyDescent="0.25">
      <c r="B664">
        <v>662</v>
      </c>
      <c r="C664" s="35">
        <f t="shared" si="182"/>
        <v>0</v>
      </c>
      <c r="D664" s="46">
        <f>IF(W663&gt;0,ROUND(PMT(EvalSheet!$F$92/12,EvalSheet!$F$96*12,-C664),5),0)</f>
        <v>0</v>
      </c>
      <c r="E664" s="6">
        <f t="shared" si="195"/>
        <v>0</v>
      </c>
      <c r="F664" s="6">
        <f>IF(W663&gt;0,ROUND(MIN(C664,EvalSheet!$F$168)*$F$1,2),0)</f>
        <v>0</v>
      </c>
      <c r="G664" s="7">
        <v>0</v>
      </c>
      <c r="H664" s="7">
        <f>IF(W663&gt;0,ROUND(MIN(C664,EvalSheet!$F$168)*$H$1,0),0)</f>
        <v>0</v>
      </c>
      <c r="I664" s="7">
        <f>IF(W663&gt;0,ROUND(MIN(C664,EvalSheet!$F$168)*$I$1,2),0)</f>
        <v>0</v>
      </c>
      <c r="J664" s="7">
        <f>IF(W663&gt;0,ROUND(MIN(C664,EvalSheet!$F$168)*$J$1,2),0)</f>
        <v>0</v>
      </c>
      <c r="K664" s="7">
        <f>IF(W663&gt;0,ROUND(MIN(C664,EvalSheet!$F$168)*$K$1,2),0)</f>
        <v>0</v>
      </c>
      <c r="L664" s="6">
        <f t="shared" si="183"/>
        <v>0</v>
      </c>
      <c r="M664" s="7">
        <f t="shared" si="184"/>
        <v>0</v>
      </c>
      <c r="N664" s="2">
        <f t="shared" si="185"/>
        <v>0</v>
      </c>
      <c r="O664" s="80">
        <f t="shared" si="186"/>
        <v>0</v>
      </c>
      <c r="P664" s="79">
        <f t="shared" si="187"/>
        <v>0</v>
      </c>
      <c r="Q664" s="80">
        <f t="shared" si="188"/>
        <v>0</v>
      </c>
      <c r="R664" s="80">
        <f t="shared" si="189"/>
        <v>0</v>
      </c>
      <c r="S664">
        <f t="shared" si="190"/>
        <v>0</v>
      </c>
      <c r="T664" s="35">
        <f t="shared" si="194"/>
        <v>0</v>
      </c>
      <c r="U664" s="35">
        <f t="shared" si="191"/>
        <v>0</v>
      </c>
      <c r="V664" s="42">
        <f t="shared" si="192"/>
        <v>0</v>
      </c>
      <c r="W664" s="42">
        <f t="shared" si="193"/>
        <v>0</v>
      </c>
    </row>
    <row r="665" spans="2:23" x14ac:dyDescent="0.25">
      <c r="B665">
        <v>663</v>
      </c>
      <c r="C665" s="35">
        <f t="shared" si="182"/>
        <v>0</v>
      </c>
      <c r="D665" s="46">
        <f>IF(W664&gt;0,ROUND(PMT(EvalSheet!$F$92/12,EvalSheet!$F$96*12,-C665),5),0)</f>
        <v>0</v>
      </c>
      <c r="E665" s="6">
        <f t="shared" si="195"/>
        <v>0</v>
      </c>
      <c r="F665" s="6">
        <f>IF(W664&gt;0,ROUND(MIN(C665,EvalSheet!$F$168)*$F$1,2),0)</f>
        <v>0</v>
      </c>
      <c r="G665" s="7">
        <v>0</v>
      </c>
      <c r="H665" s="7">
        <f>IF(W664&gt;0,ROUND(MIN(C665,EvalSheet!$F$168)*$H$1,0),0)</f>
        <v>0</v>
      </c>
      <c r="I665" s="7">
        <f>IF(W664&gt;0,ROUND(MIN(C665,EvalSheet!$F$168)*$I$1,2),0)</f>
        <v>0</v>
      </c>
      <c r="J665" s="7">
        <f>IF(W664&gt;0,ROUND(MIN(C665,EvalSheet!$F$168)*$J$1,2),0)</f>
        <v>0</v>
      </c>
      <c r="K665" s="7">
        <f>IF(W664&gt;0,ROUND(MIN(C665,EvalSheet!$F$168)*$K$1,2),0)</f>
        <v>0</v>
      </c>
      <c r="L665" s="6">
        <f t="shared" si="183"/>
        <v>0</v>
      </c>
      <c r="M665" s="7">
        <f t="shared" si="184"/>
        <v>0</v>
      </c>
      <c r="N665" s="2">
        <f t="shared" si="185"/>
        <v>0</v>
      </c>
      <c r="O665" s="80">
        <f t="shared" si="186"/>
        <v>0</v>
      </c>
      <c r="P665" s="79">
        <f t="shared" si="187"/>
        <v>0</v>
      </c>
      <c r="Q665" s="80">
        <f t="shared" si="188"/>
        <v>0</v>
      </c>
      <c r="R665" s="80">
        <f t="shared" si="189"/>
        <v>0</v>
      </c>
      <c r="S665">
        <f t="shared" si="190"/>
        <v>0</v>
      </c>
      <c r="T665" s="35">
        <f t="shared" si="194"/>
        <v>0</v>
      </c>
      <c r="U665" s="35">
        <f t="shared" si="191"/>
        <v>0</v>
      </c>
      <c r="V665" s="42">
        <f t="shared" si="192"/>
        <v>0</v>
      </c>
      <c r="W665" s="42">
        <f t="shared" si="193"/>
        <v>0</v>
      </c>
    </row>
    <row r="666" spans="2:23" x14ac:dyDescent="0.25">
      <c r="B666">
        <v>664</v>
      </c>
      <c r="C666" s="35">
        <f t="shared" si="182"/>
        <v>0</v>
      </c>
      <c r="D666" s="46">
        <f>IF(W665&gt;0,ROUND(PMT(EvalSheet!$F$92/12,EvalSheet!$F$96*12,-C666),5),0)</f>
        <v>0</v>
      </c>
      <c r="E666" s="6">
        <f t="shared" si="195"/>
        <v>0</v>
      </c>
      <c r="F666" s="6">
        <f>IF(W665&gt;0,ROUND(MIN(C666,EvalSheet!$F$168)*$F$1,2),0)</f>
        <v>0</v>
      </c>
      <c r="G666" s="7">
        <v>0</v>
      </c>
      <c r="H666" s="7">
        <f>IF(W665&gt;0,ROUND(MIN(C666,EvalSheet!$F$168)*$H$1,0),0)</f>
        <v>0</v>
      </c>
      <c r="I666" s="7">
        <f>IF(W665&gt;0,ROUND(MIN(C666,EvalSheet!$F$168)*$I$1,2),0)</f>
        <v>0</v>
      </c>
      <c r="J666" s="7">
        <f>IF(W665&gt;0,ROUND(MIN(C666,EvalSheet!$F$168)*$J$1,2),0)</f>
        <v>0</v>
      </c>
      <c r="K666" s="7">
        <f>IF(W665&gt;0,ROUND(MIN(C666,EvalSheet!$F$168)*$K$1,2),0)</f>
        <v>0</v>
      </c>
      <c r="L666" s="6">
        <f t="shared" si="183"/>
        <v>0</v>
      </c>
      <c r="M666" s="7">
        <f t="shared" si="184"/>
        <v>0</v>
      </c>
      <c r="N666" s="2">
        <f t="shared" si="185"/>
        <v>0</v>
      </c>
      <c r="O666" s="80">
        <f t="shared" si="186"/>
        <v>0</v>
      </c>
      <c r="P666" s="79">
        <f t="shared" si="187"/>
        <v>0</v>
      </c>
      <c r="Q666" s="80">
        <f t="shared" si="188"/>
        <v>0</v>
      </c>
      <c r="R666" s="80">
        <f t="shared" si="189"/>
        <v>0</v>
      </c>
      <c r="S666">
        <f t="shared" si="190"/>
        <v>0</v>
      </c>
      <c r="T666" s="35">
        <f t="shared" si="194"/>
        <v>0</v>
      </c>
      <c r="U666" s="35">
        <f t="shared" si="191"/>
        <v>0</v>
      </c>
      <c r="V666" s="42">
        <f t="shared" si="192"/>
        <v>0</v>
      </c>
      <c r="W666" s="42">
        <f t="shared" si="193"/>
        <v>0</v>
      </c>
    </row>
    <row r="667" spans="2:23" x14ac:dyDescent="0.25">
      <c r="B667">
        <v>665</v>
      </c>
      <c r="C667" s="35">
        <f t="shared" si="182"/>
        <v>0</v>
      </c>
      <c r="D667" s="46">
        <f>IF(W666&gt;0,ROUND(PMT(EvalSheet!$F$92/12,EvalSheet!$F$96*12,-C667),5),0)</f>
        <v>0</v>
      </c>
      <c r="E667" s="6">
        <f t="shared" si="195"/>
        <v>0</v>
      </c>
      <c r="F667" s="6">
        <f>IF(W666&gt;0,ROUND(MIN(C667,EvalSheet!$F$168)*$F$1,2),0)</f>
        <v>0</v>
      </c>
      <c r="G667" s="7">
        <v>0</v>
      </c>
      <c r="H667" s="7">
        <f>IF(W666&gt;0,ROUND(MIN(C667,EvalSheet!$F$168)*$H$1,0),0)</f>
        <v>0</v>
      </c>
      <c r="I667" s="7">
        <f>IF(W666&gt;0,ROUND(MIN(C667,EvalSheet!$F$168)*$I$1,2),0)</f>
        <v>0</v>
      </c>
      <c r="J667" s="7">
        <f>IF(W666&gt;0,ROUND(MIN(C667,EvalSheet!$F$168)*$J$1,2),0)</f>
        <v>0</v>
      </c>
      <c r="K667" s="7">
        <f>IF(W666&gt;0,ROUND(MIN(C667,EvalSheet!$F$168)*$K$1,2),0)</f>
        <v>0</v>
      </c>
      <c r="L667" s="6">
        <f t="shared" si="183"/>
        <v>0</v>
      </c>
      <c r="M667" s="7">
        <f t="shared" si="184"/>
        <v>0</v>
      </c>
      <c r="N667" s="2">
        <f t="shared" si="185"/>
        <v>0</v>
      </c>
      <c r="O667" s="80">
        <f t="shared" si="186"/>
        <v>0</v>
      </c>
      <c r="P667" s="79">
        <f t="shared" si="187"/>
        <v>0</v>
      </c>
      <c r="Q667" s="80">
        <f t="shared" si="188"/>
        <v>0</v>
      </c>
      <c r="R667" s="80">
        <f t="shared" si="189"/>
        <v>0</v>
      </c>
      <c r="S667">
        <f t="shared" si="190"/>
        <v>0</v>
      </c>
      <c r="T667" s="35">
        <f t="shared" si="194"/>
        <v>0</v>
      </c>
      <c r="U667" s="35">
        <f t="shared" si="191"/>
        <v>0</v>
      </c>
      <c r="V667" s="42">
        <f t="shared" si="192"/>
        <v>0</v>
      </c>
      <c r="W667" s="42">
        <f t="shared" si="193"/>
        <v>0</v>
      </c>
    </row>
    <row r="668" spans="2:23" x14ac:dyDescent="0.25">
      <c r="B668">
        <v>666</v>
      </c>
      <c r="C668" s="35">
        <f t="shared" si="182"/>
        <v>0</v>
      </c>
      <c r="D668" s="46">
        <f>IF(W667&gt;0,ROUND(PMT(EvalSheet!$F$92/12,EvalSheet!$F$96*12,-C668),5),0)</f>
        <v>0</v>
      </c>
      <c r="E668" s="6">
        <f t="shared" si="195"/>
        <v>0</v>
      </c>
      <c r="F668" s="6">
        <f>IF(W667&gt;0,ROUND(MIN(C668,EvalSheet!$F$168)*$F$1,2),0)</f>
        <v>0</v>
      </c>
      <c r="G668" s="7">
        <v>0</v>
      </c>
      <c r="H668" s="7">
        <f>IF(W667&gt;0,ROUND(MIN(C668,EvalSheet!$F$168)*$H$1,0),0)</f>
        <v>0</v>
      </c>
      <c r="I668" s="7">
        <f>IF(W667&gt;0,ROUND(MIN(C668,EvalSheet!$F$168)*$I$1,2),0)</f>
        <v>0</v>
      </c>
      <c r="J668" s="7">
        <f>IF(W667&gt;0,ROUND(MIN(C668,EvalSheet!$F$168)*$J$1,2),0)</f>
        <v>0</v>
      </c>
      <c r="K668" s="7">
        <f>IF(W667&gt;0,ROUND(MIN(C668,EvalSheet!$F$168)*$K$1,2),0)</f>
        <v>0</v>
      </c>
      <c r="L668" s="6">
        <f t="shared" si="183"/>
        <v>0</v>
      </c>
      <c r="M668" s="7">
        <f t="shared" si="184"/>
        <v>0</v>
      </c>
      <c r="N668" s="2">
        <f t="shared" si="185"/>
        <v>0</v>
      </c>
      <c r="O668" s="80">
        <f t="shared" si="186"/>
        <v>0</v>
      </c>
      <c r="P668" s="79">
        <f t="shared" si="187"/>
        <v>0</v>
      </c>
      <c r="Q668" s="80">
        <f t="shared" si="188"/>
        <v>0</v>
      </c>
      <c r="R668" s="80">
        <f t="shared" si="189"/>
        <v>0</v>
      </c>
      <c r="S668">
        <f t="shared" si="190"/>
        <v>0</v>
      </c>
      <c r="T668" s="35">
        <f t="shared" si="194"/>
        <v>0</v>
      </c>
      <c r="U668" s="35">
        <f t="shared" si="191"/>
        <v>0</v>
      </c>
      <c r="V668" s="42">
        <f t="shared" si="192"/>
        <v>0</v>
      </c>
      <c r="W668" s="42">
        <f t="shared" si="193"/>
        <v>0</v>
      </c>
    </row>
    <row r="669" spans="2:23" x14ac:dyDescent="0.25">
      <c r="B669">
        <v>667</v>
      </c>
      <c r="C669" s="35">
        <f t="shared" si="182"/>
        <v>0</v>
      </c>
      <c r="D669" s="46">
        <f>IF(W668&gt;0,ROUND(PMT(EvalSheet!$F$92/12,EvalSheet!$F$96*12,-C669),5),0)</f>
        <v>0</v>
      </c>
      <c r="E669" s="6">
        <f t="shared" si="195"/>
        <v>0</v>
      </c>
      <c r="F669" s="6">
        <f>IF(W668&gt;0,ROUND(MIN(C669,EvalSheet!$F$168)*$F$1,2),0)</f>
        <v>0</v>
      </c>
      <c r="G669" s="7">
        <v>0</v>
      </c>
      <c r="H669" s="7">
        <f>IF(W668&gt;0,ROUND(MIN(C669,EvalSheet!$F$168)*$H$1,0),0)</f>
        <v>0</v>
      </c>
      <c r="I669" s="7">
        <f>IF(W668&gt;0,ROUND(MIN(C669,EvalSheet!$F$168)*$I$1,2),0)</f>
        <v>0</v>
      </c>
      <c r="J669" s="7">
        <f>IF(W668&gt;0,ROUND(MIN(C669,EvalSheet!$F$168)*$J$1,2),0)</f>
        <v>0</v>
      </c>
      <c r="K669" s="7">
        <f>IF(W668&gt;0,ROUND(MIN(C669,EvalSheet!$F$168)*$K$1,2),0)</f>
        <v>0</v>
      </c>
      <c r="L669" s="6">
        <f t="shared" si="183"/>
        <v>0</v>
      </c>
      <c r="M669" s="7">
        <f t="shared" si="184"/>
        <v>0</v>
      </c>
      <c r="N669" s="2">
        <f t="shared" si="185"/>
        <v>0</v>
      </c>
      <c r="O669" s="80">
        <f t="shared" si="186"/>
        <v>0</v>
      </c>
      <c r="P669" s="79">
        <f t="shared" si="187"/>
        <v>0</v>
      </c>
      <c r="Q669" s="80">
        <f t="shared" si="188"/>
        <v>0</v>
      </c>
      <c r="R669" s="80">
        <f t="shared" si="189"/>
        <v>0</v>
      </c>
      <c r="S669">
        <f t="shared" si="190"/>
        <v>0</v>
      </c>
      <c r="T669" s="35">
        <f t="shared" si="194"/>
        <v>0</v>
      </c>
      <c r="U669" s="35">
        <f t="shared" si="191"/>
        <v>0</v>
      </c>
      <c r="V669" s="42">
        <f t="shared" si="192"/>
        <v>0</v>
      </c>
      <c r="W669" s="42">
        <f t="shared" si="193"/>
        <v>0</v>
      </c>
    </row>
    <row r="670" spans="2:23" x14ac:dyDescent="0.25">
      <c r="B670">
        <v>668</v>
      </c>
      <c r="C670" s="35">
        <f t="shared" si="182"/>
        <v>0</v>
      </c>
      <c r="D670" s="46">
        <f>IF(W669&gt;0,ROUND(PMT(EvalSheet!$F$92/12,EvalSheet!$F$96*12,-C670),5),0)</f>
        <v>0</v>
      </c>
      <c r="E670" s="6">
        <f t="shared" si="195"/>
        <v>0</v>
      </c>
      <c r="F670" s="6">
        <f>IF(W669&gt;0,ROUND(MIN(C670,EvalSheet!$F$168)*$F$1,2),0)</f>
        <v>0</v>
      </c>
      <c r="G670" s="7">
        <v>0</v>
      </c>
      <c r="H670" s="7">
        <f>IF(W669&gt;0,ROUND(MIN(C670,EvalSheet!$F$168)*$H$1,0),0)</f>
        <v>0</v>
      </c>
      <c r="I670" s="7">
        <f>IF(W669&gt;0,ROUND(MIN(C670,EvalSheet!$F$168)*$I$1,2),0)</f>
        <v>0</v>
      </c>
      <c r="J670" s="7">
        <f>IF(W669&gt;0,ROUND(MIN(C670,EvalSheet!$F$168)*$J$1,2),0)</f>
        <v>0</v>
      </c>
      <c r="K670" s="7">
        <f>IF(W669&gt;0,ROUND(MIN(C670,EvalSheet!$F$168)*$K$1,2),0)</f>
        <v>0</v>
      </c>
      <c r="L670" s="6">
        <f t="shared" si="183"/>
        <v>0</v>
      </c>
      <c r="M670" s="7">
        <f t="shared" si="184"/>
        <v>0</v>
      </c>
      <c r="N670" s="2">
        <f t="shared" si="185"/>
        <v>0</v>
      </c>
      <c r="O670" s="80">
        <f t="shared" si="186"/>
        <v>0</v>
      </c>
      <c r="P670" s="79">
        <f t="shared" si="187"/>
        <v>0</v>
      </c>
      <c r="Q670" s="80">
        <f t="shared" si="188"/>
        <v>0</v>
      </c>
      <c r="R670" s="80">
        <f t="shared" si="189"/>
        <v>0</v>
      </c>
      <c r="S670">
        <f t="shared" si="190"/>
        <v>0</v>
      </c>
      <c r="T670" s="35">
        <f t="shared" si="194"/>
        <v>0</v>
      </c>
      <c r="U670" s="35">
        <f t="shared" si="191"/>
        <v>0</v>
      </c>
      <c r="V670" s="42">
        <f t="shared" si="192"/>
        <v>0</v>
      </c>
      <c r="W670" s="42">
        <f t="shared" si="193"/>
        <v>0</v>
      </c>
    </row>
    <row r="671" spans="2:23" x14ac:dyDescent="0.25">
      <c r="B671">
        <v>669</v>
      </c>
      <c r="C671" s="35">
        <f t="shared" si="182"/>
        <v>0</v>
      </c>
      <c r="D671" s="46">
        <f>IF(W670&gt;0,ROUND(PMT(EvalSheet!$F$92/12,EvalSheet!$F$96*12,-C671),5),0)</f>
        <v>0</v>
      </c>
      <c r="E671" s="6">
        <f t="shared" si="195"/>
        <v>0</v>
      </c>
      <c r="F671" s="6">
        <f>IF(W670&gt;0,ROUND(MIN(C671,EvalSheet!$F$168)*$F$1,2),0)</f>
        <v>0</v>
      </c>
      <c r="G671" s="7">
        <v>0</v>
      </c>
      <c r="H671" s="7">
        <f>IF(W670&gt;0,ROUND(MIN(C671,EvalSheet!$F$168)*$H$1,0),0)</f>
        <v>0</v>
      </c>
      <c r="I671" s="7">
        <f>IF(W670&gt;0,ROUND(MIN(C671,EvalSheet!$F$168)*$I$1,2),0)</f>
        <v>0</v>
      </c>
      <c r="J671" s="7">
        <f>IF(W670&gt;0,ROUND(MIN(C671,EvalSheet!$F$168)*$J$1,2),0)</f>
        <v>0</v>
      </c>
      <c r="K671" s="7">
        <f>IF(W670&gt;0,ROUND(MIN(C671,EvalSheet!$F$168)*$K$1,2),0)</f>
        <v>0</v>
      </c>
      <c r="L671" s="6">
        <f t="shared" si="183"/>
        <v>0</v>
      </c>
      <c r="M671" s="7">
        <f t="shared" si="184"/>
        <v>0</v>
      </c>
      <c r="N671" s="2">
        <f t="shared" si="185"/>
        <v>0</v>
      </c>
      <c r="O671" s="80">
        <f t="shared" si="186"/>
        <v>0</v>
      </c>
      <c r="P671" s="79">
        <f t="shared" si="187"/>
        <v>0</v>
      </c>
      <c r="Q671" s="80">
        <f t="shared" si="188"/>
        <v>0</v>
      </c>
      <c r="R671" s="80">
        <f t="shared" si="189"/>
        <v>0</v>
      </c>
      <c r="S671">
        <f t="shared" si="190"/>
        <v>0</v>
      </c>
      <c r="T671" s="35">
        <f t="shared" si="194"/>
        <v>0</v>
      </c>
      <c r="U671" s="35">
        <f t="shared" si="191"/>
        <v>0</v>
      </c>
      <c r="V671" s="42">
        <f t="shared" si="192"/>
        <v>0</v>
      </c>
      <c r="W671" s="42">
        <f t="shared" si="193"/>
        <v>0</v>
      </c>
    </row>
    <row r="672" spans="2:23" x14ac:dyDescent="0.25">
      <c r="B672">
        <v>670</v>
      </c>
      <c r="C672" s="35">
        <f t="shared" si="182"/>
        <v>0</v>
      </c>
      <c r="D672" s="46">
        <f>IF(W671&gt;0,ROUND(PMT(EvalSheet!$F$92/12,EvalSheet!$F$96*12,-C672),5),0)</f>
        <v>0</v>
      </c>
      <c r="E672" s="6">
        <f t="shared" si="195"/>
        <v>0</v>
      </c>
      <c r="F672" s="6">
        <f>IF(W671&gt;0,ROUND(MIN(C672,EvalSheet!$F$168)*$F$1,2),0)</f>
        <v>0</v>
      </c>
      <c r="G672" s="7">
        <v>0</v>
      </c>
      <c r="H672" s="7">
        <f>IF(W671&gt;0,ROUND(MIN(C672,EvalSheet!$F$168)*$H$1,0),0)</f>
        <v>0</v>
      </c>
      <c r="I672" s="7">
        <f>IF(W671&gt;0,ROUND(MIN(C672,EvalSheet!$F$168)*$I$1,2),0)</f>
        <v>0</v>
      </c>
      <c r="J672" s="7">
        <f>IF(W671&gt;0,ROUND(MIN(C672,EvalSheet!$F$168)*$J$1,2),0)</f>
        <v>0</v>
      </c>
      <c r="K672" s="7">
        <f>IF(W671&gt;0,ROUND(MIN(C672,EvalSheet!$F$168)*$K$1,2),0)</f>
        <v>0</v>
      </c>
      <c r="L672" s="6">
        <f t="shared" si="183"/>
        <v>0</v>
      </c>
      <c r="M672" s="7">
        <f t="shared" si="184"/>
        <v>0</v>
      </c>
      <c r="N672" s="2">
        <f t="shared" si="185"/>
        <v>0</v>
      </c>
      <c r="O672" s="80">
        <f t="shared" si="186"/>
        <v>0</v>
      </c>
      <c r="P672" s="79">
        <f t="shared" si="187"/>
        <v>0</v>
      </c>
      <c r="Q672" s="80">
        <f t="shared" si="188"/>
        <v>0</v>
      </c>
      <c r="R672" s="80">
        <f t="shared" si="189"/>
        <v>0</v>
      </c>
      <c r="S672">
        <f t="shared" si="190"/>
        <v>0</v>
      </c>
      <c r="T672" s="35">
        <f t="shared" si="194"/>
        <v>0</v>
      </c>
      <c r="U672" s="35">
        <f t="shared" si="191"/>
        <v>0</v>
      </c>
      <c r="V672" s="42">
        <f t="shared" si="192"/>
        <v>0</v>
      </c>
      <c r="W672" s="42">
        <f t="shared" si="193"/>
        <v>0</v>
      </c>
    </row>
    <row r="673" spans="2:23" x14ac:dyDescent="0.25">
      <c r="B673">
        <v>671</v>
      </c>
      <c r="C673" s="35">
        <f t="shared" si="182"/>
        <v>0</v>
      </c>
      <c r="D673" s="46">
        <f>IF(W672&gt;0,ROUND(PMT(EvalSheet!$F$92/12,EvalSheet!$F$96*12,-C673),5),0)</f>
        <v>0</v>
      </c>
      <c r="E673" s="6">
        <f t="shared" si="195"/>
        <v>0</v>
      </c>
      <c r="F673" s="6">
        <f>IF(W672&gt;0,ROUND(MIN(C673,EvalSheet!$F$168)*$F$1,2),0)</f>
        <v>0</v>
      </c>
      <c r="G673" s="7">
        <v>0</v>
      </c>
      <c r="H673" s="7">
        <f>IF(W672&gt;0,ROUND(MIN(C673,EvalSheet!$F$168)*$H$1,0),0)</f>
        <v>0</v>
      </c>
      <c r="I673" s="7">
        <f>IF(W672&gt;0,ROUND(MIN(C673,EvalSheet!$F$168)*$I$1,2),0)</f>
        <v>0</v>
      </c>
      <c r="J673" s="7">
        <f>IF(W672&gt;0,ROUND(MIN(C673,EvalSheet!$F$168)*$J$1,2),0)</f>
        <v>0</v>
      </c>
      <c r="K673" s="7">
        <f>IF(W672&gt;0,ROUND(MIN(C673,EvalSheet!$F$168)*$K$1,2),0)</f>
        <v>0</v>
      </c>
      <c r="L673" s="6">
        <f t="shared" si="183"/>
        <v>0</v>
      </c>
      <c r="M673" s="7">
        <f t="shared" si="184"/>
        <v>0</v>
      </c>
      <c r="N673" s="2">
        <f t="shared" si="185"/>
        <v>0</v>
      </c>
      <c r="O673" s="80">
        <f t="shared" si="186"/>
        <v>0</v>
      </c>
      <c r="P673" s="79">
        <f t="shared" si="187"/>
        <v>0</v>
      </c>
      <c r="Q673" s="80">
        <f t="shared" si="188"/>
        <v>0</v>
      </c>
      <c r="R673" s="80">
        <f t="shared" si="189"/>
        <v>0</v>
      </c>
      <c r="S673">
        <f t="shared" si="190"/>
        <v>0</v>
      </c>
      <c r="T673" s="35">
        <f t="shared" si="194"/>
        <v>0</v>
      </c>
      <c r="U673" s="35">
        <f t="shared" si="191"/>
        <v>0</v>
      </c>
      <c r="V673" s="42">
        <f t="shared" si="192"/>
        <v>0</v>
      </c>
      <c r="W673" s="42">
        <f t="shared" si="193"/>
        <v>0</v>
      </c>
    </row>
    <row r="674" spans="2:23" x14ac:dyDescent="0.25">
      <c r="B674">
        <v>672</v>
      </c>
      <c r="C674" s="35">
        <f t="shared" si="182"/>
        <v>0</v>
      </c>
      <c r="D674" s="46">
        <f>IF(W673&gt;0,ROUND(PMT(EvalSheet!$F$92/12,EvalSheet!$F$96*12,-C674),5),0)</f>
        <v>0</v>
      </c>
      <c r="E674" s="6">
        <f t="shared" si="195"/>
        <v>0</v>
      </c>
      <c r="F674" s="6">
        <f>IF(W673&gt;0,ROUND(MIN(C674,EvalSheet!$F$168)*$F$1,2),0)</f>
        <v>0</v>
      </c>
      <c r="G674" s="7">
        <v>0</v>
      </c>
      <c r="H674" s="7">
        <f>IF(W673&gt;0,ROUND(MIN(C674,EvalSheet!$F$168)*$H$1,0),0)</f>
        <v>0</v>
      </c>
      <c r="I674" s="7">
        <f>IF(W673&gt;0,ROUND(MIN(C674,EvalSheet!$F$168)*$I$1,2),0)</f>
        <v>0</v>
      </c>
      <c r="J674" s="7">
        <f>IF(W673&gt;0,ROUND(MIN(C674,EvalSheet!$F$168)*$J$1,2),0)</f>
        <v>0</v>
      </c>
      <c r="K674" s="7">
        <f>IF(W673&gt;0,ROUND(MIN(C674,EvalSheet!$F$168)*$K$1,2),0)</f>
        <v>0</v>
      </c>
      <c r="L674" s="6">
        <f t="shared" si="183"/>
        <v>0</v>
      </c>
      <c r="M674" s="7">
        <f t="shared" si="184"/>
        <v>0</v>
      </c>
      <c r="N674" s="2">
        <f t="shared" si="185"/>
        <v>0</v>
      </c>
      <c r="O674" s="80">
        <f t="shared" si="186"/>
        <v>0</v>
      </c>
      <c r="P674" s="79">
        <f t="shared" si="187"/>
        <v>0</v>
      </c>
      <c r="Q674" s="80">
        <f t="shared" si="188"/>
        <v>0</v>
      </c>
      <c r="R674" s="80">
        <f t="shared" si="189"/>
        <v>0</v>
      </c>
      <c r="S674">
        <f t="shared" si="190"/>
        <v>0</v>
      </c>
      <c r="T674" s="35">
        <f t="shared" si="194"/>
        <v>0</v>
      </c>
      <c r="U674" s="35">
        <f t="shared" si="191"/>
        <v>0</v>
      </c>
      <c r="V674" s="42">
        <f t="shared" si="192"/>
        <v>0</v>
      </c>
      <c r="W674" s="42">
        <f t="shared" si="193"/>
        <v>0</v>
      </c>
    </row>
    <row r="675" spans="2:23" x14ac:dyDescent="0.25">
      <c r="B675">
        <v>673</v>
      </c>
      <c r="C675" s="35">
        <f t="shared" si="182"/>
        <v>0</v>
      </c>
      <c r="D675" s="46">
        <f>IF(W674&gt;0,ROUND(PMT(EvalSheet!$F$92/12,EvalSheet!$F$96*12,-C675),5),0)</f>
        <v>0</v>
      </c>
      <c r="E675" s="6">
        <f t="shared" si="195"/>
        <v>0</v>
      </c>
      <c r="F675" s="6">
        <f>IF(W674&gt;0,ROUND(MIN(C675,EvalSheet!$F$168)*$F$1,2),0)</f>
        <v>0</v>
      </c>
      <c r="G675" s="7">
        <v>0</v>
      </c>
      <c r="H675" s="7">
        <f>IF(W674&gt;0,ROUND(MIN(C675,EvalSheet!$F$168)*$H$1,0),0)</f>
        <v>0</v>
      </c>
      <c r="I675" s="7">
        <f>IF(W674&gt;0,ROUND(MIN(C675,EvalSheet!$F$168)*$I$1,2),0)</f>
        <v>0</v>
      </c>
      <c r="J675" s="7">
        <f>IF(W674&gt;0,ROUND(MIN(C675,EvalSheet!$F$168)*$J$1,2),0)</f>
        <v>0</v>
      </c>
      <c r="K675" s="7">
        <f>IF(W674&gt;0,ROUND(MIN(C675,EvalSheet!$F$168)*$K$1,2),0)</f>
        <v>0</v>
      </c>
      <c r="L675" s="6">
        <f t="shared" si="183"/>
        <v>0</v>
      </c>
      <c r="M675" s="7">
        <f t="shared" si="184"/>
        <v>0</v>
      </c>
      <c r="N675" s="2">
        <f t="shared" si="185"/>
        <v>0</v>
      </c>
      <c r="O675" s="80">
        <f t="shared" si="186"/>
        <v>0</v>
      </c>
      <c r="P675" s="79">
        <f t="shared" si="187"/>
        <v>0</v>
      </c>
      <c r="Q675" s="80">
        <f t="shared" si="188"/>
        <v>0</v>
      </c>
      <c r="R675" s="80">
        <f t="shared" si="189"/>
        <v>0</v>
      </c>
      <c r="S675">
        <f t="shared" si="190"/>
        <v>0</v>
      </c>
      <c r="T675" s="35">
        <f t="shared" si="194"/>
        <v>0</v>
      </c>
      <c r="U675" s="35">
        <f t="shared" si="191"/>
        <v>0</v>
      </c>
      <c r="V675" s="42">
        <f t="shared" si="192"/>
        <v>0</v>
      </c>
      <c r="W675" s="42">
        <f t="shared" si="193"/>
        <v>0</v>
      </c>
    </row>
    <row r="676" spans="2:23" x14ac:dyDescent="0.25">
      <c r="B676">
        <v>674</v>
      </c>
      <c r="C676" s="35">
        <f t="shared" si="182"/>
        <v>0</v>
      </c>
      <c r="D676" s="46">
        <f>IF(W675&gt;0,ROUND(PMT(EvalSheet!$F$92/12,EvalSheet!$F$96*12,-C676),5),0)</f>
        <v>0</v>
      </c>
      <c r="E676" s="6">
        <f t="shared" si="195"/>
        <v>0</v>
      </c>
      <c r="F676" s="6">
        <f>IF(W675&gt;0,ROUND(MIN(C676,EvalSheet!$F$168)*$F$1,2),0)</f>
        <v>0</v>
      </c>
      <c r="G676" s="7">
        <v>0</v>
      </c>
      <c r="H676" s="7">
        <f>IF(W675&gt;0,ROUND(MIN(C676,EvalSheet!$F$168)*$H$1,0),0)</f>
        <v>0</v>
      </c>
      <c r="I676" s="7">
        <f>IF(W675&gt;0,ROUND(MIN(C676,EvalSheet!$F$168)*$I$1,2),0)</f>
        <v>0</v>
      </c>
      <c r="J676" s="7">
        <f>IF(W675&gt;0,ROUND(MIN(C676,EvalSheet!$F$168)*$J$1,2),0)</f>
        <v>0</v>
      </c>
      <c r="K676" s="7">
        <f>IF(W675&gt;0,ROUND(MIN(C676,EvalSheet!$F$168)*$K$1,2),0)</f>
        <v>0</v>
      </c>
      <c r="L676" s="6">
        <f t="shared" si="183"/>
        <v>0</v>
      </c>
      <c r="M676" s="7">
        <f t="shared" si="184"/>
        <v>0</v>
      </c>
      <c r="N676" s="2">
        <f t="shared" si="185"/>
        <v>0</v>
      </c>
      <c r="O676" s="80">
        <f t="shared" si="186"/>
        <v>0</v>
      </c>
      <c r="P676" s="79">
        <f t="shared" si="187"/>
        <v>0</v>
      </c>
      <c r="Q676" s="80">
        <f t="shared" si="188"/>
        <v>0</v>
      </c>
      <c r="R676" s="80">
        <f t="shared" si="189"/>
        <v>0</v>
      </c>
      <c r="S676">
        <f t="shared" si="190"/>
        <v>0</v>
      </c>
      <c r="T676" s="35">
        <f t="shared" si="194"/>
        <v>0</v>
      </c>
      <c r="U676" s="35">
        <f t="shared" si="191"/>
        <v>0</v>
      </c>
      <c r="V676" s="42">
        <f t="shared" si="192"/>
        <v>0</v>
      </c>
      <c r="W676" s="42">
        <f t="shared" si="193"/>
        <v>0</v>
      </c>
    </row>
    <row r="677" spans="2:23" x14ac:dyDescent="0.25">
      <c r="B677">
        <v>675</v>
      </c>
      <c r="C677" s="35">
        <f t="shared" si="182"/>
        <v>0</v>
      </c>
      <c r="D677" s="46">
        <f>IF(W676&gt;0,ROUND(PMT(EvalSheet!$F$92/12,EvalSheet!$F$96*12,-C677),5),0)</f>
        <v>0</v>
      </c>
      <c r="E677" s="6">
        <f t="shared" si="195"/>
        <v>0</v>
      </c>
      <c r="F677" s="6">
        <f>IF(W676&gt;0,ROUND(MIN(C677,EvalSheet!$F$168)*$F$1,2),0)</f>
        <v>0</v>
      </c>
      <c r="G677" s="7">
        <v>0</v>
      </c>
      <c r="H677" s="7">
        <f>IF(W676&gt;0,ROUND(MIN(C677,EvalSheet!$F$168)*$H$1,0),0)</f>
        <v>0</v>
      </c>
      <c r="I677" s="7">
        <f>IF(W676&gt;0,ROUND(MIN(C677,EvalSheet!$F$168)*$I$1,2),0)</f>
        <v>0</v>
      </c>
      <c r="J677" s="7">
        <f>IF(W676&gt;0,ROUND(MIN(C677,EvalSheet!$F$168)*$J$1,2),0)</f>
        <v>0</v>
      </c>
      <c r="K677" s="7">
        <f>IF(W676&gt;0,ROUND(MIN(C677,EvalSheet!$F$168)*$K$1,2),0)</f>
        <v>0</v>
      </c>
      <c r="L677" s="6">
        <f t="shared" si="183"/>
        <v>0</v>
      </c>
      <c r="M677" s="7">
        <f t="shared" si="184"/>
        <v>0</v>
      </c>
      <c r="N677" s="2">
        <f t="shared" si="185"/>
        <v>0</v>
      </c>
      <c r="O677" s="80">
        <f t="shared" si="186"/>
        <v>0</v>
      </c>
      <c r="P677" s="79">
        <f t="shared" si="187"/>
        <v>0</v>
      </c>
      <c r="Q677" s="80">
        <f t="shared" si="188"/>
        <v>0</v>
      </c>
      <c r="R677" s="80">
        <f t="shared" si="189"/>
        <v>0</v>
      </c>
      <c r="S677">
        <f t="shared" si="190"/>
        <v>0</v>
      </c>
      <c r="T677" s="35">
        <f t="shared" si="194"/>
        <v>0</v>
      </c>
      <c r="U677" s="35">
        <f t="shared" si="191"/>
        <v>0</v>
      </c>
      <c r="V677" s="42">
        <f t="shared" si="192"/>
        <v>0</v>
      </c>
      <c r="W677" s="42">
        <f t="shared" si="193"/>
        <v>0</v>
      </c>
    </row>
    <row r="678" spans="2:23" x14ac:dyDescent="0.25">
      <c r="B678">
        <v>676</v>
      </c>
      <c r="C678" s="35">
        <f t="shared" si="182"/>
        <v>0</v>
      </c>
      <c r="D678" s="46">
        <f>IF(W677&gt;0,ROUND(PMT(EvalSheet!$F$92/12,EvalSheet!$F$96*12,-C678),5),0)</f>
        <v>0</v>
      </c>
      <c r="E678" s="6">
        <f t="shared" si="195"/>
        <v>0</v>
      </c>
      <c r="F678" s="6">
        <f>IF(W677&gt;0,ROUND(MIN(C678,EvalSheet!$F$168)*$F$1,2),0)</f>
        <v>0</v>
      </c>
      <c r="G678" s="7">
        <v>0</v>
      </c>
      <c r="H678" s="7">
        <f>IF(W677&gt;0,ROUND(MIN(C678,EvalSheet!$F$168)*$H$1,0),0)</f>
        <v>0</v>
      </c>
      <c r="I678" s="7">
        <f>IF(W677&gt;0,ROUND(MIN(C678,EvalSheet!$F$168)*$I$1,2),0)</f>
        <v>0</v>
      </c>
      <c r="J678" s="7">
        <f>IF(W677&gt;0,ROUND(MIN(C678,EvalSheet!$F$168)*$J$1,2),0)</f>
        <v>0</v>
      </c>
      <c r="K678" s="7">
        <f>IF(W677&gt;0,ROUND(MIN(C678,EvalSheet!$F$168)*$K$1,2),0)</f>
        <v>0</v>
      </c>
      <c r="L678" s="6">
        <f t="shared" si="183"/>
        <v>0</v>
      </c>
      <c r="M678" s="7">
        <f t="shared" si="184"/>
        <v>0</v>
      </c>
      <c r="N678" s="2">
        <f t="shared" si="185"/>
        <v>0</v>
      </c>
      <c r="O678" s="80">
        <f t="shared" si="186"/>
        <v>0</v>
      </c>
      <c r="P678" s="79">
        <f t="shared" si="187"/>
        <v>0</v>
      </c>
      <c r="Q678" s="80">
        <f t="shared" si="188"/>
        <v>0</v>
      </c>
      <c r="R678" s="80">
        <f t="shared" si="189"/>
        <v>0</v>
      </c>
      <c r="S678">
        <f t="shared" si="190"/>
        <v>0</v>
      </c>
      <c r="T678" s="35">
        <f t="shared" si="194"/>
        <v>0</v>
      </c>
      <c r="U678" s="35">
        <f t="shared" si="191"/>
        <v>0</v>
      </c>
      <c r="V678" s="42">
        <f t="shared" si="192"/>
        <v>0</v>
      </c>
      <c r="W678" s="42">
        <f t="shared" si="193"/>
        <v>0</v>
      </c>
    </row>
    <row r="679" spans="2:23" x14ac:dyDescent="0.25">
      <c r="B679">
        <v>677</v>
      </c>
      <c r="C679" s="35">
        <f t="shared" ref="C679:C714" si="196">IF(W678&gt;0,C678-1000,C678)</f>
        <v>0</v>
      </c>
      <c r="D679" s="46">
        <f>IF(W678&gt;0,ROUND(PMT(EvalSheet!$F$92/12,EvalSheet!$F$96*12,-C679),5),0)</f>
        <v>0</v>
      </c>
      <c r="E679" s="6">
        <f t="shared" si="195"/>
        <v>0</v>
      </c>
      <c r="F679" s="6">
        <f>IF(W678&gt;0,ROUND(MIN(C679,EvalSheet!$F$168)*$F$1,2),0)</f>
        <v>0</v>
      </c>
      <c r="G679" s="7">
        <v>0</v>
      </c>
      <c r="H679" s="7">
        <f>IF(W678&gt;0,ROUND(MIN(C679,EvalSheet!$F$168)*$H$1,0),0)</f>
        <v>0</v>
      </c>
      <c r="I679" s="7">
        <f>IF(W678&gt;0,ROUND(MIN(C679,EvalSheet!$F$168)*$I$1,2),0)</f>
        <v>0</v>
      </c>
      <c r="J679" s="7">
        <f>IF(W678&gt;0,ROUND(MIN(C679,EvalSheet!$F$168)*$J$1,2),0)</f>
        <v>0</v>
      </c>
      <c r="K679" s="7">
        <f>IF(W678&gt;0,ROUND(MIN(C679,EvalSheet!$F$168)*$K$1,2),0)</f>
        <v>0</v>
      </c>
      <c r="L679" s="6">
        <f t="shared" ref="L679:L714" si="197">IF(W678&gt;0,F679+SUM(H679:K679),0)</f>
        <v>0</v>
      </c>
      <c r="M679" s="7">
        <f t="shared" ref="M679:M714" si="198">IF(W678&gt;0,ROUND(L679/12,2),0)</f>
        <v>0</v>
      </c>
      <c r="N679" s="2">
        <f t="shared" si="185"/>
        <v>0</v>
      </c>
      <c r="O679" s="80">
        <f t="shared" si="186"/>
        <v>0</v>
      </c>
      <c r="P679" s="79">
        <f t="shared" si="187"/>
        <v>0</v>
      </c>
      <c r="Q679" s="80">
        <f t="shared" si="188"/>
        <v>0</v>
      </c>
      <c r="R679" s="80">
        <f t="shared" si="189"/>
        <v>0</v>
      </c>
      <c r="S679">
        <f t="shared" ref="S679:S714" si="199">IF(W678&gt;0,S678,0)</f>
        <v>0</v>
      </c>
      <c r="T679" s="35">
        <f t="shared" si="194"/>
        <v>0</v>
      </c>
      <c r="U679" s="35">
        <f t="shared" ref="U679:U714" si="200">IF(AND(T679&gt;0,T680=0),T679,0)</f>
        <v>0</v>
      </c>
      <c r="V679" s="42">
        <f t="shared" ref="V679:V714" si="201">IF(W678&gt;0,V678,0)</f>
        <v>0</v>
      </c>
      <c r="W679" s="42">
        <f t="shared" ref="W679:W714" si="202">IF(ROUND(T679-V679,2)&gt;0,ROUND(T679-V679,2),0)</f>
        <v>0</v>
      </c>
    </row>
    <row r="680" spans="2:23" x14ac:dyDescent="0.25">
      <c r="B680">
        <v>678</v>
      </c>
      <c r="C680" s="35">
        <f t="shared" si="196"/>
        <v>0</v>
      </c>
      <c r="D680" s="46">
        <f>IF(W679&gt;0,ROUND(PMT(EvalSheet!$F$92/12,EvalSheet!$F$96*12,-C680),5),0)</f>
        <v>0</v>
      </c>
      <c r="E680" s="6">
        <f t="shared" si="195"/>
        <v>0</v>
      </c>
      <c r="F680" s="6">
        <f>IF(W679&gt;0,ROUND(MIN(C680,EvalSheet!$F$168)*$F$1,2),0)</f>
        <v>0</v>
      </c>
      <c r="G680" s="7">
        <v>0</v>
      </c>
      <c r="H680" s="7">
        <f>IF(W679&gt;0,ROUND(MIN(C680,EvalSheet!$F$168)*$H$1,0),0)</f>
        <v>0</v>
      </c>
      <c r="I680" s="7">
        <f>IF(W679&gt;0,ROUND(MIN(C680,EvalSheet!$F$168)*$I$1,2),0)</f>
        <v>0</v>
      </c>
      <c r="J680" s="7">
        <f>IF(W679&gt;0,ROUND(MIN(C680,EvalSheet!$F$168)*$J$1,2),0)</f>
        <v>0</v>
      </c>
      <c r="K680" s="7">
        <f>IF(W679&gt;0,ROUND(MIN(C680,EvalSheet!$F$168)*$K$1,2),0)</f>
        <v>0</v>
      </c>
      <c r="L680" s="6">
        <f t="shared" si="197"/>
        <v>0</v>
      </c>
      <c r="M680" s="7">
        <f t="shared" si="198"/>
        <v>0</v>
      </c>
      <c r="N680" s="2">
        <f t="shared" si="185"/>
        <v>0</v>
      </c>
      <c r="O680" s="80">
        <f t="shared" si="186"/>
        <v>0</v>
      </c>
      <c r="P680" s="79">
        <f t="shared" si="187"/>
        <v>0</v>
      </c>
      <c r="Q680" s="80">
        <f t="shared" si="188"/>
        <v>0</v>
      </c>
      <c r="R680" s="80">
        <f t="shared" si="189"/>
        <v>0</v>
      </c>
      <c r="S680">
        <f t="shared" si="199"/>
        <v>0</v>
      </c>
      <c r="T680" s="35">
        <f t="shared" si="194"/>
        <v>0</v>
      </c>
      <c r="U680" s="35">
        <f t="shared" si="200"/>
        <v>0</v>
      </c>
      <c r="V680" s="42">
        <f t="shared" si="201"/>
        <v>0</v>
      </c>
      <c r="W680" s="42">
        <f t="shared" si="202"/>
        <v>0</v>
      </c>
    </row>
    <row r="681" spans="2:23" x14ac:dyDescent="0.25">
      <c r="B681">
        <v>679</v>
      </c>
      <c r="C681" s="35">
        <f t="shared" si="196"/>
        <v>0</v>
      </c>
      <c r="D681" s="46">
        <f>IF(W680&gt;0,ROUND(PMT(EvalSheet!$F$92/12,EvalSheet!$F$96*12,-C681),5),0)</f>
        <v>0</v>
      </c>
      <c r="E681" s="6">
        <f t="shared" si="195"/>
        <v>0</v>
      </c>
      <c r="F681" s="6">
        <f>IF(W680&gt;0,ROUND(MIN(C681,EvalSheet!$F$168)*$F$1,2),0)</f>
        <v>0</v>
      </c>
      <c r="G681" s="7">
        <v>0</v>
      </c>
      <c r="H681" s="7">
        <f>IF(W680&gt;0,ROUND(MIN(C681,EvalSheet!$F$168)*$H$1,0),0)</f>
        <v>0</v>
      </c>
      <c r="I681" s="7">
        <f>IF(W680&gt;0,ROUND(MIN(C681,EvalSheet!$F$168)*$I$1,2),0)</f>
        <v>0</v>
      </c>
      <c r="J681" s="7">
        <f>IF(W680&gt;0,ROUND(MIN(C681,EvalSheet!$F$168)*$J$1,2),0)</f>
        <v>0</v>
      </c>
      <c r="K681" s="7">
        <f>IF(W680&gt;0,ROUND(MIN(C681,EvalSheet!$F$168)*$K$1,2),0)</f>
        <v>0</v>
      </c>
      <c r="L681" s="6">
        <f t="shared" si="197"/>
        <v>0</v>
      </c>
      <c r="M681" s="7">
        <f t="shared" si="198"/>
        <v>0</v>
      </c>
      <c r="N681" s="2">
        <f t="shared" si="185"/>
        <v>0</v>
      </c>
      <c r="O681" s="80">
        <f t="shared" si="186"/>
        <v>0</v>
      </c>
      <c r="P681" s="79">
        <f t="shared" si="187"/>
        <v>0</v>
      </c>
      <c r="Q681" s="80">
        <f t="shared" si="188"/>
        <v>0</v>
      </c>
      <c r="R681" s="80">
        <f t="shared" si="189"/>
        <v>0</v>
      </c>
      <c r="S681">
        <f t="shared" si="199"/>
        <v>0</v>
      </c>
      <c r="T681" s="35">
        <f t="shared" si="194"/>
        <v>0</v>
      </c>
      <c r="U681" s="35">
        <f t="shared" si="200"/>
        <v>0</v>
      </c>
      <c r="V681" s="42">
        <f t="shared" si="201"/>
        <v>0</v>
      </c>
      <c r="W681" s="42">
        <f t="shared" si="202"/>
        <v>0</v>
      </c>
    </row>
    <row r="682" spans="2:23" x14ac:dyDescent="0.25">
      <c r="B682">
        <v>680</v>
      </c>
      <c r="C682" s="35">
        <f t="shared" si="196"/>
        <v>0</v>
      </c>
      <c r="D682" s="46">
        <f>IF(W681&gt;0,ROUND(PMT(EvalSheet!$F$92/12,EvalSheet!$F$96*12,-C682),5),0)</f>
        <v>0</v>
      </c>
      <c r="E682" s="6">
        <f t="shared" si="195"/>
        <v>0</v>
      </c>
      <c r="F682" s="6">
        <f>IF(W681&gt;0,ROUND(MIN(C682,EvalSheet!$F$168)*$F$1,2),0)</f>
        <v>0</v>
      </c>
      <c r="G682" s="7">
        <v>0</v>
      </c>
      <c r="H682" s="7">
        <f>IF(W681&gt;0,ROUND(MIN(C682,EvalSheet!$F$168)*$H$1,0),0)</f>
        <v>0</v>
      </c>
      <c r="I682" s="7">
        <f>IF(W681&gt;0,ROUND(MIN(C682,EvalSheet!$F$168)*$I$1,2),0)</f>
        <v>0</v>
      </c>
      <c r="J682" s="7">
        <f>IF(W681&gt;0,ROUND(MIN(C682,EvalSheet!$F$168)*$J$1,2),0)</f>
        <v>0</v>
      </c>
      <c r="K682" s="7">
        <f>IF(W681&gt;0,ROUND(MIN(C682,EvalSheet!$F$168)*$K$1,2),0)</f>
        <v>0</v>
      </c>
      <c r="L682" s="6">
        <f t="shared" si="197"/>
        <v>0</v>
      </c>
      <c r="M682" s="7">
        <f t="shared" si="198"/>
        <v>0</v>
      </c>
      <c r="N682" s="2">
        <f t="shared" si="185"/>
        <v>0</v>
      </c>
      <c r="O682" s="80">
        <f t="shared" si="186"/>
        <v>0</v>
      </c>
      <c r="P682" s="79">
        <f t="shared" si="187"/>
        <v>0</v>
      </c>
      <c r="Q682" s="80">
        <f t="shared" si="188"/>
        <v>0</v>
      </c>
      <c r="R682" s="80">
        <f t="shared" si="189"/>
        <v>0</v>
      </c>
      <c r="S682">
        <f t="shared" si="199"/>
        <v>0</v>
      </c>
      <c r="T682" s="35">
        <f t="shared" si="194"/>
        <v>0</v>
      </c>
      <c r="U682" s="35">
        <f t="shared" si="200"/>
        <v>0</v>
      </c>
      <c r="V682" s="42">
        <f t="shared" si="201"/>
        <v>0</v>
      </c>
      <c r="W682" s="42">
        <f t="shared" si="202"/>
        <v>0</v>
      </c>
    </row>
    <row r="683" spans="2:23" x14ac:dyDescent="0.25">
      <c r="B683">
        <v>681</v>
      </c>
      <c r="C683" s="35">
        <f t="shared" si="196"/>
        <v>0</v>
      </c>
      <c r="D683" s="46">
        <f>IF(W682&gt;0,ROUND(PMT(EvalSheet!$F$92/12,EvalSheet!$F$96*12,-C683),5),0)</f>
        <v>0</v>
      </c>
      <c r="E683" s="6">
        <f t="shared" si="195"/>
        <v>0</v>
      </c>
      <c r="F683" s="6">
        <f>IF(W682&gt;0,ROUND(MIN(C683,EvalSheet!$F$168)*$F$1,2),0)</f>
        <v>0</v>
      </c>
      <c r="G683" s="7">
        <v>0</v>
      </c>
      <c r="H683" s="7">
        <f>IF(W682&gt;0,ROUND(MIN(C683,EvalSheet!$F$168)*$H$1,0),0)</f>
        <v>0</v>
      </c>
      <c r="I683" s="7">
        <f>IF(W682&gt;0,ROUND(MIN(C683,EvalSheet!$F$168)*$I$1,2),0)</f>
        <v>0</v>
      </c>
      <c r="J683" s="7">
        <f>IF(W682&gt;0,ROUND(MIN(C683,EvalSheet!$F$168)*$J$1,2),0)</f>
        <v>0</v>
      </c>
      <c r="K683" s="7">
        <f>IF(W682&gt;0,ROUND(MIN(C683,EvalSheet!$F$168)*$K$1,2),0)</f>
        <v>0</v>
      </c>
      <c r="L683" s="6">
        <f t="shared" si="197"/>
        <v>0</v>
      </c>
      <c r="M683" s="7">
        <f t="shared" si="198"/>
        <v>0</v>
      </c>
      <c r="N683" s="2">
        <f t="shared" si="185"/>
        <v>0</v>
      </c>
      <c r="O683" s="80">
        <f t="shared" si="186"/>
        <v>0</v>
      </c>
      <c r="P683" s="79">
        <f t="shared" si="187"/>
        <v>0</v>
      </c>
      <c r="Q683" s="80">
        <f t="shared" si="188"/>
        <v>0</v>
      </c>
      <c r="R683" s="80">
        <f t="shared" si="189"/>
        <v>0</v>
      </c>
      <c r="S683">
        <f t="shared" si="199"/>
        <v>0</v>
      </c>
      <c r="T683" s="35">
        <f t="shared" si="194"/>
        <v>0</v>
      </c>
      <c r="U683" s="35">
        <f t="shared" si="200"/>
        <v>0</v>
      </c>
      <c r="V683" s="42">
        <f t="shared" si="201"/>
        <v>0</v>
      </c>
      <c r="W683" s="42">
        <f t="shared" si="202"/>
        <v>0</v>
      </c>
    </row>
    <row r="684" spans="2:23" x14ac:dyDescent="0.25">
      <c r="B684">
        <v>682</v>
      </c>
      <c r="C684" s="35">
        <f t="shared" si="196"/>
        <v>0</v>
      </c>
      <c r="D684" s="46">
        <f>IF(W683&gt;0,ROUND(PMT(EvalSheet!$F$92/12,EvalSheet!$F$96*12,-C684),5),0)</f>
        <v>0</v>
      </c>
      <c r="E684" s="6">
        <f t="shared" si="195"/>
        <v>0</v>
      </c>
      <c r="F684" s="6">
        <f>IF(W683&gt;0,ROUND(MIN(C684,EvalSheet!$F$168)*$F$1,2),0)</f>
        <v>0</v>
      </c>
      <c r="G684" s="7">
        <v>0</v>
      </c>
      <c r="H684" s="7">
        <f>IF(W683&gt;0,ROUND(MIN(C684,EvalSheet!$F$168)*$H$1,0),0)</f>
        <v>0</v>
      </c>
      <c r="I684" s="7">
        <f>IF(W683&gt;0,ROUND(MIN(C684,EvalSheet!$F$168)*$I$1,2),0)</f>
        <v>0</v>
      </c>
      <c r="J684" s="7">
        <f>IF(W683&gt;0,ROUND(MIN(C684,EvalSheet!$F$168)*$J$1,2),0)</f>
        <v>0</v>
      </c>
      <c r="K684" s="7">
        <f>IF(W683&gt;0,ROUND(MIN(C684,EvalSheet!$F$168)*$K$1,2),0)</f>
        <v>0</v>
      </c>
      <c r="L684" s="6">
        <f t="shared" si="197"/>
        <v>0</v>
      </c>
      <c r="M684" s="7">
        <f t="shared" si="198"/>
        <v>0</v>
      </c>
      <c r="N684" s="2">
        <f t="shared" si="185"/>
        <v>0</v>
      </c>
      <c r="O684" s="80">
        <f t="shared" si="186"/>
        <v>0</v>
      </c>
      <c r="P684" s="79">
        <f t="shared" si="187"/>
        <v>0</v>
      </c>
      <c r="Q684" s="80">
        <f t="shared" si="188"/>
        <v>0</v>
      </c>
      <c r="R684" s="80">
        <f t="shared" si="189"/>
        <v>0</v>
      </c>
      <c r="S684">
        <f t="shared" si="199"/>
        <v>0</v>
      </c>
      <c r="T684" s="35">
        <f t="shared" si="194"/>
        <v>0</v>
      </c>
      <c r="U684" s="35">
        <f t="shared" si="200"/>
        <v>0</v>
      </c>
      <c r="V684" s="42">
        <f t="shared" si="201"/>
        <v>0</v>
      </c>
      <c r="W684" s="42">
        <f t="shared" si="202"/>
        <v>0</v>
      </c>
    </row>
    <row r="685" spans="2:23" x14ac:dyDescent="0.25">
      <c r="B685">
        <v>683</v>
      </c>
      <c r="C685" s="35">
        <f t="shared" si="196"/>
        <v>0</v>
      </c>
      <c r="D685" s="46">
        <f>IF(W684&gt;0,ROUND(PMT(EvalSheet!$F$92/12,EvalSheet!$F$96*12,-C685),5),0)</f>
        <v>0</v>
      </c>
      <c r="E685" s="6">
        <f t="shared" si="195"/>
        <v>0</v>
      </c>
      <c r="F685" s="6">
        <f>IF(W684&gt;0,ROUND(MIN(C685,EvalSheet!$F$168)*$F$1,2),0)</f>
        <v>0</v>
      </c>
      <c r="G685" s="7">
        <v>0</v>
      </c>
      <c r="H685" s="7">
        <f>IF(W684&gt;0,ROUND(MIN(C685,EvalSheet!$F$168)*$H$1,0),0)</f>
        <v>0</v>
      </c>
      <c r="I685" s="7">
        <f>IF(W684&gt;0,ROUND(MIN(C685,EvalSheet!$F$168)*$I$1,2),0)</f>
        <v>0</v>
      </c>
      <c r="J685" s="7">
        <f>IF(W684&gt;0,ROUND(MIN(C685,EvalSheet!$F$168)*$J$1,2),0)</f>
        <v>0</v>
      </c>
      <c r="K685" s="7">
        <f>IF(W684&gt;0,ROUND(MIN(C685,EvalSheet!$F$168)*$K$1,2),0)</f>
        <v>0</v>
      </c>
      <c r="L685" s="6">
        <f t="shared" si="197"/>
        <v>0</v>
      </c>
      <c r="M685" s="7">
        <f t="shared" si="198"/>
        <v>0</v>
      </c>
      <c r="N685" s="2">
        <f t="shared" si="185"/>
        <v>0</v>
      </c>
      <c r="O685" s="80">
        <f t="shared" si="186"/>
        <v>0</v>
      </c>
      <c r="P685" s="79">
        <f t="shared" si="187"/>
        <v>0</v>
      </c>
      <c r="Q685" s="80">
        <f t="shared" si="188"/>
        <v>0</v>
      </c>
      <c r="R685" s="80">
        <f t="shared" si="189"/>
        <v>0</v>
      </c>
      <c r="S685">
        <f t="shared" si="199"/>
        <v>0</v>
      </c>
      <c r="T685" s="35">
        <f t="shared" si="194"/>
        <v>0</v>
      </c>
      <c r="U685" s="35">
        <f t="shared" si="200"/>
        <v>0</v>
      </c>
      <c r="V685" s="42">
        <f t="shared" si="201"/>
        <v>0</v>
      </c>
      <c r="W685" s="42">
        <f t="shared" si="202"/>
        <v>0</v>
      </c>
    </row>
    <row r="686" spans="2:23" x14ac:dyDescent="0.25">
      <c r="B686">
        <v>684</v>
      </c>
      <c r="C686" s="35">
        <f t="shared" si="196"/>
        <v>0</v>
      </c>
      <c r="D686" s="46">
        <f>IF(W685&gt;0,ROUND(PMT(EvalSheet!$F$92/12,EvalSheet!$F$96*12,-C686),5),0)</f>
        <v>0</v>
      </c>
      <c r="E686" s="6">
        <f t="shared" si="195"/>
        <v>0</v>
      </c>
      <c r="F686" s="6">
        <f>IF(W685&gt;0,ROUND(MIN(C686,EvalSheet!$F$168)*$F$1,2),0)</f>
        <v>0</v>
      </c>
      <c r="G686" s="7">
        <v>0</v>
      </c>
      <c r="H686" s="7">
        <f>IF(W685&gt;0,ROUND(MIN(C686,EvalSheet!$F$168)*$H$1,0),0)</f>
        <v>0</v>
      </c>
      <c r="I686" s="7">
        <f>IF(W685&gt;0,ROUND(MIN(C686,EvalSheet!$F$168)*$I$1,2),0)</f>
        <v>0</v>
      </c>
      <c r="J686" s="7">
        <f>IF(W685&gt;0,ROUND(MIN(C686,EvalSheet!$F$168)*$J$1,2),0)</f>
        <v>0</v>
      </c>
      <c r="K686" s="7">
        <f>IF(W685&gt;0,ROUND(MIN(C686,EvalSheet!$F$168)*$K$1,2),0)</f>
        <v>0</v>
      </c>
      <c r="L686" s="6">
        <f t="shared" si="197"/>
        <v>0</v>
      </c>
      <c r="M686" s="7">
        <f t="shared" si="198"/>
        <v>0</v>
      </c>
      <c r="N686" s="2">
        <f t="shared" si="185"/>
        <v>0</v>
      </c>
      <c r="O686" s="80">
        <f t="shared" si="186"/>
        <v>0</v>
      </c>
      <c r="P686" s="79">
        <f t="shared" si="187"/>
        <v>0</v>
      </c>
      <c r="Q686" s="80">
        <f t="shared" si="188"/>
        <v>0</v>
      </c>
      <c r="R686" s="80">
        <f t="shared" si="189"/>
        <v>0</v>
      </c>
      <c r="S686">
        <f t="shared" si="199"/>
        <v>0</v>
      </c>
      <c r="T686" s="35">
        <f t="shared" si="194"/>
        <v>0</v>
      </c>
      <c r="U686" s="35">
        <f t="shared" si="200"/>
        <v>0</v>
      </c>
      <c r="V686" s="42">
        <f t="shared" si="201"/>
        <v>0</v>
      </c>
      <c r="W686" s="42">
        <f t="shared" si="202"/>
        <v>0</v>
      </c>
    </row>
    <row r="687" spans="2:23" x14ac:dyDescent="0.25">
      <c r="B687">
        <v>685</v>
      </c>
      <c r="C687" s="35">
        <f t="shared" si="196"/>
        <v>0</v>
      </c>
      <c r="D687" s="46">
        <f>IF(W686&gt;0,ROUND(PMT(EvalSheet!$F$92/12,EvalSheet!$F$96*12,-C687),5),0)</f>
        <v>0</v>
      </c>
      <c r="E687" s="6">
        <f t="shared" si="195"/>
        <v>0</v>
      </c>
      <c r="F687" s="6">
        <f>IF(W686&gt;0,ROUND(MIN(C687,EvalSheet!$F$168)*$F$1,2),0)</f>
        <v>0</v>
      </c>
      <c r="G687" s="7">
        <v>0</v>
      </c>
      <c r="H687" s="7">
        <f>IF(W686&gt;0,ROUND(MIN(C687,EvalSheet!$F$168)*$H$1,0),0)</f>
        <v>0</v>
      </c>
      <c r="I687" s="7">
        <f>IF(W686&gt;0,ROUND(MIN(C687,EvalSheet!$F$168)*$I$1,2),0)</f>
        <v>0</v>
      </c>
      <c r="J687" s="7">
        <f>IF(W686&gt;0,ROUND(MIN(C687,EvalSheet!$F$168)*$J$1,2),0)</f>
        <v>0</v>
      </c>
      <c r="K687" s="7">
        <f>IF(W686&gt;0,ROUND(MIN(C687,EvalSheet!$F$168)*$K$1,2),0)</f>
        <v>0</v>
      </c>
      <c r="L687" s="6">
        <f t="shared" si="197"/>
        <v>0</v>
      </c>
      <c r="M687" s="7">
        <f t="shared" si="198"/>
        <v>0</v>
      </c>
      <c r="N687" s="2">
        <f t="shared" si="185"/>
        <v>0</v>
      </c>
      <c r="O687" s="80">
        <f t="shared" si="186"/>
        <v>0</v>
      </c>
      <c r="P687" s="79">
        <f t="shared" si="187"/>
        <v>0</v>
      </c>
      <c r="Q687" s="80">
        <f t="shared" si="188"/>
        <v>0</v>
      </c>
      <c r="R687" s="80">
        <f t="shared" si="189"/>
        <v>0</v>
      </c>
      <c r="S687">
        <f t="shared" si="199"/>
        <v>0</v>
      </c>
      <c r="T687" s="35">
        <f t="shared" si="194"/>
        <v>0</v>
      </c>
      <c r="U687" s="35">
        <f t="shared" si="200"/>
        <v>0</v>
      </c>
      <c r="V687" s="42">
        <f t="shared" si="201"/>
        <v>0</v>
      </c>
      <c r="W687" s="42">
        <f t="shared" si="202"/>
        <v>0</v>
      </c>
    </row>
    <row r="688" spans="2:23" x14ac:dyDescent="0.25">
      <c r="B688">
        <v>686</v>
      </c>
      <c r="C688" s="35">
        <f t="shared" si="196"/>
        <v>0</v>
      </c>
      <c r="D688" s="46">
        <f>IF(W687&gt;0,ROUND(PMT(EvalSheet!$F$92/12,EvalSheet!$F$96*12,-C688),5),0)</f>
        <v>0</v>
      </c>
      <c r="E688" s="6">
        <f t="shared" si="195"/>
        <v>0</v>
      </c>
      <c r="F688" s="6">
        <f>IF(W687&gt;0,ROUND(MIN(C688,EvalSheet!$F$168)*$F$1,2),0)</f>
        <v>0</v>
      </c>
      <c r="G688" s="7">
        <v>0</v>
      </c>
      <c r="H688" s="7">
        <f>IF(W687&gt;0,ROUND(MIN(C688,EvalSheet!$F$168)*$H$1,0),0)</f>
        <v>0</v>
      </c>
      <c r="I688" s="7">
        <f>IF(W687&gt;0,ROUND(MIN(C688,EvalSheet!$F$168)*$I$1,2),0)</f>
        <v>0</v>
      </c>
      <c r="J688" s="7">
        <f>IF(W687&gt;0,ROUND(MIN(C688,EvalSheet!$F$168)*$J$1,2),0)</f>
        <v>0</v>
      </c>
      <c r="K688" s="7">
        <f>IF(W687&gt;0,ROUND(MIN(C688,EvalSheet!$F$168)*$K$1,2),0)</f>
        <v>0</v>
      </c>
      <c r="L688" s="6">
        <f t="shared" si="197"/>
        <v>0</v>
      </c>
      <c r="M688" s="7">
        <f t="shared" si="198"/>
        <v>0</v>
      </c>
      <c r="N688" s="2">
        <f t="shared" si="185"/>
        <v>0</v>
      </c>
      <c r="O688" s="80">
        <f t="shared" si="186"/>
        <v>0</v>
      </c>
      <c r="P688" s="79">
        <f t="shared" si="187"/>
        <v>0</v>
      </c>
      <c r="Q688" s="80">
        <f t="shared" si="188"/>
        <v>0</v>
      </c>
      <c r="R688" s="80">
        <f t="shared" si="189"/>
        <v>0</v>
      </c>
      <c r="S688">
        <f t="shared" si="199"/>
        <v>0</v>
      </c>
      <c r="T688" s="35">
        <f t="shared" si="194"/>
        <v>0</v>
      </c>
      <c r="U688" s="35">
        <f t="shared" si="200"/>
        <v>0</v>
      </c>
      <c r="V688" s="42">
        <f t="shared" si="201"/>
        <v>0</v>
      </c>
      <c r="W688" s="42">
        <f t="shared" si="202"/>
        <v>0</v>
      </c>
    </row>
    <row r="689" spans="2:23" x14ac:dyDescent="0.25">
      <c r="B689">
        <v>687</v>
      </c>
      <c r="C689" s="35">
        <f t="shared" si="196"/>
        <v>0</v>
      </c>
      <c r="D689" s="46">
        <f>IF(W688&gt;0,ROUND(PMT(EvalSheet!$F$92/12,EvalSheet!$F$96*12,-C689),5),0)</f>
        <v>0</v>
      </c>
      <c r="E689" s="6">
        <f t="shared" si="195"/>
        <v>0</v>
      </c>
      <c r="F689" s="6">
        <f>IF(W688&gt;0,ROUND(MIN(C689,EvalSheet!$F$168)*$F$1,2),0)</f>
        <v>0</v>
      </c>
      <c r="G689" s="7">
        <v>0</v>
      </c>
      <c r="H689" s="7">
        <f>IF(W688&gt;0,ROUND(MIN(C689,EvalSheet!$F$168)*$H$1,0),0)</f>
        <v>0</v>
      </c>
      <c r="I689" s="7">
        <f>IF(W688&gt;0,ROUND(MIN(C689,EvalSheet!$F$168)*$I$1,2),0)</f>
        <v>0</v>
      </c>
      <c r="J689" s="7">
        <f>IF(W688&gt;0,ROUND(MIN(C689,EvalSheet!$F$168)*$J$1,2),0)</f>
        <v>0</v>
      </c>
      <c r="K689" s="7">
        <f>IF(W688&gt;0,ROUND(MIN(C689,EvalSheet!$F$168)*$K$1,2),0)</f>
        <v>0</v>
      </c>
      <c r="L689" s="6">
        <f t="shared" si="197"/>
        <v>0</v>
      </c>
      <c r="M689" s="7">
        <f t="shared" si="198"/>
        <v>0</v>
      </c>
      <c r="N689" s="2">
        <f t="shared" si="185"/>
        <v>0</v>
      </c>
      <c r="O689" s="80">
        <f t="shared" si="186"/>
        <v>0</v>
      </c>
      <c r="P689" s="79">
        <f t="shared" si="187"/>
        <v>0</v>
      </c>
      <c r="Q689" s="80">
        <f t="shared" si="188"/>
        <v>0</v>
      </c>
      <c r="R689" s="80">
        <f t="shared" si="189"/>
        <v>0</v>
      </c>
      <c r="S689">
        <f t="shared" si="199"/>
        <v>0</v>
      </c>
      <c r="T689" s="35">
        <f t="shared" si="194"/>
        <v>0</v>
      </c>
      <c r="U689" s="35">
        <f t="shared" si="200"/>
        <v>0</v>
      </c>
      <c r="V689" s="42">
        <f t="shared" si="201"/>
        <v>0</v>
      </c>
      <c r="W689" s="42">
        <f t="shared" si="202"/>
        <v>0</v>
      </c>
    </row>
    <row r="690" spans="2:23" x14ac:dyDescent="0.25">
      <c r="B690">
        <v>688</v>
      </c>
      <c r="C690" s="35">
        <f t="shared" si="196"/>
        <v>0</v>
      </c>
      <c r="D690" s="46">
        <f>IF(W689&gt;0,ROUND(PMT(EvalSheet!$F$92/12,EvalSheet!$F$96*12,-C690),5),0)</f>
        <v>0</v>
      </c>
      <c r="E690" s="6">
        <f t="shared" si="195"/>
        <v>0</v>
      </c>
      <c r="F690" s="6">
        <f>IF(W689&gt;0,ROUND(MIN(C690,EvalSheet!$F$168)*$F$1,2),0)</f>
        <v>0</v>
      </c>
      <c r="G690" s="7">
        <v>0</v>
      </c>
      <c r="H690" s="7">
        <f>IF(W689&gt;0,ROUND(MIN(C690,EvalSheet!$F$168)*$H$1,0),0)</f>
        <v>0</v>
      </c>
      <c r="I690" s="7">
        <f>IF(W689&gt;0,ROUND(MIN(C690,EvalSheet!$F$168)*$I$1,2),0)</f>
        <v>0</v>
      </c>
      <c r="J690" s="7">
        <f>IF(W689&gt;0,ROUND(MIN(C690,EvalSheet!$F$168)*$J$1,2),0)</f>
        <v>0</v>
      </c>
      <c r="K690" s="7">
        <f>IF(W689&gt;0,ROUND(MIN(C690,EvalSheet!$F$168)*$K$1,2),0)</f>
        <v>0</v>
      </c>
      <c r="L690" s="6">
        <f t="shared" si="197"/>
        <v>0</v>
      </c>
      <c r="M690" s="7">
        <f t="shared" si="198"/>
        <v>0</v>
      </c>
      <c r="N690" s="2">
        <f t="shared" si="185"/>
        <v>0</v>
      </c>
      <c r="O690" s="80">
        <f t="shared" si="186"/>
        <v>0</v>
      </c>
      <c r="P690" s="79">
        <f t="shared" si="187"/>
        <v>0</v>
      </c>
      <c r="Q690" s="80">
        <f t="shared" si="188"/>
        <v>0</v>
      </c>
      <c r="R690" s="80">
        <f t="shared" si="189"/>
        <v>0</v>
      </c>
      <c r="S690">
        <f t="shared" si="199"/>
        <v>0</v>
      </c>
      <c r="T690" s="35">
        <f t="shared" si="194"/>
        <v>0</v>
      </c>
      <c r="U690" s="35">
        <f t="shared" si="200"/>
        <v>0</v>
      </c>
      <c r="V690" s="42">
        <f t="shared" si="201"/>
        <v>0</v>
      </c>
      <c r="W690" s="42">
        <f t="shared" si="202"/>
        <v>0</v>
      </c>
    </row>
    <row r="691" spans="2:23" x14ac:dyDescent="0.25">
      <c r="B691">
        <v>689</v>
      </c>
      <c r="C691" s="35">
        <f t="shared" si="196"/>
        <v>0</v>
      </c>
      <c r="D691" s="46">
        <f>IF(W690&gt;0,ROUND(PMT(EvalSheet!$F$92/12,EvalSheet!$F$96*12,-C691),5),0)</f>
        <v>0</v>
      </c>
      <c r="E691" s="6">
        <f t="shared" si="195"/>
        <v>0</v>
      </c>
      <c r="F691" s="6">
        <f>IF(W690&gt;0,ROUND(MIN(C691,EvalSheet!$F$168)*$F$1,2),0)</f>
        <v>0</v>
      </c>
      <c r="G691" s="7">
        <v>0</v>
      </c>
      <c r="H691" s="7">
        <f>IF(W690&gt;0,ROUND(MIN(C691,EvalSheet!$F$168)*$H$1,0),0)</f>
        <v>0</v>
      </c>
      <c r="I691" s="7">
        <f>IF(W690&gt;0,ROUND(MIN(C691,EvalSheet!$F$168)*$I$1,2),0)</f>
        <v>0</v>
      </c>
      <c r="J691" s="7">
        <f>IF(W690&gt;0,ROUND(MIN(C691,EvalSheet!$F$168)*$J$1,2),0)</f>
        <v>0</v>
      </c>
      <c r="K691" s="7">
        <f>IF(W690&gt;0,ROUND(MIN(C691,EvalSheet!$F$168)*$K$1,2),0)</f>
        <v>0</v>
      </c>
      <c r="L691" s="6">
        <f t="shared" si="197"/>
        <v>0</v>
      </c>
      <c r="M691" s="7">
        <f t="shared" si="198"/>
        <v>0</v>
      </c>
      <c r="N691" s="2">
        <f t="shared" si="185"/>
        <v>0</v>
      </c>
      <c r="O691" s="80">
        <f t="shared" si="186"/>
        <v>0</v>
      </c>
      <c r="P691" s="79">
        <f t="shared" si="187"/>
        <v>0</v>
      </c>
      <c r="Q691" s="80">
        <f t="shared" si="188"/>
        <v>0</v>
      </c>
      <c r="R691" s="80">
        <f t="shared" si="189"/>
        <v>0</v>
      </c>
      <c r="S691">
        <f t="shared" si="199"/>
        <v>0</v>
      </c>
      <c r="T691" s="35">
        <f t="shared" si="194"/>
        <v>0</v>
      </c>
      <c r="U691" s="35">
        <f t="shared" si="200"/>
        <v>0</v>
      </c>
      <c r="V691" s="42">
        <f t="shared" si="201"/>
        <v>0</v>
      </c>
      <c r="W691" s="42">
        <f t="shared" si="202"/>
        <v>0</v>
      </c>
    </row>
    <row r="692" spans="2:23" x14ac:dyDescent="0.25">
      <c r="B692">
        <v>690</v>
      </c>
      <c r="C692" s="35">
        <f t="shared" si="196"/>
        <v>0</v>
      </c>
      <c r="D692" s="46">
        <f>IF(W691&gt;0,ROUND(PMT(EvalSheet!$F$92/12,EvalSheet!$F$96*12,-C692),5),0)</f>
        <v>0</v>
      </c>
      <c r="E692" s="6">
        <f t="shared" si="195"/>
        <v>0</v>
      </c>
      <c r="F692" s="6">
        <f>IF(W691&gt;0,ROUND(MIN(C692,EvalSheet!$F$168)*$F$1,2),0)</f>
        <v>0</v>
      </c>
      <c r="G692" s="7">
        <v>0</v>
      </c>
      <c r="H692" s="7">
        <f>IF(W691&gt;0,ROUND(MIN(C692,EvalSheet!$F$168)*$H$1,0),0)</f>
        <v>0</v>
      </c>
      <c r="I692" s="7">
        <f>IF(W691&gt;0,ROUND(MIN(C692,EvalSheet!$F$168)*$I$1,2),0)</f>
        <v>0</v>
      </c>
      <c r="J692" s="7">
        <f>IF(W691&gt;0,ROUND(MIN(C692,EvalSheet!$F$168)*$J$1,2),0)</f>
        <v>0</v>
      </c>
      <c r="K692" s="7">
        <f>IF(W691&gt;0,ROUND(MIN(C692,EvalSheet!$F$168)*$K$1,2),0)</f>
        <v>0</v>
      </c>
      <c r="L692" s="6">
        <f t="shared" si="197"/>
        <v>0</v>
      </c>
      <c r="M692" s="7">
        <f t="shared" si="198"/>
        <v>0</v>
      </c>
      <c r="N692" s="2">
        <f t="shared" si="185"/>
        <v>0</v>
      </c>
      <c r="O692" s="80">
        <f t="shared" si="186"/>
        <v>0</v>
      </c>
      <c r="P692" s="79">
        <f t="shared" si="187"/>
        <v>0</v>
      </c>
      <c r="Q692" s="80">
        <f t="shared" si="188"/>
        <v>0</v>
      </c>
      <c r="R692" s="80">
        <f t="shared" si="189"/>
        <v>0</v>
      </c>
      <c r="S692">
        <f t="shared" si="199"/>
        <v>0</v>
      </c>
      <c r="T692" s="35">
        <f t="shared" si="194"/>
        <v>0</v>
      </c>
      <c r="U692" s="35">
        <f t="shared" si="200"/>
        <v>0</v>
      </c>
      <c r="V692" s="42">
        <f t="shared" si="201"/>
        <v>0</v>
      </c>
      <c r="W692" s="42">
        <f t="shared" si="202"/>
        <v>0</v>
      </c>
    </row>
    <row r="693" spans="2:23" x14ac:dyDescent="0.25">
      <c r="B693">
        <v>691</v>
      </c>
      <c r="C693" s="35">
        <f t="shared" si="196"/>
        <v>0</v>
      </c>
      <c r="D693" s="46">
        <f>IF(W692&gt;0,ROUND(PMT(EvalSheet!$F$92/12,EvalSheet!$F$96*12,-C693),5),0)</f>
        <v>0</v>
      </c>
      <c r="E693" s="6">
        <f t="shared" si="195"/>
        <v>0</v>
      </c>
      <c r="F693" s="6">
        <f>IF(W692&gt;0,ROUND(MIN(C693,EvalSheet!$F$168)*$F$1,2),0)</f>
        <v>0</v>
      </c>
      <c r="G693" s="7">
        <v>0</v>
      </c>
      <c r="H693" s="7">
        <f>IF(W692&gt;0,ROUND(MIN(C693,EvalSheet!$F$168)*$H$1,0),0)</f>
        <v>0</v>
      </c>
      <c r="I693" s="7">
        <f>IF(W692&gt;0,ROUND(MIN(C693,EvalSheet!$F$168)*$I$1,2),0)</f>
        <v>0</v>
      </c>
      <c r="J693" s="7">
        <f>IF(W692&gt;0,ROUND(MIN(C693,EvalSheet!$F$168)*$J$1,2),0)</f>
        <v>0</v>
      </c>
      <c r="K693" s="7">
        <f>IF(W692&gt;0,ROUND(MIN(C693,EvalSheet!$F$168)*$K$1,2),0)</f>
        <v>0</v>
      </c>
      <c r="L693" s="6">
        <f t="shared" si="197"/>
        <v>0</v>
      </c>
      <c r="M693" s="7">
        <f t="shared" si="198"/>
        <v>0</v>
      </c>
      <c r="N693" s="2">
        <f t="shared" si="185"/>
        <v>0</v>
      </c>
      <c r="O693" s="80">
        <f t="shared" si="186"/>
        <v>0</v>
      </c>
      <c r="P693" s="79">
        <f t="shared" si="187"/>
        <v>0</v>
      </c>
      <c r="Q693" s="80">
        <f t="shared" si="188"/>
        <v>0</v>
      </c>
      <c r="R693" s="80">
        <f t="shared" si="189"/>
        <v>0</v>
      </c>
      <c r="S693">
        <f t="shared" si="199"/>
        <v>0</v>
      </c>
      <c r="T693" s="35">
        <f t="shared" si="194"/>
        <v>0</v>
      </c>
      <c r="U693" s="35">
        <f t="shared" si="200"/>
        <v>0</v>
      </c>
      <c r="V693" s="42">
        <f t="shared" si="201"/>
        <v>0</v>
      </c>
      <c r="W693" s="42">
        <f t="shared" si="202"/>
        <v>0</v>
      </c>
    </row>
    <row r="694" spans="2:23" x14ac:dyDescent="0.25">
      <c r="B694">
        <v>692</v>
      </c>
      <c r="C694" s="35">
        <f t="shared" si="196"/>
        <v>0</v>
      </c>
      <c r="D694" s="46">
        <f>IF(W693&gt;0,ROUND(PMT(EvalSheet!$F$92/12,EvalSheet!$F$96*12,-C694),5),0)</f>
        <v>0</v>
      </c>
      <c r="E694" s="6">
        <f t="shared" si="195"/>
        <v>0</v>
      </c>
      <c r="F694" s="6">
        <f>IF(W693&gt;0,ROUND(MIN(C694,EvalSheet!$F$168)*$F$1,2),0)</f>
        <v>0</v>
      </c>
      <c r="G694" s="7">
        <v>0</v>
      </c>
      <c r="H694" s="7">
        <f>IF(W693&gt;0,ROUND(MIN(C694,EvalSheet!$F$168)*$H$1,0),0)</f>
        <v>0</v>
      </c>
      <c r="I694" s="7">
        <f>IF(W693&gt;0,ROUND(MIN(C694,EvalSheet!$F$168)*$I$1,2),0)</f>
        <v>0</v>
      </c>
      <c r="J694" s="7">
        <f>IF(W693&gt;0,ROUND(MIN(C694,EvalSheet!$F$168)*$J$1,2),0)</f>
        <v>0</v>
      </c>
      <c r="K694" s="7">
        <f>IF(W693&gt;0,ROUND(MIN(C694,EvalSheet!$F$168)*$K$1,2),0)</f>
        <v>0</v>
      </c>
      <c r="L694" s="6">
        <f t="shared" si="197"/>
        <v>0</v>
      </c>
      <c r="M694" s="7">
        <f t="shared" si="198"/>
        <v>0</v>
      </c>
      <c r="N694" s="2">
        <f t="shared" si="185"/>
        <v>0</v>
      </c>
      <c r="O694" s="80">
        <f t="shared" si="186"/>
        <v>0</v>
      </c>
      <c r="P694" s="79">
        <f t="shared" si="187"/>
        <v>0</v>
      </c>
      <c r="Q694" s="80">
        <f t="shared" si="188"/>
        <v>0</v>
      </c>
      <c r="R694" s="80">
        <f t="shared" si="189"/>
        <v>0</v>
      </c>
      <c r="S694">
        <f t="shared" si="199"/>
        <v>0</v>
      </c>
      <c r="T694" s="35">
        <f t="shared" si="194"/>
        <v>0</v>
      </c>
      <c r="U694" s="35">
        <f t="shared" si="200"/>
        <v>0</v>
      </c>
      <c r="V694" s="42">
        <f t="shared" si="201"/>
        <v>0</v>
      </c>
      <c r="W694" s="42">
        <f t="shared" si="202"/>
        <v>0</v>
      </c>
    </row>
    <row r="695" spans="2:23" x14ac:dyDescent="0.25">
      <c r="B695">
        <v>693</v>
      </c>
      <c r="C695" s="35">
        <f t="shared" si="196"/>
        <v>0</v>
      </c>
      <c r="D695" s="46">
        <f>IF(W694&gt;0,ROUND(PMT(EvalSheet!$F$92/12,EvalSheet!$F$96*12,-C695),5),0)</f>
        <v>0</v>
      </c>
      <c r="E695" s="6">
        <f t="shared" si="195"/>
        <v>0</v>
      </c>
      <c r="F695" s="6">
        <f>IF(W694&gt;0,ROUND(MIN(C695,EvalSheet!$F$168)*$F$1,2),0)</f>
        <v>0</v>
      </c>
      <c r="G695" s="7">
        <v>0</v>
      </c>
      <c r="H695" s="7">
        <f>IF(W694&gt;0,ROUND(MIN(C695,EvalSheet!$F$168)*$H$1,0),0)</f>
        <v>0</v>
      </c>
      <c r="I695" s="7">
        <f>IF(W694&gt;0,ROUND(MIN(C695,EvalSheet!$F$168)*$I$1,2),0)</f>
        <v>0</v>
      </c>
      <c r="J695" s="7">
        <f>IF(W694&gt;0,ROUND(MIN(C695,EvalSheet!$F$168)*$J$1,2),0)</f>
        <v>0</v>
      </c>
      <c r="K695" s="7">
        <f>IF(W694&gt;0,ROUND(MIN(C695,EvalSheet!$F$168)*$K$1,2),0)</f>
        <v>0</v>
      </c>
      <c r="L695" s="6">
        <f t="shared" si="197"/>
        <v>0</v>
      </c>
      <c r="M695" s="7">
        <f t="shared" si="198"/>
        <v>0</v>
      </c>
      <c r="N695" s="2">
        <f t="shared" si="185"/>
        <v>0</v>
      </c>
      <c r="O695" s="80">
        <f t="shared" si="186"/>
        <v>0</v>
      </c>
      <c r="P695" s="79">
        <f t="shared" si="187"/>
        <v>0</v>
      </c>
      <c r="Q695" s="80">
        <f t="shared" si="188"/>
        <v>0</v>
      </c>
      <c r="R695" s="80">
        <f t="shared" si="189"/>
        <v>0</v>
      </c>
      <c r="S695">
        <f t="shared" si="199"/>
        <v>0</v>
      </c>
      <c r="T695" s="35">
        <f t="shared" si="194"/>
        <v>0</v>
      </c>
      <c r="U695" s="35">
        <f t="shared" si="200"/>
        <v>0</v>
      </c>
      <c r="V695" s="42">
        <f t="shared" si="201"/>
        <v>0</v>
      </c>
      <c r="W695" s="42">
        <f t="shared" si="202"/>
        <v>0</v>
      </c>
    </row>
    <row r="696" spans="2:23" x14ac:dyDescent="0.25">
      <c r="B696">
        <v>694</v>
      </c>
      <c r="C696" s="35">
        <f t="shared" si="196"/>
        <v>0</v>
      </c>
      <c r="D696" s="46">
        <f>IF(W695&gt;0,ROUND(PMT(EvalSheet!$F$92/12,EvalSheet!$F$96*12,-C696),5),0)</f>
        <v>0</v>
      </c>
      <c r="E696" s="6">
        <f t="shared" si="195"/>
        <v>0</v>
      </c>
      <c r="F696" s="6">
        <f>IF(W695&gt;0,ROUND(MIN(C696,EvalSheet!$F$168)*$F$1,2),0)</f>
        <v>0</v>
      </c>
      <c r="G696" s="7">
        <v>0</v>
      </c>
      <c r="H696" s="7">
        <f>IF(W695&gt;0,ROUND(MIN(C696,EvalSheet!$F$168)*$H$1,0),0)</f>
        <v>0</v>
      </c>
      <c r="I696" s="7">
        <f>IF(W695&gt;0,ROUND(MIN(C696,EvalSheet!$F$168)*$I$1,2),0)</f>
        <v>0</v>
      </c>
      <c r="J696" s="7">
        <f>IF(W695&gt;0,ROUND(MIN(C696,EvalSheet!$F$168)*$J$1,2),0)</f>
        <v>0</v>
      </c>
      <c r="K696" s="7">
        <f>IF(W695&gt;0,ROUND(MIN(C696,EvalSheet!$F$168)*$K$1,2),0)</f>
        <v>0</v>
      </c>
      <c r="L696" s="6">
        <f t="shared" si="197"/>
        <v>0</v>
      </c>
      <c r="M696" s="7">
        <f t="shared" si="198"/>
        <v>0</v>
      </c>
      <c r="N696" s="2">
        <f t="shared" si="185"/>
        <v>0</v>
      </c>
      <c r="O696" s="80">
        <f t="shared" si="186"/>
        <v>0</v>
      </c>
      <c r="P696" s="79">
        <f t="shared" si="187"/>
        <v>0</v>
      </c>
      <c r="Q696" s="80">
        <f t="shared" si="188"/>
        <v>0</v>
      </c>
      <c r="R696" s="80">
        <f t="shared" si="189"/>
        <v>0</v>
      </c>
      <c r="S696">
        <f t="shared" si="199"/>
        <v>0</v>
      </c>
      <c r="T696" s="35">
        <f t="shared" si="194"/>
        <v>0</v>
      </c>
      <c r="U696" s="35">
        <f t="shared" si="200"/>
        <v>0</v>
      </c>
      <c r="V696" s="42">
        <f t="shared" si="201"/>
        <v>0</v>
      </c>
      <c r="W696" s="42">
        <f t="shared" si="202"/>
        <v>0</v>
      </c>
    </row>
    <row r="697" spans="2:23" x14ac:dyDescent="0.25">
      <c r="B697">
        <v>695</v>
      </c>
      <c r="C697" s="35">
        <f t="shared" si="196"/>
        <v>0</v>
      </c>
      <c r="D697" s="46">
        <f>IF(W696&gt;0,ROUND(PMT(EvalSheet!$F$92/12,EvalSheet!$F$96*12,-C697),5),0)</f>
        <v>0</v>
      </c>
      <c r="E697" s="6">
        <f t="shared" si="195"/>
        <v>0</v>
      </c>
      <c r="F697" s="6">
        <f>IF(W696&gt;0,ROUND(MIN(C697,EvalSheet!$F$168)*$F$1,2),0)</f>
        <v>0</v>
      </c>
      <c r="G697" s="7">
        <v>0</v>
      </c>
      <c r="H697" s="7">
        <f>IF(W696&gt;0,ROUND(MIN(C697,EvalSheet!$F$168)*$H$1,0),0)</f>
        <v>0</v>
      </c>
      <c r="I697" s="7">
        <f>IF(W696&gt;0,ROUND(MIN(C697,EvalSheet!$F$168)*$I$1,2),0)</f>
        <v>0</v>
      </c>
      <c r="J697" s="7">
        <f>IF(W696&gt;0,ROUND(MIN(C697,EvalSheet!$F$168)*$J$1,2),0)</f>
        <v>0</v>
      </c>
      <c r="K697" s="7">
        <f>IF(W696&gt;0,ROUND(MIN(C697,EvalSheet!$F$168)*$K$1,2),0)</f>
        <v>0</v>
      </c>
      <c r="L697" s="6">
        <f t="shared" si="197"/>
        <v>0</v>
      </c>
      <c r="M697" s="7">
        <f t="shared" si="198"/>
        <v>0</v>
      </c>
      <c r="N697" s="2">
        <f t="shared" si="185"/>
        <v>0</v>
      </c>
      <c r="O697" s="80">
        <f t="shared" si="186"/>
        <v>0</v>
      </c>
      <c r="P697" s="79">
        <f t="shared" si="187"/>
        <v>0</v>
      </c>
      <c r="Q697" s="80">
        <f t="shared" si="188"/>
        <v>0</v>
      </c>
      <c r="R697" s="80">
        <f t="shared" si="189"/>
        <v>0</v>
      </c>
      <c r="S697">
        <f t="shared" si="199"/>
        <v>0</v>
      </c>
      <c r="T697" s="35">
        <f t="shared" si="194"/>
        <v>0</v>
      </c>
      <c r="U697" s="35">
        <f t="shared" si="200"/>
        <v>0</v>
      </c>
      <c r="V697" s="42">
        <f t="shared" si="201"/>
        <v>0</v>
      </c>
      <c r="W697" s="42">
        <f t="shared" si="202"/>
        <v>0</v>
      </c>
    </row>
    <row r="698" spans="2:23" x14ac:dyDescent="0.25">
      <c r="B698">
        <v>696</v>
      </c>
      <c r="C698" s="35">
        <f t="shared" si="196"/>
        <v>0</v>
      </c>
      <c r="D698" s="46">
        <f>IF(W697&gt;0,ROUND(PMT(EvalSheet!$F$92/12,EvalSheet!$F$96*12,-C698),5),0)</f>
        <v>0</v>
      </c>
      <c r="E698" s="6">
        <f t="shared" si="195"/>
        <v>0</v>
      </c>
      <c r="F698" s="6">
        <f>IF(W697&gt;0,ROUND(MIN(C698,EvalSheet!$F$168)*$F$1,2),0)</f>
        <v>0</v>
      </c>
      <c r="G698" s="7">
        <v>0</v>
      </c>
      <c r="H698" s="7">
        <f>IF(W697&gt;0,ROUND(MIN(C698,EvalSheet!$F$168)*$H$1,0),0)</f>
        <v>0</v>
      </c>
      <c r="I698" s="7">
        <f>IF(W697&gt;0,ROUND(MIN(C698,EvalSheet!$F$168)*$I$1,2),0)</f>
        <v>0</v>
      </c>
      <c r="J698" s="7">
        <f>IF(W697&gt;0,ROUND(MIN(C698,EvalSheet!$F$168)*$J$1,2),0)</f>
        <v>0</v>
      </c>
      <c r="K698" s="7">
        <f>IF(W697&gt;0,ROUND(MIN(C698,EvalSheet!$F$168)*$K$1,2),0)</f>
        <v>0</v>
      </c>
      <c r="L698" s="6">
        <f t="shared" si="197"/>
        <v>0</v>
      </c>
      <c r="M698" s="7">
        <f t="shared" si="198"/>
        <v>0</v>
      </c>
      <c r="N698" s="2">
        <f t="shared" si="185"/>
        <v>0</v>
      </c>
      <c r="O698" s="80">
        <f t="shared" si="186"/>
        <v>0</v>
      </c>
      <c r="P698" s="79">
        <f t="shared" si="187"/>
        <v>0</v>
      </c>
      <c r="Q698" s="80">
        <f t="shared" si="188"/>
        <v>0</v>
      </c>
      <c r="R698" s="80">
        <f t="shared" si="189"/>
        <v>0</v>
      </c>
      <c r="S698">
        <f t="shared" si="199"/>
        <v>0</v>
      </c>
      <c r="T698" s="35">
        <f t="shared" si="194"/>
        <v>0</v>
      </c>
      <c r="U698" s="35">
        <f t="shared" si="200"/>
        <v>0</v>
      </c>
      <c r="V698" s="42">
        <f t="shared" si="201"/>
        <v>0</v>
      </c>
      <c r="W698" s="42">
        <f t="shared" si="202"/>
        <v>0</v>
      </c>
    </row>
    <row r="699" spans="2:23" x14ac:dyDescent="0.25">
      <c r="B699">
        <v>697</v>
      </c>
      <c r="C699" s="35">
        <f t="shared" si="196"/>
        <v>0</v>
      </c>
      <c r="D699" s="46">
        <f>IF(W698&gt;0,ROUND(PMT(EvalSheet!$F$92/12,EvalSheet!$F$96*12,-C699),5),0)</f>
        <v>0</v>
      </c>
      <c r="E699" s="6">
        <f t="shared" si="195"/>
        <v>0</v>
      </c>
      <c r="F699" s="6">
        <f>IF(W698&gt;0,ROUND(MIN(C699,EvalSheet!$F$168)*$F$1,2),0)</f>
        <v>0</v>
      </c>
      <c r="G699" s="7">
        <v>0</v>
      </c>
      <c r="H699" s="7">
        <f>IF(W698&gt;0,ROUND(MIN(C699,EvalSheet!$F$168)*$H$1,0),0)</f>
        <v>0</v>
      </c>
      <c r="I699" s="7">
        <f>IF(W698&gt;0,ROUND(MIN(C699,EvalSheet!$F$168)*$I$1,2),0)</f>
        <v>0</v>
      </c>
      <c r="J699" s="7">
        <f>IF(W698&gt;0,ROUND(MIN(C699,EvalSheet!$F$168)*$J$1,2),0)</f>
        <v>0</v>
      </c>
      <c r="K699" s="7">
        <f>IF(W698&gt;0,ROUND(MIN(C699,EvalSheet!$F$168)*$K$1,2),0)</f>
        <v>0</v>
      </c>
      <c r="L699" s="6">
        <f t="shared" si="197"/>
        <v>0</v>
      </c>
      <c r="M699" s="7">
        <f t="shared" si="198"/>
        <v>0</v>
      </c>
      <c r="N699" s="2">
        <f t="shared" si="185"/>
        <v>0</v>
      </c>
      <c r="O699" s="80">
        <f t="shared" si="186"/>
        <v>0</v>
      </c>
      <c r="P699" s="79">
        <f t="shared" si="187"/>
        <v>0</v>
      </c>
      <c r="Q699" s="80">
        <f t="shared" si="188"/>
        <v>0</v>
      </c>
      <c r="R699" s="80">
        <f t="shared" si="189"/>
        <v>0</v>
      </c>
      <c r="S699">
        <f t="shared" si="199"/>
        <v>0</v>
      </c>
      <c r="T699" s="35">
        <f t="shared" si="194"/>
        <v>0</v>
      </c>
      <c r="U699" s="35">
        <f t="shared" si="200"/>
        <v>0</v>
      </c>
      <c r="V699" s="42">
        <f t="shared" si="201"/>
        <v>0</v>
      </c>
      <c r="W699" s="42">
        <f t="shared" si="202"/>
        <v>0</v>
      </c>
    </row>
    <row r="700" spans="2:23" x14ac:dyDescent="0.25">
      <c r="B700">
        <v>698</v>
      </c>
      <c r="C700" s="35">
        <f t="shared" si="196"/>
        <v>0</v>
      </c>
      <c r="D700" s="46">
        <f>IF(W699&gt;0,ROUND(PMT(EvalSheet!$F$92/12,EvalSheet!$F$96*12,-C700),5),0)</f>
        <v>0</v>
      </c>
      <c r="E700" s="6">
        <f t="shared" si="195"/>
        <v>0</v>
      </c>
      <c r="F700" s="6">
        <f>IF(W699&gt;0,ROUND(MIN(C700,EvalSheet!$F$168)*$F$1,2),0)</f>
        <v>0</v>
      </c>
      <c r="G700" s="7">
        <v>0</v>
      </c>
      <c r="H700" s="7">
        <f>IF(W699&gt;0,ROUND(MIN(C700,EvalSheet!$F$168)*$H$1,0),0)</f>
        <v>0</v>
      </c>
      <c r="I700" s="7">
        <f>IF(W699&gt;0,ROUND(MIN(C700,EvalSheet!$F$168)*$I$1,2),0)</f>
        <v>0</v>
      </c>
      <c r="J700" s="7">
        <f>IF(W699&gt;0,ROUND(MIN(C700,EvalSheet!$F$168)*$J$1,2),0)</f>
        <v>0</v>
      </c>
      <c r="K700" s="7">
        <f>IF(W699&gt;0,ROUND(MIN(C700,EvalSheet!$F$168)*$K$1,2),0)</f>
        <v>0</v>
      </c>
      <c r="L700" s="6">
        <f t="shared" si="197"/>
        <v>0</v>
      </c>
      <c r="M700" s="7">
        <f t="shared" si="198"/>
        <v>0</v>
      </c>
      <c r="N700" s="2">
        <f t="shared" si="185"/>
        <v>0</v>
      </c>
      <c r="O700" s="80">
        <f t="shared" si="186"/>
        <v>0</v>
      </c>
      <c r="P700" s="79">
        <f t="shared" si="187"/>
        <v>0</v>
      </c>
      <c r="Q700" s="80">
        <f t="shared" si="188"/>
        <v>0</v>
      </c>
      <c r="R700" s="80">
        <f t="shared" si="189"/>
        <v>0</v>
      </c>
      <c r="S700">
        <f t="shared" si="199"/>
        <v>0</v>
      </c>
      <c r="T700" s="35">
        <f t="shared" si="194"/>
        <v>0</v>
      </c>
      <c r="U700" s="35">
        <f t="shared" si="200"/>
        <v>0</v>
      </c>
      <c r="V700" s="42">
        <f t="shared" si="201"/>
        <v>0</v>
      </c>
      <c r="W700" s="42">
        <f t="shared" si="202"/>
        <v>0</v>
      </c>
    </row>
    <row r="701" spans="2:23" x14ac:dyDescent="0.25">
      <c r="B701">
        <v>699</v>
      </c>
      <c r="C701" s="35">
        <f t="shared" si="196"/>
        <v>0</v>
      </c>
      <c r="D701" s="46">
        <f>IF(W700&gt;0,ROUND(PMT(EvalSheet!$F$92/12,EvalSheet!$F$96*12,-C701),5),0)</f>
        <v>0</v>
      </c>
      <c r="E701" s="6">
        <f t="shared" si="195"/>
        <v>0</v>
      </c>
      <c r="F701" s="6">
        <f>IF(W700&gt;0,ROUND(MIN(C701,EvalSheet!$F$168)*$F$1,2),0)</f>
        <v>0</v>
      </c>
      <c r="G701" s="7">
        <v>0</v>
      </c>
      <c r="H701" s="7">
        <f>IF(W700&gt;0,ROUND(MIN(C701,EvalSheet!$F$168)*$H$1,0),0)</f>
        <v>0</v>
      </c>
      <c r="I701" s="7">
        <f>IF(W700&gt;0,ROUND(MIN(C701,EvalSheet!$F$168)*$I$1,2),0)</f>
        <v>0</v>
      </c>
      <c r="J701" s="7">
        <f>IF(W700&gt;0,ROUND(MIN(C701,EvalSheet!$F$168)*$J$1,2),0)</f>
        <v>0</v>
      </c>
      <c r="K701" s="7">
        <f>IF(W700&gt;0,ROUND(MIN(C701,EvalSheet!$F$168)*$K$1,2),0)</f>
        <v>0</v>
      </c>
      <c r="L701" s="6">
        <f t="shared" si="197"/>
        <v>0</v>
      </c>
      <c r="M701" s="7">
        <f t="shared" si="198"/>
        <v>0</v>
      </c>
      <c r="N701" s="2">
        <f t="shared" si="185"/>
        <v>0</v>
      </c>
      <c r="O701" s="80">
        <f t="shared" si="186"/>
        <v>0</v>
      </c>
      <c r="P701" s="79">
        <f t="shared" si="187"/>
        <v>0</v>
      </c>
      <c r="Q701" s="80">
        <f t="shared" si="188"/>
        <v>0</v>
      </c>
      <c r="R701" s="80">
        <f t="shared" si="189"/>
        <v>0</v>
      </c>
      <c r="S701">
        <f t="shared" si="199"/>
        <v>0</v>
      </c>
      <c r="T701" s="35">
        <f t="shared" si="194"/>
        <v>0</v>
      </c>
      <c r="U701" s="35">
        <f t="shared" si="200"/>
        <v>0</v>
      </c>
      <c r="V701" s="42">
        <f t="shared" si="201"/>
        <v>0</v>
      </c>
      <c r="W701" s="42">
        <f t="shared" si="202"/>
        <v>0</v>
      </c>
    </row>
    <row r="702" spans="2:23" x14ac:dyDescent="0.25">
      <c r="B702">
        <v>700</v>
      </c>
      <c r="C702" s="35">
        <f t="shared" si="196"/>
        <v>0</v>
      </c>
      <c r="D702" s="46">
        <f>IF(W701&gt;0,ROUND(PMT(EvalSheet!$F$92/12,EvalSheet!$F$96*12,-C702),5),0)</f>
        <v>0</v>
      </c>
      <c r="E702" s="6">
        <f t="shared" si="195"/>
        <v>0</v>
      </c>
      <c r="F702" s="6">
        <f>IF(W701&gt;0,ROUND(MIN(C702,EvalSheet!$F$168)*$F$1,2),0)</f>
        <v>0</v>
      </c>
      <c r="G702" s="7">
        <v>0</v>
      </c>
      <c r="H702" s="7">
        <f>IF(W701&gt;0,ROUND(MIN(C702,EvalSheet!$F$168)*$H$1,0),0)</f>
        <v>0</v>
      </c>
      <c r="I702" s="7">
        <f>IF(W701&gt;0,ROUND(MIN(C702,EvalSheet!$F$168)*$I$1,2),0)</f>
        <v>0</v>
      </c>
      <c r="J702" s="7">
        <f>IF(W701&gt;0,ROUND(MIN(C702,EvalSheet!$F$168)*$J$1,2),0)</f>
        <v>0</v>
      </c>
      <c r="K702" s="7">
        <f>IF(W701&gt;0,ROUND(MIN(C702,EvalSheet!$F$168)*$K$1,2),0)</f>
        <v>0</v>
      </c>
      <c r="L702" s="6">
        <f t="shared" si="197"/>
        <v>0</v>
      </c>
      <c r="M702" s="7">
        <f t="shared" si="198"/>
        <v>0</v>
      </c>
      <c r="N702" s="2">
        <f t="shared" si="185"/>
        <v>0</v>
      </c>
      <c r="O702" s="80">
        <f t="shared" si="186"/>
        <v>0</v>
      </c>
      <c r="P702" s="79">
        <f t="shared" si="187"/>
        <v>0</v>
      </c>
      <c r="Q702" s="80">
        <f t="shared" si="188"/>
        <v>0</v>
      </c>
      <c r="R702" s="80">
        <f t="shared" si="189"/>
        <v>0</v>
      </c>
      <c r="S702">
        <f t="shared" si="199"/>
        <v>0</v>
      </c>
      <c r="T702" s="35">
        <f t="shared" si="194"/>
        <v>0</v>
      </c>
      <c r="U702" s="35">
        <f t="shared" si="200"/>
        <v>0</v>
      </c>
      <c r="V702" s="42">
        <f t="shared" si="201"/>
        <v>0</v>
      </c>
      <c r="W702" s="42">
        <f t="shared" si="202"/>
        <v>0</v>
      </c>
    </row>
    <row r="703" spans="2:23" x14ac:dyDescent="0.25">
      <c r="B703">
        <v>701</v>
      </c>
      <c r="C703" s="35">
        <f t="shared" si="196"/>
        <v>0</v>
      </c>
      <c r="D703" s="46">
        <f>IF(W702&gt;0,ROUND(PMT(EvalSheet!$F$92/12,EvalSheet!$F$96*12,-C703),5),0)</f>
        <v>0</v>
      </c>
      <c r="E703" s="6">
        <f t="shared" si="195"/>
        <v>0</v>
      </c>
      <c r="F703" s="6">
        <f>IF(W702&gt;0,ROUND(MIN(C703,EvalSheet!$F$168)*$F$1,2),0)</f>
        <v>0</v>
      </c>
      <c r="G703" s="7">
        <v>0</v>
      </c>
      <c r="H703" s="7">
        <f>IF(W702&gt;0,ROUND(MIN(C703,EvalSheet!$F$168)*$H$1,0),0)</f>
        <v>0</v>
      </c>
      <c r="I703" s="7">
        <f>IF(W702&gt;0,ROUND(MIN(C703,EvalSheet!$F$168)*$I$1,2),0)</f>
        <v>0</v>
      </c>
      <c r="J703" s="7">
        <f>IF(W702&gt;0,ROUND(MIN(C703,EvalSheet!$F$168)*$J$1,2),0)</f>
        <v>0</v>
      </c>
      <c r="K703" s="7">
        <f>IF(W702&gt;0,ROUND(MIN(C703,EvalSheet!$F$168)*$K$1,2),0)</f>
        <v>0</v>
      </c>
      <c r="L703" s="6">
        <f t="shared" si="197"/>
        <v>0</v>
      </c>
      <c r="M703" s="7">
        <f t="shared" si="198"/>
        <v>0</v>
      </c>
      <c r="N703" s="2">
        <f t="shared" si="185"/>
        <v>0</v>
      </c>
      <c r="O703" s="80">
        <f t="shared" si="186"/>
        <v>0</v>
      </c>
      <c r="P703" s="79">
        <f t="shared" si="187"/>
        <v>0</v>
      </c>
      <c r="Q703" s="80">
        <f t="shared" si="188"/>
        <v>0</v>
      </c>
      <c r="R703" s="80">
        <f t="shared" si="189"/>
        <v>0</v>
      </c>
      <c r="S703">
        <f t="shared" si="199"/>
        <v>0</v>
      </c>
      <c r="T703" s="35">
        <f t="shared" si="194"/>
        <v>0</v>
      </c>
      <c r="U703" s="35">
        <f t="shared" si="200"/>
        <v>0</v>
      </c>
      <c r="V703" s="42">
        <f t="shared" si="201"/>
        <v>0</v>
      </c>
      <c r="W703" s="42">
        <f t="shared" si="202"/>
        <v>0</v>
      </c>
    </row>
    <row r="704" spans="2:23" x14ac:dyDescent="0.25">
      <c r="B704">
        <v>702</v>
      </c>
      <c r="C704" s="35">
        <f t="shared" si="196"/>
        <v>0</v>
      </c>
      <c r="D704" s="46">
        <f>IF(W703&gt;0,ROUND(PMT(EvalSheet!$F$92/12,EvalSheet!$F$96*12,-C704),5),0)</f>
        <v>0</v>
      </c>
      <c r="E704" s="6">
        <f t="shared" si="195"/>
        <v>0</v>
      </c>
      <c r="F704" s="6">
        <f>IF(W703&gt;0,ROUND(MIN(C704,EvalSheet!$F$168)*$F$1,2),0)</f>
        <v>0</v>
      </c>
      <c r="G704" s="7">
        <v>0</v>
      </c>
      <c r="H704" s="7">
        <f>IF(W703&gt;0,ROUND(MIN(C704,EvalSheet!$F$168)*$H$1,0),0)</f>
        <v>0</v>
      </c>
      <c r="I704" s="7">
        <f>IF(W703&gt;0,ROUND(MIN(C704,EvalSheet!$F$168)*$I$1,2),0)</f>
        <v>0</v>
      </c>
      <c r="J704" s="7">
        <f>IF(W703&gt;0,ROUND(MIN(C704,EvalSheet!$F$168)*$J$1,2),0)</f>
        <v>0</v>
      </c>
      <c r="K704" s="7">
        <f>IF(W703&gt;0,ROUND(MIN(C704,EvalSheet!$F$168)*$K$1,2),0)</f>
        <v>0</v>
      </c>
      <c r="L704" s="6">
        <f t="shared" si="197"/>
        <v>0</v>
      </c>
      <c r="M704" s="7">
        <f t="shared" si="198"/>
        <v>0</v>
      </c>
      <c r="N704" s="2">
        <f t="shared" si="185"/>
        <v>0</v>
      </c>
      <c r="O704" s="80">
        <f t="shared" si="186"/>
        <v>0</v>
      </c>
      <c r="P704" s="79">
        <f t="shared" si="187"/>
        <v>0</v>
      </c>
      <c r="Q704" s="80">
        <f t="shared" si="188"/>
        <v>0</v>
      </c>
      <c r="R704" s="80">
        <f t="shared" si="189"/>
        <v>0</v>
      </c>
      <c r="S704">
        <f t="shared" si="199"/>
        <v>0</v>
      </c>
      <c r="T704" s="35">
        <f t="shared" si="194"/>
        <v>0</v>
      </c>
      <c r="U704" s="35">
        <f t="shared" si="200"/>
        <v>0</v>
      </c>
      <c r="V704" s="42">
        <f t="shared" si="201"/>
        <v>0</v>
      </c>
      <c r="W704" s="42">
        <f t="shared" si="202"/>
        <v>0</v>
      </c>
    </row>
    <row r="705" spans="2:23" x14ac:dyDescent="0.25">
      <c r="B705">
        <v>703</v>
      </c>
      <c r="C705" s="35">
        <f t="shared" si="196"/>
        <v>0</v>
      </c>
      <c r="D705" s="46">
        <f>IF(W704&gt;0,ROUND(PMT(EvalSheet!$F$92/12,EvalSheet!$F$96*12,-C705),5),0)</f>
        <v>0</v>
      </c>
      <c r="E705" s="6">
        <f t="shared" si="195"/>
        <v>0</v>
      </c>
      <c r="F705" s="6">
        <f>IF(W704&gt;0,ROUND(MIN(C705,EvalSheet!$F$168)*$F$1,2),0)</f>
        <v>0</v>
      </c>
      <c r="G705" s="7">
        <v>0</v>
      </c>
      <c r="H705" s="7">
        <f>IF(W704&gt;0,ROUND(MIN(C705,EvalSheet!$F$168)*$H$1,0),0)</f>
        <v>0</v>
      </c>
      <c r="I705" s="7">
        <f>IF(W704&gt;0,ROUND(MIN(C705,EvalSheet!$F$168)*$I$1,2),0)</f>
        <v>0</v>
      </c>
      <c r="J705" s="7">
        <f>IF(W704&gt;0,ROUND(MIN(C705,EvalSheet!$F$168)*$J$1,2),0)</f>
        <v>0</v>
      </c>
      <c r="K705" s="7">
        <f>IF(W704&gt;0,ROUND(MIN(C705,EvalSheet!$F$168)*$K$1,2),0)</f>
        <v>0</v>
      </c>
      <c r="L705" s="6">
        <f t="shared" si="197"/>
        <v>0</v>
      </c>
      <c r="M705" s="7">
        <f t="shared" si="198"/>
        <v>0</v>
      </c>
      <c r="N705" s="2">
        <f t="shared" si="185"/>
        <v>0</v>
      </c>
      <c r="O705" s="80">
        <f t="shared" si="186"/>
        <v>0</v>
      </c>
      <c r="P705" s="79">
        <f t="shared" si="187"/>
        <v>0</v>
      </c>
      <c r="Q705" s="80">
        <f t="shared" si="188"/>
        <v>0</v>
      </c>
      <c r="R705" s="80">
        <f t="shared" si="189"/>
        <v>0</v>
      </c>
      <c r="S705">
        <f t="shared" si="199"/>
        <v>0</v>
      </c>
      <c r="T705" s="35">
        <f t="shared" si="194"/>
        <v>0</v>
      </c>
      <c r="U705" s="35">
        <f t="shared" si="200"/>
        <v>0</v>
      </c>
      <c r="V705" s="42">
        <f t="shared" si="201"/>
        <v>0</v>
      </c>
      <c r="W705" s="42">
        <f t="shared" si="202"/>
        <v>0</v>
      </c>
    </row>
    <row r="706" spans="2:23" x14ac:dyDescent="0.25">
      <c r="B706">
        <v>704</v>
      </c>
      <c r="C706" s="35">
        <f t="shared" si="196"/>
        <v>0</v>
      </c>
      <c r="D706" s="46">
        <f>IF(W705&gt;0,ROUND(PMT(EvalSheet!$F$92/12,EvalSheet!$F$96*12,-C706),5),0)</f>
        <v>0</v>
      </c>
      <c r="E706" s="6">
        <f t="shared" si="195"/>
        <v>0</v>
      </c>
      <c r="F706" s="6">
        <f>IF(W705&gt;0,ROUND(MIN(C706,EvalSheet!$F$168)*$F$1,2),0)</f>
        <v>0</v>
      </c>
      <c r="G706" s="7">
        <v>0</v>
      </c>
      <c r="H706" s="7">
        <f>IF(W705&gt;0,ROUND(MIN(C706,EvalSheet!$F$168)*$H$1,0),0)</f>
        <v>0</v>
      </c>
      <c r="I706" s="7">
        <f>IF(W705&gt;0,ROUND(MIN(C706,EvalSheet!$F$168)*$I$1,2),0)</f>
        <v>0</v>
      </c>
      <c r="J706" s="7">
        <f>IF(W705&gt;0,ROUND(MIN(C706,EvalSheet!$F$168)*$J$1,2),0)</f>
        <v>0</v>
      </c>
      <c r="K706" s="7">
        <f>IF(W705&gt;0,ROUND(MIN(C706,EvalSheet!$F$168)*$K$1,2),0)</f>
        <v>0</v>
      </c>
      <c r="L706" s="6">
        <f t="shared" si="197"/>
        <v>0</v>
      </c>
      <c r="M706" s="7">
        <f t="shared" si="198"/>
        <v>0</v>
      </c>
      <c r="N706" s="2">
        <f t="shared" si="185"/>
        <v>0</v>
      </c>
      <c r="O706" s="80">
        <f t="shared" si="186"/>
        <v>0</v>
      </c>
      <c r="P706" s="79">
        <f t="shared" si="187"/>
        <v>0</v>
      </c>
      <c r="Q706" s="80">
        <f t="shared" si="188"/>
        <v>0</v>
      </c>
      <c r="R706" s="80">
        <f t="shared" si="189"/>
        <v>0</v>
      </c>
      <c r="S706">
        <f t="shared" si="199"/>
        <v>0</v>
      </c>
      <c r="T706" s="35">
        <f t="shared" si="194"/>
        <v>0</v>
      </c>
      <c r="U706" s="35">
        <f t="shared" si="200"/>
        <v>0</v>
      </c>
      <c r="V706" s="42">
        <f t="shared" si="201"/>
        <v>0</v>
      </c>
      <c r="W706" s="42">
        <f t="shared" si="202"/>
        <v>0</v>
      </c>
    </row>
    <row r="707" spans="2:23" x14ac:dyDescent="0.25">
      <c r="B707">
        <v>705</v>
      </c>
      <c r="C707" s="35">
        <f t="shared" si="196"/>
        <v>0</v>
      </c>
      <c r="D707" s="46">
        <f>IF(W706&gt;0,ROUND(PMT(EvalSheet!$F$92/12,EvalSheet!$F$96*12,-C707),5),0)</f>
        <v>0</v>
      </c>
      <c r="E707" s="6">
        <f t="shared" si="195"/>
        <v>0</v>
      </c>
      <c r="F707" s="6">
        <f>IF(W706&gt;0,ROUND(MIN(C707,EvalSheet!$F$168)*$F$1,2),0)</f>
        <v>0</v>
      </c>
      <c r="G707" s="7">
        <v>0</v>
      </c>
      <c r="H707" s="7">
        <f>IF(W706&gt;0,ROUND(MIN(C707,EvalSheet!$F$168)*$H$1,0),0)</f>
        <v>0</v>
      </c>
      <c r="I707" s="7">
        <f>IF(W706&gt;0,ROUND(MIN(C707,EvalSheet!$F$168)*$I$1,2),0)</f>
        <v>0</v>
      </c>
      <c r="J707" s="7">
        <f>IF(W706&gt;0,ROUND(MIN(C707,EvalSheet!$F$168)*$J$1,2),0)</f>
        <v>0</v>
      </c>
      <c r="K707" s="7">
        <f>IF(W706&gt;0,ROUND(MIN(C707,EvalSheet!$F$168)*$K$1,2),0)</f>
        <v>0</v>
      </c>
      <c r="L707" s="6">
        <f t="shared" si="197"/>
        <v>0</v>
      </c>
      <c r="M707" s="7">
        <f t="shared" si="198"/>
        <v>0</v>
      </c>
      <c r="N707" s="2">
        <f t="shared" ref="N707:N770" si="203">INT(M707)</f>
        <v>0</v>
      </c>
      <c r="O707" s="80">
        <f t="shared" ref="O707:O770" si="204">INT((M707-N707)*10)/10</f>
        <v>0</v>
      </c>
      <c r="P707" s="79">
        <f t="shared" ref="P707:P770" si="205">M707-N707-O707</f>
        <v>0</v>
      </c>
      <c r="Q707" s="80">
        <f t="shared" ref="Q707:Q770" si="206">IF(OR(P707=0.05,P707=0),P707,IF(AND(P707&gt;0.051,P707&lt;0.1),0.1,IF(AND(P707&gt;0.001,P707&lt;0.05),0.05,P707)))</f>
        <v>0</v>
      </c>
      <c r="R707" s="80">
        <f t="shared" ref="R707:R770" si="207">N707+O707+Q707</f>
        <v>0</v>
      </c>
      <c r="S707">
        <f t="shared" si="199"/>
        <v>0</v>
      </c>
      <c r="T707" s="35">
        <f t="shared" si="194"/>
        <v>0</v>
      </c>
      <c r="U707" s="35">
        <f t="shared" si="200"/>
        <v>0</v>
      </c>
      <c r="V707" s="42">
        <f t="shared" si="201"/>
        <v>0</v>
      </c>
      <c r="W707" s="42">
        <f t="shared" si="202"/>
        <v>0</v>
      </c>
    </row>
    <row r="708" spans="2:23" x14ac:dyDescent="0.25">
      <c r="B708">
        <v>706</v>
      </c>
      <c r="C708" s="35">
        <f t="shared" si="196"/>
        <v>0</v>
      </c>
      <c r="D708" s="46">
        <f>IF(W707&gt;0,ROUND(PMT(EvalSheet!$F$92/12,EvalSheet!$F$96*12,-C708),5),0)</f>
        <v>0</v>
      </c>
      <c r="E708" s="6">
        <f t="shared" si="195"/>
        <v>0</v>
      </c>
      <c r="F708" s="6">
        <f>IF(W707&gt;0,ROUND(MIN(C708,EvalSheet!$F$168)*$F$1,2),0)</f>
        <v>0</v>
      </c>
      <c r="G708" s="7">
        <v>0</v>
      </c>
      <c r="H708" s="7">
        <f>IF(W707&gt;0,ROUND(MIN(C708,EvalSheet!$F$168)*$H$1,0),0)</f>
        <v>0</v>
      </c>
      <c r="I708" s="7">
        <f>IF(W707&gt;0,ROUND(MIN(C708,EvalSheet!$F$168)*$I$1,2),0)</f>
        <v>0</v>
      </c>
      <c r="J708" s="7">
        <f>IF(W707&gt;0,ROUND(MIN(C708,EvalSheet!$F$168)*$J$1,2),0)</f>
        <v>0</v>
      </c>
      <c r="K708" s="7">
        <f>IF(W707&gt;0,ROUND(MIN(C708,EvalSheet!$F$168)*$K$1,2),0)</f>
        <v>0</v>
      </c>
      <c r="L708" s="6">
        <f t="shared" si="197"/>
        <v>0</v>
      </c>
      <c r="M708" s="7">
        <f t="shared" si="198"/>
        <v>0</v>
      </c>
      <c r="N708" s="2">
        <f t="shared" si="203"/>
        <v>0</v>
      </c>
      <c r="O708" s="80">
        <f t="shared" si="204"/>
        <v>0</v>
      </c>
      <c r="P708" s="79">
        <f t="shared" si="205"/>
        <v>0</v>
      </c>
      <c r="Q708" s="80">
        <f t="shared" si="206"/>
        <v>0</v>
      </c>
      <c r="R708" s="80">
        <f t="shared" si="207"/>
        <v>0</v>
      </c>
      <c r="S708">
        <f t="shared" si="199"/>
        <v>0</v>
      </c>
      <c r="T708" s="35">
        <f t="shared" ref="T708:T771" si="208">SUM(D708:E708)+R708+S708</f>
        <v>0</v>
      </c>
      <c r="U708" s="35">
        <f t="shared" si="200"/>
        <v>0</v>
      </c>
      <c r="V708" s="42">
        <f t="shared" si="201"/>
        <v>0</v>
      </c>
      <c r="W708" s="42">
        <f t="shared" si="202"/>
        <v>0</v>
      </c>
    </row>
    <row r="709" spans="2:23" x14ac:dyDescent="0.25">
      <c r="B709">
        <v>707</v>
      </c>
      <c r="C709" s="35">
        <f t="shared" si="196"/>
        <v>0</v>
      </c>
      <c r="D709" s="46">
        <f>IF(W708&gt;0,ROUND(PMT(EvalSheet!$F$92/12,EvalSheet!$F$96*12,-C709),5),0)</f>
        <v>0</v>
      </c>
      <c r="E709" s="6">
        <f t="shared" ref="E709:E772" si="209">IF(W708&gt;0,ROUND(C709*$E$1/1000,2),0)</f>
        <v>0</v>
      </c>
      <c r="F709" s="6">
        <f>IF(W708&gt;0,ROUND(MIN(C709,EvalSheet!$F$168)*$F$1,2),0)</f>
        <v>0</v>
      </c>
      <c r="G709" s="7">
        <v>0</v>
      </c>
      <c r="H709" s="7">
        <f>IF(W708&gt;0,ROUND(MIN(C709,EvalSheet!$F$168)*$H$1,0),0)</f>
        <v>0</v>
      </c>
      <c r="I709" s="7">
        <f>IF(W708&gt;0,ROUND(MIN(C709,EvalSheet!$F$168)*$I$1,2),0)</f>
        <v>0</v>
      </c>
      <c r="J709" s="7">
        <f>IF(W708&gt;0,ROUND(MIN(C709,EvalSheet!$F$168)*$J$1,2),0)</f>
        <v>0</v>
      </c>
      <c r="K709" s="7">
        <f>IF(W708&gt;0,ROUND(MIN(C709,EvalSheet!$F$168)*$K$1,2),0)</f>
        <v>0</v>
      </c>
      <c r="L709" s="6">
        <f t="shared" si="197"/>
        <v>0</v>
      </c>
      <c r="M709" s="7">
        <f t="shared" si="198"/>
        <v>0</v>
      </c>
      <c r="N709" s="2">
        <f t="shared" si="203"/>
        <v>0</v>
      </c>
      <c r="O709" s="80">
        <f t="shared" si="204"/>
        <v>0</v>
      </c>
      <c r="P709" s="79">
        <f t="shared" si="205"/>
        <v>0</v>
      </c>
      <c r="Q709" s="80">
        <f t="shared" si="206"/>
        <v>0</v>
      </c>
      <c r="R709" s="80">
        <f t="shared" si="207"/>
        <v>0</v>
      </c>
      <c r="S709">
        <f t="shared" si="199"/>
        <v>0</v>
      </c>
      <c r="T709" s="35">
        <f t="shared" si="208"/>
        <v>0</v>
      </c>
      <c r="U709" s="35">
        <f t="shared" si="200"/>
        <v>0</v>
      </c>
      <c r="V709" s="42">
        <f t="shared" si="201"/>
        <v>0</v>
      </c>
      <c r="W709" s="42">
        <f t="shared" si="202"/>
        <v>0</v>
      </c>
    </row>
    <row r="710" spans="2:23" x14ac:dyDescent="0.25">
      <c r="B710">
        <v>708</v>
      </c>
      <c r="C710" s="35">
        <f t="shared" si="196"/>
        <v>0</v>
      </c>
      <c r="D710" s="46">
        <f>IF(W709&gt;0,ROUND(PMT(EvalSheet!$F$92/12,EvalSheet!$F$96*12,-C710),5),0)</f>
        <v>0</v>
      </c>
      <c r="E710" s="6">
        <f t="shared" si="209"/>
        <v>0</v>
      </c>
      <c r="F710" s="6">
        <f>IF(W709&gt;0,ROUND(MIN(C710,EvalSheet!$F$168)*$F$1,2),0)</f>
        <v>0</v>
      </c>
      <c r="G710" s="7">
        <v>0</v>
      </c>
      <c r="H710" s="7">
        <f>IF(W709&gt;0,ROUND(MIN(C710,EvalSheet!$F$168)*$H$1,0),0)</f>
        <v>0</v>
      </c>
      <c r="I710" s="7">
        <f>IF(W709&gt;0,ROUND(MIN(C710,EvalSheet!$F$168)*$I$1,2),0)</f>
        <v>0</v>
      </c>
      <c r="J710" s="7">
        <f>IF(W709&gt;0,ROUND(MIN(C710,EvalSheet!$F$168)*$J$1,2),0)</f>
        <v>0</v>
      </c>
      <c r="K710" s="7">
        <f>IF(W709&gt;0,ROUND(MIN(C710,EvalSheet!$F$168)*$K$1,2),0)</f>
        <v>0</v>
      </c>
      <c r="L710" s="6">
        <f t="shared" si="197"/>
        <v>0</v>
      </c>
      <c r="M710" s="7">
        <f t="shared" si="198"/>
        <v>0</v>
      </c>
      <c r="N710" s="2">
        <f t="shared" si="203"/>
        <v>0</v>
      </c>
      <c r="O710" s="80">
        <f t="shared" si="204"/>
        <v>0</v>
      </c>
      <c r="P710" s="79">
        <f t="shared" si="205"/>
        <v>0</v>
      </c>
      <c r="Q710" s="80">
        <f t="shared" si="206"/>
        <v>0</v>
      </c>
      <c r="R710" s="80">
        <f t="shared" si="207"/>
        <v>0</v>
      </c>
      <c r="S710">
        <f t="shared" si="199"/>
        <v>0</v>
      </c>
      <c r="T710" s="35">
        <f t="shared" si="208"/>
        <v>0</v>
      </c>
      <c r="U710" s="35">
        <f t="shared" si="200"/>
        <v>0</v>
      </c>
      <c r="V710" s="42">
        <f t="shared" si="201"/>
        <v>0</v>
      </c>
      <c r="W710" s="42">
        <f t="shared" si="202"/>
        <v>0</v>
      </c>
    </row>
    <row r="711" spans="2:23" x14ac:dyDescent="0.25">
      <c r="B711">
        <v>709</v>
      </c>
      <c r="C711" s="35">
        <f t="shared" si="196"/>
        <v>0</v>
      </c>
      <c r="D711" s="46">
        <f>IF(W710&gt;0,ROUND(PMT(EvalSheet!$F$92/12,EvalSheet!$F$96*12,-C711),5),0)</f>
        <v>0</v>
      </c>
      <c r="E711" s="6">
        <f t="shared" si="209"/>
        <v>0</v>
      </c>
      <c r="F711" s="6">
        <f>IF(W710&gt;0,ROUND(MIN(C711,EvalSheet!$F$168)*$F$1,2),0)</f>
        <v>0</v>
      </c>
      <c r="G711" s="7">
        <v>0</v>
      </c>
      <c r="H711" s="7">
        <f>IF(W710&gt;0,ROUND(MIN(C711,EvalSheet!$F$168)*$H$1,0),0)</f>
        <v>0</v>
      </c>
      <c r="I711" s="7">
        <f>IF(W710&gt;0,ROUND(MIN(C711,EvalSheet!$F$168)*$I$1,2),0)</f>
        <v>0</v>
      </c>
      <c r="J711" s="7">
        <f>IF(W710&gt;0,ROUND(MIN(C711,EvalSheet!$F$168)*$J$1,2),0)</f>
        <v>0</v>
      </c>
      <c r="K711" s="7">
        <f>IF(W710&gt;0,ROUND(MIN(C711,EvalSheet!$F$168)*$K$1,2),0)</f>
        <v>0</v>
      </c>
      <c r="L711" s="6">
        <f t="shared" si="197"/>
        <v>0</v>
      </c>
      <c r="M711" s="7">
        <f t="shared" si="198"/>
        <v>0</v>
      </c>
      <c r="N711" s="2">
        <f t="shared" si="203"/>
        <v>0</v>
      </c>
      <c r="O711" s="80">
        <f t="shared" si="204"/>
        <v>0</v>
      </c>
      <c r="P711" s="79">
        <f t="shared" si="205"/>
        <v>0</v>
      </c>
      <c r="Q711" s="80">
        <f t="shared" si="206"/>
        <v>0</v>
      </c>
      <c r="R711" s="80">
        <f t="shared" si="207"/>
        <v>0</v>
      </c>
      <c r="S711">
        <f t="shared" si="199"/>
        <v>0</v>
      </c>
      <c r="T711" s="35">
        <f t="shared" si="208"/>
        <v>0</v>
      </c>
      <c r="U711" s="35">
        <f t="shared" si="200"/>
        <v>0</v>
      </c>
      <c r="V711" s="42">
        <f t="shared" si="201"/>
        <v>0</v>
      </c>
      <c r="W711" s="42">
        <f t="shared" si="202"/>
        <v>0</v>
      </c>
    </row>
    <row r="712" spans="2:23" x14ac:dyDescent="0.25">
      <c r="B712">
        <v>710</v>
      </c>
      <c r="C712" s="35">
        <f t="shared" si="196"/>
        <v>0</v>
      </c>
      <c r="D712" s="46">
        <f>IF(W711&gt;0,ROUND(PMT(EvalSheet!$F$92/12,EvalSheet!$F$96*12,-C712),5),0)</f>
        <v>0</v>
      </c>
      <c r="E712" s="6">
        <f t="shared" si="209"/>
        <v>0</v>
      </c>
      <c r="F712" s="6">
        <f>IF(W711&gt;0,ROUND(MIN(C712,EvalSheet!$F$168)*$F$1,2),0)</f>
        <v>0</v>
      </c>
      <c r="G712" s="7">
        <v>0</v>
      </c>
      <c r="H712" s="7">
        <f>IF(W711&gt;0,ROUND(MIN(C712,EvalSheet!$F$168)*$H$1,0),0)</f>
        <v>0</v>
      </c>
      <c r="I712" s="7">
        <f>IF(W711&gt;0,ROUND(MIN(C712,EvalSheet!$F$168)*$I$1,2),0)</f>
        <v>0</v>
      </c>
      <c r="J712" s="7">
        <f>IF(W711&gt;0,ROUND(MIN(C712,EvalSheet!$F$168)*$J$1,2),0)</f>
        <v>0</v>
      </c>
      <c r="K712" s="7">
        <f>IF(W711&gt;0,ROUND(MIN(C712,EvalSheet!$F$168)*$K$1,2),0)</f>
        <v>0</v>
      </c>
      <c r="L712" s="6">
        <f t="shared" si="197"/>
        <v>0</v>
      </c>
      <c r="M712" s="7">
        <f t="shared" si="198"/>
        <v>0</v>
      </c>
      <c r="N712" s="2">
        <f t="shared" si="203"/>
        <v>0</v>
      </c>
      <c r="O712" s="80">
        <f t="shared" si="204"/>
        <v>0</v>
      </c>
      <c r="P712" s="79">
        <f t="shared" si="205"/>
        <v>0</v>
      </c>
      <c r="Q712" s="80">
        <f t="shared" si="206"/>
        <v>0</v>
      </c>
      <c r="R712" s="80">
        <f t="shared" si="207"/>
        <v>0</v>
      </c>
      <c r="S712">
        <f t="shared" si="199"/>
        <v>0</v>
      </c>
      <c r="T712" s="35">
        <f t="shared" si="208"/>
        <v>0</v>
      </c>
      <c r="U712" s="35">
        <f t="shared" si="200"/>
        <v>0</v>
      </c>
      <c r="V712" s="42">
        <f t="shared" si="201"/>
        <v>0</v>
      </c>
      <c r="W712" s="42">
        <f t="shared" si="202"/>
        <v>0</v>
      </c>
    </row>
    <row r="713" spans="2:23" x14ac:dyDescent="0.25">
      <c r="B713">
        <v>711</v>
      </c>
      <c r="C713" s="35">
        <f t="shared" si="196"/>
        <v>0</v>
      </c>
      <c r="D713" s="46">
        <f>IF(W712&gt;0,ROUND(PMT(EvalSheet!$F$92/12,EvalSheet!$F$96*12,-C713),5),0)</f>
        <v>0</v>
      </c>
      <c r="E713" s="6">
        <f t="shared" si="209"/>
        <v>0</v>
      </c>
      <c r="F713" s="6">
        <f>IF(W712&gt;0,ROUND(MIN(C713,EvalSheet!$F$168)*$F$1,2),0)</f>
        <v>0</v>
      </c>
      <c r="G713" s="7">
        <v>0</v>
      </c>
      <c r="H713" s="7">
        <f>IF(W712&gt;0,ROUND(MIN(C713,EvalSheet!$F$168)*$H$1,0),0)</f>
        <v>0</v>
      </c>
      <c r="I713" s="7">
        <f>IF(W712&gt;0,ROUND(MIN(C713,EvalSheet!$F$168)*$I$1,2),0)</f>
        <v>0</v>
      </c>
      <c r="J713" s="7">
        <f>IF(W712&gt;0,ROUND(MIN(C713,EvalSheet!$F$168)*$J$1,2),0)</f>
        <v>0</v>
      </c>
      <c r="K713" s="7">
        <f>IF(W712&gt;0,ROUND(MIN(C713,EvalSheet!$F$168)*$K$1,2),0)</f>
        <v>0</v>
      </c>
      <c r="L713" s="6">
        <f t="shared" si="197"/>
        <v>0</v>
      </c>
      <c r="M713" s="7">
        <f t="shared" si="198"/>
        <v>0</v>
      </c>
      <c r="N713" s="2">
        <f t="shared" si="203"/>
        <v>0</v>
      </c>
      <c r="O713" s="80">
        <f t="shared" si="204"/>
        <v>0</v>
      </c>
      <c r="P713" s="79">
        <f t="shared" si="205"/>
        <v>0</v>
      </c>
      <c r="Q713" s="80">
        <f t="shared" si="206"/>
        <v>0</v>
      </c>
      <c r="R713" s="80">
        <f t="shared" si="207"/>
        <v>0</v>
      </c>
      <c r="S713">
        <f t="shared" si="199"/>
        <v>0</v>
      </c>
      <c r="T713" s="35">
        <f t="shared" si="208"/>
        <v>0</v>
      </c>
      <c r="U713" s="35">
        <f t="shared" si="200"/>
        <v>0</v>
      </c>
      <c r="V713" s="42">
        <f t="shared" si="201"/>
        <v>0</v>
      </c>
      <c r="W713" s="42">
        <f t="shared" si="202"/>
        <v>0</v>
      </c>
    </row>
    <row r="714" spans="2:23" x14ac:dyDescent="0.25">
      <c r="B714">
        <v>712</v>
      </c>
      <c r="C714" s="35">
        <f t="shared" si="196"/>
        <v>0</v>
      </c>
      <c r="D714" s="46">
        <f>IF(W713&gt;0,ROUND(PMT(EvalSheet!$F$92/12,EvalSheet!$F$96*12,-C714),5),0)</f>
        <v>0</v>
      </c>
      <c r="E714" s="6">
        <f t="shared" si="209"/>
        <v>0</v>
      </c>
      <c r="F714" s="6">
        <f>IF(W713&gt;0,ROUND(MIN(C714,EvalSheet!$F$168)*$F$1,2),0)</f>
        <v>0</v>
      </c>
      <c r="G714" s="7">
        <v>0</v>
      </c>
      <c r="H714" s="7">
        <f>IF(W713&gt;0,ROUND(MIN(C714,EvalSheet!$F$168)*$H$1,0),0)</f>
        <v>0</v>
      </c>
      <c r="I714" s="7">
        <f>IF(W713&gt;0,ROUND(MIN(C714,EvalSheet!$F$168)*$I$1,2),0)</f>
        <v>0</v>
      </c>
      <c r="J714" s="7">
        <f>IF(W713&gt;0,ROUND(MIN(C714,EvalSheet!$F$168)*$J$1,2),0)</f>
        <v>0</v>
      </c>
      <c r="K714" s="7">
        <f>IF(W713&gt;0,ROUND(MIN(C714,EvalSheet!$F$168)*$K$1,2),0)</f>
        <v>0</v>
      </c>
      <c r="L714" s="6">
        <f t="shared" si="197"/>
        <v>0</v>
      </c>
      <c r="M714" s="7">
        <f t="shared" si="198"/>
        <v>0</v>
      </c>
      <c r="N714" s="2">
        <f t="shared" si="203"/>
        <v>0</v>
      </c>
      <c r="O714" s="80">
        <f t="shared" si="204"/>
        <v>0</v>
      </c>
      <c r="P714" s="79">
        <f t="shared" si="205"/>
        <v>0</v>
      </c>
      <c r="Q714" s="80">
        <f t="shared" si="206"/>
        <v>0</v>
      </c>
      <c r="R714" s="80">
        <f t="shared" si="207"/>
        <v>0</v>
      </c>
      <c r="S714">
        <f t="shared" si="199"/>
        <v>0</v>
      </c>
      <c r="T714" s="35">
        <f t="shared" si="208"/>
        <v>0</v>
      </c>
      <c r="U714" s="35">
        <f t="shared" si="200"/>
        <v>0</v>
      </c>
      <c r="V714" s="42">
        <f t="shared" si="201"/>
        <v>0</v>
      </c>
      <c r="W714" s="42">
        <f t="shared" si="202"/>
        <v>0</v>
      </c>
    </row>
    <row r="715" spans="2:23" x14ac:dyDescent="0.25">
      <c r="B715">
        <v>713</v>
      </c>
      <c r="C715" s="35">
        <f t="shared" ref="C715:C750" si="210">IF(W714&gt;0,C714-1000,C714)</f>
        <v>0</v>
      </c>
      <c r="D715" s="46">
        <f>IF(W714&gt;0,ROUND(PMT(EvalSheet!$F$92/12,EvalSheet!$F$96*12,-C715),5),0)</f>
        <v>0</v>
      </c>
      <c r="E715" s="6">
        <f t="shared" si="209"/>
        <v>0</v>
      </c>
      <c r="F715" s="6">
        <f>IF(W714&gt;0,ROUND(MIN(C715,EvalSheet!$F$168)*$F$1,2),0)</f>
        <v>0</v>
      </c>
      <c r="G715" s="7">
        <v>0</v>
      </c>
      <c r="H715" s="7">
        <f>IF(W714&gt;0,ROUND(MIN(C715,EvalSheet!$F$168)*$H$1,0),0)</f>
        <v>0</v>
      </c>
      <c r="I715" s="7">
        <f>IF(W714&gt;0,ROUND(MIN(C715,EvalSheet!$F$168)*$I$1,2),0)</f>
        <v>0</v>
      </c>
      <c r="J715" s="7">
        <f>IF(W714&gt;0,ROUND(MIN(C715,EvalSheet!$F$168)*$J$1,2),0)</f>
        <v>0</v>
      </c>
      <c r="K715" s="7">
        <f>IF(W714&gt;0,ROUND(MIN(C715,EvalSheet!$F$168)*$K$1,2),0)</f>
        <v>0</v>
      </c>
      <c r="L715" s="6">
        <f t="shared" ref="L715:L750" si="211">IF(W714&gt;0,F715+SUM(H715:K715),0)</f>
        <v>0</v>
      </c>
      <c r="M715" s="7">
        <f t="shared" ref="M715:M750" si="212">IF(W714&gt;0,ROUND(L715/12,2),0)</f>
        <v>0</v>
      </c>
      <c r="N715" s="2">
        <f t="shared" si="203"/>
        <v>0</v>
      </c>
      <c r="O715" s="80">
        <f t="shared" si="204"/>
        <v>0</v>
      </c>
      <c r="P715" s="79">
        <f t="shared" si="205"/>
        <v>0</v>
      </c>
      <c r="Q715" s="80">
        <f t="shared" si="206"/>
        <v>0</v>
      </c>
      <c r="R715" s="80">
        <f t="shared" si="207"/>
        <v>0</v>
      </c>
      <c r="S715">
        <f t="shared" ref="S715:S750" si="213">IF(W714&gt;0,S714,0)</f>
        <v>0</v>
      </c>
      <c r="T715" s="35">
        <f t="shared" si="208"/>
        <v>0</v>
      </c>
      <c r="U715" s="35">
        <f t="shared" ref="U715:U750" si="214">IF(AND(T715&gt;0,T716=0),T715,0)</f>
        <v>0</v>
      </c>
      <c r="V715" s="42">
        <f t="shared" ref="V715:V750" si="215">IF(W714&gt;0,V714,0)</f>
        <v>0</v>
      </c>
      <c r="W715" s="42">
        <f t="shared" ref="W715:W750" si="216">IF(ROUND(T715-V715,2)&gt;0,ROUND(T715-V715,2),0)</f>
        <v>0</v>
      </c>
    </row>
    <row r="716" spans="2:23" x14ac:dyDescent="0.25">
      <c r="B716">
        <v>714</v>
      </c>
      <c r="C716" s="35">
        <f t="shared" si="210"/>
        <v>0</v>
      </c>
      <c r="D716" s="46">
        <f>IF(W715&gt;0,ROUND(PMT(EvalSheet!$F$92/12,EvalSheet!$F$96*12,-C716),5),0)</f>
        <v>0</v>
      </c>
      <c r="E716" s="6">
        <f t="shared" si="209"/>
        <v>0</v>
      </c>
      <c r="F716" s="6">
        <f>IF(W715&gt;0,ROUND(MIN(C716,EvalSheet!$F$168)*$F$1,2),0)</f>
        <v>0</v>
      </c>
      <c r="G716" s="7">
        <v>0</v>
      </c>
      <c r="H716" s="7">
        <f>IF(W715&gt;0,ROUND(MIN(C716,EvalSheet!$F$168)*$H$1,0),0)</f>
        <v>0</v>
      </c>
      <c r="I716" s="7">
        <f>IF(W715&gt;0,ROUND(MIN(C716,EvalSheet!$F$168)*$I$1,2),0)</f>
        <v>0</v>
      </c>
      <c r="J716" s="7">
        <f>IF(W715&gt;0,ROUND(MIN(C716,EvalSheet!$F$168)*$J$1,2),0)</f>
        <v>0</v>
      </c>
      <c r="K716" s="7">
        <f>IF(W715&gt;0,ROUND(MIN(C716,EvalSheet!$F$168)*$K$1,2),0)</f>
        <v>0</v>
      </c>
      <c r="L716" s="6">
        <f t="shared" si="211"/>
        <v>0</v>
      </c>
      <c r="M716" s="7">
        <f t="shared" si="212"/>
        <v>0</v>
      </c>
      <c r="N716" s="2">
        <f t="shared" si="203"/>
        <v>0</v>
      </c>
      <c r="O716" s="80">
        <f t="shared" si="204"/>
        <v>0</v>
      </c>
      <c r="P716" s="79">
        <f t="shared" si="205"/>
        <v>0</v>
      </c>
      <c r="Q716" s="80">
        <f t="shared" si="206"/>
        <v>0</v>
      </c>
      <c r="R716" s="80">
        <f t="shared" si="207"/>
        <v>0</v>
      </c>
      <c r="S716">
        <f t="shared" si="213"/>
        <v>0</v>
      </c>
      <c r="T716" s="35">
        <f t="shared" si="208"/>
        <v>0</v>
      </c>
      <c r="U716" s="35">
        <f t="shared" si="214"/>
        <v>0</v>
      </c>
      <c r="V716" s="42">
        <f t="shared" si="215"/>
        <v>0</v>
      </c>
      <c r="W716" s="42">
        <f t="shared" si="216"/>
        <v>0</v>
      </c>
    </row>
    <row r="717" spans="2:23" x14ac:dyDescent="0.25">
      <c r="B717">
        <v>715</v>
      </c>
      <c r="C717" s="35">
        <f t="shared" si="210"/>
        <v>0</v>
      </c>
      <c r="D717" s="46">
        <f>IF(W716&gt;0,ROUND(PMT(EvalSheet!$F$92/12,EvalSheet!$F$96*12,-C717),5),0)</f>
        <v>0</v>
      </c>
      <c r="E717" s="6">
        <f t="shared" si="209"/>
        <v>0</v>
      </c>
      <c r="F717" s="6">
        <f>IF(W716&gt;0,ROUND(MIN(C717,EvalSheet!$F$168)*$F$1,2),0)</f>
        <v>0</v>
      </c>
      <c r="G717" s="7">
        <v>0</v>
      </c>
      <c r="H717" s="7">
        <f>IF(W716&gt;0,ROUND(MIN(C717,EvalSheet!$F$168)*$H$1,0),0)</f>
        <v>0</v>
      </c>
      <c r="I717" s="7">
        <f>IF(W716&gt;0,ROUND(MIN(C717,EvalSheet!$F$168)*$I$1,2),0)</f>
        <v>0</v>
      </c>
      <c r="J717" s="7">
        <f>IF(W716&gt;0,ROUND(MIN(C717,EvalSheet!$F$168)*$J$1,2),0)</f>
        <v>0</v>
      </c>
      <c r="K717" s="7">
        <f>IF(W716&gt;0,ROUND(MIN(C717,EvalSheet!$F$168)*$K$1,2),0)</f>
        <v>0</v>
      </c>
      <c r="L717" s="6">
        <f t="shared" si="211"/>
        <v>0</v>
      </c>
      <c r="M717" s="7">
        <f t="shared" si="212"/>
        <v>0</v>
      </c>
      <c r="N717" s="2">
        <f t="shared" si="203"/>
        <v>0</v>
      </c>
      <c r="O717" s="80">
        <f t="shared" si="204"/>
        <v>0</v>
      </c>
      <c r="P717" s="79">
        <f t="shared" si="205"/>
        <v>0</v>
      </c>
      <c r="Q717" s="80">
        <f t="shared" si="206"/>
        <v>0</v>
      </c>
      <c r="R717" s="80">
        <f t="shared" si="207"/>
        <v>0</v>
      </c>
      <c r="S717">
        <f t="shared" si="213"/>
        <v>0</v>
      </c>
      <c r="T717" s="35">
        <f t="shared" si="208"/>
        <v>0</v>
      </c>
      <c r="U717" s="35">
        <f t="shared" si="214"/>
        <v>0</v>
      </c>
      <c r="V717" s="42">
        <f t="shared" si="215"/>
        <v>0</v>
      </c>
      <c r="W717" s="42">
        <f t="shared" si="216"/>
        <v>0</v>
      </c>
    </row>
    <row r="718" spans="2:23" x14ac:dyDescent="0.25">
      <c r="B718">
        <v>716</v>
      </c>
      <c r="C718" s="35">
        <f t="shared" si="210"/>
        <v>0</v>
      </c>
      <c r="D718" s="46">
        <f>IF(W717&gt;0,ROUND(PMT(EvalSheet!$F$92/12,EvalSheet!$F$96*12,-C718),5),0)</f>
        <v>0</v>
      </c>
      <c r="E718" s="6">
        <f t="shared" si="209"/>
        <v>0</v>
      </c>
      <c r="F718" s="6">
        <f>IF(W717&gt;0,ROUND(MIN(C718,EvalSheet!$F$168)*$F$1,2),0)</f>
        <v>0</v>
      </c>
      <c r="G718" s="7">
        <v>0</v>
      </c>
      <c r="H718" s="7">
        <f>IF(W717&gt;0,ROUND(MIN(C718,EvalSheet!$F$168)*$H$1,0),0)</f>
        <v>0</v>
      </c>
      <c r="I718" s="7">
        <f>IF(W717&gt;0,ROUND(MIN(C718,EvalSheet!$F$168)*$I$1,2),0)</f>
        <v>0</v>
      </c>
      <c r="J718" s="7">
        <f>IF(W717&gt;0,ROUND(MIN(C718,EvalSheet!$F$168)*$J$1,2),0)</f>
        <v>0</v>
      </c>
      <c r="K718" s="7">
        <f>IF(W717&gt;0,ROUND(MIN(C718,EvalSheet!$F$168)*$K$1,2),0)</f>
        <v>0</v>
      </c>
      <c r="L718" s="6">
        <f t="shared" si="211"/>
        <v>0</v>
      </c>
      <c r="M718" s="7">
        <f t="shared" si="212"/>
        <v>0</v>
      </c>
      <c r="N718" s="2">
        <f t="shared" si="203"/>
        <v>0</v>
      </c>
      <c r="O718" s="80">
        <f t="shared" si="204"/>
        <v>0</v>
      </c>
      <c r="P718" s="79">
        <f t="shared" si="205"/>
        <v>0</v>
      </c>
      <c r="Q718" s="80">
        <f t="shared" si="206"/>
        <v>0</v>
      </c>
      <c r="R718" s="80">
        <f t="shared" si="207"/>
        <v>0</v>
      </c>
      <c r="S718">
        <f t="shared" si="213"/>
        <v>0</v>
      </c>
      <c r="T718" s="35">
        <f t="shared" si="208"/>
        <v>0</v>
      </c>
      <c r="U718" s="35">
        <f t="shared" si="214"/>
        <v>0</v>
      </c>
      <c r="V718" s="42">
        <f t="shared" si="215"/>
        <v>0</v>
      </c>
      <c r="W718" s="42">
        <f t="shared" si="216"/>
        <v>0</v>
      </c>
    </row>
    <row r="719" spans="2:23" x14ac:dyDescent="0.25">
      <c r="B719">
        <v>717</v>
      </c>
      <c r="C719" s="35">
        <f t="shared" si="210"/>
        <v>0</v>
      </c>
      <c r="D719" s="46">
        <f>IF(W718&gt;0,ROUND(PMT(EvalSheet!$F$92/12,EvalSheet!$F$96*12,-C719),5),0)</f>
        <v>0</v>
      </c>
      <c r="E719" s="6">
        <f t="shared" si="209"/>
        <v>0</v>
      </c>
      <c r="F719" s="6">
        <f>IF(W718&gt;0,ROUND(MIN(C719,EvalSheet!$F$168)*$F$1,2),0)</f>
        <v>0</v>
      </c>
      <c r="G719" s="7">
        <v>0</v>
      </c>
      <c r="H719" s="7">
        <f>IF(W718&gt;0,ROUND(MIN(C719,EvalSheet!$F$168)*$H$1,0),0)</f>
        <v>0</v>
      </c>
      <c r="I719" s="7">
        <f>IF(W718&gt;0,ROUND(MIN(C719,EvalSheet!$F$168)*$I$1,2),0)</f>
        <v>0</v>
      </c>
      <c r="J719" s="7">
        <f>IF(W718&gt;0,ROUND(MIN(C719,EvalSheet!$F$168)*$J$1,2),0)</f>
        <v>0</v>
      </c>
      <c r="K719" s="7">
        <f>IF(W718&gt;0,ROUND(MIN(C719,EvalSheet!$F$168)*$K$1,2),0)</f>
        <v>0</v>
      </c>
      <c r="L719" s="6">
        <f t="shared" si="211"/>
        <v>0</v>
      </c>
      <c r="M719" s="7">
        <f t="shared" si="212"/>
        <v>0</v>
      </c>
      <c r="N719" s="2">
        <f t="shared" si="203"/>
        <v>0</v>
      </c>
      <c r="O719" s="80">
        <f t="shared" si="204"/>
        <v>0</v>
      </c>
      <c r="P719" s="79">
        <f t="shared" si="205"/>
        <v>0</v>
      </c>
      <c r="Q719" s="80">
        <f t="shared" si="206"/>
        <v>0</v>
      </c>
      <c r="R719" s="80">
        <f t="shared" si="207"/>
        <v>0</v>
      </c>
      <c r="S719">
        <f t="shared" si="213"/>
        <v>0</v>
      </c>
      <c r="T719" s="35">
        <f t="shared" si="208"/>
        <v>0</v>
      </c>
      <c r="U719" s="35">
        <f t="shared" si="214"/>
        <v>0</v>
      </c>
      <c r="V719" s="42">
        <f t="shared" si="215"/>
        <v>0</v>
      </c>
      <c r="W719" s="42">
        <f t="shared" si="216"/>
        <v>0</v>
      </c>
    </row>
    <row r="720" spans="2:23" x14ac:dyDescent="0.25">
      <c r="B720">
        <v>718</v>
      </c>
      <c r="C720" s="35">
        <f t="shared" si="210"/>
        <v>0</v>
      </c>
      <c r="D720" s="46">
        <f>IF(W719&gt;0,ROUND(PMT(EvalSheet!$F$92/12,EvalSheet!$F$96*12,-C720),5),0)</f>
        <v>0</v>
      </c>
      <c r="E720" s="6">
        <f t="shared" si="209"/>
        <v>0</v>
      </c>
      <c r="F720" s="6">
        <f>IF(W719&gt;0,ROUND(MIN(C720,EvalSheet!$F$168)*$F$1,2),0)</f>
        <v>0</v>
      </c>
      <c r="G720" s="7">
        <v>0</v>
      </c>
      <c r="H720" s="7">
        <f>IF(W719&gt;0,ROUND(MIN(C720,EvalSheet!$F$168)*$H$1,0),0)</f>
        <v>0</v>
      </c>
      <c r="I720" s="7">
        <f>IF(W719&gt;0,ROUND(MIN(C720,EvalSheet!$F$168)*$I$1,2),0)</f>
        <v>0</v>
      </c>
      <c r="J720" s="7">
        <f>IF(W719&gt;0,ROUND(MIN(C720,EvalSheet!$F$168)*$J$1,2),0)</f>
        <v>0</v>
      </c>
      <c r="K720" s="7">
        <f>IF(W719&gt;0,ROUND(MIN(C720,EvalSheet!$F$168)*$K$1,2),0)</f>
        <v>0</v>
      </c>
      <c r="L720" s="6">
        <f t="shared" si="211"/>
        <v>0</v>
      </c>
      <c r="M720" s="7">
        <f t="shared" si="212"/>
        <v>0</v>
      </c>
      <c r="N720" s="2">
        <f t="shared" si="203"/>
        <v>0</v>
      </c>
      <c r="O720" s="80">
        <f t="shared" si="204"/>
        <v>0</v>
      </c>
      <c r="P720" s="79">
        <f t="shared" si="205"/>
        <v>0</v>
      </c>
      <c r="Q720" s="80">
        <f t="shared" si="206"/>
        <v>0</v>
      </c>
      <c r="R720" s="80">
        <f t="shared" si="207"/>
        <v>0</v>
      </c>
      <c r="S720">
        <f t="shared" si="213"/>
        <v>0</v>
      </c>
      <c r="T720" s="35">
        <f t="shared" si="208"/>
        <v>0</v>
      </c>
      <c r="U720" s="35">
        <f t="shared" si="214"/>
        <v>0</v>
      </c>
      <c r="V720" s="42">
        <f t="shared" si="215"/>
        <v>0</v>
      </c>
      <c r="W720" s="42">
        <f t="shared" si="216"/>
        <v>0</v>
      </c>
    </row>
    <row r="721" spans="2:23" x14ac:dyDescent="0.25">
      <c r="B721">
        <v>719</v>
      </c>
      <c r="C721" s="35">
        <f t="shared" si="210"/>
        <v>0</v>
      </c>
      <c r="D721" s="46">
        <f>IF(W720&gt;0,ROUND(PMT(EvalSheet!$F$92/12,EvalSheet!$F$96*12,-C721),5),0)</f>
        <v>0</v>
      </c>
      <c r="E721" s="6">
        <f t="shared" si="209"/>
        <v>0</v>
      </c>
      <c r="F721" s="6">
        <f>IF(W720&gt;0,ROUND(MIN(C721,EvalSheet!$F$168)*$F$1,2),0)</f>
        <v>0</v>
      </c>
      <c r="G721" s="7">
        <v>0</v>
      </c>
      <c r="H721" s="7">
        <f>IF(W720&gt;0,ROUND(MIN(C721,EvalSheet!$F$168)*$H$1,0),0)</f>
        <v>0</v>
      </c>
      <c r="I721" s="7">
        <f>IF(W720&gt;0,ROUND(MIN(C721,EvalSheet!$F$168)*$I$1,2),0)</f>
        <v>0</v>
      </c>
      <c r="J721" s="7">
        <f>IF(W720&gt;0,ROUND(MIN(C721,EvalSheet!$F$168)*$J$1,2),0)</f>
        <v>0</v>
      </c>
      <c r="K721" s="7">
        <f>IF(W720&gt;0,ROUND(MIN(C721,EvalSheet!$F$168)*$K$1,2),0)</f>
        <v>0</v>
      </c>
      <c r="L721" s="6">
        <f t="shared" si="211"/>
        <v>0</v>
      </c>
      <c r="M721" s="7">
        <f t="shared" si="212"/>
        <v>0</v>
      </c>
      <c r="N721" s="2">
        <f t="shared" si="203"/>
        <v>0</v>
      </c>
      <c r="O721" s="80">
        <f t="shared" si="204"/>
        <v>0</v>
      </c>
      <c r="P721" s="79">
        <f t="shared" si="205"/>
        <v>0</v>
      </c>
      <c r="Q721" s="80">
        <f t="shared" si="206"/>
        <v>0</v>
      </c>
      <c r="R721" s="80">
        <f t="shared" si="207"/>
        <v>0</v>
      </c>
      <c r="S721">
        <f t="shared" si="213"/>
        <v>0</v>
      </c>
      <c r="T721" s="35">
        <f t="shared" si="208"/>
        <v>0</v>
      </c>
      <c r="U721" s="35">
        <f t="shared" si="214"/>
        <v>0</v>
      </c>
      <c r="V721" s="42">
        <f t="shared" si="215"/>
        <v>0</v>
      </c>
      <c r="W721" s="42">
        <f t="shared" si="216"/>
        <v>0</v>
      </c>
    </row>
    <row r="722" spans="2:23" x14ac:dyDescent="0.25">
      <c r="B722">
        <v>720</v>
      </c>
      <c r="C722" s="35">
        <f t="shared" si="210"/>
        <v>0</v>
      </c>
      <c r="D722" s="46">
        <f>IF(W721&gt;0,ROUND(PMT(EvalSheet!$F$92/12,EvalSheet!$F$96*12,-C722),5),0)</f>
        <v>0</v>
      </c>
      <c r="E722" s="6">
        <f t="shared" si="209"/>
        <v>0</v>
      </c>
      <c r="F722" s="6">
        <f>IF(W721&gt;0,ROUND(MIN(C722,EvalSheet!$F$168)*$F$1,2),0)</f>
        <v>0</v>
      </c>
      <c r="G722" s="7">
        <v>0</v>
      </c>
      <c r="H722" s="7">
        <f>IF(W721&gt;0,ROUND(MIN(C722,EvalSheet!$F$168)*$H$1,0),0)</f>
        <v>0</v>
      </c>
      <c r="I722" s="7">
        <f>IF(W721&gt;0,ROUND(MIN(C722,EvalSheet!$F$168)*$I$1,2),0)</f>
        <v>0</v>
      </c>
      <c r="J722" s="7">
        <f>IF(W721&gt;0,ROUND(MIN(C722,EvalSheet!$F$168)*$J$1,2),0)</f>
        <v>0</v>
      </c>
      <c r="K722" s="7">
        <f>IF(W721&gt;0,ROUND(MIN(C722,EvalSheet!$F$168)*$K$1,2),0)</f>
        <v>0</v>
      </c>
      <c r="L722" s="6">
        <f t="shared" si="211"/>
        <v>0</v>
      </c>
      <c r="M722" s="7">
        <f t="shared" si="212"/>
        <v>0</v>
      </c>
      <c r="N722" s="2">
        <f t="shared" si="203"/>
        <v>0</v>
      </c>
      <c r="O722" s="80">
        <f t="shared" si="204"/>
        <v>0</v>
      </c>
      <c r="P722" s="79">
        <f t="shared" si="205"/>
        <v>0</v>
      </c>
      <c r="Q722" s="80">
        <f t="shared" si="206"/>
        <v>0</v>
      </c>
      <c r="R722" s="80">
        <f t="shared" si="207"/>
        <v>0</v>
      </c>
      <c r="S722">
        <f t="shared" si="213"/>
        <v>0</v>
      </c>
      <c r="T722" s="35">
        <f t="shared" si="208"/>
        <v>0</v>
      </c>
      <c r="U722" s="35">
        <f t="shared" si="214"/>
        <v>0</v>
      </c>
      <c r="V722" s="42">
        <f t="shared" si="215"/>
        <v>0</v>
      </c>
      <c r="W722" s="42">
        <f t="shared" si="216"/>
        <v>0</v>
      </c>
    </row>
    <row r="723" spans="2:23" x14ac:dyDescent="0.25">
      <c r="B723">
        <v>721</v>
      </c>
      <c r="C723" s="35">
        <f t="shared" si="210"/>
        <v>0</v>
      </c>
      <c r="D723" s="46">
        <f>IF(W722&gt;0,ROUND(PMT(EvalSheet!$F$92/12,EvalSheet!$F$96*12,-C723),5),0)</f>
        <v>0</v>
      </c>
      <c r="E723" s="6">
        <f t="shared" si="209"/>
        <v>0</v>
      </c>
      <c r="F723" s="6">
        <f>IF(W722&gt;0,ROUND(MIN(C723,EvalSheet!$F$168)*$F$1,2),0)</f>
        <v>0</v>
      </c>
      <c r="G723" s="7">
        <v>0</v>
      </c>
      <c r="H723" s="7">
        <f>IF(W722&gt;0,ROUND(MIN(C723,EvalSheet!$F$168)*$H$1,0),0)</f>
        <v>0</v>
      </c>
      <c r="I723" s="7">
        <f>IF(W722&gt;0,ROUND(MIN(C723,EvalSheet!$F$168)*$I$1,2),0)</f>
        <v>0</v>
      </c>
      <c r="J723" s="7">
        <f>IF(W722&gt;0,ROUND(MIN(C723,EvalSheet!$F$168)*$J$1,2),0)</f>
        <v>0</v>
      </c>
      <c r="K723" s="7">
        <f>IF(W722&gt;0,ROUND(MIN(C723,EvalSheet!$F$168)*$K$1,2),0)</f>
        <v>0</v>
      </c>
      <c r="L723" s="6">
        <f t="shared" si="211"/>
        <v>0</v>
      </c>
      <c r="M723" s="7">
        <f t="shared" si="212"/>
        <v>0</v>
      </c>
      <c r="N723" s="2">
        <f t="shared" si="203"/>
        <v>0</v>
      </c>
      <c r="O723" s="80">
        <f t="shared" si="204"/>
        <v>0</v>
      </c>
      <c r="P723" s="79">
        <f t="shared" si="205"/>
        <v>0</v>
      </c>
      <c r="Q723" s="80">
        <f t="shared" si="206"/>
        <v>0</v>
      </c>
      <c r="R723" s="80">
        <f t="shared" si="207"/>
        <v>0</v>
      </c>
      <c r="S723">
        <f t="shared" si="213"/>
        <v>0</v>
      </c>
      <c r="T723" s="35">
        <f t="shared" si="208"/>
        <v>0</v>
      </c>
      <c r="U723" s="35">
        <f t="shared" si="214"/>
        <v>0</v>
      </c>
      <c r="V723" s="42">
        <f t="shared" si="215"/>
        <v>0</v>
      </c>
      <c r="W723" s="42">
        <f t="shared" si="216"/>
        <v>0</v>
      </c>
    </row>
    <row r="724" spans="2:23" x14ac:dyDescent="0.25">
      <c r="B724">
        <v>722</v>
      </c>
      <c r="C724" s="35">
        <f t="shared" si="210"/>
        <v>0</v>
      </c>
      <c r="D724" s="46">
        <f>IF(W723&gt;0,ROUND(PMT(EvalSheet!$F$92/12,EvalSheet!$F$96*12,-C724),5),0)</f>
        <v>0</v>
      </c>
      <c r="E724" s="6">
        <f t="shared" si="209"/>
        <v>0</v>
      </c>
      <c r="F724" s="6">
        <f>IF(W723&gt;0,ROUND(MIN(C724,EvalSheet!$F$168)*$F$1,2),0)</f>
        <v>0</v>
      </c>
      <c r="G724" s="7">
        <v>0</v>
      </c>
      <c r="H724" s="7">
        <f>IF(W723&gt;0,ROUND(MIN(C724,EvalSheet!$F$168)*$H$1,0),0)</f>
        <v>0</v>
      </c>
      <c r="I724" s="7">
        <f>IF(W723&gt;0,ROUND(MIN(C724,EvalSheet!$F$168)*$I$1,2),0)</f>
        <v>0</v>
      </c>
      <c r="J724" s="7">
        <f>IF(W723&gt;0,ROUND(MIN(C724,EvalSheet!$F$168)*$J$1,2),0)</f>
        <v>0</v>
      </c>
      <c r="K724" s="7">
        <f>IF(W723&gt;0,ROUND(MIN(C724,EvalSheet!$F$168)*$K$1,2),0)</f>
        <v>0</v>
      </c>
      <c r="L724" s="6">
        <f t="shared" si="211"/>
        <v>0</v>
      </c>
      <c r="M724" s="7">
        <f t="shared" si="212"/>
        <v>0</v>
      </c>
      <c r="N724" s="2">
        <f t="shared" si="203"/>
        <v>0</v>
      </c>
      <c r="O724" s="80">
        <f t="shared" si="204"/>
        <v>0</v>
      </c>
      <c r="P724" s="79">
        <f t="shared" si="205"/>
        <v>0</v>
      </c>
      <c r="Q724" s="80">
        <f t="shared" si="206"/>
        <v>0</v>
      </c>
      <c r="R724" s="80">
        <f t="shared" si="207"/>
        <v>0</v>
      </c>
      <c r="S724">
        <f t="shared" si="213"/>
        <v>0</v>
      </c>
      <c r="T724" s="35">
        <f t="shared" si="208"/>
        <v>0</v>
      </c>
      <c r="U724" s="35">
        <f t="shared" si="214"/>
        <v>0</v>
      </c>
      <c r="V724" s="42">
        <f t="shared" si="215"/>
        <v>0</v>
      </c>
      <c r="W724" s="42">
        <f t="shared" si="216"/>
        <v>0</v>
      </c>
    </row>
    <row r="725" spans="2:23" x14ac:dyDescent="0.25">
      <c r="B725">
        <v>723</v>
      </c>
      <c r="C725" s="35">
        <f t="shared" si="210"/>
        <v>0</v>
      </c>
      <c r="D725" s="46">
        <f>IF(W724&gt;0,ROUND(PMT(EvalSheet!$F$92/12,EvalSheet!$F$96*12,-C725),5),0)</f>
        <v>0</v>
      </c>
      <c r="E725" s="6">
        <f t="shared" si="209"/>
        <v>0</v>
      </c>
      <c r="F725" s="6">
        <f>IF(W724&gt;0,ROUND(MIN(C725,EvalSheet!$F$168)*$F$1,2),0)</f>
        <v>0</v>
      </c>
      <c r="G725" s="7">
        <v>0</v>
      </c>
      <c r="H725" s="7">
        <f>IF(W724&gt;0,ROUND(MIN(C725,EvalSheet!$F$168)*$H$1,0),0)</f>
        <v>0</v>
      </c>
      <c r="I725" s="7">
        <f>IF(W724&gt;0,ROUND(MIN(C725,EvalSheet!$F$168)*$I$1,2),0)</f>
        <v>0</v>
      </c>
      <c r="J725" s="7">
        <f>IF(W724&gt;0,ROUND(MIN(C725,EvalSheet!$F$168)*$J$1,2),0)</f>
        <v>0</v>
      </c>
      <c r="K725" s="7">
        <f>IF(W724&gt;0,ROUND(MIN(C725,EvalSheet!$F$168)*$K$1,2),0)</f>
        <v>0</v>
      </c>
      <c r="L725" s="6">
        <f t="shared" si="211"/>
        <v>0</v>
      </c>
      <c r="M725" s="7">
        <f t="shared" si="212"/>
        <v>0</v>
      </c>
      <c r="N725" s="2">
        <f t="shared" si="203"/>
        <v>0</v>
      </c>
      <c r="O725" s="80">
        <f t="shared" si="204"/>
        <v>0</v>
      </c>
      <c r="P725" s="79">
        <f t="shared" si="205"/>
        <v>0</v>
      </c>
      <c r="Q725" s="80">
        <f t="shared" si="206"/>
        <v>0</v>
      </c>
      <c r="R725" s="80">
        <f t="shared" si="207"/>
        <v>0</v>
      </c>
      <c r="S725">
        <f t="shared" si="213"/>
        <v>0</v>
      </c>
      <c r="T725" s="35">
        <f t="shared" si="208"/>
        <v>0</v>
      </c>
      <c r="U725" s="35">
        <f t="shared" si="214"/>
        <v>0</v>
      </c>
      <c r="V725" s="42">
        <f t="shared" si="215"/>
        <v>0</v>
      </c>
      <c r="W725" s="42">
        <f t="shared" si="216"/>
        <v>0</v>
      </c>
    </row>
    <row r="726" spans="2:23" x14ac:dyDescent="0.25">
      <c r="B726">
        <v>724</v>
      </c>
      <c r="C726" s="35">
        <f t="shared" si="210"/>
        <v>0</v>
      </c>
      <c r="D726" s="46">
        <f>IF(W725&gt;0,ROUND(PMT(EvalSheet!$F$92/12,EvalSheet!$F$96*12,-C726),5),0)</f>
        <v>0</v>
      </c>
      <c r="E726" s="6">
        <f t="shared" si="209"/>
        <v>0</v>
      </c>
      <c r="F726" s="6">
        <f>IF(W725&gt;0,ROUND(MIN(C726,EvalSheet!$F$168)*$F$1,2),0)</f>
        <v>0</v>
      </c>
      <c r="G726" s="7">
        <v>0</v>
      </c>
      <c r="H726" s="7">
        <f>IF(W725&gt;0,ROUND(MIN(C726,EvalSheet!$F$168)*$H$1,0),0)</f>
        <v>0</v>
      </c>
      <c r="I726" s="7">
        <f>IF(W725&gt;0,ROUND(MIN(C726,EvalSheet!$F$168)*$I$1,2),0)</f>
        <v>0</v>
      </c>
      <c r="J726" s="7">
        <f>IF(W725&gt;0,ROUND(MIN(C726,EvalSheet!$F$168)*$J$1,2),0)</f>
        <v>0</v>
      </c>
      <c r="K726" s="7">
        <f>IF(W725&gt;0,ROUND(MIN(C726,EvalSheet!$F$168)*$K$1,2),0)</f>
        <v>0</v>
      </c>
      <c r="L726" s="6">
        <f t="shared" si="211"/>
        <v>0</v>
      </c>
      <c r="M726" s="7">
        <f t="shared" si="212"/>
        <v>0</v>
      </c>
      <c r="N726" s="2">
        <f t="shared" si="203"/>
        <v>0</v>
      </c>
      <c r="O726" s="80">
        <f t="shared" si="204"/>
        <v>0</v>
      </c>
      <c r="P726" s="79">
        <f t="shared" si="205"/>
        <v>0</v>
      </c>
      <c r="Q726" s="80">
        <f t="shared" si="206"/>
        <v>0</v>
      </c>
      <c r="R726" s="80">
        <f t="shared" si="207"/>
        <v>0</v>
      </c>
      <c r="S726">
        <f t="shared" si="213"/>
        <v>0</v>
      </c>
      <c r="T726" s="35">
        <f t="shared" si="208"/>
        <v>0</v>
      </c>
      <c r="U726" s="35">
        <f t="shared" si="214"/>
        <v>0</v>
      </c>
      <c r="V726" s="42">
        <f t="shared" si="215"/>
        <v>0</v>
      </c>
      <c r="W726" s="42">
        <f t="shared" si="216"/>
        <v>0</v>
      </c>
    </row>
    <row r="727" spans="2:23" x14ac:dyDescent="0.25">
      <c r="B727">
        <v>725</v>
      </c>
      <c r="C727" s="35">
        <f t="shared" si="210"/>
        <v>0</v>
      </c>
      <c r="D727" s="46">
        <f>IF(W726&gt;0,ROUND(PMT(EvalSheet!$F$92/12,EvalSheet!$F$96*12,-C727),5),0)</f>
        <v>0</v>
      </c>
      <c r="E727" s="6">
        <f t="shared" si="209"/>
        <v>0</v>
      </c>
      <c r="F727" s="6">
        <f>IF(W726&gt;0,ROUND(MIN(C727,EvalSheet!$F$168)*$F$1,2),0)</f>
        <v>0</v>
      </c>
      <c r="G727" s="7">
        <v>0</v>
      </c>
      <c r="H727" s="7">
        <f>IF(W726&gt;0,ROUND(MIN(C727,EvalSheet!$F$168)*$H$1,0),0)</f>
        <v>0</v>
      </c>
      <c r="I727" s="7">
        <f>IF(W726&gt;0,ROUND(MIN(C727,EvalSheet!$F$168)*$I$1,2),0)</f>
        <v>0</v>
      </c>
      <c r="J727" s="7">
        <f>IF(W726&gt;0,ROUND(MIN(C727,EvalSheet!$F$168)*$J$1,2),0)</f>
        <v>0</v>
      </c>
      <c r="K727" s="7">
        <f>IF(W726&gt;0,ROUND(MIN(C727,EvalSheet!$F$168)*$K$1,2),0)</f>
        <v>0</v>
      </c>
      <c r="L727" s="6">
        <f t="shared" si="211"/>
        <v>0</v>
      </c>
      <c r="M727" s="7">
        <f t="shared" si="212"/>
        <v>0</v>
      </c>
      <c r="N727" s="2">
        <f t="shared" si="203"/>
        <v>0</v>
      </c>
      <c r="O727" s="80">
        <f t="shared" si="204"/>
        <v>0</v>
      </c>
      <c r="P727" s="79">
        <f t="shared" si="205"/>
        <v>0</v>
      </c>
      <c r="Q727" s="80">
        <f t="shared" si="206"/>
        <v>0</v>
      </c>
      <c r="R727" s="80">
        <f t="shared" si="207"/>
        <v>0</v>
      </c>
      <c r="S727">
        <f t="shared" si="213"/>
        <v>0</v>
      </c>
      <c r="T727" s="35">
        <f t="shared" si="208"/>
        <v>0</v>
      </c>
      <c r="U727" s="35">
        <f t="shared" si="214"/>
        <v>0</v>
      </c>
      <c r="V727" s="42">
        <f t="shared" si="215"/>
        <v>0</v>
      </c>
      <c r="W727" s="42">
        <f t="shared" si="216"/>
        <v>0</v>
      </c>
    </row>
    <row r="728" spans="2:23" x14ac:dyDescent="0.25">
      <c r="B728">
        <v>726</v>
      </c>
      <c r="C728" s="35">
        <f t="shared" si="210"/>
        <v>0</v>
      </c>
      <c r="D728" s="46">
        <f>IF(W727&gt;0,ROUND(PMT(EvalSheet!$F$92/12,EvalSheet!$F$96*12,-C728),5),0)</f>
        <v>0</v>
      </c>
      <c r="E728" s="6">
        <f t="shared" si="209"/>
        <v>0</v>
      </c>
      <c r="F728" s="6">
        <f>IF(W727&gt;0,ROUND(MIN(C728,EvalSheet!$F$168)*$F$1,2),0)</f>
        <v>0</v>
      </c>
      <c r="G728" s="7">
        <v>0</v>
      </c>
      <c r="H728" s="7">
        <f>IF(W727&gt;0,ROUND(MIN(C728,EvalSheet!$F$168)*$H$1,0),0)</f>
        <v>0</v>
      </c>
      <c r="I728" s="7">
        <f>IF(W727&gt;0,ROUND(MIN(C728,EvalSheet!$F$168)*$I$1,2),0)</f>
        <v>0</v>
      </c>
      <c r="J728" s="7">
        <f>IF(W727&gt;0,ROUND(MIN(C728,EvalSheet!$F$168)*$J$1,2),0)</f>
        <v>0</v>
      </c>
      <c r="K728" s="7">
        <f>IF(W727&gt;0,ROUND(MIN(C728,EvalSheet!$F$168)*$K$1,2),0)</f>
        <v>0</v>
      </c>
      <c r="L728" s="6">
        <f t="shared" si="211"/>
        <v>0</v>
      </c>
      <c r="M728" s="7">
        <f t="shared" si="212"/>
        <v>0</v>
      </c>
      <c r="N728" s="2">
        <f t="shared" si="203"/>
        <v>0</v>
      </c>
      <c r="O728" s="80">
        <f t="shared" si="204"/>
        <v>0</v>
      </c>
      <c r="P728" s="79">
        <f t="shared" si="205"/>
        <v>0</v>
      </c>
      <c r="Q728" s="80">
        <f t="shared" si="206"/>
        <v>0</v>
      </c>
      <c r="R728" s="80">
        <f t="shared" si="207"/>
        <v>0</v>
      </c>
      <c r="S728">
        <f t="shared" si="213"/>
        <v>0</v>
      </c>
      <c r="T728" s="35">
        <f t="shared" si="208"/>
        <v>0</v>
      </c>
      <c r="U728" s="35">
        <f t="shared" si="214"/>
        <v>0</v>
      </c>
      <c r="V728" s="42">
        <f t="shared" si="215"/>
        <v>0</v>
      </c>
      <c r="W728" s="42">
        <f t="shared" si="216"/>
        <v>0</v>
      </c>
    </row>
    <row r="729" spans="2:23" x14ac:dyDescent="0.25">
      <c r="B729">
        <v>727</v>
      </c>
      <c r="C729" s="35">
        <f t="shared" si="210"/>
        <v>0</v>
      </c>
      <c r="D729" s="46">
        <f>IF(W728&gt;0,ROUND(PMT(EvalSheet!$F$92/12,EvalSheet!$F$96*12,-C729),5),0)</f>
        <v>0</v>
      </c>
      <c r="E729" s="6">
        <f t="shared" si="209"/>
        <v>0</v>
      </c>
      <c r="F729" s="6">
        <f>IF(W728&gt;0,ROUND(MIN(C729,EvalSheet!$F$168)*$F$1,2),0)</f>
        <v>0</v>
      </c>
      <c r="G729" s="7">
        <v>0</v>
      </c>
      <c r="H729" s="7">
        <f>IF(W728&gt;0,ROUND(MIN(C729,EvalSheet!$F$168)*$H$1,0),0)</f>
        <v>0</v>
      </c>
      <c r="I729" s="7">
        <f>IF(W728&gt;0,ROUND(MIN(C729,EvalSheet!$F$168)*$I$1,2),0)</f>
        <v>0</v>
      </c>
      <c r="J729" s="7">
        <f>IF(W728&gt;0,ROUND(MIN(C729,EvalSheet!$F$168)*$J$1,2),0)</f>
        <v>0</v>
      </c>
      <c r="K729" s="7">
        <f>IF(W728&gt;0,ROUND(MIN(C729,EvalSheet!$F$168)*$K$1,2),0)</f>
        <v>0</v>
      </c>
      <c r="L729" s="6">
        <f t="shared" si="211"/>
        <v>0</v>
      </c>
      <c r="M729" s="7">
        <f t="shared" si="212"/>
        <v>0</v>
      </c>
      <c r="N729" s="2">
        <f t="shared" si="203"/>
        <v>0</v>
      </c>
      <c r="O729" s="80">
        <f t="shared" si="204"/>
        <v>0</v>
      </c>
      <c r="P729" s="79">
        <f t="shared" si="205"/>
        <v>0</v>
      </c>
      <c r="Q729" s="80">
        <f t="shared" si="206"/>
        <v>0</v>
      </c>
      <c r="R729" s="80">
        <f t="shared" si="207"/>
        <v>0</v>
      </c>
      <c r="S729">
        <f t="shared" si="213"/>
        <v>0</v>
      </c>
      <c r="T729" s="35">
        <f t="shared" si="208"/>
        <v>0</v>
      </c>
      <c r="U729" s="35">
        <f t="shared" si="214"/>
        <v>0</v>
      </c>
      <c r="V729" s="42">
        <f t="shared" si="215"/>
        <v>0</v>
      </c>
      <c r="W729" s="42">
        <f t="shared" si="216"/>
        <v>0</v>
      </c>
    </row>
    <row r="730" spans="2:23" x14ac:dyDescent="0.25">
      <c r="B730">
        <v>728</v>
      </c>
      <c r="C730" s="35">
        <f t="shared" si="210"/>
        <v>0</v>
      </c>
      <c r="D730" s="46">
        <f>IF(W729&gt;0,ROUND(PMT(EvalSheet!$F$92/12,EvalSheet!$F$96*12,-C730),5),0)</f>
        <v>0</v>
      </c>
      <c r="E730" s="6">
        <f t="shared" si="209"/>
        <v>0</v>
      </c>
      <c r="F730" s="6">
        <f>IF(W729&gt;0,ROUND(MIN(C730,EvalSheet!$F$168)*$F$1,2),0)</f>
        <v>0</v>
      </c>
      <c r="G730" s="7">
        <v>0</v>
      </c>
      <c r="H730" s="7">
        <f>IF(W729&gt;0,ROUND(MIN(C730,EvalSheet!$F$168)*$H$1,0),0)</f>
        <v>0</v>
      </c>
      <c r="I730" s="7">
        <f>IF(W729&gt;0,ROUND(MIN(C730,EvalSheet!$F$168)*$I$1,2),0)</f>
        <v>0</v>
      </c>
      <c r="J730" s="7">
        <f>IF(W729&gt;0,ROUND(MIN(C730,EvalSheet!$F$168)*$J$1,2),0)</f>
        <v>0</v>
      </c>
      <c r="K730" s="7">
        <f>IF(W729&gt;0,ROUND(MIN(C730,EvalSheet!$F$168)*$K$1,2),0)</f>
        <v>0</v>
      </c>
      <c r="L730" s="6">
        <f t="shared" si="211"/>
        <v>0</v>
      </c>
      <c r="M730" s="7">
        <f t="shared" si="212"/>
        <v>0</v>
      </c>
      <c r="N730" s="2">
        <f t="shared" si="203"/>
        <v>0</v>
      </c>
      <c r="O730" s="80">
        <f t="shared" si="204"/>
        <v>0</v>
      </c>
      <c r="P730" s="79">
        <f t="shared" si="205"/>
        <v>0</v>
      </c>
      <c r="Q730" s="80">
        <f t="shared" si="206"/>
        <v>0</v>
      </c>
      <c r="R730" s="80">
        <f t="shared" si="207"/>
        <v>0</v>
      </c>
      <c r="S730">
        <f t="shared" si="213"/>
        <v>0</v>
      </c>
      <c r="T730" s="35">
        <f t="shared" si="208"/>
        <v>0</v>
      </c>
      <c r="U730" s="35">
        <f t="shared" si="214"/>
        <v>0</v>
      </c>
      <c r="V730" s="42">
        <f t="shared" si="215"/>
        <v>0</v>
      </c>
      <c r="W730" s="42">
        <f t="shared" si="216"/>
        <v>0</v>
      </c>
    </row>
    <row r="731" spans="2:23" x14ac:dyDescent="0.25">
      <c r="B731">
        <v>729</v>
      </c>
      <c r="C731" s="35">
        <f t="shared" si="210"/>
        <v>0</v>
      </c>
      <c r="D731" s="46">
        <f>IF(W730&gt;0,ROUND(PMT(EvalSheet!$F$92/12,EvalSheet!$F$96*12,-C731),5),0)</f>
        <v>0</v>
      </c>
      <c r="E731" s="6">
        <f t="shared" si="209"/>
        <v>0</v>
      </c>
      <c r="F731" s="6">
        <f>IF(W730&gt;0,ROUND(MIN(C731,EvalSheet!$F$168)*$F$1,2),0)</f>
        <v>0</v>
      </c>
      <c r="G731" s="7">
        <v>0</v>
      </c>
      <c r="H731" s="7">
        <f>IF(W730&gt;0,ROUND(MIN(C731,EvalSheet!$F$168)*$H$1,0),0)</f>
        <v>0</v>
      </c>
      <c r="I731" s="7">
        <f>IF(W730&gt;0,ROUND(MIN(C731,EvalSheet!$F$168)*$I$1,2),0)</f>
        <v>0</v>
      </c>
      <c r="J731" s="7">
        <f>IF(W730&gt;0,ROUND(MIN(C731,EvalSheet!$F$168)*$J$1,2),0)</f>
        <v>0</v>
      </c>
      <c r="K731" s="7">
        <f>IF(W730&gt;0,ROUND(MIN(C731,EvalSheet!$F$168)*$K$1,2),0)</f>
        <v>0</v>
      </c>
      <c r="L731" s="6">
        <f t="shared" si="211"/>
        <v>0</v>
      </c>
      <c r="M731" s="7">
        <f t="shared" si="212"/>
        <v>0</v>
      </c>
      <c r="N731" s="2">
        <f t="shared" si="203"/>
        <v>0</v>
      </c>
      <c r="O731" s="80">
        <f t="shared" si="204"/>
        <v>0</v>
      </c>
      <c r="P731" s="79">
        <f t="shared" si="205"/>
        <v>0</v>
      </c>
      <c r="Q731" s="80">
        <f t="shared" si="206"/>
        <v>0</v>
      </c>
      <c r="R731" s="80">
        <f t="shared" si="207"/>
        <v>0</v>
      </c>
      <c r="S731">
        <f t="shared" si="213"/>
        <v>0</v>
      </c>
      <c r="T731" s="35">
        <f t="shared" si="208"/>
        <v>0</v>
      </c>
      <c r="U731" s="35">
        <f t="shared" si="214"/>
        <v>0</v>
      </c>
      <c r="V731" s="42">
        <f t="shared" si="215"/>
        <v>0</v>
      </c>
      <c r="W731" s="42">
        <f t="shared" si="216"/>
        <v>0</v>
      </c>
    </row>
    <row r="732" spans="2:23" x14ac:dyDescent="0.25">
      <c r="B732">
        <v>730</v>
      </c>
      <c r="C732" s="35">
        <f t="shared" si="210"/>
        <v>0</v>
      </c>
      <c r="D732" s="46">
        <f>IF(W731&gt;0,ROUND(PMT(EvalSheet!$F$92/12,EvalSheet!$F$96*12,-C732),5),0)</f>
        <v>0</v>
      </c>
      <c r="E732" s="6">
        <f t="shared" si="209"/>
        <v>0</v>
      </c>
      <c r="F732" s="6">
        <f>IF(W731&gt;0,ROUND(MIN(C732,EvalSheet!$F$168)*$F$1,2),0)</f>
        <v>0</v>
      </c>
      <c r="G732" s="7">
        <v>0</v>
      </c>
      <c r="H732" s="7">
        <f>IF(W731&gt;0,ROUND(MIN(C732,EvalSheet!$F$168)*$H$1,0),0)</f>
        <v>0</v>
      </c>
      <c r="I732" s="7">
        <f>IF(W731&gt;0,ROUND(MIN(C732,EvalSheet!$F$168)*$I$1,2),0)</f>
        <v>0</v>
      </c>
      <c r="J732" s="7">
        <f>IF(W731&gt;0,ROUND(MIN(C732,EvalSheet!$F$168)*$J$1,2),0)</f>
        <v>0</v>
      </c>
      <c r="K732" s="7">
        <f>IF(W731&gt;0,ROUND(MIN(C732,EvalSheet!$F$168)*$K$1,2),0)</f>
        <v>0</v>
      </c>
      <c r="L732" s="6">
        <f t="shared" si="211"/>
        <v>0</v>
      </c>
      <c r="M732" s="7">
        <f t="shared" si="212"/>
        <v>0</v>
      </c>
      <c r="N732" s="2">
        <f t="shared" si="203"/>
        <v>0</v>
      </c>
      <c r="O732" s="80">
        <f t="shared" si="204"/>
        <v>0</v>
      </c>
      <c r="P732" s="79">
        <f t="shared" si="205"/>
        <v>0</v>
      </c>
      <c r="Q732" s="80">
        <f t="shared" si="206"/>
        <v>0</v>
      </c>
      <c r="R732" s="80">
        <f t="shared" si="207"/>
        <v>0</v>
      </c>
      <c r="S732">
        <f t="shared" si="213"/>
        <v>0</v>
      </c>
      <c r="T732" s="35">
        <f t="shared" si="208"/>
        <v>0</v>
      </c>
      <c r="U732" s="35">
        <f t="shared" si="214"/>
        <v>0</v>
      </c>
      <c r="V732" s="42">
        <f t="shared" si="215"/>
        <v>0</v>
      </c>
      <c r="W732" s="42">
        <f t="shared" si="216"/>
        <v>0</v>
      </c>
    </row>
    <row r="733" spans="2:23" x14ac:dyDescent="0.25">
      <c r="B733">
        <v>731</v>
      </c>
      <c r="C733" s="35">
        <f t="shared" si="210"/>
        <v>0</v>
      </c>
      <c r="D733" s="46">
        <f>IF(W732&gt;0,ROUND(PMT(EvalSheet!$F$92/12,EvalSheet!$F$96*12,-C733),5),0)</f>
        <v>0</v>
      </c>
      <c r="E733" s="6">
        <f t="shared" si="209"/>
        <v>0</v>
      </c>
      <c r="F733" s="6">
        <f>IF(W732&gt;0,ROUND(MIN(C733,EvalSheet!$F$168)*$F$1,2),0)</f>
        <v>0</v>
      </c>
      <c r="G733" s="7">
        <v>0</v>
      </c>
      <c r="H733" s="7">
        <f>IF(W732&gt;0,ROUND(MIN(C733,EvalSheet!$F$168)*$H$1,0),0)</f>
        <v>0</v>
      </c>
      <c r="I733" s="7">
        <f>IF(W732&gt;0,ROUND(MIN(C733,EvalSheet!$F$168)*$I$1,2),0)</f>
        <v>0</v>
      </c>
      <c r="J733" s="7">
        <f>IF(W732&gt;0,ROUND(MIN(C733,EvalSheet!$F$168)*$J$1,2),0)</f>
        <v>0</v>
      </c>
      <c r="K733" s="7">
        <f>IF(W732&gt;0,ROUND(MIN(C733,EvalSheet!$F$168)*$K$1,2),0)</f>
        <v>0</v>
      </c>
      <c r="L733" s="6">
        <f t="shared" si="211"/>
        <v>0</v>
      </c>
      <c r="M733" s="7">
        <f t="shared" si="212"/>
        <v>0</v>
      </c>
      <c r="N733" s="2">
        <f t="shared" si="203"/>
        <v>0</v>
      </c>
      <c r="O733" s="80">
        <f t="shared" si="204"/>
        <v>0</v>
      </c>
      <c r="P733" s="79">
        <f t="shared" si="205"/>
        <v>0</v>
      </c>
      <c r="Q733" s="80">
        <f t="shared" si="206"/>
        <v>0</v>
      </c>
      <c r="R733" s="80">
        <f t="shared" si="207"/>
        <v>0</v>
      </c>
      <c r="S733">
        <f t="shared" si="213"/>
        <v>0</v>
      </c>
      <c r="T733" s="35">
        <f t="shared" si="208"/>
        <v>0</v>
      </c>
      <c r="U733" s="35">
        <f t="shared" si="214"/>
        <v>0</v>
      </c>
      <c r="V733" s="42">
        <f t="shared" si="215"/>
        <v>0</v>
      </c>
      <c r="W733" s="42">
        <f t="shared" si="216"/>
        <v>0</v>
      </c>
    </row>
    <row r="734" spans="2:23" x14ac:dyDescent="0.25">
      <c r="B734">
        <v>732</v>
      </c>
      <c r="C734" s="35">
        <f t="shared" si="210"/>
        <v>0</v>
      </c>
      <c r="D734" s="46">
        <f>IF(W733&gt;0,ROUND(PMT(EvalSheet!$F$92/12,EvalSheet!$F$96*12,-C734),5),0)</f>
        <v>0</v>
      </c>
      <c r="E734" s="6">
        <f t="shared" si="209"/>
        <v>0</v>
      </c>
      <c r="F734" s="6">
        <f>IF(W733&gt;0,ROUND(MIN(C734,EvalSheet!$F$168)*$F$1,2),0)</f>
        <v>0</v>
      </c>
      <c r="G734" s="7">
        <v>0</v>
      </c>
      <c r="H734" s="7">
        <f>IF(W733&gt;0,ROUND(MIN(C734,EvalSheet!$F$168)*$H$1,0),0)</f>
        <v>0</v>
      </c>
      <c r="I734" s="7">
        <f>IF(W733&gt;0,ROUND(MIN(C734,EvalSheet!$F$168)*$I$1,2),0)</f>
        <v>0</v>
      </c>
      <c r="J734" s="7">
        <f>IF(W733&gt;0,ROUND(MIN(C734,EvalSheet!$F$168)*$J$1,2),0)</f>
        <v>0</v>
      </c>
      <c r="K734" s="7">
        <f>IF(W733&gt;0,ROUND(MIN(C734,EvalSheet!$F$168)*$K$1,2),0)</f>
        <v>0</v>
      </c>
      <c r="L734" s="6">
        <f t="shared" si="211"/>
        <v>0</v>
      </c>
      <c r="M734" s="7">
        <f t="shared" si="212"/>
        <v>0</v>
      </c>
      <c r="N734" s="2">
        <f t="shared" si="203"/>
        <v>0</v>
      </c>
      <c r="O734" s="80">
        <f t="shared" si="204"/>
        <v>0</v>
      </c>
      <c r="P734" s="79">
        <f t="shared" si="205"/>
        <v>0</v>
      </c>
      <c r="Q734" s="80">
        <f t="shared" si="206"/>
        <v>0</v>
      </c>
      <c r="R734" s="80">
        <f t="shared" si="207"/>
        <v>0</v>
      </c>
      <c r="S734">
        <f t="shared" si="213"/>
        <v>0</v>
      </c>
      <c r="T734" s="35">
        <f t="shared" si="208"/>
        <v>0</v>
      </c>
      <c r="U734" s="35">
        <f t="shared" si="214"/>
        <v>0</v>
      </c>
      <c r="V734" s="42">
        <f t="shared" si="215"/>
        <v>0</v>
      </c>
      <c r="W734" s="42">
        <f t="shared" si="216"/>
        <v>0</v>
      </c>
    </row>
    <row r="735" spans="2:23" x14ac:dyDescent="0.25">
      <c r="B735">
        <v>733</v>
      </c>
      <c r="C735" s="35">
        <f t="shared" si="210"/>
        <v>0</v>
      </c>
      <c r="D735" s="46">
        <f>IF(W734&gt;0,ROUND(PMT(EvalSheet!$F$92/12,EvalSheet!$F$96*12,-C735),5),0)</f>
        <v>0</v>
      </c>
      <c r="E735" s="6">
        <f t="shared" si="209"/>
        <v>0</v>
      </c>
      <c r="F735" s="6">
        <f>IF(W734&gt;0,ROUND(MIN(C735,EvalSheet!$F$168)*$F$1,2),0)</f>
        <v>0</v>
      </c>
      <c r="G735" s="7">
        <v>0</v>
      </c>
      <c r="H735" s="7">
        <f>IF(W734&gt;0,ROUND(MIN(C735,EvalSheet!$F$168)*$H$1,0),0)</f>
        <v>0</v>
      </c>
      <c r="I735" s="7">
        <f>IF(W734&gt;0,ROUND(MIN(C735,EvalSheet!$F$168)*$I$1,2),0)</f>
        <v>0</v>
      </c>
      <c r="J735" s="7">
        <f>IF(W734&gt;0,ROUND(MIN(C735,EvalSheet!$F$168)*$J$1,2),0)</f>
        <v>0</v>
      </c>
      <c r="K735" s="7">
        <f>IF(W734&gt;0,ROUND(MIN(C735,EvalSheet!$F$168)*$K$1,2),0)</f>
        <v>0</v>
      </c>
      <c r="L735" s="6">
        <f t="shared" si="211"/>
        <v>0</v>
      </c>
      <c r="M735" s="7">
        <f t="shared" si="212"/>
        <v>0</v>
      </c>
      <c r="N735" s="2">
        <f t="shared" si="203"/>
        <v>0</v>
      </c>
      <c r="O735" s="80">
        <f t="shared" si="204"/>
        <v>0</v>
      </c>
      <c r="P735" s="79">
        <f t="shared" si="205"/>
        <v>0</v>
      </c>
      <c r="Q735" s="80">
        <f t="shared" si="206"/>
        <v>0</v>
      </c>
      <c r="R735" s="80">
        <f t="shared" si="207"/>
        <v>0</v>
      </c>
      <c r="S735">
        <f t="shared" si="213"/>
        <v>0</v>
      </c>
      <c r="T735" s="35">
        <f t="shared" si="208"/>
        <v>0</v>
      </c>
      <c r="U735" s="35">
        <f t="shared" si="214"/>
        <v>0</v>
      </c>
      <c r="V735" s="42">
        <f t="shared" si="215"/>
        <v>0</v>
      </c>
      <c r="W735" s="42">
        <f t="shared" si="216"/>
        <v>0</v>
      </c>
    </row>
    <row r="736" spans="2:23" x14ac:dyDescent="0.25">
      <c r="B736">
        <v>734</v>
      </c>
      <c r="C736" s="35">
        <f t="shared" si="210"/>
        <v>0</v>
      </c>
      <c r="D736" s="46">
        <f>IF(W735&gt;0,ROUND(PMT(EvalSheet!$F$92/12,EvalSheet!$F$96*12,-C736),5),0)</f>
        <v>0</v>
      </c>
      <c r="E736" s="6">
        <f t="shared" si="209"/>
        <v>0</v>
      </c>
      <c r="F736" s="6">
        <f>IF(W735&gt;0,ROUND(MIN(C736,EvalSheet!$F$168)*$F$1,2),0)</f>
        <v>0</v>
      </c>
      <c r="G736" s="7">
        <v>0</v>
      </c>
      <c r="H736" s="7">
        <f>IF(W735&gt;0,ROUND(MIN(C736,EvalSheet!$F$168)*$H$1,0),0)</f>
        <v>0</v>
      </c>
      <c r="I736" s="7">
        <f>IF(W735&gt;0,ROUND(MIN(C736,EvalSheet!$F$168)*$I$1,2),0)</f>
        <v>0</v>
      </c>
      <c r="J736" s="7">
        <f>IF(W735&gt;0,ROUND(MIN(C736,EvalSheet!$F$168)*$J$1,2),0)</f>
        <v>0</v>
      </c>
      <c r="K736" s="7">
        <f>IF(W735&gt;0,ROUND(MIN(C736,EvalSheet!$F$168)*$K$1,2),0)</f>
        <v>0</v>
      </c>
      <c r="L736" s="6">
        <f t="shared" si="211"/>
        <v>0</v>
      </c>
      <c r="M736" s="7">
        <f t="shared" si="212"/>
        <v>0</v>
      </c>
      <c r="N736" s="2">
        <f t="shared" si="203"/>
        <v>0</v>
      </c>
      <c r="O736" s="80">
        <f t="shared" si="204"/>
        <v>0</v>
      </c>
      <c r="P736" s="79">
        <f t="shared" si="205"/>
        <v>0</v>
      </c>
      <c r="Q736" s="80">
        <f t="shared" si="206"/>
        <v>0</v>
      </c>
      <c r="R736" s="80">
        <f t="shared" si="207"/>
        <v>0</v>
      </c>
      <c r="S736">
        <f t="shared" si="213"/>
        <v>0</v>
      </c>
      <c r="T736" s="35">
        <f t="shared" si="208"/>
        <v>0</v>
      </c>
      <c r="U736" s="35">
        <f t="shared" si="214"/>
        <v>0</v>
      </c>
      <c r="V736" s="42">
        <f t="shared" si="215"/>
        <v>0</v>
      </c>
      <c r="W736" s="42">
        <f t="shared" si="216"/>
        <v>0</v>
      </c>
    </row>
    <row r="737" spans="2:23" x14ac:dyDescent="0.25">
      <c r="B737">
        <v>735</v>
      </c>
      <c r="C737" s="35">
        <f t="shared" si="210"/>
        <v>0</v>
      </c>
      <c r="D737" s="46">
        <f>IF(W736&gt;0,ROUND(PMT(EvalSheet!$F$92/12,EvalSheet!$F$96*12,-C737),5),0)</f>
        <v>0</v>
      </c>
      <c r="E737" s="6">
        <f t="shared" si="209"/>
        <v>0</v>
      </c>
      <c r="F737" s="6">
        <f>IF(W736&gt;0,ROUND(MIN(C737,EvalSheet!$F$168)*$F$1,2),0)</f>
        <v>0</v>
      </c>
      <c r="G737" s="7">
        <v>0</v>
      </c>
      <c r="H737" s="7">
        <f>IF(W736&gt;0,ROUND(MIN(C737,EvalSheet!$F$168)*$H$1,0),0)</f>
        <v>0</v>
      </c>
      <c r="I737" s="7">
        <f>IF(W736&gt;0,ROUND(MIN(C737,EvalSheet!$F$168)*$I$1,2),0)</f>
        <v>0</v>
      </c>
      <c r="J737" s="7">
        <f>IF(W736&gt;0,ROUND(MIN(C737,EvalSheet!$F$168)*$J$1,2),0)</f>
        <v>0</v>
      </c>
      <c r="K737" s="7">
        <f>IF(W736&gt;0,ROUND(MIN(C737,EvalSheet!$F$168)*$K$1,2),0)</f>
        <v>0</v>
      </c>
      <c r="L737" s="6">
        <f t="shared" si="211"/>
        <v>0</v>
      </c>
      <c r="M737" s="7">
        <f t="shared" si="212"/>
        <v>0</v>
      </c>
      <c r="N737" s="2">
        <f t="shared" si="203"/>
        <v>0</v>
      </c>
      <c r="O737" s="80">
        <f t="shared" si="204"/>
        <v>0</v>
      </c>
      <c r="P737" s="79">
        <f t="shared" si="205"/>
        <v>0</v>
      </c>
      <c r="Q737" s="80">
        <f t="shared" si="206"/>
        <v>0</v>
      </c>
      <c r="R737" s="80">
        <f t="shared" si="207"/>
        <v>0</v>
      </c>
      <c r="S737">
        <f t="shared" si="213"/>
        <v>0</v>
      </c>
      <c r="T737" s="35">
        <f t="shared" si="208"/>
        <v>0</v>
      </c>
      <c r="U737" s="35">
        <f t="shared" si="214"/>
        <v>0</v>
      </c>
      <c r="V737" s="42">
        <f t="shared" si="215"/>
        <v>0</v>
      </c>
      <c r="W737" s="42">
        <f t="shared" si="216"/>
        <v>0</v>
      </c>
    </row>
    <row r="738" spans="2:23" x14ac:dyDescent="0.25">
      <c r="B738">
        <v>736</v>
      </c>
      <c r="C738" s="35">
        <f t="shared" si="210"/>
        <v>0</v>
      </c>
      <c r="D738" s="46">
        <f>IF(W737&gt;0,ROUND(PMT(EvalSheet!$F$92/12,EvalSheet!$F$96*12,-C738),5),0)</f>
        <v>0</v>
      </c>
      <c r="E738" s="6">
        <f t="shared" si="209"/>
        <v>0</v>
      </c>
      <c r="F738" s="6">
        <f>IF(W737&gt;0,ROUND(MIN(C738,EvalSheet!$F$168)*$F$1,2),0)</f>
        <v>0</v>
      </c>
      <c r="G738" s="7">
        <v>0</v>
      </c>
      <c r="H738" s="7">
        <f>IF(W737&gt;0,ROUND(MIN(C738,EvalSheet!$F$168)*$H$1,0),0)</f>
        <v>0</v>
      </c>
      <c r="I738" s="7">
        <f>IF(W737&gt;0,ROUND(MIN(C738,EvalSheet!$F$168)*$I$1,2),0)</f>
        <v>0</v>
      </c>
      <c r="J738" s="7">
        <f>IF(W737&gt;0,ROUND(MIN(C738,EvalSheet!$F$168)*$J$1,2),0)</f>
        <v>0</v>
      </c>
      <c r="K738" s="7">
        <f>IF(W737&gt;0,ROUND(MIN(C738,EvalSheet!$F$168)*$K$1,2),0)</f>
        <v>0</v>
      </c>
      <c r="L738" s="6">
        <f t="shared" si="211"/>
        <v>0</v>
      </c>
      <c r="M738" s="7">
        <f t="shared" si="212"/>
        <v>0</v>
      </c>
      <c r="N738" s="2">
        <f t="shared" si="203"/>
        <v>0</v>
      </c>
      <c r="O738" s="80">
        <f t="shared" si="204"/>
        <v>0</v>
      </c>
      <c r="P738" s="79">
        <f t="shared" si="205"/>
        <v>0</v>
      </c>
      <c r="Q738" s="80">
        <f t="shared" si="206"/>
        <v>0</v>
      </c>
      <c r="R738" s="80">
        <f t="shared" si="207"/>
        <v>0</v>
      </c>
      <c r="S738">
        <f t="shared" si="213"/>
        <v>0</v>
      </c>
      <c r="T738" s="35">
        <f t="shared" si="208"/>
        <v>0</v>
      </c>
      <c r="U738" s="35">
        <f t="shared" si="214"/>
        <v>0</v>
      </c>
      <c r="V738" s="42">
        <f t="shared" si="215"/>
        <v>0</v>
      </c>
      <c r="W738" s="42">
        <f t="shared" si="216"/>
        <v>0</v>
      </c>
    </row>
    <row r="739" spans="2:23" x14ac:dyDescent="0.25">
      <c r="B739">
        <v>737</v>
      </c>
      <c r="C739" s="35">
        <f t="shared" si="210"/>
        <v>0</v>
      </c>
      <c r="D739" s="46">
        <f>IF(W738&gt;0,ROUND(PMT(EvalSheet!$F$92/12,EvalSheet!$F$96*12,-C739),5),0)</f>
        <v>0</v>
      </c>
      <c r="E739" s="6">
        <f t="shared" si="209"/>
        <v>0</v>
      </c>
      <c r="F739" s="6">
        <f>IF(W738&gt;0,ROUND(MIN(C739,EvalSheet!$F$168)*$F$1,2),0)</f>
        <v>0</v>
      </c>
      <c r="G739" s="7">
        <v>0</v>
      </c>
      <c r="H739" s="7">
        <f>IF(W738&gt;0,ROUND(MIN(C739,EvalSheet!$F$168)*$H$1,0),0)</f>
        <v>0</v>
      </c>
      <c r="I739" s="7">
        <f>IF(W738&gt;0,ROUND(MIN(C739,EvalSheet!$F$168)*$I$1,2),0)</f>
        <v>0</v>
      </c>
      <c r="J739" s="7">
        <f>IF(W738&gt;0,ROUND(MIN(C739,EvalSheet!$F$168)*$J$1,2),0)</f>
        <v>0</v>
      </c>
      <c r="K739" s="7">
        <f>IF(W738&gt;0,ROUND(MIN(C739,EvalSheet!$F$168)*$K$1,2),0)</f>
        <v>0</v>
      </c>
      <c r="L739" s="6">
        <f t="shared" si="211"/>
        <v>0</v>
      </c>
      <c r="M739" s="7">
        <f t="shared" si="212"/>
        <v>0</v>
      </c>
      <c r="N739" s="2">
        <f t="shared" si="203"/>
        <v>0</v>
      </c>
      <c r="O739" s="80">
        <f t="shared" si="204"/>
        <v>0</v>
      </c>
      <c r="P739" s="79">
        <f t="shared" si="205"/>
        <v>0</v>
      </c>
      <c r="Q739" s="80">
        <f t="shared" si="206"/>
        <v>0</v>
      </c>
      <c r="R739" s="80">
        <f t="shared" si="207"/>
        <v>0</v>
      </c>
      <c r="S739">
        <f t="shared" si="213"/>
        <v>0</v>
      </c>
      <c r="T739" s="35">
        <f t="shared" si="208"/>
        <v>0</v>
      </c>
      <c r="U739" s="35">
        <f t="shared" si="214"/>
        <v>0</v>
      </c>
      <c r="V739" s="42">
        <f t="shared" si="215"/>
        <v>0</v>
      </c>
      <c r="W739" s="42">
        <f t="shared" si="216"/>
        <v>0</v>
      </c>
    </row>
    <row r="740" spans="2:23" x14ac:dyDescent="0.25">
      <c r="B740">
        <v>738</v>
      </c>
      <c r="C740" s="35">
        <f t="shared" si="210"/>
        <v>0</v>
      </c>
      <c r="D740" s="46">
        <f>IF(W739&gt;0,ROUND(PMT(EvalSheet!$F$92/12,EvalSheet!$F$96*12,-C740),5),0)</f>
        <v>0</v>
      </c>
      <c r="E740" s="6">
        <f t="shared" si="209"/>
        <v>0</v>
      </c>
      <c r="F740" s="6">
        <f>IF(W739&gt;0,ROUND(MIN(C740,EvalSheet!$F$168)*$F$1,2),0)</f>
        <v>0</v>
      </c>
      <c r="G740" s="7">
        <v>0</v>
      </c>
      <c r="H740" s="7">
        <f>IF(W739&gt;0,ROUND(MIN(C740,EvalSheet!$F$168)*$H$1,0),0)</f>
        <v>0</v>
      </c>
      <c r="I740" s="7">
        <f>IF(W739&gt;0,ROUND(MIN(C740,EvalSheet!$F$168)*$I$1,2),0)</f>
        <v>0</v>
      </c>
      <c r="J740" s="7">
        <f>IF(W739&gt;0,ROUND(MIN(C740,EvalSheet!$F$168)*$J$1,2),0)</f>
        <v>0</v>
      </c>
      <c r="K740" s="7">
        <f>IF(W739&gt;0,ROUND(MIN(C740,EvalSheet!$F$168)*$K$1,2),0)</f>
        <v>0</v>
      </c>
      <c r="L740" s="6">
        <f t="shared" si="211"/>
        <v>0</v>
      </c>
      <c r="M740" s="7">
        <f t="shared" si="212"/>
        <v>0</v>
      </c>
      <c r="N740" s="2">
        <f t="shared" si="203"/>
        <v>0</v>
      </c>
      <c r="O740" s="80">
        <f t="shared" si="204"/>
        <v>0</v>
      </c>
      <c r="P740" s="79">
        <f t="shared" si="205"/>
        <v>0</v>
      </c>
      <c r="Q740" s="80">
        <f t="shared" si="206"/>
        <v>0</v>
      </c>
      <c r="R740" s="80">
        <f t="shared" si="207"/>
        <v>0</v>
      </c>
      <c r="S740">
        <f t="shared" si="213"/>
        <v>0</v>
      </c>
      <c r="T740" s="35">
        <f t="shared" si="208"/>
        <v>0</v>
      </c>
      <c r="U740" s="35">
        <f t="shared" si="214"/>
        <v>0</v>
      </c>
      <c r="V740" s="42">
        <f t="shared" si="215"/>
        <v>0</v>
      </c>
      <c r="W740" s="42">
        <f t="shared" si="216"/>
        <v>0</v>
      </c>
    </row>
    <row r="741" spans="2:23" x14ac:dyDescent="0.25">
      <c r="B741">
        <v>739</v>
      </c>
      <c r="C741" s="35">
        <f t="shared" si="210"/>
        <v>0</v>
      </c>
      <c r="D741" s="46">
        <f>IF(W740&gt;0,ROUND(PMT(EvalSheet!$F$92/12,EvalSheet!$F$96*12,-C741),5),0)</f>
        <v>0</v>
      </c>
      <c r="E741" s="6">
        <f t="shared" si="209"/>
        <v>0</v>
      </c>
      <c r="F741" s="6">
        <f>IF(W740&gt;0,ROUND(MIN(C741,EvalSheet!$F$168)*$F$1,2),0)</f>
        <v>0</v>
      </c>
      <c r="G741" s="7">
        <v>0</v>
      </c>
      <c r="H741" s="7">
        <f>IF(W740&gt;0,ROUND(MIN(C741,EvalSheet!$F$168)*$H$1,0),0)</f>
        <v>0</v>
      </c>
      <c r="I741" s="7">
        <f>IF(W740&gt;0,ROUND(MIN(C741,EvalSheet!$F$168)*$I$1,2),0)</f>
        <v>0</v>
      </c>
      <c r="J741" s="7">
        <f>IF(W740&gt;0,ROUND(MIN(C741,EvalSheet!$F$168)*$J$1,2),0)</f>
        <v>0</v>
      </c>
      <c r="K741" s="7">
        <f>IF(W740&gt;0,ROUND(MIN(C741,EvalSheet!$F$168)*$K$1,2),0)</f>
        <v>0</v>
      </c>
      <c r="L741" s="6">
        <f t="shared" si="211"/>
        <v>0</v>
      </c>
      <c r="M741" s="7">
        <f t="shared" si="212"/>
        <v>0</v>
      </c>
      <c r="N741" s="2">
        <f t="shared" si="203"/>
        <v>0</v>
      </c>
      <c r="O741" s="80">
        <f t="shared" si="204"/>
        <v>0</v>
      </c>
      <c r="P741" s="79">
        <f t="shared" si="205"/>
        <v>0</v>
      </c>
      <c r="Q741" s="80">
        <f t="shared" si="206"/>
        <v>0</v>
      </c>
      <c r="R741" s="80">
        <f t="shared" si="207"/>
        <v>0</v>
      </c>
      <c r="S741">
        <f t="shared" si="213"/>
        <v>0</v>
      </c>
      <c r="T741" s="35">
        <f t="shared" si="208"/>
        <v>0</v>
      </c>
      <c r="U741" s="35">
        <f t="shared" si="214"/>
        <v>0</v>
      </c>
      <c r="V741" s="42">
        <f t="shared" si="215"/>
        <v>0</v>
      </c>
      <c r="W741" s="42">
        <f t="shared" si="216"/>
        <v>0</v>
      </c>
    </row>
    <row r="742" spans="2:23" x14ac:dyDescent="0.25">
      <c r="B742">
        <v>740</v>
      </c>
      <c r="C742" s="35">
        <f t="shared" si="210"/>
        <v>0</v>
      </c>
      <c r="D742" s="46">
        <f>IF(W741&gt;0,ROUND(PMT(EvalSheet!$F$92/12,EvalSheet!$F$96*12,-C742),5),0)</f>
        <v>0</v>
      </c>
      <c r="E742" s="6">
        <f t="shared" si="209"/>
        <v>0</v>
      </c>
      <c r="F742" s="6">
        <f>IF(W741&gt;0,ROUND(MIN(C742,EvalSheet!$F$168)*$F$1,2),0)</f>
        <v>0</v>
      </c>
      <c r="G742" s="7">
        <v>0</v>
      </c>
      <c r="H742" s="7">
        <f>IF(W741&gt;0,ROUND(MIN(C742,EvalSheet!$F$168)*$H$1,0),0)</f>
        <v>0</v>
      </c>
      <c r="I742" s="7">
        <f>IF(W741&gt;0,ROUND(MIN(C742,EvalSheet!$F$168)*$I$1,2),0)</f>
        <v>0</v>
      </c>
      <c r="J742" s="7">
        <f>IF(W741&gt;0,ROUND(MIN(C742,EvalSheet!$F$168)*$J$1,2),0)</f>
        <v>0</v>
      </c>
      <c r="K742" s="7">
        <f>IF(W741&gt;0,ROUND(MIN(C742,EvalSheet!$F$168)*$K$1,2),0)</f>
        <v>0</v>
      </c>
      <c r="L742" s="6">
        <f t="shared" si="211"/>
        <v>0</v>
      </c>
      <c r="M742" s="7">
        <f t="shared" si="212"/>
        <v>0</v>
      </c>
      <c r="N742" s="2">
        <f t="shared" si="203"/>
        <v>0</v>
      </c>
      <c r="O742" s="80">
        <f t="shared" si="204"/>
        <v>0</v>
      </c>
      <c r="P742" s="79">
        <f t="shared" si="205"/>
        <v>0</v>
      </c>
      <c r="Q742" s="80">
        <f t="shared" si="206"/>
        <v>0</v>
      </c>
      <c r="R742" s="80">
        <f t="shared" si="207"/>
        <v>0</v>
      </c>
      <c r="S742">
        <f t="shared" si="213"/>
        <v>0</v>
      </c>
      <c r="T742" s="35">
        <f t="shared" si="208"/>
        <v>0</v>
      </c>
      <c r="U742" s="35">
        <f t="shared" si="214"/>
        <v>0</v>
      </c>
      <c r="V742" s="42">
        <f t="shared" si="215"/>
        <v>0</v>
      </c>
      <c r="W742" s="42">
        <f t="shared" si="216"/>
        <v>0</v>
      </c>
    </row>
    <row r="743" spans="2:23" x14ac:dyDescent="0.25">
      <c r="B743">
        <v>741</v>
      </c>
      <c r="C743" s="35">
        <f t="shared" si="210"/>
        <v>0</v>
      </c>
      <c r="D743" s="46">
        <f>IF(W742&gt;0,ROUND(PMT(EvalSheet!$F$92/12,EvalSheet!$F$96*12,-C743),5),0)</f>
        <v>0</v>
      </c>
      <c r="E743" s="6">
        <f t="shared" si="209"/>
        <v>0</v>
      </c>
      <c r="F743" s="6">
        <f>IF(W742&gt;0,ROUND(MIN(C743,EvalSheet!$F$168)*$F$1,2),0)</f>
        <v>0</v>
      </c>
      <c r="G743" s="7">
        <v>0</v>
      </c>
      <c r="H743" s="7">
        <f>IF(W742&gt;0,ROUND(MIN(C743,EvalSheet!$F$168)*$H$1,0),0)</f>
        <v>0</v>
      </c>
      <c r="I743" s="7">
        <f>IF(W742&gt;0,ROUND(MIN(C743,EvalSheet!$F$168)*$I$1,2),0)</f>
        <v>0</v>
      </c>
      <c r="J743" s="7">
        <f>IF(W742&gt;0,ROUND(MIN(C743,EvalSheet!$F$168)*$J$1,2),0)</f>
        <v>0</v>
      </c>
      <c r="K743" s="7">
        <f>IF(W742&gt;0,ROUND(MIN(C743,EvalSheet!$F$168)*$K$1,2),0)</f>
        <v>0</v>
      </c>
      <c r="L743" s="6">
        <f t="shared" si="211"/>
        <v>0</v>
      </c>
      <c r="M743" s="7">
        <f t="shared" si="212"/>
        <v>0</v>
      </c>
      <c r="N743" s="2">
        <f t="shared" si="203"/>
        <v>0</v>
      </c>
      <c r="O743" s="80">
        <f t="shared" si="204"/>
        <v>0</v>
      </c>
      <c r="P743" s="79">
        <f t="shared" si="205"/>
        <v>0</v>
      </c>
      <c r="Q743" s="80">
        <f t="shared" si="206"/>
        <v>0</v>
      </c>
      <c r="R743" s="80">
        <f t="shared" si="207"/>
        <v>0</v>
      </c>
      <c r="S743">
        <f t="shared" si="213"/>
        <v>0</v>
      </c>
      <c r="T743" s="35">
        <f t="shared" si="208"/>
        <v>0</v>
      </c>
      <c r="U743" s="35">
        <f t="shared" si="214"/>
        <v>0</v>
      </c>
      <c r="V743" s="42">
        <f t="shared" si="215"/>
        <v>0</v>
      </c>
      <c r="W743" s="42">
        <f t="shared" si="216"/>
        <v>0</v>
      </c>
    </row>
    <row r="744" spans="2:23" x14ac:dyDescent="0.25">
      <c r="B744">
        <v>742</v>
      </c>
      <c r="C744" s="35">
        <f t="shared" si="210"/>
        <v>0</v>
      </c>
      <c r="D744" s="46">
        <f>IF(W743&gt;0,ROUND(PMT(EvalSheet!$F$92/12,EvalSheet!$F$96*12,-C744),5),0)</f>
        <v>0</v>
      </c>
      <c r="E744" s="6">
        <f t="shared" si="209"/>
        <v>0</v>
      </c>
      <c r="F744" s="6">
        <f>IF(W743&gt;0,ROUND(MIN(C744,EvalSheet!$F$168)*$F$1,2),0)</f>
        <v>0</v>
      </c>
      <c r="G744" s="7">
        <v>0</v>
      </c>
      <c r="H744" s="7">
        <f>IF(W743&gt;0,ROUND(MIN(C744,EvalSheet!$F$168)*$H$1,0),0)</f>
        <v>0</v>
      </c>
      <c r="I744" s="7">
        <f>IF(W743&gt;0,ROUND(MIN(C744,EvalSheet!$F$168)*$I$1,2),0)</f>
        <v>0</v>
      </c>
      <c r="J744" s="7">
        <f>IF(W743&gt;0,ROUND(MIN(C744,EvalSheet!$F$168)*$J$1,2),0)</f>
        <v>0</v>
      </c>
      <c r="K744" s="7">
        <f>IF(W743&gt;0,ROUND(MIN(C744,EvalSheet!$F$168)*$K$1,2),0)</f>
        <v>0</v>
      </c>
      <c r="L744" s="6">
        <f t="shared" si="211"/>
        <v>0</v>
      </c>
      <c r="M744" s="7">
        <f t="shared" si="212"/>
        <v>0</v>
      </c>
      <c r="N744" s="2">
        <f t="shared" si="203"/>
        <v>0</v>
      </c>
      <c r="O744" s="80">
        <f t="shared" si="204"/>
        <v>0</v>
      </c>
      <c r="P744" s="79">
        <f t="shared" si="205"/>
        <v>0</v>
      </c>
      <c r="Q744" s="80">
        <f t="shared" si="206"/>
        <v>0</v>
      </c>
      <c r="R744" s="80">
        <f t="shared" si="207"/>
        <v>0</v>
      </c>
      <c r="S744">
        <f t="shared" si="213"/>
        <v>0</v>
      </c>
      <c r="T744" s="35">
        <f t="shared" si="208"/>
        <v>0</v>
      </c>
      <c r="U744" s="35">
        <f t="shared" si="214"/>
        <v>0</v>
      </c>
      <c r="V744" s="42">
        <f t="shared" si="215"/>
        <v>0</v>
      </c>
      <c r="W744" s="42">
        <f t="shared" si="216"/>
        <v>0</v>
      </c>
    </row>
    <row r="745" spans="2:23" x14ac:dyDescent="0.25">
      <c r="B745">
        <v>743</v>
      </c>
      <c r="C745" s="35">
        <f t="shared" si="210"/>
        <v>0</v>
      </c>
      <c r="D745" s="46">
        <f>IF(W744&gt;0,ROUND(PMT(EvalSheet!$F$92/12,EvalSheet!$F$96*12,-C745),5),0)</f>
        <v>0</v>
      </c>
      <c r="E745" s="6">
        <f t="shared" si="209"/>
        <v>0</v>
      </c>
      <c r="F745" s="6">
        <f>IF(W744&gt;0,ROUND(MIN(C745,EvalSheet!$F$168)*$F$1,2),0)</f>
        <v>0</v>
      </c>
      <c r="G745" s="7">
        <v>0</v>
      </c>
      <c r="H745" s="7">
        <f>IF(W744&gt;0,ROUND(MIN(C745,EvalSheet!$F$168)*$H$1,0),0)</f>
        <v>0</v>
      </c>
      <c r="I745" s="7">
        <f>IF(W744&gt;0,ROUND(MIN(C745,EvalSheet!$F$168)*$I$1,2),0)</f>
        <v>0</v>
      </c>
      <c r="J745" s="7">
        <f>IF(W744&gt;0,ROUND(MIN(C745,EvalSheet!$F$168)*$J$1,2),0)</f>
        <v>0</v>
      </c>
      <c r="K745" s="7">
        <f>IF(W744&gt;0,ROUND(MIN(C745,EvalSheet!$F$168)*$K$1,2),0)</f>
        <v>0</v>
      </c>
      <c r="L745" s="6">
        <f t="shared" si="211"/>
        <v>0</v>
      </c>
      <c r="M745" s="7">
        <f t="shared" si="212"/>
        <v>0</v>
      </c>
      <c r="N745" s="2">
        <f t="shared" si="203"/>
        <v>0</v>
      </c>
      <c r="O745" s="80">
        <f t="shared" si="204"/>
        <v>0</v>
      </c>
      <c r="P745" s="79">
        <f t="shared" si="205"/>
        <v>0</v>
      </c>
      <c r="Q745" s="80">
        <f t="shared" si="206"/>
        <v>0</v>
      </c>
      <c r="R745" s="80">
        <f t="shared" si="207"/>
        <v>0</v>
      </c>
      <c r="S745">
        <f t="shared" si="213"/>
        <v>0</v>
      </c>
      <c r="T745" s="35">
        <f t="shared" si="208"/>
        <v>0</v>
      </c>
      <c r="U745" s="35">
        <f t="shared" si="214"/>
        <v>0</v>
      </c>
      <c r="V745" s="42">
        <f t="shared" si="215"/>
        <v>0</v>
      </c>
      <c r="W745" s="42">
        <f t="shared" si="216"/>
        <v>0</v>
      </c>
    </row>
    <row r="746" spans="2:23" x14ac:dyDescent="0.25">
      <c r="B746">
        <v>744</v>
      </c>
      <c r="C746" s="35">
        <f t="shared" si="210"/>
        <v>0</v>
      </c>
      <c r="D746" s="46">
        <f>IF(W745&gt;0,ROUND(PMT(EvalSheet!$F$92/12,EvalSheet!$F$96*12,-C746),5),0)</f>
        <v>0</v>
      </c>
      <c r="E746" s="6">
        <f t="shared" si="209"/>
        <v>0</v>
      </c>
      <c r="F746" s="6">
        <f>IF(W745&gt;0,ROUND(MIN(C746,EvalSheet!$F$168)*$F$1,2),0)</f>
        <v>0</v>
      </c>
      <c r="G746" s="7">
        <v>0</v>
      </c>
      <c r="H746" s="7">
        <f>IF(W745&gt;0,ROUND(MIN(C746,EvalSheet!$F$168)*$H$1,0),0)</f>
        <v>0</v>
      </c>
      <c r="I746" s="7">
        <f>IF(W745&gt;0,ROUND(MIN(C746,EvalSheet!$F$168)*$I$1,2),0)</f>
        <v>0</v>
      </c>
      <c r="J746" s="7">
        <f>IF(W745&gt;0,ROUND(MIN(C746,EvalSheet!$F$168)*$J$1,2),0)</f>
        <v>0</v>
      </c>
      <c r="K746" s="7">
        <f>IF(W745&gt;0,ROUND(MIN(C746,EvalSheet!$F$168)*$K$1,2),0)</f>
        <v>0</v>
      </c>
      <c r="L746" s="6">
        <f t="shared" si="211"/>
        <v>0</v>
      </c>
      <c r="M746" s="7">
        <f t="shared" si="212"/>
        <v>0</v>
      </c>
      <c r="N746" s="2">
        <f t="shared" si="203"/>
        <v>0</v>
      </c>
      <c r="O746" s="80">
        <f t="shared" si="204"/>
        <v>0</v>
      </c>
      <c r="P746" s="79">
        <f t="shared" si="205"/>
        <v>0</v>
      </c>
      <c r="Q746" s="80">
        <f t="shared" si="206"/>
        <v>0</v>
      </c>
      <c r="R746" s="80">
        <f t="shared" si="207"/>
        <v>0</v>
      </c>
      <c r="S746">
        <f t="shared" si="213"/>
        <v>0</v>
      </c>
      <c r="T746" s="35">
        <f t="shared" si="208"/>
        <v>0</v>
      </c>
      <c r="U746" s="35">
        <f t="shared" si="214"/>
        <v>0</v>
      </c>
      <c r="V746" s="42">
        <f t="shared" si="215"/>
        <v>0</v>
      </c>
      <c r="W746" s="42">
        <f t="shared" si="216"/>
        <v>0</v>
      </c>
    </row>
    <row r="747" spans="2:23" x14ac:dyDescent="0.25">
      <c r="B747">
        <v>745</v>
      </c>
      <c r="C747" s="35">
        <f t="shared" si="210"/>
        <v>0</v>
      </c>
      <c r="D747" s="46">
        <f>IF(W746&gt;0,ROUND(PMT(EvalSheet!$F$92/12,EvalSheet!$F$96*12,-C747),5),0)</f>
        <v>0</v>
      </c>
      <c r="E747" s="6">
        <f t="shared" si="209"/>
        <v>0</v>
      </c>
      <c r="F747" s="6">
        <f>IF(W746&gt;0,ROUND(MIN(C747,EvalSheet!$F$168)*$F$1,2),0)</f>
        <v>0</v>
      </c>
      <c r="G747" s="7">
        <v>0</v>
      </c>
      <c r="H747" s="7">
        <f>IF(W746&gt;0,ROUND(MIN(C747,EvalSheet!$F$168)*$H$1,0),0)</f>
        <v>0</v>
      </c>
      <c r="I747" s="7">
        <f>IF(W746&gt;0,ROUND(MIN(C747,EvalSheet!$F$168)*$I$1,2),0)</f>
        <v>0</v>
      </c>
      <c r="J747" s="7">
        <f>IF(W746&gt;0,ROUND(MIN(C747,EvalSheet!$F$168)*$J$1,2),0)</f>
        <v>0</v>
      </c>
      <c r="K747" s="7">
        <f>IF(W746&gt;0,ROUND(MIN(C747,EvalSheet!$F$168)*$K$1,2),0)</f>
        <v>0</v>
      </c>
      <c r="L747" s="6">
        <f t="shared" si="211"/>
        <v>0</v>
      </c>
      <c r="M747" s="7">
        <f t="shared" si="212"/>
        <v>0</v>
      </c>
      <c r="N747" s="2">
        <f t="shared" si="203"/>
        <v>0</v>
      </c>
      <c r="O747" s="80">
        <f t="shared" si="204"/>
        <v>0</v>
      </c>
      <c r="P747" s="79">
        <f t="shared" si="205"/>
        <v>0</v>
      </c>
      <c r="Q747" s="80">
        <f t="shared" si="206"/>
        <v>0</v>
      </c>
      <c r="R747" s="80">
        <f t="shared" si="207"/>
        <v>0</v>
      </c>
      <c r="S747">
        <f t="shared" si="213"/>
        <v>0</v>
      </c>
      <c r="T747" s="35">
        <f t="shared" si="208"/>
        <v>0</v>
      </c>
      <c r="U747" s="35">
        <f t="shared" si="214"/>
        <v>0</v>
      </c>
      <c r="V747" s="42">
        <f t="shared" si="215"/>
        <v>0</v>
      </c>
      <c r="W747" s="42">
        <f t="shared" si="216"/>
        <v>0</v>
      </c>
    </row>
    <row r="748" spans="2:23" x14ac:dyDescent="0.25">
      <c r="B748">
        <v>746</v>
      </c>
      <c r="C748" s="35">
        <f t="shared" si="210"/>
        <v>0</v>
      </c>
      <c r="D748" s="46">
        <f>IF(W747&gt;0,ROUND(PMT(EvalSheet!$F$92/12,EvalSheet!$F$96*12,-C748),5),0)</f>
        <v>0</v>
      </c>
      <c r="E748" s="6">
        <f t="shared" si="209"/>
        <v>0</v>
      </c>
      <c r="F748" s="6">
        <f>IF(W747&gt;0,ROUND(MIN(C748,EvalSheet!$F$168)*$F$1,2),0)</f>
        <v>0</v>
      </c>
      <c r="G748" s="7">
        <v>0</v>
      </c>
      <c r="H748" s="7">
        <f>IF(W747&gt;0,ROUND(MIN(C748,EvalSheet!$F$168)*$H$1,0),0)</f>
        <v>0</v>
      </c>
      <c r="I748" s="7">
        <f>IF(W747&gt;0,ROUND(MIN(C748,EvalSheet!$F$168)*$I$1,2),0)</f>
        <v>0</v>
      </c>
      <c r="J748" s="7">
        <f>IF(W747&gt;0,ROUND(MIN(C748,EvalSheet!$F$168)*$J$1,2),0)</f>
        <v>0</v>
      </c>
      <c r="K748" s="7">
        <f>IF(W747&gt;0,ROUND(MIN(C748,EvalSheet!$F$168)*$K$1,2),0)</f>
        <v>0</v>
      </c>
      <c r="L748" s="6">
        <f t="shared" si="211"/>
        <v>0</v>
      </c>
      <c r="M748" s="7">
        <f t="shared" si="212"/>
        <v>0</v>
      </c>
      <c r="N748" s="2">
        <f t="shared" si="203"/>
        <v>0</v>
      </c>
      <c r="O748" s="80">
        <f t="shared" si="204"/>
        <v>0</v>
      </c>
      <c r="P748" s="79">
        <f t="shared" si="205"/>
        <v>0</v>
      </c>
      <c r="Q748" s="80">
        <f t="shared" si="206"/>
        <v>0</v>
      </c>
      <c r="R748" s="80">
        <f t="shared" si="207"/>
        <v>0</v>
      </c>
      <c r="S748">
        <f t="shared" si="213"/>
        <v>0</v>
      </c>
      <c r="T748" s="35">
        <f t="shared" si="208"/>
        <v>0</v>
      </c>
      <c r="U748" s="35">
        <f t="shared" si="214"/>
        <v>0</v>
      </c>
      <c r="V748" s="42">
        <f t="shared" si="215"/>
        <v>0</v>
      </c>
      <c r="W748" s="42">
        <f t="shared" si="216"/>
        <v>0</v>
      </c>
    </row>
    <row r="749" spans="2:23" x14ac:dyDescent="0.25">
      <c r="B749">
        <v>747</v>
      </c>
      <c r="C749" s="35">
        <f t="shared" si="210"/>
        <v>0</v>
      </c>
      <c r="D749" s="46">
        <f>IF(W748&gt;0,ROUND(PMT(EvalSheet!$F$92/12,EvalSheet!$F$96*12,-C749),5),0)</f>
        <v>0</v>
      </c>
      <c r="E749" s="6">
        <f t="shared" si="209"/>
        <v>0</v>
      </c>
      <c r="F749" s="6">
        <f>IF(W748&gt;0,ROUND(MIN(C749,EvalSheet!$F$168)*$F$1,2),0)</f>
        <v>0</v>
      </c>
      <c r="G749" s="7">
        <v>0</v>
      </c>
      <c r="H749" s="7">
        <f>IF(W748&gt;0,ROUND(MIN(C749,EvalSheet!$F$168)*$H$1,0),0)</f>
        <v>0</v>
      </c>
      <c r="I749" s="7">
        <f>IF(W748&gt;0,ROUND(MIN(C749,EvalSheet!$F$168)*$I$1,2),0)</f>
        <v>0</v>
      </c>
      <c r="J749" s="7">
        <f>IF(W748&gt;0,ROUND(MIN(C749,EvalSheet!$F$168)*$J$1,2),0)</f>
        <v>0</v>
      </c>
      <c r="K749" s="7">
        <f>IF(W748&gt;0,ROUND(MIN(C749,EvalSheet!$F$168)*$K$1,2),0)</f>
        <v>0</v>
      </c>
      <c r="L749" s="6">
        <f t="shared" si="211"/>
        <v>0</v>
      </c>
      <c r="M749" s="7">
        <f t="shared" si="212"/>
        <v>0</v>
      </c>
      <c r="N749" s="2">
        <f t="shared" si="203"/>
        <v>0</v>
      </c>
      <c r="O749" s="80">
        <f t="shared" si="204"/>
        <v>0</v>
      </c>
      <c r="P749" s="79">
        <f t="shared" si="205"/>
        <v>0</v>
      </c>
      <c r="Q749" s="80">
        <f t="shared" si="206"/>
        <v>0</v>
      </c>
      <c r="R749" s="80">
        <f t="shared" si="207"/>
        <v>0</v>
      </c>
      <c r="S749">
        <f t="shared" si="213"/>
        <v>0</v>
      </c>
      <c r="T749" s="35">
        <f t="shared" si="208"/>
        <v>0</v>
      </c>
      <c r="U749" s="35">
        <f t="shared" si="214"/>
        <v>0</v>
      </c>
      <c r="V749" s="42">
        <f t="shared" si="215"/>
        <v>0</v>
      </c>
      <c r="W749" s="42">
        <f t="shared" si="216"/>
        <v>0</v>
      </c>
    </row>
    <row r="750" spans="2:23" x14ac:dyDescent="0.25">
      <c r="B750">
        <v>748</v>
      </c>
      <c r="C750" s="35">
        <f t="shared" si="210"/>
        <v>0</v>
      </c>
      <c r="D750" s="46">
        <f>IF(W749&gt;0,ROUND(PMT(EvalSheet!$F$92/12,EvalSheet!$F$96*12,-C750),5),0)</f>
        <v>0</v>
      </c>
      <c r="E750" s="6">
        <f t="shared" si="209"/>
        <v>0</v>
      </c>
      <c r="F750" s="6">
        <f>IF(W749&gt;0,ROUND(MIN(C750,EvalSheet!$F$168)*$F$1,2),0)</f>
        <v>0</v>
      </c>
      <c r="G750" s="7">
        <v>0</v>
      </c>
      <c r="H750" s="7">
        <f>IF(W749&gt;0,ROUND(MIN(C750,EvalSheet!$F$168)*$H$1,0),0)</f>
        <v>0</v>
      </c>
      <c r="I750" s="7">
        <f>IF(W749&gt;0,ROUND(MIN(C750,EvalSheet!$F$168)*$I$1,2),0)</f>
        <v>0</v>
      </c>
      <c r="J750" s="7">
        <f>IF(W749&gt;0,ROUND(MIN(C750,EvalSheet!$F$168)*$J$1,2),0)</f>
        <v>0</v>
      </c>
      <c r="K750" s="7">
        <f>IF(W749&gt;0,ROUND(MIN(C750,EvalSheet!$F$168)*$K$1,2),0)</f>
        <v>0</v>
      </c>
      <c r="L750" s="6">
        <f t="shared" si="211"/>
        <v>0</v>
      </c>
      <c r="M750" s="7">
        <f t="shared" si="212"/>
        <v>0</v>
      </c>
      <c r="N750" s="2">
        <f t="shared" si="203"/>
        <v>0</v>
      </c>
      <c r="O750" s="80">
        <f t="shared" si="204"/>
        <v>0</v>
      </c>
      <c r="P750" s="79">
        <f t="shared" si="205"/>
        <v>0</v>
      </c>
      <c r="Q750" s="80">
        <f t="shared" si="206"/>
        <v>0</v>
      </c>
      <c r="R750" s="80">
        <f t="shared" si="207"/>
        <v>0</v>
      </c>
      <c r="S750">
        <f t="shared" si="213"/>
        <v>0</v>
      </c>
      <c r="T750" s="35">
        <f t="shared" si="208"/>
        <v>0</v>
      </c>
      <c r="U750" s="35">
        <f t="shared" si="214"/>
        <v>0</v>
      </c>
      <c r="V750" s="42">
        <f t="shared" si="215"/>
        <v>0</v>
      </c>
      <c r="W750" s="42">
        <f t="shared" si="216"/>
        <v>0</v>
      </c>
    </row>
    <row r="751" spans="2:23" x14ac:dyDescent="0.25">
      <c r="B751">
        <v>749</v>
      </c>
      <c r="C751" s="35">
        <f t="shared" ref="C751:C786" si="217">IF(W750&gt;0,C750-1000,C750)</f>
        <v>0</v>
      </c>
      <c r="D751" s="46">
        <f>IF(W750&gt;0,ROUND(PMT(EvalSheet!$F$92/12,EvalSheet!$F$96*12,-C751),5),0)</f>
        <v>0</v>
      </c>
      <c r="E751" s="6">
        <f t="shared" si="209"/>
        <v>0</v>
      </c>
      <c r="F751" s="6">
        <f>IF(W750&gt;0,ROUND(MIN(C751,EvalSheet!$F$168)*$F$1,2),0)</f>
        <v>0</v>
      </c>
      <c r="G751" s="7">
        <v>0</v>
      </c>
      <c r="H751" s="7">
        <f>IF(W750&gt;0,ROUND(MIN(C751,EvalSheet!$F$168)*$H$1,0),0)</f>
        <v>0</v>
      </c>
      <c r="I751" s="7">
        <f>IF(W750&gt;0,ROUND(MIN(C751,EvalSheet!$F$168)*$I$1,2),0)</f>
        <v>0</v>
      </c>
      <c r="J751" s="7">
        <f>IF(W750&gt;0,ROUND(MIN(C751,EvalSheet!$F$168)*$J$1,2),0)</f>
        <v>0</v>
      </c>
      <c r="K751" s="7">
        <f>IF(W750&gt;0,ROUND(MIN(C751,EvalSheet!$F$168)*$K$1,2),0)</f>
        <v>0</v>
      </c>
      <c r="L751" s="6">
        <f t="shared" ref="L751:L786" si="218">IF(W750&gt;0,F751+SUM(H751:K751),0)</f>
        <v>0</v>
      </c>
      <c r="M751" s="7">
        <f t="shared" ref="M751:M786" si="219">IF(W750&gt;0,ROUND(L751/12,2),0)</f>
        <v>0</v>
      </c>
      <c r="N751" s="2">
        <f t="shared" si="203"/>
        <v>0</v>
      </c>
      <c r="O751" s="80">
        <f t="shared" si="204"/>
        <v>0</v>
      </c>
      <c r="P751" s="79">
        <f t="shared" si="205"/>
        <v>0</v>
      </c>
      <c r="Q751" s="80">
        <f t="shared" si="206"/>
        <v>0</v>
      </c>
      <c r="R751" s="80">
        <f t="shared" si="207"/>
        <v>0</v>
      </c>
      <c r="S751">
        <f t="shared" ref="S751:S786" si="220">IF(W750&gt;0,S750,0)</f>
        <v>0</v>
      </c>
      <c r="T751" s="35">
        <f t="shared" si="208"/>
        <v>0</v>
      </c>
      <c r="U751" s="35">
        <f t="shared" ref="U751:U786" si="221">IF(AND(T751&gt;0,T752=0),T751,0)</f>
        <v>0</v>
      </c>
      <c r="V751" s="42">
        <f t="shared" ref="V751:V786" si="222">IF(W750&gt;0,V750,0)</f>
        <v>0</v>
      </c>
      <c r="W751" s="42">
        <f t="shared" ref="W751:W786" si="223">IF(ROUND(T751-V751,2)&gt;0,ROUND(T751-V751,2),0)</f>
        <v>0</v>
      </c>
    </row>
    <row r="752" spans="2:23" x14ac:dyDescent="0.25">
      <c r="B752">
        <v>750</v>
      </c>
      <c r="C752" s="35">
        <f t="shared" si="217"/>
        <v>0</v>
      </c>
      <c r="D752" s="46">
        <f>IF(W751&gt;0,ROUND(PMT(EvalSheet!$F$92/12,EvalSheet!$F$96*12,-C752),5),0)</f>
        <v>0</v>
      </c>
      <c r="E752" s="6">
        <f t="shared" si="209"/>
        <v>0</v>
      </c>
      <c r="F752" s="6">
        <f>IF(W751&gt;0,ROUND(MIN(C752,EvalSheet!$F$168)*$F$1,2),0)</f>
        <v>0</v>
      </c>
      <c r="G752" s="7">
        <v>0</v>
      </c>
      <c r="H752" s="7">
        <f>IF(W751&gt;0,ROUND(MIN(C752,EvalSheet!$F$168)*$H$1,0),0)</f>
        <v>0</v>
      </c>
      <c r="I752" s="7">
        <f>IF(W751&gt;0,ROUND(MIN(C752,EvalSheet!$F$168)*$I$1,2),0)</f>
        <v>0</v>
      </c>
      <c r="J752" s="7">
        <f>IF(W751&gt;0,ROUND(MIN(C752,EvalSheet!$F$168)*$J$1,2),0)</f>
        <v>0</v>
      </c>
      <c r="K752" s="7">
        <f>IF(W751&gt;0,ROUND(MIN(C752,EvalSheet!$F$168)*$K$1,2),0)</f>
        <v>0</v>
      </c>
      <c r="L752" s="6">
        <f t="shared" si="218"/>
        <v>0</v>
      </c>
      <c r="M752" s="7">
        <f t="shared" si="219"/>
        <v>0</v>
      </c>
      <c r="N752" s="2">
        <f t="shared" si="203"/>
        <v>0</v>
      </c>
      <c r="O752" s="80">
        <f t="shared" si="204"/>
        <v>0</v>
      </c>
      <c r="P752" s="79">
        <f t="shared" si="205"/>
        <v>0</v>
      </c>
      <c r="Q752" s="80">
        <f t="shared" si="206"/>
        <v>0</v>
      </c>
      <c r="R752" s="80">
        <f t="shared" si="207"/>
        <v>0</v>
      </c>
      <c r="S752">
        <f t="shared" si="220"/>
        <v>0</v>
      </c>
      <c r="T752" s="35">
        <f t="shared" si="208"/>
        <v>0</v>
      </c>
      <c r="U752" s="35">
        <f t="shared" si="221"/>
        <v>0</v>
      </c>
      <c r="V752" s="42">
        <f t="shared" si="222"/>
        <v>0</v>
      </c>
      <c r="W752" s="42">
        <f t="shared" si="223"/>
        <v>0</v>
      </c>
    </row>
    <row r="753" spans="2:23" x14ac:dyDescent="0.25">
      <c r="B753">
        <v>751</v>
      </c>
      <c r="C753" s="35">
        <f t="shared" si="217"/>
        <v>0</v>
      </c>
      <c r="D753" s="46">
        <f>IF(W752&gt;0,ROUND(PMT(EvalSheet!$F$92/12,EvalSheet!$F$96*12,-C753),5),0)</f>
        <v>0</v>
      </c>
      <c r="E753" s="6">
        <f t="shared" si="209"/>
        <v>0</v>
      </c>
      <c r="F753" s="6">
        <f>IF(W752&gt;0,ROUND(MIN(C753,EvalSheet!$F$168)*$F$1,2),0)</f>
        <v>0</v>
      </c>
      <c r="G753" s="7">
        <v>0</v>
      </c>
      <c r="H753" s="7">
        <f>IF(W752&gt;0,ROUND(MIN(C753,EvalSheet!$F$168)*$H$1,0),0)</f>
        <v>0</v>
      </c>
      <c r="I753" s="7">
        <f>IF(W752&gt;0,ROUND(MIN(C753,EvalSheet!$F$168)*$I$1,2),0)</f>
        <v>0</v>
      </c>
      <c r="J753" s="7">
        <f>IF(W752&gt;0,ROUND(MIN(C753,EvalSheet!$F$168)*$J$1,2),0)</f>
        <v>0</v>
      </c>
      <c r="K753" s="7">
        <f>IF(W752&gt;0,ROUND(MIN(C753,EvalSheet!$F$168)*$K$1,2),0)</f>
        <v>0</v>
      </c>
      <c r="L753" s="6">
        <f t="shared" si="218"/>
        <v>0</v>
      </c>
      <c r="M753" s="7">
        <f t="shared" si="219"/>
        <v>0</v>
      </c>
      <c r="N753" s="2">
        <f t="shared" si="203"/>
        <v>0</v>
      </c>
      <c r="O753" s="80">
        <f t="shared" si="204"/>
        <v>0</v>
      </c>
      <c r="P753" s="79">
        <f t="shared" si="205"/>
        <v>0</v>
      </c>
      <c r="Q753" s="80">
        <f t="shared" si="206"/>
        <v>0</v>
      </c>
      <c r="R753" s="80">
        <f t="shared" si="207"/>
        <v>0</v>
      </c>
      <c r="S753">
        <f t="shared" si="220"/>
        <v>0</v>
      </c>
      <c r="T753" s="35">
        <f t="shared" si="208"/>
        <v>0</v>
      </c>
      <c r="U753" s="35">
        <f t="shared" si="221"/>
        <v>0</v>
      </c>
      <c r="V753" s="42">
        <f t="shared" si="222"/>
        <v>0</v>
      </c>
      <c r="W753" s="42">
        <f t="shared" si="223"/>
        <v>0</v>
      </c>
    </row>
    <row r="754" spans="2:23" x14ac:dyDescent="0.25">
      <c r="B754">
        <v>752</v>
      </c>
      <c r="C754" s="35">
        <f t="shared" si="217"/>
        <v>0</v>
      </c>
      <c r="D754" s="46">
        <f>IF(W753&gt;0,ROUND(PMT(EvalSheet!$F$92/12,EvalSheet!$F$96*12,-C754),5),0)</f>
        <v>0</v>
      </c>
      <c r="E754" s="6">
        <f t="shared" si="209"/>
        <v>0</v>
      </c>
      <c r="F754" s="6">
        <f>IF(W753&gt;0,ROUND(MIN(C754,EvalSheet!$F$168)*$F$1,2),0)</f>
        <v>0</v>
      </c>
      <c r="G754" s="7">
        <v>0</v>
      </c>
      <c r="H754" s="7">
        <f>IF(W753&gt;0,ROUND(MIN(C754,EvalSheet!$F$168)*$H$1,0),0)</f>
        <v>0</v>
      </c>
      <c r="I754" s="7">
        <f>IF(W753&gt;0,ROUND(MIN(C754,EvalSheet!$F$168)*$I$1,2),0)</f>
        <v>0</v>
      </c>
      <c r="J754" s="7">
        <f>IF(W753&gt;0,ROUND(MIN(C754,EvalSheet!$F$168)*$J$1,2),0)</f>
        <v>0</v>
      </c>
      <c r="K754" s="7">
        <f>IF(W753&gt;0,ROUND(MIN(C754,EvalSheet!$F$168)*$K$1,2),0)</f>
        <v>0</v>
      </c>
      <c r="L754" s="6">
        <f t="shared" si="218"/>
        <v>0</v>
      </c>
      <c r="M754" s="7">
        <f t="shared" si="219"/>
        <v>0</v>
      </c>
      <c r="N754" s="2">
        <f t="shared" si="203"/>
        <v>0</v>
      </c>
      <c r="O754" s="80">
        <f t="shared" si="204"/>
        <v>0</v>
      </c>
      <c r="P754" s="79">
        <f t="shared" si="205"/>
        <v>0</v>
      </c>
      <c r="Q754" s="80">
        <f t="shared" si="206"/>
        <v>0</v>
      </c>
      <c r="R754" s="80">
        <f t="shared" si="207"/>
        <v>0</v>
      </c>
      <c r="S754">
        <f t="shared" si="220"/>
        <v>0</v>
      </c>
      <c r="T754" s="35">
        <f t="shared" si="208"/>
        <v>0</v>
      </c>
      <c r="U754" s="35">
        <f t="shared" si="221"/>
        <v>0</v>
      </c>
      <c r="V754" s="42">
        <f t="shared" si="222"/>
        <v>0</v>
      </c>
      <c r="W754" s="42">
        <f t="shared" si="223"/>
        <v>0</v>
      </c>
    </row>
    <row r="755" spans="2:23" x14ac:dyDescent="0.25">
      <c r="B755">
        <v>753</v>
      </c>
      <c r="C755" s="35">
        <f t="shared" si="217"/>
        <v>0</v>
      </c>
      <c r="D755" s="46">
        <f>IF(W754&gt;0,ROUND(PMT(EvalSheet!$F$92/12,EvalSheet!$F$96*12,-C755),5),0)</f>
        <v>0</v>
      </c>
      <c r="E755" s="6">
        <f t="shared" si="209"/>
        <v>0</v>
      </c>
      <c r="F755" s="6">
        <f>IF(W754&gt;0,ROUND(MIN(C755,EvalSheet!$F$168)*$F$1,2),0)</f>
        <v>0</v>
      </c>
      <c r="G755" s="7">
        <v>0</v>
      </c>
      <c r="H755" s="7">
        <f>IF(W754&gt;0,ROUND(MIN(C755,EvalSheet!$F$168)*$H$1,0),0)</f>
        <v>0</v>
      </c>
      <c r="I755" s="7">
        <f>IF(W754&gt;0,ROUND(MIN(C755,EvalSheet!$F$168)*$I$1,2),0)</f>
        <v>0</v>
      </c>
      <c r="J755" s="7">
        <f>IF(W754&gt;0,ROUND(MIN(C755,EvalSheet!$F$168)*$J$1,2),0)</f>
        <v>0</v>
      </c>
      <c r="K755" s="7">
        <f>IF(W754&gt;0,ROUND(MIN(C755,EvalSheet!$F$168)*$K$1,2),0)</f>
        <v>0</v>
      </c>
      <c r="L755" s="6">
        <f t="shared" si="218"/>
        <v>0</v>
      </c>
      <c r="M755" s="7">
        <f t="shared" si="219"/>
        <v>0</v>
      </c>
      <c r="N755" s="2">
        <f t="shared" si="203"/>
        <v>0</v>
      </c>
      <c r="O755" s="80">
        <f t="shared" si="204"/>
        <v>0</v>
      </c>
      <c r="P755" s="79">
        <f t="shared" si="205"/>
        <v>0</v>
      </c>
      <c r="Q755" s="80">
        <f t="shared" si="206"/>
        <v>0</v>
      </c>
      <c r="R755" s="80">
        <f t="shared" si="207"/>
        <v>0</v>
      </c>
      <c r="S755">
        <f t="shared" si="220"/>
        <v>0</v>
      </c>
      <c r="T755" s="35">
        <f t="shared" si="208"/>
        <v>0</v>
      </c>
      <c r="U755" s="35">
        <f t="shared" si="221"/>
        <v>0</v>
      </c>
      <c r="V755" s="42">
        <f t="shared" si="222"/>
        <v>0</v>
      </c>
      <c r="W755" s="42">
        <f t="shared" si="223"/>
        <v>0</v>
      </c>
    </row>
    <row r="756" spans="2:23" x14ac:dyDescent="0.25">
      <c r="B756">
        <v>754</v>
      </c>
      <c r="C756" s="35">
        <f t="shared" si="217"/>
        <v>0</v>
      </c>
      <c r="D756" s="46">
        <f>IF(W755&gt;0,ROUND(PMT(EvalSheet!$F$92/12,EvalSheet!$F$96*12,-C756),5),0)</f>
        <v>0</v>
      </c>
      <c r="E756" s="6">
        <f t="shared" si="209"/>
        <v>0</v>
      </c>
      <c r="F756" s="6">
        <f>IF(W755&gt;0,ROUND(MIN(C756,EvalSheet!$F$168)*$F$1,2),0)</f>
        <v>0</v>
      </c>
      <c r="G756" s="7">
        <v>0</v>
      </c>
      <c r="H756" s="7">
        <f>IF(W755&gt;0,ROUND(MIN(C756,EvalSheet!$F$168)*$H$1,0),0)</f>
        <v>0</v>
      </c>
      <c r="I756" s="7">
        <f>IF(W755&gt;0,ROUND(MIN(C756,EvalSheet!$F$168)*$I$1,2),0)</f>
        <v>0</v>
      </c>
      <c r="J756" s="7">
        <f>IF(W755&gt;0,ROUND(MIN(C756,EvalSheet!$F$168)*$J$1,2),0)</f>
        <v>0</v>
      </c>
      <c r="K756" s="7">
        <f>IF(W755&gt;0,ROUND(MIN(C756,EvalSheet!$F$168)*$K$1,2),0)</f>
        <v>0</v>
      </c>
      <c r="L756" s="6">
        <f t="shared" si="218"/>
        <v>0</v>
      </c>
      <c r="M756" s="7">
        <f t="shared" si="219"/>
        <v>0</v>
      </c>
      <c r="N756" s="2">
        <f t="shared" si="203"/>
        <v>0</v>
      </c>
      <c r="O756" s="80">
        <f t="shared" si="204"/>
        <v>0</v>
      </c>
      <c r="P756" s="79">
        <f t="shared" si="205"/>
        <v>0</v>
      </c>
      <c r="Q756" s="80">
        <f t="shared" si="206"/>
        <v>0</v>
      </c>
      <c r="R756" s="80">
        <f t="shared" si="207"/>
        <v>0</v>
      </c>
      <c r="S756">
        <f t="shared" si="220"/>
        <v>0</v>
      </c>
      <c r="T756" s="35">
        <f t="shared" si="208"/>
        <v>0</v>
      </c>
      <c r="U756" s="35">
        <f t="shared" si="221"/>
        <v>0</v>
      </c>
      <c r="V756" s="42">
        <f t="shared" si="222"/>
        <v>0</v>
      </c>
      <c r="W756" s="42">
        <f t="shared" si="223"/>
        <v>0</v>
      </c>
    </row>
    <row r="757" spans="2:23" x14ac:dyDescent="0.25">
      <c r="B757">
        <v>755</v>
      </c>
      <c r="C757" s="35">
        <f t="shared" si="217"/>
        <v>0</v>
      </c>
      <c r="D757" s="46">
        <f>IF(W756&gt;0,ROUND(PMT(EvalSheet!$F$92/12,EvalSheet!$F$96*12,-C757),5),0)</f>
        <v>0</v>
      </c>
      <c r="E757" s="6">
        <f t="shared" si="209"/>
        <v>0</v>
      </c>
      <c r="F757" s="6">
        <f>IF(W756&gt;0,ROUND(MIN(C757,EvalSheet!$F$168)*$F$1,2),0)</f>
        <v>0</v>
      </c>
      <c r="G757" s="7">
        <v>0</v>
      </c>
      <c r="H757" s="7">
        <f>IF(W756&gt;0,ROUND(MIN(C757,EvalSheet!$F$168)*$H$1,0),0)</f>
        <v>0</v>
      </c>
      <c r="I757" s="7">
        <f>IF(W756&gt;0,ROUND(MIN(C757,EvalSheet!$F$168)*$I$1,2),0)</f>
        <v>0</v>
      </c>
      <c r="J757" s="7">
        <f>IF(W756&gt;0,ROUND(MIN(C757,EvalSheet!$F$168)*$J$1,2),0)</f>
        <v>0</v>
      </c>
      <c r="K757" s="7">
        <f>IF(W756&gt;0,ROUND(MIN(C757,EvalSheet!$F$168)*$K$1,2),0)</f>
        <v>0</v>
      </c>
      <c r="L757" s="6">
        <f t="shared" si="218"/>
        <v>0</v>
      </c>
      <c r="M757" s="7">
        <f t="shared" si="219"/>
        <v>0</v>
      </c>
      <c r="N757" s="2">
        <f t="shared" si="203"/>
        <v>0</v>
      </c>
      <c r="O757" s="80">
        <f t="shared" si="204"/>
        <v>0</v>
      </c>
      <c r="P757" s="79">
        <f t="shared" si="205"/>
        <v>0</v>
      </c>
      <c r="Q757" s="80">
        <f t="shared" si="206"/>
        <v>0</v>
      </c>
      <c r="R757" s="80">
        <f t="shared" si="207"/>
        <v>0</v>
      </c>
      <c r="S757">
        <f t="shared" si="220"/>
        <v>0</v>
      </c>
      <c r="T757" s="35">
        <f t="shared" si="208"/>
        <v>0</v>
      </c>
      <c r="U757" s="35">
        <f t="shared" si="221"/>
        <v>0</v>
      </c>
      <c r="V757" s="42">
        <f t="shared" si="222"/>
        <v>0</v>
      </c>
      <c r="W757" s="42">
        <f t="shared" si="223"/>
        <v>0</v>
      </c>
    </row>
    <row r="758" spans="2:23" x14ac:dyDescent="0.25">
      <c r="B758">
        <v>756</v>
      </c>
      <c r="C758" s="35">
        <f t="shared" si="217"/>
        <v>0</v>
      </c>
      <c r="D758" s="46">
        <f>IF(W757&gt;0,ROUND(PMT(EvalSheet!$F$92/12,EvalSheet!$F$96*12,-C758),5),0)</f>
        <v>0</v>
      </c>
      <c r="E758" s="6">
        <f t="shared" si="209"/>
        <v>0</v>
      </c>
      <c r="F758" s="6">
        <f>IF(W757&gt;0,ROUND(MIN(C758,EvalSheet!$F$168)*$F$1,2),0)</f>
        <v>0</v>
      </c>
      <c r="G758" s="7">
        <v>0</v>
      </c>
      <c r="H758" s="7">
        <f>IF(W757&gt;0,ROUND(MIN(C758,EvalSheet!$F$168)*$H$1,0),0)</f>
        <v>0</v>
      </c>
      <c r="I758" s="7">
        <f>IF(W757&gt;0,ROUND(MIN(C758,EvalSheet!$F$168)*$I$1,2),0)</f>
        <v>0</v>
      </c>
      <c r="J758" s="7">
        <f>IF(W757&gt;0,ROUND(MIN(C758,EvalSheet!$F$168)*$J$1,2),0)</f>
        <v>0</v>
      </c>
      <c r="K758" s="7">
        <f>IF(W757&gt;0,ROUND(MIN(C758,EvalSheet!$F$168)*$K$1,2),0)</f>
        <v>0</v>
      </c>
      <c r="L758" s="6">
        <f t="shared" si="218"/>
        <v>0</v>
      </c>
      <c r="M758" s="7">
        <f t="shared" si="219"/>
        <v>0</v>
      </c>
      <c r="N758" s="2">
        <f t="shared" si="203"/>
        <v>0</v>
      </c>
      <c r="O758" s="80">
        <f t="shared" si="204"/>
        <v>0</v>
      </c>
      <c r="P758" s="79">
        <f t="shared" si="205"/>
        <v>0</v>
      </c>
      <c r="Q758" s="80">
        <f t="shared" si="206"/>
        <v>0</v>
      </c>
      <c r="R758" s="80">
        <f t="shared" si="207"/>
        <v>0</v>
      </c>
      <c r="S758">
        <f t="shared" si="220"/>
        <v>0</v>
      </c>
      <c r="T758" s="35">
        <f t="shared" si="208"/>
        <v>0</v>
      </c>
      <c r="U758" s="35">
        <f t="shared" si="221"/>
        <v>0</v>
      </c>
      <c r="V758" s="42">
        <f t="shared" si="222"/>
        <v>0</v>
      </c>
      <c r="W758" s="42">
        <f t="shared" si="223"/>
        <v>0</v>
      </c>
    </row>
    <row r="759" spans="2:23" x14ac:dyDescent="0.25">
      <c r="B759">
        <v>757</v>
      </c>
      <c r="C759" s="35">
        <f t="shared" si="217"/>
        <v>0</v>
      </c>
      <c r="D759" s="46">
        <f>IF(W758&gt;0,ROUND(PMT(EvalSheet!$F$92/12,EvalSheet!$F$96*12,-C759),5),0)</f>
        <v>0</v>
      </c>
      <c r="E759" s="6">
        <f t="shared" si="209"/>
        <v>0</v>
      </c>
      <c r="F759" s="6">
        <f>IF(W758&gt;0,ROUND(MIN(C759,EvalSheet!$F$168)*$F$1,2),0)</f>
        <v>0</v>
      </c>
      <c r="G759" s="7">
        <v>0</v>
      </c>
      <c r="H759" s="7">
        <f>IF(W758&gt;0,ROUND(MIN(C759,EvalSheet!$F$168)*$H$1,0),0)</f>
        <v>0</v>
      </c>
      <c r="I759" s="7">
        <f>IF(W758&gt;0,ROUND(MIN(C759,EvalSheet!$F$168)*$I$1,2),0)</f>
        <v>0</v>
      </c>
      <c r="J759" s="7">
        <f>IF(W758&gt;0,ROUND(MIN(C759,EvalSheet!$F$168)*$J$1,2),0)</f>
        <v>0</v>
      </c>
      <c r="K759" s="7">
        <f>IF(W758&gt;0,ROUND(MIN(C759,EvalSheet!$F$168)*$K$1,2),0)</f>
        <v>0</v>
      </c>
      <c r="L759" s="6">
        <f t="shared" si="218"/>
        <v>0</v>
      </c>
      <c r="M759" s="7">
        <f t="shared" si="219"/>
        <v>0</v>
      </c>
      <c r="N759" s="2">
        <f t="shared" si="203"/>
        <v>0</v>
      </c>
      <c r="O759" s="80">
        <f t="shared" si="204"/>
        <v>0</v>
      </c>
      <c r="P759" s="79">
        <f t="shared" si="205"/>
        <v>0</v>
      </c>
      <c r="Q759" s="80">
        <f t="shared" si="206"/>
        <v>0</v>
      </c>
      <c r="R759" s="80">
        <f t="shared" si="207"/>
        <v>0</v>
      </c>
      <c r="S759">
        <f t="shared" si="220"/>
        <v>0</v>
      </c>
      <c r="T759" s="35">
        <f t="shared" si="208"/>
        <v>0</v>
      </c>
      <c r="U759" s="35">
        <f t="shared" si="221"/>
        <v>0</v>
      </c>
      <c r="V759" s="42">
        <f t="shared" si="222"/>
        <v>0</v>
      </c>
      <c r="W759" s="42">
        <f t="shared" si="223"/>
        <v>0</v>
      </c>
    </row>
    <row r="760" spans="2:23" x14ac:dyDescent="0.25">
      <c r="B760">
        <v>758</v>
      </c>
      <c r="C760" s="35">
        <f t="shared" si="217"/>
        <v>0</v>
      </c>
      <c r="D760" s="46">
        <f>IF(W759&gt;0,ROUND(PMT(EvalSheet!$F$92/12,EvalSheet!$F$96*12,-C760),5),0)</f>
        <v>0</v>
      </c>
      <c r="E760" s="6">
        <f t="shared" si="209"/>
        <v>0</v>
      </c>
      <c r="F760" s="6">
        <f>IF(W759&gt;0,ROUND(MIN(C760,EvalSheet!$F$168)*$F$1,2),0)</f>
        <v>0</v>
      </c>
      <c r="G760" s="7">
        <v>0</v>
      </c>
      <c r="H760" s="7">
        <f>IF(W759&gt;0,ROUND(MIN(C760,EvalSheet!$F$168)*$H$1,0),0)</f>
        <v>0</v>
      </c>
      <c r="I760" s="7">
        <f>IF(W759&gt;0,ROUND(MIN(C760,EvalSheet!$F$168)*$I$1,2),0)</f>
        <v>0</v>
      </c>
      <c r="J760" s="7">
        <f>IF(W759&gt;0,ROUND(MIN(C760,EvalSheet!$F$168)*$J$1,2),0)</f>
        <v>0</v>
      </c>
      <c r="K760" s="7">
        <f>IF(W759&gt;0,ROUND(MIN(C760,EvalSheet!$F$168)*$K$1,2),0)</f>
        <v>0</v>
      </c>
      <c r="L760" s="6">
        <f t="shared" si="218"/>
        <v>0</v>
      </c>
      <c r="M760" s="7">
        <f t="shared" si="219"/>
        <v>0</v>
      </c>
      <c r="N760" s="2">
        <f t="shared" si="203"/>
        <v>0</v>
      </c>
      <c r="O760" s="80">
        <f t="shared" si="204"/>
        <v>0</v>
      </c>
      <c r="P760" s="79">
        <f t="shared" si="205"/>
        <v>0</v>
      </c>
      <c r="Q760" s="80">
        <f t="shared" si="206"/>
        <v>0</v>
      </c>
      <c r="R760" s="80">
        <f t="shared" si="207"/>
        <v>0</v>
      </c>
      <c r="S760">
        <f t="shared" si="220"/>
        <v>0</v>
      </c>
      <c r="T760" s="35">
        <f t="shared" si="208"/>
        <v>0</v>
      </c>
      <c r="U760" s="35">
        <f t="shared" si="221"/>
        <v>0</v>
      </c>
      <c r="V760" s="42">
        <f t="shared" si="222"/>
        <v>0</v>
      </c>
      <c r="W760" s="42">
        <f t="shared" si="223"/>
        <v>0</v>
      </c>
    </row>
    <row r="761" spans="2:23" x14ac:dyDescent="0.25">
      <c r="B761">
        <v>759</v>
      </c>
      <c r="C761" s="35">
        <f t="shared" si="217"/>
        <v>0</v>
      </c>
      <c r="D761" s="46">
        <f>IF(W760&gt;0,ROUND(PMT(EvalSheet!$F$92/12,EvalSheet!$F$96*12,-C761),5),0)</f>
        <v>0</v>
      </c>
      <c r="E761" s="6">
        <f t="shared" si="209"/>
        <v>0</v>
      </c>
      <c r="F761" s="6">
        <f>IF(W760&gt;0,ROUND(MIN(C761,EvalSheet!$F$168)*$F$1,2),0)</f>
        <v>0</v>
      </c>
      <c r="G761" s="7">
        <v>0</v>
      </c>
      <c r="H761" s="7">
        <f>IF(W760&gt;0,ROUND(MIN(C761,EvalSheet!$F$168)*$H$1,0),0)</f>
        <v>0</v>
      </c>
      <c r="I761" s="7">
        <f>IF(W760&gt;0,ROUND(MIN(C761,EvalSheet!$F$168)*$I$1,2),0)</f>
        <v>0</v>
      </c>
      <c r="J761" s="7">
        <f>IF(W760&gt;0,ROUND(MIN(C761,EvalSheet!$F$168)*$J$1,2),0)</f>
        <v>0</v>
      </c>
      <c r="K761" s="7">
        <f>IF(W760&gt;0,ROUND(MIN(C761,EvalSheet!$F$168)*$K$1,2),0)</f>
        <v>0</v>
      </c>
      <c r="L761" s="6">
        <f t="shared" si="218"/>
        <v>0</v>
      </c>
      <c r="M761" s="7">
        <f t="shared" si="219"/>
        <v>0</v>
      </c>
      <c r="N761" s="2">
        <f t="shared" si="203"/>
        <v>0</v>
      </c>
      <c r="O761" s="80">
        <f t="shared" si="204"/>
        <v>0</v>
      </c>
      <c r="P761" s="79">
        <f t="shared" si="205"/>
        <v>0</v>
      </c>
      <c r="Q761" s="80">
        <f t="shared" si="206"/>
        <v>0</v>
      </c>
      <c r="R761" s="80">
        <f t="shared" si="207"/>
        <v>0</v>
      </c>
      <c r="S761">
        <f t="shared" si="220"/>
        <v>0</v>
      </c>
      <c r="T761" s="35">
        <f t="shared" si="208"/>
        <v>0</v>
      </c>
      <c r="U761" s="35">
        <f t="shared" si="221"/>
        <v>0</v>
      </c>
      <c r="V761" s="42">
        <f t="shared" si="222"/>
        <v>0</v>
      </c>
      <c r="W761" s="42">
        <f t="shared" si="223"/>
        <v>0</v>
      </c>
    </row>
    <row r="762" spans="2:23" x14ac:dyDescent="0.25">
      <c r="B762">
        <v>760</v>
      </c>
      <c r="C762" s="35">
        <f t="shared" si="217"/>
        <v>0</v>
      </c>
      <c r="D762" s="46">
        <f>IF(W761&gt;0,ROUND(PMT(EvalSheet!$F$92/12,EvalSheet!$F$96*12,-C762),5),0)</f>
        <v>0</v>
      </c>
      <c r="E762" s="6">
        <f t="shared" si="209"/>
        <v>0</v>
      </c>
      <c r="F762" s="6">
        <f>IF(W761&gt;0,ROUND(MIN(C762,EvalSheet!$F$168)*$F$1,2),0)</f>
        <v>0</v>
      </c>
      <c r="G762" s="7">
        <v>0</v>
      </c>
      <c r="H762" s="7">
        <f>IF(W761&gt;0,ROUND(MIN(C762,EvalSheet!$F$168)*$H$1,0),0)</f>
        <v>0</v>
      </c>
      <c r="I762" s="7">
        <f>IF(W761&gt;0,ROUND(MIN(C762,EvalSheet!$F$168)*$I$1,2),0)</f>
        <v>0</v>
      </c>
      <c r="J762" s="7">
        <f>IF(W761&gt;0,ROUND(MIN(C762,EvalSheet!$F$168)*$J$1,2),0)</f>
        <v>0</v>
      </c>
      <c r="K762" s="7">
        <f>IF(W761&gt;0,ROUND(MIN(C762,EvalSheet!$F$168)*$K$1,2),0)</f>
        <v>0</v>
      </c>
      <c r="L762" s="6">
        <f t="shared" si="218"/>
        <v>0</v>
      </c>
      <c r="M762" s="7">
        <f t="shared" si="219"/>
        <v>0</v>
      </c>
      <c r="N762" s="2">
        <f t="shared" si="203"/>
        <v>0</v>
      </c>
      <c r="O762" s="80">
        <f t="shared" si="204"/>
        <v>0</v>
      </c>
      <c r="P762" s="79">
        <f t="shared" si="205"/>
        <v>0</v>
      </c>
      <c r="Q762" s="80">
        <f t="shared" si="206"/>
        <v>0</v>
      </c>
      <c r="R762" s="80">
        <f t="shared" si="207"/>
        <v>0</v>
      </c>
      <c r="S762">
        <f t="shared" si="220"/>
        <v>0</v>
      </c>
      <c r="T762" s="35">
        <f t="shared" si="208"/>
        <v>0</v>
      </c>
      <c r="U762" s="35">
        <f t="shared" si="221"/>
        <v>0</v>
      </c>
      <c r="V762" s="42">
        <f t="shared" si="222"/>
        <v>0</v>
      </c>
      <c r="W762" s="42">
        <f t="shared" si="223"/>
        <v>0</v>
      </c>
    </row>
    <row r="763" spans="2:23" x14ac:dyDescent="0.25">
      <c r="B763">
        <v>761</v>
      </c>
      <c r="C763" s="35">
        <f t="shared" si="217"/>
        <v>0</v>
      </c>
      <c r="D763" s="46">
        <f>IF(W762&gt;0,ROUND(PMT(EvalSheet!$F$92/12,EvalSheet!$F$96*12,-C763),5),0)</f>
        <v>0</v>
      </c>
      <c r="E763" s="6">
        <f t="shared" si="209"/>
        <v>0</v>
      </c>
      <c r="F763" s="6">
        <f>IF(W762&gt;0,ROUND(MIN(C763,EvalSheet!$F$168)*$F$1,2),0)</f>
        <v>0</v>
      </c>
      <c r="G763" s="7">
        <v>0</v>
      </c>
      <c r="H763" s="7">
        <f>IF(W762&gt;0,ROUND(MIN(C763,EvalSheet!$F$168)*$H$1,0),0)</f>
        <v>0</v>
      </c>
      <c r="I763" s="7">
        <f>IF(W762&gt;0,ROUND(MIN(C763,EvalSheet!$F$168)*$I$1,2),0)</f>
        <v>0</v>
      </c>
      <c r="J763" s="7">
        <f>IF(W762&gt;0,ROUND(MIN(C763,EvalSheet!$F$168)*$J$1,2),0)</f>
        <v>0</v>
      </c>
      <c r="K763" s="7">
        <f>IF(W762&gt;0,ROUND(MIN(C763,EvalSheet!$F$168)*$K$1,2),0)</f>
        <v>0</v>
      </c>
      <c r="L763" s="6">
        <f t="shared" si="218"/>
        <v>0</v>
      </c>
      <c r="M763" s="7">
        <f t="shared" si="219"/>
        <v>0</v>
      </c>
      <c r="N763" s="2">
        <f t="shared" si="203"/>
        <v>0</v>
      </c>
      <c r="O763" s="80">
        <f t="shared" si="204"/>
        <v>0</v>
      </c>
      <c r="P763" s="79">
        <f t="shared" si="205"/>
        <v>0</v>
      </c>
      <c r="Q763" s="80">
        <f t="shared" si="206"/>
        <v>0</v>
      </c>
      <c r="R763" s="80">
        <f t="shared" si="207"/>
        <v>0</v>
      </c>
      <c r="S763">
        <f t="shared" si="220"/>
        <v>0</v>
      </c>
      <c r="T763" s="35">
        <f t="shared" si="208"/>
        <v>0</v>
      </c>
      <c r="U763" s="35">
        <f t="shared" si="221"/>
        <v>0</v>
      </c>
      <c r="V763" s="42">
        <f t="shared" si="222"/>
        <v>0</v>
      </c>
      <c r="W763" s="42">
        <f t="shared" si="223"/>
        <v>0</v>
      </c>
    </row>
    <row r="764" spans="2:23" x14ac:dyDescent="0.25">
      <c r="B764">
        <v>762</v>
      </c>
      <c r="C764" s="35">
        <f t="shared" si="217"/>
        <v>0</v>
      </c>
      <c r="D764" s="46">
        <f>IF(W763&gt;0,ROUND(PMT(EvalSheet!$F$92/12,EvalSheet!$F$96*12,-C764),5),0)</f>
        <v>0</v>
      </c>
      <c r="E764" s="6">
        <f t="shared" si="209"/>
        <v>0</v>
      </c>
      <c r="F764" s="6">
        <f>IF(W763&gt;0,ROUND(MIN(C764,EvalSheet!$F$168)*$F$1,2),0)</f>
        <v>0</v>
      </c>
      <c r="G764" s="7">
        <v>0</v>
      </c>
      <c r="H764" s="7">
        <f>IF(W763&gt;0,ROUND(MIN(C764,EvalSheet!$F$168)*$H$1,0),0)</f>
        <v>0</v>
      </c>
      <c r="I764" s="7">
        <f>IF(W763&gt;0,ROUND(MIN(C764,EvalSheet!$F$168)*$I$1,2),0)</f>
        <v>0</v>
      </c>
      <c r="J764" s="7">
        <f>IF(W763&gt;0,ROUND(MIN(C764,EvalSheet!$F$168)*$J$1,2),0)</f>
        <v>0</v>
      </c>
      <c r="K764" s="7">
        <f>IF(W763&gt;0,ROUND(MIN(C764,EvalSheet!$F$168)*$K$1,2),0)</f>
        <v>0</v>
      </c>
      <c r="L764" s="6">
        <f t="shared" si="218"/>
        <v>0</v>
      </c>
      <c r="M764" s="7">
        <f t="shared" si="219"/>
        <v>0</v>
      </c>
      <c r="N764" s="2">
        <f t="shared" si="203"/>
        <v>0</v>
      </c>
      <c r="O764" s="80">
        <f t="shared" si="204"/>
        <v>0</v>
      </c>
      <c r="P764" s="79">
        <f t="shared" si="205"/>
        <v>0</v>
      </c>
      <c r="Q764" s="80">
        <f t="shared" si="206"/>
        <v>0</v>
      </c>
      <c r="R764" s="80">
        <f t="shared" si="207"/>
        <v>0</v>
      </c>
      <c r="S764">
        <f t="shared" si="220"/>
        <v>0</v>
      </c>
      <c r="T764" s="35">
        <f t="shared" si="208"/>
        <v>0</v>
      </c>
      <c r="U764" s="35">
        <f t="shared" si="221"/>
        <v>0</v>
      </c>
      <c r="V764" s="42">
        <f t="shared" si="222"/>
        <v>0</v>
      </c>
      <c r="W764" s="42">
        <f t="shared" si="223"/>
        <v>0</v>
      </c>
    </row>
    <row r="765" spans="2:23" x14ac:dyDescent="0.25">
      <c r="B765">
        <v>763</v>
      </c>
      <c r="C765" s="35">
        <f t="shared" si="217"/>
        <v>0</v>
      </c>
      <c r="D765" s="46">
        <f>IF(W764&gt;0,ROUND(PMT(EvalSheet!$F$92/12,EvalSheet!$F$96*12,-C765),5),0)</f>
        <v>0</v>
      </c>
      <c r="E765" s="6">
        <f t="shared" si="209"/>
        <v>0</v>
      </c>
      <c r="F765" s="6">
        <f>IF(W764&gt;0,ROUND(MIN(C765,EvalSheet!$F$168)*$F$1,2),0)</f>
        <v>0</v>
      </c>
      <c r="G765" s="7">
        <v>0</v>
      </c>
      <c r="H765" s="7">
        <f>IF(W764&gt;0,ROUND(MIN(C765,EvalSheet!$F$168)*$H$1,0),0)</f>
        <v>0</v>
      </c>
      <c r="I765" s="7">
        <f>IF(W764&gt;0,ROUND(MIN(C765,EvalSheet!$F$168)*$I$1,2),0)</f>
        <v>0</v>
      </c>
      <c r="J765" s="7">
        <f>IF(W764&gt;0,ROUND(MIN(C765,EvalSheet!$F$168)*$J$1,2),0)</f>
        <v>0</v>
      </c>
      <c r="K765" s="7">
        <f>IF(W764&gt;0,ROUND(MIN(C765,EvalSheet!$F$168)*$K$1,2),0)</f>
        <v>0</v>
      </c>
      <c r="L765" s="6">
        <f t="shared" si="218"/>
        <v>0</v>
      </c>
      <c r="M765" s="7">
        <f t="shared" si="219"/>
        <v>0</v>
      </c>
      <c r="N765" s="2">
        <f t="shared" si="203"/>
        <v>0</v>
      </c>
      <c r="O765" s="80">
        <f t="shared" si="204"/>
        <v>0</v>
      </c>
      <c r="P765" s="79">
        <f t="shared" si="205"/>
        <v>0</v>
      </c>
      <c r="Q765" s="80">
        <f t="shared" si="206"/>
        <v>0</v>
      </c>
      <c r="R765" s="80">
        <f t="shared" si="207"/>
        <v>0</v>
      </c>
      <c r="S765">
        <f t="shared" si="220"/>
        <v>0</v>
      </c>
      <c r="T765" s="35">
        <f t="shared" si="208"/>
        <v>0</v>
      </c>
      <c r="U765" s="35">
        <f t="shared" si="221"/>
        <v>0</v>
      </c>
      <c r="V765" s="42">
        <f t="shared" si="222"/>
        <v>0</v>
      </c>
      <c r="W765" s="42">
        <f t="shared" si="223"/>
        <v>0</v>
      </c>
    </row>
    <row r="766" spans="2:23" x14ac:dyDescent="0.25">
      <c r="B766">
        <v>764</v>
      </c>
      <c r="C766" s="35">
        <f t="shared" si="217"/>
        <v>0</v>
      </c>
      <c r="D766" s="46">
        <f>IF(W765&gt;0,ROUND(PMT(EvalSheet!$F$92/12,EvalSheet!$F$96*12,-C766),5),0)</f>
        <v>0</v>
      </c>
      <c r="E766" s="6">
        <f t="shared" si="209"/>
        <v>0</v>
      </c>
      <c r="F766" s="6">
        <f>IF(W765&gt;0,ROUND(MIN(C766,EvalSheet!$F$168)*$F$1,2),0)</f>
        <v>0</v>
      </c>
      <c r="G766" s="7">
        <v>0</v>
      </c>
      <c r="H766" s="7">
        <f>IF(W765&gt;0,ROUND(MIN(C766,EvalSheet!$F$168)*$H$1,0),0)</f>
        <v>0</v>
      </c>
      <c r="I766" s="7">
        <f>IF(W765&gt;0,ROUND(MIN(C766,EvalSheet!$F$168)*$I$1,2),0)</f>
        <v>0</v>
      </c>
      <c r="J766" s="7">
        <f>IF(W765&gt;0,ROUND(MIN(C766,EvalSheet!$F$168)*$J$1,2),0)</f>
        <v>0</v>
      </c>
      <c r="K766" s="7">
        <f>IF(W765&gt;0,ROUND(MIN(C766,EvalSheet!$F$168)*$K$1,2),0)</f>
        <v>0</v>
      </c>
      <c r="L766" s="6">
        <f t="shared" si="218"/>
        <v>0</v>
      </c>
      <c r="M766" s="7">
        <f t="shared" si="219"/>
        <v>0</v>
      </c>
      <c r="N766" s="2">
        <f t="shared" si="203"/>
        <v>0</v>
      </c>
      <c r="O766" s="80">
        <f t="shared" si="204"/>
        <v>0</v>
      </c>
      <c r="P766" s="79">
        <f t="shared" si="205"/>
        <v>0</v>
      </c>
      <c r="Q766" s="80">
        <f t="shared" si="206"/>
        <v>0</v>
      </c>
      <c r="R766" s="80">
        <f t="shared" si="207"/>
        <v>0</v>
      </c>
      <c r="S766">
        <f t="shared" si="220"/>
        <v>0</v>
      </c>
      <c r="T766" s="35">
        <f t="shared" si="208"/>
        <v>0</v>
      </c>
      <c r="U766" s="35">
        <f t="shared" si="221"/>
        <v>0</v>
      </c>
      <c r="V766" s="42">
        <f t="shared" si="222"/>
        <v>0</v>
      </c>
      <c r="W766" s="42">
        <f t="shared" si="223"/>
        <v>0</v>
      </c>
    </row>
    <row r="767" spans="2:23" x14ac:dyDescent="0.25">
      <c r="B767">
        <v>765</v>
      </c>
      <c r="C767" s="35">
        <f t="shared" si="217"/>
        <v>0</v>
      </c>
      <c r="D767" s="46">
        <f>IF(W766&gt;0,ROUND(PMT(EvalSheet!$F$92/12,EvalSheet!$F$96*12,-C767),5),0)</f>
        <v>0</v>
      </c>
      <c r="E767" s="6">
        <f t="shared" si="209"/>
        <v>0</v>
      </c>
      <c r="F767" s="6">
        <f>IF(W766&gt;0,ROUND(MIN(C767,EvalSheet!$F$168)*$F$1,2),0)</f>
        <v>0</v>
      </c>
      <c r="G767" s="7">
        <v>0</v>
      </c>
      <c r="H767" s="7">
        <f>IF(W766&gt;0,ROUND(MIN(C767,EvalSheet!$F$168)*$H$1,0),0)</f>
        <v>0</v>
      </c>
      <c r="I767" s="7">
        <f>IF(W766&gt;0,ROUND(MIN(C767,EvalSheet!$F$168)*$I$1,2),0)</f>
        <v>0</v>
      </c>
      <c r="J767" s="7">
        <f>IF(W766&gt;0,ROUND(MIN(C767,EvalSheet!$F$168)*$J$1,2),0)</f>
        <v>0</v>
      </c>
      <c r="K767" s="7">
        <f>IF(W766&gt;0,ROUND(MIN(C767,EvalSheet!$F$168)*$K$1,2),0)</f>
        <v>0</v>
      </c>
      <c r="L767" s="6">
        <f t="shared" si="218"/>
        <v>0</v>
      </c>
      <c r="M767" s="7">
        <f t="shared" si="219"/>
        <v>0</v>
      </c>
      <c r="N767" s="2">
        <f t="shared" si="203"/>
        <v>0</v>
      </c>
      <c r="O767" s="80">
        <f t="shared" si="204"/>
        <v>0</v>
      </c>
      <c r="P767" s="79">
        <f t="shared" si="205"/>
        <v>0</v>
      </c>
      <c r="Q767" s="80">
        <f t="shared" si="206"/>
        <v>0</v>
      </c>
      <c r="R767" s="80">
        <f t="shared" si="207"/>
        <v>0</v>
      </c>
      <c r="S767">
        <f t="shared" si="220"/>
        <v>0</v>
      </c>
      <c r="T767" s="35">
        <f t="shared" si="208"/>
        <v>0</v>
      </c>
      <c r="U767" s="35">
        <f t="shared" si="221"/>
        <v>0</v>
      </c>
      <c r="V767" s="42">
        <f t="shared" si="222"/>
        <v>0</v>
      </c>
      <c r="W767" s="42">
        <f t="shared" si="223"/>
        <v>0</v>
      </c>
    </row>
    <row r="768" spans="2:23" x14ac:dyDescent="0.25">
      <c r="B768">
        <v>766</v>
      </c>
      <c r="C768" s="35">
        <f t="shared" si="217"/>
        <v>0</v>
      </c>
      <c r="D768" s="46">
        <f>IF(W767&gt;0,ROUND(PMT(EvalSheet!$F$92/12,EvalSheet!$F$96*12,-C768),5),0)</f>
        <v>0</v>
      </c>
      <c r="E768" s="6">
        <f t="shared" si="209"/>
        <v>0</v>
      </c>
      <c r="F768" s="6">
        <f>IF(W767&gt;0,ROUND(MIN(C768,EvalSheet!$F$168)*$F$1,2),0)</f>
        <v>0</v>
      </c>
      <c r="G768" s="7">
        <v>0</v>
      </c>
      <c r="H768" s="7">
        <f>IF(W767&gt;0,ROUND(MIN(C768,EvalSheet!$F$168)*$H$1,0),0)</f>
        <v>0</v>
      </c>
      <c r="I768" s="7">
        <f>IF(W767&gt;0,ROUND(MIN(C768,EvalSheet!$F$168)*$I$1,2),0)</f>
        <v>0</v>
      </c>
      <c r="J768" s="7">
        <f>IF(W767&gt;0,ROUND(MIN(C768,EvalSheet!$F$168)*$J$1,2),0)</f>
        <v>0</v>
      </c>
      <c r="K768" s="7">
        <f>IF(W767&gt;0,ROUND(MIN(C768,EvalSheet!$F$168)*$K$1,2),0)</f>
        <v>0</v>
      </c>
      <c r="L768" s="6">
        <f t="shared" si="218"/>
        <v>0</v>
      </c>
      <c r="M768" s="7">
        <f t="shared" si="219"/>
        <v>0</v>
      </c>
      <c r="N768" s="2">
        <f t="shared" si="203"/>
        <v>0</v>
      </c>
      <c r="O768" s="80">
        <f t="shared" si="204"/>
        <v>0</v>
      </c>
      <c r="P768" s="79">
        <f t="shared" si="205"/>
        <v>0</v>
      </c>
      <c r="Q768" s="80">
        <f t="shared" si="206"/>
        <v>0</v>
      </c>
      <c r="R768" s="80">
        <f t="shared" si="207"/>
        <v>0</v>
      </c>
      <c r="S768">
        <f t="shared" si="220"/>
        <v>0</v>
      </c>
      <c r="T768" s="35">
        <f t="shared" si="208"/>
        <v>0</v>
      </c>
      <c r="U768" s="35">
        <f t="shared" si="221"/>
        <v>0</v>
      </c>
      <c r="V768" s="42">
        <f t="shared" si="222"/>
        <v>0</v>
      </c>
      <c r="W768" s="42">
        <f t="shared" si="223"/>
        <v>0</v>
      </c>
    </row>
    <row r="769" spans="2:23" x14ac:dyDescent="0.25">
      <c r="B769">
        <v>767</v>
      </c>
      <c r="C769" s="35">
        <f t="shared" si="217"/>
        <v>0</v>
      </c>
      <c r="D769" s="46">
        <f>IF(W768&gt;0,ROUND(PMT(EvalSheet!$F$92/12,EvalSheet!$F$96*12,-C769),5),0)</f>
        <v>0</v>
      </c>
      <c r="E769" s="6">
        <f t="shared" si="209"/>
        <v>0</v>
      </c>
      <c r="F769" s="6">
        <f>IF(W768&gt;0,ROUND(MIN(C769,EvalSheet!$F$168)*$F$1,2),0)</f>
        <v>0</v>
      </c>
      <c r="G769" s="7">
        <v>0</v>
      </c>
      <c r="H769" s="7">
        <f>IF(W768&gt;0,ROUND(MIN(C769,EvalSheet!$F$168)*$H$1,0),0)</f>
        <v>0</v>
      </c>
      <c r="I769" s="7">
        <f>IF(W768&gt;0,ROUND(MIN(C769,EvalSheet!$F$168)*$I$1,2),0)</f>
        <v>0</v>
      </c>
      <c r="J769" s="7">
        <f>IF(W768&gt;0,ROUND(MIN(C769,EvalSheet!$F$168)*$J$1,2),0)</f>
        <v>0</v>
      </c>
      <c r="K769" s="7">
        <f>IF(W768&gt;0,ROUND(MIN(C769,EvalSheet!$F$168)*$K$1,2),0)</f>
        <v>0</v>
      </c>
      <c r="L769" s="6">
        <f t="shared" si="218"/>
        <v>0</v>
      </c>
      <c r="M769" s="7">
        <f t="shared" si="219"/>
        <v>0</v>
      </c>
      <c r="N769" s="2">
        <f t="shared" si="203"/>
        <v>0</v>
      </c>
      <c r="O769" s="80">
        <f t="shared" si="204"/>
        <v>0</v>
      </c>
      <c r="P769" s="79">
        <f t="shared" si="205"/>
        <v>0</v>
      </c>
      <c r="Q769" s="80">
        <f t="shared" si="206"/>
        <v>0</v>
      </c>
      <c r="R769" s="80">
        <f t="shared" si="207"/>
        <v>0</v>
      </c>
      <c r="S769">
        <f t="shared" si="220"/>
        <v>0</v>
      </c>
      <c r="T769" s="35">
        <f t="shared" si="208"/>
        <v>0</v>
      </c>
      <c r="U769" s="35">
        <f t="shared" si="221"/>
        <v>0</v>
      </c>
      <c r="V769" s="42">
        <f t="shared" si="222"/>
        <v>0</v>
      </c>
      <c r="W769" s="42">
        <f t="shared" si="223"/>
        <v>0</v>
      </c>
    </row>
    <row r="770" spans="2:23" x14ac:dyDescent="0.25">
      <c r="B770">
        <v>768</v>
      </c>
      <c r="C770" s="35">
        <f t="shared" si="217"/>
        <v>0</v>
      </c>
      <c r="D770" s="46">
        <f>IF(W769&gt;0,ROUND(PMT(EvalSheet!$F$92/12,EvalSheet!$F$96*12,-C770),5),0)</f>
        <v>0</v>
      </c>
      <c r="E770" s="6">
        <f t="shared" si="209"/>
        <v>0</v>
      </c>
      <c r="F770" s="6">
        <f>IF(W769&gt;0,ROUND(MIN(C770,EvalSheet!$F$168)*$F$1,2),0)</f>
        <v>0</v>
      </c>
      <c r="G770" s="7">
        <v>0</v>
      </c>
      <c r="H770" s="7">
        <f>IF(W769&gt;0,ROUND(MIN(C770,EvalSheet!$F$168)*$H$1,0),0)</f>
        <v>0</v>
      </c>
      <c r="I770" s="7">
        <f>IF(W769&gt;0,ROUND(MIN(C770,EvalSheet!$F$168)*$I$1,2),0)</f>
        <v>0</v>
      </c>
      <c r="J770" s="7">
        <f>IF(W769&gt;0,ROUND(MIN(C770,EvalSheet!$F$168)*$J$1,2),0)</f>
        <v>0</v>
      </c>
      <c r="K770" s="7">
        <f>IF(W769&gt;0,ROUND(MIN(C770,EvalSheet!$F$168)*$K$1,2),0)</f>
        <v>0</v>
      </c>
      <c r="L770" s="6">
        <f t="shared" si="218"/>
        <v>0</v>
      </c>
      <c r="M770" s="7">
        <f t="shared" si="219"/>
        <v>0</v>
      </c>
      <c r="N770" s="2">
        <f t="shared" si="203"/>
        <v>0</v>
      </c>
      <c r="O770" s="80">
        <f t="shared" si="204"/>
        <v>0</v>
      </c>
      <c r="P770" s="79">
        <f t="shared" si="205"/>
        <v>0</v>
      </c>
      <c r="Q770" s="80">
        <f t="shared" si="206"/>
        <v>0</v>
      </c>
      <c r="R770" s="80">
        <f t="shared" si="207"/>
        <v>0</v>
      </c>
      <c r="S770">
        <f t="shared" si="220"/>
        <v>0</v>
      </c>
      <c r="T770" s="35">
        <f t="shared" si="208"/>
        <v>0</v>
      </c>
      <c r="U770" s="35">
        <f t="shared" si="221"/>
        <v>0</v>
      </c>
      <c r="V770" s="42">
        <f t="shared" si="222"/>
        <v>0</v>
      </c>
      <c r="W770" s="42">
        <f t="shared" si="223"/>
        <v>0</v>
      </c>
    </row>
    <row r="771" spans="2:23" x14ac:dyDescent="0.25">
      <c r="B771">
        <v>769</v>
      </c>
      <c r="C771" s="35">
        <f t="shared" si="217"/>
        <v>0</v>
      </c>
      <c r="D771" s="46">
        <f>IF(W770&gt;0,ROUND(PMT(EvalSheet!$F$92/12,EvalSheet!$F$96*12,-C771),5),0)</f>
        <v>0</v>
      </c>
      <c r="E771" s="6">
        <f t="shared" si="209"/>
        <v>0</v>
      </c>
      <c r="F771" s="6">
        <f>IF(W770&gt;0,ROUND(MIN(C771,EvalSheet!$F$168)*$F$1,2),0)</f>
        <v>0</v>
      </c>
      <c r="G771" s="7">
        <v>0</v>
      </c>
      <c r="H771" s="7">
        <f>IF(W770&gt;0,ROUND(MIN(C771,EvalSheet!$F$168)*$H$1,0),0)</f>
        <v>0</v>
      </c>
      <c r="I771" s="7">
        <f>IF(W770&gt;0,ROUND(MIN(C771,EvalSheet!$F$168)*$I$1,2),0)</f>
        <v>0</v>
      </c>
      <c r="J771" s="7">
        <f>IF(W770&gt;0,ROUND(MIN(C771,EvalSheet!$F$168)*$J$1,2),0)</f>
        <v>0</v>
      </c>
      <c r="K771" s="7">
        <f>IF(W770&gt;0,ROUND(MIN(C771,EvalSheet!$F$168)*$K$1,2),0)</f>
        <v>0</v>
      </c>
      <c r="L771" s="6">
        <f t="shared" si="218"/>
        <v>0</v>
      </c>
      <c r="M771" s="7">
        <f t="shared" si="219"/>
        <v>0</v>
      </c>
      <c r="N771" s="2">
        <f t="shared" ref="N771:N834" si="224">INT(M771)</f>
        <v>0</v>
      </c>
      <c r="O771" s="80">
        <f t="shared" ref="O771:O834" si="225">INT((M771-N771)*10)/10</f>
        <v>0</v>
      </c>
      <c r="P771" s="79">
        <f t="shared" ref="P771:P834" si="226">M771-N771-O771</f>
        <v>0</v>
      </c>
      <c r="Q771" s="80">
        <f t="shared" ref="Q771:Q834" si="227">IF(OR(P771=0.05,P771=0),P771,IF(AND(P771&gt;0.051,P771&lt;0.1),0.1,IF(AND(P771&gt;0.001,P771&lt;0.05),0.05,P771)))</f>
        <v>0</v>
      </c>
      <c r="R771" s="80">
        <f t="shared" ref="R771:R834" si="228">N771+O771+Q771</f>
        <v>0</v>
      </c>
      <c r="S771">
        <f t="shared" si="220"/>
        <v>0</v>
      </c>
      <c r="T771" s="35">
        <f t="shared" si="208"/>
        <v>0</v>
      </c>
      <c r="U771" s="35">
        <f t="shared" si="221"/>
        <v>0</v>
      </c>
      <c r="V771" s="42">
        <f t="shared" si="222"/>
        <v>0</v>
      </c>
      <c r="W771" s="42">
        <f t="shared" si="223"/>
        <v>0</v>
      </c>
    </row>
    <row r="772" spans="2:23" x14ac:dyDescent="0.25">
      <c r="B772">
        <v>770</v>
      </c>
      <c r="C772" s="35">
        <f t="shared" si="217"/>
        <v>0</v>
      </c>
      <c r="D772" s="46">
        <f>IF(W771&gt;0,ROUND(PMT(EvalSheet!$F$92/12,EvalSheet!$F$96*12,-C772),5),0)</f>
        <v>0</v>
      </c>
      <c r="E772" s="6">
        <f t="shared" si="209"/>
        <v>0</v>
      </c>
      <c r="F772" s="6">
        <f>IF(W771&gt;0,ROUND(MIN(C772,EvalSheet!$F$168)*$F$1,2),0)</f>
        <v>0</v>
      </c>
      <c r="G772" s="7">
        <v>0</v>
      </c>
      <c r="H772" s="7">
        <f>IF(W771&gt;0,ROUND(MIN(C772,EvalSheet!$F$168)*$H$1,0),0)</f>
        <v>0</v>
      </c>
      <c r="I772" s="7">
        <f>IF(W771&gt;0,ROUND(MIN(C772,EvalSheet!$F$168)*$I$1,2),0)</f>
        <v>0</v>
      </c>
      <c r="J772" s="7">
        <f>IF(W771&gt;0,ROUND(MIN(C772,EvalSheet!$F$168)*$J$1,2),0)</f>
        <v>0</v>
      </c>
      <c r="K772" s="7">
        <f>IF(W771&gt;0,ROUND(MIN(C772,EvalSheet!$F$168)*$K$1,2),0)</f>
        <v>0</v>
      </c>
      <c r="L772" s="6">
        <f t="shared" si="218"/>
        <v>0</v>
      </c>
      <c r="M772" s="7">
        <f t="shared" si="219"/>
        <v>0</v>
      </c>
      <c r="N772" s="2">
        <f t="shared" si="224"/>
        <v>0</v>
      </c>
      <c r="O772" s="80">
        <f t="shared" si="225"/>
        <v>0</v>
      </c>
      <c r="P772" s="79">
        <f t="shared" si="226"/>
        <v>0</v>
      </c>
      <c r="Q772" s="80">
        <f t="shared" si="227"/>
        <v>0</v>
      </c>
      <c r="R772" s="80">
        <f t="shared" si="228"/>
        <v>0</v>
      </c>
      <c r="S772">
        <f t="shared" si="220"/>
        <v>0</v>
      </c>
      <c r="T772" s="35">
        <f t="shared" ref="T772:T835" si="229">SUM(D772:E772)+R772+S772</f>
        <v>0</v>
      </c>
      <c r="U772" s="35">
        <f t="shared" si="221"/>
        <v>0</v>
      </c>
      <c r="V772" s="42">
        <f t="shared" si="222"/>
        <v>0</v>
      </c>
      <c r="W772" s="42">
        <f t="shared" si="223"/>
        <v>0</v>
      </c>
    </row>
    <row r="773" spans="2:23" x14ac:dyDescent="0.25">
      <c r="B773">
        <v>771</v>
      </c>
      <c r="C773" s="35">
        <f t="shared" si="217"/>
        <v>0</v>
      </c>
      <c r="D773" s="46">
        <f>IF(W772&gt;0,ROUND(PMT(EvalSheet!$F$92/12,EvalSheet!$F$96*12,-C773),5),0)</f>
        <v>0</v>
      </c>
      <c r="E773" s="6">
        <f t="shared" ref="E773:E836" si="230">IF(W772&gt;0,ROUND(C773*$E$1/1000,2),0)</f>
        <v>0</v>
      </c>
      <c r="F773" s="6">
        <f>IF(W772&gt;0,ROUND(MIN(C773,EvalSheet!$F$168)*$F$1,2),0)</f>
        <v>0</v>
      </c>
      <c r="G773" s="7">
        <v>0</v>
      </c>
      <c r="H773" s="7">
        <f>IF(W772&gt;0,ROUND(MIN(C773,EvalSheet!$F$168)*$H$1,0),0)</f>
        <v>0</v>
      </c>
      <c r="I773" s="7">
        <f>IF(W772&gt;0,ROUND(MIN(C773,EvalSheet!$F$168)*$I$1,2),0)</f>
        <v>0</v>
      </c>
      <c r="J773" s="7">
        <f>IF(W772&gt;0,ROUND(MIN(C773,EvalSheet!$F$168)*$J$1,2),0)</f>
        <v>0</v>
      </c>
      <c r="K773" s="7">
        <f>IF(W772&gt;0,ROUND(MIN(C773,EvalSheet!$F$168)*$K$1,2),0)</f>
        <v>0</v>
      </c>
      <c r="L773" s="6">
        <f t="shared" si="218"/>
        <v>0</v>
      </c>
      <c r="M773" s="7">
        <f t="shared" si="219"/>
        <v>0</v>
      </c>
      <c r="N773" s="2">
        <f t="shared" si="224"/>
        <v>0</v>
      </c>
      <c r="O773" s="80">
        <f t="shared" si="225"/>
        <v>0</v>
      </c>
      <c r="P773" s="79">
        <f t="shared" si="226"/>
        <v>0</v>
      </c>
      <c r="Q773" s="80">
        <f t="shared" si="227"/>
        <v>0</v>
      </c>
      <c r="R773" s="80">
        <f t="shared" si="228"/>
        <v>0</v>
      </c>
      <c r="S773">
        <f t="shared" si="220"/>
        <v>0</v>
      </c>
      <c r="T773" s="35">
        <f t="shared" si="229"/>
        <v>0</v>
      </c>
      <c r="U773" s="35">
        <f t="shared" si="221"/>
        <v>0</v>
      </c>
      <c r="V773" s="42">
        <f t="shared" si="222"/>
        <v>0</v>
      </c>
      <c r="W773" s="42">
        <f t="shared" si="223"/>
        <v>0</v>
      </c>
    </row>
    <row r="774" spans="2:23" x14ac:dyDescent="0.25">
      <c r="B774">
        <v>772</v>
      </c>
      <c r="C774" s="35">
        <f t="shared" si="217"/>
        <v>0</v>
      </c>
      <c r="D774" s="46">
        <f>IF(W773&gt;0,ROUND(PMT(EvalSheet!$F$92/12,EvalSheet!$F$96*12,-C774),5),0)</f>
        <v>0</v>
      </c>
      <c r="E774" s="6">
        <f t="shared" si="230"/>
        <v>0</v>
      </c>
      <c r="F774" s="6">
        <f>IF(W773&gt;0,ROUND(MIN(C774,EvalSheet!$F$168)*$F$1,2),0)</f>
        <v>0</v>
      </c>
      <c r="G774" s="7">
        <v>0</v>
      </c>
      <c r="H774" s="7">
        <f>IF(W773&gt;0,ROUND(MIN(C774,EvalSheet!$F$168)*$H$1,0),0)</f>
        <v>0</v>
      </c>
      <c r="I774" s="7">
        <f>IF(W773&gt;0,ROUND(MIN(C774,EvalSheet!$F$168)*$I$1,2),0)</f>
        <v>0</v>
      </c>
      <c r="J774" s="7">
        <f>IF(W773&gt;0,ROUND(MIN(C774,EvalSheet!$F$168)*$J$1,2),0)</f>
        <v>0</v>
      </c>
      <c r="K774" s="7">
        <f>IF(W773&gt;0,ROUND(MIN(C774,EvalSheet!$F$168)*$K$1,2),0)</f>
        <v>0</v>
      </c>
      <c r="L774" s="6">
        <f t="shared" si="218"/>
        <v>0</v>
      </c>
      <c r="M774" s="7">
        <f t="shared" si="219"/>
        <v>0</v>
      </c>
      <c r="N774" s="2">
        <f t="shared" si="224"/>
        <v>0</v>
      </c>
      <c r="O774" s="80">
        <f t="shared" si="225"/>
        <v>0</v>
      </c>
      <c r="P774" s="79">
        <f t="shared" si="226"/>
        <v>0</v>
      </c>
      <c r="Q774" s="80">
        <f t="shared" si="227"/>
        <v>0</v>
      </c>
      <c r="R774" s="80">
        <f t="shared" si="228"/>
        <v>0</v>
      </c>
      <c r="S774">
        <f t="shared" si="220"/>
        <v>0</v>
      </c>
      <c r="T774" s="35">
        <f t="shared" si="229"/>
        <v>0</v>
      </c>
      <c r="U774" s="35">
        <f t="shared" si="221"/>
        <v>0</v>
      </c>
      <c r="V774" s="42">
        <f t="shared" si="222"/>
        <v>0</v>
      </c>
      <c r="W774" s="42">
        <f t="shared" si="223"/>
        <v>0</v>
      </c>
    </row>
    <row r="775" spans="2:23" x14ac:dyDescent="0.25">
      <c r="B775">
        <v>773</v>
      </c>
      <c r="C775" s="35">
        <f t="shared" si="217"/>
        <v>0</v>
      </c>
      <c r="D775" s="46">
        <f>IF(W774&gt;0,ROUND(PMT(EvalSheet!$F$92/12,EvalSheet!$F$96*12,-C775),5),0)</f>
        <v>0</v>
      </c>
      <c r="E775" s="6">
        <f t="shared" si="230"/>
        <v>0</v>
      </c>
      <c r="F775" s="6">
        <f>IF(W774&gt;0,ROUND(MIN(C775,EvalSheet!$F$168)*$F$1,2),0)</f>
        <v>0</v>
      </c>
      <c r="G775" s="7">
        <v>0</v>
      </c>
      <c r="H775" s="7">
        <f>IF(W774&gt;0,ROUND(MIN(C775,EvalSheet!$F$168)*$H$1,0),0)</f>
        <v>0</v>
      </c>
      <c r="I775" s="7">
        <f>IF(W774&gt;0,ROUND(MIN(C775,EvalSheet!$F$168)*$I$1,2),0)</f>
        <v>0</v>
      </c>
      <c r="J775" s="7">
        <f>IF(W774&gt;0,ROUND(MIN(C775,EvalSheet!$F$168)*$J$1,2),0)</f>
        <v>0</v>
      </c>
      <c r="K775" s="7">
        <f>IF(W774&gt;0,ROUND(MIN(C775,EvalSheet!$F$168)*$K$1,2),0)</f>
        <v>0</v>
      </c>
      <c r="L775" s="6">
        <f t="shared" si="218"/>
        <v>0</v>
      </c>
      <c r="M775" s="7">
        <f t="shared" si="219"/>
        <v>0</v>
      </c>
      <c r="N775" s="2">
        <f t="shared" si="224"/>
        <v>0</v>
      </c>
      <c r="O775" s="80">
        <f t="shared" si="225"/>
        <v>0</v>
      </c>
      <c r="P775" s="79">
        <f t="shared" si="226"/>
        <v>0</v>
      </c>
      <c r="Q775" s="80">
        <f t="shared" si="227"/>
        <v>0</v>
      </c>
      <c r="R775" s="80">
        <f t="shared" si="228"/>
        <v>0</v>
      </c>
      <c r="S775">
        <f t="shared" si="220"/>
        <v>0</v>
      </c>
      <c r="T775" s="35">
        <f t="shared" si="229"/>
        <v>0</v>
      </c>
      <c r="U775" s="35">
        <f t="shared" si="221"/>
        <v>0</v>
      </c>
      <c r="V775" s="42">
        <f t="shared" si="222"/>
        <v>0</v>
      </c>
      <c r="W775" s="42">
        <f t="shared" si="223"/>
        <v>0</v>
      </c>
    </row>
    <row r="776" spans="2:23" x14ac:dyDescent="0.25">
      <c r="B776">
        <v>774</v>
      </c>
      <c r="C776" s="35">
        <f t="shared" si="217"/>
        <v>0</v>
      </c>
      <c r="D776" s="46">
        <f>IF(W775&gt;0,ROUND(PMT(EvalSheet!$F$92/12,EvalSheet!$F$96*12,-C776),5),0)</f>
        <v>0</v>
      </c>
      <c r="E776" s="6">
        <f t="shared" si="230"/>
        <v>0</v>
      </c>
      <c r="F776" s="6">
        <f>IF(W775&gt;0,ROUND(MIN(C776,EvalSheet!$F$168)*$F$1,2),0)</f>
        <v>0</v>
      </c>
      <c r="G776" s="7">
        <v>0</v>
      </c>
      <c r="H776" s="7">
        <f>IF(W775&gt;0,ROUND(MIN(C776,EvalSheet!$F$168)*$H$1,0),0)</f>
        <v>0</v>
      </c>
      <c r="I776" s="7">
        <f>IF(W775&gt;0,ROUND(MIN(C776,EvalSheet!$F$168)*$I$1,2),0)</f>
        <v>0</v>
      </c>
      <c r="J776" s="7">
        <f>IF(W775&gt;0,ROUND(MIN(C776,EvalSheet!$F$168)*$J$1,2),0)</f>
        <v>0</v>
      </c>
      <c r="K776" s="7">
        <f>IF(W775&gt;0,ROUND(MIN(C776,EvalSheet!$F$168)*$K$1,2),0)</f>
        <v>0</v>
      </c>
      <c r="L776" s="6">
        <f t="shared" si="218"/>
        <v>0</v>
      </c>
      <c r="M776" s="7">
        <f t="shared" si="219"/>
        <v>0</v>
      </c>
      <c r="N776" s="2">
        <f t="shared" si="224"/>
        <v>0</v>
      </c>
      <c r="O776" s="80">
        <f t="shared" si="225"/>
        <v>0</v>
      </c>
      <c r="P776" s="79">
        <f t="shared" si="226"/>
        <v>0</v>
      </c>
      <c r="Q776" s="80">
        <f t="shared" si="227"/>
        <v>0</v>
      </c>
      <c r="R776" s="80">
        <f t="shared" si="228"/>
        <v>0</v>
      </c>
      <c r="S776">
        <f t="shared" si="220"/>
        <v>0</v>
      </c>
      <c r="T776" s="35">
        <f t="shared" si="229"/>
        <v>0</v>
      </c>
      <c r="U776" s="35">
        <f t="shared" si="221"/>
        <v>0</v>
      </c>
      <c r="V776" s="42">
        <f t="shared" si="222"/>
        <v>0</v>
      </c>
      <c r="W776" s="42">
        <f t="shared" si="223"/>
        <v>0</v>
      </c>
    </row>
    <row r="777" spans="2:23" x14ac:dyDescent="0.25">
      <c r="B777">
        <v>775</v>
      </c>
      <c r="C777" s="35">
        <f t="shared" si="217"/>
        <v>0</v>
      </c>
      <c r="D777" s="46">
        <f>IF(W776&gt;0,ROUND(PMT(EvalSheet!$F$92/12,EvalSheet!$F$96*12,-C777),5),0)</f>
        <v>0</v>
      </c>
      <c r="E777" s="6">
        <f t="shared" si="230"/>
        <v>0</v>
      </c>
      <c r="F777" s="6">
        <f>IF(W776&gt;0,ROUND(MIN(C777,EvalSheet!$F$168)*$F$1,2),0)</f>
        <v>0</v>
      </c>
      <c r="G777" s="7">
        <v>0</v>
      </c>
      <c r="H777" s="7">
        <f>IF(W776&gt;0,ROUND(MIN(C777,EvalSheet!$F$168)*$H$1,0),0)</f>
        <v>0</v>
      </c>
      <c r="I777" s="7">
        <f>IF(W776&gt;0,ROUND(MIN(C777,EvalSheet!$F$168)*$I$1,2),0)</f>
        <v>0</v>
      </c>
      <c r="J777" s="7">
        <f>IF(W776&gt;0,ROUND(MIN(C777,EvalSheet!$F$168)*$J$1,2),0)</f>
        <v>0</v>
      </c>
      <c r="K777" s="7">
        <f>IF(W776&gt;0,ROUND(MIN(C777,EvalSheet!$F$168)*$K$1,2),0)</f>
        <v>0</v>
      </c>
      <c r="L777" s="6">
        <f t="shared" si="218"/>
        <v>0</v>
      </c>
      <c r="M777" s="7">
        <f t="shared" si="219"/>
        <v>0</v>
      </c>
      <c r="N777" s="2">
        <f t="shared" si="224"/>
        <v>0</v>
      </c>
      <c r="O777" s="80">
        <f t="shared" si="225"/>
        <v>0</v>
      </c>
      <c r="P777" s="79">
        <f t="shared" si="226"/>
        <v>0</v>
      </c>
      <c r="Q777" s="80">
        <f t="shared" si="227"/>
        <v>0</v>
      </c>
      <c r="R777" s="80">
        <f t="shared" si="228"/>
        <v>0</v>
      </c>
      <c r="S777">
        <f t="shared" si="220"/>
        <v>0</v>
      </c>
      <c r="T777" s="35">
        <f t="shared" si="229"/>
        <v>0</v>
      </c>
      <c r="U777" s="35">
        <f t="shared" si="221"/>
        <v>0</v>
      </c>
      <c r="V777" s="42">
        <f t="shared" si="222"/>
        <v>0</v>
      </c>
      <c r="W777" s="42">
        <f t="shared" si="223"/>
        <v>0</v>
      </c>
    </row>
    <row r="778" spans="2:23" x14ac:dyDescent="0.25">
      <c r="B778">
        <v>776</v>
      </c>
      <c r="C778" s="35">
        <f t="shared" si="217"/>
        <v>0</v>
      </c>
      <c r="D778" s="46">
        <f>IF(W777&gt;0,ROUND(PMT(EvalSheet!$F$92/12,EvalSheet!$F$96*12,-C778),5),0)</f>
        <v>0</v>
      </c>
      <c r="E778" s="6">
        <f t="shared" si="230"/>
        <v>0</v>
      </c>
      <c r="F778" s="6">
        <f>IF(W777&gt;0,ROUND(MIN(C778,EvalSheet!$F$168)*$F$1,2),0)</f>
        <v>0</v>
      </c>
      <c r="G778" s="7">
        <v>0</v>
      </c>
      <c r="H778" s="7">
        <f>IF(W777&gt;0,ROUND(MIN(C778,EvalSheet!$F$168)*$H$1,0),0)</f>
        <v>0</v>
      </c>
      <c r="I778" s="7">
        <f>IF(W777&gt;0,ROUND(MIN(C778,EvalSheet!$F$168)*$I$1,2),0)</f>
        <v>0</v>
      </c>
      <c r="J778" s="7">
        <f>IF(W777&gt;0,ROUND(MIN(C778,EvalSheet!$F$168)*$J$1,2),0)</f>
        <v>0</v>
      </c>
      <c r="K778" s="7">
        <f>IF(W777&gt;0,ROUND(MIN(C778,EvalSheet!$F$168)*$K$1,2),0)</f>
        <v>0</v>
      </c>
      <c r="L778" s="6">
        <f t="shared" si="218"/>
        <v>0</v>
      </c>
      <c r="M778" s="7">
        <f t="shared" si="219"/>
        <v>0</v>
      </c>
      <c r="N778" s="2">
        <f t="shared" si="224"/>
        <v>0</v>
      </c>
      <c r="O778" s="80">
        <f t="shared" si="225"/>
        <v>0</v>
      </c>
      <c r="P778" s="79">
        <f t="shared" si="226"/>
        <v>0</v>
      </c>
      <c r="Q778" s="80">
        <f t="shared" si="227"/>
        <v>0</v>
      </c>
      <c r="R778" s="80">
        <f t="shared" si="228"/>
        <v>0</v>
      </c>
      <c r="S778">
        <f t="shared" si="220"/>
        <v>0</v>
      </c>
      <c r="T778" s="35">
        <f t="shared" si="229"/>
        <v>0</v>
      </c>
      <c r="U778" s="35">
        <f t="shared" si="221"/>
        <v>0</v>
      </c>
      <c r="V778" s="42">
        <f t="shared" si="222"/>
        <v>0</v>
      </c>
      <c r="W778" s="42">
        <f t="shared" si="223"/>
        <v>0</v>
      </c>
    </row>
    <row r="779" spans="2:23" x14ac:dyDescent="0.25">
      <c r="B779">
        <v>777</v>
      </c>
      <c r="C779" s="35">
        <f t="shared" si="217"/>
        <v>0</v>
      </c>
      <c r="D779" s="46">
        <f>IF(W778&gt;0,ROUND(PMT(EvalSheet!$F$92/12,EvalSheet!$F$96*12,-C779),5),0)</f>
        <v>0</v>
      </c>
      <c r="E779" s="6">
        <f t="shared" si="230"/>
        <v>0</v>
      </c>
      <c r="F779" s="6">
        <f>IF(W778&gt;0,ROUND(MIN(C779,EvalSheet!$F$168)*$F$1,2),0)</f>
        <v>0</v>
      </c>
      <c r="G779" s="7">
        <v>0</v>
      </c>
      <c r="H779" s="7">
        <f>IF(W778&gt;0,ROUND(MIN(C779,EvalSheet!$F$168)*$H$1,0),0)</f>
        <v>0</v>
      </c>
      <c r="I779" s="7">
        <f>IF(W778&gt;0,ROUND(MIN(C779,EvalSheet!$F$168)*$I$1,2),0)</f>
        <v>0</v>
      </c>
      <c r="J779" s="7">
        <f>IF(W778&gt;0,ROUND(MIN(C779,EvalSheet!$F$168)*$J$1,2),0)</f>
        <v>0</v>
      </c>
      <c r="K779" s="7">
        <f>IF(W778&gt;0,ROUND(MIN(C779,EvalSheet!$F$168)*$K$1,2),0)</f>
        <v>0</v>
      </c>
      <c r="L779" s="6">
        <f t="shared" si="218"/>
        <v>0</v>
      </c>
      <c r="M779" s="7">
        <f t="shared" si="219"/>
        <v>0</v>
      </c>
      <c r="N779" s="2">
        <f t="shared" si="224"/>
        <v>0</v>
      </c>
      <c r="O779" s="80">
        <f t="shared" si="225"/>
        <v>0</v>
      </c>
      <c r="P779" s="79">
        <f t="shared" si="226"/>
        <v>0</v>
      </c>
      <c r="Q779" s="80">
        <f t="shared" si="227"/>
        <v>0</v>
      </c>
      <c r="R779" s="80">
        <f t="shared" si="228"/>
        <v>0</v>
      </c>
      <c r="S779">
        <f t="shared" si="220"/>
        <v>0</v>
      </c>
      <c r="T779" s="35">
        <f t="shared" si="229"/>
        <v>0</v>
      </c>
      <c r="U779" s="35">
        <f t="shared" si="221"/>
        <v>0</v>
      </c>
      <c r="V779" s="42">
        <f t="shared" si="222"/>
        <v>0</v>
      </c>
      <c r="W779" s="42">
        <f t="shared" si="223"/>
        <v>0</v>
      </c>
    </row>
    <row r="780" spans="2:23" x14ac:dyDescent="0.25">
      <c r="B780">
        <v>778</v>
      </c>
      <c r="C780" s="35">
        <f t="shared" si="217"/>
        <v>0</v>
      </c>
      <c r="D780" s="46">
        <f>IF(W779&gt;0,ROUND(PMT(EvalSheet!$F$92/12,EvalSheet!$F$96*12,-C780),5),0)</f>
        <v>0</v>
      </c>
      <c r="E780" s="6">
        <f t="shared" si="230"/>
        <v>0</v>
      </c>
      <c r="F780" s="6">
        <f>IF(W779&gt;0,ROUND(MIN(C780,EvalSheet!$F$168)*$F$1,2),0)</f>
        <v>0</v>
      </c>
      <c r="G780" s="7">
        <v>0</v>
      </c>
      <c r="H780" s="7">
        <f>IF(W779&gt;0,ROUND(MIN(C780,EvalSheet!$F$168)*$H$1,0),0)</f>
        <v>0</v>
      </c>
      <c r="I780" s="7">
        <f>IF(W779&gt;0,ROUND(MIN(C780,EvalSheet!$F$168)*$I$1,2),0)</f>
        <v>0</v>
      </c>
      <c r="J780" s="7">
        <f>IF(W779&gt;0,ROUND(MIN(C780,EvalSheet!$F$168)*$J$1,2),0)</f>
        <v>0</v>
      </c>
      <c r="K780" s="7">
        <f>IF(W779&gt;0,ROUND(MIN(C780,EvalSheet!$F$168)*$K$1,2),0)</f>
        <v>0</v>
      </c>
      <c r="L780" s="6">
        <f t="shared" si="218"/>
        <v>0</v>
      </c>
      <c r="M780" s="7">
        <f t="shared" si="219"/>
        <v>0</v>
      </c>
      <c r="N780" s="2">
        <f t="shared" si="224"/>
        <v>0</v>
      </c>
      <c r="O780" s="80">
        <f t="shared" si="225"/>
        <v>0</v>
      </c>
      <c r="P780" s="79">
        <f t="shared" si="226"/>
        <v>0</v>
      </c>
      <c r="Q780" s="80">
        <f t="shared" si="227"/>
        <v>0</v>
      </c>
      <c r="R780" s="80">
        <f t="shared" si="228"/>
        <v>0</v>
      </c>
      <c r="S780">
        <f t="shared" si="220"/>
        <v>0</v>
      </c>
      <c r="T780" s="35">
        <f t="shared" si="229"/>
        <v>0</v>
      </c>
      <c r="U780" s="35">
        <f t="shared" si="221"/>
        <v>0</v>
      </c>
      <c r="V780" s="42">
        <f t="shared" si="222"/>
        <v>0</v>
      </c>
      <c r="W780" s="42">
        <f t="shared" si="223"/>
        <v>0</v>
      </c>
    </row>
    <row r="781" spans="2:23" x14ac:dyDescent="0.25">
      <c r="B781">
        <v>779</v>
      </c>
      <c r="C781" s="35">
        <f t="shared" si="217"/>
        <v>0</v>
      </c>
      <c r="D781" s="46">
        <f>IF(W780&gt;0,ROUND(PMT(EvalSheet!$F$92/12,EvalSheet!$F$96*12,-C781),5),0)</f>
        <v>0</v>
      </c>
      <c r="E781" s="6">
        <f t="shared" si="230"/>
        <v>0</v>
      </c>
      <c r="F781" s="6">
        <f>IF(W780&gt;0,ROUND(MIN(C781,EvalSheet!$F$168)*$F$1,2),0)</f>
        <v>0</v>
      </c>
      <c r="G781" s="7">
        <v>0</v>
      </c>
      <c r="H781" s="7">
        <f>IF(W780&gt;0,ROUND(MIN(C781,EvalSheet!$F$168)*$H$1,0),0)</f>
        <v>0</v>
      </c>
      <c r="I781" s="7">
        <f>IF(W780&gt;0,ROUND(MIN(C781,EvalSheet!$F$168)*$I$1,2),0)</f>
        <v>0</v>
      </c>
      <c r="J781" s="7">
        <f>IF(W780&gt;0,ROUND(MIN(C781,EvalSheet!$F$168)*$J$1,2),0)</f>
        <v>0</v>
      </c>
      <c r="K781" s="7">
        <f>IF(W780&gt;0,ROUND(MIN(C781,EvalSheet!$F$168)*$K$1,2),0)</f>
        <v>0</v>
      </c>
      <c r="L781" s="6">
        <f t="shared" si="218"/>
        <v>0</v>
      </c>
      <c r="M781" s="7">
        <f t="shared" si="219"/>
        <v>0</v>
      </c>
      <c r="N781" s="2">
        <f t="shared" si="224"/>
        <v>0</v>
      </c>
      <c r="O781" s="80">
        <f t="shared" si="225"/>
        <v>0</v>
      </c>
      <c r="P781" s="79">
        <f t="shared" si="226"/>
        <v>0</v>
      </c>
      <c r="Q781" s="80">
        <f t="shared" si="227"/>
        <v>0</v>
      </c>
      <c r="R781" s="80">
        <f t="shared" si="228"/>
        <v>0</v>
      </c>
      <c r="S781">
        <f t="shared" si="220"/>
        <v>0</v>
      </c>
      <c r="T781" s="35">
        <f t="shared" si="229"/>
        <v>0</v>
      </c>
      <c r="U781" s="35">
        <f t="shared" si="221"/>
        <v>0</v>
      </c>
      <c r="V781" s="42">
        <f t="shared" si="222"/>
        <v>0</v>
      </c>
      <c r="W781" s="42">
        <f t="shared" si="223"/>
        <v>0</v>
      </c>
    </row>
    <row r="782" spans="2:23" x14ac:dyDescent="0.25">
      <c r="B782">
        <v>780</v>
      </c>
      <c r="C782" s="35">
        <f t="shared" si="217"/>
        <v>0</v>
      </c>
      <c r="D782" s="46">
        <f>IF(W781&gt;0,ROUND(PMT(EvalSheet!$F$92/12,EvalSheet!$F$96*12,-C782),5),0)</f>
        <v>0</v>
      </c>
      <c r="E782" s="6">
        <f t="shared" si="230"/>
        <v>0</v>
      </c>
      <c r="F782" s="6">
        <f>IF(W781&gt;0,ROUND(MIN(C782,EvalSheet!$F$168)*$F$1,2),0)</f>
        <v>0</v>
      </c>
      <c r="G782" s="7">
        <v>0</v>
      </c>
      <c r="H782" s="7">
        <f>IF(W781&gt;0,ROUND(MIN(C782,EvalSheet!$F$168)*$H$1,0),0)</f>
        <v>0</v>
      </c>
      <c r="I782" s="7">
        <f>IF(W781&gt;0,ROUND(MIN(C782,EvalSheet!$F$168)*$I$1,2),0)</f>
        <v>0</v>
      </c>
      <c r="J782" s="7">
        <f>IF(W781&gt;0,ROUND(MIN(C782,EvalSheet!$F$168)*$J$1,2),0)</f>
        <v>0</v>
      </c>
      <c r="K782" s="7">
        <f>IF(W781&gt;0,ROUND(MIN(C782,EvalSheet!$F$168)*$K$1,2),0)</f>
        <v>0</v>
      </c>
      <c r="L782" s="6">
        <f t="shared" si="218"/>
        <v>0</v>
      </c>
      <c r="M782" s="7">
        <f t="shared" si="219"/>
        <v>0</v>
      </c>
      <c r="N782" s="2">
        <f t="shared" si="224"/>
        <v>0</v>
      </c>
      <c r="O782" s="80">
        <f t="shared" si="225"/>
        <v>0</v>
      </c>
      <c r="P782" s="79">
        <f t="shared" si="226"/>
        <v>0</v>
      </c>
      <c r="Q782" s="80">
        <f t="shared" si="227"/>
        <v>0</v>
      </c>
      <c r="R782" s="80">
        <f t="shared" si="228"/>
        <v>0</v>
      </c>
      <c r="S782">
        <f t="shared" si="220"/>
        <v>0</v>
      </c>
      <c r="T782" s="35">
        <f t="shared" si="229"/>
        <v>0</v>
      </c>
      <c r="U782" s="35">
        <f t="shared" si="221"/>
        <v>0</v>
      </c>
      <c r="V782" s="42">
        <f t="shared" si="222"/>
        <v>0</v>
      </c>
      <c r="W782" s="42">
        <f t="shared" si="223"/>
        <v>0</v>
      </c>
    </row>
    <row r="783" spans="2:23" x14ac:dyDescent="0.25">
      <c r="B783">
        <v>781</v>
      </c>
      <c r="C783" s="35">
        <f t="shared" si="217"/>
        <v>0</v>
      </c>
      <c r="D783" s="46">
        <f>IF(W782&gt;0,ROUND(PMT(EvalSheet!$F$92/12,EvalSheet!$F$96*12,-C783),5),0)</f>
        <v>0</v>
      </c>
      <c r="E783" s="6">
        <f t="shared" si="230"/>
        <v>0</v>
      </c>
      <c r="F783" s="6">
        <f>IF(W782&gt;0,ROUND(MIN(C783,EvalSheet!$F$168)*$F$1,2),0)</f>
        <v>0</v>
      </c>
      <c r="G783" s="7">
        <v>0</v>
      </c>
      <c r="H783" s="7">
        <f>IF(W782&gt;0,ROUND(MIN(C783,EvalSheet!$F$168)*$H$1,0),0)</f>
        <v>0</v>
      </c>
      <c r="I783" s="7">
        <f>IF(W782&gt;0,ROUND(MIN(C783,EvalSheet!$F$168)*$I$1,2),0)</f>
        <v>0</v>
      </c>
      <c r="J783" s="7">
        <f>IF(W782&gt;0,ROUND(MIN(C783,EvalSheet!$F$168)*$J$1,2),0)</f>
        <v>0</v>
      </c>
      <c r="K783" s="7">
        <f>IF(W782&gt;0,ROUND(MIN(C783,EvalSheet!$F$168)*$K$1,2),0)</f>
        <v>0</v>
      </c>
      <c r="L783" s="6">
        <f t="shared" si="218"/>
        <v>0</v>
      </c>
      <c r="M783" s="7">
        <f t="shared" si="219"/>
        <v>0</v>
      </c>
      <c r="N783" s="2">
        <f t="shared" si="224"/>
        <v>0</v>
      </c>
      <c r="O783" s="80">
        <f t="shared" si="225"/>
        <v>0</v>
      </c>
      <c r="P783" s="79">
        <f t="shared" si="226"/>
        <v>0</v>
      </c>
      <c r="Q783" s="80">
        <f t="shared" si="227"/>
        <v>0</v>
      </c>
      <c r="R783" s="80">
        <f t="shared" si="228"/>
        <v>0</v>
      </c>
      <c r="S783">
        <f t="shared" si="220"/>
        <v>0</v>
      </c>
      <c r="T783" s="35">
        <f t="shared" si="229"/>
        <v>0</v>
      </c>
      <c r="U783" s="35">
        <f t="shared" si="221"/>
        <v>0</v>
      </c>
      <c r="V783" s="42">
        <f t="shared" si="222"/>
        <v>0</v>
      </c>
      <c r="W783" s="42">
        <f t="shared" si="223"/>
        <v>0</v>
      </c>
    </row>
    <row r="784" spans="2:23" x14ac:dyDescent="0.25">
      <c r="B784">
        <v>782</v>
      </c>
      <c r="C784" s="35">
        <f t="shared" si="217"/>
        <v>0</v>
      </c>
      <c r="D784" s="46">
        <f>IF(W783&gt;0,ROUND(PMT(EvalSheet!$F$92/12,EvalSheet!$F$96*12,-C784),5),0)</f>
        <v>0</v>
      </c>
      <c r="E784" s="6">
        <f t="shared" si="230"/>
        <v>0</v>
      </c>
      <c r="F784" s="6">
        <f>IF(W783&gt;0,ROUND(MIN(C784,EvalSheet!$F$168)*$F$1,2),0)</f>
        <v>0</v>
      </c>
      <c r="G784" s="7">
        <v>0</v>
      </c>
      <c r="H784" s="7">
        <f>IF(W783&gt;0,ROUND(MIN(C784,EvalSheet!$F$168)*$H$1,0),0)</f>
        <v>0</v>
      </c>
      <c r="I784" s="7">
        <f>IF(W783&gt;0,ROUND(MIN(C784,EvalSheet!$F$168)*$I$1,2),0)</f>
        <v>0</v>
      </c>
      <c r="J784" s="7">
        <f>IF(W783&gt;0,ROUND(MIN(C784,EvalSheet!$F$168)*$J$1,2),0)</f>
        <v>0</v>
      </c>
      <c r="K784" s="7">
        <f>IF(W783&gt;0,ROUND(MIN(C784,EvalSheet!$F$168)*$K$1,2),0)</f>
        <v>0</v>
      </c>
      <c r="L784" s="6">
        <f t="shared" si="218"/>
        <v>0</v>
      </c>
      <c r="M784" s="7">
        <f t="shared" si="219"/>
        <v>0</v>
      </c>
      <c r="N784" s="2">
        <f t="shared" si="224"/>
        <v>0</v>
      </c>
      <c r="O784" s="80">
        <f t="shared" si="225"/>
        <v>0</v>
      </c>
      <c r="P784" s="79">
        <f t="shared" si="226"/>
        <v>0</v>
      </c>
      <c r="Q784" s="80">
        <f t="shared" si="227"/>
        <v>0</v>
      </c>
      <c r="R784" s="80">
        <f t="shared" si="228"/>
        <v>0</v>
      </c>
      <c r="S784">
        <f t="shared" si="220"/>
        <v>0</v>
      </c>
      <c r="T784" s="35">
        <f t="shared" si="229"/>
        <v>0</v>
      </c>
      <c r="U784" s="35">
        <f t="shared" si="221"/>
        <v>0</v>
      </c>
      <c r="V784" s="42">
        <f t="shared" si="222"/>
        <v>0</v>
      </c>
      <c r="W784" s="42">
        <f t="shared" si="223"/>
        <v>0</v>
      </c>
    </row>
    <row r="785" spans="2:23" x14ac:dyDescent="0.25">
      <c r="B785">
        <v>783</v>
      </c>
      <c r="C785" s="35">
        <f t="shared" si="217"/>
        <v>0</v>
      </c>
      <c r="D785" s="46">
        <f>IF(W784&gt;0,ROUND(PMT(EvalSheet!$F$92/12,EvalSheet!$F$96*12,-C785),5),0)</f>
        <v>0</v>
      </c>
      <c r="E785" s="6">
        <f t="shared" si="230"/>
        <v>0</v>
      </c>
      <c r="F785" s="6">
        <f>IF(W784&gt;0,ROUND(MIN(C785,EvalSheet!$F$168)*$F$1,2),0)</f>
        <v>0</v>
      </c>
      <c r="G785" s="7">
        <v>0</v>
      </c>
      <c r="H785" s="7">
        <f>IF(W784&gt;0,ROUND(MIN(C785,EvalSheet!$F$168)*$H$1,0),0)</f>
        <v>0</v>
      </c>
      <c r="I785" s="7">
        <f>IF(W784&gt;0,ROUND(MIN(C785,EvalSheet!$F$168)*$I$1,2),0)</f>
        <v>0</v>
      </c>
      <c r="J785" s="7">
        <f>IF(W784&gt;0,ROUND(MIN(C785,EvalSheet!$F$168)*$J$1,2),0)</f>
        <v>0</v>
      </c>
      <c r="K785" s="7">
        <f>IF(W784&gt;0,ROUND(MIN(C785,EvalSheet!$F$168)*$K$1,2),0)</f>
        <v>0</v>
      </c>
      <c r="L785" s="6">
        <f t="shared" si="218"/>
        <v>0</v>
      </c>
      <c r="M785" s="7">
        <f t="shared" si="219"/>
        <v>0</v>
      </c>
      <c r="N785" s="2">
        <f t="shared" si="224"/>
        <v>0</v>
      </c>
      <c r="O785" s="80">
        <f t="shared" si="225"/>
        <v>0</v>
      </c>
      <c r="P785" s="79">
        <f t="shared" si="226"/>
        <v>0</v>
      </c>
      <c r="Q785" s="80">
        <f t="shared" si="227"/>
        <v>0</v>
      </c>
      <c r="R785" s="80">
        <f t="shared" si="228"/>
        <v>0</v>
      </c>
      <c r="S785">
        <f t="shared" si="220"/>
        <v>0</v>
      </c>
      <c r="T785" s="35">
        <f t="shared" si="229"/>
        <v>0</v>
      </c>
      <c r="U785" s="35">
        <f t="shared" si="221"/>
        <v>0</v>
      </c>
      <c r="V785" s="42">
        <f t="shared" si="222"/>
        <v>0</v>
      </c>
      <c r="W785" s="42">
        <f t="shared" si="223"/>
        <v>0</v>
      </c>
    </row>
    <row r="786" spans="2:23" x14ac:dyDescent="0.25">
      <c r="B786">
        <v>784</v>
      </c>
      <c r="C786" s="35">
        <f t="shared" si="217"/>
        <v>0</v>
      </c>
      <c r="D786" s="46">
        <f>IF(W785&gt;0,ROUND(PMT(EvalSheet!$F$92/12,EvalSheet!$F$96*12,-C786),5),0)</f>
        <v>0</v>
      </c>
      <c r="E786" s="6">
        <f t="shared" si="230"/>
        <v>0</v>
      </c>
      <c r="F786" s="6">
        <f>IF(W785&gt;0,ROUND(MIN(C786,EvalSheet!$F$168)*$F$1,2),0)</f>
        <v>0</v>
      </c>
      <c r="G786" s="7">
        <v>0</v>
      </c>
      <c r="H786" s="7">
        <f>IF(W785&gt;0,ROUND(MIN(C786,EvalSheet!$F$168)*$H$1,0),0)</f>
        <v>0</v>
      </c>
      <c r="I786" s="7">
        <f>IF(W785&gt;0,ROUND(MIN(C786,EvalSheet!$F$168)*$I$1,2),0)</f>
        <v>0</v>
      </c>
      <c r="J786" s="7">
        <f>IF(W785&gt;0,ROUND(MIN(C786,EvalSheet!$F$168)*$J$1,2),0)</f>
        <v>0</v>
      </c>
      <c r="K786" s="7">
        <f>IF(W785&gt;0,ROUND(MIN(C786,EvalSheet!$F$168)*$K$1,2),0)</f>
        <v>0</v>
      </c>
      <c r="L786" s="6">
        <f t="shared" si="218"/>
        <v>0</v>
      </c>
      <c r="M786" s="7">
        <f t="shared" si="219"/>
        <v>0</v>
      </c>
      <c r="N786" s="2">
        <f t="shared" si="224"/>
        <v>0</v>
      </c>
      <c r="O786" s="80">
        <f t="shared" si="225"/>
        <v>0</v>
      </c>
      <c r="P786" s="79">
        <f t="shared" si="226"/>
        <v>0</v>
      </c>
      <c r="Q786" s="80">
        <f t="shared" si="227"/>
        <v>0</v>
      </c>
      <c r="R786" s="80">
        <f t="shared" si="228"/>
        <v>0</v>
      </c>
      <c r="S786">
        <f t="shared" si="220"/>
        <v>0</v>
      </c>
      <c r="T786" s="35">
        <f t="shared" si="229"/>
        <v>0</v>
      </c>
      <c r="U786" s="35">
        <f t="shared" si="221"/>
        <v>0</v>
      </c>
      <c r="V786" s="42">
        <f t="shared" si="222"/>
        <v>0</v>
      </c>
      <c r="W786" s="42">
        <f t="shared" si="223"/>
        <v>0</v>
      </c>
    </row>
    <row r="787" spans="2:23" x14ac:dyDescent="0.25">
      <c r="B787">
        <v>785</v>
      </c>
      <c r="C787" s="35">
        <f t="shared" ref="C787:C822" si="231">IF(W786&gt;0,C786-1000,C786)</f>
        <v>0</v>
      </c>
      <c r="D787" s="46">
        <f>IF(W786&gt;0,ROUND(PMT(EvalSheet!$F$92/12,EvalSheet!$F$96*12,-C787),5),0)</f>
        <v>0</v>
      </c>
      <c r="E787" s="6">
        <f t="shared" si="230"/>
        <v>0</v>
      </c>
      <c r="F787" s="6">
        <f>IF(W786&gt;0,ROUND(MIN(C787,EvalSheet!$F$168)*$F$1,2),0)</f>
        <v>0</v>
      </c>
      <c r="G787" s="7">
        <v>0</v>
      </c>
      <c r="H787" s="7">
        <f>IF(W786&gt;0,ROUND(MIN(C787,EvalSheet!$F$168)*$H$1,0),0)</f>
        <v>0</v>
      </c>
      <c r="I787" s="7">
        <f>IF(W786&gt;0,ROUND(MIN(C787,EvalSheet!$F$168)*$I$1,2),0)</f>
        <v>0</v>
      </c>
      <c r="J787" s="7">
        <f>IF(W786&gt;0,ROUND(MIN(C787,EvalSheet!$F$168)*$J$1,2),0)</f>
        <v>0</v>
      </c>
      <c r="K787" s="7">
        <f>IF(W786&gt;0,ROUND(MIN(C787,EvalSheet!$F$168)*$K$1,2),0)</f>
        <v>0</v>
      </c>
      <c r="L787" s="6">
        <f t="shared" ref="L787:L822" si="232">IF(W786&gt;0,F787+SUM(H787:K787),0)</f>
        <v>0</v>
      </c>
      <c r="M787" s="7">
        <f t="shared" ref="M787:M822" si="233">IF(W786&gt;0,ROUND(L787/12,2),0)</f>
        <v>0</v>
      </c>
      <c r="N787" s="2">
        <f t="shared" si="224"/>
        <v>0</v>
      </c>
      <c r="O787" s="80">
        <f t="shared" si="225"/>
        <v>0</v>
      </c>
      <c r="P787" s="79">
        <f t="shared" si="226"/>
        <v>0</v>
      </c>
      <c r="Q787" s="80">
        <f t="shared" si="227"/>
        <v>0</v>
      </c>
      <c r="R787" s="80">
        <f t="shared" si="228"/>
        <v>0</v>
      </c>
      <c r="S787">
        <f t="shared" ref="S787:S822" si="234">IF(W786&gt;0,S786,0)</f>
        <v>0</v>
      </c>
      <c r="T787" s="35">
        <f t="shared" si="229"/>
        <v>0</v>
      </c>
      <c r="U787" s="35">
        <f t="shared" ref="U787:U822" si="235">IF(AND(T787&gt;0,T788=0),T787,0)</f>
        <v>0</v>
      </c>
      <c r="V787" s="42">
        <f t="shared" ref="V787:V822" si="236">IF(W786&gt;0,V786,0)</f>
        <v>0</v>
      </c>
      <c r="W787" s="42">
        <f t="shared" ref="W787:W822" si="237">IF(ROUND(T787-V787,2)&gt;0,ROUND(T787-V787,2),0)</f>
        <v>0</v>
      </c>
    </row>
    <row r="788" spans="2:23" x14ac:dyDescent="0.25">
      <c r="B788">
        <v>786</v>
      </c>
      <c r="C788" s="35">
        <f t="shared" si="231"/>
        <v>0</v>
      </c>
      <c r="D788" s="46">
        <f>IF(W787&gt;0,ROUND(PMT(EvalSheet!$F$92/12,EvalSheet!$F$96*12,-C788),5),0)</f>
        <v>0</v>
      </c>
      <c r="E788" s="6">
        <f t="shared" si="230"/>
        <v>0</v>
      </c>
      <c r="F788" s="6">
        <f>IF(W787&gt;0,ROUND(MIN(C788,EvalSheet!$F$168)*$F$1,2),0)</f>
        <v>0</v>
      </c>
      <c r="G788" s="7">
        <v>0</v>
      </c>
      <c r="H788" s="7">
        <f>IF(W787&gt;0,ROUND(MIN(C788,EvalSheet!$F$168)*$H$1,0),0)</f>
        <v>0</v>
      </c>
      <c r="I788" s="7">
        <f>IF(W787&gt;0,ROUND(MIN(C788,EvalSheet!$F$168)*$I$1,2),0)</f>
        <v>0</v>
      </c>
      <c r="J788" s="7">
        <f>IF(W787&gt;0,ROUND(MIN(C788,EvalSheet!$F$168)*$J$1,2),0)</f>
        <v>0</v>
      </c>
      <c r="K788" s="7">
        <f>IF(W787&gt;0,ROUND(MIN(C788,EvalSheet!$F$168)*$K$1,2),0)</f>
        <v>0</v>
      </c>
      <c r="L788" s="6">
        <f t="shared" si="232"/>
        <v>0</v>
      </c>
      <c r="M788" s="7">
        <f t="shared" si="233"/>
        <v>0</v>
      </c>
      <c r="N788" s="2">
        <f t="shared" si="224"/>
        <v>0</v>
      </c>
      <c r="O788" s="80">
        <f t="shared" si="225"/>
        <v>0</v>
      </c>
      <c r="P788" s="79">
        <f t="shared" si="226"/>
        <v>0</v>
      </c>
      <c r="Q788" s="80">
        <f t="shared" si="227"/>
        <v>0</v>
      </c>
      <c r="R788" s="80">
        <f t="shared" si="228"/>
        <v>0</v>
      </c>
      <c r="S788">
        <f t="shared" si="234"/>
        <v>0</v>
      </c>
      <c r="T788" s="35">
        <f t="shared" si="229"/>
        <v>0</v>
      </c>
      <c r="U788" s="35">
        <f t="shared" si="235"/>
        <v>0</v>
      </c>
      <c r="V788" s="42">
        <f t="shared" si="236"/>
        <v>0</v>
      </c>
      <c r="W788" s="42">
        <f t="shared" si="237"/>
        <v>0</v>
      </c>
    </row>
    <row r="789" spans="2:23" x14ac:dyDescent="0.25">
      <c r="B789">
        <v>787</v>
      </c>
      <c r="C789" s="35">
        <f t="shared" si="231"/>
        <v>0</v>
      </c>
      <c r="D789" s="46">
        <f>IF(W788&gt;0,ROUND(PMT(EvalSheet!$F$92/12,EvalSheet!$F$96*12,-C789),5),0)</f>
        <v>0</v>
      </c>
      <c r="E789" s="6">
        <f t="shared" si="230"/>
        <v>0</v>
      </c>
      <c r="F789" s="6">
        <f>IF(W788&gt;0,ROUND(MIN(C789,EvalSheet!$F$168)*$F$1,2),0)</f>
        <v>0</v>
      </c>
      <c r="G789" s="7">
        <v>0</v>
      </c>
      <c r="H789" s="7">
        <f>IF(W788&gt;0,ROUND(MIN(C789,EvalSheet!$F$168)*$H$1,0),0)</f>
        <v>0</v>
      </c>
      <c r="I789" s="7">
        <f>IF(W788&gt;0,ROUND(MIN(C789,EvalSheet!$F$168)*$I$1,2),0)</f>
        <v>0</v>
      </c>
      <c r="J789" s="7">
        <f>IF(W788&gt;0,ROUND(MIN(C789,EvalSheet!$F$168)*$J$1,2),0)</f>
        <v>0</v>
      </c>
      <c r="K789" s="7">
        <f>IF(W788&gt;0,ROUND(MIN(C789,EvalSheet!$F$168)*$K$1,2),0)</f>
        <v>0</v>
      </c>
      <c r="L789" s="6">
        <f t="shared" si="232"/>
        <v>0</v>
      </c>
      <c r="M789" s="7">
        <f t="shared" si="233"/>
        <v>0</v>
      </c>
      <c r="N789" s="2">
        <f t="shared" si="224"/>
        <v>0</v>
      </c>
      <c r="O789" s="80">
        <f t="shared" si="225"/>
        <v>0</v>
      </c>
      <c r="P789" s="79">
        <f t="shared" si="226"/>
        <v>0</v>
      </c>
      <c r="Q789" s="80">
        <f t="shared" si="227"/>
        <v>0</v>
      </c>
      <c r="R789" s="80">
        <f t="shared" si="228"/>
        <v>0</v>
      </c>
      <c r="S789">
        <f t="shared" si="234"/>
        <v>0</v>
      </c>
      <c r="T789" s="35">
        <f t="shared" si="229"/>
        <v>0</v>
      </c>
      <c r="U789" s="35">
        <f t="shared" si="235"/>
        <v>0</v>
      </c>
      <c r="V789" s="42">
        <f t="shared" si="236"/>
        <v>0</v>
      </c>
      <c r="W789" s="42">
        <f t="shared" si="237"/>
        <v>0</v>
      </c>
    </row>
    <row r="790" spans="2:23" x14ac:dyDescent="0.25">
      <c r="B790">
        <v>788</v>
      </c>
      <c r="C790" s="35">
        <f t="shared" si="231"/>
        <v>0</v>
      </c>
      <c r="D790" s="46">
        <f>IF(W789&gt;0,ROUND(PMT(EvalSheet!$F$92/12,EvalSheet!$F$96*12,-C790),5),0)</f>
        <v>0</v>
      </c>
      <c r="E790" s="6">
        <f t="shared" si="230"/>
        <v>0</v>
      </c>
      <c r="F790" s="6">
        <f>IF(W789&gt;0,ROUND(MIN(C790,EvalSheet!$F$168)*$F$1,2),0)</f>
        <v>0</v>
      </c>
      <c r="G790" s="7">
        <v>0</v>
      </c>
      <c r="H790" s="7">
        <f>IF(W789&gt;0,ROUND(MIN(C790,EvalSheet!$F$168)*$H$1,0),0)</f>
        <v>0</v>
      </c>
      <c r="I790" s="7">
        <f>IF(W789&gt;0,ROUND(MIN(C790,EvalSheet!$F$168)*$I$1,2),0)</f>
        <v>0</v>
      </c>
      <c r="J790" s="7">
        <f>IF(W789&gt;0,ROUND(MIN(C790,EvalSheet!$F$168)*$J$1,2),0)</f>
        <v>0</v>
      </c>
      <c r="K790" s="7">
        <f>IF(W789&gt;0,ROUND(MIN(C790,EvalSheet!$F$168)*$K$1,2),0)</f>
        <v>0</v>
      </c>
      <c r="L790" s="6">
        <f t="shared" si="232"/>
        <v>0</v>
      </c>
      <c r="M790" s="7">
        <f t="shared" si="233"/>
        <v>0</v>
      </c>
      <c r="N790" s="2">
        <f t="shared" si="224"/>
        <v>0</v>
      </c>
      <c r="O790" s="80">
        <f t="shared" si="225"/>
        <v>0</v>
      </c>
      <c r="P790" s="79">
        <f t="shared" si="226"/>
        <v>0</v>
      </c>
      <c r="Q790" s="80">
        <f t="shared" si="227"/>
        <v>0</v>
      </c>
      <c r="R790" s="80">
        <f t="shared" si="228"/>
        <v>0</v>
      </c>
      <c r="S790">
        <f t="shared" si="234"/>
        <v>0</v>
      </c>
      <c r="T790" s="35">
        <f t="shared" si="229"/>
        <v>0</v>
      </c>
      <c r="U790" s="35">
        <f t="shared" si="235"/>
        <v>0</v>
      </c>
      <c r="V790" s="42">
        <f t="shared" si="236"/>
        <v>0</v>
      </c>
      <c r="W790" s="42">
        <f t="shared" si="237"/>
        <v>0</v>
      </c>
    </row>
    <row r="791" spans="2:23" x14ac:dyDescent="0.25">
      <c r="B791">
        <v>789</v>
      </c>
      <c r="C791" s="35">
        <f t="shared" si="231"/>
        <v>0</v>
      </c>
      <c r="D791" s="46">
        <f>IF(W790&gt;0,ROUND(PMT(EvalSheet!$F$92/12,EvalSheet!$F$96*12,-C791),5),0)</f>
        <v>0</v>
      </c>
      <c r="E791" s="6">
        <f t="shared" si="230"/>
        <v>0</v>
      </c>
      <c r="F791" s="6">
        <f>IF(W790&gt;0,ROUND(MIN(C791,EvalSheet!$F$168)*$F$1,2),0)</f>
        <v>0</v>
      </c>
      <c r="G791" s="7">
        <v>0</v>
      </c>
      <c r="H791" s="7">
        <f>IF(W790&gt;0,ROUND(MIN(C791,EvalSheet!$F$168)*$H$1,0),0)</f>
        <v>0</v>
      </c>
      <c r="I791" s="7">
        <f>IF(W790&gt;0,ROUND(MIN(C791,EvalSheet!$F$168)*$I$1,2),0)</f>
        <v>0</v>
      </c>
      <c r="J791" s="7">
        <f>IF(W790&gt;0,ROUND(MIN(C791,EvalSheet!$F$168)*$J$1,2),0)</f>
        <v>0</v>
      </c>
      <c r="K791" s="7">
        <f>IF(W790&gt;0,ROUND(MIN(C791,EvalSheet!$F$168)*$K$1,2),0)</f>
        <v>0</v>
      </c>
      <c r="L791" s="6">
        <f t="shared" si="232"/>
        <v>0</v>
      </c>
      <c r="M791" s="7">
        <f t="shared" si="233"/>
        <v>0</v>
      </c>
      <c r="N791" s="2">
        <f t="shared" si="224"/>
        <v>0</v>
      </c>
      <c r="O791" s="80">
        <f t="shared" si="225"/>
        <v>0</v>
      </c>
      <c r="P791" s="79">
        <f t="shared" si="226"/>
        <v>0</v>
      </c>
      <c r="Q791" s="80">
        <f t="shared" si="227"/>
        <v>0</v>
      </c>
      <c r="R791" s="80">
        <f t="shared" si="228"/>
        <v>0</v>
      </c>
      <c r="S791">
        <f t="shared" si="234"/>
        <v>0</v>
      </c>
      <c r="T791" s="35">
        <f t="shared" si="229"/>
        <v>0</v>
      </c>
      <c r="U791" s="35">
        <f t="shared" si="235"/>
        <v>0</v>
      </c>
      <c r="V791" s="42">
        <f t="shared" si="236"/>
        <v>0</v>
      </c>
      <c r="W791" s="42">
        <f t="shared" si="237"/>
        <v>0</v>
      </c>
    </row>
    <row r="792" spans="2:23" x14ac:dyDescent="0.25">
      <c r="B792">
        <v>790</v>
      </c>
      <c r="C792" s="35">
        <f t="shared" si="231"/>
        <v>0</v>
      </c>
      <c r="D792" s="46">
        <f>IF(W791&gt;0,ROUND(PMT(EvalSheet!$F$92/12,EvalSheet!$F$96*12,-C792),5),0)</f>
        <v>0</v>
      </c>
      <c r="E792" s="6">
        <f t="shared" si="230"/>
        <v>0</v>
      </c>
      <c r="F792" s="6">
        <f>IF(W791&gt;0,ROUND(MIN(C792,EvalSheet!$F$168)*$F$1,2),0)</f>
        <v>0</v>
      </c>
      <c r="G792" s="7">
        <v>0</v>
      </c>
      <c r="H792" s="7">
        <f>IF(W791&gt;0,ROUND(MIN(C792,EvalSheet!$F$168)*$H$1,0),0)</f>
        <v>0</v>
      </c>
      <c r="I792" s="7">
        <f>IF(W791&gt;0,ROUND(MIN(C792,EvalSheet!$F$168)*$I$1,2),0)</f>
        <v>0</v>
      </c>
      <c r="J792" s="7">
        <f>IF(W791&gt;0,ROUND(MIN(C792,EvalSheet!$F$168)*$J$1,2),0)</f>
        <v>0</v>
      </c>
      <c r="K792" s="7">
        <f>IF(W791&gt;0,ROUND(MIN(C792,EvalSheet!$F$168)*$K$1,2),0)</f>
        <v>0</v>
      </c>
      <c r="L792" s="6">
        <f t="shared" si="232"/>
        <v>0</v>
      </c>
      <c r="M792" s="7">
        <f t="shared" si="233"/>
        <v>0</v>
      </c>
      <c r="N792" s="2">
        <f t="shared" si="224"/>
        <v>0</v>
      </c>
      <c r="O792" s="80">
        <f t="shared" si="225"/>
        <v>0</v>
      </c>
      <c r="P792" s="79">
        <f t="shared" si="226"/>
        <v>0</v>
      </c>
      <c r="Q792" s="80">
        <f t="shared" si="227"/>
        <v>0</v>
      </c>
      <c r="R792" s="80">
        <f t="shared" si="228"/>
        <v>0</v>
      </c>
      <c r="S792">
        <f t="shared" si="234"/>
        <v>0</v>
      </c>
      <c r="T792" s="35">
        <f t="shared" si="229"/>
        <v>0</v>
      </c>
      <c r="U792" s="35">
        <f t="shared" si="235"/>
        <v>0</v>
      </c>
      <c r="V792" s="42">
        <f t="shared" si="236"/>
        <v>0</v>
      </c>
      <c r="W792" s="42">
        <f t="shared" si="237"/>
        <v>0</v>
      </c>
    </row>
    <row r="793" spans="2:23" x14ac:dyDescent="0.25">
      <c r="B793">
        <v>791</v>
      </c>
      <c r="C793" s="35">
        <f t="shared" si="231"/>
        <v>0</v>
      </c>
      <c r="D793" s="46">
        <f>IF(W792&gt;0,ROUND(PMT(EvalSheet!$F$92/12,EvalSheet!$F$96*12,-C793),5),0)</f>
        <v>0</v>
      </c>
      <c r="E793" s="6">
        <f t="shared" si="230"/>
        <v>0</v>
      </c>
      <c r="F793" s="6">
        <f>IF(W792&gt;0,ROUND(MIN(C793,EvalSheet!$F$168)*$F$1,2),0)</f>
        <v>0</v>
      </c>
      <c r="G793" s="7">
        <v>0</v>
      </c>
      <c r="H793" s="7">
        <f>IF(W792&gt;0,ROUND(MIN(C793,EvalSheet!$F$168)*$H$1,0),0)</f>
        <v>0</v>
      </c>
      <c r="I793" s="7">
        <f>IF(W792&gt;0,ROUND(MIN(C793,EvalSheet!$F$168)*$I$1,2),0)</f>
        <v>0</v>
      </c>
      <c r="J793" s="7">
        <f>IF(W792&gt;0,ROUND(MIN(C793,EvalSheet!$F$168)*$J$1,2),0)</f>
        <v>0</v>
      </c>
      <c r="K793" s="7">
        <f>IF(W792&gt;0,ROUND(MIN(C793,EvalSheet!$F$168)*$K$1,2),0)</f>
        <v>0</v>
      </c>
      <c r="L793" s="6">
        <f t="shared" si="232"/>
        <v>0</v>
      </c>
      <c r="M793" s="7">
        <f t="shared" si="233"/>
        <v>0</v>
      </c>
      <c r="N793" s="2">
        <f t="shared" si="224"/>
        <v>0</v>
      </c>
      <c r="O793" s="80">
        <f t="shared" si="225"/>
        <v>0</v>
      </c>
      <c r="P793" s="79">
        <f t="shared" si="226"/>
        <v>0</v>
      </c>
      <c r="Q793" s="80">
        <f t="shared" si="227"/>
        <v>0</v>
      </c>
      <c r="R793" s="80">
        <f t="shared" si="228"/>
        <v>0</v>
      </c>
      <c r="S793">
        <f t="shared" si="234"/>
        <v>0</v>
      </c>
      <c r="T793" s="35">
        <f t="shared" si="229"/>
        <v>0</v>
      </c>
      <c r="U793" s="35">
        <f t="shared" si="235"/>
        <v>0</v>
      </c>
      <c r="V793" s="42">
        <f t="shared" si="236"/>
        <v>0</v>
      </c>
      <c r="W793" s="42">
        <f t="shared" si="237"/>
        <v>0</v>
      </c>
    </row>
    <row r="794" spans="2:23" x14ac:dyDescent="0.25">
      <c r="B794">
        <v>792</v>
      </c>
      <c r="C794" s="35">
        <f t="shared" si="231"/>
        <v>0</v>
      </c>
      <c r="D794" s="46">
        <f>IF(W793&gt;0,ROUND(PMT(EvalSheet!$F$92/12,EvalSheet!$F$96*12,-C794),5),0)</f>
        <v>0</v>
      </c>
      <c r="E794" s="6">
        <f t="shared" si="230"/>
        <v>0</v>
      </c>
      <c r="F794" s="6">
        <f>IF(W793&gt;0,ROUND(MIN(C794,EvalSheet!$F$168)*$F$1,2),0)</f>
        <v>0</v>
      </c>
      <c r="G794" s="7">
        <v>0</v>
      </c>
      <c r="H794" s="7">
        <f>IF(W793&gt;0,ROUND(MIN(C794,EvalSheet!$F$168)*$H$1,0),0)</f>
        <v>0</v>
      </c>
      <c r="I794" s="7">
        <f>IF(W793&gt;0,ROUND(MIN(C794,EvalSheet!$F$168)*$I$1,2),0)</f>
        <v>0</v>
      </c>
      <c r="J794" s="7">
        <f>IF(W793&gt;0,ROUND(MIN(C794,EvalSheet!$F$168)*$J$1,2),0)</f>
        <v>0</v>
      </c>
      <c r="K794" s="7">
        <f>IF(W793&gt;0,ROUND(MIN(C794,EvalSheet!$F$168)*$K$1,2),0)</f>
        <v>0</v>
      </c>
      <c r="L794" s="6">
        <f t="shared" si="232"/>
        <v>0</v>
      </c>
      <c r="M794" s="7">
        <f t="shared" si="233"/>
        <v>0</v>
      </c>
      <c r="N794" s="2">
        <f t="shared" si="224"/>
        <v>0</v>
      </c>
      <c r="O794" s="80">
        <f t="shared" si="225"/>
        <v>0</v>
      </c>
      <c r="P794" s="79">
        <f t="shared" si="226"/>
        <v>0</v>
      </c>
      <c r="Q794" s="80">
        <f t="shared" si="227"/>
        <v>0</v>
      </c>
      <c r="R794" s="80">
        <f t="shared" si="228"/>
        <v>0</v>
      </c>
      <c r="S794">
        <f t="shared" si="234"/>
        <v>0</v>
      </c>
      <c r="T794" s="35">
        <f t="shared" si="229"/>
        <v>0</v>
      </c>
      <c r="U794" s="35">
        <f t="shared" si="235"/>
        <v>0</v>
      </c>
      <c r="V794" s="42">
        <f t="shared" si="236"/>
        <v>0</v>
      </c>
      <c r="W794" s="42">
        <f t="shared" si="237"/>
        <v>0</v>
      </c>
    </row>
    <row r="795" spans="2:23" x14ac:dyDescent="0.25">
      <c r="B795">
        <v>793</v>
      </c>
      <c r="C795" s="35">
        <f t="shared" si="231"/>
        <v>0</v>
      </c>
      <c r="D795" s="46">
        <f>IF(W794&gt;0,ROUND(PMT(EvalSheet!$F$92/12,EvalSheet!$F$96*12,-C795),5),0)</f>
        <v>0</v>
      </c>
      <c r="E795" s="6">
        <f t="shared" si="230"/>
        <v>0</v>
      </c>
      <c r="F795" s="6">
        <f>IF(W794&gt;0,ROUND(MIN(C795,EvalSheet!$F$168)*$F$1,2),0)</f>
        <v>0</v>
      </c>
      <c r="G795" s="7">
        <v>0</v>
      </c>
      <c r="H795" s="7">
        <f>IF(W794&gt;0,ROUND(MIN(C795,EvalSheet!$F$168)*$H$1,0),0)</f>
        <v>0</v>
      </c>
      <c r="I795" s="7">
        <f>IF(W794&gt;0,ROUND(MIN(C795,EvalSheet!$F$168)*$I$1,2),0)</f>
        <v>0</v>
      </c>
      <c r="J795" s="7">
        <f>IF(W794&gt;0,ROUND(MIN(C795,EvalSheet!$F$168)*$J$1,2),0)</f>
        <v>0</v>
      </c>
      <c r="K795" s="7">
        <f>IF(W794&gt;0,ROUND(MIN(C795,EvalSheet!$F$168)*$K$1,2),0)</f>
        <v>0</v>
      </c>
      <c r="L795" s="6">
        <f t="shared" si="232"/>
        <v>0</v>
      </c>
      <c r="M795" s="7">
        <f t="shared" si="233"/>
        <v>0</v>
      </c>
      <c r="N795" s="2">
        <f t="shared" si="224"/>
        <v>0</v>
      </c>
      <c r="O795" s="80">
        <f t="shared" si="225"/>
        <v>0</v>
      </c>
      <c r="P795" s="79">
        <f t="shared" si="226"/>
        <v>0</v>
      </c>
      <c r="Q795" s="80">
        <f t="shared" si="227"/>
        <v>0</v>
      </c>
      <c r="R795" s="80">
        <f t="shared" si="228"/>
        <v>0</v>
      </c>
      <c r="S795">
        <f t="shared" si="234"/>
        <v>0</v>
      </c>
      <c r="T795" s="35">
        <f t="shared" si="229"/>
        <v>0</v>
      </c>
      <c r="U795" s="35">
        <f t="shared" si="235"/>
        <v>0</v>
      </c>
      <c r="V795" s="42">
        <f t="shared" si="236"/>
        <v>0</v>
      </c>
      <c r="W795" s="42">
        <f t="shared" si="237"/>
        <v>0</v>
      </c>
    </row>
    <row r="796" spans="2:23" x14ac:dyDescent="0.25">
      <c r="B796">
        <v>794</v>
      </c>
      <c r="C796" s="35">
        <f t="shared" si="231"/>
        <v>0</v>
      </c>
      <c r="D796" s="46">
        <f>IF(W795&gt;0,ROUND(PMT(EvalSheet!$F$92/12,EvalSheet!$F$96*12,-C796),5),0)</f>
        <v>0</v>
      </c>
      <c r="E796" s="6">
        <f t="shared" si="230"/>
        <v>0</v>
      </c>
      <c r="F796" s="6">
        <f>IF(W795&gt;0,ROUND(MIN(C796,EvalSheet!$F$168)*$F$1,2),0)</f>
        <v>0</v>
      </c>
      <c r="G796" s="7">
        <v>0</v>
      </c>
      <c r="H796" s="7">
        <f>IF(W795&gt;0,ROUND(MIN(C796,EvalSheet!$F$168)*$H$1,0),0)</f>
        <v>0</v>
      </c>
      <c r="I796" s="7">
        <f>IF(W795&gt;0,ROUND(MIN(C796,EvalSheet!$F$168)*$I$1,2),0)</f>
        <v>0</v>
      </c>
      <c r="J796" s="7">
        <f>IF(W795&gt;0,ROUND(MIN(C796,EvalSheet!$F$168)*$J$1,2),0)</f>
        <v>0</v>
      </c>
      <c r="K796" s="7">
        <f>IF(W795&gt;0,ROUND(MIN(C796,EvalSheet!$F$168)*$K$1,2),0)</f>
        <v>0</v>
      </c>
      <c r="L796" s="6">
        <f t="shared" si="232"/>
        <v>0</v>
      </c>
      <c r="M796" s="7">
        <f t="shared" si="233"/>
        <v>0</v>
      </c>
      <c r="N796" s="2">
        <f t="shared" si="224"/>
        <v>0</v>
      </c>
      <c r="O796" s="80">
        <f t="shared" si="225"/>
        <v>0</v>
      </c>
      <c r="P796" s="79">
        <f t="shared" si="226"/>
        <v>0</v>
      </c>
      <c r="Q796" s="80">
        <f t="shared" si="227"/>
        <v>0</v>
      </c>
      <c r="R796" s="80">
        <f t="shared" si="228"/>
        <v>0</v>
      </c>
      <c r="S796">
        <f t="shared" si="234"/>
        <v>0</v>
      </c>
      <c r="T796" s="35">
        <f t="shared" si="229"/>
        <v>0</v>
      </c>
      <c r="U796" s="35">
        <f t="shared" si="235"/>
        <v>0</v>
      </c>
      <c r="V796" s="42">
        <f t="shared" si="236"/>
        <v>0</v>
      </c>
      <c r="W796" s="42">
        <f t="shared" si="237"/>
        <v>0</v>
      </c>
    </row>
    <row r="797" spans="2:23" x14ac:dyDescent="0.25">
      <c r="B797">
        <v>795</v>
      </c>
      <c r="C797" s="35">
        <f t="shared" si="231"/>
        <v>0</v>
      </c>
      <c r="D797" s="46">
        <f>IF(W796&gt;0,ROUND(PMT(EvalSheet!$F$92/12,EvalSheet!$F$96*12,-C797),5),0)</f>
        <v>0</v>
      </c>
      <c r="E797" s="6">
        <f t="shared" si="230"/>
        <v>0</v>
      </c>
      <c r="F797" s="6">
        <f>IF(W796&gt;0,ROUND(MIN(C797,EvalSheet!$F$168)*$F$1,2),0)</f>
        <v>0</v>
      </c>
      <c r="G797" s="7">
        <v>0</v>
      </c>
      <c r="H797" s="7">
        <f>IF(W796&gt;0,ROUND(MIN(C797,EvalSheet!$F$168)*$H$1,0),0)</f>
        <v>0</v>
      </c>
      <c r="I797" s="7">
        <f>IF(W796&gt;0,ROUND(MIN(C797,EvalSheet!$F$168)*$I$1,2),0)</f>
        <v>0</v>
      </c>
      <c r="J797" s="7">
        <f>IF(W796&gt;0,ROUND(MIN(C797,EvalSheet!$F$168)*$J$1,2),0)</f>
        <v>0</v>
      </c>
      <c r="K797" s="7">
        <f>IF(W796&gt;0,ROUND(MIN(C797,EvalSheet!$F$168)*$K$1,2),0)</f>
        <v>0</v>
      </c>
      <c r="L797" s="6">
        <f t="shared" si="232"/>
        <v>0</v>
      </c>
      <c r="M797" s="7">
        <f t="shared" si="233"/>
        <v>0</v>
      </c>
      <c r="N797" s="2">
        <f t="shared" si="224"/>
        <v>0</v>
      </c>
      <c r="O797" s="80">
        <f t="shared" si="225"/>
        <v>0</v>
      </c>
      <c r="P797" s="79">
        <f t="shared" si="226"/>
        <v>0</v>
      </c>
      <c r="Q797" s="80">
        <f t="shared" si="227"/>
        <v>0</v>
      </c>
      <c r="R797" s="80">
        <f t="shared" si="228"/>
        <v>0</v>
      </c>
      <c r="S797">
        <f t="shared" si="234"/>
        <v>0</v>
      </c>
      <c r="T797" s="35">
        <f t="shared" si="229"/>
        <v>0</v>
      </c>
      <c r="U797" s="35">
        <f t="shared" si="235"/>
        <v>0</v>
      </c>
      <c r="V797" s="42">
        <f t="shared" si="236"/>
        <v>0</v>
      </c>
      <c r="W797" s="42">
        <f t="shared" si="237"/>
        <v>0</v>
      </c>
    </row>
    <row r="798" spans="2:23" x14ac:dyDescent="0.25">
      <c r="B798">
        <v>796</v>
      </c>
      <c r="C798" s="35">
        <f t="shared" si="231"/>
        <v>0</v>
      </c>
      <c r="D798" s="46">
        <f>IF(W797&gt;0,ROUND(PMT(EvalSheet!$F$92/12,EvalSheet!$F$96*12,-C798),5),0)</f>
        <v>0</v>
      </c>
      <c r="E798" s="6">
        <f t="shared" si="230"/>
        <v>0</v>
      </c>
      <c r="F798" s="6">
        <f>IF(W797&gt;0,ROUND(MIN(C798,EvalSheet!$F$168)*$F$1,2),0)</f>
        <v>0</v>
      </c>
      <c r="G798" s="7">
        <v>0</v>
      </c>
      <c r="H798" s="7">
        <f>IF(W797&gt;0,ROUND(MIN(C798,EvalSheet!$F$168)*$H$1,0),0)</f>
        <v>0</v>
      </c>
      <c r="I798" s="7">
        <f>IF(W797&gt;0,ROUND(MIN(C798,EvalSheet!$F$168)*$I$1,2),0)</f>
        <v>0</v>
      </c>
      <c r="J798" s="7">
        <f>IF(W797&gt;0,ROUND(MIN(C798,EvalSheet!$F$168)*$J$1,2),0)</f>
        <v>0</v>
      </c>
      <c r="K798" s="7">
        <f>IF(W797&gt;0,ROUND(MIN(C798,EvalSheet!$F$168)*$K$1,2),0)</f>
        <v>0</v>
      </c>
      <c r="L798" s="6">
        <f t="shared" si="232"/>
        <v>0</v>
      </c>
      <c r="M798" s="7">
        <f t="shared" si="233"/>
        <v>0</v>
      </c>
      <c r="N798" s="2">
        <f t="shared" si="224"/>
        <v>0</v>
      </c>
      <c r="O798" s="80">
        <f t="shared" si="225"/>
        <v>0</v>
      </c>
      <c r="P798" s="79">
        <f t="shared" si="226"/>
        <v>0</v>
      </c>
      <c r="Q798" s="80">
        <f t="shared" si="227"/>
        <v>0</v>
      </c>
      <c r="R798" s="80">
        <f t="shared" si="228"/>
        <v>0</v>
      </c>
      <c r="S798">
        <f t="shared" si="234"/>
        <v>0</v>
      </c>
      <c r="T798" s="35">
        <f t="shared" si="229"/>
        <v>0</v>
      </c>
      <c r="U798" s="35">
        <f t="shared" si="235"/>
        <v>0</v>
      </c>
      <c r="V798" s="42">
        <f t="shared" si="236"/>
        <v>0</v>
      </c>
      <c r="W798" s="42">
        <f t="shared" si="237"/>
        <v>0</v>
      </c>
    </row>
    <row r="799" spans="2:23" x14ac:dyDescent="0.25">
      <c r="B799">
        <v>797</v>
      </c>
      <c r="C799" s="35">
        <f t="shared" si="231"/>
        <v>0</v>
      </c>
      <c r="D799" s="46">
        <f>IF(W798&gt;0,ROUND(PMT(EvalSheet!$F$92/12,EvalSheet!$F$96*12,-C799),5),0)</f>
        <v>0</v>
      </c>
      <c r="E799" s="6">
        <f t="shared" si="230"/>
        <v>0</v>
      </c>
      <c r="F799" s="6">
        <f>IF(W798&gt;0,ROUND(MIN(C799,EvalSheet!$F$168)*$F$1,2),0)</f>
        <v>0</v>
      </c>
      <c r="G799" s="7">
        <v>0</v>
      </c>
      <c r="H799" s="7">
        <f>IF(W798&gt;0,ROUND(MIN(C799,EvalSheet!$F$168)*$H$1,0),0)</f>
        <v>0</v>
      </c>
      <c r="I799" s="7">
        <f>IF(W798&gt;0,ROUND(MIN(C799,EvalSheet!$F$168)*$I$1,2),0)</f>
        <v>0</v>
      </c>
      <c r="J799" s="7">
        <f>IF(W798&gt;0,ROUND(MIN(C799,EvalSheet!$F$168)*$J$1,2),0)</f>
        <v>0</v>
      </c>
      <c r="K799" s="7">
        <f>IF(W798&gt;0,ROUND(MIN(C799,EvalSheet!$F$168)*$K$1,2),0)</f>
        <v>0</v>
      </c>
      <c r="L799" s="6">
        <f t="shared" si="232"/>
        <v>0</v>
      </c>
      <c r="M799" s="7">
        <f t="shared" si="233"/>
        <v>0</v>
      </c>
      <c r="N799" s="2">
        <f t="shared" si="224"/>
        <v>0</v>
      </c>
      <c r="O799" s="80">
        <f t="shared" si="225"/>
        <v>0</v>
      </c>
      <c r="P799" s="79">
        <f t="shared" si="226"/>
        <v>0</v>
      </c>
      <c r="Q799" s="80">
        <f t="shared" si="227"/>
        <v>0</v>
      </c>
      <c r="R799" s="80">
        <f t="shared" si="228"/>
        <v>0</v>
      </c>
      <c r="S799">
        <f t="shared" si="234"/>
        <v>0</v>
      </c>
      <c r="T799" s="35">
        <f t="shared" si="229"/>
        <v>0</v>
      </c>
      <c r="U799" s="35">
        <f t="shared" si="235"/>
        <v>0</v>
      </c>
      <c r="V799" s="42">
        <f t="shared" si="236"/>
        <v>0</v>
      </c>
      <c r="W799" s="42">
        <f t="shared" si="237"/>
        <v>0</v>
      </c>
    </row>
    <row r="800" spans="2:23" x14ac:dyDescent="0.25">
      <c r="B800">
        <v>798</v>
      </c>
      <c r="C800" s="35">
        <f t="shared" si="231"/>
        <v>0</v>
      </c>
      <c r="D800" s="46">
        <f>IF(W799&gt;0,ROUND(PMT(EvalSheet!$F$92/12,EvalSheet!$F$96*12,-C800),5),0)</f>
        <v>0</v>
      </c>
      <c r="E800" s="6">
        <f t="shared" si="230"/>
        <v>0</v>
      </c>
      <c r="F800" s="6">
        <f>IF(W799&gt;0,ROUND(MIN(C800,EvalSheet!$F$168)*$F$1,2),0)</f>
        <v>0</v>
      </c>
      <c r="G800" s="7">
        <v>0</v>
      </c>
      <c r="H800" s="7">
        <f>IF(W799&gt;0,ROUND(MIN(C800,EvalSheet!$F$168)*$H$1,0),0)</f>
        <v>0</v>
      </c>
      <c r="I800" s="7">
        <f>IF(W799&gt;0,ROUND(MIN(C800,EvalSheet!$F$168)*$I$1,2),0)</f>
        <v>0</v>
      </c>
      <c r="J800" s="7">
        <f>IF(W799&gt;0,ROUND(MIN(C800,EvalSheet!$F$168)*$J$1,2),0)</f>
        <v>0</v>
      </c>
      <c r="K800" s="7">
        <f>IF(W799&gt;0,ROUND(MIN(C800,EvalSheet!$F$168)*$K$1,2),0)</f>
        <v>0</v>
      </c>
      <c r="L800" s="6">
        <f t="shared" si="232"/>
        <v>0</v>
      </c>
      <c r="M800" s="7">
        <f t="shared" si="233"/>
        <v>0</v>
      </c>
      <c r="N800" s="2">
        <f t="shared" si="224"/>
        <v>0</v>
      </c>
      <c r="O800" s="80">
        <f t="shared" si="225"/>
        <v>0</v>
      </c>
      <c r="P800" s="79">
        <f t="shared" si="226"/>
        <v>0</v>
      </c>
      <c r="Q800" s="80">
        <f t="shared" si="227"/>
        <v>0</v>
      </c>
      <c r="R800" s="80">
        <f t="shared" si="228"/>
        <v>0</v>
      </c>
      <c r="S800">
        <f t="shared" si="234"/>
        <v>0</v>
      </c>
      <c r="T800" s="35">
        <f t="shared" si="229"/>
        <v>0</v>
      </c>
      <c r="U800" s="35">
        <f t="shared" si="235"/>
        <v>0</v>
      </c>
      <c r="V800" s="42">
        <f t="shared" si="236"/>
        <v>0</v>
      </c>
      <c r="W800" s="42">
        <f t="shared" si="237"/>
        <v>0</v>
      </c>
    </row>
    <row r="801" spans="2:23" x14ac:dyDescent="0.25">
      <c r="B801">
        <v>799</v>
      </c>
      <c r="C801" s="35">
        <f t="shared" si="231"/>
        <v>0</v>
      </c>
      <c r="D801" s="46">
        <f>IF(W800&gt;0,ROUND(PMT(EvalSheet!$F$92/12,EvalSheet!$F$96*12,-C801),5),0)</f>
        <v>0</v>
      </c>
      <c r="E801" s="6">
        <f t="shared" si="230"/>
        <v>0</v>
      </c>
      <c r="F801" s="6">
        <f>IF(W800&gt;0,ROUND(MIN(C801,EvalSheet!$F$168)*$F$1,2),0)</f>
        <v>0</v>
      </c>
      <c r="G801" s="7">
        <v>0</v>
      </c>
      <c r="H801" s="7">
        <f>IF(W800&gt;0,ROUND(MIN(C801,EvalSheet!$F$168)*$H$1,0),0)</f>
        <v>0</v>
      </c>
      <c r="I801" s="7">
        <f>IF(W800&gt;0,ROUND(MIN(C801,EvalSheet!$F$168)*$I$1,2),0)</f>
        <v>0</v>
      </c>
      <c r="J801" s="7">
        <f>IF(W800&gt;0,ROUND(MIN(C801,EvalSheet!$F$168)*$J$1,2),0)</f>
        <v>0</v>
      </c>
      <c r="K801" s="7">
        <f>IF(W800&gt;0,ROUND(MIN(C801,EvalSheet!$F$168)*$K$1,2),0)</f>
        <v>0</v>
      </c>
      <c r="L801" s="6">
        <f t="shared" si="232"/>
        <v>0</v>
      </c>
      <c r="M801" s="7">
        <f t="shared" si="233"/>
        <v>0</v>
      </c>
      <c r="N801" s="2">
        <f t="shared" si="224"/>
        <v>0</v>
      </c>
      <c r="O801" s="80">
        <f t="shared" si="225"/>
        <v>0</v>
      </c>
      <c r="P801" s="79">
        <f t="shared" si="226"/>
        <v>0</v>
      </c>
      <c r="Q801" s="80">
        <f t="shared" si="227"/>
        <v>0</v>
      </c>
      <c r="R801" s="80">
        <f t="shared" si="228"/>
        <v>0</v>
      </c>
      <c r="S801">
        <f t="shared" si="234"/>
        <v>0</v>
      </c>
      <c r="T801" s="35">
        <f t="shared" si="229"/>
        <v>0</v>
      </c>
      <c r="U801" s="35">
        <f t="shared" si="235"/>
        <v>0</v>
      </c>
      <c r="V801" s="42">
        <f t="shared" si="236"/>
        <v>0</v>
      </c>
      <c r="W801" s="42">
        <f t="shared" si="237"/>
        <v>0</v>
      </c>
    </row>
    <row r="802" spans="2:23" x14ac:dyDescent="0.25">
      <c r="B802">
        <v>800</v>
      </c>
      <c r="C802" s="35">
        <f t="shared" si="231"/>
        <v>0</v>
      </c>
      <c r="D802" s="46">
        <f>IF(W801&gt;0,ROUND(PMT(EvalSheet!$F$92/12,EvalSheet!$F$96*12,-C802),5),0)</f>
        <v>0</v>
      </c>
      <c r="E802" s="6">
        <f t="shared" si="230"/>
        <v>0</v>
      </c>
      <c r="F802" s="6">
        <f>IF(W801&gt;0,ROUND(MIN(C802,EvalSheet!$F$168)*$F$1,2),0)</f>
        <v>0</v>
      </c>
      <c r="G802" s="7">
        <v>0</v>
      </c>
      <c r="H802" s="7">
        <f>IF(W801&gt;0,ROUND(MIN(C802,EvalSheet!$F$168)*$H$1,0),0)</f>
        <v>0</v>
      </c>
      <c r="I802" s="7">
        <f>IF(W801&gt;0,ROUND(MIN(C802,EvalSheet!$F$168)*$I$1,2),0)</f>
        <v>0</v>
      </c>
      <c r="J802" s="7">
        <f>IF(W801&gt;0,ROUND(MIN(C802,EvalSheet!$F$168)*$J$1,2),0)</f>
        <v>0</v>
      </c>
      <c r="K802" s="7">
        <f>IF(W801&gt;0,ROUND(MIN(C802,EvalSheet!$F$168)*$K$1,2),0)</f>
        <v>0</v>
      </c>
      <c r="L802" s="6">
        <f t="shared" si="232"/>
        <v>0</v>
      </c>
      <c r="M802" s="7">
        <f t="shared" si="233"/>
        <v>0</v>
      </c>
      <c r="N802" s="2">
        <f t="shared" si="224"/>
        <v>0</v>
      </c>
      <c r="O802" s="80">
        <f t="shared" si="225"/>
        <v>0</v>
      </c>
      <c r="P802" s="79">
        <f t="shared" si="226"/>
        <v>0</v>
      </c>
      <c r="Q802" s="80">
        <f t="shared" si="227"/>
        <v>0</v>
      </c>
      <c r="R802" s="80">
        <f t="shared" si="228"/>
        <v>0</v>
      </c>
      <c r="S802">
        <f t="shared" si="234"/>
        <v>0</v>
      </c>
      <c r="T802" s="35">
        <f t="shared" si="229"/>
        <v>0</v>
      </c>
      <c r="U802" s="35">
        <f t="shared" si="235"/>
        <v>0</v>
      </c>
      <c r="V802" s="42">
        <f t="shared" si="236"/>
        <v>0</v>
      </c>
      <c r="W802" s="42">
        <f t="shared" si="237"/>
        <v>0</v>
      </c>
    </row>
    <row r="803" spans="2:23" x14ac:dyDescent="0.25">
      <c r="B803">
        <v>801</v>
      </c>
      <c r="C803" s="35">
        <f t="shared" si="231"/>
        <v>0</v>
      </c>
      <c r="D803" s="46">
        <f>IF(W802&gt;0,ROUND(PMT(EvalSheet!$F$92/12,EvalSheet!$F$96*12,-C803),5),0)</f>
        <v>0</v>
      </c>
      <c r="E803" s="6">
        <f t="shared" si="230"/>
        <v>0</v>
      </c>
      <c r="F803" s="6">
        <f>IF(W802&gt;0,ROUND(MIN(C803,EvalSheet!$F$168)*$F$1,2),0)</f>
        <v>0</v>
      </c>
      <c r="G803" s="7">
        <v>0</v>
      </c>
      <c r="H803" s="7">
        <f>IF(W802&gt;0,ROUND(MIN(C803,EvalSheet!$F$168)*$H$1,0),0)</f>
        <v>0</v>
      </c>
      <c r="I803" s="7">
        <f>IF(W802&gt;0,ROUND(MIN(C803,EvalSheet!$F$168)*$I$1,2),0)</f>
        <v>0</v>
      </c>
      <c r="J803" s="7">
        <f>IF(W802&gt;0,ROUND(MIN(C803,EvalSheet!$F$168)*$J$1,2),0)</f>
        <v>0</v>
      </c>
      <c r="K803" s="7">
        <f>IF(W802&gt;0,ROUND(MIN(C803,EvalSheet!$F$168)*$K$1,2),0)</f>
        <v>0</v>
      </c>
      <c r="L803" s="6">
        <f t="shared" si="232"/>
        <v>0</v>
      </c>
      <c r="M803" s="7">
        <f t="shared" si="233"/>
        <v>0</v>
      </c>
      <c r="N803" s="2">
        <f t="shared" si="224"/>
        <v>0</v>
      </c>
      <c r="O803" s="80">
        <f t="shared" si="225"/>
        <v>0</v>
      </c>
      <c r="P803" s="79">
        <f t="shared" si="226"/>
        <v>0</v>
      </c>
      <c r="Q803" s="80">
        <f t="shared" si="227"/>
        <v>0</v>
      </c>
      <c r="R803" s="80">
        <f t="shared" si="228"/>
        <v>0</v>
      </c>
      <c r="S803">
        <f t="shared" si="234"/>
        <v>0</v>
      </c>
      <c r="T803" s="35">
        <f t="shared" si="229"/>
        <v>0</v>
      </c>
      <c r="U803" s="35">
        <f t="shared" si="235"/>
        <v>0</v>
      </c>
      <c r="V803" s="42">
        <f t="shared" si="236"/>
        <v>0</v>
      </c>
      <c r="W803" s="42">
        <f t="shared" si="237"/>
        <v>0</v>
      </c>
    </row>
    <row r="804" spans="2:23" x14ac:dyDescent="0.25">
      <c r="B804">
        <v>802</v>
      </c>
      <c r="C804" s="35">
        <f t="shared" si="231"/>
        <v>0</v>
      </c>
      <c r="D804" s="46">
        <f>IF(W803&gt;0,ROUND(PMT(EvalSheet!$F$92/12,EvalSheet!$F$96*12,-C804),5),0)</f>
        <v>0</v>
      </c>
      <c r="E804" s="6">
        <f t="shared" si="230"/>
        <v>0</v>
      </c>
      <c r="F804" s="6">
        <f>IF(W803&gt;0,ROUND(MIN(C804,EvalSheet!$F$168)*$F$1,2),0)</f>
        <v>0</v>
      </c>
      <c r="G804" s="7">
        <v>0</v>
      </c>
      <c r="H804" s="7">
        <f>IF(W803&gt;0,ROUND(MIN(C804,EvalSheet!$F$168)*$H$1,0),0)</f>
        <v>0</v>
      </c>
      <c r="I804" s="7">
        <f>IF(W803&gt;0,ROUND(MIN(C804,EvalSheet!$F$168)*$I$1,2),0)</f>
        <v>0</v>
      </c>
      <c r="J804" s="7">
        <f>IF(W803&gt;0,ROUND(MIN(C804,EvalSheet!$F$168)*$J$1,2),0)</f>
        <v>0</v>
      </c>
      <c r="K804" s="7">
        <f>IF(W803&gt;0,ROUND(MIN(C804,EvalSheet!$F$168)*$K$1,2),0)</f>
        <v>0</v>
      </c>
      <c r="L804" s="6">
        <f t="shared" si="232"/>
        <v>0</v>
      </c>
      <c r="M804" s="7">
        <f t="shared" si="233"/>
        <v>0</v>
      </c>
      <c r="N804" s="2">
        <f t="shared" si="224"/>
        <v>0</v>
      </c>
      <c r="O804" s="80">
        <f t="shared" si="225"/>
        <v>0</v>
      </c>
      <c r="P804" s="79">
        <f t="shared" si="226"/>
        <v>0</v>
      </c>
      <c r="Q804" s="80">
        <f t="shared" si="227"/>
        <v>0</v>
      </c>
      <c r="R804" s="80">
        <f t="shared" si="228"/>
        <v>0</v>
      </c>
      <c r="S804">
        <f t="shared" si="234"/>
        <v>0</v>
      </c>
      <c r="T804" s="35">
        <f t="shared" si="229"/>
        <v>0</v>
      </c>
      <c r="U804" s="35">
        <f t="shared" si="235"/>
        <v>0</v>
      </c>
      <c r="V804" s="42">
        <f t="shared" si="236"/>
        <v>0</v>
      </c>
      <c r="W804" s="42">
        <f t="shared" si="237"/>
        <v>0</v>
      </c>
    </row>
    <row r="805" spans="2:23" x14ac:dyDescent="0.25">
      <c r="B805">
        <v>803</v>
      </c>
      <c r="C805" s="35">
        <f t="shared" si="231"/>
        <v>0</v>
      </c>
      <c r="D805" s="46">
        <f>IF(W804&gt;0,ROUND(PMT(EvalSheet!$F$92/12,EvalSheet!$F$96*12,-C805),5),0)</f>
        <v>0</v>
      </c>
      <c r="E805" s="6">
        <f t="shared" si="230"/>
        <v>0</v>
      </c>
      <c r="F805" s="6">
        <f>IF(W804&gt;0,ROUND(MIN(C805,EvalSheet!$F$168)*$F$1,2),0)</f>
        <v>0</v>
      </c>
      <c r="G805" s="7">
        <v>0</v>
      </c>
      <c r="H805" s="7">
        <f>IF(W804&gt;0,ROUND(MIN(C805,EvalSheet!$F$168)*$H$1,0),0)</f>
        <v>0</v>
      </c>
      <c r="I805" s="7">
        <f>IF(W804&gt;0,ROUND(MIN(C805,EvalSheet!$F$168)*$I$1,2),0)</f>
        <v>0</v>
      </c>
      <c r="J805" s="7">
        <f>IF(W804&gt;0,ROUND(MIN(C805,EvalSheet!$F$168)*$J$1,2),0)</f>
        <v>0</v>
      </c>
      <c r="K805" s="7">
        <f>IF(W804&gt;0,ROUND(MIN(C805,EvalSheet!$F$168)*$K$1,2),0)</f>
        <v>0</v>
      </c>
      <c r="L805" s="6">
        <f t="shared" si="232"/>
        <v>0</v>
      </c>
      <c r="M805" s="7">
        <f t="shared" si="233"/>
        <v>0</v>
      </c>
      <c r="N805" s="2">
        <f t="shared" si="224"/>
        <v>0</v>
      </c>
      <c r="O805" s="80">
        <f t="shared" si="225"/>
        <v>0</v>
      </c>
      <c r="P805" s="79">
        <f t="shared" si="226"/>
        <v>0</v>
      </c>
      <c r="Q805" s="80">
        <f t="shared" si="227"/>
        <v>0</v>
      </c>
      <c r="R805" s="80">
        <f t="shared" si="228"/>
        <v>0</v>
      </c>
      <c r="S805">
        <f t="shared" si="234"/>
        <v>0</v>
      </c>
      <c r="T805" s="35">
        <f t="shared" si="229"/>
        <v>0</v>
      </c>
      <c r="U805" s="35">
        <f t="shared" si="235"/>
        <v>0</v>
      </c>
      <c r="V805" s="42">
        <f t="shared" si="236"/>
        <v>0</v>
      </c>
      <c r="W805" s="42">
        <f t="shared" si="237"/>
        <v>0</v>
      </c>
    </row>
    <row r="806" spans="2:23" x14ac:dyDescent="0.25">
      <c r="B806">
        <v>804</v>
      </c>
      <c r="C806" s="35">
        <f t="shared" si="231"/>
        <v>0</v>
      </c>
      <c r="D806" s="46">
        <f>IF(W805&gt;0,ROUND(PMT(EvalSheet!$F$92/12,EvalSheet!$F$96*12,-C806),5),0)</f>
        <v>0</v>
      </c>
      <c r="E806" s="6">
        <f t="shared" si="230"/>
        <v>0</v>
      </c>
      <c r="F806" s="6">
        <f>IF(W805&gt;0,ROUND(MIN(C806,EvalSheet!$F$168)*$F$1,2),0)</f>
        <v>0</v>
      </c>
      <c r="G806" s="7">
        <v>0</v>
      </c>
      <c r="H806" s="7">
        <f>IF(W805&gt;0,ROUND(MIN(C806,EvalSheet!$F$168)*$H$1,0),0)</f>
        <v>0</v>
      </c>
      <c r="I806" s="7">
        <f>IF(W805&gt;0,ROUND(MIN(C806,EvalSheet!$F$168)*$I$1,2),0)</f>
        <v>0</v>
      </c>
      <c r="J806" s="7">
        <f>IF(W805&gt;0,ROUND(MIN(C806,EvalSheet!$F$168)*$J$1,2),0)</f>
        <v>0</v>
      </c>
      <c r="K806" s="7">
        <f>IF(W805&gt;0,ROUND(MIN(C806,EvalSheet!$F$168)*$K$1,2),0)</f>
        <v>0</v>
      </c>
      <c r="L806" s="6">
        <f t="shared" si="232"/>
        <v>0</v>
      </c>
      <c r="M806" s="7">
        <f t="shared" si="233"/>
        <v>0</v>
      </c>
      <c r="N806" s="2">
        <f t="shared" si="224"/>
        <v>0</v>
      </c>
      <c r="O806" s="80">
        <f t="shared" si="225"/>
        <v>0</v>
      </c>
      <c r="P806" s="79">
        <f t="shared" si="226"/>
        <v>0</v>
      </c>
      <c r="Q806" s="80">
        <f t="shared" si="227"/>
        <v>0</v>
      </c>
      <c r="R806" s="80">
        <f t="shared" si="228"/>
        <v>0</v>
      </c>
      <c r="S806">
        <f t="shared" si="234"/>
        <v>0</v>
      </c>
      <c r="T806" s="35">
        <f t="shared" si="229"/>
        <v>0</v>
      </c>
      <c r="U806" s="35">
        <f t="shared" si="235"/>
        <v>0</v>
      </c>
      <c r="V806" s="42">
        <f t="shared" si="236"/>
        <v>0</v>
      </c>
      <c r="W806" s="42">
        <f t="shared" si="237"/>
        <v>0</v>
      </c>
    </row>
    <row r="807" spans="2:23" x14ac:dyDescent="0.25">
      <c r="B807">
        <v>805</v>
      </c>
      <c r="C807" s="35">
        <f t="shared" si="231"/>
        <v>0</v>
      </c>
      <c r="D807" s="46">
        <f>IF(W806&gt;0,ROUND(PMT(EvalSheet!$F$92/12,EvalSheet!$F$96*12,-C807),5),0)</f>
        <v>0</v>
      </c>
      <c r="E807" s="6">
        <f t="shared" si="230"/>
        <v>0</v>
      </c>
      <c r="F807" s="6">
        <f>IF(W806&gt;0,ROUND(MIN(C807,EvalSheet!$F$168)*$F$1,2),0)</f>
        <v>0</v>
      </c>
      <c r="G807" s="7">
        <v>0</v>
      </c>
      <c r="H807" s="7">
        <f>IF(W806&gt;0,ROUND(MIN(C807,EvalSheet!$F$168)*$H$1,0),0)</f>
        <v>0</v>
      </c>
      <c r="I807" s="7">
        <f>IF(W806&gt;0,ROUND(MIN(C807,EvalSheet!$F$168)*$I$1,2),0)</f>
        <v>0</v>
      </c>
      <c r="J807" s="7">
        <f>IF(W806&gt;0,ROUND(MIN(C807,EvalSheet!$F$168)*$J$1,2),0)</f>
        <v>0</v>
      </c>
      <c r="K807" s="7">
        <f>IF(W806&gt;0,ROUND(MIN(C807,EvalSheet!$F$168)*$K$1,2),0)</f>
        <v>0</v>
      </c>
      <c r="L807" s="6">
        <f t="shared" si="232"/>
        <v>0</v>
      </c>
      <c r="M807" s="7">
        <f t="shared" si="233"/>
        <v>0</v>
      </c>
      <c r="N807" s="2">
        <f t="shared" si="224"/>
        <v>0</v>
      </c>
      <c r="O807" s="80">
        <f t="shared" si="225"/>
        <v>0</v>
      </c>
      <c r="P807" s="79">
        <f t="shared" si="226"/>
        <v>0</v>
      </c>
      <c r="Q807" s="80">
        <f t="shared" si="227"/>
        <v>0</v>
      </c>
      <c r="R807" s="80">
        <f t="shared" si="228"/>
        <v>0</v>
      </c>
      <c r="S807">
        <f t="shared" si="234"/>
        <v>0</v>
      </c>
      <c r="T807" s="35">
        <f t="shared" si="229"/>
        <v>0</v>
      </c>
      <c r="U807" s="35">
        <f t="shared" si="235"/>
        <v>0</v>
      </c>
      <c r="V807" s="42">
        <f t="shared" si="236"/>
        <v>0</v>
      </c>
      <c r="W807" s="42">
        <f t="shared" si="237"/>
        <v>0</v>
      </c>
    </row>
    <row r="808" spans="2:23" x14ac:dyDescent="0.25">
      <c r="B808">
        <v>806</v>
      </c>
      <c r="C808" s="35">
        <f t="shared" si="231"/>
        <v>0</v>
      </c>
      <c r="D808" s="46">
        <f>IF(W807&gt;0,ROUND(PMT(EvalSheet!$F$92/12,EvalSheet!$F$96*12,-C808),5),0)</f>
        <v>0</v>
      </c>
      <c r="E808" s="6">
        <f t="shared" si="230"/>
        <v>0</v>
      </c>
      <c r="F808" s="6">
        <f>IF(W807&gt;0,ROUND(MIN(C808,EvalSheet!$F$168)*$F$1,2),0)</f>
        <v>0</v>
      </c>
      <c r="G808" s="7">
        <v>0</v>
      </c>
      <c r="H808" s="7">
        <f>IF(W807&gt;0,ROUND(MIN(C808,EvalSheet!$F$168)*$H$1,0),0)</f>
        <v>0</v>
      </c>
      <c r="I808" s="7">
        <f>IF(W807&gt;0,ROUND(MIN(C808,EvalSheet!$F$168)*$I$1,2),0)</f>
        <v>0</v>
      </c>
      <c r="J808" s="7">
        <f>IF(W807&gt;0,ROUND(MIN(C808,EvalSheet!$F$168)*$J$1,2),0)</f>
        <v>0</v>
      </c>
      <c r="K808" s="7">
        <f>IF(W807&gt;0,ROUND(MIN(C808,EvalSheet!$F$168)*$K$1,2),0)</f>
        <v>0</v>
      </c>
      <c r="L808" s="6">
        <f t="shared" si="232"/>
        <v>0</v>
      </c>
      <c r="M808" s="7">
        <f t="shared" si="233"/>
        <v>0</v>
      </c>
      <c r="N808" s="2">
        <f t="shared" si="224"/>
        <v>0</v>
      </c>
      <c r="O808" s="80">
        <f t="shared" si="225"/>
        <v>0</v>
      </c>
      <c r="P808" s="79">
        <f t="shared" si="226"/>
        <v>0</v>
      </c>
      <c r="Q808" s="80">
        <f t="shared" si="227"/>
        <v>0</v>
      </c>
      <c r="R808" s="80">
        <f t="shared" si="228"/>
        <v>0</v>
      </c>
      <c r="S808">
        <f t="shared" si="234"/>
        <v>0</v>
      </c>
      <c r="T808" s="35">
        <f t="shared" si="229"/>
        <v>0</v>
      </c>
      <c r="U808" s="35">
        <f t="shared" si="235"/>
        <v>0</v>
      </c>
      <c r="V808" s="42">
        <f t="shared" si="236"/>
        <v>0</v>
      </c>
      <c r="W808" s="42">
        <f t="shared" si="237"/>
        <v>0</v>
      </c>
    </row>
    <row r="809" spans="2:23" x14ac:dyDescent="0.25">
      <c r="B809">
        <v>807</v>
      </c>
      <c r="C809" s="35">
        <f t="shared" si="231"/>
        <v>0</v>
      </c>
      <c r="D809" s="46">
        <f>IF(W808&gt;0,ROUND(PMT(EvalSheet!$F$92/12,EvalSheet!$F$96*12,-C809),5),0)</f>
        <v>0</v>
      </c>
      <c r="E809" s="6">
        <f t="shared" si="230"/>
        <v>0</v>
      </c>
      <c r="F809" s="6">
        <f>IF(W808&gt;0,ROUND(MIN(C809,EvalSheet!$F$168)*$F$1,2),0)</f>
        <v>0</v>
      </c>
      <c r="G809" s="7">
        <v>0</v>
      </c>
      <c r="H809" s="7">
        <f>IF(W808&gt;0,ROUND(MIN(C809,EvalSheet!$F$168)*$H$1,0),0)</f>
        <v>0</v>
      </c>
      <c r="I809" s="7">
        <f>IF(W808&gt;0,ROUND(MIN(C809,EvalSheet!$F$168)*$I$1,2),0)</f>
        <v>0</v>
      </c>
      <c r="J809" s="7">
        <f>IF(W808&gt;0,ROUND(MIN(C809,EvalSheet!$F$168)*$J$1,2),0)</f>
        <v>0</v>
      </c>
      <c r="K809" s="7">
        <f>IF(W808&gt;0,ROUND(MIN(C809,EvalSheet!$F$168)*$K$1,2),0)</f>
        <v>0</v>
      </c>
      <c r="L809" s="6">
        <f t="shared" si="232"/>
        <v>0</v>
      </c>
      <c r="M809" s="7">
        <f t="shared" si="233"/>
        <v>0</v>
      </c>
      <c r="N809" s="2">
        <f t="shared" si="224"/>
        <v>0</v>
      </c>
      <c r="O809" s="80">
        <f t="shared" si="225"/>
        <v>0</v>
      </c>
      <c r="P809" s="79">
        <f t="shared" si="226"/>
        <v>0</v>
      </c>
      <c r="Q809" s="80">
        <f t="shared" si="227"/>
        <v>0</v>
      </c>
      <c r="R809" s="80">
        <f t="shared" si="228"/>
        <v>0</v>
      </c>
      <c r="S809">
        <f t="shared" si="234"/>
        <v>0</v>
      </c>
      <c r="T809" s="35">
        <f t="shared" si="229"/>
        <v>0</v>
      </c>
      <c r="U809" s="35">
        <f t="shared" si="235"/>
        <v>0</v>
      </c>
      <c r="V809" s="42">
        <f t="shared" si="236"/>
        <v>0</v>
      </c>
      <c r="W809" s="42">
        <f t="shared" si="237"/>
        <v>0</v>
      </c>
    </row>
    <row r="810" spans="2:23" x14ac:dyDescent="0.25">
      <c r="B810">
        <v>808</v>
      </c>
      <c r="C810" s="35">
        <f t="shared" si="231"/>
        <v>0</v>
      </c>
      <c r="D810" s="46">
        <f>IF(W809&gt;0,ROUND(PMT(EvalSheet!$F$92/12,EvalSheet!$F$96*12,-C810),5),0)</f>
        <v>0</v>
      </c>
      <c r="E810" s="6">
        <f t="shared" si="230"/>
        <v>0</v>
      </c>
      <c r="F810" s="6">
        <f>IF(W809&gt;0,ROUND(MIN(C810,EvalSheet!$F$168)*$F$1,2),0)</f>
        <v>0</v>
      </c>
      <c r="G810" s="7">
        <v>0</v>
      </c>
      <c r="H810" s="7">
        <f>IF(W809&gt;0,ROUND(MIN(C810,EvalSheet!$F$168)*$H$1,0),0)</f>
        <v>0</v>
      </c>
      <c r="I810" s="7">
        <f>IF(W809&gt;0,ROUND(MIN(C810,EvalSheet!$F$168)*$I$1,2),0)</f>
        <v>0</v>
      </c>
      <c r="J810" s="7">
        <f>IF(W809&gt;0,ROUND(MIN(C810,EvalSheet!$F$168)*$J$1,2),0)</f>
        <v>0</v>
      </c>
      <c r="K810" s="7">
        <f>IF(W809&gt;0,ROUND(MIN(C810,EvalSheet!$F$168)*$K$1,2),0)</f>
        <v>0</v>
      </c>
      <c r="L810" s="6">
        <f t="shared" si="232"/>
        <v>0</v>
      </c>
      <c r="M810" s="7">
        <f t="shared" si="233"/>
        <v>0</v>
      </c>
      <c r="N810" s="2">
        <f t="shared" si="224"/>
        <v>0</v>
      </c>
      <c r="O810" s="80">
        <f t="shared" si="225"/>
        <v>0</v>
      </c>
      <c r="P810" s="79">
        <f t="shared" si="226"/>
        <v>0</v>
      </c>
      <c r="Q810" s="80">
        <f t="shared" si="227"/>
        <v>0</v>
      </c>
      <c r="R810" s="80">
        <f t="shared" si="228"/>
        <v>0</v>
      </c>
      <c r="S810">
        <f t="shared" si="234"/>
        <v>0</v>
      </c>
      <c r="T810" s="35">
        <f t="shared" si="229"/>
        <v>0</v>
      </c>
      <c r="U810" s="35">
        <f t="shared" si="235"/>
        <v>0</v>
      </c>
      <c r="V810" s="42">
        <f t="shared" si="236"/>
        <v>0</v>
      </c>
      <c r="W810" s="42">
        <f t="shared" si="237"/>
        <v>0</v>
      </c>
    </row>
    <row r="811" spans="2:23" x14ac:dyDescent="0.25">
      <c r="B811">
        <v>809</v>
      </c>
      <c r="C811" s="35">
        <f t="shared" si="231"/>
        <v>0</v>
      </c>
      <c r="D811" s="46">
        <f>IF(W810&gt;0,ROUND(PMT(EvalSheet!$F$92/12,EvalSheet!$F$96*12,-C811),5),0)</f>
        <v>0</v>
      </c>
      <c r="E811" s="6">
        <f t="shared" si="230"/>
        <v>0</v>
      </c>
      <c r="F811" s="6">
        <f>IF(W810&gt;0,ROUND(MIN(C811,EvalSheet!$F$168)*$F$1,2),0)</f>
        <v>0</v>
      </c>
      <c r="G811" s="7">
        <v>0</v>
      </c>
      <c r="H811" s="7">
        <f>IF(W810&gt;0,ROUND(MIN(C811,EvalSheet!$F$168)*$H$1,0),0)</f>
        <v>0</v>
      </c>
      <c r="I811" s="7">
        <f>IF(W810&gt;0,ROUND(MIN(C811,EvalSheet!$F$168)*$I$1,2),0)</f>
        <v>0</v>
      </c>
      <c r="J811" s="7">
        <f>IF(W810&gt;0,ROUND(MIN(C811,EvalSheet!$F$168)*$J$1,2),0)</f>
        <v>0</v>
      </c>
      <c r="K811" s="7">
        <f>IF(W810&gt;0,ROUND(MIN(C811,EvalSheet!$F$168)*$K$1,2),0)</f>
        <v>0</v>
      </c>
      <c r="L811" s="6">
        <f t="shared" si="232"/>
        <v>0</v>
      </c>
      <c r="M811" s="7">
        <f t="shared" si="233"/>
        <v>0</v>
      </c>
      <c r="N811" s="2">
        <f t="shared" si="224"/>
        <v>0</v>
      </c>
      <c r="O811" s="80">
        <f t="shared" si="225"/>
        <v>0</v>
      </c>
      <c r="P811" s="79">
        <f t="shared" si="226"/>
        <v>0</v>
      </c>
      <c r="Q811" s="80">
        <f t="shared" si="227"/>
        <v>0</v>
      </c>
      <c r="R811" s="80">
        <f t="shared" si="228"/>
        <v>0</v>
      </c>
      <c r="S811">
        <f t="shared" si="234"/>
        <v>0</v>
      </c>
      <c r="T811" s="35">
        <f t="shared" si="229"/>
        <v>0</v>
      </c>
      <c r="U811" s="35">
        <f t="shared" si="235"/>
        <v>0</v>
      </c>
      <c r="V811" s="42">
        <f t="shared" si="236"/>
        <v>0</v>
      </c>
      <c r="W811" s="42">
        <f t="shared" si="237"/>
        <v>0</v>
      </c>
    </row>
    <row r="812" spans="2:23" x14ac:dyDescent="0.25">
      <c r="B812">
        <v>810</v>
      </c>
      <c r="C812" s="35">
        <f t="shared" si="231"/>
        <v>0</v>
      </c>
      <c r="D812" s="46">
        <f>IF(W811&gt;0,ROUND(PMT(EvalSheet!$F$92/12,EvalSheet!$F$96*12,-C812),5),0)</f>
        <v>0</v>
      </c>
      <c r="E812" s="6">
        <f t="shared" si="230"/>
        <v>0</v>
      </c>
      <c r="F812" s="6">
        <f>IF(W811&gt;0,ROUND(MIN(C812,EvalSheet!$F$168)*$F$1,2),0)</f>
        <v>0</v>
      </c>
      <c r="G812" s="7">
        <v>0</v>
      </c>
      <c r="H812" s="7">
        <f>IF(W811&gt;0,ROUND(MIN(C812,EvalSheet!$F$168)*$H$1,0),0)</f>
        <v>0</v>
      </c>
      <c r="I812" s="7">
        <f>IF(W811&gt;0,ROUND(MIN(C812,EvalSheet!$F$168)*$I$1,2),0)</f>
        <v>0</v>
      </c>
      <c r="J812" s="7">
        <f>IF(W811&gt;0,ROUND(MIN(C812,EvalSheet!$F$168)*$J$1,2),0)</f>
        <v>0</v>
      </c>
      <c r="K812" s="7">
        <f>IF(W811&gt;0,ROUND(MIN(C812,EvalSheet!$F$168)*$K$1,2),0)</f>
        <v>0</v>
      </c>
      <c r="L812" s="6">
        <f t="shared" si="232"/>
        <v>0</v>
      </c>
      <c r="M812" s="7">
        <f t="shared" si="233"/>
        <v>0</v>
      </c>
      <c r="N812" s="2">
        <f t="shared" si="224"/>
        <v>0</v>
      </c>
      <c r="O812" s="80">
        <f t="shared" si="225"/>
        <v>0</v>
      </c>
      <c r="P812" s="79">
        <f t="shared" si="226"/>
        <v>0</v>
      </c>
      <c r="Q812" s="80">
        <f t="shared" si="227"/>
        <v>0</v>
      </c>
      <c r="R812" s="80">
        <f t="shared" si="228"/>
        <v>0</v>
      </c>
      <c r="S812">
        <f t="shared" si="234"/>
        <v>0</v>
      </c>
      <c r="T812" s="35">
        <f t="shared" si="229"/>
        <v>0</v>
      </c>
      <c r="U812" s="35">
        <f t="shared" si="235"/>
        <v>0</v>
      </c>
      <c r="V812" s="42">
        <f t="shared" si="236"/>
        <v>0</v>
      </c>
      <c r="W812" s="42">
        <f t="shared" si="237"/>
        <v>0</v>
      </c>
    </row>
    <row r="813" spans="2:23" x14ac:dyDescent="0.25">
      <c r="B813">
        <v>811</v>
      </c>
      <c r="C813" s="35">
        <f t="shared" si="231"/>
        <v>0</v>
      </c>
      <c r="D813" s="46">
        <f>IF(W812&gt;0,ROUND(PMT(EvalSheet!$F$92/12,EvalSheet!$F$96*12,-C813),5),0)</f>
        <v>0</v>
      </c>
      <c r="E813" s="6">
        <f t="shared" si="230"/>
        <v>0</v>
      </c>
      <c r="F813" s="6">
        <f>IF(W812&gt;0,ROUND(MIN(C813,EvalSheet!$F$168)*$F$1,2),0)</f>
        <v>0</v>
      </c>
      <c r="G813" s="7">
        <v>0</v>
      </c>
      <c r="H813" s="7">
        <f>IF(W812&gt;0,ROUND(MIN(C813,EvalSheet!$F$168)*$H$1,0),0)</f>
        <v>0</v>
      </c>
      <c r="I813" s="7">
        <f>IF(W812&gt;0,ROUND(MIN(C813,EvalSheet!$F$168)*$I$1,2),0)</f>
        <v>0</v>
      </c>
      <c r="J813" s="7">
        <f>IF(W812&gt;0,ROUND(MIN(C813,EvalSheet!$F$168)*$J$1,2),0)</f>
        <v>0</v>
      </c>
      <c r="K813" s="7">
        <f>IF(W812&gt;0,ROUND(MIN(C813,EvalSheet!$F$168)*$K$1,2),0)</f>
        <v>0</v>
      </c>
      <c r="L813" s="6">
        <f t="shared" si="232"/>
        <v>0</v>
      </c>
      <c r="M813" s="7">
        <f t="shared" si="233"/>
        <v>0</v>
      </c>
      <c r="N813" s="2">
        <f t="shared" si="224"/>
        <v>0</v>
      </c>
      <c r="O813" s="80">
        <f t="shared" si="225"/>
        <v>0</v>
      </c>
      <c r="P813" s="79">
        <f t="shared" si="226"/>
        <v>0</v>
      </c>
      <c r="Q813" s="80">
        <f t="shared" si="227"/>
        <v>0</v>
      </c>
      <c r="R813" s="80">
        <f t="shared" si="228"/>
        <v>0</v>
      </c>
      <c r="S813">
        <f t="shared" si="234"/>
        <v>0</v>
      </c>
      <c r="T813" s="35">
        <f t="shared" si="229"/>
        <v>0</v>
      </c>
      <c r="U813" s="35">
        <f t="shared" si="235"/>
        <v>0</v>
      </c>
      <c r="V813" s="42">
        <f t="shared" si="236"/>
        <v>0</v>
      </c>
      <c r="W813" s="42">
        <f t="shared" si="237"/>
        <v>0</v>
      </c>
    </row>
    <row r="814" spans="2:23" x14ac:dyDescent="0.25">
      <c r="B814">
        <v>812</v>
      </c>
      <c r="C814" s="35">
        <f t="shared" si="231"/>
        <v>0</v>
      </c>
      <c r="D814" s="46">
        <f>IF(W813&gt;0,ROUND(PMT(EvalSheet!$F$92/12,EvalSheet!$F$96*12,-C814),5),0)</f>
        <v>0</v>
      </c>
      <c r="E814" s="6">
        <f t="shared" si="230"/>
        <v>0</v>
      </c>
      <c r="F814" s="6">
        <f>IF(W813&gt;0,ROUND(MIN(C814,EvalSheet!$F$168)*$F$1,2),0)</f>
        <v>0</v>
      </c>
      <c r="G814" s="7">
        <v>0</v>
      </c>
      <c r="H814" s="7">
        <f>IF(W813&gt;0,ROUND(MIN(C814,EvalSheet!$F$168)*$H$1,0),0)</f>
        <v>0</v>
      </c>
      <c r="I814" s="7">
        <f>IF(W813&gt;0,ROUND(MIN(C814,EvalSheet!$F$168)*$I$1,2),0)</f>
        <v>0</v>
      </c>
      <c r="J814" s="7">
        <f>IF(W813&gt;0,ROUND(MIN(C814,EvalSheet!$F$168)*$J$1,2),0)</f>
        <v>0</v>
      </c>
      <c r="K814" s="7">
        <f>IF(W813&gt;0,ROUND(MIN(C814,EvalSheet!$F$168)*$K$1,2),0)</f>
        <v>0</v>
      </c>
      <c r="L814" s="6">
        <f t="shared" si="232"/>
        <v>0</v>
      </c>
      <c r="M814" s="7">
        <f t="shared" si="233"/>
        <v>0</v>
      </c>
      <c r="N814" s="2">
        <f t="shared" si="224"/>
        <v>0</v>
      </c>
      <c r="O814" s="80">
        <f t="shared" si="225"/>
        <v>0</v>
      </c>
      <c r="P814" s="79">
        <f t="shared" si="226"/>
        <v>0</v>
      </c>
      <c r="Q814" s="80">
        <f t="shared" si="227"/>
        <v>0</v>
      </c>
      <c r="R814" s="80">
        <f t="shared" si="228"/>
        <v>0</v>
      </c>
      <c r="S814">
        <f t="shared" si="234"/>
        <v>0</v>
      </c>
      <c r="T814" s="35">
        <f t="shared" si="229"/>
        <v>0</v>
      </c>
      <c r="U814" s="35">
        <f t="shared" si="235"/>
        <v>0</v>
      </c>
      <c r="V814" s="42">
        <f t="shared" si="236"/>
        <v>0</v>
      </c>
      <c r="W814" s="42">
        <f t="shared" si="237"/>
        <v>0</v>
      </c>
    </row>
    <row r="815" spans="2:23" x14ac:dyDescent="0.25">
      <c r="B815">
        <v>813</v>
      </c>
      <c r="C815" s="35">
        <f t="shared" si="231"/>
        <v>0</v>
      </c>
      <c r="D815" s="46">
        <f>IF(W814&gt;0,ROUND(PMT(EvalSheet!$F$92/12,EvalSheet!$F$96*12,-C815),5),0)</f>
        <v>0</v>
      </c>
      <c r="E815" s="6">
        <f t="shared" si="230"/>
        <v>0</v>
      </c>
      <c r="F815" s="6">
        <f>IF(W814&gt;0,ROUND(MIN(C815,EvalSheet!$F$168)*$F$1,2),0)</f>
        <v>0</v>
      </c>
      <c r="G815" s="7">
        <v>0</v>
      </c>
      <c r="H815" s="7">
        <f>IF(W814&gt;0,ROUND(MIN(C815,EvalSheet!$F$168)*$H$1,0),0)</f>
        <v>0</v>
      </c>
      <c r="I815" s="7">
        <f>IF(W814&gt;0,ROUND(MIN(C815,EvalSheet!$F$168)*$I$1,2),0)</f>
        <v>0</v>
      </c>
      <c r="J815" s="7">
        <f>IF(W814&gt;0,ROUND(MIN(C815,EvalSheet!$F$168)*$J$1,2),0)</f>
        <v>0</v>
      </c>
      <c r="K815" s="7">
        <f>IF(W814&gt;0,ROUND(MIN(C815,EvalSheet!$F$168)*$K$1,2),0)</f>
        <v>0</v>
      </c>
      <c r="L815" s="6">
        <f t="shared" si="232"/>
        <v>0</v>
      </c>
      <c r="M815" s="7">
        <f t="shared" si="233"/>
        <v>0</v>
      </c>
      <c r="N815" s="2">
        <f t="shared" si="224"/>
        <v>0</v>
      </c>
      <c r="O815" s="80">
        <f t="shared" si="225"/>
        <v>0</v>
      </c>
      <c r="P815" s="79">
        <f t="shared" si="226"/>
        <v>0</v>
      </c>
      <c r="Q815" s="80">
        <f t="shared" si="227"/>
        <v>0</v>
      </c>
      <c r="R815" s="80">
        <f t="shared" si="228"/>
        <v>0</v>
      </c>
      <c r="S815">
        <f t="shared" si="234"/>
        <v>0</v>
      </c>
      <c r="T815" s="35">
        <f t="shared" si="229"/>
        <v>0</v>
      </c>
      <c r="U815" s="35">
        <f t="shared" si="235"/>
        <v>0</v>
      </c>
      <c r="V815" s="42">
        <f t="shared" si="236"/>
        <v>0</v>
      </c>
      <c r="W815" s="42">
        <f t="shared" si="237"/>
        <v>0</v>
      </c>
    </row>
    <row r="816" spans="2:23" x14ac:dyDescent="0.25">
      <c r="B816">
        <v>814</v>
      </c>
      <c r="C816" s="35">
        <f t="shared" si="231"/>
        <v>0</v>
      </c>
      <c r="D816" s="46">
        <f>IF(W815&gt;0,ROUND(PMT(EvalSheet!$F$92/12,EvalSheet!$F$96*12,-C816),5),0)</f>
        <v>0</v>
      </c>
      <c r="E816" s="6">
        <f t="shared" si="230"/>
        <v>0</v>
      </c>
      <c r="F816" s="6">
        <f>IF(W815&gt;0,ROUND(MIN(C816,EvalSheet!$F$168)*$F$1,2),0)</f>
        <v>0</v>
      </c>
      <c r="G816" s="7">
        <v>0</v>
      </c>
      <c r="H816" s="7">
        <f>IF(W815&gt;0,ROUND(MIN(C816,EvalSheet!$F$168)*$H$1,0),0)</f>
        <v>0</v>
      </c>
      <c r="I816" s="7">
        <f>IF(W815&gt;0,ROUND(MIN(C816,EvalSheet!$F$168)*$I$1,2),0)</f>
        <v>0</v>
      </c>
      <c r="J816" s="7">
        <f>IF(W815&gt;0,ROUND(MIN(C816,EvalSheet!$F$168)*$J$1,2),0)</f>
        <v>0</v>
      </c>
      <c r="K816" s="7">
        <f>IF(W815&gt;0,ROUND(MIN(C816,EvalSheet!$F$168)*$K$1,2),0)</f>
        <v>0</v>
      </c>
      <c r="L816" s="6">
        <f t="shared" si="232"/>
        <v>0</v>
      </c>
      <c r="M816" s="7">
        <f t="shared" si="233"/>
        <v>0</v>
      </c>
      <c r="N816" s="2">
        <f t="shared" si="224"/>
        <v>0</v>
      </c>
      <c r="O816" s="80">
        <f t="shared" si="225"/>
        <v>0</v>
      </c>
      <c r="P816" s="79">
        <f t="shared" si="226"/>
        <v>0</v>
      </c>
      <c r="Q816" s="80">
        <f t="shared" si="227"/>
        <v>0</v>
      </c>
      <c r="R816" s="80">
        <f t="shared" si="228"/>
        <v>0</v>
      </c>
      <c r="S816">
        <f t="shared" si="234"/>
        <v>0</v>
      </c>
      <c r="T816" s="35">
        <f t="shared" si="229"/>
        <v>0</v>
      </c>
      <c r="U816" s="35">
        <f t="shared" si="235"/>
        <v>0</v>
      </c>
      <c r="V816" s="42">
        <f t="shared" si="236"/>
        <v>0</v>
      </c>
      <c r="W816" s="42">
        <f t="shared" si="237"/>
        <v>0</v>
      </c>
    </row>
    <row r="817" spans="2:23" x14ac:dyDescent="0.25">
      <c r="B817">
        <v>815</v>
      </c>
      <c r="C817" s="35">
        <f t="shared" si="231"/>
        <v>0</v>
      </c>
      <c r="D817" s="46">
        <f>IF(W816&gt;0,ROUND(PMT(EvalSheet!$F$92/12,EvalSheet!$F$96*12,-C817),5),0)</f>
        <v>0</v>
      </c>
      <c r="E817" s="6">
        <f t="shared" si="230"/>
        <v>0</v>
      </c>
      <c r="F817" s="6">
        <f>IF(W816&gt;0,ROUND(MIN(C817,EvalSheet!$F$168)*$F$1,2),0)</f>
        <v>0</v>
      </c>
      <c r="G817" s="7">
        <v>0</v>
      </c>
      <c r="H817" s="7">
        <f>IF(W816&gt;0,ROUND(MIN(C817,EvalSheet!$F$168)*$H$1,0),0)</f>
        <v>0</v>
      </c>
      <c r="I817" s="7">
        <f>IF(W816&gt;0,ROUND(MIN(C817,EvalSheet!$F$168)*$I$1,2),0)</f>
        <v>0</v>
      </c>
      <c r="J817" s="7">
        <f>IF(W816&gt;0,ROUND(MIN(C817,EvalSheet!$F$168)*$J$1,2),0)</f>
        <v>0</v>
      </c>
      <c r="K817" s="7">
        <f>IF(W816&gt;0,ROUND(MIN(C817,EvalSheet!$F$168)*$K$1,2),0)</f>
        <v>0</v>
      </c>
      <c r="L817" s="6">
        <f t="shared" si="232"/>
        <v>0</v>
      </c>
      <c r="M817" s="7">
        <f t="shared" si="233"/>
        <v>0</v>
      </c>
      <c r="N817" s="2">
        <f t="shared" si="224"/>
        <v>0</v>
      </c>
      <c r="O817" s="80">
        <f t="shared" si="225"/>
        <v>0</v>
      </c>
      <c r="P817" s="79">
        <f t="shared" si="226"/>
        <v>0</v>
      </c>
      <c r="Q817" s="80">
        <f t="shared" si="227"/>
        <v>0</v>
      </c>
      <c r="R817" s="80">
        <f t="shared" si="228"/>
        <v>0</v>
      </c>
      <c r="S817">
        <f t="shared" si="234"/>
        <v>0</v>
      </c>
      <c r="T817" s="35">
        <f t="shared" si="229"/>
        <v>0</v>
      </c>
      <c r="U817" s="35">
        <f t="shared" si="235"/>
        <v>0</v>
      </c>
      <c r="V817" s="42">
        <f t="shared" si="236"/>
        <v>0</v>
      </c>
      <c r="W817" s="42">
        <f t="shared" si="237"/>
        <v>0</v>
      </c>
    </row>
    <row r="818" spans="2:23" x14ac:dyDescent="0.25">
      <c r="B818">
        <v>816</v>
      </c>
      <c r="C818" s="35">
        <f t="shared" si="231"/>
        <v>0</v>
      </c>
      <c r="D818" s="46">
        <f>IF(W817&gt;0,ROUND(PMT(EvalSheet!$F$92/12,EvalSheet!$F$96*12,-C818),5),0)</f>
        <v>0</v>
      </c>
      <c r="E818" s="6">
        <f t="shared" si="230"/>
        <v>0</v>
      </c>
      <c r="F818" s="6">
        <f>IF(W817&gt;0,ROUND(MIN(C818,EvalSheet!$F$168)*$F$1,2),0)</f>
        <v>0</v>
      </c>
      <c r="G818" s="7">
        <v>0</v>
      </c>
      <c r="H818" s="7">
        <f>IF(W817&gt;0,ROUND(MIN(C818,EvalSheet!$F$168)*$H$1,0),0)</f>
        <v>0</v>
      </c>
      <c r="I818" s="7">
        <f>IF(W817&gt;0,ROUND(MIN(C818,EvalSheet!$F$168)*$I$1,2),0)</f>
        <v>0</v>
      </c>
      <c r="J818" s="7">
        <f>IF(W817&gt;0,ROUND(MIN(C818,EvalSheet!$F$168)*$J$1,2),0)</f>
        <v>0</v>
      </c>
      <c r="K818" s="7">
        <f>IF(W817&gt;0,ROUND(MIN(C818,EvalSheet!$F$168)*$K$1,2),0)</f>
        <v>0</v>
      </c>
      <c r="L818" s="6">
        <f t="shared" si="232"/>
        <v>0</v>
      </c>
      <c r="M818" s="7">
        <f t="shared" si="233"/>
        <v>0</v>
      </c>
      <c r="N818" s="2">
        <f t="shared" si="224"/>
        <v>0</v>
      </c>
      <c r="O818" s="80">
        <f t="shared" si="225"/>
        <v>0</v>
      </c>
      <c r="P818" s="79">
        <f t="shared" si="226"/>
        <v>0</v>
      </c>
      <c r="Q818" s="80">
        <f t="shared" si="227"/>
        <v>0</v>
      </c>
      <c r="R818" s="80">
        <f t="shared" si="228"/>
        <v>0</v>
      </c>
      <c r="S818">
        <f t="shared" si="234"/>
        <v>0</v>
      </c>
      <c r="T818" s="35">
        <f t="shared" si="229"/>
        <v>0</v>
      </c>
      <c r="U818" s="35">
        <f t="shared" si="235"/>
        <v>0</v>
      </c>
      <c r="V818" s="42">
        <f t="shared" si="236"/>
        <v>0</v>
      </c>
      <c r="W818" s="42">
        <f t="shared" si="237"/>
        <v>0</v>
      </c>
    </row>
    <row r="819" spans="2:23" x14ac:dyDescent="0.25">
      <c r="B819">
        <v>817</v>
      </c>
      <c r="C819" s="35">
        <f t="shared" si="231"/>
        <v>0</v>
      </c>
      <c r="D819" s="46">
        <f>IF(W818&gt;0,ROUND(PMT(EvalSheet!$F$92/12,EvalSheet!$F$96*12,-C819),5),0)</f>
        <v>0</v>
      </c>
      <c r="E819" s="6">
        <f t="shared" si="230"/>
        <v>0</v>
      </c>
      <c r="F819" s="6">
        <f>IF(W818&gt;0,ROUND(MIN(C819,EvalSheet!$F$168)*$F$1,2),0)</f>
        <v>0</v>
      </c>
      <c r="G819" s="7">
        <v>0</v>
      </c>
      <c r="H819" s="7">
        <f>IF(W818&gt;0,ROUND(MIN(C819,EvalSheet!$F$168)*$H$1,0),0)</f>
        <v>0</v>
      </c>
      <c r="I819" s="7">
        <f>IF(W818&gt;0,ROUND(MIN(C819,EvalSheet!$F$168)*$I$1,2),0)</f>
        <v>0</v>
      </c>
      <c r="J819" s="7">
        <f>IF(W818&gt;0,ROUND(MIN(C819,EvalSheet!$F$168)*$J$1,2),0)</f>
        <v>0</v>
      </c>
      <c r="K819" s="7">
        <f>IF(W818&gt;0,ROUND(MIN(C819,EvalSheet!$F$168)*$K$1,2),0)</f>
        <v>0</v>
      </c>
      <c r="L819" s="6">
        <f t="shared" si="232"/>
        <v>0</v>
      </c>
      <c r="M819" s="7">
        <f t="shared" si="233"/>
        <v>0</v>
      </c>
      <c r="N819" s="2">
        <f t="shared" si="224"/>
        <v>0</v>
      </c>
      <c r="O819" s="80">
        <f t="shared" si="225"/>
        <v>0</v>
      </c>
      <c r="P819" s="79">
        <f t="shared" si="226"/>
        <v>0</v>
      </c>
      <c r="Q819" s="80">
        <f t="shared" si="227"/>
        <v>0</v>
      </c>
      <c r="R819" s="80">
        <f t="shared" si="228"/>
        <v>0</v>
      </c>
      <c r="S819">
        <f t="shared" si="234"/>
        <v>0</v>
      </c>
      <c r="T819" s="35">
        <f t="shared" si="229"/>
        <v>0</v>
      </c>
      <c r="U819" s="35">
        <f t="shared" si="235"/>
        <v>0</v>
      </c>
      <c r="V819" s="42">
        <f t="shared" si="236"/>
        <v>0</v>
      </c>
      <c r="W819" s="42">
        <f t="shared" si="237"/>
        <v>0</v>
      </c>
    </row>
    <row r="820" spans="2:23" x14ac:dyDescent="0.25">
      <c r="B820">
        <v>818</v>
      </c>
      <c r="C820" s="35">
        <f t="shared" si="231"/>
        <v>0</v>
      </c>
      <c r="D820" s="46">
        <f>IF(W819&gt;0,ROUND(PMT(EvalSheet!$F$92/12,EvalSheet!$F$96*12,-C820),5),0)</f>
        <v>0</v>
      </c>
      <c r="E820" s="6">
        <f t="shared" si="230"/>
        <v>0</v>
      </c>
      <c r="F820" s="6">
        <f>IF(W819&gt;0,ROUND(MIN(C820,EvalSheet!$F$168)*$F$1,2),0)</f>
        <v>0</v>
      </c>
      <c r="G820" s="7">
        <v>0</v>
      </c>
      <c r="H820" s="7">
        <f>IF(W819&gt;0,ROUND(MIN(C820,EvalSheet!$F$168)*$H$1,0),0)</f>
        <v>0</v>
      </c>
      <c r="I820" s="7">
        <f>IF(W819&gt;0,ROUND(MIN(C820,EvalSheet!$F$168)*$I$1,2),0)</f>
        <v>0</v>
      </c>
      <c r="J820" s="7">
        <f>IF(W819&gt;0,ROUND(MIN(C820,EvalSheet!$F$168)*$J$1,2),0)</f>
        <v>0</v>
      </c>
      <c r="K820" s="7">
        <f>IF(W819&gt;0,ROUND(MIN(C820,EvalSheet!$F$168)*$K$1,2),0)</f>
        <v>0</v>
      </c>
      <c r="L820" s="6">
        <f t="shared" si="232"/>
        <v>0</v>
      </c>
      <c r="M820" s="7">
        <f t="shared" si="233"/>
        <v>0</v>
      </c>
      <c r="N820" s="2">
        <f t="shared" si="224"/>
        <v>0</v>
      </c>
      <c r="O820" s="80">
        <f t="shared" si="225"/>
        <v>0</v>
      </c>
      <c r="P820" s="79">
        <f t="shared" si="226"/>
        <v>0</v>
      </c>
      <c r="Q820" s="80">
        <f t="shared" si="227"/>
        <v>0</v>
      </c>
      <c r="R820" s="80">
        <f t="shared" si="228"/>
        <v>0</v>
      </c>
      <c r="S820">
        <f t="shared" si="234"/>
        <v>0</v>
      </c>
      <c r="T820" s="35">
        <f t="shared" si="229"/>
        <v>0</v>
      </c>
      <c r="U820" s="35">
        <f t="shared" si="235"/>
        <v>0</v>
      </c>
      <c r="V820" s="42">
        <f t="shared" si="236"/>
        <v>0</v>
      </c>
      <c r="W820" s="42">
        <f t="shared" si="237"/>
        <v>0</v>
      </c>
    </row>
    <row r="821" spans="2:23" x14ac:dyDescent="0.25">
      <c r="B821">
        <v>819</v>
      </c>
      <c r="C821" s="35">
        <f t="shared" si="231"/>
        <v>0</v>
      </c>
      <c r="D821" s="46">
        <f>IF(W820&gt;0,ROUND(PMT(EvalSheet!$F$92/12,EvalSheet!$F$96*12,-C821),5),0)</f>
        <v>0</v>
      </c>
      <c r="E821" s="6">
        <f t="shared" si="230"/>
        <v>0</v>
      </c>
      <c r="F821" s="6">
        <f>IF(W820&gt;0,ROUND(MIN(C821,EvalSheet!$F$168)*$F$1,2),0)</f>
        <v>0</v>
      </c>
      <c r="G821" s="7">
        <v>0</v>
      </c>
      <c r="H821" s="7">
        <f>IF(W820&gt;0,ROUND(MIN(C821,EvalSheet!$F$168)*$H$1,0),0)</f>
        <v>0</v>
      </c>
      <c r="I821" s="7">
        <f>IF(W820&gt;0,ROUND(MIN(C821,EvalSheet!$F$168)*$I$1,2),0)</f>
        <v>0</v>
      </c>
      <c r="J821" s="7">
        <f>IF(W820&gt;0,ROUND(MIN(C821,EvalSheet!$F$168)*$J$1,2),0)</f>
        <v>0</v>
      </c>
      <c r="K821" s="7">
        <f>IF(W820&gt;0,ROUND(MIN(C821,EvalSheet!$F$168)*$K$1,2),0)</f>
        <v>0</v>
      </c>
      <c r="L821" s="6">
        <f t="shared" si="232"/>
        <v>0</v>
      </c>
      <c r="M821" s="7">
        <f t="shared" si="233"/>
        <v>0</v>
      </c>
      <c r="N821" s="2">
        <f t="shared" si="224"/>
        <v>0</v>
      </c>
      <c r="O821" s="80">
        <f t="shared" si="225"/>
        <v>0</v>
      </c>
      <c r="P821" s="79">
        <f t="shared" si="226"/>
        <v>0</v>
      </c>
      <c r="Q821" s="80">
        <f t="shared" si="227"/>
        <v>0</v>
      </c>
      <c r="R821" s="80">
        <f t="shared" si="228"/>
        <v>0</v>
      </c>
      <c r="S821">
        <f t="shared" si="234"/>
        <v>0</v>
      </c>
      <c r="T821" s="35">
        <f t="shared" si="229"/>
        <v>0</v>
      </c>
      <c r="U821" s="35">
        <f t="shared" si="235"/>
        <v>0</v>
      </c>
      <c r="V821" s="42">
        <f t="shared" si="236"/>
        <v>0</v>
      </c>
      <c r="W821" s="42">
        <f t="shared" si="237"/>
        <v>0</v>
      </c>
    </row>
    <row r="822" spans="2:23" x14ac:dyDescent="0.25">
      <c r="B822">
        <v>820</v>
      </c>
      <c r="C822" s="35">
        <f t="shared" si="231"/>
        <v>0</v>
      </c>
      <c r="D822" s="46">
        <f>IF(W821&gt;0,ROUND(PMT(EvalSheet!$F$92/12,EvalSheet!$F$96*12,-C822),5),0)</f>
        <v>0</v>
      </c>
      <c r="E822" s="6">
        <f t="shared" si="230"/>
        <v>0</v>
      </c>
      <c r="F822" s="6">
        <f>IF(W821&gt;0,ROUND(MIN(C822,EvalSheet!$F$168)*$F$1,2),0)</f>
        <v>0</v>
      </c>
      <c r="G822" s="7">
        <v>0</v>
      </c>
      <c r="H822" s="7">
        <f>IF(W821&gt;0,ROUND(MIN(C822,EvalSheet!$F$168)*$H$1,0),0)</f>
        <v>0</v>
      </c>
      <c r="I822" s="7">
        <f>IF(W821&gt;0,ROUND(MIN(C822,EvalSheet!$F$168)*$I$1,2),0)</f>
        <v>0</v>
      </c>
      <c r="J822" s="7">
        <f>IF(W821&gt;0,ROUND(MIN(C822,EvalSheet!$F$168)*$J$1,2),0)</f>
        <v>0</v>
      </c>
      <c r="K822" s="7">
        <f>IF(W821&gt;0,ROUND(MIN(C822,EvalSheet!$F$168)*$K$1,2),0)</f>
        <v>0</v>
      </c>
      <c r="L822" s="6">
        <f t="shared" si="232"/>
        <v>0</v>
      </c>
      <c r="M822" s="7">
        <f t="shared" si="233"/>
        <v>0</v>
      </c>
      <c r="N822" s="2">
        <f t="shared" si="224"/>
        <v>0</v>
      </c>
      <c r="O822" s="80">
        <f t="shared" si="225"/>
        <v>0</v>
      </c>
      <c r="P822" s="79">
        <f t="shared" si="226"/>
        <v>0</v>
      </c>
      <c r="Q822" s="80">
        <f t="shared" si="227"/>
        <v>0</v>
      </c>
      <c r="R822" s="80">
        <f t="shared" si="228"/>
        <v>0</v>
      </c>
      <c r="S822">
        <f t="shared" si="234"/>
        <v>0</v>
      </c>
      <c r="T822" s="35">
        <f t="shared" si="229"/>
        <v>0</v>
      </c>
      <c r="U822" s="35">
        <f t="shared" si="235"/>
        <v>0</v>
      </c>
      <c r="V822" s="42">
        <f t="shared" si="236"/>
        <v>0</v>
      </c>
      <c r="W822" s="42">
        <f t="shared" si="237"/>
        <v>0</v>
      </c>
    </row>
    <row r="823" spans="2:23" x14ac:dyDescent="0.25">
      <c r="B823">
        <v>821</v>
      </c>
      <c r="C823" s="35">
        <f t="shared" ref="C823:C858" si="238">IF(W822&gt;0,C822-1000,C822)</f>
        <v>0</v>
      </c>
      <c r="D823" s="46">
        <f>IF(W822&gt;0,ROUND(PMT(EvalSheet!$F$92/12,EvalSheet!$F$96*12,-C823),5),0)</f>
        <v>0</v>
      </c>
      <c r="E823" s="6">
        <f t="shared" si="230"/>
        <v>0</v>
      </c>
      <c r="F823" s="6">
        <f>IF(W822&gt;0,ROUND(MIN(C823,EvalSheet!$F$168)*$F$1,2),0)</f>
        <v>0</v>
      </c>
      <c r="G823" s="7">
        <v>0</v>
      </c>
      <c r="H823" s="7">
        <f>IF(W822&gt;0,ROUND(MIN(C823,EvalSheet!$F$168)*$H$1,0),0)</f>
        <v>0</v>
      </c>
      <c r="I823" s="7">
        <f>IF(W822&gt;0,ROUND(MIN(C823,EvalSheet!$F$168)*$I$1,2),0)</f>
        <v>0</v>
      </c>
      <c r="J823" s="7">
        <f>IF(W822&gt;0,ROUND(MIN(C823,EvalSheet!$F$168)*$J$1,2),0)</f>
        <v>0</v>
      </c>
      <c r="K823" s="7">
        <f>IF(W822&gt;0,ROUND(MIN(C823,EvalSheet!$F$168)*$K$1,2),0)</f>
        <v>0</v>
      </c>
      <c r="L823" s="6">
        <f t="shared" ref="L823:L858" si="239">IF(W822&gt;0,F823+SUM(H823:K823),0)</f>
        <v>0</v>
      </c>
      <c r="M823" s="7">
        <f t="shared" ref="M823:M858" si="240">IF(W822&gt;0,ROUND(L823/12,2),0)</f>
        <v>0</v>
      </c>
      <c r="N823" s="2">
        <f t="shared" si="224"/>
        <v>0</v>
      </c>
      <c r="O823" s="80">
        <f t="shared" si="225"/>
        <v>0</v>
      </c>
      <c r="P823" s="79">
        <f t="shared" si="226"/>
        <v>0</v>
      </c>
      <c r="Q823" s="80">
        <f t="shared" si="227"/>
        <v>0</v>
      </c>
      <c r="R823" s="80">
        <f t="shared" si="228"/>
        <v>0</v>
      </c>
      <c r="S823">
        <f t="shared" ref="S823:S858" si="241">IF(W822&gt;0,S822,0)</f>
        <v>0</v>
      </c>
      <c r="T823" s="35">
        <f t="shared" si="229"/>
        <v>0</v>
      </c>
      <c r="U823" s="35">
        <f t="shared" ref="U823:U858" si="242">IF(AND(T823&gt;0,T824=0),T823,0)</f>
        <v>0</v>
      </c>
      <c r="V823" s="42">
        <f t="shared" ref="V823:V858" si="243">IF(W822&gt;0,V822,0)</f>
        <v>0</v>
      </c>
      <c r="W823" s="42">
        <f t="shared" ref="W823:W858" si="244">IF(ROUND(T823-V823,2)&gt;0,ROUND(T823-V823,2),0)</f>
        <v>0</v>
      </c>
    </row>
    <row r="824" spans="2:23" x14ac:dyDescent="0.25">
      <c r="B824">
        <v>822</v>
      </c>
      <c r="C824" s="35">
        <f t="shared" si="238"/>
        <v>0</v>
      </c>
      <c r="D824" s="46">
        <f>IF(W823&gt;0,ROUND(PMT(EvalSheet!$F$92/12,EvalSheet!$F$96*12,-C824),5),0)</f>
        <v>0</v>
      </c>
      <c r="E824" s="6">
        <f t="shared" si="230"/>
        <v>0</v>
      </c>
      <c r="F824" s="6">
        <f>IF(W823&gt;0,ROUND(MIN(C824,EvalSheet!$F$168)*$F$1,2),0)</f>
        <v>0</v>
      </c>
      <c r="G824" s="7">
        <v>0</v>
      </c>
      <c r="H824" s="7">
        <f>IF(W823&gt;0,ROUND(MIN(C824,EvalSheet!$F$168)*$H$1,0),0)</f>
        <v>0</v>
      </c>
      <c r="I824" s="7">
        <f>IF(W823&gt;0,ROUND(MIN(C824,EvalSheet!$F$168)*$I$1,2),0)</f>
        <v>0</v>
      </c>
      <c r="J824" s="7">
        <f>IF(W823&gt;0,ROUND(MIN(C824,EvalSheet!$F$168)*$J$1,2),0)</f>
        <v>0</v>
      </c>
      <c r="K824" s="7">
        <f>IF(W823&gt;0,ROUND(MIN(C824,EvalSheet!$F$168)*$K$1,2),0)</f>
        <v>0</v>
      </c>
      <c r="L824" s="6">
        <f t="shared" si="239"/>
        <v>0</v>
      </c>
      <c r="M824" s="7">
        <f t="shared" si="240"/>
        <v>0</v>
      </c>
      <c r="N824" s="2">
        <f t="shared" si="224"/>
        <v>0</v>
      </c>
      <c r="O824" s="80">
        <f t="shared" si="225"/>
        <v>0</v>
      </c>
      <c r="P824" s="79">
        <f t="shared" si="226"/>
        <v>0</v>
      </c>
      <c r="Q824" s="80">
        <f t="shared" si="227"/>
        <v>0</v>
      </c>
      <c r="R824" s="80">
        <f t="shared" si="228"/>
        <v>0</v>
      </c>
      <c r="S824">
        <f t="shared" si="241"/>
        <v>0</v>
      </c>
      <c r="T824" s="35">
        <f t="shared" si="229"/>
        <v>0</v>
      </c>
      <c r="U824" s="35">
        <f t="shared" si="242"/>
        <v>0</v>
      </c>
      <c r="V824" s="42">
        <f t="shared" si="243"/>
        <v>0</v>
      </c>
      <c r="W824" s="42">
        <f t="shared" si="244"/>
        <v>0</v>
      </c>
    </row>
    <row r="825" spans="2:23" x14ac:dyDescent="0.25">
      <c r="B825">
        <v>823</v>
      </c>
      <c r="C825" s="35">
        <f t="shared" si="238"/>
        <v>0</v>
      </c>
      <c r="D825" s="46">
        <f>IF(W824&gt;0,ROUND(PMT(EvalSheet!$F$92/12,EvalSheet!$F$96*12,-C825),5),0)</f>
        <v>0</v>
      </c>
      <c r="E825" s="6">
        <f t="shared" si="230"/>
        <v>0</v>
      </c>
      <c r="F825" s="6">
        <f>IF(W824&gt;0,ROUND(MIN(C825,EvalSheet!$F$168)*$F$1,2),0)</f>
        <v>0</v>
      </c>
      <c r="G825" s="7">
        <v>0</v>
      </c>
      <c r="H825" s="7">
        <f>IF(W824&gt;0,ROUND(MIN(C825,EvalSheet!$F$168)*$H$1,0),0)</f>
        <v>0</v>
      </c>
      <c r="I825" s="7">
        <f>IF(W824&gt;0,ROUND(MIN(C825,EvalSheet!$F$168)*$I$1,2),0)</f>
        <v>0</v>
      </c>
      <c r="J825" s="7">
        <f>IF(W824&gt;0,ROUND(MIN(C825,EvalSheet!$F$168)*$J$1,2),0)</f>
        <v>0</v>
      </c>
      <c r="K825" s="7">
        <f>IF(W824&gt;0,ROUND(MIN(C825,EvalSheet!$F$168)*$K$1,2),0)</f>
        <v>0</v>
      </c>
      <c r="L825" s="6">
        <f t="shared" si="239"/>
        <v>0</v>
      </c>
      <c r="M825" s="7">
        <f t="shared" si="240"/>
        <v>0</v>
      </c>
      <c r="N825" s="2">
        <f t="shared" si="224"/>
        <v>0</v>
      </c>
      <c r="O825" s="80">
        <f t="shared" si="225"/>
        <v>0</v>
      </c>
      <c r="P825" s="79">
        <f t="shared" si="226"/>
        <v>0</v>
      </c>
      <c r="Q825" s="80">
        <f t="shared" si="227"/>
        <v>0</v>
      </c>
      <c r="R825" s="80">
        <f t="shared" si="228"/>
        <v>0</v>
      </c>
      <c r="S825">
        <f t="shared" si="241"/>
        <v>0</v>
      </c>
      <c r="T825" s="35">
        <f t="shared" si="229"/>
        <v>0</v>
      </c>
      <c r="U825" s="35">
        <f t="shared" si="242"/>
        <v>0</v>
      </c>
      <c r="V825" s="42">
        <f t="shared" si="243"/>
        <v>0</v>
      </c>
      <c r="W825" s="42">
        <f t="shared" si="244"/>
        <v>0</v>
      </c>
    </row>
    <row r="826" spans="2:23" x14ac:dyDescent="0.25">
      <c r="B826">
        <v>824</v>
      </c>
      <c r="C826" s="35">
        <f t="shared" si="238"/>
        <v>0</v>
      </c>
      <c r="D826" s="46">
        <f>IF(W825&gt;0,ROUND(PMT(EvalSheet!$F$92/12,EvalSheet!$F$96*12,-C826),5),0)</f>
        <v>0</v>
      </c>
      <c r="E826" s="6">
        <f t="shared" si="230"/>
        <v>0</v>
      </c>
      <c r="F826" s="6">
        <f>IF(W825&gt;0,ROUND(MIN(C826,EvalSheet!$F$168)*$F$1,2),0)</f>
        <v>0</v>
      </c>
      <c r="G826" s="7">
        <v>0</v>
      </c>
      <c r="H826" s="7">
        <f>IF(W825&gt;0,ROUND(MIN(C826,EvalSheet!$F$168)*$H$1,0),0)</f>
        <v>0</v>
      </c>
      <c r="I826" s="7">
        <f>IF(W825&gt;0,ROUND(MIN(C826,EvalSheet!$F$168)*$I$1,2),0)</f>
        <v>0</v>
      </c>
      <c r="J826" s="7">
        <f>IF(W825&gt;0,ROUND(MIN(C826,EvalSheet!$F$168)*$J$1,2),0)</f>
        <v>0</v>
      </c>
      <c r="K826" s="7">
        <f>IF(W825&gt;0,ROUND(MIN(C826,EvalSheet!$F$168)*$K$1,2),0)</f>
        <v>0</v>
      </c>
      <c r="L826" s="6">
        <f t="shared" si="239"/>
        <v>0</v>
      </c>
      <c r="M826" s="7">
        <f t="shared" si="240"/>
        <v>0</v>
      </c>
      <c r="N826" s="2">
        <f t="shared" si="224"/>
        <v>0</v>
      </c>
      <c r="O826" s="80">
        <f t="shared" si="225"/>
        <v>0</v>
      </c>
      <c r="P826" s="79">
        <f t="shared" si="226"/>
        <v>0</v>
      </c>
      <c r="Q826" s="80">
        <f t="shared" si="227"/>
        <v>0</v>
      </c>
      <c r="R826" s="80">
        <f t="shared" si="228"/>
        <v>0</v>
      </c>
      <c r="S826">
        <f t="shared" si="241"/>
        <v>0</v>
      </c>
      <c r="T826" s="35">
        <f t="shared" si="229"/>
        <v>0</v>
      </c>
      <c r="U826" s="35">
        <f t="shared" si="242"/>
        <v>0</v>
      </c>
      <c r="V826" s="42">
        <f t="shared" si="243"/>
        <v>0</v>
      </c>
      <c r="W826" s="42">
        <f t="shared" si="244"/>
        <v>0</v>
      </c>
    </row>
    <row r="827" spans="2:23" x14ac:dyDescent="0.25">
      <c r="B827">
        <v>825</v>
      </c>
      <c r="C827" s="35">
        <f t="shared" si="238"/>
        <v>0</v>
      </c>
      <c r="D827" s="46">
        <f>IF(W826&gt;0,ROUND(PMT(EvalSheet!$F$92/12,EvalSheet!$F$96*12,-C827),5),0)</f>
        <v>0</v>
      </c>
      <c r="E827" s="6">
        <f t="shared" si="230"/>
        <v>0</v>
      </c>
      <c r="F827" s="6">
        <f>IF(W826&gt;0,ROUND(MIN(C827,EvalSheet!$F$168)*$F$1,2),0)</f>
        <v>0</v>
      </c>
      <c r="G827" s="7">
        <v>0</v>
      </c>
      <c r="H827" s="7">
        <f>IF(W826&gt;0,ROUND(MIN(C827,EvalSheet!$F$168)*$H$1,0),0)</f>
        <v>0</v>
      </c>
      <c r="I827" s="7">
        <f>IF(W826&gt;0,ROUND(MIN(C827,EvalSheet!$F$168)*$I$1,2),0)</f>
        <v>0</v>
      </c>
      <c r="J827" s="7">
        <f>IF(W826&gt;0,ROUND(MIN(C827,EvalSheet!$F$168)*$J$1,2),0)</f>
        <v>0</v>
      </c>
      <c r="K827" s="7">
        <f>IF(W826&gt;0,ROUND(MIN(C827,EvalSheet!$F$168)*$K$1,2),0)</f>
        <v>0</v>
      </c>
      <c r="L827" s="6">
        <f t="shared" si="239"/>
        <v>0</v>
      </c>
      <c r="M827" s="7">
        <f t="shared" si="240"/>
        <v>0</v>
      </c>
      <c r="N827" s="2">
        <f t="shared" si="224"/>
        <v>0</v>
      </c>
      <c r="O827" s="80">
        <f t="shared" si="225"/>
        <v>0</v>
      </c>
      <c r="P827" s="79">
        <f t="shared" si="226"/>
        <v>0</v>
      </c>
      <c r="Q827" s="80">
        <f t="shared" si="227"/>
        <v>0</v>
      </c>
      <c r="R827" s="80">
        <f t="shared" si="228"/>
        <v>0</v>
      </c>
      <c r="S827">
        <f t="shared" si="241"/>
        <v>0</v>
      </c>
      <c r="T827" s="35">
        <f t="shared" si="229"/>
        <v>0</v>
      </c>
      <c r="U827" s="35">
        <f t="shared" si="242"/>
        <v>0</v>
      </c>
      <c r="V827" s="42">
        <f t="shared" si="243"/>
        <v>0</v>
      </c>
      <c r="W827" s="42">
        <f t="shared" si="244"/>
        <v>0</v>
      </c>
    </row>
    <row r="828" spans="2:23" x14ac:dyDescent="0.25">
      <c r="B828">
        <v>826</v>
      </c>
      <c r="C828" s="35">
        <f t="shared" si="238"/>
        <v>0</v>
      </c>
      <c r="D828" s="46">
        <f>IF(W827&gt;0,ROUND(PMT(EvalSheet!$F$92/12,EvalSheet!$F$96*12,-C828),5),0)</f>
        <v>0</v>
      </c>
      <c r="E828" s="6">
        <f t="shared" si="230"/>
        <v>0</v>
      </c>
      <c r="F828" s="6">
        <f>IF(W827&gt;0,ROUND(MIN(C828,EvalSheet!$F$168)*$F$1,2),0)</f>
        <v>0</v>
      </c>
      <c r="G828" s="7">
        <v>0</v>
      </c>
      <c r="H828" s="7">
        <f>IF(W827&gt;0,ROUND(MIN(C828,EvalSheet!$F$168)*$H$1,0),0)</f>
        <v>0</v>
      </c>
      <c r="I828" s="7">
        <f>IF(W827&gt;0,ROUND(MIN(C828,EvalSheet!$F$168)*$I$1,2),0)</f>
        <v>0</v>
      </c>
      <c r="J828" s="7">
        <f>IF(W827&gt;0,ROUND(MIN(C828,EvalSheet!$F$168)*$J$1,2),0)</f>
        <v>0</v>
      </c>
      <c r="K828" s="7">
        <f>IF(W827&gt;0,ROUND(MIN(C828,EvalSheet!$F$168)*$K$1,2),0)</f>
        <v>0</v>
      </c>
      <c r="L828" s="6">
        <f t="shared" si="239"/>
        <v>0</v>
      </c>
      <c r="M828" s="7">
        <f t="shared" si="240"/>
        <v>0</v>
      </c>
      <c r="N828" s="2">
        <f t="shared" si="224"/>
        <v>0</v>
      </c>
      <c r="O828" s="80">
        <f t="shared" si="225"/>
        <v>0</v>
      </c>
      <c r="P828" s="79">
        <f t="shared" si="226"/>
        <v>0</v>
      </c>
      <c r="Q828" s="80">
        <f t="shared" si="227"/>
        <v>0</v>
      </c>
      <c r="R828" s="80">
        <f t="shared" si="228"/>
        <v>0</v>
      </c>
      <c r="S828">
        <f t="shared" si="241"/>
        <v>0</v>
      </c>
      <c r="T828" s="35">
        <f t="shared" si="229"/>
        <v>0</v>
      </c>
      <c r="U828" s="35">
        <f t="shared" si="242"/>
        <v>0</v>
      </c>
      <c r="V828" s="42">
        <f t="shared" si="243"/>
        <v>0</v>
      </c>
      <c r="W828" s="42">
        <f t="shared" si="244"/>
        <v>0</v>
      </c>
    </row>
    <row r="829" spans="2:23" x14ac:dyDescent="0.25">
      <c r="B829">
        <v>827</v>
      </c>
      <c r="C829" s="35">
        <f t="shared" si="238"/>
        <v>0</v>
      </c>
      <c r="D829" s="46">
        <f>IF(W828&gt;0,ROUND(PMT(EvalSheet!$F$92/12,EvalSheet!$F$96*12,-C829),5),0)</f>
        <v>0</v>
      </c>
      <c r="E829" s="6">
        <f t="shared" si="230"/>
        <v>0</v>
      </c>
      <c r="F829" s="6">
        <f>IF(W828&gt;0,ROUND(MIN(C829,EvalSheet!$F$168)*$F$1,2),0)</f>
        <v>0</v>
      </c>
      <c r="G829" s="7">
        <v>0</v>
      </c>
      <c r="H829" s="7">
        <f>IF(W828&gt;0,ROUND(MIN(C829,EvalSheet!$F$168)*$H$1,0),0)</f>
        <v>0</v>
      </c>
      <c r="I829" s="7">
        <f>IF(W828&gt;0,ROUND(MIN(C829,EvalSheet!$F$168)*$I$1,2),0)</f>
        <v>0</v>
      </c>
      <c r="J829" s="7">
        <f>IF(W828&gt;0,ROUND(MIN(C829,EvalSheet!$F$168)*$J$1,2),0)</f>
        <v>0</v>
      </c>
      <c r="K829" s="7">
        <f>IF(W828&gt;0,ROUND(MIN(C829,EvalSheet!$F$168)*$K$1,2),0)</f>
        <v>0</v>
      </c>
      <c r="L829" s="6">
        <f t="shared" si="239"/>
        <v>0</v>
      </c>
      <c r="M829" s="7">
        <f t="shared" si="240"/>
        <v>0</v>
      </c>
      <c r="N829" s="2">
        <f t="shared" si="224"/>
        <v>0</v>
      </c>
      <c r="O829" s="80">
        <f t="shared" si="225"/>
        <v>0</v>
      </c>
      <c r="P829" s="79">
        <f t="shared" si="226"/>
        <v>0</v>
      </c>
      <c r="Q829" s="80">
        <f t="shared" si="227"/>
        <v>0</v>
      </c>
      <c r="R829" s="80">
        <f t="shared" si="228"/>
        <v>0</v>
      </c>
      <c r="S829">
        <f t="shared" si="241"/>
        <v>0</v>
      </c>
      <c r="T829" s="35">
        <f t="shared" si="229"/>
        <v>0</v>
      </c>
      <c r="U829" s="35">
        <f t="shared" si="242"/>
        <v>0</v>
      </c>
      <c r="V829" s="42">
        <f t="shared" si="243"/>
        <v>0</v>
      </c>
      <c r="W829" s="42">
        <f t="shared" si="244"/>
        <v>0</v>
      </c>
    </row>
    <row r="830" spans="2:23" x14ac:dyDescent="0.25">
      <c r="B830">
        <v>828</v>
      </c>
      <c r="C830" s="35">
        <f t="shared" si="238"/>
        <v>0</v>
      </c>
      <c r="D830" s="46">
        <f>IF(W829&gt;0,ROUND(PMT(EvalSheet!$F$92/12,EvalSheet!$F$96*12,-C830),5),0)</f>
        <v>0</v>
      </c>
      <c r="E830" s="6">
        <f t="shared" si="230"/>
        <v>0</v>
      </c>
      <c r="F830" s="6">
        <f>IF(W829&gt;0,ROUND(MIN(C830,EvalSheet!$F$168)*$F$1,2),0)</f>
        <v>0</v>
      </c>
      <c r="G830" s="7">
        <v>0</v>
      </c>
      <c r="H830" s="7">
        <f>IF(W829&gt;0,ROUND(MIN(C830,EvalSheet!$F$168)*$H$1,0),0)</f>
        <v>0</v>
      </c>
      <c r="I830" s="7">
        <f>IF(W829&gt;0,ROUND(MIN(C830,EvalSheet!$F$168)*$I$1,2),0)</f>
        <v>0</v>
      </c>
      <c r="J830" s="7">
        <f>IF(W829&gt;0,ROUND(MIN(C830,EvalSheet!$F$168)*$J$1,2),0)</f>
        <v>0</v>
      </c>
      <c r="K830" s="7">
        <f>IF(W829&gt;0,ROUND(MIN(C830,EvalSheet!$F$168)*$K$1,2),0)</f>
        <v>0</v>
      </c>
      <c r="L830" s="6">
        <f t="shared" si="239"/>
        <v>0</v>
      </c>
      <c r="M830" s="7">
        <f t="shared" si="240"/>
        <v>0</v>
      </c>
      <c r="N830" s="2">
        <f t="shared" si="224"/>
        <v>0</v>
      </c>
      <c r="O830" s="80">
        <f t="shared" si="225"/>
        <v>0</v>
      </c>
      <c r="P830" s="79">
        <f t="shared" si="226"/>
        <v>0</v>
      </c>
      <c r="Q830" s="80">
        <f t="shared" si="227"/>
        <v>0</v>
      </c>
      <c r="R830" s="80">
        <f t="shared" si="228"/>
        <v>0</v>
      </c>
      <c r="S830">
        <f t="shared" si="241"/>
        <v>0</v>
      </c>
      <c r="T830" s="35">
        <f t="shared" si="229"/>
        <v>0</v>
      </c>
      <c r="U830" s="35">
        <f t="shared" si="242"/>
        <v>0</v>
      </c>
      <c r="V830" s="42">
        <f t="shared" si="243"/>
        <v>0</v>
      </c>
      <c r="W830" s="42">
        <f t="shared" si="244"/>
        <v>0</v>
      </c>
    </row>
    <row r="831" spans="2:23" x14ac:dyDescent="0.25">
      <c r="B831">
        <v>829</v>
      </c>
      <c r="C831" s="35">
        <f t="shared" si="238"/>
        <v>0</v>
      </c>
      <c r="D831" s="46">
        <f>IF(W830&gt;0,ROUND(PMT(EvalSheet!$F$92/12,EvalSheet!$F$96*12,-C831),5),0)</f>
        <v>0</v>
      </c>
      <c r="E831" s="6">
        <f t="shared" si="230"/>
        <v>0</v>
      </c>
      <c r="F831" s="6">
        <f>IF(W830&gt;0,ROUND(MIN(C831,EvalSheet!$F$168)*$F$1,2),0)</f>
        <v>0</v>
      </c>
      <c r="G831" s="7">
        <v>0</v>
      </c>
      <c r="H831" s="7">
        <f>IF(W830&gt;0,ROUND(MIN(C831,EvalSheet!$F$168)*$H$1,0),0)</f>
        <v>0</v>
      </c>
      <c r="I831" s="7">
        <f>IF(W830&gt;0,ROUND(MIN(C831,EvalSheet!$F$168)*$I$1,2),0)</f>
        <v>0</v>
      </c>
      <c r="J831" s="7">
        <f>IF(W830&gt;0,ROUND(MIN(C831,EvalSheet!$F$168)*$J$1,2),0)</f>
        <v>0</v>
      </c>
      <c r="K831" s="7">
        <f>IF(W830&gt;0,ROUND(MIN(C831,EvalSheet!$F$168)*$K$1,2),0)</f>
        <v>0</v>
      </c>
      <c r="L831" s="6">
        <f t="shared" si="239"/>
        <v>0</v>
      </c>
      <c r="M831" s="7">
        <f t="shared" si="240"/>
        <v>0</v>
      </c>
      <c r="N831" s="2">
        <f t="shared" si="224"/>
        <v>0</v>
      </c>
      <c r="O831" s="80">
        <f t="shared" si="225"/>
        <v>0</v>
      </c>
      <c r="P831" s="79">
        <f t="shared" si="226"/>
        <v>0</v>
      </c>
      <c r="Q831" s="80">
        <f t="shared" si="227"/>
        <v>0</v>
      </c>
      <c r="R831" s="80">
        <f t="shared" si="228"/>
        <v>0</v>
      </c>
      <c r="S831">
        <f t="shared" si="241"/>
        <v>0</v>
      </c>
      <c r="T831" s="35">
        <f t="shared" si="229"/>
        <v>0</v>
      </c>
      <c r="U831" s="35">
        <f t="shared" si="242"/>
        <v>0</v>
      </c>
      <c r="V831" s="42">
        <f t="shared" si="243"/>
        <v>0</v>
      </c>
      <c r="W831" s="42">
        <f t="shared" si="244"/>
        <v>0</v>
      </c>
    </row>
    <row r="832" spans="2:23" x14ac:dyDescent="0.25">
      <c r="B832">
        <v>830</v>
      </c>
      <c r="C832" s="35">
        <f t="shared" si="238"/>
        <v>0</v>
      </c>
      <c r="D832" s="46">
        <f>IF(W831&gt;0,ROUND(PMT(EvalSheet!$F$92/12,EvalSheet!$F$96*12,-C832),5),0)</f>
        <v>0</v>
      </c>
      <c r="E832" s="6">
        <f t="shared" si="230"/>
        <v>0</v>
      </c>
      <c r="F832" s="6">
        <f>IF(W831&gt;0,ROUND(MIN(C832,EvalSheet!$F$168)*$F$1,2),0)</f>
        <v>0</v>
      </c>
      <c r="G832" s="7">
        <v>0</v>
      </c>
      <c r="H832" s="7">
        <f>IF(W831&gt;0,ROUND(MIN(C832,EvalSheet!$F$168)*$H$1,0),0)</f>
        <v>0</v>
      </c>
      <c r="I832" s="7">
        <f>IF(W831&gt;0,ROUND(MIN(C832,EvalSheet!$F$168)*$I$1,2),0)</f>
        <v>0</v>
      </c>
      <c r="J832" s="7">
        <f>IF(W831&gt;0,ROUND(MIN(C832,EvalSheet!$F$168)*$J$1,2),0)</f>
        <v>0</v>
      </c>
      <c r="K832" s="7">
        <f>IF(W831&gt;0,ROUND(MIN(C832,EvalSheet!$F$168)*$K$1,2),0)</f>
        <v>0</v>
      </c>
      <c r="L832" s="6">
        <f t="shared" si="239"/>
        <v>0</v>
      </c>
      <c r="M832" s="7">
        <f t="shared" si="240"/>
        <v>0</v>
      </c>
      <c r="N832" s="2">
        <f t="shared" si="224"/>
        <v>0</v>
      </c>
      <c r="O832" s="80">
        <f t="shared" si="225"/>
        <v>0</v>
      </c>
      <c r="P832" s="79">
        <f t="shared" si="226"/>
        <v>0</v>
      </c>
      <c r="Q832" s="80">
        <f t="shared" si="227"/>
        <v>0</v>
      </c>
      <c r="R832" s="80">
        <f t="shared" si="228"/>
        <v>0</v>
      </c>
      <c r="S832">
        <f t="shared" si="241"/>
        <v>0</v>
      </c>
      <c r="T832" s="35">
        <f t="shared" si="229"/>
        <v>0</v>
      </c>
      <c r="U832" s="35">
        <f t="shared" si="242"/>
        <v>0</v>
      </c>
      <c r="V832" s="42">
        <f t="shared" si="243"/>
        <v>0</v>
      </c>
      <c r="W832" s="42">
        <f t="shared" si="244"/>
        <v>0</v>
      </c>
    </row>
    <row r="833" spans="2:23" x14ac:dyDescent="0.25">
      <c r="B833">
        <v>831</v>
      </c>
      <c r="C833" s="35">
        <f t="shared" si="238"/>
        <v>0</v>
      </c>
      <c r="D833" s="46">
        <f>IF(W832&gt;0,ROUND(PMT(EvalSheet!$F$92/12,EvalSheet!$F$96*12,-C833),5),0)</f>
        <v>0</v>
      </c>
      <c r="E833" s="6">
        <f t="shared" si="230"/>
        <v>0</v>
      </c>
      <c r="F833" s="6">
        <f>IF(W832&gt;0,ROUND(MIN(C833,EvalSheet!$F$168)*$F$1,2),0)</f>
        <v>0</v>
      </c>
      <c r="G833" s="7">
        <v>0</v>
      </c>
      <c r="H833" s="7">
        <f>IF(W832&gt;0,ROUND(MIN(C833,EvalSheet!$F$168)*$H$1,0),0)</f>
        <v>0</v>
      </c>
      <c r="I833" s="7">
        <f>IF(W832&gt;0,ROUND(MIN(C833,EvalSheet!$F$168)*$I$1,2),0)</f>
        <v>0</v>
      </c>
      <c r="J833" s="7">
        <f>IF(W832&gt;0,ROUND(MIN(C833,EvalSheet!$F$168)*$J$1,2),0)</f>
        <v>0</v>
      </c>
      <c r="K833" s="7">
        <f>IF(W832&gt;0,ROUND(MIN(C833,EvalSheet!$F$168)*$K$1,2),0)</f>
        <v>0</v>
      </c>
      <c r="L833" s="6">
        <f t="shared" si="239"/>
        <v>0</v>
      </c>
      <c r="M833" s="7">
        <f t="shared" si="240"/>
        <v>0</v>
      </c>
      <c r="N833" s="2">
        <f t="shared" si="224"/>
        <v>0</v>
      </c>
      <c r="O833" s="80">
        <f t="shared" si="225"/>
        <v>0</v>
      </c>
      <c r="P833" s="79">
        <f t="shared" si="226"/>
        <v>0</v>
      </c>
      <c r="Q833" s="80">
        <f t="shared" si="227"/>
        <v>0</v>
      </c>
      <c r="R833" s="80">
        <f t="shared" si="228"/>
        <v>0</v>
      </c>
      <c r="S833">
        <f t="shared" si="241"/>
        <v>0</v>
      </c>
      <c r="T833" s="35">
        <f t="shared" si="229"/>
        <v>0</v>
      </c>
      <c r="U833" s="35">
        <f t="shared" si="242"/>
        <v>0</v>
      </c>
      <c r="V833" s="42">
        <f t="shared" si="243"/>
        <v>0</v>
      </c>
      <c r="W833" s="42">
        <f t="shared" si="244"/>
        <v>0</v>
      </c>
    </row>
    <row r="834" spans="2:23" x14ac:dyDescent="0.25">
      <c r="B834">
        <v>832</v>
      </c>
      <c r="C834" s="35">
        <f t="shared" si="238"/>
        <v>0</v>
      </c>
      <c r="D834" s="46">
        <f>IF(W833&gt;0,ROUND(PMT(EvalSheet!$F$92/12,EvalSheet!$F$96*12,-C834),5),0)</f>
        <v>0</v>
      </c>
      <c r="E834" s="6">
        <f t="shared" si="230"/>
        <v>0</v>
      </c>
      <c r="F834" s="6">
        <f>IF(W833&gt;0,ROUND(MIN(C834,EvalSheet!$F$168)*$F$1,2),0)</f>
        <v>0</v>
      </c>
      <c r="G834" s="7">
        <v>0</v>
      </c>
      <c r="H834" s="7">
        <f>IF(W833&gt;0,ROUND(MIN(C834,EvalSheet!$F$168)*$H$1,0),0)</f>
        <v>0</v>
      </c>
      <c r="I834" s="7">
        <f>IF(W833&gt;0,ROUND(MIN(C834,EvalSheet!$F$168)*$I$1,2),0)</f>
        <v>0</v>
      </c>
      <c r="J834" s="7">
        <f>IF(W833&gt;0,ROUND(MIN(C834,EvalSheet!$F$168)*$J$1,2),0)</f>
        <v>0</v>
      </c>
      <c r="K834" s="7">
        <f>IF(W833&gt;0,ROUND(MIN(C834,EvalSheet!$F$168)*$K$1,2),0)</f>
        <v>0</v>
      </c>
      <c r="L834" s="6">
        <f t="shared" si="239"/>
        <v>0</v>
      </c>
      <c r="M834" s="7">
        <f t="shared" si="240"/>
        <v>0</v>
      </c>
      <c r="N834" s="2">
        <f t="shared" si="224"/>
        <v>0</v>
      </c>
      <c r="O834" s="80">
        <f t="shared" si="225"/>
        <v>0</v>
      </c>
      <c r="P834" s="79">
        <f t="shared" si="226"/>
        <v>0</v>
      </c>
      <c r="Q834" s="80">
        <f t="shared" si="227"/>
        <v>0</v>
      </c>
      <c r="R834" s="80">
        <f t="shared" si="228"/>
        <v>0</v>
      </c>
      <c r="S834">
        <f t="shared" si="241"/>
        <v>0</v>
      </c>
      <c r="T834" s="35">
        <f t="shared" si="229"/>
        <v>0</v>
      </c>
      <c r="U834" s="35">
        <f t="shared" si="242"/>
        <v>0</v>
      </c>
      <c r="V834" s="42">
        <f t="shared" si="243"/>
        <v>0</v>
      </c>
      <c r="W834" s="42">
        <f t="shared" si="244"/>
        <v>0</v>
      </c>
    </row>
    <row r="835" spans="2:23" x14ac:dyDescent="0.25">
      <c r="B835">
        <v>833</v>
      </c>
      <c r="C835" s="35">
        <f t="shared" si="238"/>
        <v>0</v>
      </c>
      <c r="D835" s="46">
        <f>IF(W834&gt;0,ROUND(PMT(EvalSheet!$F$92/12,EvalSheet!$F$96*12,-C835),5),0)</f>
        <v>0</v>
      </c>
      <c r="E835" s="6">
        <f t="shared" si="230"/>
        <v>0</v>
      </c>
      <c r="F835" s="6">
        <f>IF(W834&gt;0,ROUND(MIN(C835,EvalSheet!$F$168)*$F$1,2),0)</f>
        <v>0</v>
      </c>
      <c r="G835" s="7">
        <v>0</v>
      </c>
      <c r="H835" s="7">
        <f>IF(W834&gt;0,ROUND(MIN(C835,EvalSheet!$F$168)*$H$1,0),0)</f>
        <v>0</v>
      </c>
      <c r="I835" s="7">
        <f>IF(W834&gt;0,ROUND(MIN(C835,EvalSheet!$F$168)*$I$1,2),0)</f>
        <v>0</v>
      </c>
      <c r="J835" s="7">
        <f>IF(W834&gt;0,ROUND(MIN(C835,EvalSheet!$F$168)*$J$1,2),0)</f>
        <v>0</v>
      </c>
      <c r="K835" s="7">
        <f>IF(W834&gt;0,ROUND(MIN(C835,EvalSheet!$F$168)*$K$1,2),0)</f>
        <v>0</v>
      </c>
      <c r="L835" s="6">
        <f t="shared" si="239"/>
        <v>0</v>
      </c>
      <c r="M835" s="7">
        <f t="shared" si="240"/>
        <v>0</v>
      </c>
      <c r="N835" s="2">
        <f t="shared" ref="N835:N898" si="245">INT(M835)</f>
        <v>0</v>
      </c>
      <c r="O835" s="80">
        <f t="shared" ref="O835:O898" si="246">INT((M835-N835)*10)/10</f>
        <v>0</v>
      </c>
      <c r="P835" s="79">
        <f t="shared" ref="P835:P898" si="247">M835-N835-O835</f>
        <v>0</v>
      </c>
      <c r="Q835" s="80">
        <f t="shared" ref="Q835:Q898" si="248">IF(OR(P835=0.05,P835=0),P835,IF(AND(P835&gt;0.051,P835&lt;0.1),0.1,IF(AND(P835&gt;0.001,P835&lt;0.05),0.05,P835)))</f>
        <v>0</v>
      </c>
      <c r="R835" s="80">
        <f t="shared" ref="R835:R898" si="249">N835+O835+Q835</f>
        <v>0</v>
      </c>
      <c r="S835">
        <f t="shared" si="241"/>
        <v>0</v>
      </c>
      <c r="T835" s="35">
        <f t="shared" si="229"/>
        <v>0</v>
      </c>
      <c r="U835" s="35">
        <f t="shared" si="242"/>
        <v>0</v>
      </c>
      <c r="V835" s="42">
        <f t="shared" si="243"/>
        <v>0</v>
      </c>
      <c r="W835" s="42">
        <f t="shared" si="244"/>
        <v>0</v>
      </c>
    </row>
    <row r="836" spans="2:23" x14ac:dyDescent="0.25">
      <c r="B836">
        <v>834</v>
      </c>
      <c r="C836" s="35">
        <f t="shared" si="238"/>
        <v>0</v>
      </c>
      <c r="D836" s="46">
        <f>IF(W835&gt;0,ROUND(PMT(EvalSheet!$F$92/12,EvalSheet!$F$96*12,-C836),5),0)</f>
        <v>0</v>
      </c>
      <c r="E836" s="6">
        <f t="shared" si="230"/>
        <v>0</v>
      </c>
      <c r="F836" s="6">
        <f>IF(W835&gt;0,ROUND(MIN(C836,EvalSheet!$F$168)*$F$1,2),0)</f>
        <v>0</v>
      </c>
      <c r="G836" s="7">
        <v>0</v>
      </c>
      <c r="H836" s="7">
        <f>IF(W835&gt;0,ROUND(MIN(C836,EvalSheet!$F$168)*$H$1,0),0)</f>
        <v>0</v>
      </c>
      <c r="I836" s="7">
        <f>IF(W835&gt;0,ROUND(MIN(C836,EvalSheet!$F$168)*$I$1,2),0)</f>
        <v>0</v>
      </c>
      <c r="J836" s="7">
        <f>IF(W835&gt;0,ROUND(MIN(C836,EvalSheet!$F$168)*$J$1,2),0)</f>
        <v>0</v>
      </c>
      <c r="K836" s="7">
        <f>IF(W835&gt;0,ROUND(MIN(C836,EvalSheet!$F$168)*$K$1,2),0)</f>
        <v>0</v>
      </c>
      <c r="L836" s="6">
        <f t="shared" si="239"/>
        <v>0</v>
      </c>
      <c r="M836" s="7">
        <f t="shared" si="240"/>
        <v>0</v>
      </c>
      <c r="N836" s="2">
        <f t="shared" si="245"/>
        <v>0</v>
      </c>
      <c r="O836" s="80">
        <f t="shared" si="246"/>
        <v>0</v>
      </c>
      <c r="P836" s="79">
        <f t="shared" si="247"/>
        <v>0</v>
      </c>
      <c r="Q836" s="80">
        <f t="shared" si="248"/>
        <v>0</v>
      </c>
      <c r="R836" s="80">
        <f t="shared" si="249"/>
        <v>0</v>
      </c>
      <c r="S836">
        <f t="shared" si="241"/>
        <v>0</v>
      </c>
      <c r="T836" s="35">
        <f t="shared" ref="T836:T899" si="250">SUM(D836:E836)+R836+S836</f>
        <v>0</v>
      </c>
      <c r="U836" s="35">
        <f t="shared" si="242"/>
        <v>0</v>
      </c>
      <c r="V836" s="42">
        <f t="shared" si="243"/>
        <v>0</v>
      </c>
      <c r="W836" s="42">
        <f t="shared" si="244"/>
        <v>0</v>
      </c>
    </row>
    <row r="837" spans="2:23" x14ac:dyDescent="0.25">
      <c r="B837">
        <v>835</v>
      </c>
      <c r="C837" s="35">
        <f t="shared" si="238"/>
        <v>0</v>
      </c>
      <c r="D837" s="46">
        <f>IF(W836&gt;0,ROUND(PMT(EvalSheet!$F$92/12,EvalSheet!$F$96*12,-C837),5),0)</f>
        <v>0</v>
      </c>
      <c r="E837" s="6">
        <f t="shared" ref="E837:E900" si="251">IF(W836&gt;0,ROUND(C837*$E$1/1000,2),0)</f>
        <v>0</v>
      </c>
      <c r="F837" s="6">
        <f>IF(W836&gt;0,ROUND(MIN(C837,EvalSheet!$F$168)*$F$1,2),0)</f>
        <v>0</v>
      </c>
      <c r="G837" s="7">
        <v>0</v>
      </c>
      <c r="H837" s="7">
        <f>IF(W836&gt;0,ROUND(MIN(C837,EvalSheet!$F$168)*$H$1,0),0)</f>
        <v>0</v>
      </c>
      <c r="I837" s="7">
        <f>IF(W836&gt;0,ROUND(MIN(C837,EvalSheet!$F$168)*$I$1,2),0)</f>
        <v>0</v>
      </c>
      <c r="J837" s="7">
        <f>IF(W836&gt;0,ROUND(MIN(C837,EvalSheet!$F$168)*$J$1,2),0)</f>
        <v>0</v>
      </c>
      <c r="K837" s="7">
        <f>IF(W836&gt;0,ROUND(MIN(C837,EvalSheet!$F$168)*$K$1,2),0)</f>
        <v>0</v>
      </c>
      <c r="L837" s="6">
        <f t="shared" si="239"/>
        <v>0</v>
      </c>
      <c r="M837" s="7">
        <f t="shared" si="240"/>
        <v>0</v>
      </c>
      <c r="N837" s="2">
        <f t="shared" si="245"/>
        <v>0</v>
      </c>
      <c r="O837" s="80">
        <f t="shared" si="246"/>
        <v>0</v>
      </c>
      <c r="P837" s="79">
        <f t="shared" si="247"/>
        <v>0</v>
      </c>
      <c r="Q837" s="80">
        <f t="shared" si="248"/>
        <v>0</v>
      </c>
      <c r="R837" s="80">
        <f t="shared" si="249"/>
        <v>0</v>
      </c>
      <c r="S837">
        <f t="shared" si="241"/>
        <v>0</v>
      </c>
      <c r="T837" s="35">
        <f t="shared" si="250"/>
        <v>0</v>
      </c>
      <c r="U837" s="35">
        <f t="shared" si="242"/>
        <v>0</v>
      </c>
      <c r="V837" s="42">
        <f t="shared" si="243"/>
        <v>0</v>
      </c>
      <c r="W837" s="42">
        <f t="shared" si="244"/>
        <v>0</v>
      </c>
    </row>
    <row r="838" spans="2:23" x14ac:dyDescent="0.25">
      <c r="B838">
        <v>836</v>
      </c>
      <c r="C838" s="35">
        <f t="shared" si="238"/>
        <v>0</v>
      </c>
      <c r="D838" s="46">
        <f>IF(W837&gt;0,ROUND(PMT(EvalSheet!$F$92/12,EvalSheet!$F$96*12,-C838),5),0)</f>
        <v>0</v>
      </c>
      <c r="E838" s="6">
        <f t="shared" si="251"/>
        <v>0</v>
      </c>
      <c r="F838" s="6">
        <f>IF(W837&gt;0,ROUND(MIN(C838,EvalSheet!$F$168)*$F$1,2),0)</f>
        <v>0</v>
      </c>
      <c r="G838" s="7">
        <v>0</v>
      </c>
      <c r="H838" s="7">
        <f>IF(W837&gt;0,ROUND(MIN(C838,EvalSheet!$F$168)*$H$1,0),0)</f>
        <v>0</v>
      </c>
      <c r="I838" s="7">
        <f>IF(W837&gt;0,ROUND(MIN(C838,EvalSheet!$F$168)*$I$1,2),0)</f>
        <v>0</v>
      </c>
      <c r="J838" s="7">
        <f>IF(W837&gt;0,ROUND(MIN(C838,EvalSheet!$F$168)*$J$1,2),0)</f>
        <v>0</v>
      </c>
      <c r="K838" s="7">
        <f>IF(W837&gt;0,ROUND(MIN(C838,EvalSheet!$F$168)*$K$1,2),0)</f>
        <v>0</v>
      </c>
      <c r="L838" s="6">
        <f t="shared" si="239"/>
        <v>0</v>
      </c>
      <c r="M838" s="7">
        <f t="shared" si="240"/>
        <v>0</v>
      </c>
      <c r="N838" s="2">
        <f t="shared" si="245"/>
        <v>0</v>
      </c>
      <c r="O838" s="80">
        <f t="shared" si="246"/>
        <v>0</v>
      </c>
      <c r="P838" s="79">
        <f t="shared" si="247"/>
        <v>0</v>
      </c>
      <c r="Q838" s="80">
        <f t="shared" si="248"/>
        <v>0</v>
      </c>
      <c r="R838" s="80">
        <f t="shared" si="249"/>
        <v>0</v>
      </c>
      <c r="S838">
        <f t="shared" si="241"/>
        <v>0</v>
      </c>
      <c r="T838" s="35">
        <f t="shared" si="250"/>
        <v>0</v>
      </c>
      <c r="U838" s="35">
        <f t="shared" si="242"/>
        <v>0</v>
      </c>
      <c r="V838" s="42">
        <f t="shared" si="243"/>
        <v>0</v>
      </c>
      <c r="W838" s="42">
        <f t="shared" si="244"/>
        <v>0</v>
      </c>
    </row>
    <row r="839" spans="2:23" x14ac:dyDescent="0.25">
      <c r="B839">
        <v>837</v>
      </c>
      <c r="C839" s="35">
        <f t="shared" si="238"/>
        <v>0</v>
      </c>
      <c r="D839" s="46">
        <f>IF(W838&gt;0,ROUND(PMT(EvalSheet!$F$92/12,EvalSheet!$F$96*12,-C839),5),0)</f>
        <v>0</v>
      </c>
      <c r="E839" s="6">
        <f t="shared" si="251"/>
        <v>0</v>
      </c>
      <c r="F839" s="6">
        <f>IF(W838&gt;0,ROUND(MIN(C839,EvalSheet!$F$168)*$F$1,2),0)</f>
        <v>0</v>
      </c>
      <c r="G839" s="7">
        <v>0</v>
      </c>
      <c r="H839" s="7">
        <f>IF(W838&gt;0,ROUND(MIN(C839,EvalSheet!$F$168)*$H$1,0),0)</f>
        <v>0</v>
      </c>
      <c r="I839" s="7">
        <f>IF(W838&gt;0,ROUND(MIN(C839,EvalSheet!$F$168)*$I$1,2),0)</f>
        <v>0</v>
      </c>
      <c r="J839" s="7">
        <f>IF(W838&gt;0,ROUND(MIN(C839,EvalSheet!$F$168)*$J$1,2),0)</f>
        <v>0</v>
      </c>
      <c r="K839" s="7">
        <f>IF(W838&gt;0,ROUND(MIN(C839,EvalSheet!$F$168)*$K$1,2),0)</f>
        <v>0</v>
      </c>
      <c r="L839" s="6">
        <f t="shared" si="239"/>
        <v>0</v>
      </c>
      <c r="M839" s="7">
        <f t="shared" si="240"/>
        <v>0</v>
      </c>
      <c r="N839" s="2">
        <f t="shared" si="245"/>
        <v>0</v>
      </c>
      <c r="O839" s="80">
        <f t="shared" si="246"/>
        <v>0</v>
      </c>
      <c r="P839" s="79">
        <f t="shared" si="247"/>
        <v>0</v>
      </c>
      <c r="Q839" s="80">
        <f t="shared" si="248"/>
        <v>0</v>
      </c>
      <c r="R839" s="80">
        <f t="shared" si="249"/>
        <v>0</v>
      </c>
      <c r="S839">
        <f t="shared" si="241"/>
        <v>0</v>
      </c>
      <c r="T839" s="35">
        <f t="shared" si="250"/>
        <v>0</v>
      </c>
      <c r="U839" s="35">
        <f t="shared" si="242"/>
        <v>0</v>
      </c>
      <c r="V839" s="42">
        <f t="shared" si="243"/>
        <v>0</v>
      </c>
      <c r="W839" s="42">
        <f t="shared" si="244"/>
        <v>0</v>
      </c>
    </row>
    <row r="840" spans="2:23" x14ac:dyDescent="0.25">
      <c r="B840">
        <v>838</v>
      </c>
      <c r="C840" s="35">
        <f t="shared" si="238"/>
        <v>0</v>
      </c>
      <c r="D840" s="46">
        <f>IF(W839&gt;0,ROUND(PMT(EvalSheet!$F$92/12,EvalSheet!$F$96*12,-C840),5),0)</f>
        <v>0</v>
      </c>
      <c r="E840" s="6">
        <f t="shared" si="251"/>
        <v>0</v>
      </c>
      <c r="F840" s="6">
        <f>IF(W839&gt;0,ROUND(MIN(C840,EvalSheet!$F$168)*$F$1,2),0)</f>
        <v>0</v>
      </c>
      <c r="G840" s="7">
        <v>0</v>
      </c>
      <c r="H840" s="7">
        <f>IF(W839&gt;0,ROUND(MIN(C840,EvalSheet!$F$168)*$H$1,0),0)</f>
        <v>0</v>
      </c>
      <c r="I840" s="7">
        <f>IF(W839&gt;0,ROUND(MIN(C840,EvalSheet!$F$168)*$I$1,2),0)</f>
        <v>0</v>
      </c>
      <c r="J840" s="7">
        <f>IF(W839&gt;0,ROUND(MIN(C840,EvalSheet!$F$168)*$J$1,2),0)</f>
        <v>0</v>
      </c>
      <c r="K840" s="7">
        <f>IF(W839&gt;0,ROUND(MIN(C840,EvalSheet!$F$168)*$K$1,2),0)</f>
        <v>0</v>
      </c>
      <c r="L840" s="6">
        <f t="shared" si="239"/>
        <v>0</v>
      </c>
      <c r="M840" s="7">
        <f t="shared" si="240"/>
        <v>0</v>
      </c>
      <c r="N840" s="2">
        <f t="shared" si="245"/>
        <v>0</v>
      </c>
      <c r="O840" s="80">
        <f t="shared" si="246"/>
        <v>0</v>
      </c>
      <c r="P840" s="79">
        <f t="shared" si="247"/>
        <v>0</v>
      </c>
      <c r="Q840" s="80">
        <f t="shared" si="248"/>
        <v>0</v>
      </c>
      <c r="R840" s="80">
        <f t="shared" si="249"/>
        <v>0</v>
      </c>
      <c r="S840">
        <f t="shared" si="241"/>
        <v>0</v>
      </c>
      <c r="T840" s="35">
        <f t="shared" si="250"/>
        <v>0</v>
      </c>
      <c r="U840" s="35">
        <f t="shared" si="242"/>
        <v>0</v>
      </c>
      <c r="V840" s="42">
        <f t="shared" si="243"/>
        <v>0</v>
      </c>
      <c r="W840" s="42">
        <f t="shared" si="244"/>
        <v>0</v>
      </c>
    </row>
    <row r="841" spans="2:23" x14ac:dyDescent="0.25">
      <c r="B841">
        <v>839</v>
      </c>
      <c r="C841" s="35">
        <f t="shared" si="238"/>
        <v>0</v>
      </c>
      <c r="D841" s="46">
        <f>IF(W840&gt;0,ROUND(PMT(EvalSheet!$F$92/12,EvalSheet!$F$96*12,-C841),5),0)</f>
        <v>0</v>
      </c>
      <c r="E841" s="6">
        <f t="shared" si="251"/>
        <v>0</v>
      </c>
      <c r="F841" s="6">
        <f>IF(W840&gt;0,ROUND(MIN(C841,EvalSheet!$F$168)*$F$1,2),0)</f>
        <v>0</v>
      </c>
      <c r="G841" s="7">
        <v>0</v>
      </c>
      <c r="H841" s="7">
        <f>IF(W840&gt;0,ROUND(MIN(C841,EvalSheet!$F$168)*$H$1,0),0)</f>
        <v>0</v>
      </c>
      <c r="I841" s="7">
        <f>IF(W840&gt;0,ROUND(MIN(C841,EvalSheet!$F$168)*$I$1,2),0)</f>
        <v>0</v>
      </c>
      <c r="J841" s="7">
        <f>IF(W840&gt;0,ROUND(MIN(C841,EvalSheet!$F$168)*$J$1,2),0)</f>
        <v>0</v>
      </c>
      <c r="K841" s="7">
        <f>IF(W840&gt;0,ROUND(MIN(C841,EvalSheet!$F$168)*$K$1,2),0)</f>
        <v>0</v>
      </c>
      <c r="L841" s="6">
        <f t="shared" si="239"/>
        <v>0</v>
      </c>
      <c r="M841" s="7">
        <f t="shared" si="240"/>
        <v>0</v>
      </c>
      <c r="N841" s="2">
        <f t="shared" si="245"/>
        <v>0</v>
      </c>
      <c r="O841" s="80">
        <f t="shared" si="246"/>
        <v>0</v>
      </c>
      <c r="P841" s="79">
        <f t="shared" si="247"/>
        <v>0</v>
      </c>
      <c r="Q841" s="80">
        <f t="shared" si="248"/>
        <v>0</v>
      </c>
      <c r="R841" s="80">
        <f t="shared" si="249"/>
        <v>0</v>
      </c>
      <c r="S841">
        <f t="shared" si="241"/>
        <v>0</v>
      </c>
      <c r="T841" s="35">
        <f t="shared" si="250"/>
        <v>0</v>
      </c>
      <c r="U841" s="35">
        <f t="shared" si="242"/>
        <v>0</v>
      </c>
      <c r="V841" s="42">
        <f t="shared" si="243"/>
        <v>0</v>
      </c>
      <c r="W841" s="42">
        <f t="shared" si="244"/>
        <v>0</v>
      </c>
    </row>
    <row r="842" spans="2:23" x14ac:dyDescent="0.25">
      <c r="B842">
        <v>840</v>
      </c>
      <c r="C842" s="35">
        <f t="shared" si="238"/>
        <v>0</v>
      </c>
      <c r="D842" s="46">
        <f>IF(W841&gt;0,ROUND(PMT(EvalSheet!$F$92/12,EvalSheet!$F$96*12,-C842),5),0)</f>
        <v>0</v>
      </c>
      <c r="E842" s="6">
        <f t="shared" si="251"/>
        <v>0</v>
      </c>
      <c r="F842" s="6">
        <f>IF(W841&gt;0,ROUND(MIN(C842,EvalSheet!$F$168)*$F$1,2),0)</f>
        <v>0</v>
      </c>
      <c r="G842" s="7">
        <v>0</v>
      </c>
      <c r="H842" s="7">
        <f>IF(W841&gt;0,ROUND(MIN(C842,EvalSheet!$F$168)*$H$1,0),0)</f>
        <v>0</v>
      </c>
      <c r="I842" s="7">
        <f>IF(W841&gt;0,ROUND(MIN(C842,EvalSheet!$F$168)*$I$1,2),0)</f>
        <v>0</v>
      </c>
      <c r="J842" s="7">
        <f>IF(W841&gt;0,ROUND(MIN(C842,EvalSheet!$F$168)*$J$1,2),0)</f>
        <v>0</v>
      </c>
      <c r="K842" s="7">
        <f>IF(W841&gt;0,ROUND(MIN(C842,EvalSheet!$F$168)*$K$1,2),0)</f>
        <v>0</v>
      </c>
      <c r="L842" s="6">
        <f t="shared" si="239"/>
        <v>0</v>
      </c>
      <c r="M842" s="7">
        <f t="shared" si="240"/>
        <v>0</v>
      </c>
      <c r="N842" s="2">
        <f t="shared" si="245"/>
        <v>0</v>
      </c>
      <c r="O842" s="80">
        <f t="shared" si="246"/>
        <v>0</v>
      </c>
      <c r="P842" s="79">
        <f t="shared" si="247"/>
        <v>0</v>
      </c>
      <c r="Q842" s="80">
        <f t="shared" si="248"/>
        <v>0</v>
      </c>
      <c r="R842" s="80">
        <f t="shared" si="249"/>
        <v>0</v>
      </c>
      <c r="S842">
        <f t="shared" si="241"/>
        <v>0</v>
      </c>
      <c r="T842" s="35">
        <f t="shared" si="250"/>
        <v>0</v>
      </c>
      <c r="U842" s="35">
        <f t="shared" si="242"/>
        <v>0</v>
      </c>
      <c r="V842" s="42">
        <f t="shared" si="243"/>
        <v>0</v>
      </c>
      <c r="W842" s="42">
        <f t="shared" si="244"/>
        <v>0</v>
      </c>
    </row>
    <row r="843" spans="2:23" x14ac:dyDescent="0.25">
      <c r="B843">
        <v>841</v>
      </c>
      <c r="C843" s="35">
        <f t="shared" si="238"/>
        <v>0</v>
      </c>
      <c r="D843" s="46">
        <f>IF(W842&gt;0,ROUND(PMT(EvalSheet!$F$92/12,EvalSheet!$F$96*12,-C843),5),0)</f>
        <v>0</v>
      </c>
      <c r="E843" s="6">
        <f t="shared" si="251"/>
        <v>0</v>
      </c>
      <c r="F843" s="6">
        <f>IF(W842&gt;0,ROUND(MIN(C843,EvalSheet!$F$168)*$F$1,2),0)</f>
        <v>0</v>
      </c>
      <c r="G843" s="7">
        <v>0</v>
      </c>
      <c r="H843" s="7">
        <f>IF(W842&gt;0,ROUND(MIN(C843,EvalSheet!$F$168)*$H$1,0),0)</f>
        <v>0</v>
      </c>
      <c r="I843" s="7">
        <f>IF(W842&gt;0,ROUND(MIN(C843,EvalSheet!$F$168)*$I$1,2),0)</f>
        <v>0</v>
      </c>
      <c r="J843" s="7">
        <f>IF(W842&gt;0,ROUND(MIN(C843,EvalSheet!$F$168)*$J$1,2),0)</f>
        <v>0</v>
      </c>
      <c r="K843" s="7">
        <f>IF(W842&gt;0,ROUND(MIN(C843,EvalSheet!$F$168)*$K$1,2),0)</f>
        <v>0</v>
      </c>
      <c r="L843" s="6">
        <f t="shared" si="239"/>
        <v>0</v>
      </c>
      <c r="M843" s="7">
        <f t="shared" si="240"/>
        <v>0</v>
      </c>
      <c r="N843" s="2">
        <f t="shared" si="245"/>
        <v>0</v>
      </c>
      <c r="O843" s="80">
        <f t="shared" si="246"/>
        <v>0</v>
      </c>
      <c r="P843" s="79">
        <f t="shared" si="247"/>
        <v>0</v>
      </c>
      <c r="Q843" s="80">
        <f t="shared" si="248"/>
        <v>0</v>
      </c>
      <c r="R843" s="80">
        <f t="shared" si="249"/>
        <v>0</v>
      </c>
      <c r="S843">
        <f t="shared" si="241"/>
        <v>0</v>
      </c>
      <c r="T843" s="35">
        <f t="shared" si="250"/>
        <v>0</v>
      </c>
      <c r="U843" s="35">
        <f t="shared" si="242"/>
        <v>0</v>
      </c>
      <c r="V843" s="42">
        <f t="shared" si="243"/>
        <v>0</v>
      </c>
      <c r="W843" s="42">
        <f t="shared" si="244"/>
        <v>0</v>
      </c>
    </row>
    <row r="844" spans="2:23" x14ac:dyDescent="0.25">
      <c r="B844">
        <v>842</v>
      </c>
      <c r="C844" s="35">
        <f t="shared" si="238"/>
        <v>0</v>
      </c>
      <c r="D844" s="46">
        <f>IF(W843&gt;0,ROUND(PMT(EvalSheet!$F$92/12,EvalSheet!$F$96*12,-C844),5),0)</f>
        <v>0</v>
      </c>
      <c r="E844" s="6">
        <f t="shared" si="251"/>
        <v>0</v>
      </c>
      <c r="F844" s="6">
        <f>IF(W843&gt;0,ROUND(MIN(C844,EvalSheet!$F$168)*$F$1,2),0)</f>
        <v>0</v>
      </c>
      <c r="G844" s="7">
        <v>0</v>
      </c>
      <c r="H844" s="7">
        <f>IF(W843&gt;0,ROUND(MIN(C844,EvalSheet!$F$168)*$H$1,0),0)</f>
        <v>0</v>
      </c>
      <c r="I844" s="7">
        <f>IF(W843&gt;0,ROUND(MIN(C844,EvalSheet!$F$168)*$I$1,2),0)</f>
        <v>0</v>
      </c>
      <c r="J844" s="7">
        <f>IF(W843&gt;0,ROUND(MIN(C844,EvalSheet!$F$168)*$J$1,2),0)</f>
        <v>0</v>
      </c>
      <c r="K844" s="7">
        <f>IF(W843&gt;0,ROUND(MIN(C844,EvalSheet!$F$168)*$K$1,2),0)</f>
        <v>0</v>
      </c>
      <c r="L844" s="6">
        <f t="shared" si="239"/>
        <v>0</v>
      </c>
      <c r="M844" s="7">
        <f t="shared" si="240"/>
        <v>0</v>
      </c>
      <c r="N844" s="2">
        <f t="shared" si="245"/>
        <v>0</v>
      </c>
      <c r="O844" s="80">
        <f t="shared" si="246"/>
        <v>0</v>
      </c>
      <c r="P844" s="79">
        <f t="shared" si="247"/>
        <v>0</v>
      </c>
      <c r="Q844" s="80">
        <f t="shared" si="248"/>
        <v>0</v>
      </c>
      <c r="R844" s="80">
        <f t="shared" si="249"/>
        <v>0</v>
      </c>
      <c r="S844">
        <f t="shared" si="241"/>
        <v>0</v>
      </c>
      <c r="T844" s="35">
        <f t="shared" si="250"/>
        <v>0</v>
      </c>
      <c r="U844" s="35">
        <f t="shared" si="242"/>
        <v>0</v>
      </c>
      <c r="V844" s="42">
        <f t="shared" si="243"/>
        <v>0</v>
      </c>
      <c r="W844" s="42">
        <f t="shared" si="244"/>
        <v>0</v>
      </c>
    </row>
    <row r="845" spans="2:23" x14ac:dyDescent="0.25">
      <c r="B845">
        <v>843</v>
      </c>
      <c r="C845" s="35">
        <f t="shared" si="238"/>
        <v>0</v>
      </c>
      <c r="D845" s="46">
        <f>IF(W844&gt;0,ROUND(PMT(EvalSheet!$F$92/12,EvalSheet!$F$96*12,-C845),5),0)</f>
        <v>0</v>
      </c>
      <c r="E845" s="6">
        <f t="shared" si="251"/>
        <v>0</v>
      </c>
      <c r="F845" s="6">
        <f>IF(W844&gt;0,ROUND(MIN(C845,EvalSheet!$F$168)*$F$1,2),0)</f>
        <v>0</v>
      </c>
      <c r="G845" s="7">
        <v>0</v>
      </c>
      <c r="H845" s="7">
        <f>IF(W844&gt;0,ROUND(MIN(C845,EvalSheet!$F$168)*$H$1,0),0)</f>
        <v>0</v>
      </c>
      <c r="I845" s="7">
        <f>IF(W844&gt;0,ROUND(MIN(C845,EvalSheet!$F$168)*$I$1,2),0)</f>
        <v>0</v>
      </c>
      <c r="J845" s="7">
        <f>IF(W844&gt;0,ROUND(MIN(C845,EvalSheet!$F$168)*$J$1,2),0)</f>
        <v>0</v>
      </c>
      <c r="K845" s="7">
        <f>IF(W844&gt;0,ROUND(MIN(C845,EvalSheet!$F$168)*$K$1,2),0)</f>
        <v>0</v>
      </c>
      <c r="L845" s="6">
        <f t="shared" si="239"/>
        <v>0</v>
      </c>
      <c r="M845" s="7">
        <f t="shared" si="240"/>
        <v>0</v>
      </c>
      <c r="N845" s="2">
        <f t="shared" si="245"/>
        <v>0</v>
      </c>
      <c r="O845" s="80">
        <f t="shared" si="246"/>
        <v>0</v>
      </c>
      <c r="P845" s="79">
        <f t="shared" si="247"/>
        <v>0</v>
      </c>
      <c r="Q845" s="80">
        <f t="shared" si="248"/>
        <v>0</v>
      </c>
      <c r="R845" s="80">
        <f t="shared" si="249"/>
        <v>0</v>
      </c>
      <c r="S845">
        <f t="shared" si="241"/>
        <v>0</v>
      </c>
      <c r="T845" s="35">
        <f t="shared" si="250"/>
        <v>0</v>
      </c>
      <c r="U845" s="35">
        <f t="shared" si="242"/>
        <v>0</v>
      </c>
      <c r="V845" s="42">
        <f t="shared" si="243"/>
        <v>0</v>
      </c>
      <c r="W845" s="42">
        <f t="shared" si="244"/>
        <v>0</v>
      </c>
    </row>
    <row r="846" spans="2:23" x14ac:dyDescent="0.25">
      <c r="B846">
        <v>844</v>
      </c>
      <c r="C846" s="35">
        <f t="shared" si="238"/>
        <v>0</v>
      </c>
      <c r="D846" s="46">
        <f>IF(W845&gt;0,ROUND(PMT(EvalSheet!$F$92/12,EvalSheet!$F$96*12,-C846),5),0)</f>
        <v>0</v>
      </c>
      <c r="E846" s="6">
        <f t="shared" si="251"/>
        <v>0</v>
      </c>
      <c r="F846" s="6">
        <f>IF(W845&gt;0,ROUND(MIN(C846,EvalSheet!$F$168)*$F$1,2),0)</f>
        <v>0</v>
      </c>
      <c r="G846" s="7">
        <v>0</v>
      </c>
      <c r="H846" s="7">
        <f>IF(W845&gt;0,ROUND(MIN(C846,EvalSheet!$F$168)*$H$1,0),0)</f>
        <v>0</v>
      </c>
      <c r="I846" s="7">
        <f>IF(W845&gt;0,ROUND(MIN(C846,EvalSheet!$F$168)*$I$1,2),0)</f>
        <v>0</v>
      </c>
      <c r="J846" s="7">
        <f>IF(W845&gt;0,ROUND(MIN(C846,EvalSheet!$F$168)*$J$1,2),0)</f>
        <v>0</v>
      </c>
      <c r="K846" s="7">
        <f>IF(W845&gt;0,ROUND(MIN(C846,EvalSheet!$F$168)*$K$1,2),0)</f>
        <v>0</v>
      </c>
      <c r="L846" s="6">
        <f t="shared" si="239"/>
        <v>0</v>
      </c>
      <c r="M846" s="7">
        <f t="shared" si="240"/>
        <v>0</v>
      </c>
      <c r="N846" s="2">
        <f t="shared" si="245"/>
        <v>0</v>
      </c>
      <c r="O846" s="80">
        <f t="shared" si="246"/>
        <v>0</v>
      </c>
      <c r="P846" s="79">
        <f t="shared" si="247"/>
        <v>0</v>
      </c>
      <c r="Q846" s="80">
        <f t="shared" si="248"/>
        <v>0</v>
      </c>
      <c r="R846" s="80">
        <f t="shared" si="249"/>
        <v>0</v>
      </c>
      <c r="S846">
        <f t="shared" si="241"/>
        <v>0</v>
      </c>
      <c r="T846" s="35">
        <f t="shared" si="250"/>
        <v>0</v>
      </c>
      <c r="U846" s="35">
        <f t="shared" si="242"/>
        <v>0</v>
      </c>
      <c r="V846" s="42">
        <f t="shared" si="243"/>
        <v>0</v>
      </c>
      <c r="W846" s="42">
        <f t="shared" si="244"/>
        <v>0</v>
      </c>
    </row>
    <row r="847" spans="2:23" x14ac:dyDescent="0.25">
      <c r="B847">
        <v>845</v>
      </c>
      <c r="C847" s="35">
        <f t="shared" si="238"/>
        <v>0</v>
      </c>
      <c r="D847" s="46">
        <f>IF(W846&gt;0,ROUND(PMT(EvalSheet!$F$92/12,EvalSheet!$F$96*12,-C847),5),0)</f>
        <v>0</v>
      </c>
      <c r="E847" s="6">
        <f t="shared" si="251"/>
        <v>0</v>
      </c>
      <c r="F847" s="6">
        <f>IF(W846&gt;0,ROUND(MIN(C847,EvalSheet!$F$168)*$F$1,2),0)</f>
        <v>0</v>
      </c>
      <c r="G847" s="7">
        <v>0</v>
      </c>
      <c r="H847" s="7">
        <f>IF(W846&gt;0,ROUND(MIN(C847,EvalSheet!$F$168)*$H$1,0),0)</f>
        <v>0</v>
      </c>
      <c r="I847" s="7">
        <f>IF(W846&gt;0,ROUND(MIN(C847,EvalSheet!$F$168)*$I$1,2),0)</f>
        <v>0</v>
      </c>
      <c r="J847" s="7">
        <f>IF(W846&gt;0,ROUND(MIN(C847,EvalSheet!$F$168)*$J$1,2),0)</f>
        <v>0</v>
      </c>
      <c r="K847" s="7">
        <f>IF(W846&gt;0,ROUND(MIN(C847,EvalSheet!$F$168)*$K$1,2),0)</f>
        <v>0</v>
      </c>
      <c r="L847" s="6">
        <f t="shared" si="239"/>
        <v>0</v>
      </c>
      <c r="M847" s="7">
        <f t="shared" si="240"/>
        <v>0</v>
      </c>
      <c r="N847" s="2">
        <f t="shared" si="245"/>
        <v>0</v>
      </c>
      <c r="O847" s="80">
        <f t="shared" si="246"/>
        <v>0</v>
      </c>
      <c r="P847" s="79">
        <f t="shared" si="247"/>
        <v>0</v>
      </c>
      <c r="Q847" s="80">
        <f t="shared" si="248"/>
        <v>0</v>
      </c>
      <c r="R847" s="80">
        <f t="shared" si="249"/>
        <v>0</v>
      </c>
      <c r="S847">
        <f t="shared" si="241"/>
        <v>0</v>
      </c>
      <c r="T847" s="35">
        <f t="shared" si="250"/>
        <v>0</v>
      </c>
      <c r="U847" s="35">
        <f t="shared" si="242"/>
        <v>0</v>
      </c>
      <c r="V847" s="42">
        <f t="shared" si="243"/>
        <v>0</v>
      </c>
      <c r="W847" s="42">
        <f t="shared" si="244"/>
        <v>0</v>
      </c>
    </row>
    <row r="848" spans="2:23" x14ac:dyDescent="0.25">
      <c r="B848">
        <v>846</v>
      </c>
      <c r="C848" s="35">
        <f t="shared" si="238"/>
        <v>0</v>
      </c>
      <c r="D848" s="46">
        <f>IF(W847&gt;0,ROUND(PMT(EvalSheet!$F$92/12,EvalSheet!$F$96*12,-C848),5),0)</f>
        <v>0</v>
      </c>
      <c r="E848" s="6">
        <f t="shared" si="251"/>
        <v>0</v>
      </c>
      <c r="F848" s="6">
        <f>IF(W847&gt;0,ROUND(MIN(C848,EvalSheet!$F$168)*$F$1,2),0)</f>
        <v>0</v>
      </c>
      <c r="G848" s="7">
        <v>0</v>
      </c>
      <c r="H848" s="7">
        <f>IF(W847&gt;0,ROUND(MIN(C848,EvalSheet!$F$168)*$H$1,0),0)</f>
        <v>0</v>
      </c>
      <c r="I848" s="7">
        <f>IF(W847&gt;0,ROUND(MIN(C848,EvalSheet!$F$168)*$I$1,2),0)</f>
        <v>0</v>
      </c>
      <c r="J848" s="7">
        <f>IF(W847&gt;0,ROUND(MIN(C848,EvalSheet!$F$168)*$J$1,2),0)</f>
        <v>0</v>
      </c>
      <c r="K848" s="7">
        <f>IF(W847&gt;0,ROUND(MIN(C848,EvalSheet!$F$168)*$K$1,2),0)</f>
        <v>0</v>
      </c>
      <c r="L848" s="6">
        <f t="shared" si="239"/>
        <v>0</v>
      </c>
      <c r="M848" s="7">
        <f t="shared" si="240"/>
        <v>0</v>
      </c>
      <c r="N848" s="2">
        <f t="shared" si="245"/>
        <v>0</v>
      </c>
      <c r="O848" s="80">
        <f t="shared" si="246"/>
        <v>0</v>
      </c>
      <c r="P848" s="79">
        <f t="shared" si="247"/>
        <v>0</v>
      </c>
      <c r="Q848" s="80">
        <f t="shared" si="248"/>
        <v>0</v>
      </c>
      <c r="R848" s="80">
        <f t="shared" si="249"/>
        <v>0</v>
      </c>
      <c r="S848">
        <f t="shared" si="241"/>
        <v>0</v>
      </c>
      <c r="T848" s="35">
        <f t="shared" si="250"/>
        <v>0</v>
      </c>
      <c r="U848" s="35">
        <f t="shared" si="242"/>
        <v>0</v>
      </c>
      <c r="V848" s="42">
        <f t="shared" si="243"/>
        <v>0</v>
      </c>
      <c r="W848" s="42">
        <f t="shared" si="244"/>
        <v>0</v>
      </c>
    </row>
    <row r="849" spans="2:23" x14ac:dyDescent="0.25">
      <c r="B849">
        <v>847</v>
      </c>
      <c r="C849" s="35">
        <f t="shared" si="238"/>
        <v>0</v>
      </c>
      <c r="D849" s="46">
        <f>IF(W848&gt;0,ROUND(PMT(EvalSheet!$F$92/12,EvalSheet!$F$96*12,-C849),5),0)</f>
        <v>0</v>
      </c>
      <c r="E849" s="6">
        <f t="shared" si="251"/>
        <v>0</v>
      </c>
      <c r="F849" s="6">
        <f>IF(W848&gt;0,ROUND(MIN(C849,EvalSheet!$F$168)*$F$1,2),0)</f>
        <v>0</v>
      </c>
      <c r="G849" s="7">
        <v>0</v>
      </c>
      <c r="H849" s="7">
        <f>IF(W848&gt;0,ROUND(MIN(C849,EvalSheet!$F$168)*$H$1,0),0)</f>
        <v>0</v>
      </c>
      <c r="I849" s="7">
        <f>IF(W848&gt;0,ROUND(MIN(C849,EvalSheet!$F$168)*$I$1,2),0)</f>
        <v>0</v>
      </c>
      <c r="J849" s="7">
        <f>IF(W848&gt;0,ROUND(MIN(C849,EvalSheet!$F$168)*$J$1,2),0)</f>
        <v>0</v>
      </c>
      <c r="K849" s="7">
        <f>IF(W848&gt;0,ROUND(MIN(C849,EvalSheet!$F$168)*$K$1,2),0)</f>
        <v>0</v>
      </c>
      <c r="L849" s="6">
        <f t="shared" si="239"/>
        <v>0</v>
      </c>
      <c r="M849" s="7">
        <f t="shared" si="240"/>
        <v>0</v>
      </c>
      <c r="N849" s="2">
        <f t="shared" si="245"/>
        <v>0</v>
      </c>
      <c r="O849" s="80">
        <f t="shared" si="246"/>
        <v>0</v>
      </c>
      <c r="P849" s="79">
        <f t="shared" si="247"/>
        <v>0</v>
      </c>
      <c r="Q849" s="80">
        <f t="shared" si="248"/>
        <v>0</v>
      </c>
      <c r="R849" s="80">
        <f t="shared" si="249"/>
        <v>0</v>
      </c>
      <c r="S849">
        <f t="shared" si="241"/>
        <v>0</v>
      </c>
      <c r="T849" s="35">
        <f t="shared" si="250"/>
        <v>0</v>
      </c>
      <c r="U849" s="35">
        <f t="shared" si="242"/>
        <v>0</v>
      </c>
      <c r="V849" s="42">
        <f t="shared" si="243"/>
        <v>0</v>
      </c>
      <c r="W849" s="42">
        <f t="shared" si="244"/>
        <v>0</v>
      </c>
    </row>
    <row r="850" spans="2:23" x14ac:dyDescent="0.25">
      <c r="B850">
        <v>848</v>
      </c>
      <c r="C850" s="35">
        <f t="shared" si="238"/>
        <v>0</v>
      </c>
      <c r="D850" s="46">
        <f>IF(W849&gt;0,ROUND(PMT(EvalSheet!$F$92/12,EvalSheet!$F$96*12,-C850),5),0)</f>
        <v>0</v>
      </c>
      <c r="E850" s="6">
        <f t="shared" si="251"/>
        <v>0</v>
      </c>
      <c r="F850" s="6">
        <f>IF(W849&gt;0,ROUND(MIN(C850,EvalSheet!$F$168)*$F$1,2),0)</f>
        <v>0</v>
      </c>
      <c r="G850" s="7">
        <v>0</v>
      </c>
      <c r="H850" s="7">
        <f>IF(W849&gt;0,ROUND(MIN(C850,EvalSheet!$F$168)*$H$1,0),0)</f>
        <v>0</v>
      </c>
      <c r="I850" s="7">
        <f>IF(W849&gt;0,ROUND(MIN(C850,EvalSheet!$F$168)*$I$1,2),0)</f>
        <v>0</v>
      </c>
      <c r="J850" s="7">
        <f>IF(W849&gt;0,ROUND(MIN(C850,EvalSheet!$F$168)*$J$1,2),0)</f>
        <v>0</v>
      </c>
      <c r="K850" s="7">
        <f>IF(W849&gt;0,ROUND(MIN(C850,EvalSheet!$F$168)*$K$1,2),0)</f>
        <v>0</v>
      </c>
      <c r="L850" s="6">
        <f t="shared" si="239"/>
        <v>0</v>
      </c>
      <c r="M850" s="7">
        <f t="shared" si="240"/>
        <v>0</v>
      </c>
      <c r="N850" s="2">
        <f t="shared" si="245"/>
        <v>0</v>
      </c>
      <c r="O850" s="80">
        <f t="shared" si="246"/>
        <v>0</v>
      </c>
      <c r="P850" s="79">
        <f t="shared" si="247"/>
        <v>0</v>
      </c>
      <c r="Q850" s="80">
        <f t="shared" si="248"/>
        <v>0</v>
      </c>
      <c r="R850" s="80">
        <f t="shared" si="249"/>
        <v>0</v>
      </c>
      <c r="S850">
        <f t="shared" si="241"/>
        <v>0</v>
      </c>
      <c r="T850" s="35">
        <f t="shared" si="250"/>
        <v>0</v>
      </c>
      <c r="U850" s="35">
        <f t="shared" si="242"/>
        <v>0</v>
      </c>
      <c r="V850" s="42">
        <f t="shared" si="243"/>
        <v>0</v>
      </c>
      <c r="W850" s="42">
        <f t="shared" si="244"/>
        <v>0</v>
      </c>
    </row>
    <row r="851" spans="2:23" x14ac:dyDescent="0.25">
      <c r="B851">
        <v>849</v>
      </c>
      <c r="C851" s="35">
        <f t="shared" si="238"/>
        <v>0</v>
      </c>
      <c r="D851" s="46">
        <f>IF(W850&gt;0,ROUND(PMT(EvalSheet!$F$92/12,EvalSheet!$F$96*12,-C851),5),0)</f>
        <v>0</v>
      </c>
      <c r="E851" s="6">
        <f t="shared" si="251"/>
        <v>0</v>
      </c>
      <c r="F851" s="6">
        <f>IF(W850&gt;0,ROUND(MIN(C851,EvalSheet!$F$168)*$F$1,2),0)</f>
        <v>0</v>
      </c>
      <c r="G851" s="7">
        <v>0</v>
      </c>
      <c r="H851" s="7">
        <f>IF(W850&gt;0,ROUND(MIN(C851,EvalSheet!$F$168)*$H$1,0),0)</f>
        <v>0</v>
      </c>
      <c r="I851" s="7">
        <f>IF(W850&gt;0,ROUND(MIN(C851,EvalSheet!$F$168)*$I$1,2),0)</f>
        <v>0</v>
      </c>
      <c r="J851" s="7">
        <f>IF(W850&gt;0,ROUND(MIN(C851,EvalSheet!$F$168)*$J$1,2),0)</f>
        <v>0</v>
      </c>
      <c r="K851" s="7">
        <f>IF(W850&gt;0,ROUND(MIN(C851,EvalSheet!$F$168)*$K$1,2),0)</f>
        <v>0</v>
      </c>
      <c r="L851" s="6">
        <f t="shared" si="239"/>
        <v>0</v>
      </c>
      <c r="M851" s="7">
        <f t="shared" si="240"/>
        <v>0</v>
      </c>
      <c r="N851" s="2">
        <f t="shared" si="245"/>
        <v>0</v>
      </c>
      <c r="O851" s="80">
        <f t="shared" si="246"/>
        <v>0</v>
      </c>
      <c r="P851" s="79">
        <f t="shared" si="247"/>
        <v>0</v>
      </c>
      <c r="Q851" s="80">
        <f t="shared" si="248"/>
        <v>0</v>
      </c>
      <c r="R851" s="80">
        <f t="shared" si="249"/>
        <v>0</v>
      </c>
      <c r="S851">
        <f t="shared" si="241"/>
        <v>0</v>
      </c>
      <c r="T851" s="35">
        <f t="shared" si="250"/>
        <v>0</v>
      </c>
      <c r="U851" s="35">
        <f t="shared" si="242"/>
        <v>0</v>
      </c>
      <c r="V851" s="42">
        <f t="shared" si="243"/>
        <v>0</v>
      </c>
      <c r="W851" s="42">
        <f t="shared" si="244"/>
        <v>0</v>
      </c>
    </row>
    <row r="852" spans="2:23" x14ac:dyDescent="0.25">
      <c r="B852">
        <v>850</v>
      </c>
      <c r="C852" s="35">
        <f t="shared" si="238"/>
        <v>0</v>
      </c>
      <c r="D852" s="46">
        <f>IF(W851&gt;0,ROUND(PMT(EvalSheet!$F$92/12,EvalSheet!$F$96*12,-C852),5),0)</f>
        <v>0</v>
      </c>
      <c r="E852" s="6">
        <f t="shared" si="251"/>
        <v>0</v>
      </c>
      <c r="F852" s="6">
        <f>IF(W851&gt;0,ROUND(MIN(C852,EvalSheet!$F$168)*$F$1,2),0)</f>
        <v>0</v>
      </c>
      <c r="G852" s="7">
        <v>0</v>
      </c>
      <c r="H852" s="7">
        <f>IF(W851&gt;0,ROUND(MIN(C852,EvalSheet!$F$168)*$H$1,0),0)</f>
        <v>0</v>
      </c>
      <c r="I852" s="7">
        <f>IF(W851&gt;0,ROUND(MIN(C852,EvalSheet!$F$168)*$I$1,2),0)</f>
        <v>0</v>
      </c>
      <c r="J852" s="7">
        <f>IF(W851&gt;0,ROUND(MIN(C852,EvalSheet!$F$168)*$J$1,2),0)</f>
        <v>0</v>
      </c>
      <c r="K852" s="7">
        <f>IF(W851&gt;0,ROUND(MIN(C852,EvalSheet!$F$168)*$K$1,2),0)</f>
        <v>0</v>
      </c>
      <c r="L852" s="6">
        <f t="shared" si="239"/>
        <v>0</v>
      </c>
      <c r="M852" s="7">
        <f t="shared" si="240"/>
        <v>0</v>
      </c>
      <c r="N852" s="2">
        <f t="shared" si="245"/>
        <v>0</v>
      </c>
      <c r="O852" s="80">
        <f t="shared" si="246"/>
        <v>0</v>
      </c>
      <c r="P852" s="79">
        <f t="shared" si="247"/>
        <v>0</v>
      </c>
      <c r="Q852" s="80">
        <f t="shared" si="248"/>
        <v>0</v>
      </c>
      <c r="R852" s="80">
        <f t="shared" si="249"/>
        <v>0</v>
      </c>
      <c r="S852">
        <f t="shared" si="241"/>
        <v>0</v>
      </c>
      <c r="T852" s="35">
        <f t="shared" si="250"/>
        <v>0</v>
      </c>
      <c r="U852" s="35">
        <f t="shared" si="242"/>
        <v>0</v>
      </c>
      <c r="V852" s="42">
        <f t="shared" si="243"/>
        <v>0</v>
      </c>
      <c r="W852" s="42">
        <f t="shared" si="244"/>
        <v>0</v>
      </c>
    </row>
    <row r="853" spans="2:23" x14ac:dyDescent="0.25">
      <c r="B853">
        <v>851</v>
      </c>
      <c r="C853" s="35">
        <f t="shared" si="238"/>
        <v>0</v>
      </c>
      <c r="D853" s="46">
        <f>IF(W852&gt;0,ROUND(PMT(EvalSheet!$F$92/12,EvalSheet!$F$96*12,-C853),5),0)</f>
        <v>0</v>
      </c>
      <c r="E853" s="6">
        <f t="shared" si="251"/>
        <v>0</v>
      </c>
      <c r="F853" s="6">
        <f>IF(W852&gt;0,ROUND(MIN(C853,EvalSheet!$F$168)*$F$1,2),0)</f>
        <v>0</v>
      </c>
      <c r="G853" s="7">
        <v>0</v>
      </c>
      <c r="H853" s="7">
        <f>IF(W852&gt;0,ROUND(MIN(C853,EvalSheet!$F$168)*$H$1,0),0)</f>
        <v>0</v>
      </c>
      <c r="I853" s="7">
        <f>IF(W852&gt;0,ROUND(MIN(C853,EvalSheet!$F$168)*$I$1,2),0)</f>
        <v>0</v>
      </c>
      <c r="J853" s="7">
        <f>IF(W852&gt;0,ROUND(MIN(C853,EvalSheet!$F$168)*$J$1,2),0)</f>
        <v>0</v>
      </c>
      <c r="K853" s="7">
        <f>IF(W852&gt;0,ROUND(MIN(C853,EvalSheet!$F$168)*$K$1,2),0)</f>
        <v>0</v>
      </c>
      <c r="L853" s="6">
        <f t="shared" si="239"/>
        <v>0</v>
      </c>
      <c r="M853" s="7">
        <f t="shared" si="240"/>
        <v>0</v>
      </c>
      <c r="N853" s="2">
        <f t="shared" si="245"/>
        <v>0</v>
      </c>
      <c r="O853" s="80">
        <f t="shared" si="246"/>
        <v>0</v>
      </c>
      <c r="P853" s="79">
        <f t="shared" si="247"/>
        <v>0</v>
      </c>
      <c r="Q853" s="80">
        <f t="shared" si="248"/>
        <v>0</v>
      </c>
      <c r="R853" s="80">
        <f t="shared" si="249"/>
        <v>0</v>
      </c>
      <c r="S853">
        <f t="shared" si="241"/>
        <v>0</v>
      </c>
      <c r="T853" s="35">
        <f t="shared" si="250"/>
        <v>0</v>
      </c>
      <c r="U853" s="35">
        <f t="shared" si="242"/>
        <v>0</v>
      </c>
      <c r="V853" s="42">
        <f t="shared" si="243"/>
        <v>0</v>
      </c>
      <c r="W853" s="42">
        <f t="shared" si="244"/>
        <v>0</v>
      </c>
    </row>
    <row r="854" spans="2:23" x14ac:dyDescent="0.25">
      <c r="B854">
        <v>852</v>
      </c>
      <c r="C854" s="35">
        <f t="shared" si="238"/>
        <v>0</v>
      </c>
      <c r="D854" s="46">
        <f>IF(W853&gt;0,ROUND(PMT(EvalSheet!$F$92/12,EvalSheet!$F$96*12,-C854),5),0)</f>
        <v>0</v>
      </c>
      <c r="E854" s="6">
        <f t="shared" si="251"/>
        <v>0</v>
      </c>
      <c r="F854" s="6">
        <f>IF(W853&gt;0,ROUND(MIN(C854,EvalSheet!$F$168)*$F$1,2),0)</f>
        <v>0</v>
      </c>
      <c r="G854" s="7">
        <v>0</v>
      </c>
      <c r="H854" s="7">
        <f>IF(W853&gt;0,ROUND(MIN(C854,EvalSheet!$F$168)*$H$1,0),0)</f>
        <v>0</v>
      </c>
      <c r="I854" s="7">
        <f>IF(W853&gt;0,ROUND(MIN(C854,EvalSheet!$F$168)*$I$1,2),0)</f>
        <v>0</v>
      </c>
      <c r="J854" s="7">
        <f>IF(W853&gt;0,ROUND(MIN(C854,EvalSheet!$F$168)*$J$1,2),0)</f>
        <v>0</v>
      </c>
      <c r="K854" s="7">
        <f>IF(W853&gt;0,ROUND(MIN(C854,EvalSheet!$F$168)*$K$1,2),0)</f>
        <v>0</v>
      </c>
      <c r="L854" s="6">
        <f t="shared" si="239"/>
        <v>0</v>
      </c>
      <c r="M854" s="7">
        <f t="shared" si="240"/>
        <v>0</v>
      </c>
      <c r="N854" s="2">
        <f t="shared" si="245"/>
        <v>0</v>
      </c>
      <c r="O854" s="80">
        <f t="shared" si="246"/>
        <v>0</v>
      </c>
      <c r="P854" s="79">
        <f t="shared" si="247"/>
        <v>0</v>
      </c>
      <c r="Q854" s="80">
        <f t="shared" si="248"/>
        <v>0</v>
      </c>
      <c r="R854" s="80">
        <f t="shared" si="249"/>
        <v>0</v>
      </c>
      <c r="S854">
        <f t="shared" si="241"/>
        <v>0</v>
      </c>
      <c r="T854" s="35">
        <f t="shared" si="250"/>
        <v>0</v>
      </c>
      <c r="U854" s="35">
        <f t="shared" si="242"/>
        <v>0</v>
      </c>
      <c r="V854" s="42">
        <f t="shared" si="243"/>
        <v>0</v>
      </c>
      <c r="W854" s="42">
        <f t="shared" si="244"/>
        <v>0</v>
      </c>
    </row>
    <row r="855" spans="2:23" x14ac:dyDescent="0.25">
      <c r="B855">
        <v>853</v>
      </c>
      <c r="C855" s="35">
        <f t="shared" si="238"/>
        <v>0</v>
      </c>
      <c r="D855" s="46">
        <f>IF(W854&gt;0,ROUND(PMT(EvalSheet!$F$92/12,EvalSheet!$F$96*12,-C855),5),0)</f>
        <v>0</v>
      </c>
      <c r="E855" s="6">
        <f t="shared" si="251"/>
        <v>0</v>
      </c>
      <c r="F855" s="6">
        <f>IF(W854&gt;0,ROUND(MIN(C855,EvalSheet!$F$168)*$F$1,2),0)</f>
        <v>0</v>
      </c>
      <c r="G855" s="7">
        <v>0</v>
      </c>
      <c r="H855" s="7">
        <f>IF(W854&gt;0,ROUND(MIN(C855,EvalSheet!$F$168)*$H$1,0),0)</f>
        <v>0</v>
      </c>
      <c r="I855" s="7">
        <f>IF(W854&gt;0,ROUND(MIN(C855,EvalSheet!$F$168)*$I$1,2),0)</f>
        <v>0</v>
      </c>
      <c r="J855" s="7">
        <f>IF(W854&gt;0,ROUND(MIN(C855,EvalSheet!$F$168)*$J$1,2),0)</f>
        <v>0</v>
      </c>
      <c r="K855" s="7">
        <f>IF(W854&gt;0,ROUND(MIN(C855,EvalSheet!$F$168)*$K$1,2),0)</f>
        <v>0</v>
      </c>
      <c r="L855" s="6">
        <f t="shared" si="239"/>
        <v>0</v>
      </c>
      <c r="M855" s="7">
        <f t="shared" si="240"/>
        <v>0</v>
      </c>
      <c r="N855" s="2">
        <f t="shared" si="245"/>
        <v>0</v>
      </c>
      <c r="O855" s="80">
        <f t="shared" si="246"/>
        <v>0</v>
      </c>
      <c r="P855" s="79">
        <f t="shared" si="247"/>
        <v>0</v>
      </c>
      <c r="Q855" s="80">
        <f t="shared" si="248"/>
        <v>0</v>
      </c>
      <c r="R855" s="80">
        <f t="shared" si="249"/>
        <v>0</v>
      </c>
      <c r="S855">
        <f t="shared" si="241"/>
        <v>0</v>
      </c>
      <c r="T855" s="35">
        <f t="shared" si="250"/>
        <v>0</v>
      </c>
      <c r="U855" s="35">
        <f t="shared" si="242"/>
        <v>0</v>
      </c>
      <c r="V855" s="42">
        <f t="shared" si="243"/>
        <v>0</v>
      </c>
      <c r="W855" s="42">
        <f t="shared" si="244"/>
        <v>0</v>
      </c>
    </row>
    <row r="856" spans="2:23" x14ac:dyDescent="0.25">
      <c r="B856">
        <v>854</v>
      </c>
      <c r="C856" s="35">
        <f t="shared" si="238"/>
        <v>0</v>
      </c>
      <c r="D856" s="46">
        <f>IF(W855&gt;0,ROUND(PMT(EvalSheet!$F$92/12,EvalSheet!$F$96*12,-C856),5),0)</f>
        <v>0</v>
      </c>
      <c r="E856" s="6">
        <f t="shared" si="251"/>
        <v>0</v>
      </c>
      <c r="F856" s="6">
        <f>IF(W855&gt;0,ROUND(MIN(C856,EvalSheet!$F$168)*$F$1,2),0)</f>
        <v>0</v>
      </c>
      <c r="G856" s="7">
        <v>0</v>
      </c>
      <c r="H856" s="7">
        <f>IF(W855&gt;0,ROUND(MIN(C856,EvalSheet!$F$168)*$H$1,0),0)</f>
        <v>0</v>
      </c>
      <c r="I856" s="7">
        <f>IF(W855&gt;0,ROUND(MIN(C856,EvalSheet!$F$168)*$I$1,2),0)</f>
        <v>0</v>
      </c>
      <c r="J856" s="7">
        <f>IF(W855&gt;0,ROUND(MIN(C856,EvalSheet!$F$168)*$J$1,2),0)</f>
        <v>0</v>
      </c>
      <c r="K856" s="7">
        <f>IF(W855&gt;0,ROUND(MIN(C856,EvalSheet!$F$168)*$K$1,2),0)</f>
        <v>0</v>
      </c>
      <c r="L856" s="6">
        <f t="shared" si="239"/>
        <v>0</v>
      </c>
      <c r="M856" s="7">
        <f t="shared" si="240"/>
        <v>0</v>
      </c>
      <c r="N856" s="2">
        <f t="shared" si="245"/>
        <v>0</v>
      </c>
      <c r="O856" s="80">
        <f t="shared" si="246"/>
        <v>0</v>
      </c>
      <c r="P856" s="79">
        <f t="shared" si="247"/>
        <v>0</v>
      </c>
      <c r="Q856" s="80">
        <f t="shared" si="248"/>
        <v>0</v>
      </c>
      <c r="R856" s="80">
        <f t="shared" si="249"/>
        <v>0</v>
      </c>
      <c r="S856">
        <f t="shared" si="241"/>
        <v>0</v>
      </c>
      <c r="T856" s="35">
        <f t="shared" si="250"/>
        <v>0</v>
      </c>
      <c r="U856" s="35">
        <f t="shared" si="242"/>
        <v>0</v>
      </c>
      <c r="V856" s="42">
        <f t="shared" si="243"/>
        <v>0</v>
      </c>
      <c r="W856" s="42">
        <f t="shared" si="244"/>
        <v>0</v>
      </c>
    </row>
    <row r="857" spans="2:23" x14ac:dyDescent="0.25">
      <c r="B857">
        <v>855</v>
      </c>
      <c r="C857" s="35">
        <f t="shared" si="238"/>
        <v>0</v>
      </c>
      <c r="D857" s="46">
        <f>IF(W856&gt;0,ROUND(PMT(EvalSheet!$F$92/12,EvalSheet!$F$96*12,-C857),5),0)</f>
        <v>0</v>
      </c>
      <c r="E857" s="6">
        <f t="shared" si="251"/>
        <v>0</v>
      </c>
      <c r="F857" s="6">
        <f>IF(W856&gt;0,ROUND(MIN(C857,EvalSheet!$F$168)*$F$1,2),0)</f>
        <v>0</v>
      </c>
      <c r="G857" s="7">
        <v>0</v>
      </c>
      <c r="H857" s="7">
        <f>IF(W856&gt;0,ROUND(MIN(C857,EvalSheet!$F$168)*$H$1,0),0)</f>
        <v>0</v>
      </c>
      <c r="I857" s="7">
        <f>IF(W856&gt;0,ROUND(MIN(C857,EvalSheet!$F$168)*$I$1,2),0)</f>
        <v>0</v>
      </c>
      <c r="J857" s="7">
        <f>IF(W856&gt;0,ROUND(MIN(C857,EvalSheet!$F$168)*$J$1,2),0)</f>
        <v>0</v>
      </c>
      <c r="K857" s="7">
        <f>IF(W856&gt;0,ROUND(MIN(C857,EvalSheet!$F$168)*$K$1,2),0)</f>
        <v>0</v>
      </c>
      <c r="L857" s="6">
        <f t="shared" si="239"/>
        <v>0</v>
      </c>
      <c r="M857" s="7">
        <f t="shared" si="240"/>
        <v>0</v>
      </c>
      <c r="N857" s="2">
        <f t="shared" si="245"/>
        <v>0</v>
      </c>
      <c r="O857" s="80">
        <f t="shared" si="246"/>
        <v>0</v>
      </c>
      <c r="P857" s="79">
        <f t="shared" si="247"/>
        <v>0</v>
      </c>
      <c r="Q857" s="80">
        <f t="shared" si="248"/>
        <v>0</v>
      </c>
      <c r="R857" s="80">
        <f t="shared" si="249"/>
        <v>0</v>
      </c>
      <c r="S857">
        <f t="shared" si="241"/>
        <v>0</v>
      </c>
      <c r="T857" s="35">
        <f t="shared" si="250"/>
        <v>0</v>
      </c>
      <c r="U857" s="35">
        <f t="shared" si="242"/>
        <v>0</v>
      </c>
      <c r="V857" s="42">
        <f t="shared" si="243"/>
        <v>0</v>
      </c>
      <c r="W857" s="42">
        <f t="shared" si="244"/>
        <v>0</v>
      </c>
    </row>
    <row r="858" spans="2:23" x14ac:dyDescent="0.25">
      <c r="B858">
        <v>856</v>
      </c>
      <c r="C858" s="35">
        <f t="shared" si="238"/>
        <v>0</v>
      </c>
      <c r="D858" s="46">
        <f>IF(W857&gt;0,ROUND(PMT(EvalSheet!$F$92/12,EvalSheet!$F$96*12,-C858),5),0)</f>
        <v>0</v>
      </c>
      <c r="E858" s="6">
        <f t="shared" si="251"/>
        <v>0</v>
      </c>
      <c r="F858" s="6">
        <f>IF(W857&gt;0,ROUND(MIN(C858,EvalSheet!$F$168)*$F$1,2),0)</f>
        <v>0</v>
      </c>
      <c r="G858" s="7">
        <v>0</v>
      </c>
      <c r="H858" s="7">
        <f>IF(W857&gt;0,ROUND(MIN(C858,EvalSheet!$F$168)*$H$1,0),0)</f>
        <v>0</v>
      </c>
      <c r="I858" s="7">
        <f>IF(W857&gt;0,ROUND(MIN(C858,EvalSheet!$F$168)*$I$1,2),0)</f>
        <v>0</v>
      </c>
      <c r="J858" s="7">
        <f>IF(W857&gt;0,ROUND(MIN(C858,EvalSheet!$F$168)*$J$1,2),0)</f>
        <v>0</v>
      </c>
      <c r="K858" s="7">
        <f>IF(W857&gt;0,ROUND(MIN(C858,EvalSheet!$F$168)*$K$1,2),0)</f>
        <v>0</v>
      </c>
      <c r="L858" s="6">
        <f t="shared" si="239"/>
        <v>0</v>
      </c>
      <c r="M858" s="7">
        <f t="shared" si="240"/>
        <v>0</v>
      </c>
      <c r="N858" s="2">
        <f t="shared" si="245"/>
        <v>0</v>
      </c>
      <c r="O858" s="80">
        <f t="shared" si="246"/>
        <v>0</v>
      </c>
      <c r="P858" s="79">
        <f t="shared" si="247"/>
        <v>0</v>
      </c>
      <c r="Q858" s="80">
        <f t="shared" si="248"/>
        <v>0</v>
      </c>
      <c r="R858" s="80">
        <f t="shared" si="249"/>
        <v>0</v>
      </c>
      <c r="S858">
        <f t="shared" si="241"/>
        <v>0</v>
      </c>
      <c r="T858" s="35">
        <f t="shared" si="250"/>
        <v>0</v>
      </c>
      <c r="U858" s="35">
        <f t="shared" si="242"/>
        <v>0</v>
      </c>
      <c r="V858" s="42">
        <f t="shared" si="243"/>
        <v>0</v>
      </c>
      <c r="W858" s="42">
        <f t="shared" si="244"/>
        <v>0</v>
      </c>
    </row>
    <row r="859" spans="2:23" x14ac:dyDescent="0.25">
      <c r="B859">
        <v>857</v>
      </c>
      <c r="C859" s="35">
        <f t="shared" ref="C859:C894" si="252">IF(W858&gt;0,C858-1000,C858)</f>
        <v>0</v>
      </c>
      <c r="D859" s="46">
        <f>IF(W858&gt;0,ROUND(PMT(EvalSheet!$F$92/12,EvalSheet!$F$96*12,-C859),5),0)</f>
        <v>0</v>
      </c>
      <c r="E859" s="6">
        <f t="shared" si="251"/>
        <v>0</v>
      </c>
      <c r="F859" s="6">
        <f>IF(W858&gt;0,ROUND(MIN(C859,EvalSheet!$F$168)*$F$1,2),0)</f>
        <v>0</v>
      </c>
      <c r="G859" s="7">
        <v>0</v>
      </c>
      <c r="H859" s="7">
        <f>IF(W858&gt;0,ROUND(MIN(C859,EvalSheet!$F$168)*$H$1,0),0)</f>
        <v>0</v>
      </c>
      <c r="I859" s="7">
        <f>IF(W858&gt;0,ROUND(MIN(C859,EvalSheet!$F$168)*$I$1,2),0)</f>
        <v>0</v>
      </c>
      <c r="J859" s="7">
        <f>IF(W858&gt;0,ROUND(MIN(C859,EvalSheet!$F$168)*$J$1,2),0)</f>
        <v>0</v>
      </c>
      <c r="K859" s="7">
        <f>IF(W858&gt;0,ROUND(MIN(C859,EvalSheet!$F$168)*$K$1,2),0)</f>
        <v>0</v>
      </c>
      <c r="L859" s="6">
        <f t="shared" ref="L859:L894" si="253">IF(W858&gt;0,F859+SUM(H859:K859),0)</f>
        <v>0</v>
      </c>
      <c r="M859" s="7">
        <f t="shared" ref="M859:M894" si="254">IF(W858&gt;0,ROUND(L859/12,2),0)</f>
        <v>0</v>
      </c>
      <c r="N859" s="2">
        <f t="shared" si="245"/>
        <v>0</v>
      </c>
      <c r="O859" s="80">
        <f t="shared" si="246"/>
        <v>0</v>
      </c>
      <c r="P859" s="79">
        <f t="shared" si="247"/>
        <v>0</v>
      </c>
      <c r="Q859" s="80">
        <f t="shared" si="248"/>
        <v>0</v>
      </c>
      <c r="R859" s="80">
        <f t="shared" si="249"/>
        <v>0</v>
      </c>
      <c r="S859">
        <f t="shared" ref="S859:S894" si="255">IF(W858&gt;0,S858,0)</f>
        <v>0</v>
      </c>
      <c r="T859" s="35">
        <f t="shared" si="250"/>
        <v>0</v>
      </c>
      <c r="U859" s="35">
        <f t="shared" ref="U859:U894" si="256">IF(AND(T859&gt;0,T860=0),T859,0)</f>
        <v>0</v>
      </c>
      <c r="V859" s="42">
        <f t="shared" ref="V859:V894" si="257">IF(W858&gt;0,V858,0)</f>
        <v>0</v>
      </c>
      <c r="W859" s="42">
        <f t="shared" ref="W859:W894" si="258">IF(ROUND(T859-V859,2)&gt;0,ROUND(T859-V859,2),0)</f>
        <v>0</v>
      </c>
    </row>
    <row r="860" spans="2:23" x14ac:dyDescent="0.25">
      <c r="B860">
        <v>858</v>
      </c>
      <c r="C860" s="35">
        <f t="shared" si="252"/>
        <v>0</v>
      </c>
      <c r="D860" s="46">
        <f>IF(W859&gt;0,ROUND(PMT(EvalSheet!$F$92/12,EvalSheet!$F$96*12,-C860),5),0)</f>
        <v>0</v>
      </c>
      <c r="E860" s="6">
        <f t="shared" si="251"/>
        <v>0</v>
      </c>
      <c r="F860" s="6">
        <f>IF(W859&gt;0,ROUND(MIN(C860,EvalSheet!$F$168)*$F$1,2),0)</f>
        <v>0</v>
      </c>
      <c r="G860" s="7">
        <v>0</v>
      </c>
      <c r="H860" s="7">
        <f>IF(W859&gt;0,ROUND(MIN(C860,EvalSheet!$F$168)*$H$1,0),0)</f>
        <v>0</v>
      </c>
      <c r="I860" s="7">
        <f>IF(W859&gt;0,ROUND(MIN(C860,EvalSheet!$F$168)*$I$1,2),0)</f>
        <v>0</v>
      </c>
      <c r="J860" s="7">
        <f>IF(W859&gt;0,ROUND(MIN(C860,EvalSheet!$F$168)*$J$1,2),0)</f>
        <v>0</v>
      </c>
      <c r="K860" s="7">
        <f>IF(W859&gt;0,ROUND(MIN(C860,EvalSheet!$F$168)*$K$1,2),0)</f>
        <v>0</v>
      </c>
      <c r="L860" s="6">
        <f t="shared" si="253"/>
        <v>0</v>
      </c>
      <c r="M860" s="7">
        <f t="shared" si="254"/>
        <v>0</v>
      </c>
      <c r="N860" s="2">
        <f t="shared" si="245"/>
        <v>0</v>
      </c>
      <c r="O860" s="80">
        <f t="shared" si="246"/>
        <v>0</v>
      </c>
      <c r="P860" s="79">
        <f t="shared" si="247"/>
        <v>0</v>
      </c>
      <c r="Q860" s="80">
        <f t="shared" si="248"/>
        <v>0</v>
      </c>
      <c r="R860" s="80">
        <f t="shared" si="249"/>
        <v>0</v>
      </c>
      <c r="S860">
        <f t="shared" si="255"/>
        <v>0</v>
      </c>
      <c r="T860" s="35">
        <f t="shared" si="250"/>
        <v>0</v>
      </c>
      <c r="U860" s="35">
        <f t="shared" si="256"/>
        <v>0</v>
      </c>
      <c r="V860" s="42">
        <f t="shared" si="257"/>
        <v>0</v>
      </c>
      <c r="W860" s="42">
        <f t="shared" si="258"/>
        <v>0</v>
      </c>
    </row>
    <row r="861" spans="2:23" x14ac:dyDescent="0.25">
      <c r="B861">
        <v>859</v>
      </c>
      <c r="C861" s="35">
        <f t="shared" si="252"/>
        <v>0</v>
      </c>
      <c r="D861" s="46">
        <f>IF(W860&gt;0,ROUND(PMT(EvalSheet!$F$92/12,EvalSheet!$F$96*12,-C861),5),0)</f>
        <v>0</v>
      </c>
      <c r="E861" s="6">
        <f t="shared" si="251"/>
        <v>0</v>
      </c>
      <c r="F861" s="6">
        <f>IF(W860&gt;0,ROUND(MIN(C861,EvalSheet!$F$168)*$F$1,2),0)</f>
        <v>0</v>
      </c>
      <c r="G861" s="7">
        <v>0</v>
      </c>
      <c r="H861" s="7">
        <f>IF(W860&gt;0,ROUND(MIN(C861,EvalSheet!$F$168)*$H$1,0),0)</f>
        <v>0</v>
      </c>
      <c r="I861" s="7">
        <f>IF(W860&gt;0,ROUND(MIN(C861,EvalSheet!$F$168)*$I$1,2),0)</f>
        <v>0</v>
      </c>
      <c r="J861" s="7">
        <f>IF(W860&gt;0,ROUND(MIN(C861,EvalSheet!$F$168)*$J$1,2),0)</f>
        <v>0</v>
      </c>
      <c r="K861" s="7">
        <f>IF(W860&gt;0,ROUND(MIN(C861,EvalSheet!$F$168)*$K$1,2),0)</f>
        <v>0</v>
      </c>
      <c r="L861" s="6">
        <f t="shared" si="253"/>
        <v>0</v>
      </c>
      <c r="M861" s="7">
        <f t="shared" si="254"/>
        <v>0</v>
      </c>
      <c r="N861" s="2">
        <f t="shared" si="245"/>
        <v>0</v>
      </c>
      <c r="O861" s="80">
        <f t="shared" si="246"/>
        <v>0</v>
      </c>
      <c r="P861" s="79">
        <f t="shared" si="247"/>
        <v>0</v>
      </c>
      <c r="Q861" s="80">
        <f t="shared" si="248"/>
        <v>0</v>
      </c>
      <c r="R861" s="80">
        <f t="shared" si="249"/>
        <v>0</v>
      </c>
      <c r="S861">
        <f t="shared" si="255"/>
        <v>0</v>
      </c>
      <c r="T861" s="35">
        <f t="shared" si="250"/>
        <v>0</v>
      </c>
      <c r="U861" s="35">
        <f t="shared" si="256"/>
        <v>0</v>
      </c>
      <c r="V861" s="42">
        <f t="shared" si="257"/>
        <v>0</v>
      </c>
      <c r="W861" s="42">
        <f t="shared" si="258"/>
        <v>0</v>
      </c>
    </row>
    <row r="862" spans="2:23" x14ac:dyDescent="0.25">
      <c r="B862">
        <v>860</v>
      </c>
      <c r="C862" s="35">
        <f t="shared" si="252"/>
        <v>0</v>
      </c>
      <c r="D862" s="46">
        <f>IF(W861&gt;0,ROUND(PMT(EvalSheet!$F$92/12,EvalSheet!$F$96*12,-C862),5),0)</f>
        <v>0</v>
      </c>
      <c r="E862" s="6">
        <f t="shared" si="251"/>
        <v>0</v>
      </c>
      <c r="F862" s="6">
        <f>IF(W861&gt;0,ROUND(MIN(C862,EvalSheet!$F$168)*$F$1,2),0)</f>
        <v>0</v>
      </c>
      <c r="G862" s="7">
        <v>0</v>
      </c>
      <c r="H862" s="7">
        <f>IF(W861&gt;0,ROUND(MIN(C862,EvalSheet!$F$168)*$H$1,0),0)</f>
        <v>0</v>
      </c>
      <c r="I862" s="7">
        <f>IF(W861&gt;0,ROUND(MIN(C862,EvalSheet!$F$168)*$I$1,2),0)</f>
        <v>0</v>
      </c>
      <c r="J862" s="7">
        <f>IF(W861&gt;0,ROUND(MIN(C862,EvalSheet!$F$168)*$J$1,2),0)</f>
        <v>0</v>
      </c>
      <c r="K862" s="7">
        <f>IF(W861&gt;0,ROUND(MIN(C862,EvalSheet!$F$168)*$K$1,2),0)</f>
        <v>0</v>
      </c>
      <c r="L862" s="6">
        <f t="shared" si="253"/>
        <v>0</v>
      </c>
      <c r="M862" s="7">
        <f t="shared" si="254"/>
        <v>0</v>
      </c>
      <c r="N862" s="2">
        <f t="shared" si="245"/>
        <v>0</v>
      </c>
      <c r="O862" s="80">
        <f t="shared" si="246"/>
        <v>0</v>
      </c>
      <c r="P862" s="79">
        <f t="shared" si="247"/>
        <v>0</v>
      </c>
      <c r="Q862" s="80">
        <f t="shared" si="248"/>
        <v>0</v>
      </c>
      <c r="R862" s="80">
        <f t="shared" si="249"/>
        <v>0</v>
      </c>
      <c r="S862">
        <f t="shared" si="255"/>
        <v>0</v>
      </c>
      <c r="T862" s="35">
        <f t="shared" si="250"/>
        <v>0</v>
      </c>
      <c r="U862" s="35">
        <f t="shared" si="256"/>
        <v>0</v>
      </c>
      <c r="V862" s="42">
        <f t="shared" si="257"/>
        <v>0</v>
      </c>
      <c r="W862" s="42">
        <f t="shared" si="258"/>
        <v>0</v>
      </c>
    </row>
    <row r="863" spans="2:23" x14ac:dyDescent="0.25">
      <c r="B863">
        <v>861</v>
      </c>
      <c r="C863" s="35">
        <f t="shared" si="252"/>
        <v>0</v>
      </c>
      <c r="D863" s="46">
        <f>IF(W862&gt;0,ROUND(PMT(EvalSheet!$F$92/12,EvalSheet!$F$96*12,-C863),5),0)</f>
        <v>0</v>
      </c>
      <c r="E863" s="6">
        <f t="shared" si="251"/>
        <v>0</v>
      </c>
      <c r="F863" s="6">
        <f>IF(W862&gt;0,ROUND(MIN(C863,EvalSheet!$F$168)*$F$1,2),0)</f>
        <v>0</v>
      </c>
      <c r="G863" s="7">
        <v>0</v>
      </c>
      <c r="H863" s="7">
        <f>IF(W862&gt;0,ROUND(MIN(C863,EvalSheet!$F$168)*$H$1,0),0)</f>
        <v>0</v>
      </c>
      <c r="I863" s="7">
        <f>IF(W862&gt;0,ROUND(MIN(C863,EvalSheet!$F$168)*$I$1,2),0)</f>
        <v>0</v>
      </c>
      <c r="J863" s="7">
        <f>IF(W862&gt;0,ROUND(MIN(C863,EvalSheet!$F$168)*$J$1,2),0)</f>
        <v>0</v>
      </c>
      <c r="K863" s="7">
        <f>IF(W862&gt;0,ROUND(MIN(C863,EvalSheet!$F$168)*$K$1,2),0)</f>
        <v>0</v>
      </c>
      <c r="L863" s="6">
        <f t="shared" si="253"/>
        <v>0</v>
      </c>
      <c r="M863" s="7">
        <f t="shared" si="254"/>
        <v>0</v>
      </c>
      <c r="N863" s="2">
        <f t="shared" si="245"/>
        <v>0</v>
      </c>
      <c r="O863" s="80">
        <f t="shared" si="246"/>
        <v>0</v>
      </c>
      <c r="P863" s="79">
        <f t="shared" si="247"/>
        <v>0</v>
      </c>
      <c r="Q863" s="80">
        <f t="shared" si="248"/>
        <v>0</v>
      </c>
      <c r="R863" s="80">
        <f t="shared" si="249"/>
        <v>0</v>
      </c>
      <c r="S863">
        <f t="shared" si="255"/>
        <v>0</v>
      </c>
      <c r="T863" s="35">
        <f t="shared" si="250"/>
        <v>0</v>
      </c>
      <c r="U863" s="35">
        <f t="shared" si="256"/>
        <v>0</v>
      </c>
      <c r="V863" s="42">
        <f t="shared" si="257"/>
        <v>0</v>
      </c>
      <c r="W863" s="42">
        <f t="shared" si="258"/>
        <v>0</v>
      </c>
    </row>
    <row r="864" spans="2:23" x14ac:dyDescent="0.25">
      <c r="B864">
        <v>862</v>
      </c>
      <c r="C864" s="35">
        <f t="shared" si="252"/>
        <v>0</v>
      </c>
      <c r="D864" s="46">
        <f>IF(W863&gt;0,ROUND(PMT(EvalSheet!$F$92/12,EvalSheet!$F$96*12,-C864),5),0)</f>
        <v>0</v>
      </c>
      <c r="E864" s="6">
        <f t="shared" si="251"/>
        <v>0</v>
      </c>
      <c r="F864" s="6">
        <f>IF(W863&gt;0,ROUND(MIN(C864,EvalSheet!$F$168)*$F$1,2),0)</f>
        <v>0</v>
      </c>
      <c r="G864" s="7">
        <v>0</v>
      </c>
      <c r="H864" s="7">
        <f>IF(W863&gt;0,ROUND(MIN(C864,EvalSheet!$F$168)*$H$1,0),0)</f>
        <v>0</v>
      </c>
      <c r="I864" s="7">
        <f>IF(W863&gt;0,ROUND(MIN(C864,EvalSheet!$F$168)*$I$1,2),0)</f>
        <v>0</v>
      </c>
      <c r="J864" s="7">
        <f>IF(W863&gt;0,ROUND(MIN(C864,EvalSheet!$F$168)*$J$1,2),0)</f>
        <v>0</v>
      </c>
      <c r="K864" s="7">
        <f>IF(W863&gt;0,ROUND(MIN(C864,EvalSheet!$F$168)*$K$1,2),0)</f>
        <v>0</v>
      </c>
      <c r="L864" s="6">
        <f t="shared" si="253"/>
        <v>0</v>
      </c>
      <c r="M864" s="7">
        <f t="shared" si="254"/>
        <v>0</v>
      </c>
      <c r="N864" s="2">
        <f t="shared" si="245"/>
        <v>0</v>
      </c>
      <c r="O864" s="80">
        <f t="shared" si="246"/>
        <v>0</v>
      </c>
      <c r="P864" s="79">
        <f t="shared" si="247"/>
        <v>0</v>
      </c>
      <c r="Q864" s="80">
        <f t="shared" si="248"/>
        <v>0</v>
      </c>
      <c r="R864" s="80">
        <f t="shared" si="249"/>
        <v>0</v>
      </c>
      <c r="S864">
        <f t="shared" si="255"/>
        <v>0</v>
      </c>
      <c r="T864" s="35">
        <f t="shared" si="250"/>
        <v>0</v>
      </c>
      <c r="U864" s="35">
        <f t="shared" si="256"/>
        <v>0</v>
      </c>
      <c r="V864" s="42">
        <f t="shared" si="257"/>
        <v>0</v>
      </c>
      <c r="W864" s="42">
        <f t="shared" si="258"/>
        <v>0</v>
      </c>
    </row>
    <row r="865" spans="2:23" x14ac:dyDescent="0.25">
      <c r="B865">
        <v>863</v>
      </c>
      <c r="C865" s="35">
        <f t="shared" si="252"/>
        <v>0</v>
      </c>
      <c r="D865" s="46">
        <f>IF(W864&gt;0,ROUND(PMT(EvalSheet!$F$92/12,EvalSheet!$F$96*12,-C865),5),0)</f>
        <v>0</v>
      </c>
      <c r="E865" s="6">
        <f t="shared" si="251"/>
        <v>0</v>
      </c>
      <c r="F865" s="6">
        <f>IF(W864&gt;0,ROUND(MIN(C865,EvalSheet!$F$168)*$F$1,2),0)</f>
        <v>0</v>
      </c>
      <c r="G865" s="7">
        <v>0</v>
      </c>
      <c r="H865" s="7">
        <f>IF(W864&gt;0,ROUND(MIN(C865,EvalSheet!$F$168)*$H$1,0),0)</f>
        <v>0</v>
      </c>
      <c r="I865" s="7">
        <f>IF(W864&gt;0,ROUND(MIN(C865,EvalSheet!$F$168)*$I$1,2),0)</f>
        <v>0</v>
      </c>
      <c r="J865" s="7">
        <f>IF(W864&gt;0,ROUND(MIN(C865,EvalSheet!$F$168)*$J$1,2),0)</f>
        <v>0</v>
      </c>
      <c r="K865" s="7">
        <f>IF(W864&gt;0,ROUND(MIN(C865,EvalSheet!$F$168)*$K$1,2),0)</f>
        <v>0</v>
      </c>
      <c r="L865" s="6">
        <f t="shared" si="253"/>
        <v>0</v>
      </c>
      <c r="M865" s="7">
        <f t="shared" si="254"/>
        <v>0</v>
      </c>
      <c r="N865" s="2">
        <f t="shared" si="245"/>
        <v>0</v>
      </c>
      <c r="O865" s="80">
        <f t="shared" si="246"/>
        <v>0</v>
      </c>
      <c r="P865" s="79">
        <f t="shared" si="247"/>
        <v>0</v>
      </c>
      <c r="Q865" s="80">
        <f t="shared" si="248"/>
        <v>0</v>
      </c>
      <c r="R865" s="80">
        <f t="shared" si="249"/>
        <v>0</v>
      </c>
      <c r="S865">
        <f t="shared" si="255"/>
        <v>0</v>
      </c>
      <c r="T865" s="35">
        <f t="shared" si="250"/>
        <v>0</v>
      </c>
      <c r="U865" s="35">
        <f t="shared" si="256"/>
        <v>0</v>
      </c>
      <c r="V865" s="42">
        <f t="shared" si="257"/>
        <v>0</v>
      </c>
      <c r="W865" s="42">
        <f t="shared" si="258"/>
        <v>0</v>
      </c>
    </row>
    <row r="866" spans="2:23" x14ac:dyDescent="0.25">
      <c r="B866">
        <v>864</v>
      </c>
      <c r="C866" s="35">
        <f t="shared" si="252"/>
        <v>0</v>
      </c>
      <c r="D866" s="46">
        <f>IF(W865&gt;0,ROUND(PMT(EvalSheet!$F$92/12,EvalSheet!$F$96*12,-C866),5),0)</f>
        <v>0</v>
      </c>
      <c r="E866" s="6">
        <f t="shared" si="251"/>
        <v>0</v>
      </c>
      <c r="F866" s="6">
        <f>IF(W865&gt;0,ROUND(MIN(C866,EvalSheet!$F$168)*$F$1,2),0)</f>
        <v>0</v>
      </c>
      <c r="G866" s="7">
        <v>0</v>
      </c>
      <c r="H866" s="7">
        <f>IF(W865&gt;0,ROUND(MIN(C866,EvalSheet!$F$168)*$H$1,0),0)</f>
        <v>0</v>
      </c>
      <c r="I866" s="7">
        <f>IF(W865&gt;0,ROUND(MIN(C866,EvalSheet!$F$168)*$I$1,2),0)</f>
        <v>0</v>
      </c>
      <c r="J866" s="7">
        <f>IF(W865&gt;0,ROUND(MIN(C866,EvalSheet!$F$168)*$J$1,2),0)</f>
        <v>0</v>
      </c>
      <c r="K866" s="7">
        <f>IF(W865&gt;0,ROUND(MIN(C866,EvalSheet!$F$168)*$K$1,2),0)</f>
        <v>0</v>
      </c>
      <c r="L866" s="6">
        <f t="shared" si="253"/>
        <v>0</v>
      </c>
      <c r="M866" s="7">
        <f t="shared" si="254"/>
        <v>0</v>
      </c>
      <c r="N866" s="2">
        <f t="shared" si="245"/>
        <v>0</v>
      </c>
      <c r="O866" s="80">
        <f t="shared" si="246"/>
        <v>0</v>
      </c>
      <c r="P866" s="79">
        <f t="shared" si="247"/>
        <v>0</v>
      </c>
      <c r="Q866" s="80">
        <f t="shared" si="248"/>
        <v>0</v>
      </c>
      <c r="R866" s="80">
        <f t="shared" si="249"/>
        <v>0</v>
      </c>
      <c r="S866">
        <f t="shared" si="255"/>
        <v>0</v>
      </c>
      <c r="T866" s="35">
        <f t="shared" si="250"/>
        <v>0</v>
      </c>
      <c r="U866" s="35">
        <f t="shared" si="256"/>
        <v>0</v>
      </c>
      <c r="V866" s="42">
        <f t="shared" si="257"/>
        <v>0</v>
      </c>
      <c r="W866" s="42">
        <f t="shared" si="258"/>
        <v>0</v>
      </c>
    </row>
    <row r="867" spans="2:23" x14ac:dyDescent="0.25">
      <c r="B867">
        <v>865</v>
      </c>
      <c r="C867" s="35">
        <f t="shared" si="252"/>
        <v>0</v>
      </c>
      <c r="D867" s="46">
        <f>IF(W866&gt;0,ROUND(PMT(EvalSheet!$F$92/12,EvalSheet!$F$96*12,-C867),5),0)</f>
        <v>0</v>
      </c>
      <c r="E867" s="6">
        <f t="shared" si="251"/>
        <v>0</v>
      </c>
      <c r="F867" s="6">
        <f>IF(W866&gt;0,ROUND(MIN(C867,EvalSheet!$F$168)*$F$1,2),0)</f>
        <v>0</v>
      </c>
      <c r="G867" s="7">
        <v>0</v>
      </c>
      <c r="H867" s="7">
        <f>IF(W866&gt;0,ROUND(MIN(C867,EvalSheet!$F$168)*$H$1,0),0)</f>
        <v>0</v>
      </c>
      <c r="I867" s="7">
        <f>IF(W866&gt;0,ROUND(MIN(C867,EvalSheet!$F$168)*$I$1,2),0)</f>
        <v>0</v>
      </c>
      <c r="J867" s="7">
        <f>IF(W866&gt;0,ROUND(MIN(C867,EvalSheet!$F$168)*$J$1,2),0)</f>
        <v>0</v>
      </c>
      <c r="K867" s="7">
        <f>IF(W866&gt;0,ROUND(MIN(C867,EvalSheet!$F$168)*$K$1,2),0)</f>
        <v>0</v>
      </c>
      <c r="L867" s="6">
        <f t="shared" si="253"/>
        <v>0</v>
      </c>
      <c r="M867" s="7">
        <f t="shared" si="254"/>
        <v>0</v>
      </c>
      <c r="N867" s="2">
        <f t="shared" si="245"/>
        <v>0</v>
      </c>
      <c r="O867" s="80">
        <f t="shared" si="246"/>
        <v>0</v>
      </c>
      <c r="P867" s="79">
        <f t="shared" si="247"/>
        <v>0</v>
      </c>
      <c r="Q867" s="80">
        <f t="shared" si="248"/>
        <v>0</v>
      </c>
      <c r="R867" s="80">
        <f t="shared" si="249"/>
        <v>0</v>
      </c>
      <c r="S867">
        <f t="shared" si="255"/>
        <v>0</v>
      </c>
      <c r="T867" s="35">
        <f t="shared" si="250"/>
        <v>0</v>
      </c>
      <c r="U867" s="35">
        <f t="shared" si="256"/>
        <v>0</v>
      </c>
      <c r="V867" s="42">
        <f t="shared" si="257"/>
        <v>0</v>
      </c>
      <c r="W867" s="42">
        <f t="shared" si="258"/>
        <v>0</v>
      </c>
    </row>
    <row r="868" spans="2:23" x14ac:dyDescent="0.25">
      <c r="B868">
        <v>866</v>
      </c>
      <c r="C868" s="35">
        <f t="shared" si="252"/>
        <v>0</v>
      </c>
      <c r="D868" s="46">
        <f>IF(W867&gt;0,ROUND(PMT(EvalSheet!$F$92/12,EvalSheet!$F$96*12,-C868),5),0)</f>
        <v>0</v>
      </c>
      <c r="E868" s="6">
        <f t="shared" si="251"/>
        <v>0</v>
      </c>
      <c r="F868" s="6">
        <f>IF(W867&gt;0,ROUND(MIN(C868,EvalSheet!$F$168)*$F$1,2),0)</f>
        <v>0</v>
      </c>
      <c r="G868" s="7">
        <v>0</v>
      </c>
      <c r="H868" s="7">
        <f>IF(W867&gt;0,ROUND(MIN(C868,EvalSheet!$F$168)*$H$1,0),0)</f>
        <v>0</v>
      </c>
      <c r="I868" s="7">
        <f>IF(W867&gt;0,ROUND(MIN(C868,EvalSheet!$F$168)*$I$1,2),0)</f>
        <v>0</v>
      </c>
      <c r="J868" s="7">
        <f>IF(W867&gt;0,ROUND(MIN(C868,EvalSheet!$F$168)*$J$1,2),0)</f>
        <v>0</v>
      </c>
      <c r="K868" s="7">
        <f>IF(W867&gt;0,ROUND(MIN(C868,EvalSheet!$F$168)*$K$1,2),0)</f>
        <v>0</v>
      </c>
      <c r="L868" s="6">
        <f t="shared" si="253"/>
        <v>0</v>
      </c>
      <c r="M868" s="7">
        <f t="shared" si="254"/>
        <v>0</v>
      </c>
      <c r="N868" s="2">
        <f t="shared" si="245"/>
        <v>0</v>
      </c>
      <c r="O868" s="80">
        <f t="shared" si="246"/>
        <v>0</v>
      </c>
      <c r="P868" s="79">
        <f t="shared" si="247"/>
        <v>0</v>
      </c>
      <c r="Q868" s="80">
        <f t="shared" si="248"/>
        <v>0</v>
      </c>
      <c r="R868" s="80">
        <f t="shared" si="249"/>
        <v>0</v>
      </c>
      <c r="S868">
        <f t="shared" si="255"/>
        <v>0</v>
      </c>
      <c r="T868" s="35">
        <f t="shared" si="250"/>
        <v>0</v>
      </c>
      <c r="U868" s="35">
        <f t="shared" si="256"/>
        <v>0</v>
      </c>
      <c r="V868" s="42">
        <f t="shared" si="257"/>
        <v>0</v>
      </c>
      <c r="W868" s="42">
        <f t="shared" si="258"/>
        <v>0</v>
      </c>
    </row>
    <row r="869" spans="2:23" x14ac:dyDescent="0.25">
      <c r="B869">
        <v>867</v>
      </c>
      <c r="C869" s="35">
        <f t="shared" si="252"/>
        <v>0</v>
      </c>
      <c r="D869" s="46">
        <f>IF(W868&gt;0,ROUND(PMT(EvalSheet!$F$92/12,EvalSheet!$F$96*12,-C869),5),0)</f>
        <v>0</v>
      </c>
      <c r="E869" s="6">
        <f t="shared" si="251"/>
        <v>0</v>
      </c>
      <c r="F869" s="6">
        <f>IF(W868&gt;0,ROUND(MIN(C869,EvalSheet!$F$168)*$F$1,2),0)</f>
        <v>0</v>
      </c>
      <c r="G869" s="7">
        <v>0</v>
      </c>
      <c r="H869" s="7">
        <f>IF(W868&gt;0,ROUND(MIN(C869,EvalSheet!$F$168)*$H$1,0),0)</f>
        <v>0</v>
      </c>
      <c r="I869" s="7">
        <f>IF(W868&gt;0,ROUND(MIN(C869,EvalSheet!$F$168)*$I$1,2),0)</f>
        <v>0</v>
      </c>
      <c r="J869" s="7">
        <f>IF(W868&gt;0,ROUND(MIN(C869,EvalSheet!$F$168)*$J$1,2),0)</f>
        <v>0</v>
      </c>
      <c r="K869" s="7">
        <f>IF(W868&gt;0,ROUND(MIN(C869,EvalSheet!$F$168)*$K$1,2),0)</f>
        <v>0</v>
      </c>
      <c r="L869" s="6">
        <f t="shared" si="253"/>
        <v>0</v>
      </c>
      <c r="M869" s="7">
        <f t="shared" si="254"/>
        <v>0</v>
      </c>
      <c r="N869" s="2">
        <f t="shared" si="245"/>
        <v>0</v>
      </c>
      <c r="O869" s="80">
        <f t="shared" si="246"/>
        <v>0</v>
      </c>
      <c r="P869" s="79">
        <f t="shared" si="247"/>
        <v>0</v>
      </c>
      <c r="Q869" s="80">
        <f t="shared" si="248"/>
        <v>0</v>
      </c>
      <c r="R869" s="80">
        <f t="shared" si="249"/>
        <v>0</v>
      </c>
      <c r="S869">
        <f t="shared" si="255"/>
        <v>0</v>
      </c>
      <c r="T869" s="35">
        <f t="shared" si="250"/>
        <v>0</v>
      </c>
      <c r="U869" s="35">
        <f t="shared" si="256"/>
        <v>0</v>
      </c>
      <c r="V869" s="42">
        <f t="shared" si="257"/>
        <v>0</v>
      </c>
      <c r="W869" s="42">
        <f t="shared" si="258"/>
        <v>0</v>
      </c>
    </row>
    <row r="870" spans="2:23" x14ac:dyDescent="0.25">
      <c r="B870">
        <v>868</v>
      </c>
      <c r="C870" s="35">
        <f t="shared" si="252"/>
        <v>0</v>
      </c>
      <c r="D870" s="46">
        <f>IF(W869&gt;0,ROUND(PMT(EvalSheet!$F$92/12,EvalSheet!$F$96*12,-C870),5),0)</f>
        <v>0</v>
      </c>
      <c r="E870" s="6">
        <f t="shared" si="251"/>
        <v>0</v>
      </c>
      <c r="F870" s="6">
        <f>IF(W869&gt;0,ROUND(MIN(C870,EvalSheet!$F$168)*$F$1,2),0)</f>
        <v>0</v>
      </c>
      <c r="G870" s="7">
        <v>0</v>
      </c>
      <c r="H870" s="7">
        <f>IF(W869&gt;0,ROUND(MIN(C870,EvalSheet!$F$168)*$H$1,0),0)</f>
        <v>0</v>
      </c>
      <c r="I870" s="7">
        <f>IF(W869&gt;0,ROUND(MIN(C870,EvalSheet!$F$168)*$I$1,2),0)</f>
        <v>0</v>
      </c>
      <c r="J870" s="7">
        <f>IF(W869&gt;0,ROUND(MIN(C870,EvalSheet!$F$168)*$J$1,2),0)</f>
        <v>0</v>
      </c>
      <c r="K870" s="7">
        <f>IF(W869&gt;0,ROUND(MIN(C870,EvalSheet!$F$168)*$K$1,2),0)</f>
        <v>0</v>
      </c>
      <c r="L870" s="6">
        <f t="shared" si="253"/>
        <v>0</v>
      </c>
      <c r="M870" s="7">
        <f t="shared" si="254"/>
        <v>0</v>
      </c>
      <c r="N870" s="2">
        <f t="shared" si="245"/>
        <v>0</v>
      </c>
      <c r="O870" s="80">
        <f t="shared" si="246"/>
        <v>0</v>
      </c>
      <c r="P870" s="79">
        <f t="shared" si="247"/>
        <v>0</v>
      </c>
      <c r="Q870" s="80">
        <f t="shared" si="248"/>
        <v>0</v>
      </c>
      <c r="R870" s="80">
        <f t="shared" si="249"/>
        <v>0</v>
      </c>
      <c r="S870">
        <f t="shared" si="255"/>
        <v>0</v>
      </c>
      <c r="T870" s="35">
        <f t="shared" si="250"/>
        <v>0</v>
      </c>
      <c r="U870" s="35">
        <f t="shared" si="256"/>
        <v>0</v>
      </c>
      <c r="V870" s="42">
        <f t="shared" si="257"/>
        <v>0</v>
      </c>
      <c r="W870" s="42">
        <f t="shared" si="258"/>
        <v>0</v>
      </c>
    </row>
    <row r="871" spans="2:23" x14ac:dyDescent="0.25">
      <c r="B871">
        <v>869</v>
      </c>
      <c r="C871" s="35">
        <f t="shared" si="252"/>
        <v>0</v>
      </c>
      <c r="D871" s="46">
        <f>IF(W870&gt;0,ROUND(PMT(EvalSheet!$F$92/12,EvalSheet!$F$96*12,-C871),5),0)</f>
        <v>0</v>
      </c>
      <c r="E871" s="6">
        <f t="shared" si="251"/>
        <v>0</v>
      </c>
      <c r="F871" s="6">
        <f>IF(W870&gt;0,ROUND(MIN(C871,EvalSheet!$F$168)*$F$1,2),0)</f>
        <v>0</v>
      </c>
      <c r="G871" s="7">
        <v>0</v>
      </c>
      <c r="H871" s="7">
        <f>IF(W870&gt;0,ROUND(MIN(C871,EvalSheet!$F$168)*$H$1,0),0)</f>
        <v>0</v>
      </c>
      <c r="I871" s="7">
        <f>IF(W870&gt;0,ROUND(MIN(C871,EvalSheet!$F$168)*$I$1,2),0)</f>
        <v>0</v>
      </c>
      <c r="J871" s="7">
        <f>IF(W870&gt;0,ROUND(MIN(C871,EvalSheet!$F$168)*$J$1,2),0)</f>
        <v>0</v>
      </c>
      <c r="K871" s="7">
        <f>IF(W870&gt;0,ROUND(MIN(C871,EvalSheet!$F$168)*$K$1,2),0)</f>
        <v>0</v>
      </c>
      <c r="L871" s="6">
        <f t="shared" si="253"/>
        <v>0</v>
      </c>
      <c r="M871" s="7">
        <f t="shared" si="254"/>
        <v>0</v>
      </c>
      <c r="N871" s="2">
        <f t="shared" si="245"/>
        <v>0</v>
      </c>
      <c r="O871" s="80">
        <f t="shared" si="246"/>
        <v>0</v>
      </c>
      <c r="P871" s="79">
        <f t="shared" si="247"/>
        <v>0</v>
      </c>
      <c r="Q871" s="80">
        <f t="shared" si="248"/>
        <v>0</v>
      </c>
      <c r="R871" s="80">
        <f t="shared" si="249"/>
        <v>0</v>
      </c>
      <c r="S871">
        <f t="shared" si="255"/>
        <v>0</v>
      </c>
      <c r="T871" s="35">
        <f t="shared" si="250"/>
        <v>0</v>
      </c>
      <c r="U871" s="35">
        <f t="shared" si="256"/>
        <v>0</v>
      </c>
      <c r="V871" s="42">
        <f t="shared" si="257"/>
        <v>0</v>
      </c>
      <c r="W871" s="42">
        <f t="shared" si="258"/>
        <v>0</v>
      </c>
    </row>
    <row r="872" spans="2:23" x14ac:dyDescent="0.25">
      <c r="B872">
        <v>870</v>
      </c>
      <c r="C872" s="35">
        <f t="shared" si="252"/>
        <v>0</v>
      </c>
      <c r="D872" s="46">
        <f>IF(W871&gt;0,ROUND(PMT(EvalSheet!$F$92/12,EvalSheet!$F$96*12,-C872),5),0)</f>
        <v>0</v>
      </c>
      <c r="E872" s="6">
        <f t="shared" si="251"/>
        <v>0</v>
      </c>
      <c r="F872" s="6">
        <f>IF(W871&gt;0,ROUND(MIN(C872,EvalSheet!$F$168)*$F$1,2),0)</f>
        <v>0</v>
      </c>
      <c r="G872" s="7">
        <v>0</v>
      </c>
      <c r="H872" s="7">
        <f>IF(W871&gt;0,ROUND(MIN(C872,EvalSheet!$F$168)*$H$1,0),0)</f>
        <v>0</v>
      </c>
      <c r="I872" s="7">
        <f>IF(W871&gt;0,ROUND(MIN(C872,EvalSheet!$F$168)*$I$1,2),0)</f>
        <v>0</v>
      </c>
      <c r="J872" s="7">
        <f>IF(W871&gt;0,ROUND(MIN(C872,EvalSheet!$F$168)*$J$1,2),0)</f>
        <v>0</v>
      </c>
      <c r="K872" s="7">
        <f>IF(W871&gt;0,ROUND(MIN(C872,EvalSheet!$F$168)*$K$1,2),0)</f>
        <v>0</v>
      </c>
      <c r="L872" s="6">
        <f t="shared" si="253"/>
        <v>0</v>
      </c>
      <c r="M872" s="7">
        <f t="shared" si="254"/>
        <v>0</v>
      </c>
      <c r="N872" s="2">
        <f t="shared" si="245"/>
        <v>0</v>
      </c>
      <c r="O872" s="80">
        <f t="shared" si="246"/>
        <v>0</v>
      </c>
      <c r="P872" s="79">
        <f t="shared" si="247"/>
        <v>0</v>
      </c>
      <c r="Q872" s="80">
        <f t="shared" si="248"/>
        <v>0</v>
      </c>
      <c r="R872" s="80">
        <f t="shared" si="249"/>
        <v>0</v>
      </c>
      <c r="S872">
        <f t="shared" si="255"/>
        <v>0</v>
      </c>
      <c r="T872" s="35">
        <f t="shared" si="250"/>
        <v>0</v>
      </c>
      <c r="U872" s="35">
        <f t="shared" si="256"/>
        <v>0</v>
      </c>
      <c r="V872" s="42">
        <f t="shared" si="257"/>
        <v>0</v>
      </c>
      <c r="W872" s="42">
        <f t="shared" si="258"/>
        <v>0</v>
      </c>
    </row>
    <row r="873" spans="2:23" x14ac:dyDescent="0.25">
      <c r="B873">
        <v>871</v>
      </c>
      <c r="C873" s="35">
        <f t="shared" si="252"/>
        <v>0</v>
      </c>
      <c r="D873" s="46">
        <f>IF(W872&gt;0,ROUND(PMT(EvalSheet!$F$92/12,EvalSheet!$F$96*12,-C873),5),0)</f>
        <v>0</v>
      </c>
      <c r="E873" s="6">
        <f t="shared" si="251"/>
        <v>0</v>
      </c>
      <c r="F873" s="6">
        <f>IF(W872&gt;0,ROUND(MIN(C873,EvalSheet!$F$168)*$F$1,2),0)</f>
        <v>0</v>
      </c>
      <c r="G873" s="7">
        <v>0</v>
      </c>
      <c r="H873" s="7">
        <f>IF(W872&gt;0,ROUND(MIN(C873,EvalSheet!$F$168)*$H$1,0),0)</f>
        <v>0</v>
      </c>
      <c r="I873" s="7">
        <f>IF(W872&gt;0,ROUND(MIN(C873,EvalSheet!$F$168)*$I$1,2),0)</f>
        <v>0</v>
      </c>
      <c r="J873" s="7">
        <f>IF(W872&gt;0,ROUND(MIN(C873,EvalSheet!$F$168)*$J$1,2),0)</f>
        <v>0</v>
      </c>
      <c r="K873" s="7">
        <f>IF(W872&gt;0,ROUND(MIN(C873,EvalSheet!$F$168)*$K$1,2),0)</f>
        <v>0</v>
      </c>
      <c r="L873" s="6">
        <f t="shared" si="253"/>
        <v>0</v>
      </c>
      <c r="M873" s="7">
        <f t="shared" si="254"/>
        <v>0</v>
      </c>
      <c r="N873" s="2">
        <f t="shared" si="245"/>
        <v>0</v>
      </c>
      <c r="O873" s="80">
        <f t="shared" si="246"/>
        <v>0</v>
      </c>
      <c r="P873" s="79">
        <f t="shared" si="247"/>
        <v>0</v>
      </c>
      <c r="Q873" s="80">
        <f t="shared" si="248"/>
        <v>0</v>
      </c>
      <c r="R873" s="80">
        <f t="shared" si="249"/>
        <v>0</v>
      </c>
      <c r="S873">
        <f t="shared" si="255"/>
        <v>0</v>
      </c>
      <c r="T873" s="35">
        <f t="shared" si="250"/>
        <v>0</v>
      </c>
      <c r="U873" s="35">
        <f t="shared" si="256"/>
        <v>0</v>
      </c>
      <c r="V873" s="42">
        <f t="shared" si="257"/>
        <v>0</v>
      </c>
      <c r="W873" s="42">
        <f t="shared" si="258"/>
        <v>0</v>
      </c>
    </row>
    <row r="874" spans="2:23" x14ac:dyDescent="0.25">
      <c r="B874">
        <v>872</v>
      </c>
      <c r="C874" s="35">
        <f t="shared" si="252"/>
        <v>0</v>
      </c>
      <c r="D874" s="46">
        <f>IF(W873&gt;0,ROUND(PMT(EvalSheet!$F$92/12,EvalSheet!$F$96*12,-C874),5),0)</f>
        <v>0</v>
      </c>
      <c r="E874" s="6">
        <f t="shared" si="251"/>
        <v>0</v>
      </c>
      <c r="F874" s="6">
        <f>IF(W873&gt;0,ROUND(MIN(C874,EvalSheet!$F$168)*$F$1,2),0)</f>
        <v>0</v>
      </c>
      <c r="G874" s="7">
        <v>0</v>
      </c>
      <c r="H874" s="7">
        <f>IF(W873&gt;0,ROUND(MIN(C874,EvalSheet!$F$168)*$H$1,0),0)</f>
        <v>0</v>
      </c>
      <c r="I874" s="7">
        <f>IF(W873&gt;0,ROUND(MIN(C874,EvalSheet!$F$168)*$I$1,2),0)</f>
        <v>0</v>
      </c>
      <c r="J874" s="7">
        <f>IF(W873&gt;0,ROUND(MIN(C874,EvalSheet!$F$168)*$J$1,2),0)</f>
        <v>0</v>
      </c>
      <c r="K874" s="7">
        <f>IF(W873&gt;0,ROUND(MIN(C874,EvalSheet!$F$168)*$K$1,2),0)</f>
        <v>0</v>
      </c>
      <c r="L874" s="6">
        <f t="shared" si="253"/>
        <v>0</v>
      </c>
      <c r="M874" s="7">
        <f t="shared" si="254"/>
        <v>0</v>
      </c>
      <c r="N874" s="2">
        <f t="shared" si="245"/>
        <v>0</v>
      </c>
      <c r="O874" s="80">
        <f t="shared" si="246"/>
        <v>0</v>
      </c>
      <c r="P874" s="79">
        <f t="shared" si="247"/>
        <v>0</v>
      </c>
      <c r="Q874" s="80">
        <f t="shared" si="248"/>
        <v>0</v>
      </c>
      <c r="R874" s="80">
        <f t="shared" si="249"/>
        <v>0</v>
      </c>
      <c r="S874">
        <f t="shared" si="255"/>
        <v>0</v>
      </c>
      <c r="T874" s="35">
        <f t="shared" si="250"/>
        <v>0</v>
      </c>
      <c r="U874" s="35">
        <f t="shared" si="256"/>
        <v>0</v>
      </c>
      <c r="V874" s="42">
        <f t="shared" si="257"/>
        <v>0</v>
      </c>
      <c r="W874" s="42">
        <f t="shared" si="258"/>
        <v>0</v>
      </c>
    </row>
    <row r="875" spans="2:23" x14ac:dyDescent="0.25">
      <c r="B875">
        <v>873</v>
      </c>
      <c r="C875" s="35">
        <f t="shared" si="252"/>
        <v>0</v>
      </c>
      <c r="D875" s="46">
        <f>IF(W874&gt;0,ROUND(PMT(EvalSheet!$F$92/12,EvalSheet!$F$96*12,-C875),5),0)</f>
        <v>0</v>
      </c>
      <c r="E875" s="6">
        <f t="shared" si="251"/>
        <v>0</v>
      </c>
      <c r="F875" s="6">
        <f>IF(W874&gt;0,ROUND(MIN(C875,EvalSheet!$F$168)*$F$1,2),0)</f>
        <v>0</v>
      </c>
      <c r="G875" s="7">
        <v>0</v>
      </c>
      <c r="H875" s="7">
        <f>IF(W874&gt;0,ROUND(MIN(C875,EvalSheet!$F$168)*$H$1,0),0)</f>
        <v>0</v>
      </c>
      <c r="I875" s="7">
        <f>IF(W874&gt;0,ROUND(MIN(C875,EvalSheet!$F$168)*$I$1,2),0)</f>
        <v>0</v>
      </c>
      <c r="J875" s="7">
        <f>IF(W874&gt;0,ROUND(MIN(C875,EvalSheet!$F$168)*$J$1,2),0)</f>
        <v>0</v>
      </c>
      <c r="K875" s="7">
        <f>IF(W874&gt;0,ROUND(MIN(C875,EvalSheet!$F$168)*$K$1,2),0)</f>
        <v>0</v>
      </c>
      <c r="L875" s="6">
        <f t="shared" si="253"/>
        <v>0</v>
      </c>
      <c r="M875" s="7">
        <f t="shared" si="254"/>
        <v>0</v>
      </c>
      <c r="N875" s="2">
        <f t="shared" si="245"/>
        <v>0</v>
      </c>
      <c r="O875" s="80">
        <f t="shared" si="246"/>
        <v>0</v>
      </c>
      <c r="P875" s="79">
        <f t="shared" si="247"/>
        <v>0</v>
      </c>
      <c r="Q875" s="80">
        <f t="shared" si="248"/>
        <v>0</v>
      </c>
      <c r="R875" s="80">
        <f t="shared" si="249"/>
        <v>0</v>
      </c>
      <c r="S875">
        <f t="shared" si="255"/>
        <v>0</v>
      </c>
      <c r="T875" s="35">
        <f t="shared" si="250"/>
        <v>0</v>
      </c>
      <c r="U875" s="35">
        <f t="shared" si="256"/>
        <v>0</v>
      </c>
      <c r="V875" s="42">
        <f t="shared" si="257"/>
        <v>0</v>
      </c>
      <c r="W875" s="42">
        <f t="shared" si="258"/>
        <v>0</v>
      </c>
    </row>
    <row r="876" spans="2:23" x14ac:dyDescent="0.25">
      <c r="B876">
        <v>874</v>
      </c>
      <c r="C876" s="35">
        <f t="shared" si="252"/>
        <v>0</v>
      </c>
      <c r="D876" s="46">
        <f>IF(W875&gt;0,ROUND(PMT(EvalSheet!$F$92/12,EvalSheet!$F$96*12,-C876),5),0)</f>
        <v>0</v>
      </c>
      <c r="E876" s="6">
        <f t="shared" si="251"/>
        <v>0</v>
      </c>
      <c r="F876" s="6">
        <f>IF(W875&gt;0,ROUND(MIN(C876,EvalSheet!$F$168)*$F$1,2),0)</f>
        <v>0</v>
      </c>
      <c r="G876" s="7">
        <v>0</v>
      </c>
      <c r="H876" s="7">
        <f>IF(W875&gt;0,ROUND(MIN(C876,EvalSheet!$F$168)*$H$1,0),0)</f>
        <v>0</v>
      </c>
      <c r="I876" s="7">
        <f>IF(W875&gt;0,ROUND(MIN(C876,EvalSheet!$F$168)*$I$1,2),0)</f>
        <v>0</v>
      </c>
      <c r="J876" s="7">
        <f>IF(W875&gt;0,ROUND(MIN(C876,EvalSheet!$F$168)*$J$1,2),0)</f>
        <v>0</v>
      </c>
      <c r="K876" s="7">
        <f>IF(W875&gt;0,ROUND(MIN(C876,EvalSheet!$F$168)*$K$1,2),0)</f>
        <v>0</v>
      </c>
      <c r="L876" s="6">
        <f t="shared" si="253"/>
        <v>0</v>
      </c>
      <c r="M876" s="7">
        <f t="shared" si="254"/>
        <v>0</v>
      </c>
      <c r="N876" s="2">
        <f t="shared" si="245"/>
        <v>0</v>
      </c>
      <c r="O876" s="80">
        <f t="shared" si="246"/>
        <v>0</v>
      </c>
      <c r="P876" s="79">
        <f t="shared" si="247"/>
        <v>0</v>
      </c>
      <c r="Q876" s="80">
        <f t="shared" si="248"/>
        <v>0</v>
      </c>
      <c r="R876" s="80">
        <f t="shared" si="249"/>
        <v>0</v>
      </c>
      <c r="S876">
        <f t="shared" si="255"/>
        <v>0</v>
      </c>
      <c r="T876" s="35">
        <f t="shared" si="250"/>
        <v>0</v>
      </c>
      <c r="U876" s="35">
        <f t="shared" si="256"/>
        <v>0</v>
      </c>
      <c r="V876" s="42">
        <f t="shared" si="257"/>
        <v>0</v>
      </c>
      <c r="W876" s="42">
        <f t="shared" si="258"/>
        <v>0</v>
      </c>
    </row>
    <row r="877" spans="2:23" x14ac:dyDescent="0.25">
      <c r="B877">
        <v>875</v>
      </c>
      <c r="C877" s="35">
        <f t="shared" si="252"/>
        <v>0</v>
      </c>
      <c r="D877" s="46">
        <f>IF(W876&gt;0,ROUND(PMT(EvalSheet!$F$92/12,EvalSheet!$F$96*12,-C877),5),0)</f>
        <v>0</v>
      </c>
      <c r="E877" s="6">
        <f t="shared" si="251"/>
        <v>0</v>
      </c>
      <c r="F877" s="6">
        <f>IF(W876&gt;0,ROUND(MIN(C877,EvalSheet!$F$168)*$F$1,2),0)</f>
        <v>0</v>
      </c>
      <c r="G877" s="7">
        <v>0</v>
      </c>
      <c r="H877" s="7">
        <f>IF(W876&gt;0,ROUND(MIN(C877,EvalSheet!$F$168)*$H$1,0),0)</f>
        <v>0</v>
      </c>
      <c r="I877" s="7">
        <f>IF(W876&gt;0,ROUND(MIN(C877,EvalSheet!$F$168)*$I$1,2),0)</f>
        <v>0</v>
      </c>
      <c r="J877" s="7">
        <f>IF(W876&gt;0,ROUND(MIN(C877,EvalSheet!$F$168)*$J$1,2),0)</f>
        <v>0</v>
      </c>
      <c r="K877" s="7">
        <f>IF(W876&gt;0,ROUND(MIN(C877,EvalSheet!$F$168)*$K$1,2),0)</f>
        <v>0</v>
      </c>
      <c r="L877" s="6">
        <f t="shared" si="253"/>
        <v>0</v>
      </c>
      <c r="M877" s="7">
        <f t="shared" si="254"/>
        <v>0</v>
      </c>
      <c r="N877" s="2">
        <f t="shared" si="245"/>
        <v>0</v>
      </c>
      <c r="O877" s="80">
        <f t="shared" si="246"/>
        <v>0</v>
      </c>
      <c r="P877" s="79">
        <f t="shared" si="247"/>
        <v>0</v>
      </c>
      <c r="Q877" s="80">
        <f t="shared" si="248"/>
        <v>0</v>
      </c>
      <c r="R877" s="80">
        <f t="shared" si="249"/>
        <v>0</v>
      </c>
      <c r="S877">
        <f t="shared" si="255"/>
        <v>0</v>
      </c>
      <c r="T877" s="35">
        <f t="shared" si="250"/>
        <v>0</v>
      </c>
      <c r="U877" s="35">
        <f t="shared" si="256"/>
        <v>0</v>
      </c>
      <c r="V877" s="42">
        <f t="shared" si="257"/>
        <v>0</v>
      </c>
      <c r="W877" s="42">
        <f t="shared" si="258"/>
        <v>0</v>
      </c>
    </row>
    <row r="878" spans="2:23" x14ac:dyDescent="0.25">
      <c r="B878">
        <v>876</v>
      </c>
      <c r="C878" s="35">
        <f t="shared" si="252"/>
        <v>0</v>
      </c>
      <c r="D878" s="46">
        <f>IF(W877&gt;0,ROUND(PMT(EvalSheet!$F$92/12,EvalSheet!$F$96*12,-C878),5),0)</f>
        <v>0</v>
      </c>
      <c r="E878" s="6">
        <f t="shared" si="251"/>
        <v>0</v>
      </c>
      <c r="F878" s="6">
        <f>IF(W877&gt;0,ROUND(MIN(C878,EvalSheet!$F$168)*$F$1,2),0)</f>
        <v>0</v>
      </c>
      <c r="G878" s="7">
        <v>0</v>
      </c>
      <c r="H878" s="7">
        <f>IF(W877&gt;0,ROUND(MIN(C878,EvalSheet!$F$168)*$H$1,0),0)</f>
        <v>0</v>
      </c>
      <c r="I878" s="7">
        <f>IF(W877&gt;0,ROUND(MIN(C878,EvalSheet!$F$168)*$I$1,2),0)</f>
        <v>0</v>
      </c>
      <c r="J878" s="7">
        <f>IF(W877&gt;0,ROUND(MIN(C878,EvalSheet!$F$168)*$J$1,2),0)</f>
        <v>0</v>
      </c>
      <c r="K878" s="7">
        <f>IF(W877&gt;0,ROUND(MIN(C878,EvalSheet!$F$168)*$K$1,2),0)</f>
        <v>0</v>
      </c>
      <c r="L878" s="6">
        <f t="shared" si="253"/>
        <v>0</v>
      </c>
      <c r="M878" s="7">
        <f t="shared" si="254"/>
        <v>0</v>
      </c>
      <c r="N878" s="2">
        <f t="shared" si="245"/>
        <v>0</v>
      </c>
      <c r="O878" s="80">
        <f t="shared" si="246"/>
        <v>0</v>
      </c>
      <c r="P878" s="79">
        <f t="shared" si="247"/>
        <v>0</v>
      </c>
      <c r="Q878" s="80">
        <f t="shared" si="248"/>
        <v>0</v>
      </c>
      <c r="R878" s="80">
        <f t="shared" si="249"/>
        <v>0</v>
      </c>
      <c r="S878">
        <f t="shared" si="255"/>
        <v>0</v>
      </c>
      <c r="T878" s="35">
        <f t="shared" si="250"/>
        <v>0</v>
      </c>
      <c r="U878" s="35">
        <f t="shared" si="256"/>
        <v>0</v>
      </c>
      <c r="V878" s="42">
        <f t="shared" si="257"/>
        <v>0</v>
      </c>
      <c r="W878" s="42">
        <f t="shared" si="258"/>
        <v>0</v>
      </c>
    </row>
    <row r="879" spans="2:23" x14ac:dyDescent="0.25">
      <c r="B879">
        <v>877</v>
      </c>
      <c r="C879" s="35">
        <f t="shared" si="252"/>
        <v>0</v>
      </c>
      <c r="D879" s="46">
        <f>IF(W878&gt;0,ROUND(PMT(EvalSheet!$F$92/12,EvalSheet!$F$96*12,-C879),5),0)</f>
        <v>0</v>
      </c>
      <c r="E879" s="6">
        <f t="shared" si="251"/>
        <v>0</v>
      </c>
      <c r="F879" s="6">
        <f>IF(W878&gt;0,ROUND(MIN(C879,EvalSheet!$F$168)*$F$1,2),0)</f>
        <v>0</v>
      </c>
      <c r="G879" s="7">
        <v>0</v>
      </c>
      <c r="H879" s="7">
        <f>IF(W878&gt;0,ROUND(MIN(C879,EvalSheet!$F$168)*$H$1,0),0)</f>
        <v>0</v>
      </c>
      <c r="I879" s="7">
        <f>IF(W878&gt;0,ROUND(MIN(C879,EvalSheet!$F$168)*$I$1,2),0)</f>
        <v>0</v>
      </c>
      <c r="J879" s="7">
        <f>IF(W878&gt;0,ROUND(MIN(C879,EvalSheet!$F$168)*$J$1,2),0)</f>
        <v>0</v>
      </c>
      <c r="K879" s="7">
        <f>IF(W878&gt;0,ROUND(MIN(C879,EvalSheet!$F$168)*$K$1,2),0)</f>
        <v>0</v>
      </c>
      <c r="L879" s="6">
        <f t="shared" si="253"/>
        <v>0</v>
      </c>
      <c r="M879" s="7">
        <f t="shared" si="254"/>
        <v>0</v>
      </c>
      <c r="N879" s="2">
        <f t="shared" si="245"/>
        <v>0</v>
      </c>
      <c r="O879" s="80">
        <f t="shared" si="246"/>
        <v>0</v>
      </c>
      <c r="P879" s="79">
        <f t="shared" si="247"/>
        <v>0</v>
      </c>
      <c r="Q879" s="80">
        <f t="shared" si="248"/>
        <v>0</v>
      </c>
      <c r="R879" s="80">
        <f t="shared" si="249"/>
        <v>0</v>
      </c>
      <c r="S879">
        <f t="shared" si="255"/>
        <v>0</v>
      </c>
      <c r="T879" s="35">
        <f t="shared" si="250"/>
        <v>0</v>
      </c>
      <c r="U879" s="35">
        <f t="shared" si="256"/>
        <v>0</v>
      </c>
      <c r="V879" s="42">
        <f t="shared" si="257"/>
        <v>0</v>
      </c>
      <c r="W879" s="42">
        <f t="shared" si="258"/>
        <v>0</v>
      </c>
    </row>
    <row r="880" spans="2:23" x14ac:dyDescent="0.25">
      <c r="B880">
        <v>878</v>
      </c>
      <c r="C880" s="35">
        <f t="shared" si="252"/>
        <v>0</v>
      </c>
      <c r="D880" s="46">
        <f>IF(W879&gt;0,ROUND(PMT(EvalSheet!$F$92/12,EvalSheet!$F$96*12,-C880),5),0)</f>
        <v>0</v>
      </c>
      <c r="E880" s="6">
        <f t="shared" si="251"/>
        <v>0</v>
      </c>
      <c r="F880" s="6">
        <f>IF(W879&gt;0,ROUND(MIN(C880,EvalSheet!$F$168)*$F$1,2),0)</f>
        <v>0</v>
      </c>
      <c r="G880" s="7">
        <v>0</v>
      </c>
      <c r="H880" s="7">
        <f>IF(W879&gt;0,ROUND(MIN(C880,EvalSheet!$F$168)*$H$1,0),0)</f>
        <v>0</v>
      </c>
      <c r="I880" s="7">
        <f>IF(W879&gt;0,ROUND(MIN(C880,EvalSheet!$F$168)*$I$1,2),0)</f>
        <v>0</v>
      </c>
      <c r="J880" s="7">
        <f>IF(W879&gt;0,ROUND(MIN(C880,EvalSheet!$F$168)*$J$1,2),0)</f>
        <v>0</v>
      </c>
      <c r="K880" s="7">
        <f>IF(W879&gt;0,ROUND(MIN(C880,EvalSheet!$F$168)*$K$1,2),0)</f>
        <v>0</v>
      </c>
      <c r="L880" s="6">
        <f t="shared" si="253"/>
        <v>0</v>
      </c>
      <c r="M880" s="7">
        <f t="shared" si="254"/>
        <v>0</v>
      </c>
      <c r="N880" s="2">
        <f t="shared" si="245"/>
        <v>0</v>
      </c>
      <c r="O880" s="80">
        <f t="shared" si="246"/>
        <v>0</v>
      </c>
      <c r="P880" s="79">
        <f t="shared" si="247"/>
        <v>0</v>
      </c>
      <c r="Q880" s="80">
        <f t="shared" si="248"/>
        <v>0</v>
      </c>
      <c r="R880" s="80">
        <f t="shared" si="249"/>
        <v>0</v>
      </c>
      <c r="S880">
        <f t="shared" si="255"/>
        <v>0</v>
      </c>
      <c r="T880" s="35">
        <f t="shared" si="250"/>
        <v>0</v>
      </c>
      <c r="U880" s="35">
        <f t="shared" si="256"/>
        <v>0</v>
      </c>
      <c r="V880" s="42">
        <f t="shared" si="257"/>
        <v>0</v>
      </c>
      <c r="W880" s="42">
        <f t="shared" si="258"/>
        <v>0</v>
      </c>
    </row>
    <row r="881" spans="2:23" x14ac:dyDescent="0.25">
      <c r="B881">
        <v>879</v>
      </c>
      <c r="C881" s="35">
        <f t="shared" si="252"/>
        <v>0</v>
      </c>
      <c r="D881" s="46">
        <f>IF(W880&gt;0,ROUND(PMT(EvalSheet!$F$92/12,EvalSheet!$F$96*12,-C881),5),0)</f>
        <v>0</v>
      </c>
      <c r="E881" s="6">
        <f t="shared" si="251"/>
        <v>0</v>
      </c>
      <c r="F881" s="6">
        <f>IF(W880&gt;0,ROUND(MIN(C881,EvalSheet!$F$168)*$F$1,2),0)</f>
        <v>0</v>
      </c>
      <c r="G881" s="7">
        <v>0</v>
      </c>
      <c r="H881" s="7">
        <f>IF(W880&gt;0,ROUND(MIN(C881,EvalSheet!$F$168)*$H$1,0),0)</f>
        <v>0</v>
      </c>
      <c r="I881" s="7">
        <f>IF(W880&gt;0,ROUND(MIN(C881,EvalSheet!$F$168)*$I$1,2),0)</f>
        <v>0</v>
      </c>
      <c r="J881" s="7">
        <f>IF(W880&gt;0,ROUND(MIN(C881,EvalSheet!$F$168)*$J$1,2),0)</f>
        <v>0</v>
      </c>
      <c r="K881" s="7">
        <f>IF(W880&gt;0,ROUND(MIN(C881,EvalSheet!$F$168)*$K$1,2),0)</f>
        <v>0</v>
      </c>
      <c r="L881" s="6">
        <f t="shared" si="253"/>
        <v>0</v>
      </c>
      <c r="M881" s="7">
        <f t="shared" si="254"/>
        <v>0</v>
      </c>
      <c r="N881" s="2">
        <f t="shared" si="245"/>
        <v>0</v>
      </c>
      <c r="O881" s="80">
        <f t="shared" si="246"/>
        <v>0</v>
      </c>
      <c r="P881" s="79">
        <f t="shared" si="247"/>
        <v>0</v>
      </c>
      <c r="Q881" s="80">
        <f t="shared" si="248"/>
        <v>0</v>
      </c>
      <c r="R881" s="80">
        <f t="shared" si="249"/>
        <v>0</v>
      </c>
      <c r="S881">
        <f t="shared" si="255"/>
        <v>0</v>
      </c>
      <c r="T881" s="35">
        <f t="shared" si="250"/>
        <v>0</v>
      </c>
      <c r="U881" s="35">
        <f t="shared" si="256"/>
        <v>0</v>
      </c>
      <c r="V881" s="42">
        <f t="shared" si="257"/>
        <v>0</v>
      </c>
      <c r="W881" s="42">
        <f t="shared" si="258"/>
        <v>0</v>
      </c>
    </row>
    <row r="882" spans="2:23" x14ac:dyDescent="0.25">
      <c r="B882">
        <v>880</v>
      </c>
      <c r="C882" s="35">
        <f t="shared" si="252"/>
        <v>0</v>
      </c>
      <c r="D882" s="46">
        <f>IF(W881&gt;0,ROUND(PMT(EvalSheet!$F$92/12,EvalSheet!$F$96*12,-C882),5),0)</f>
        <v>0</v>
      </c>
      <c r="E882" s="6">
        <f t="shared" si="251"/>
        <v>0</v>
      </c>
      <c r="F882" s="6">
        <f>IF(W881&gt;0,ROUND(MIN(C882,EvalSheet!$F$168)*$F$1,2),0)</f>
        <v>0</v>
      </c>
      <c r="G882" s="7">
        <v>0</v>
      </c>
      <c r="H882" s="7">
        <f>IF(W881&gt;0,ROUND(MIN(C882,EvalSheet!$F$168)*$H$1,0),0)</f>
        <v>0</v>
      </c>
      <c r="I882" s="7">
        <f>IF(W881&gt;0,ROUND(MIN(C882,EvalSheet!$F$168)*$I$1,2),0)</f>
        <v>0</v>
      </c>
      <c r="J882" s="7">
        <f>IF(W881&gt;0,ROUND(MIN(C882,EvalSheet!$F$168)*$J$1,2),0)</f>
        <v>0</v>
      </c>
      <c r="K882" s="7">
        <f>IF(W881&gt;0,ROUND(MIN(C882,EvalSheet!$F$168)*$K$1,2),0)</f>
        <v>0</v>
      </c>
      <c r="L882" s="6">
        <f t="shared" si="253"/>
        <v>0</v>
      </c>
      <c r="M882" s="7">
        <f t="shared" si="254"/>
        <v>0</v>
      </c>
      <c r="N882" s="2">
        <f t="shared" si="245"/>
        <v>0</v>
      </c>
      <c r="O882" s="80">
        <f t="shared" si="246"/>
        <v>0</v>
      </c>
      <c r="P882" s="79">
        <f t="shared" si="247"/>
        <v>0</v>
      </c>
      <c r="Q882" s="80">
        <f t="shared" si="248"/>
        <v>0</v>
      </c>
      <c r="R882" s="80">
        <f t="shared" si="249"/>
        <v>0</v>
      </c>
      <c r="S882">
        <f t="shared" si="255"/>
        <v>0</v>
      </c>
      <c r="T882" s="35">
        <f t="shared" si="250"/>
        <v>0</v>
      </c>
      <c r="U882" s="35">
        <f t="shared" si="256"/>
        <v>0</v>
      </c>
      <c r="V882" s="42">
        <f t="shared" si="257"/>
        <v>0</v>
      </c>
      <c r="W882" s="42">
        <f t="shared" si="258"/>
        <v>0</v>
      </c>
    </row>
    <row r="883" spans="2:23" x14ac:dyDescent="0.25">
      <c r="B883">
        <v>881</v>
      </c>
      <c r="C883" s="35">
        <f t="shared" si="252"/>
        <v>0</v>
      </c>
      <c r="D883" s="46">
        <f>IF(W882&gt;0,ROUND(PMT(EvalSheet!$F$92/12,EvalSheet!$F$96*12,-C883),5),0)</f>
        <v>0</v>
      </c>
      <c r="E883" s="6">
        <f t="shared" si="251"/>
        <v>0</v>
      </c>
      <c r="F883" s="6">
        <f>IF(W882&gt;0,ROUND(MIN(C883,EvalSheet!$F$168)*$F$1,2),0)</f>
        <v>0</v>
      </c>
      <c r="G883" s="7">
        <v>0</v>
      </c>
      <c r="H883" s="7">
        <f>IF(W882&gt;0,ROUND(MIN(C883,EvalSheet!$F$168)*$H$1,0),0)</f>
        <v>0</v>
      </c>
      <c r="I883" s="7">
        <f>IF(W882&gt;0,ROUND(MIN(C883,EvalSheet!$F$168)*$I$1,2),0)</f>
        <v>0</v>
      </c>
      <c r="J883" s="7">
        <f>IF(W882&gt;0,ROUND(MIN(C883,EvalSheet!$F$168)*$J$1,2),0)</f>
        <v>0</v>
      </c>
      <c r="K883" s="7">
        <f>IF(W882&gt;0,ROUND(MIN(C883,EvalSheet!$F$168)*$K$1,2),0)</f>
        <v>0</v>
      </c>
      <c r="L883" s="6">
        <f t="shared" si="253"/>
        <v>0</v>
      </c>
      <c r="M883" s="7">
        <f t="shared" si="254"/>
        <v>0</v>
      </c>
      <c r="N883" s="2">
        <f t="shared" si="245"/>
        <v>0</v>
      </c>
      <c r="O883" s="80">
        <f t="shared" si="246"/>
        <v>0</v>
      </c>
      <c r="P883" s="79">
        <f t="shared" si="247"/>
        <v>0</v>
      </c>
      <c r="Q883" s="80">
        <f t="shared" si="248"/>
        <v>0</v>
      </c>
      <c r="R883" s="80">
        <f t="shared" si="249"/>
        <v>0</v>
      </c>
      <c r="S883">
        <f t="shared" si="255"/>
        <v>0</v>
      </c>
      <c r="T883" s="35">
        <f t="shared" si="250"/>
        <v>0</v>
      </c>
      <c r="U883" s="35">
        <f t="shared" si="256"/>
        <v>0</v>
      </c>
      <c r="V883" s="42">
        <f t="shared" si="257"/>
        <v>0</v>
      </c>
      <c r="W883" s="42">
        <f t="shared" si="258"/>
        <v>0</v>
      </c>
    </row>
    <row r="884" spans="2:23" x14ac:dyDescent="0.25">
      <c r="B884">
        <v>882</v>
      </c>
      <c r="C884" s="35">
        <f t="shared" si="252"/>
        <v>0</v>
      </c>
      <c r="D884" s="46">
        <f>IF(W883&gt;0,ROUND(PMT(EvalSheet!$F$92/12,EvalSheet!$F$96*12,-C884),5),0)</f>
        <v>0</v>
      </c>
      <c r="E884" s="6">
        <f t="shared" si="251"/>
        <v>0</v>
      </c>
      <c r="F884" s="6">
        <f>IF(W883&gt;0,ROUND(MIN(C884,EvalSheet!$F$168)*$F$1,2),0)</f>
        <v>0</v>
      </c>
      <c r="G884" s="7">
        <v>0</v>
      </c>
      <c r="H884" s="7">
        <f>IF(W883&gt;0,ROUND(MIN(C884,EvalSheet!$F$168)*$H$1,0),0)</f>
        <v>0</v>
      </c>
      <c r="I884" s="7">
        <f>IF(W883&gt;0,ROUND(MIN(C884,EvalSheet!$F$168)*$I$1,2),0)</f>
        <v>0</v>
      </c>
      <c r="J884" s="7">
        <f>IF(W883&gt;0,ROUND(MIN(C884,EvalSheet!$F$168)*$J$1,2),0)</f>
        <v>0</v>
      </c>
      <c r="K884" s="7">
        <f>IF(W883&gt;0,ROUND(MIN(C884,EvalSheet!$F$168)*$K$1,2),0)</f>
        <v>0</v>
      </c>
      <c r="L884" s="6">
        <f t="shared" si="253"/>
        <v>0</v>
      </c>
      <c r="M884" s="7">
        <f t="shared" si="254"/>
        <v>0</v>
      </c>
      <c r="N884" s="2">
        <f t="shared" si="245"/>
        <v>0</v>
      </c>
      <c r="O884" s="80">
        <f t="shared" si="246"/>
        <v>0</v>
      </c>
      <c r="P884" s="79">
        <f t="shared" si="247"/>
        <v>0</v>
      </c>
      <c r="Q884" s="80">
        <f t="shared" si="248"/>
        <v>0</v>
      </c>
      <c r="R884" s="80">
        <f t="shared" si="249"/>
        <v>0</v>
      </c>
      <c r="S884">
        <f t="shared" si="255"/>
        <v>0</v>
      </c>
      <c r="T884" s="35">
        <f t="shared" si="250"/>
        <v>0</v>
      </c>
      <c r="U884" s="35">
        <f t="shared" si="256"/>
        <v>0</v>
      </c>
      <c r="V884" s="42">
        <f t="shared" si="257"/>
        <v>0</v>
      </c>
      <c r="W884" s="42">
        <f t="shared" si="258"/>
        <v>0</v>
      </c>
    </row>
    <row r="885" spans="2:23" x14ac:dyDescent="0.25">
      <c r="B885">
        <v>883</v>
      </c>
      <c r="C885" s="35">
        <f t="shared" si="252"/>
        <v>0</v>
      </c>
      <c r="D885" s="46">
        <f>IF(W884&gt;0,ROUND(PMT(EvalSheet!$F$92/12,EvalSheet!$F$96*12,-C885),5),0)</f>
        <v>0</v>
      </c>
      <c r="E885" s="6">
        <f t="shared" si="251"/>
        <v>0</v>
      </c>
      <c r="F885" s="6">
        <f>IF(W884&gt;0,ROUND(MIN(C885,EvalSheet!$F$168)*$F$1,2),0)</f>
        <v>0</v>
      </c>
      <c r="G885" s="7">
        <v>0</v>
      </c>
      <c r="H885" s="7">
        <f>IF(W884&gt;0,ROUND(MIN(C885,EvalSheet!$F$168)*$H$1,0),0)</f>
        <v>0</v>
      </c>
      <c r="I885" s="7">
        <f>IF(W884&gt;0,ROUND(MIN(C885,EvalSheet!$F$168)*$I$1,2),0)</f>
        <v>0</v>
      </c>
      <c r="J885" s="7">
        <f>IF(W884&gt;0,ROUND(MIN(C885,EvalSheet!$F$168)*$J$1,2),0)</f>
        <v>0</v>
      </c>
      <c r="K885" s="7">
        <f>IF(W884&gt;0,ROUND(MIN(C885,EvalSheet!$F$168)*$K$1,2),0)</f>
        <v>0</v>
      </c>
      <c r="L885" s="6">
        <f t="shared" si="253"/>
        <v>0</v>
      </c>
      <c r="M885" s="7">
        <f t="shared" si="254"/>
        <v>0</v>
      </c>
      <c r="N885" s="2">
        <f t="shared" si="245"/>
        <v>0</v>
      </c>
      <c r="O885" s="80">
        <f t="shared" si="246"/>
        <v>0</v>
      </c>
      <c r="P885" s="79">
        <f t="shared" si="247"/>
        <v>0</v>
      </c>
      <c r="Q885" s="80">
        <f t="shared" si="248"/>
        <v>0</v>
      </c>
      <c r="R885" s="80">
        <f t="shared" si="249"/>
        <v>0</v>
      </c>
      <c r="S885">
        <f t="shared" si="255"/>
        <v>0</v>
      </c>
      <c r="T885" s="35">
        <f t="shared" si="250"/>
        <v>0</v>
      </c>
      <c r="U885" s="35">
        <f t="shared" si="256"/>
        <v>0</v>
      </c>
      <c r="V885" s="42">
        <f t="shared" si="257"/>
        <v>0</v>
      </c>
      <c r="W885" s="42">
        <f t="shared" si="258"/>
        <v>0</v>
      </c>
    </row>
    <row r="886" spans="2:23" x14ac:dyDescent="0.25">
      <c r="B886">
        <v>884</v>
      </c>
      <c r="C886" s="35">
        <f t="shared" si="252"/>
        <v>0</v>
      </c>
      <c r="D886" s="46">
        <f>IF(W885&gt;0,ROUND(PMT(EvalSheet!$F$92/12,EvalSheet!$F$96*12,-C886),5),0)</f>
        <v>0</v>
      </c>
      <c r="E886" s="6">
        <f t="shared" si="251"/>
        <v>0</v>
      </c>
      <c r="F886" s="6">
        <f>IF(W885&gt;0,ROUND(MIN(C886,EvalSheet!$F$168)*$F$1,2),0)</f>
        <v>0</v>
      </c>
      <c r="G886" s="7">
        <v>0</v>
      </c>
      <c r="H886" s="7">
        <f>IF(W885&gt;0,ROUND(MIN(C886,EvalSheet!$F$168)*$H$1,0),0)</f>
        <v>0</v>
      </c>
      <c r="I886" s="7">
        <f>IF(W885&gt;0,ROUND(MIN(C886,EvalSheet!$F$168)*$I$1,2),0)</f>
        <v>0</v>
      </c>
      <c r="J886" s="7">
        <f>IF(W885&gt;0,ROUND(MIN(C886,EvalSheet!$F$168)*$J$1,2),0)</f>
        <v>0</v>
      </c>
      <c r="K886" s="7">
        <f>IF(W885&gt;0,ROUND(MIN(C886,EvalSheet!$F$168)*$K$1,2),0)</f>
        <v>0</v>
      </c>
      <c r="L886" s="6">
        <f t="shared" si="253"/>
        <v>0</v>
      </c>
      <c r="M886" s="7">
        <f t="shared" si="254"/>
        <v>0</v>
      </c>
      <c r="N886" s="2">
        <f t="shared" si="245"/>
        <v>0</v>
      </c>
      <c r="O886" s="80">
        <f t="shared" si="246"/>
        <v>0</v>
      </c>
      <c r="P886" s="79">
        <f t="shared" si="247"/>
        <v>0</v>
      </c>
      <c r="Q886" s="80">
        <f t="shared" si="248"/>
        <v>0</v>
      </c>
      <c r="R886" s="80">
        <f t="shared" si="249"/>
        <v>0</v>
      </c>
      <c r="S886">
        <f t="shared" si="255"/>
        <v>0</v>
      </c>
      <c r="T886" s="35">
        <f t="shared" si="250"/>
        <v>0</v>
      </c>
      <c r="U886" s="35">
        <f t="shared" si="256"/>
        <v>0</v>
      </c>
      <c r="V886" s="42">
        <f t="shared" si="257"/>
        <v>0</v>
      </c>
      <c r="W886" s="42">
        <f t="shared" si="258"/>
        <v>0</v>
      </c>
    </row>
    <row r="887" spans="2:23" x14ac:dyDescent="0.25">
      <c r="B887">
        <v>885</v>
      </c>
      <c r="C887" s="35">
        <f t="shared" si="252"/>
        <v>0</v>
      </c>
      <c r="D887" s="46">
        <f>IF(W886&gt;0,ROUND(PMT(EvalSheet!$F$92/12,EvalSheet!$F$96*12,-C887),5),0)</f>
        <v>0</v>
      </c>
      <c r="E887" s="6">
        <f t="shared" si="251"/>
        <v>0</v>
      </c>
      <c r="F887" s="6">
        <f>IF(W886&gt;0,ROUND(MIN(C887,EvalSheet!$F$168)*$F$1,2),0)</f>
        <v>0</v>
      </c>
      <c r="G887" s="7">
        <v>0</v>
      </c>
      <c r="H887" s="7">
        <f>IF(W886&gt;0,ROUND(MIN(C887,EvalSheet!$F$168)*$H$1,0),0)</f>
        <v>0</v>
      </c>
      <c r="I887" s="7">
        <f>IF(W886&gt;0,ROUND(MIN(C887,EvalSheet!$F$168)*$I$1,2),0)</f>
        <v>0</v>
      </c>
      <c r="J887" s="7">
        <f>IF(W886&gt;0,ROUND(MIN(C887,EvalSheet!$F$168)*$J$1,2),0)</f>
        <v>0</v>
      </c>
      <c r="K887" s="7">
        <f>IF(W886&gt;0,ROUND(MIN(C887,EvalSheet!$F$168)*$K$1,2),0)</f>
        <v>0</v>
      </c>
      <c r="L887" s="6">
        <f t="shared" si="253"/>
        <v>0</v>
      </c>
      <c r="M887" s="7">
        <f t="shared" si="254"/>
        <v>0</v>
      </c>
      <c r="N887" s="2">
        <f t="shared" si="245"/>
        <v>0</v>
      </c>
      <c r="O887" s="80">
        <f t="shared" si="246"/>
        <v>0</v>
      </c>
      <c r="P887" s="79">
        <f t="shared" si="247"/>
        <v>0</v>
      </c>
      <c r="Q887" s="80">
        <f t="shared" si="248"/>
        <v>0</v>
      </c>
      <c r="R887" s="80">
        <f t="shared" si="249"/>
        <v>0</v>
      </c>
      <c r="S887">
        <f t="shared" si="255"/>
        <v>0</v>
      </c>
      <c r="T887" s="35">
        <f t="shared" si="250"/>
        <v>0</v>
      </c>
      <c r="U887" s="35">
        <f t="shared" si="256"/>
        <v>0</v>
      </c>
      <c r="V887" s="42">
        <f t="shared" si="257"/>
        <v>0</v>
      </c>
      <c r="W887" s="42">
        <f t="shared" si="258"/>
        <v>0</v>
      </c>
    </row>
    <row r="888" spans="2:23" x14ac:dyDescent="0.25">
      <c r="B888">
        <v>886</v>
      </c>
      <c r="C888" s="35">
        <f t="shared" si="252"/>
        <v>0</v>
      </c>
      <c r="D888" s="46">
        <f>IF(W887&gt;0,ROUND(PMT(EvalSheet!$F$92/12,EvalSheet!$F$96*12,-C888),5),0)</f>
        <v>0</v>
      </c>
      <c r="E888" s="6">
        <f t="shared" si="251"/>
        <v>0</v>
      </c>
      <c r="F888" s="6">
        <f>IF(W887&gt;0,ROUND(MIN(C888,EvalSheet!$F$168)*$F$1,2),0)</f>
        <v>0</v>
      </c>
      <c r="G888" s="7">
        <v>0</v>
      </c>
      <c r="H888" s="7">
        <f>IF(W887&gt;0,ROUND(MIN(C888,EvalSheet!$F$168)*$H$1,0),0)</f>
        <v>0</v>
      </c>
      <c r="I888" s="7">
        <f>IF(W887&gt;0,ROUND(MIN(C888,EvalSheet!$F$168)*$I$1,2),0)</f>
        <v>0</v>
      </c>
      <c r="J888" s="7">
        <f>IF(W887&gt;0,ROUND(MIN(C888,EvalSheet!$F$168)*$J$1,2),0)</f>
        <v>0</v>
      </c>
      <c r="K888" s="7">
        <f>IF(W887&gt;0,ROUND(MIN(C888,EvalSheet!$F$168)*$K$1,2),0)</f>
        <v>0</v>
      </c>
      <c r="L888" s="6">
        <f t="shared" si="253"/>
        <v>0</v>
      </c>
      <c r="M888" s="7">
        <f t="shared" si="254"/>
        <v>0</v>
      </c>
      <c r="N888" s="2">
        <f t="shared" si="245"/>
        <v>0</v>
      </c>
      <c r="O888" s="80">
        <f t="shared" si="246"/>
        <v>0</v>
      </c>
      <c r="P888" s="79">
        <f t="shared" si="247"/>
        <v>0</v>
      </c>
      <c r="Q888" s="80">
        <f t="shared" si="248"/>
        <v>0</v>
      </c>
      <c r="R888" s="80">
        <f t="shared" si="249"/>
        <v>0</v>
      </c>
      <c r="S888">
        <f t="shared" si="255"/>
        <v>0</v>
      </c>
      <c r="T888" s="35">
        <f t="shared" si="250"/>
        <v>0</v>
      </c>
      <c r="U888" s="35">
        <f t="shared" si="256"/>
        <v>0</v>
      </c>
      <c r="V888" s="42">
        <f t="shared" si="257"/>
        <v>0</v>
      </c>
      <c r="W888" s="42">
        <f t="shared" si="258"/>
        <v>0</v>
      </c>
    </row>
    <row r="889" spans="2:23" x14ac:dyDescent="0.25">
      <c r="B889">
        <v>887</v>
      </c>
      <c r="C889" s="35">
        <f t="shared" si="252"/>
        <v>0</v>
      </c>
      <c r="D889" s="46">
        <f>IF(W888&gt;0,ROUND(PMT(EvalSheet!$F$92/12,EvalSheet!$F$96*12,-C889),5),0)</f>
        <v>0</v>
      </c>
      <c r="E889" s="6">
        <f t="shared" si="251"/>
        <v>0</v>
      </c>
      <c r="F889" s="6">
        <f>IF(W888&gt;0,ROUND(MIN(C889,EvalSheet!$F$168)*$F$1,2),0)</f>
        <v>0</v>
      </c>
      <c r="G889" s="7">
        <v>0</v>
      </c>
      <c r="H889" s="7">
        <f>IF(W888&gt;0,ROUND(MIN(C889,EvalSheet!$F$168)*$H$1,0),0)</f>
        <v>0</v>
      </c>
      <c r="I889" s="7">
        <f>IF(W888&gt;0,ROUND(MIN(C889,EvalSheet!$F$168)*$I$1,2),0)</f>
        <v>0</v>
      </c>
      <c r="J889" s="7">
        <f>IF(W888&gt;0,ROUND(MIN(C889,EvalSheet!$F$168)*$J$1,2),0)</f>
        <v>0</v>
      </c>
      <c r="K889" s="7">
        <f>IF(W888&gt;0,ROUND(MIN(C889,EvalSheet!$F$168)*$K$1,2),0)</f>
        <v>0</v>
      </c>
      <c r="L889" s="6">
        <f t="shared" si="253"/>
        <v>0</v>
      </c>
      <c r="M889" s="7">
        <f t="shared" si="254"/>
        <v>0</v>
      </c>
      <c r="N889" s="2">
        <f t="shared" si="245"/>
        <v>0</v>
      </c>
      <c r="O889" s="80">
        <f t="shared" si="246"/>
        <v>0</v>
      </c>
      <c r="P889" s="79">
        <f t="shared" si="247"/>
        <v>0</v>
      </c>
      <c r="Q889" s="80">
        <f t="shared" si="248"/>
        <v>0</v>
      </c>
      <c r="R889" s="80">
        <f t="shared" si="249"/>
        <v>0</v>
      </c>
      <c r="S889">
        <f t="shared" si="255"/>
        <v>0</v>
      </c>
      <c r="T889" s="35">
        <f t="shared" si="250"/>
        <v>0</v>
      </c>
      <c r="U889" s="35">
        <f t="shared" si="256"/>
        <v>0</v>
      </c>
      <c r="V889" s="42">
        <f t="shared" si="257"/>
        <v>0</v>
      </c>
      <c r="W889" s="42">
        <f t="shared" si="258"/>
        <v>0</v>
      </c>
    </row>
    <row r="890" spans="2:23" x14ac:dyDescent="0.25">
      <c r="B890">
        <v>888</v>
      </c>
      <c r="C890" s="35">
        <f t="shared" si="252"/>
        <v>0</v>
      </c>
      <c r="D890" s="46">
        <f>IF(W889&gt;0,ROUND(PMT(EvalSheet!$F$92/12,EvalSheet!$F$96*12,-C890),5),0)</f>
        <v>0</v>
      </c>
      <c r="E890" s="6">
        <f t="shared" si="251"/>
        <v>0</v>
      </c>
      <c r="F890" s="6">
        <f>IF(W889&gt;0,ROUND(MIN(C890,EvalSheet!$F$168)*$F$1,2),0)</f>
        <v>0</v>
      </c>
      <c r="G890" s="7">
        <v>0</v>
      </c>
      <c r="H890" s="7">
        <f>IF(W889&gt;0,ROUND(MIN(C890,EvalSheet!$F$168)*$H$1,0),0)</f>
        <v>0</v>
      </c>
      <c r="I890" s="7">
        <f>IF(W889&gt;0,ROUND(MIN(C890,EvalSheet!$F$168)*$I$1,2),0)</f>
        <v>0</v>
      </c>
      <c r="J890" s="7">
        <f>IF(W889&gt;0,ROUND(MIN(C890,EvalSheet!$F$168)*$J$1,2),0)</f>
        <v>0</v>
      </c>
      <c r="K890" s="7">
        <f>IF(W889&gt;0,ROUND(MIN(C890,EvalSheet!$F$168)*$K$1,2),0)</f>
        <v>0</v>
      </c>
      <c r="L890" s="6">
        <f t="shared" si="253"/>
        <v>0</v>
      </c>
      <c r="M890" s="7">
        <f t="shared" si="254"/>
        <v>0</v>
      </c>
      <c r="N890" s="2">
        <f t="shared" si="245"/>
        <v>0</v>
      </c>
      <c r="O890" s="80">
        <f t="shared" si="246"/>
        <v>0</v>
      </c>
      <c r="P890" s="79">
        <f t="shared" si="247"/>
        <v>0</v>
      </c>
      <c r="Q890" s="80">
        <f t="shared" si="248"/>
        <v>0</v>
      </c>
      <c r="R890" s="80">
        <f t="shared" si="249"/>
        <v>0</v>
      </c>
      <c r="S890">
        <f t="shared" si="255"/>
        <v>0</v>
      </c>
      <c r="T890" s="35">
        <f t="shared" si="250"/>
        <v>0</v>
      </c>
      <c r="U890" s="35">
        <f t="shared" si="256"/>
        <v>0</v>
      </c>
      <c r="V890" s="42">
        <f t="shared" si="257"/>
        <v>0</v>
      </c>
      <c r="W890" s="42">
        <f t="shared" si="258"/>
        <v>0</v>
      </c>
    </row>
    <row r="891" spans="2:23" x14ac:dyDescent="0.25">
      <c r="B891">
        <v>889</v>
      </c>
      <c r="C891" s="35">
        <f t="shared" si="252"/>
        <v>0</v>
      </c>
      <c r="D891" s="46">
        <f>IF(W890&gt;0,ROUND(PMT(EvalSheet!$F$92/12,EvalSheet!$F$96*12,-C891),5),0)</f>
        <v>0</v>
      </c>
      <c r="E891" s="6">
        <f t="shared" si="251"/>
        <v>0</v>
      </c>
      <c r="F891" s="6">
        <f>IF(W890&gt;0,ROUND(MIN(C891,EvalSheet!$F$168)*$F$1,2),0)</f>
        <v>0</v>
      </c>
      <c r="G891" s="7">
        <v>0</v>
      </c>
      <c r="H891" s="7">
        <f>IF(W890&gt;0,ROUND(MIN(C891,EvalSheet!$F$168)*$H$1,0),0)</f>
        <v>0</v>
      </c>
      <c r="I891" s="7">
        <f>IF(W890&gt;0,ROUND(MIN(C891,EvalSheet!$F$168)*$I$1,2),0)</f>
        <v>0</v>
      </c>
      <c r="J891" s="7">
        <f>IF(W890&gt;0,ROUND(MIN(C891,EvalSheet!$F$168)*$J$1,2),0)</f>
        <v>0</v>
      </c>
      <c r="K891" s="7">
        <f>IF(W890&gt;0,ROUND(MIN(C891,EvalSheet!$F$168)*$K$1,2),0)</f>
        <v>0</v>
      </c>
      <c r="L891" s="6">
        <f t="shared" si="253"/>
        <v>0</v>
      </c>
      <c r="M891" s="7">
        <f t="shared" si="254"/>
        <v>0</v>
      </c>
      <c r="N891" s="2">
        <f t="shared" si="245"/>
        <v>0</v>
      </c>
      <c r="O891" s="80">
        <f t="shared" si="246"/>
        <v>0</v>
      </c>
      <c r="P891" s="79">
        <f t="shared" si="247"/>
        <v>0</v>
      </c>
      <c r="Q891" s="80">
        <f t="shared" si="248"/>
        <v>0</v>
      </c>
      <c r="R891" s="80">
        <f t="shared" si="249"/>
        <v>0</v>
      </c>
      <c r="S891">
        <f t="shared" si="255"/>
        <v>0</v>
      </c>
      <c r="T891" s="35">
        <f t="shared" si="250"/>
        <v>0</v>
      </c>
      <c r="U891" s="35">
        <f t="shared" si="256"/>
        <v>0</v>
      </c>
      <c r="V891" s="42">
        <f t="shared" si="257"/>
        <v>0</v>
      </c>
      <c r="W891" s="42">
        <f t="shared" si="258"/>
        <v>0</v>
      </c>
    </row>
    <row r="892" spans="2:23" x14ac:dyDescent="0.25">
      <c r="B892">
        <v>890</v>
      </c>
      <c r="C892" s="35">
        <f t="shared" si="252"/>
        <v>0</v>
      </c>
      <c r="D892" s="46">
        <f>IF(W891&gt;0,ROUND(PMT(EvalSheet!$F$92/12,EvalSheet!$F$96*12,-C892),5),0)</f>
        <v>0</v>
      </c>
      <c r="E892" s="6">
        <f t="shared" si="251"/>
        <v>0</v>
      </c>
      <c r="F892" s="6">
        <f>IF(W891&gt;0,ROUND(MIN(C892,EvalSheet!$F$168)*$F$1,2),0)</f>
        <v>0</v>
      </c>
      <c r="G892" s="7">
        <v>0</v>
      </c>
      <c r="H892" s="7">
        <f>IF(W891&gt;0,ROUND(MIN(C892,EvalSheet!$F$168)*$H$1,0),0)</f>
        <v>0</v>
      </c>
      <c r="I892" s="7">
        <f>IF(W891&gt;0,ROUND(MIN(C892,EvalSheet!$F$168)*$I$1,2),0)</f>
        <v>0</v>
      </c>
      <c r="J892" s="7">
        <f>IF(W891&gt;0,ROUND(MIN(C892,EvalSheet!$F$168)*$J$1,2),0)</f>
        <v>0</v>
      </c>
      <c r="K892" s="7">
        <f>IF(W891&gt;0,ROUND(MIN(C892,EvalSheet!$F$168)*$K$1,2),0)</f>
        <v>0</v>
      </c>
      <c r="L892" s="6">
        <f t="shared" si="253"/>
        <v>0</v>
      </c>
      <c r="M892" s="7">
        <f t="shared" si="254"/>
        <v>0</v>
      </c>
      <c r="N892" s="2">
        <f t="shared" si="245"/>
        <v>0</v>
      </c>
      <c r="O892" s="80">
        <f t="shared" si="246"/>
        <v>0</v>
      </c>
      <c r="P892" s="79">
        <f t="shared" si="247"/>
        <v>0</v>
      </c>
      <c r="Q892" s="80">
        <f t="shared" si="248"/>
        <v>0</v>
      </c>
      <c r="R892" s="80">
        <f t="shared" si="249"/>
        <v>0</v>
      </c>
      <c r="S892">
        <f t="shared" si="255"/>
        <v>0</v>
      </c>
      <c r="T892" s="35">
        <f t="shared" si="250"/>
        <v>0</v>
      </c>
      <c r="U892" s="35">
        <f t="shared" si="256"/>
        <v>0</v>
      </c>
      <c r="V892" s="42">
        <f t="shared" si="257"/>
        <v>0</v>
      </c>
      <c r="W892" s="42">
        <f t="shared" si="258"/>
        <v>0</v>
      </c>
    </row>
    <row r="893" spans="2:23" x14ac:dyDescent="0.25">
      <c r="B893">
        <v>891</v>
      </c>
      <c r="C893" s="35">
        <f t="shared" si="252"/>
        <v>0</v>
      </c>
      <c r="D893" s="46">
        <f>IF(W892&gt;0,ROUND(PMT(EvalSheet!$F$92/12,EvalSheet!$F$96*12,-C893),5),0)</f>
        <v>0</v>
      </c>
      <c r="E893" s="6">
        <f t="shared" si="251"/>
        <v>0</v>
      </c>
      <c r="F893" s="6">
        <f>IF(W892&gt;0,ROUND(MIN(C893,EvalSheet!$F$168)*$F$1,2),0)</f>
        <v>0</v>
      </c>
      <c r="G893" s="7">
        <v>0</v>
      </c>
      <c r="H893" s="7">
        <f>IF(W892&gt;0,ROUND(MIN(C893,EvalSheet!$F$168)*$H$1,0),0)</f>
        <v>0</v>
      </c>
      <c r="I893" s="7">
        <f>IF(W892&gt;0,ROUND(MIN(C893,EvalSheet!$F$168)*$I$1,2),0)</f>
        <v>0</v>
      </c>
      <c r="J893" s="7">
        <f>IF(W892&gt;0,ROUND(MIN(C893,EvalSheet!$F$168)*$J$1,2),0)</f>
        <v>0</v>
      </c>
      <c r="K893" s="7">
        <f>IF(W892&gt;0,ROUND(MIN(C893,EvalSheet!$F$168)*$K$1,2),0)</f>
        <v>0</v>
      </c>
      <c r="L893" s="6">
        <f t="shared" si="253"/>
        <v>0</v>
      </c>
      <c r="M893" s="7">
        <f t="shared" si="254"/>
        <v>0</v>
      </c>
      <c r="N893" s="2">
        <f t="shared" si="245"/>
        <v>0</v>
      </c>
      <c r="O893" s="80">
        <f t="shared" si="246"/>
        <v>0</v>
      </c>
      <c r="P893" s="79">
        <f t="shared" si="247"/>
        <v>0</v>
      </c>
      <c r="Q893" s="80">
        <f t="shared" si="248"/>
        <v>0</v>
      </c>
      <c r="R893" s="80">
        <f t="shared" si="249"/>
        <v>0</v>
      </c>
      <c r="S893">
        <f t="shared" si="255"/>
        <v>0</v>
      </c>
      <c r="T893" s="35">
        <f t="shared" si="250"/>
        <v>0</v>
      </c>
      <c r="U893" s="35">
        <f t="shared" si="256"/>
        <v>0</v>
      </c>
      <c r="V893" s="42">
        <f t="shared" si="257"/>
        <v>0</v>
      </c>
      <c r="W893" s="42">
        <f t="shared" si="258"/>
        <v>0</v>
      </c>
    </row>
    <row r="894" spans="2:23" x14ac:dyDescent="0.25">
      <c r="B894">
        <v>892</v>
      </c>
      <c r="C894" s="35">
        <f t="shared" si="252"/>
        <v>0</v>
      </c>
      <c r="D894" s="46">
        <f>IF(W893&gt;0,ROUND(PMT(EvalSheet!$F$92/12,EvalSheet!$F$96*12,-C894),5),0)</f>
        <v>0</v>
      </c>
      <c r="E894" s="6">
        <f t="shared" si="251"/>
        <v>0</v>
      </c>
      <c r="F894" s="6">
        <f>IF(W893&gt;0,ROUND(MIN(C894,EvalSheet!$F$168)*$F$1,2),0)</f>
        <v>0</v>
      </c>
      <c r="G894" s="7">
        <v>0</v>
      </c>
      <c r="H894" s="7">
        <f>IF(W893&gt;0,ROUND(MIN(C894,EvalSheet!$F$168)*$H$1,0),0)</f>
        <v>0</v>
      </c>
      <c r="I894" s="7">
        <f>IF(W893&gt;0,ROUND(MIN(C894,EvalSheet!$F$168)*$I$1,2),0)</f>
        <v>0</v>
      </c>
      <c r="J894" s="7">
        <f>IF(W893&gt;0,ROUND(MIN(C894,EvalSheet!$F$168)*$J$1,2),0)</f>
        <v>0</v>
      </c>
      <c r="K894" s="7">
        <f>IF(W893&gt;0,ROUND(MIN(C894,EvalSheet!$F$168)*$K$1,2),0)</f>
        <v>0</v>
      </c>
      <c r="L894" s="6">
        <f t="shared" si="253"/>
        <v>0</v>
      </c>
      <c r="M894" s="7">
        <f t="shared" si="254"/>
        <v>0</v>
      </c>
      <c r="N894" s="2">
        <f t="shared" si="245"/>
        <v>0</v>
      </c>
      <c r="O894" s="80">
        <f t="shared" si="246"/>
        <v>0</v>
      </c>
      <c r="P894" s="79">
        <f t="shared" si="247"/>
        <v>0</v>
      </c>
      <c r="Q894" s="80">
        <f t="shared" si="248"/>
        <v>0</v>
      </c>
      <c r="R894" s="80">
        <f t="shared" si="249"/>
        <v>0</v>
      </c>
      <c r="S894">
        <f t="shared" si="255"/>
        <v>0</v>
      </c>
      <c r="T894" s="35">
        <f t="shared" si="250"/>
        <v>0</v>
      </c>
      <c r="U894" s="35">
        <f t="shared" si="256"/>
        <v>0</v>
      </c>
      <c r="V894" s="42">
        <f t="shared" si="257"/>
        <v>0</v>
      </c>
      <c r="W894" s="42">
        <f t="shared" si="258"/>
        <v>0</v>
      </c>
    </row>
    <row r="895" spans="2:23" x14ac:dyDescent="0.25">
      <c r="B895">
        <v>893</v>
      </c>
      <c r="C895" s="35">
        <f t="shared" ref="C895:C900" si="259">IF(W894&gt;0,C894-1000,C894)</f>
        <v>0</v>
      </c>
      <c r="D895" s="46">
        <f>IF(W894&gt;0,ROUND(PMT(EvalSheet!$F$92/12,EvalSheet!$F$96*12,-C895),5),0)</f>
        <v>0</v>
      </c>
      <c r="E895" s="6">
        <f t="shared" si="251"/>
        <v>0</v>
      </c>
      <c r="F895" s="6">
        <f>IF(W894&gt;0,ROUND(MIN(C895,EvalSheet!$F$168)*$F$1,2),0)</f>
        <v>0</v>
      </c>
      <c r="G895" s="7">
        <v>0</v>
      </c>
      <c r="H895" s="7">
        <f>IF(W894&gt;0,ROUND(MIN(C895,EvalSheet!$F$168)*$H$1,0),0)</f>
        <v>0</v>
      </c>
      <c r="I895" s="7">
        <f>IF(W894&gt;0,ROUND(MIN(C895,EvalSheet!$F$168)*$I$1,2),0)</f>
        <v>0</v>
      </c>
      <c r="J895" s="7">
        <f>IF(W894&gt;0,ROUND(MIN(C895,EvalSheet!$F$168)*$J$1,2),0)</f>
        <v>0</v>
      </c>
      <c r="K895" s="7">
        <f>IF(W894&gt;0,ROUND(MIN(C895,EvalSheet!$F$168)*$K$1,2),0)</f>
        <v>0</v>
      </c>
      <c r="L895" s="6">
        <f t="shared" ref="L895:L900" si="260">IF(W894&gt;0,F895+SUM(H895:K895),0)</f>
        <v>0</v>
      </c>
      <c r="M895" s="7">
        <f t="shared" ref="M895:M900" si="261">IF(W894&gt;0,ROUND(L895/12,2),0)</f>
        <v>0</v>
      </c>
      <c r="N895" s="2">
        <f t="shared" si="245"/>
        <v>0</v>
      </c>
      <c r="O895" s="80">
        <f t="shared" si="246"/>
        <v>0</v>
      </c>
      <c r="P895" s="79">
        <f t="shared" si="247"/>
        <v>0</v>
      </c>
      <c r="Q895" s="80">
        <f t="shared" si="248"/>
        <v>0</v>
      </c>
      <c r="R895" s="80">
        <f t="shared" si="249"/>
        <v>0</v>
      </c>
      <c r="S895">
        <f t="shared" ref="S895:S900" si="262">IF(W894&gt;0,S894,0)</f>
        <v>0</v>
      </c>
      <c r="T895" s="35">
        <f t="shared" si="250"/>
        <v>0</v>
      </c>
      <c r="U895" s="35">
        <f t="shared" ref="U895:U900" si="263">IF(AND(T895&gt;0,T896=0),T895,0)</f>
        <v>0</v>
      </c>
      <c r="V895" s="42">
        <f t="shared" ref="V895:V900" si="264">IF(W894&gt;0,V894,0)</f>
        <v>0</v>
      </c>
      <c r="W895" s="42">
        <f t="shared" ref="W895:W900" si="265">IF(ROUND(T895-V895,2)&gt;0,ROUND(T895-V895,2),0)</f>
        <v>0</v>
      </c>
    </row>
    <row r="896" spans="2:23" x14ac:dyDescent="0.25">
      <c r="B896">
        <v>894</v>
      </c>
      <c r="C896" s="35">
        <f t="shared" si="259"/>
        <v>0</v>
      </c>
      <c r="D896" s="46">
        <f>IF(W895&gt;0,ROUND(PMT(EvalSheet!$F$92/12,EvalSheet!$F$96*12,-C896),5),0)</f>
        <v>0</v>
      </c>
      <c r="E896" s="6">
        <f t="shared" si="251"/>
        <v>0</v>
      </c>
      <c r="F896" s="6">
        <f>IF(W895&gt;0,ROUND(MIN(C896,EvalSheet!$F$168)*$F$1,2),0)</f>
        <v>0</v>
      </c>
      <c r="G896" s="7">
        <v>0</v>
      </c>
      <c r="H896" s="7">
        <f>IF(W895&gt;0,ROUND(MIN(C896,EvalSheet!$F$168)*$H$1,0),0)</f>
        <v>0</v>
      </c>
      <c r="I896" s="7">
        <f>IF(W895&gt;0,ROUND(MIN(C896,EvalSheet!$F$168)*$I$1,2),0)</f>
        <v>0</v>
      </c>
      <c r="J896" s="7">
        <f>IF(W895&gt;0,ROUND(MIN(C896,EvalSheet!$F$168)*$J$1,2),0)</f>
        <v>0</v>
      </c>
      <c r="K896" s="7">
        <f>IF(W895&gt;0,ROUND(MIN(C896,EvalSheet!$F$168)*$K$1,2),0)</f>
        <v>0</v>
      </c>
      <c r="L896" s="6">
        <f t="shared" si="260"/>
        <v>0</v>
      </c>
      <c r="M896" s="7">
        <f t="shared" si="261"/>
        <v>0</v>
      </c>
      <c r="N896" s="2">
        <f t="shared" si="245"/>
        <v>0</v>
      </c>
      <c r="O896" s="80">
        <f t="shared" si="246"/>
        <v>0</v>
      </c>
      <c r="P896" s="79">
        <f t="shared" si="247"/>
        <v>0</v>
      </c>
      <c r="Q896" s="80">
        <f t="shared" si="248"/>
        <v>0</v>
      </c>
      <c r="R896" s="80">
        <f t="shared" si="249"/>
        <v>0</v>
      </c>
      <c r="S896">
        <f t="shared" si="262"/>
        <v>0</v>
      </c>
      <c r="T896" s="35">
        <f t="shared" si="250"/>
        <v>0</v>
      </c>
      <c r="U896" s="35">
        <f t="shared" si="263"/>
        <v>0</v>
      </c>
      <c r="V896" s="42">
        <f t="shared" si="264"/>
        <v>0</v>
      </c>
      <c r="W896" s="42">
        <f t="shared" si="265"/>
        <v>0</v>
      </c>
    </row>
    <row r="897" spans="2:23" x14ac:dyDescent="0.25">
      <c r="B897">
        <v>895</v>
      </c>
      <c r="C897" s="35">
        <f t="shared" si="259"/>
        <v>0</v>
      </c>
      <c r="D897" s="46">
        <f>IF(W896&gt;0,ROUND(PMT(EvalSheet!$F$92/12,EvalSheet!$F$96*12,-C897),5),0)</f>
        <v>0</v>
      </c>
      <c r="E897" s="6">
        <f t="shared" si="251"/>
        <v>0</v>
      </c>
      <c r="F897" s="6">
        <f>IF(W896&gt;0,ROUND(MIN(C897,EvalSheet!$F$168)*$F$1,2),0)</f>
        <v>0</v>
      </c>
      <c r="G897" s="7">
        <v>0</v>
      </c>
      <c r="H897" s="7">
        <f>IF(W896&gt;0,ROUND(MIN(C897,EvalSheet!$F$168)*$H$1,0),0)</f>
        <v>0</v>
      </c>
      <c r="I897" s="7">
        <f>IF(W896&gt;0,ROUND(MIN(C897,EvalSheet!$F$168)*$I$1,2),0)</f>
        <v>0</v>
      </c>
      <c r="J897" s="7">
        <f>IF(W896&gt;0,ROUND(MIN(C897,EvalSheet!$F$168)*$J$1,2),0)</f>
        <v>0</v>
      </c>
      <c r="K897" s="7">
        <f>IF(W896&gt;0,ROUND(MIN(C897,EvalSheet!$F$168)*$K$1,2),0)</f>
        <v>0</v>
      </c>
      <c r="L897" s="6">
        <f t="shared" si="260"/>
        <v>0</v>
      </c>
      <c r="M897" s="7">
        <f t="shared" si="261"/>
        <v>0</v>
      </c>
      <c r="N897" s="2">
        <f t="shared" si="245"/>
        <v>0</v>
      </c>
      <c r="O897" s="80">
        <f t="shared" si="246"/>
        <v>0</v>
      </c>
      <c r="P897" s="79">
        <f t="shared" si="247"/>
        <v>0</v>
      </c>
      <c r="Q897" s="80">
        <f t="shared" si="248"/>
        <v>0</v>
      </c>
      <c r="R897" s="80">
        <f t="shared" si="249"/>
        <v>0</v>
      </c>
      <c r="S897">
        <f t="shared" si="262"/>
        <v>0</v>
      </c>
      <c r="T897" s="35">
        <f t="shared" si="250"/>
        <v>0</v>
      </c>
      <c r="U897" s="35">
        <f t="shared" si="263"/>
        <v>0</v>
      </c>
      <c r="V897" s="42">
        <f t="shared" si="264"/>
        <v>0</v>
      </c>
      <c r="W897" s="42">
        <f t="shared" si="265"/>
        <v>0</v>
      </c>
    </row>
    <row r="898" spans="2:23" x14ac:dyDescent="0.25">
      <c r="B898">
        <v>896</v>
      </c>
      <c r="C898" s="35">
        <f t="shared" si="259"/>
        <v>0</v>
      </c>
      <c r="D898" s="46">
        <f>IF(W897&gt;0,ROUND(PMT(EvalSheet!$F$92/12,EvalSheet!$F$96*12,-C898),5),0)</f>
        <v>0</v>
      </c>
      <c r="E898" s="6">
        <f t="shared" si="251"/>
        <v>0</v>
      </c>
      <c r="F898" s="6">
        <f>IF(W897&gt;0,ROUND(MIN(C898,EvalSheet!$F$168)*$F$1,2),0)</f>
        <v>0</v>
      </c>
      <c r="G898" s="7">
        <v>0</v>
      </c>
      <c r="H898" s="7">
        <f>IF(W897&gt;0,ROUND(MIN(C898,EvalSheet!$F$168)*$H$1,0),0)</f>
        <v>0</v>
      </c>
      <c r="I898" s="7">
        <f>IF(W897&gt;0,ROUND(MIN(C898,EvalSheet!$F$168)*$I$1,2),0)</f>
        <v>0</v>
      </c>
      <c r="J898" s="7">
        <f>IF(W897&gt;0,ROUND(MIN(C898,EvalSheet!$F$168)*$J$1,2),0)</f>
        <v>0</v>
      </c>
      <c r="K898" s="7">
        <f>IF(W897&gt;0,ROUND(MIN(C898,EvalSheet!$F$168)*$K$1,2),0)</f>
        <v>0</v>
      </c>
      <c r="L898" s="6">
        <f t="shared" si="260"/>
        <v>0</v>
      </c>
      <c r="M898" s="7">
        <f t="shared" si="261"/>
        <v>0</v>
      </c>
      <c r="N898" s="2">
        <f t="shared" si="245"/>
        <v>0</v>
      </c>
      <c r="O898" s="80">
        <f t="shared" si="246"/>
        <v>0</v>
      </c>
      <c r="P898" s="79">
        <f t="shared" si="247"/>
        <v>0</v>
      </c>
      <c r="Q898" s="80">
        <f t="shared" si="248"/>
        <v>0</v>
      </c>
      <c r="R898" s="80">
        <f t="shared" si="249"/>
        <v>0</v>
      </c>
      <c r="S898">
        <f t="shared" si="262"/>
        <v>0</v>
      </c>
      <c r="T898" s="35">
        <f t="shared" si="250"/>
        <v>0</v>
      </c>
      <c r="U898" s="35">
        <f t="shared" si="263"/>
        <v>0</v>
      </c>
      <c r="V898" s="42">
        <f t="shared" si="264"/>
        <v>0</v>
      </c>
      <c r="W898" s="42">
        <f t="shared" si="265"/>
        <v>0</v>
      </c>
    </row>
    <row r="899" spans="2:23" x14ac:dyDescent="0.25">
      <c r="B899">
        <v>897</v>
      </c>
      <c r="C899" s="35">
        <f t="shared" si="259"/>
        <v>0</v>
      </c>
      <c r="D899" s="46">
        <f>IF(W898&gt;0,ROUND(PMT(EvalSheet!$F$92/12,EvalSheet!$F$96*12,-C899),5),0)</f>
        <v>0</v>
      </c>
      <c r="E899" s="6">
        <f t="shared" si="251"/>
        <v>0</v>
      </c>
      <c r="F899" s="6">
        <f>IF(W898&gt;0,ROUND(MIN(C899,EvalSheet!$F$168)*$F$1,2),0)</f>
        <v>0</v>
      </c>
      <c r="G899" s="7">
        <v>0</v>
      </c>
      <c r="H899" s="7">
        <f>IF(W898&gt;0,ROUND(MIN(C899,EvalSheet!$F$168)*$H$1,0),0)</f>
        <v>0</v>
      </c>
      <c r="I899" s="7">
        <f>IF(W898&gt;0,ROUND(MIN(C899,EvalSheet!$F$168)*$I$1,2),0)</f>
        <v>0</v>
      </c>
      <c r="J899" s="7">
        <f>IF(W898&gt;0,ROUND(MIN(C899,EvalSheet!$F$168)*$J$1,2),0)</f>
        <v>0</v>
      </c>
      <c r="K899" s="7">
        <f>IF(W898&gt;0,ROUND(MIN(C899,EvalSheet!$F$168)*$K$1,2),0)</f>
        <v>0</v>
      </c>
      <c r="L899" s="6">
        <f t="shared" si="260"/>
        <v>0</v>
      </c>
      <c r="M899" s="7">
        <f t="shared" si="261"/>
        <v>0</v>
      </c>
      <c r="N899" s="2">
        <f t="shared" ref="N899:N962" si="266">INT(M899)</f>
        <v>0</v>
      </c>
      <c r="O899" s="80">
        <f t="shared" ref="O899:O962" si="267">INT((M899-N899)*10)/10</f>
        <v>0</v>
      </c>
      <c r="P899" s="79">
        <f t="shared" ref="P899:P962" si="268">M899-N899-O899</f>
        <v>0</v>
      </c>
      <c r="Q899" s="80">
        <f t="shared" ref="Q899:Q962" si="269">IF(OR(P899=0.05,P899=0),P899,IF(AND(P899&gt;0.051,P899&lt;0.1),0.1,IF(AND(P899&gt;0.001,P899&lt;0.05),0.05,P899)))</f>
        <v>0</v>
      </c>
      <c r="R899" s="80">
        <f t="shared" ref="R899:R962" si="270">N899+O899+Q899</f>
        <v>0</v>
      </c>
      <c r="S899">
        <f t="shared" si="262"/>
        <v>0</v>
      </c>
      <c r="T899" s="35">
        <f t="shared" si="250"/>
        <v>0</v>
      </c>
      <c r="U899" s="35">
        <f t="shared" si="263"/>
        <v>0</v>
      </c>
      <c r="V899" s="42">
        <f t="shared" si="264"/>
        <v>0</v>
      </c>
      <c r="W899" s="42">
        <f t="shared" si="265"/>
        <v>0</v>
      </c>
    </row>
    <row r="900" spans="2:23" x14ac:dyDescent="0.25">
      <c r="B900">
        <v>898</v>
      </c>
      <c r="C900" s="35">
        <f t="shared" si="259"/>
        <v>0</v>
      </c>
      <c r="D900" s="46">
        <f>IF(W899&gt;0,ROUND(PMT(EvalSheet!$F$92/12,EvalSheet!$F$96*12,-C900),5),0)</f>
        <v>0</v>
      </c>
      <c r="E900" s="6">
        <f t="shared" si="251"/>
        <v>0</v>
      </c>
      <c r="F900" s="6">
        <f>IF(W899&gt;0,ROUND(MIN(C900,EvalSheet!$F$168)*$F$1,2),0)</f>
        <v>0</v>
      </c>
      <c r="G900" s="7">
        <v>0</v>
      </c>
      <c r="H900" s="7">
        <f>IF(W899&gt;0,ROUND(MIN(C900,EvalSheet!$F$168)*$H$1,0),0)</f>
        <v>0</v>
      </c>
      <c r="I900" s="7">
        <f>IF(W899&gt;0,ROUND(MIN(C900,EvalSheet!$F$168)*$I$1,2),0)</f>
        <v>0</v>
      </c>
      <c r="J900" s="7">
        <f>IF(W899&gt;0,ROUND(MIN(C900,EvalSheet!$F$168)*$J$1,2),0)</f>
        <v>0</v>
      </c>
      <c r="K900" s="7">
        <f>IF(W899&gt;0,ROUND(MIN(C900,EvalSheet!$F$168)*$K$1,2),0)</f>
        <v>0</v>
      </c>
      <c r="L900" s="6">
        <f t="shared" si="260"/>
        <v>0</v>
      </c>
      <c r="M900" s="7">
        <f t="shared" si="261"/>
        <v>0</v>
      </c>
      <c r="N900" s="2">
        <f t="shared" si="266"/>
        <v>0</v>
      </c>
      <c r="O900" s="80">
        <f t="shared" si="267"/>
        <v>0</v>
      </c>
      <c r="P900" s="79">
        <f t="shared" si="268"/>
        <v>0</v>
      </c>
      <c r="Q900" s="80">
        <f t="shared" si="269"/>
        <v>0</v>
      </c>
      <c r="R900" s="80">
        <f t="shared" si="270"/>
        <v>0</v>
      </c>
      <c r="S900">
        <f t="shared" si="262"/>
        <v>0</v>
      </c>
      <c r="T900" s="35">
        <f t="shared" ref="T900:T963" si="271">SUM(D900:E900)+R900+S900</f>
        <v>0</v>
      </c>
      <c r="U900" s="35">
        <f t="shared" si="263"/>
        <v>0</v>
      </c>
      <c r="V900" s="42">
        <f t="shared" si="264"/>
        <v>0</v>
      </c>
      <c r="W900" s="42">
        <f t="shared" si="265"/>
        <v>0</v>
      </c>
    </row>
    <row r="901" spans="2:23" x14ac:dyDescent="0.25">
      <c r="B901">
        <v>899</v>
      </c>
      <c r="C901" s="35">
        <f t="shared" ref="C901:C936" si="272">IF(W900&gt;0,C900-1000,C900)</f>
        <v>0</v>
      </c>
      <c r="D901" s="46">
        <f>IF(W900&gt;0,ROUND(PMT(EvalSheet!$F$92/12,EvalSheet!$F$96*12,-C901),5),0)</f>
        <v>0</v>
      </c>
      <c r="E901" s="6">
        <f t="shared" ref="E901:E964" si="273">IF(W900&gt;0,ROUND(C901*$E$1/1000,2),0)</f>
        <v>0</v>
      </c>
      <c r="F901" s="6">
        <f>IF(W900&gt;0,ROUND(MIN(C901,EvalSheet!$F$168)*$F$1,2),0)</f>
        <v>0</v>
      </c>
      <c r="G901" s="7">
        <v>0</v>
      </c>
      <c r="H901" s="7">
        <f>IF(W900&gt;0,ROUND(MIN(C901,EvalSheet!$F$168)*$H$1,0),0)</f>
        <v>0</v>
      </c>
      <c r="I901" s="7">
        <f>IF(W900&gt;0,ROUND(MIN(C901,EvalSheet!$F$168)*$I$1,2),0)</f>
        <v>0</v>
      </c>
      <c r="J901" s="7">
        <f>IF(W900&gt;0,ROUND(MIN(C901,EvalSheet!$F$168)*$J$1,2),0)</f>
        <v>0</v>
      </c>
      <c r="K901" s="7">
        <f>IF(W900&gt;0,ROUND(MIN(C901,EvalSheet!$F$168)*$K$1,2),0)</f>
        <v>0</v>
      </c>
      <c r="L901" s="6">
        <f t="shared" ref="L901:L936" si="274">IF(W900&gt;0,F901+SUM(H901:K901),0)</f>
        <v>0</v>
      </c>
      <c r="M901" s="7">
        <f t="shared" ref="M901:M936" si="275">IF(W900&gt;0,ROUND(L901/12,2),0)</f>
        <v>0</v>
      </c>
      <c r="N901" s="2">
        <f t="shared" si="266"/>
        <v>0</v>
      </c>
      <c r="O901" s="80">
        <f t="shared" si="267"/>
        <v>0</v>
      </c>
      <c r="P901" s="79">
        <f t="shared" si="268"/>
        <v>0</v>
      </c>
      <c r="Q901" s="80">
        <f t="shared" si="269"/>
        <v>0</v>
      </c>
      <c r="R901" s="80">
        <f t="shared" si="270"/>
        <v>0</v>
      </c>
      <c r="S901">
        <f t="shared" ref="S901:S936" si="276">IF(W900&gt;0,S900,0)</f>
        <v>0</v>
      </c>
      <c r="T901" s="35">
        <f t="shared" si="271"/>
        <v>0</v>
      </c>
      <c r="U901" s="35">
        <f t="shared" ref="U901:U936" si="277">IF(AND(T901&gt;0,T902=0),T901,0)</f>
        <v>0</v>
      </c>
      <c r="V901" s="42">
        <f t="shared" ref="V901:V936" si="278">IF(W900&gt;0,V900,0)</f>
        <v>0</v>
      </c>
      <c r="W901" s="42">
        <f t="shared" ref="W901:W936" si="279">IF(ROUND(T901-V901,2)&gt;0,ROUND(T901-V901,2),0)</f>
        <v>0</v>
      </c>
    </row>
    <row r="902" spans="2:23" x14ac:dyDescent="0.25">
      <c r="B902">
        <v>900</v>
      </c>
      <c r="C902" s="35">
        <f t="shared" si="272"/>
        <v>0</v>
      </c>
      <c r="D902" s="46">
        <f>IF(W901&gt;0,ROUND(PMT(EvalSheet!$F$92/12,EvalSheet!$F$96*12,-C902),5),0)</f>
        <v>0</v>
      </c>
      <c r="E902" s="6">
        <f t="shared" si="273"/>
        <v>0</v>
      </c>
      <c r="F902" s="6">
        <f>IF(W901&gt;0,ROUND(MIN(C902,EvalSheet!$F$168)*$F$1,2),0)</f>
        <v>0</v>
      </c>
      <c r="G902" s="7">
        <v>0</v>
      </c>
      <c r="H902" s="7">
        <f>IF(W901&gt;0,ROUND(MIN(C902,EvalSheet!$F$168)*$H$1,0),0)</f>
        <v>0</v>
      </c>
      <c r="I902" s="7">
        <f>IF(W901&gt;0,ROUND(MIN(C902,EvalSheet!$F$168)*$I$1,2),0)</f>
        <v>0</v>
      </c>
      <c r="J902" s="7">
        <f>IF(W901&gt;0,ROUND(MIN(C902,EvalSheet!$F$168)*$J$1,2),0)</f>
        <v>0</v>
      </c>
      <c r="K902" s="7">
        <f>IF(W901&gt;0,ROUND(MIN(C902,EvalSheet!$F$168)*$K$1,2),0)</f>
        <v>0</v>
      </c>
      <c r="L902" s="6">
        <f t="shared" si="274"/>
        <v>0</v>
      </c>
      <c r="M902" s="7">
        <f t="shared" si="275"/>
        <v>0</v>
      </c>
      <c r="N902" s="2">
        <f t="shared" si="266"/>
        <v>0</v>
      </c>
      <c r="O902" s="80">
        <f t="shared" si="267"/>
        <v>0</v>
      </c>
      <c r="P902" s="79">
        <f t="shared" si="268"/>
        <v>0</v>
      </c>
      <c r="Q902" s="80">
        <f t="shared" si="269"/>
        <v>0</v>
      </c>
      <c r="R902" s="80">
        <f t="shared" si="270"/>
        <v>0</v>
      </c>
      <c r="S902">
        <f t="shared" si="276"/>
        <v>0</v>
      </c>
      <c r="T902" s="35">
        <f t="shared" si="271"/>
        <v>0</v>
      </c>
      <c r="U902" s="35">
        <f t="shared" si="277"/>
        <v>0</v>
      </c>
      <c r="V902" s="42">
        <f t="shared" si="278"/>
        <v>0</v>
      </c>
      <c r="W902" s="42">
        <f t="shared" si="279"/>
        <v>0</v>
      </c>
    </row>
    <row r="903" spans="2:23" x14ac:dyDescent="0.25">
      <c r="B903">
        <v>901</v>
      </c>
      <c r="C903" s="35">
        <f t="shared" si="272"/>
        <v>0</v>
      </c>
      <c r="D903" s="46">
        <f>IF(W902&gt;0,ROUND(PMT(EvalSheet!$F$92/12,EvalSheet!$F$96*12,-C903),5),0)</f>
        <v>0</v>
      </c>
      <c r="E903" s="6">
        <f t="shared" si="273"/>
        <v>0</v>
      </c>
      <c r="F903" s="6">
        <f>IF(W902&gt;0,ROUND(MIN(C903,EvalSheet!$F$168)*$F$1,2),0)</f>
        <v>0</v>
      </c>
      <c r="G903" s="7">
        <v>0</v>
      </c>
      <c r="H903" s="7">
        <f>IF(W902&gt;0,ROUND(MIN(C903,EvalSheet!$F$168)*$H$1,0),0)</f>
        <v>0</v>
      </c>
      <c r="I903" s="7">
        <f>IF(W902&gt;0,ROUND(MIN(C903,EvalSheet!$F$168)*$I$1,2),0)</f>
        <v>0</v>
      </c>
      <c r="J903" s="7">
        <f>IF(W902&gt;0,ROUND(MIN(C903,EvalSheet!$F$168)*$J$1,2),0)</f>
        <v>0</v>
      </c>
      <c r="K903" s="7">
        <f>IF(W902&gt;0,ROUND(MIN(C903,EvalSheet!$F$168)*$K$1,2),0)</f>
        <v>0</v>
      </c>
      <c r="L903" s="6">
        <f t="shared" si="274"/>
        <v>0</v>
      </c>
      <c r="M903" s="7">
        <f t="shared" si="275"/>
        <v>0</v>
      </c>
      <c r="N903" s="2">
        <f t="shared" si="266"/>
        <v>0</v>
      </c>
      <c r="O903" s="80">
        <f t="shared" si="267"/>
        <v>0</v>
      </c>
      <c r="P903" s="79">
        <f t="shared" si="268"/>
        <v>0</v>
      </c>
      <c r="Q903" s="80">
        <f t="shared" si="269"/>
        <v>0</v>
      </c>
      <c r="R903" s="80">
        <f t="shared" si="270"/>
        <v>0</v>
      </c>
      <c r="S903">
        <f t="shared" si="276"/>
        <v>0</v>
      </c>
      <c r="T903" s="35">
        <f t="shared" si="271"/>
        <v>0</v>
      </c>
      <c r="U903" s="35">
        <f t="shared" si="277"/>
        <v>0</v>
      </c>
      <c r="V903" s="42">
        <f t="shared" si="278"/>
        <v>0</v>
      </c>
      <c r="W903" s="42">
        <f t="shared" si="279"/>
        <v>0</v>
      </c>
    </row>
    <row r="904" spans="2:23" x14ac:dyDescent="0.25">
      <c r="B904">
        <v>902</v>
      </c>
      <c r="C904" s="35">
        <f t="shared" si="272"/>
        <v>0</v>
      </c>
      <c r="D904" s="46">
        <f>IF(W903&gt;0,ROUND(PMT(EvalSheet!$F$92/12,EvalSheet!$F$96*12,-C904),5),0)</f>
        <v>0</v>
      </c>
      <c r="E904" s="6">
        <f t="shared" si="273"/>
        <v>0</v>
      </c>
      <c r="F904" s="6">
        <f>IF(W903&gt;0,ROUND(MIN(C904,EvalSheet!$F$168)*$F$1,2),0)</f>
        <v>0</v>
      </c>
      <c r="G904" s="7">
        <v>0</v>
      </c>
      <c r="H904" s="7">
        <f>IF(W903&gt;0,ROUND(MIN(C904,EvalSheet!$F$168)*$H$1,0),0)</f>
        <v>0</v>
      </c>
      <c r="I904" s="7">
        <f>IF(W903&gt;0,ROUND(MIN(C904,EvalSheet!$F$168)*$I$1,2),0)</f>
        <v>0</v>
      </c>
      <c r="J904" s="7">
        <f>IF(W903&gt;0,ROUND(MIN(C904,EvalSheet!$F$168)*$J$1,2),0)</f>
        <v>0</v>
      </c>
      <c r="K904" s="7">
        <f>IF(W903&gt;0,ROUND(MIN(C904,EvalSheet!$F$168)*$K$1,2),0)</f>
        <v>0</v>
      </c>
      <c r="L904" s="6">
        <f t="shared" si="274"/>
        <v>0</v>
      </c>
      <c r="M904" s="7">
        <f t="shared" si="275"/>
        <v>0</v>
      </c>
      <c r="N904" s="2">
        <f t="shared" si="266"/>
        <v>0</v>
      </c>
      <c r="O904" s="80">
        <f t="shared" si="267"/>
        <v>0</v>
      </c>
      <c r="P904" s="79">
        <f t="shared" si="268"/>
        <v>0</v>
      </c>
      <c r="Q904" s="80">
        <f t="shared" si="269"/>
        <v>0</v>
      </c>
      <c r="R904" s="80">
        <f t="shared" si="270"/>
        <v>0</v>
      </c>
      <c r="S904">
        <f t="shared" si="276"/>
        <v>0</v>
      </c>
      <c r="T904" s="35">
        <f t="shared" si="271"/>
        <v>0</v>
      </c>
      <c r="U904" s="35">
        <f t="shared" si="277"/>
        <v>0</v>
      </c>
      <c r="V904" s="42">
        <f t="shared" si="278"/>
        <v>0</v>
      </c>
      <c r="W904" s="42">
        <f t="shared" si="279"/>
        <v>0</v>
      </c>
    </row>
    <row r="905" spans="2:23" x14ac:dyDescent="0.25">
      <c r="B905">
        <v>903</v>
      </c>
      <c r="C905" s="35">
        <f t="shared" si="272"/>
        <v>0</v>
      </c>
      <c r="D905" s="46">
        <f>IF(W904&gt;0,ROUND(PMT(EvalSheet!$F$92/12,EvalSheet!$F$96*12,-C905),5),0)</f>
        <v>0</v>
      </c>
      <c r="E905" s="6">
        <f t="shared" si="273"/>
        <v>0</v>
      </c>
      <c r="F905" s="6">
        <f>IF(W904&gt;0,ROUND(MIN(C905,EvalSheet!$F$168)*$F$1,2),0)</f>
        <v>0</v>
      </c>
      <c r="G905" s="7">
        <v>0</v>
      </c>
      <c r="H905" s="7">
        <f>IF(W904&gt;0,ROUND(MIN(C905,EvalSheet!$F$168)*$H$1,0),0)</f>
        <v>0</v>
      </c>
      <c r="I905" s="7">
        <f>IF(W904&gt;0,ROUND(MIN(C905,EvalSheet!$F$168)*$I$1,2),0)</f>
        <v>0</v>
      </c>
      <c r="J905" s="7">
        <f>IF(W904&gt;0,ROUND(MIN(C905,EvalSheet!$F$168)*$J$1,2),0)</f>
        <v>0</v>
      </c>
      <c r="K905" s="7">
        <f>IF(W904&gt;0,ROUND(MIN(C905,EvalSheet!$F$168)*$K$1,2),0)</f>
        <v>0</v>
      </c>
      <c r="L905" s="6">
        <f t="shared" si="274"/>
        <v>0</v>
      </c>
      <c r="M905" s="7">
        <f t="shared" si="275"/>
        <v>0</v>
      </c>
      <c r="N905" s="2">
        <f t="shared" si="266"/>
        <v>0</v>
      </c>
      <c r="O905" s="80">
        <f t="shared" si="267"/>
        <v>0</v>
      </c>
      <c r="P905" s="79">
        <f t="shared" si="268"/>
        <v>0</v>
      </c>
      <c r="Q905" s="80">
        <f t="shared" si="269"/>
        <v>0</v>
      </c>
      <c r="R905" s="80">
        <f t="shared" si="270"/>
        <v>0</v>
      </c>
      <c r="S905">
        <f t="shared" si="276"/>
        <v>0</v>
      </c>
      <c r="T905" s="35">
        <f t="shared" si="271"/>
        <v>0</v>
      </c>
      <c r="U905" s="35">
        <f t="shared" si="277"/>
        <v>0</v>
      </c>
      <c r="V905" s="42">
        <f t="shared" si="278"/>
        <v>0</v>
      </c>
      <c r="W905" s="42">
        <f t="shared" si="279"/>
        <v>0</v>
      </c>
    </row>
    <row r="906" spans="2:23" x14ac:dyDescent="0.25">
      <c r="B906">
        <v>904</v>
      </c>
      <c r="C906" s="35">
        <f t="shared" si="272"/>
        <v>0</v>
      </c>
      <c r="D906" s="46">
        <f>IF(W905&gt;0,ROUND(PMT(EvalSheet!$F$92/12,EvalSheet!$F$96*12,-C906),5),0)</f>
        <v>0</v>
      </c>
      <c r="E906" s="6">
        <f t="shared" si="273"/>
        <v>0</v>
      </c>
      <c r="F906" s="6">
        <f>IF(W905&gt;0,ROUND(MIN(C906,EvalSheet!$F$168)*$F$1,2),0)</f>
        <v>0</v>
      </c>
      <c r="G906" s="7">
        <v>0</v>
      </c>
      <c r="H906" s="7">
        <f>IF(W905&gt;0,ROUND(MIN(C906,EvalSheet!$F$168)*$H$1,0),0)</f>
        <v>0</v>
      </c>
      <c r="I906" s="7">
        <f>IF(W905&gt;0,ROUND(MIN(C906,EvalSheet!$F$168)*$I$1,2),0)</f>
        <v>0</v>
      </c>
      <c r="J906" s="7">
        <f>IF(W905&gt;0,ROUND(MIN(C906,EvalSheet!$F$168)*$J$1,2),0)</f>
        <v>0</v>
      </c>
      <c r="K906" s="7">
        <f>IF(W905&gt;0,ROUND(MIN(C906,EvalSheet!$F$168)*$K$1,2),0)</f>
        <v>0</v>
      </c>
      <c r="L906" s="6">
        <f t="shared" si="274"/>
        <v>0</v>
      </c>
      <c r="M906" s="7">
        <f t="shared" si="275"/>
        <v>0</v>
      </c>
      <c r="N906" s="2">
        <f t="shared" si="266"/>
        <v>0</v>
      </c>
      <c r="O906" s="80">
        <f t="shared" si="267"/>
        <v>0</v>
      </c>
      <c r="P906" s="79">
        <f t="shared" si="268"/>
        <v>0</v>
      </c>
      <c r="Q906" s="80">
        <f t="shared" si="269"/>
        <v>0</v>
      </c>
      <c r="R906" s="80">
        <f t="shared" si="270"/>
        <v>0</v>
      </c>
      <c r="S906">
        <f t="shared" si="276"/>
        <v>0</v>
      </c>
      <c r="T906" s="35">
        <f t="shared" si="271"/>
        <v>0</v>
      </c>
      <c r="U906" s="35">
        <f t="shared" si="277"/>
        <v>0</v>
      </c>
      <c r="V906" s="42">
        <f t="shared" si="278"/>
        <v>0</v>
      </c>
      <c r="W906" s="42">
        <f t="shared" si="279"/>
        <v>0</v>
      </c>
    </row>
    <row r="907" spans="2:23" x14ac:dyDescent="0.25">
      <c r="B907">
        <v>905</v>
      </c>
      <c r="C907" s="35">
        <f t="shared" si="272"/>
        <v>0</v>
      </c>
      <c r="D907" s="46">
        <f>IF(W906&gt;0,ROUND(PMT(EvalSheet!$F$92/12,EvalSheet!$F$96*12,-C907),5),0)</f>
        <v>0</v>
      </c>
      <c r="E907" s="6">
        <f t="shared" si="273"/>
        <v>0</v>
      </c>
      <c r="F907" s="6">
        <f>IF(W906&gt;0,ROUND(MIN(C907,EvalSheet!$F$168)*$F$1,2),0)</f>
        <v>0</v>
      </c>
      <c r="G907" s="7">
        <v>0</v>
      </c>
      <c r="H907" s="7">
        <f>IF(W906&gt;0,ROUND(MIN(C907,EvalSheet!$F$168)*$H$1,0),0)</f>
        <v>0</v>
      </c>
      <c r="I907" s="7">
        <f>IF(W906&gt;0,ROUND(MIN(C907,EvalSheet!$F$168)*$I$1,2),0)</f>
        <v>0</v>
      </c>
      <c r="J907" s="7">
        <f>IF(W906&gt;0,ROUND(MIN(C907,EvalSheet!$F$168)*$J$1,2),0)</f>
        <v>0</v>
      </c>
      <c r="K907" s="7">
        <f>IF(W906&gt;0,ROUND(MIN(C907,EvalSheet!$F$168)*$K$1,2),0)</f>
        <v>0</v>
      </c>
      <c r="L907" s="6">
        <f t="shared" si="274"/>
        <v>0</v>
      </c>
      <c r="M907" s="7">
        <f t="shared" si="275"/>
        <v>0</v>
      </c>
      <c r="N907" s="2">
        <f t="shared" si="266"/>
        <v>0</v>
      </c>
      <c r="O907" s="80">
        <f t="shared" si="267"/>
        <v>0</v>
      </c>
      <c r="P907" s="79">
        <f t="shared" si="268"/>
        <v>0</v>
      </c>
      <c r="Q907" s="80">
        <f t="shared" si="269"/>
        <v>0</v>
      </c>
      <c r="R907" s="80">
        <f t="shared" si="270"/>
        <v>0</v>
      </c>
      <c r="S907">
        <f t="shared" si="276"/>
        <v>0</v>
      </c>
      <c r="T907" s="35">
        <f t="shared" si="271"/>
        <v>0</v>
      </c>
      <c r="U907" s="35">
        <f t="shared" si="277"/>
        <v>0</v>
      </c>
      <c r="V907" s="42">
        <f t="shared" si="278"/>
        <v>0</v>
      </c>
      <c r="W907" s="42">
        <f t="shared" si="279"/>
        <v>0</v>
      </c>
    </row>
    <row r="908" spans="2:23" x14ac:dyDescent="0.25">
      <c r="B908">
        <v>906</v>
      </c>
      <c r="C908" s="35">
        <f t="shared" si="272"/>
        <v>0</v>
      </c>
      <c r="D908" s="46">
        <f>IF(W907&gt;0,ROUND(PMT(EvalSheet!$F$92/12,EvalSheet!$F$96*12,-C908),5),0)</f>
        <v>0</v>
      </c>
      <c r="E908" s="6">
        <f t="shared" si="273"/>
        <v>0</v>
      </c>
      <c r="F908" s="6">
        <f>IF(W907&gt;0,ROUND(MIN(C908,EvalSheet!$F$168)*$F$1,2),0)</f>
        <v>0</v>
      </c>
      <c r="G908" s="7">
        <v>0</v>
      </c>
      <c r="H908" s="7">
        <f>IF(W907&gt;0,ROUND(MIN(C908,EvalSheet!$F$168)*$H$1,0),0)</f>
        <v>0</v>
      </c>
      <c r="I908" s="7">
        <f>IF(W907&gt;0,ROUND(MIN(C908,EvalSheet!$F$168)*$I$1,2),0)</f>
        <v>0</v>
      </c>
      <c r="J908" s="7">
        <f>IF(W907&gt;0,ROUND(MIN(C908,EvalSheet!$F$168)*$J$1,2),0)</f>
        <v>0</v>
      </c>
      <c r="K908" s="7">
        <f>IF(W907&gt;0,ROUND(MIN(C908,EvalSheet!$F$168)*$K$1,2),0)</f>
        <v>0</v>
      </c>
      <c r="L908" s="6">
        <f t="shared" si="274"/>
        <v>0</v>
      </c>
      <c r="M908" s="7">
        <f t="shared" si="275"/>
        <v>0</v>
      </c>
      <c r="N908" s="2">
        <f t="shared" si="266"/>
        <v>0</v>
      </c>
      <c r="O908" s="80">
        <f t="shared" si="267"/>
        <v>0</v>
      </c>
      <c r="P908" s="79">
        <f t="shared" si="268"/>
        <v>0</v>
      </c>
      <c r="Q908" s="80">
        <f t="shared" si="269"/>
        <v>0</v>
      </c>
      <c r="R908" s="80">
        <f t="shared" si="270"/>
        <v>0</v>
      </c>
      <c r="S908">
        <f t="shared" si="276"/>
        <v>0</v>
      </c>
      <c r="T908" s="35">
        <f t="shared" si="271"/>
        <v>0</v>
      </c>
      <c r="U908" s="35">
        <f t="shared" si="277"/>
        <v>0</v>
      </c>
      <c r="V908" s="42">
        <f t="shared" si="278"/>
        <v>0</v>
      </c>
      <c r="W908" s="42">
        <f t="shared" si="279"/>
        <v>0</v>
      </c>
    </row>
    <row r="909" spans="2:23" x14ac:dyDescent="0.25">
      <c r="B909">
        <v>907</v>
      </c>
      <c r="C909" s="35">
        <f t="shared" si="272"/>
        <v>0</v>
      </c>
      <c r="D909" s="46">
        <f>IF(W908&gt;0,ROUND(PMT(EvalSheet!$F$92/12,EvalSheet!$F$96*12,-C909),5),0)</f>
        <v>0</v>
      </c>
      <c r="E909" s="6">
        <f t="shared" si="273"/>
        <v>0</v>
      </c>
      <c r="F909" s="6">
        <f>IF(W908&gt;0,ROUND(MIN(C909,EvalSheet!$F$168)*$F$1,2),0)</f>
        <v>0</v>
      </c>
      <c r="G909" s="7">
        <v>0</v>
      </c>
      <c r="H909" s="7">
        <f>IF(W908&gt;0,ROUND(MIN(C909,EvalSheet!$F$168)*$H$1,0),0)</f>
        <v>0</v>
      </c>
      <c r="I909" s="7">
        <f>IF(W908&gt;0,ROUND(MIN(C909,EvalSheet!$F$168)*$I$1,2),0)</f>
        <v>0</v>
      </c>
      <c r="J909" s="7">
        <f>IF(W908&gt;0,ROUND(MIN(C909,EvalSheet!$F$168)*$J$1,2),0)</f>
        <v>0</v>
      </c>
      <c r="K909" s="7">
        <f>IF(W908&gt;0,ROUND(MIN(C909,EvalSheet!$F$168)*$K$1,2),0)</f>
        <v>0</v>
      </c>
      <c r="L909" s="6">
        <f t="shared" si="274"/>
        <v>0</v>
      </c>
      <c r="M909" s="7">
        <f t="shared" si="275"/>
        <v>0</v>
      </c>
      <c r="N909" s="2">
        <f t="shared" si="266"/>
        <v>0</v>
      </c>
      <c r="O909" s="80">
        <f t="shared" si="267"/>
        <v>0</v>
      </c>
      <c r="P909" s="79">
        <f t="shared" si="268"/>
        <v>0</v>
      </c>
      <c r="Q909" s="80">
        <f t="shared" si="269"/>
        <v>0</v>
      </c>
      <c r="R909" s="80">
        <f t="shared" si="270"/>
        <v>0</v>
      </c>
      <c r="S909">
        <f t="shared" si="276"/>
        <v>0</v>
      </c>
      <c r="T909" s="35">
        <f t="shared" si="271"/>
        <v>0</v>
      </c>
      <c r="U909" s="35">
        <f t="shared" si="277"/>
        <v>0</v>
      </c>
      <c r="V909" s="42">
        <f t="shared" si="278"/>
        <v>0</v>
      </c>
      <c r="W909" s="42">
        <f t="shared" si="279"/>
        <v>0</v>
      </c>
    </row>
    <row r="910" spans="2:23" x14ac:dyDescent="0.25">
      <c r="B910">
        <v>908</v>
      </c>
      <c r="C910" s="35">
        <f t="shared" si="272"/>
        <v>0</v>
      </c>
      <c r="D910" s="46">
        <f>IF(W909&gt;0,ROUND(PMT(EvalSheet!$F$92/12,EvalSheet!$F$96*12,-C910),5),0)</f>
        <v>0</v>
      </c>
      <c r="E910" s="6">
        <f t="shared" si="273"/>
        <v>0</v>
      </c>
      <c r="F910" s="6">
        <f>IF(W909&gt;0,ROUND(MIN(C910,EvalSheet!$F$168)*$F$1,2),0)</f>
        <v>0</v>
      </c>
      <c r="G910" s="7">
        <v>0</v>
      </c>
      <c r="H910" s="7">
        <f>IF(W909&gt;0,ROUND(MIN(C910,EvalSheet!$F$168)*$H$1,0),0)</f>
        <v>0</v>
      </c>
      <c r="I910" s="7">
        <f>IF(W909&gt;0,ROUND(MIN(C910,EvalSheet!$F$168)*$I$1,2),0)</f>
        <v>0</v>
      </c>
      <c r="J910" s="7">
        <f>IF(W909&gt;0,ROUND(MIN(C910,EvalSheet!$F$168)*$J$1,2),0)</f>
        <v>0</v>
      </c>
      <c r="K910" s="7">
        <f>IF(W909&gt;0,ROUND(MIN(C910,EvalSheet!$F$168)*$K$1,2),0)</f>
        <v>0</v>
      </c>
      <c r="L910" s="6">
        <f t="shared" si="274"/>
        <v>0</v>
      </c>
      <c r="M910" s="7">
        <f t="shared" si="275"/>
        <v>0</v>
      </c>
      <c r="N910" s="2">
        <f t="shared" si="266"/>
        <v>0</v>
      </c>
      <c r="O910" s="80">
        <f t="shared" si="267"/>
        <v>0</v>
      </c>
      <c r="P910" s="79">
        <f t="shared" si="268"/>
        <v>0</v>
      </c>
      <c r="Q910" s="80">
        <f t="shared" si="269"/>
        <v>0</v>
      </c>
      <c r="R910" s="80">
        <f t="shared" si="270"/>
        <v>0</v>
      </c>
      <c r="S910">
        <f t="shared" si="276"/>
        <v>0</v>
      </c>
      <c r="T910" s="35">
        <f t="shared" si="271"/>
        <v>0</v>
      </c>
      <c r="U910" s="35">
        <f t="shared" si="277"/>
        <v>0</v>
      </c>
      <c r="V910" s="42">
        <f t="shared" si="278"/>
        <v>0</v>
      </c>
      <c r="W910" s="42">
        <f t="shared" si="279"/>
        <v>0</v>
      </c>
    </row>
    <row r="911" spans="2:23" x14ac:dyDescent="0.25">
      <c r="B911">
        <v>909</v>
      </c>
      <c r="C911" s="35">
        <f t="shared" si="272"/>
        <v>0</v>
      </c>
      <c r="D911" s="46">
        <f>IF(W910&gt;0,ROUND(PMT(EvalSheet!$F$92/12,EvalSheet!$F$96*12,-C911),5),0)</f>
        <v>0</v>
      </c>
      <c r="E911" s="6">
        <f t="shared" si="273"/>
        <v>0</v>
      </c>
      <c r="F911" s="6">
        <f>IF(W910&gt;0,ROUND(MIN(C911,EvalSheet!$F$168)*$F$1,2),0)</f>
        <v>0</v>
      </c>
      <c r="G911" s="7">
        <v>0</v>
      </c>
      <c r="H911" s="7">
        <f>IF(W910&gt;0,ROUND(MIN(C911,EvalSheet!$F$168)*$H$1,0),0)</f>
        <v>0</v>
      </c>
      <c r="I911" s="7">
        <f>IF(W910&gt;0,ROUND(MIN(C911,EvalSheet!$F$168)*$I$1,2),0)</f>
        <v>0</v>
      </c>
      <c r="J911" s="7">
        <f>IF(W910&gt;0,ROUND(MIN(C911,EvalSheet!$F$168)*$J$1,2),0)</f>
        <v>0</v>
      </c>
      <c r="K911" s="7">
        <f>IF(W910&gt;0,ROUND(MIN(C911,EvalSheet!$F$168)*$K$1,2),0)</f>
        <v>0</v>
      </c>
      <c r="L911" s="6">
        <f t="shared" si="274"/>
        <v>0</v>
      </c>
      <c r="M911" s="7">
        <f t="shared" si="275"/>
        <v>0</v>
      </c>
      <c r="N911" s="2">
        <f t="shared" si="266"/>
        <v>0</v>
      </c>
      <c r="O911" s="80">
        <f t="shared" si="267"/>
        <v>0</v>
      </c>
      <c r="P911" s="79">
        <f t="shared" si="268"/>
        <v>0</v>
      </c>
      <c r="Q911" s="80">
        <f t="shared" si="269"/>
        <v>0</v>
      </c>
      <c r="R911" s="80">
        <f t="shared" si="270"/>
        <v>0</v>
      </c>
      <c r="S911">
        <f t="shared" si="276"/>
        <v>0</v>
      </c>
      <c r="T911" s="35">
        <f t="shared" si="271"/>
        <v>0</v>
      </c>
      <c r="U911" s="35">
        <f t="shared" si="277"/>
        <v>0</v>
      </c>
      <c r="V911" s="42">
        <f t="shared" si="278"/>
        <v>0</v>
      </c>
      <c r="W911" s="42">
        <f t="shared" si="279"/>
        <v>0</v>
      </c>
    </row>
    <row r="912" spans="2:23" x14ac:dyDescent="0.25">
      <c r="B912">
        <v>910</v>
      </c>
      <c r="C912" s="35">
        <f t="shared" si="272"/>
        <v>0</v>
      </c>
      <c r="D912" s="46">
        <f>IF(W911&gt;0,ROUND(PMT(EvalSheet!$F$92/12,EvalSheet!$F$96*12,-C912),5),0)</f>
        <v>0</v>
      </c>
      <c r="E912" s="6">
        <f t="shared" si="273"/>
        <v>0</v>
      </c>
      <c r="F912" s="6">
        <f>IF(W911&gt;0,ROUND(MIN(C912,EvalSheet!$F$168)*$F$1,2),0)</f>
        <v>0</v>
      </c>
      <c r="G912" s="7">
        <v>0</v>
      </c>
      <c r="H912" s="7">
        <f>IF(W911&gt;0,ROUND(MIN(C912,EvalSheet!$F$168)*$H$1,0),0)</f>
        <v>0</v>
      </c>
      <c r="I912" s="7">
        <f>IF(W911&gt;0,ROUND(MIN(C912,EvalSheet!$F$168)*$I$1,2),0)</f>
        <v>0</v>
      </c>
      <c r="J912" s="7">
        <f>IF(W911&gt;0,ROUND(MIN(C912,EvalSheet!$F$168)*$J$1,2),0)</f>
        <v>0</v>
      </c>
      <c r="K912" s="7">
        <f>IF(W911&gt;0,ROUND(MIN(C912,EvalSheet!$F$168)*$K$1,2),0)</f>
        <v>0</v>
      </c>
      <c r="L912" s="6">
        <f t="shared" si="274"/>
        <v>0</v>
      </c>
      <c r="M912" s="7">
        <f t="shared" si="275"/>
        <v>0</v>
      </c>
      <c r="N912" s="2">
        <f t="shared" si="266"/>
        <v>0</v>
      </c>
      <c r="O912" s="80">
        <f t="shared" si="267"/>
        <v>0</v>
      </c>
      <c r="P912" s="79">
        <f t="shared" si="268"/>
        <v>0</v>
      </c>
      <c r="Q912" s="80">
        <f t="shared" si="269"/>
        <v>0</v>
      </c>
      <c r="R912" s="80">
        <f t="shared" si="270"/>
        <v>0</v>
      </c>
      <c r="S912">
        <f t="shared" si="276"/>
        <v>0</v>
      </c>
      <c r="T912" s="35">
        <f t="shared" si="271"/>
        <v>0</v>
      </c>
      <c r="U912" s="35">
        <f t="shared" si="277"/>
        <v>0</v>
      </c>
      <c r="V912" s="42">
        <f t="shared" si="278"/>
        <v>0</v>
      </c>
      <c r="W912" s="42">
        <f t="shared" si="279"/>
        <v>0</v>
      </c>
    </row>
    <row r="913" spans="2:23" x14ac:dyDescent="0.25">
      <c r="B913">
        <v>911</v>
      </c>
      <c r="C913" s="35">
        <f t="shared" si="272"/>
        <v>0</v>
      </c>
      <c r="D913" s="46">
        <f>IF(W912&gt;0,ROUND(PMT(EvalSheet!$F$92/12,EvalSheet!$F$96*12,-C913),5),0)</f>
        <v>0</v>
      </c>
      <c r="E913" s="6">
        <f t="shared" si="273"/>
        <v>0</v>
      </c>
      <c r="F913" s="6">
        <f>IF(W912&gt;0,ROUND(MIN(C913,EvalSheet!$F$168)*$F$1,2),0)</f>
        <v>0</v>
      </c>
      <c r="G913" s="7">
        <v>0</v>
      </c>
      <c r="H913" s="7">
        <f>IF(W912&gt;0,ROUND(MIN(C913,EvalSheet!$F$168)*$H$1,0),0)</f>
        <v>0</v>
      </c>
      <c r="I913" s="7">
        <f>IF(W912&gt;0,ROUND(MIN(C913,EvalSheet!$F$168)*$I$1,2),0)</f>
        <v>0</v>
      </c>
      <c r="J913" s="7">
        <f>IF(W912&gt;0,ROUND(MIN(C913,EvalSheet!$F$168)*$J$1,2),0)</f>
        <v>0</v>
      </c>
      <c r="K913" s="7">
        <f>IF(W912&gt;0,ROUND(MIN(C913,EvalSheet!$F$168)*$K$1,2),0)</f>
        <v>0</v>
      </c>
      <c r="L913" s="6">
        <f t="shared" si="274"/>
        <v>0</v>
      </c>
      <c r="M913" s="7">
        <f t="shared" si="275"/>
        <v>0</v>
      </c>
      <c r="N913" s="2">
        <f t="shared" si="266"/>
        <v>0</v>
      </c>
      <c r="O913" s="80">
        <f t="shared" si="267"/>
        <v>0</v>
      </c>
      <c r="P913" s="79">
        <f t="shared" si="268"/>
        <v>0</v>
      </c>
      <c r="Q913" s="80">
        <f t="shared" si="269"/>
        <v>0</v>
      </c>
      <c r="R913" s="80">
        <f t="shared" si="270"/>
        <v>0</v>
      </c>
      <c r="S913">
        <f t="shared" si="276"/>
        <v>0</v>
      </c>
      <c r="T913" s="35">
        <f t="shared" si="271"/>
        <v>0</v>
      </c>
      <c r="U913" s="35">
        <f t="shared" si="277"/>
        <v>0</v>
      </c>
      <c r="V913" s="42">
        <f t="shared" si="278"/>
        <v>0</v>
      </c>
      <c r="W913" s="42">
        <f t="shared" si="279"/>
        <v>0</v>
      </c>
    </row>
    <row r="914" spans="2:23" x14ac:dyDescent="0.25">
      <c r="B914">
        <v>912</v>
      </c>
      <c r="C914" s="35">
        <f t="shared" si="272"/>
        <v>0</v>
      </c>
      <c r="D914" s="46">
        <f>IF(W913&gt;0,ROUND(PMT(EvalSheet!$F$92/12,EvalSheet!$F$96*12,-C914),5),0)</f>
        <v>0</v>
      </c>
      <c r="E914" s="6">
        <f t="shared" si="273"/>
        <v>0</v>
      </c>
      <c r="F914" s="6">
        <f>IF(W913&gt;0,ROUND(MIN(C914,EvalSheet!$F$168)*$F$1,2),0)</f>
        <v>0</v>
      </c>
      <c r="G914" s="7">
        <v>0</v>
      </c>
      <c r="H914" s="7">
        <f>IF(W913&gt;0,ROUND(MIN(C914,EvalSheet!$F$168)*$H$1,0),0)</f>
        <v>0</v>
      </c>
      <c r="I914" s="7">
        <f>IF(W913&gt;0,ROUND(MIN(C914,EvalSheet!$F$168)*$I$1,2),0)</f>
        <v>0</v>
      </c>
      <c r="J914" s="7">
        <f>IF(W913&gt;0,ROUND(MIN(C914,EvalSheet!$F$168)*$J$1,2),0)</f>
        <v>0</v>
      </c>
      <c r="K914" s="7">
        <f>IF(W913&gt;0,ROUND(MIN(C914,EvalSheet!$F$168)*$K$1,2),0)</f>
        <v>0</v>
      </c>
      <c r="L914" s="6">
        <f t="shared" si="274"/>
        <v>0</v>
      </c>
      <c r="M914" s="7">
        <f t="shared" si="275"/>
        <v>0</v>
      </c>
      <c r="N914" s="2">
        <f t="shared" si="266"/>
        <v>0</v>
      </c>
      <c r="O914" s="80">
        <f t="shared" si="267"/>
        <v>0</v>
      </c>
      <c r="P914" s="79">
        <f t="shared" si="268"/>
        <v>0</v>
      </c>
      <c r="Q914" s="80">
        <f t="shared" si="269"/>
        <v>0</v>
      </c>
      <c r="R914" s="80">
        <f t="shared" si="270"/>
        <v>0</v>
      </c>
      <c r="S914">
        <f t="shared" si="276"/>
        <v>0</v>
      </c>
      <c r="T914" s="35">
        <f t="shared" si="271"/>
        <v>0</v>
      </c>
      <c r="U914" s="35">
        <f t="shared" si="277"/>
        <v>0</v>
      </c>
      <c r="V914" s="42">
        <f t="shared" si="278"/>
        <v>0</v>
      </c>
      <c r="W914" s="42">
        <f t="shared" si="279"/>
        <v>0</v>
      </c>
    </row>
    <row r="915" spans="2:23" x14ac:dyDescent="0.25">
      <c r="B915">
        <v>913</v>
      </c>
      <c r="C915" s="35">
        <f t="shared" si="272"/>
        <v>0</v>
      </c>
      <c r="D915" s="46">
        <f>IF(W914&gt;0,ROUND(PMT(EvalSheet!$F$92/12,EvalSheet!$F$96*12,-C915),5),0)</f>
        <v>0</v>
      </c>
      <c r="E915" s="6">
        <f t="shared" si="273"/>
        <v>0</v>
      </c>
      <c r="F915" s="6">
        <f>IF(W914&gt;0,ROUND(MIN(C915,EvalSheet!$F$168)*$F$1,2),0)</f>
        <v>0</v>
      </c>
      <c r="G915" s="7">
        <v>0</v>
      </c>
      <c r="H915" s="7">
        <f>IF(W914&gt;0,ROUND(MIN(C915,EvalSheet!$F$168)*$H$1,0),0)</f>
        <v>0</v>
      </c>
      <c r="I915" s="7">
        <f>IF(W914&gt;0,ROUND(MIN(C915,EvalSheet!$F$168)*$I$1,2),0)</f>
        <v>0</v>
      </c>
      <c r="J915" s="7">
        <f>IF(W914&gt;0,ROUND(MIN(C915,EvalSheet!$F$168)*$J$1,2),0)</f>
        <v>0</v>
      </c>
      <c r="K915" s="7">
        <f>IF(W914&gt;0,ROUND(MIN(C915,EvalSheet!$F$168)*$K$1,2),0)</f>
        <v>0</v>
      </c>
      <c r="L915" s="6">
        <f t="shared" si="274"/>
        <v>0</v>
      </c>
      <c r="M915" s="7">
        <f t="shared" si="275"/>
        <v>0</v>
      </c>
      <c r="N915" s="2">
        <f t="shared" si="266"/>
        <v>0</v>
      </c>
      <c r="O915" s="80">
        <f t="shared" si="267"/>
        <v>0</v>
      </c>
      <c r="P915" s="79">
        <f t="shared" si="268"/>
        <v>0</v>
      </c>
      <c r="Q915" s="80">
        <f t="shared" si="269"/>
        <v>0</v>
      </c>
      <c r="R915" s="80">
        <f t="shared" si="270"/>
        <v>0</v>
      </c>
      <c r="S915">
        <f t="shared" si="276"/>
        <v>0</v>
      </c>
      <c r="T915" s="35">
        <f t="shared" si="271"/>
        <v>0</v>
      </c>
      <c r="U915" s="35">
        <f t="shared" si="277"/>
        <v>0</v>
      </c>
      <c r="V915" s="42">
        <f t="shared" si="278"/>
        <v>0</v>
      </c>
      <c r="W915" s="42">
        <f t="shared" si="279"/>
        <v>0</v>
      </c>
    </row>
    <row r="916" spans="2:23" x14ac:dyDescent="0.25">
      <c r="B916">
        <v>914</v>
      </c>
      <c r="C916" s="35">
        <f t="shared" si="272"/>
        <v>0</v>
      </c>
      <c r="D916" s="46">
        <f>IF(W915&gt;0,ROUND(PMT(EvalSheet!$F$92/12,EvalSheet!$F$96*12,-C916),5),0)</f>
        <v>0</v>
      </c>
      <c r="E916" s="6">
        <f t="shared" si="273"/>
        <v>0</v>
      </c>
      <c r="F916" s="6">
        <f>IF(W915&gt;0,ROUND(MIN(C916,EvalSheet!$F$168)*$F$1,2),0)</f>
        <v>0</v>
      </c>
      <c r="G916" s="7">
        <v>0</v>
      </c>
      <c r="H916" s="7">
        <f>IF(W915&gt;0,ROUND(MIN(C916,EvalSheet!$F$168)*$H$1,0),0)</f>
        <v>0</v>
      </c>
      <c r="I916" s="7">
        <f>IF(W915&gt;0,ROUND(MIN(C916,EvalSheet!$F$168)*$I$1,2),0)</f>
        <v>0</v>
      </c>
      <c r="J916" s="7">
        <f>IF(W915&gt;0,ROUND(MIN(C916,EvalSheet!$F$168)*$J$1,2),0)</f>
        <v>0</v>
      </c>
      <c r="K916" s="7">
        <f>IF(W915&gt;0,ROUND(MIN(C916,EvalSheet!$F$168)*$K$1,2),0)</f>
        <v>0</v>
      </c>
      <c r="L916" s="6">
        <f t="shared" si="274"/>
        <v>0</v>
      </c>
      <c r="M916" s="7">
        <f t="shared" si="275"/>
        <v>0</v>
      </c>
      <c r="N916" s="2">
        <f t="shared" si="266"/>
        <v>0</v>
      </c>
      <c r="O916" s="80">
        <f t="shared" si="267"/>
        <v>0</v>
      </c>
      <c r="P916" s="79">
        <f t="shared" si="268"/>
        <v>0</v>
      </c>
      <c r="Q916" s="80">
        <f t="shared" si="269"/>
        <v>0</v>
      </c>
      <c r="R916" s="80">
        <f t="shared" si="270"/>
        <v>0</v>
      </c>
      <c r="S916">
        <f t="shared" si="276"/>
        <v>0</v>
      </c>
      <c r="T916" s="35">
        <f t="shared" si="271"/>
        <v>0</v>
      </c>
      <c r="U916" s="35">
        <f t="shared" si="277"/>
        <v>0</v>
      </c>
      <c r="V916" s="42">
        <f t="shared" si="278"/>
        <v>0</v>
      </c>
      <c r="W916" s="42">
        <f t="shared" si="279"/>
        <v>0</v>
      </c>
    </row>
    <row r="917" spans="2:23" x14ac:dyDescent="0.25">
      <c r="B917">
        <v>915</v>
      </c>
      <c r="C917" s="35">
        <f t="shared" si="272"/>
        <v>0</v>
      </c>
      <c r="D917" s="46">
        <f>IF(W916&gt;0,ROUND(PMT(EvalSheet!$F$92/12,EvalSheet!$F$96*12,-C917),5),0)</f>
        <v>0</v>
      </c>
      <c r="E917" s="6">
        <f t="shared" si="273"/>
        <v>0</v>
      </c>
      <c r="F917" s="6">
        <f>IF(W916&gt;0,ROUND(MIN(C917,EvalSheet!$F$168)*$F$1,2),0)</f>
        <v>0</v>
      </c>
      <c r="G917" s="7">
        <v>0</v>
      </c>
      <c r="H917" s="7">
        <f>IF(W916&gt;0,ROUND(MIN(C917,EvalSheet!$F$168)*$H$1,0),0)</f>
        <v>0</v>
      </c>
      <c r="I917" s="7">
        <f>IF(W916&gt;0,ROUND(MIN(C917,EvalSheet!$F$168)*$I$1,2),0)</f>
        <v>0</v>
      </c>
      <c r="J917" s="7">
        <f>IF(W916&gt;0,ROUND(MIN(C917,EvalSheet!$F$168)*$J$1,2),0)</f>
        <v>0</v>
      </c>
      <c r="K917" s="7">
        <f>IF(W916&gt;0,ROUND(MIN(C917,EvalSheet!$F$168)*$K$1,2),0)</f>
        <v>0</v>
      </c>
      <c r="L917" s="6">
        <f t="shared" si="274"/>
        <v>0</v>
      </c>
      <c r="M917" s="7">
        <f t="shared" si="275"/>
        <v>0</v>
      </c>
      <c r="N917" s="2">
        <f t="shared" si="266"/>
        <v>0</v>
      </c>
      <c r="O917" s="80">
        <f t="shared" si="267"/>
        <v>0</v>
      </c>
      <c r="P917" s="79">
        <f t="shared" si="268"/>
        <v>0</v>
      </c>
      <c r="Q917" s="80">
        <f t="shared" si="269"/>
        <v>0</v>
      </c>
      <c r="R917" s="80">
        <f t="shared" si="270"/>
        <v>0</v>
      </c>
      <c r="S917">
        <f t="shared" si="276"/>
        <v>0</v>
      </c>
      <c r="T917" s="35">
        <f t="shared" si="271"/>
        <v>0</v>
      </c>
      <c r="U917" s="35">
        <f t="shared" si="277"/>
        <v>0</v>
      </c>
      <c r="V917" s="42">
        <f t="shared" si="278"/>
        <v>0</v>
      </c>
      <c r="W917" s="42">
        <f t="shared" si="279"/>
        <v>0</v>
      </c>
    </row>
    <row r="918" spans="2:23" x14ac:dyDescent="0.25">
      <c r="B918">
        <v>916</v>
      </c>
      <c r="C918" s="35">
        <f t="shared" si="272"/>
        <v>0</v>
      </c>
      <c r="D918" s="46">
        <f>IF(W917&gt;0,ROUND(PMT(EvalSheet!$F$92/12,EvalSheet!$F$96*12,-C918),5),0)</f>
        <v>0</v>
      </c>
      <c r="E918" s="6">
        <f t="shared" si="273"/>
        <v>0</v>
      </c>
      <c r="F918" s="6">
        <f>IF(W917&gt;0,ROUND(MIN(C918,EvalSheet!$F$168)*$F$1,2),0)</f>
        <v>0</v>
      </c>
      <c r="G918" s="7">
        <v>0</v>
      </c>
      <c r="H918" s="7">
        <f>IF(W917&gt;0,ROUND(MIN(C918,EvalSheet!$F$168)*$H$1,0),0)</f>
        <v>0</v>
      </c>
      <c r="I918" s="7">
        <f>IF(W917&gt;0,ROUND(MIN(C918,EvalSheet!$F$168)*$I$1,2),0)</f>
        <v>0</v>
      </c>
      <c r="J918" s="7">
        <f>IF(W917&gt;0,ROUND(MIN(C918,EvalSheet!$F$168)*$J$1,2),0)</f>
        <v>0</v>
      </c>
      <c r="K918" s="7">
        <f>IF(W917&gt;0,ROUND(MIN(C918,EvalSheet!$F$168)*$K$1,2),0)</f>
        <v>0</v>
      </c>
      <c r="L918" s="6">
        <f t="shared" si="274"/>
        <v>0</v>
      </c>
      <c r="M918" s="7">
        <f t="shared" si="275"/>
        <v>0</v>
      </c>
      <c r="N918" s="2">
        <f t="shared" si="266"/>
        <v>0</v>
      </c>
      <c r="O918" s="80">
        <f t="shared" si="267"/>
        <v>0</v>
      </c>
      <c r="P918" s="79">
        <f t="shared" si="268"/>
        <v>0</v>
      </c>
      <c r="Q918" s="80">
        <f t="shared" si="269"/>
        <v>0</v>
      </c>
      <c r="R918" s="80">
        <f t="shared" si="270"/>
        <v>0</v>
      </c>
      <c r="S918">
        <f t="shared" si="276"/>
        <v>0</v>
      </c>
      <c r="T918" s="35">
        <f t="shared" si="271"/>
        <v>0</v>
      </c>
      <c r="U918" s="35">
        <f t="shared" si="277"/>
        <v>0</v>
      </c>
      <c r="V918" s="42">
        <f t="shared" si="278"/>
        <v>0</v>
      </c>
      <c r="W918" s="42">
        <f t="shared" si="279"/>
        <v>0</v>
      </c>
    </row>
    <row r="919" spans="2:23" x14ac:dyDescent="0.25">
      <c r="B919">
        <v>917</v>
      </c>
      <c r="C919" s="35">
        <f t="shared" si="272"/>
        <v>0</v>
      </c>
      <c r="D919" s="46">
        <f>IF(W918&gt;0,ROUND(PMT(EvalSheet!$F$92/12,EvalSheet!$F$96*12,-C919),5),0)</f>
        <v>0</v>
      </c>
      <c r="E919" s="6">
        <f t="shared" si="273"/>
        <v>0</v>
      </c>
      <c r="F919" s="6">
        <f>IF(W918&gt;0,ROUND(MIN(C919,EvalSheet!$F$168)*$F$1,2),0)</f>
        <v>0</v>
      </c>
      <c r="G919" s="7">
        <v>0</v>
      </c>
      <c r="H919" s="7">
        <f>IF(W918&gt;0,ROUND(MIN(C919,EvalSheet!$F$168)*$H$1,0),0)</f>
        <v>0</v>
      </c>
      <c r="I919" s="7">
        <f>IF(W918&gt;0,ROUND(MIN(C919,EvalSheet!$F$168)*$I$1,2),0)</f>
        <v>0</v>
      </c>
      <c r="J919" s="7">
        <f>IF(W918&gt;0,ROUND(MIN(C919,EvalSheet!$F$168)*$J$1,2),0)</f>
        <v>0</v>
      </c>
      <c r="K919" s="7">
        <f>IF(W918&gt;0,ROUND(MIN(C919,EvalSheet!$F$168)*$K$1,2),0)</f>
        <v>0</v>
      </c>
      <c r="L919" s="6">
        <f t="shared" si="274"/>
        <v>0</v>
      </c>
      <c r="M919" s="7">
        <f t="shared" si="275"/>
        <v>0</v>
      </c>
      <c r="N919" s="2">
        <f t="shared" si="266"/>
        <v>0</v>
      </c>
      <c r="O919" s="80">
        <f t="shared" si="267"/>
        <v>0</v>
      </c>
      <c r="P919" s="79">
        <f t="shared" si="268"/>
        <v>0</v>
      </c>
      <c r="Q919" s="80">
        <f t="shared" si="269"/>
        <v>0</v>
      </c>
      <c r="R919" s="80">
        <f t="shared" si="270"/>
        <v>0</v>
      </c>
      <c r="S919">
        <f t="shared" si="276"/>
        <v>0</v>
      </c>
      <c r="T919" s="35">
        <f t="shared" si="271"/>
        <v>0</v>
      </c>
      <c r="U919" s="35">
        <f t="shared" si="277"/>
        <v>0</v>
      </c>
      <c r="V919" s="42">
        <f t="shared" si="278"/>
        <v>0</v>
      </c>
      <c r="W919" s="42">
        <f t="shared" si="279"/>
        <v>0</v>
      </c>
    </row>
    <row r="920" spans="2:23" x14ac:dyDescent="0.25">
      <c r="B920">
        <v>918</v>
      </c>
      <c r="C920" s="35">
        <f t="shared" si="272"/>
        <v>0</v>
      </c>
      <c r="D920" s="46">
        <f>IF(W919&gt;0,ROUND(PMT(EvalSheet!$F$92/12,EvalSheet!$F$96*12,-C920),5),0)</f>
        <v>0</v>
      </c>
      <c r="E920" s="6">
        <f t="shared" si="273"/>
        <v>0</v>
      </c>
      <c r="F920" s="6">
        <f>IF(W919&gt;0,ROUND(MIN(C920,EvalSheet!$F$168)*$F$1,2),0)</f>
        <v>0</v>
      </c>
      <c r="G920" s="7">
        <v>0</v>
      </c>
      <c r="H920" s="7">
        <f>IF(W919&gt;0,ROUND(MIN(C920,EvalSheet!$F$168)*$H$1,0),0)</f>
        <v>0</v>
      </c>
      <c r="I920" s="7">
        <f>IF(W919&gt;0,ROUND(MIN(C920,EvalSheet!$F$168)*$I$1,2),0)</f>
        <v>0</v>
      </c>
      <c r="J920" s="7">
        <f>IF(W919&gt;0,ROUND(MIN(C920,EvalSheet!$F$168)*$J$1,2),0)</f>
        <v>0</v>
      </c>
      <c r="K920" s="7">
        <f>IF(W919&gt;0,ROUND(MIN(C920,EvalSheet!$F$168)*$K$1,2),0)</f>
        <v>0</v>
      </c>
      <c r="L920" s="6">
        <f t="shared" si="274"/>
        <v>0</v>
      </c>
      <c r="M920" s="7">
        <f t="shared" si="275"/>
        <v>0</v>
      </c>
      <c r="N920" s="2">
        <f t="shared" si="266"/>
        <v>0</v>
      </c>
      <c r="O920" s="80">
        <f t="shared" si="267"/>
        <v>0</v>
      </c>
      <c r="P920" s="79">
        <f t="shared" si="268"/>
        <v>0</v>
      </c>
      <c r="Q920" s="80">
        <f t="shared" si="269"/>
        <v>0</v>
      </c>
      <c r="R920" s="80">
        <f t="shared" si="270"/>
        <v>0</v>
      </c>
      <c r="S920">
        <f t="shared" si="276"/>
        <v>0</v>
      </c>
      <c r="T920" s="35">
        <f t="shared" si="271"/>
        <v>0</v>
      </c>
      <c r="U920" s="35">
        <f t="shared" si="277"/>
        <v>0</v>
      </c>
      <c r="V920" s="42">
        <f t="shared" si="278"/>
        <v>0</v>
      </c>
      <c r="W920" s="42">
        <f t="shared" si="279"/>
        <v>0</v>
      </c>
    </row>
    <row r="921" spans="2:23" x14ac:dyDescent="0.25">
      <c r="B921">
        <v>919</v>
      </c>
      <c r="C921" s="35">
        <f t="shared" si="272"/>
        <v>0</v>
      </c>
      <c r="D921" s="46">
        <f>IF(W920&gt;0,ROUND(PMT(EvalSheet!$F$92/12,EvalSheet!$F$96*12,-C921),5),0)</f>
        <v>0</v>
      </c>
      <c r="E921" s="6">
        <f t="shared" si="273"/>
        <v>0</v>
      </c>
      <c r="F921" s="6">
        <f>IF(W920&gt;0,ROUND(MIN(C921,EvalSheet!$F$168)*$F$1,2),0)</f>
        <v>0</v>
      </c>
      <c r="G921" s="7">
        <v>0</v>
      </c>
      <c r="H921" s="7">
        <f>IF(W920&gt;0,ROUND(MIN(C921,EvalSheet!$F$168)*$H$1,0),0)</f>
        <v>0</v>
      </c>
      <c r="I921" s="7">
        <f>IF(W920&gt;0,ROUND(MIN(C921,EvalSheet!$F$168)*$I$1,2),0)</f>
        <v>0</v>
      </c>
      <c r="J921" s="7">
        <f>IF(W920&gt;0,ROUND(MIN(C921,EvalSheet!$F$168)*$J$1,2),0)</f>
        <v>0</v>
      </c>
      <c r="K921" s="7">
        <f>IF(W920&gt;0,ROUND(MIN(C921,EvalSheet!$F$168)*$K$1,2),0)</f>
        <v>0</v>
      </c>
      <c r="L921" s="6">
        <f t="shared" si="274"/>
        <v>0</v>
      </c>
      <c r="M921" s="7">
        <f t="shared" si="275"/>
        <v>0</v>
      </c>
      <c r="N921" s="2">
        <f t="shared" si="266"/>
        <v>0</v>
      </c>
      <c r="O921" s="80">
        <f t="shared" si="267"/>
        <v>0</v>
      </c>
      <c r="P921" s="79">
        <f t="shared" si="268"/>
        <v>0</v>
      </c>
      <c r="Q921" s="80">
        <f t="shared" si="269"/>
        <v>0</v>
      </c>
      <c r="R921" s="80">
        <f t="shared" si="270"/>
        <v>0</v>
      </c>
      <c r="S921">
        <f t="shared" si="276"/>
        <v>0</v>
      </c>
      <c r="T921" s="35">
        <f t="shared" si="271"/>
        <v>0</v>
      </c>
      <c r="U921" s="35">
        <f t="shared" si="277"/>
        <v>0</v>
      </c>
      <c r="V921" s="42">
        <f t="shared" si="278"/>
        <v>0</v>
      </c>
      <c r="W921" s="42">
        <f t="shared" si="279"/>
        <v>0</v>
      </c>
    </row>
    <row r="922" spans="2:23" x14ac:dyDescent="0.25">
      <c r="B922">
        <v>920</v>
      </c>
      <c r="C922" s="35">
        <f t="shared" si="272"/>
        <v>0</v>
      </c>
      <c r="D922" s="46">
        <f>IF(W921&gt;0,ROUND(PMT(EvalSheet!$F$92/12,EvalSheet!$F$96*12,-C922),5),0)</f>
        <v>0</v>
      </c>
      <c r="E922" s="6">
        <f t="shared" si="273"/>
        <v>0</v>
      </c>
      <c r="F922" s="6">
        <f>IF(W921&gt;0,ROUND(MIN(C922,EvalSheet!$F$168)*$F$1,2),0)</f>
        <v>0</v>
      </c>
      <c r="G922" s="7">
        <v>0</v>
      </c>
      <c r="H922" s="7">
        <f>IF(W921&gt;0,ROUND(MIN(C922,EvalSheet!$F$168)*$H$1,0),0)</f>
        <v>0</v>
      </c>
      <c r="I922" s="7">
        <f>IF(W921&gt;0,ROUND(MIN(C922,EvalSheet!$F$168)*$I$1,2),0)</f>
        <v>0</v>
      </c>
      <c r="J922" s="7">
        <f>IF(W921&gt;0,ROUND(MIN(C922,EvalSheet!$F$168)*$J$1,2),0)</f>
        <v>0</v>
      </c>
      <c r="K922" s="7">
        <f>IF(W921&gt;0,ROUND(MIN(C922,EvalSheet!$F$168)*$K$1,2),0)</f>
        <v>0</v>
      </c>
      <c r="L922" s="6">
        <f t="shared" si="274"/>
        <v>0</v>
      </c>
      <c r="M922" s="7">
        <f t="shared" si="275"/>
        <v>0</v>
      </c>
      <c r="N922" s="2">
        <f t="shared" si="266"/>
        <v>0</v>
      </c>
      <c r="O922" s="80">
        <f t="shared" si="267"/>
        <v>0</v>
      </c>
      <c r="P922" s="79">
        <f t="shared" si="268"/>
        <v>0</v>
      </c>
      <c r="Q922" s="80">
        <f t="shared" si="269"/>
        <v>0</v>
      </c>
      <c r="R922" s="80">
        <f t="shared" si="270"/>
        <v>0</v>
      </c>
      <c r="S922">
        <f t="shared" si="276"/>
        <v>0</v>
      </c>
      <c r="T922" s="35">
        <f t="shared" si="271"/>
        <v>0</v>
      </c>
      <c r="U922" s="35">
        <f t="shared" si="277"/>
        <v>0</v>
      </c>
      <c r="V922" s="42">
        <f t="shared" si="278"/>
        <v>0</v>
      </c>
      <c r="W922" s="42">
        <f t="shared" si="279"/>
        <v>0</v>
      </c>
    </row>
    <row r="923" spans="2:23" x14ac:dyDescent="0.25">
      <c r="B923">
        <v>921</v>
      </c>
      <c r="C923" s="35">
        <f t="shared" si="272"/>
        <v>0</v>
      </c>
      <c r="D923" s="46">
        <f>IF(W922&gt;0,ROUND(PMT(EvalSheet!$F$92/12,EvalSheet!$F$96*12,-C923),5),0)</f>
        <v>0</v>
      </c>
      <c r="E923" s="6">
        <f t="shared" si="273"/>
        <v>0</v>
      </c>
      <c r="F923" s="6">
        <f>IF(W922&gt;0,ROUND(MIN(C923,EvalSheet!$F$168)*$F$1,2),0)</f>
        <v>0</v>
      </c>
      <c r="G923" s="7">
        <v>0</v>
      </c>
      <c r="H923" s="7">
        <f>IF(W922&gt;0,ROUND(MIN(C923,EvalSheet!$F$168)*$H$1,0),0)</f>
        <v>0</v>
      </c>
      <c r="I923" s="7">
        <f>IF(W922&gt;0,ROUND(MIN(C923,EvalSheet!$F$168)*$I$1,2),0)</f>
        <v>0</v>
      </c>
      <c r="J923" s="7">
        <f>IF(W922&gt;0,ROUND(MIN(C923,EvalSheet!$F$168)*$J$1,2),0)</f>
        <v>0</v>
      </c>
      <c r="K923" s="7">
        <f>IF(W922&gt;0,ROUND(MIN(C923,EvalSheet!$F$168)*$K$1,2),0)</f>
        <v>0</v>
      </c>
      <c r="L923" s="6">
        <f t="shared" si="274"/>
        <v>0</v>
      </c>
      <c r="M923" s="7">
        <f t="shared" si="275"/>
        <v>0</v>
      </c>
      <c r="N923" s="2">
        <f t="shared" si="266"/>
        <v>0</v>
      </c>
      <c r="O923" s="80">
        <f t="shared" si="267"/>
        <v>0</v>
      </c>
      <c r="P923" s="79">
        <f t="shared" si="268"/>
        <v>0</v>
      </c>
      <c r="Q923" s="80">
        <f t="shared" si="269"/>
        <v>0</v>
      </c>
      <c r="R923" s="80">
        <f t="shared" si="270"/>
        <v>0</v>
      </c>
      <c r="S923">
        <f t="shared" si="276"/>
        <v>0</v>
      </c>
      <c r="T923" s="35">
        <f t="shared" si="271"/>
        <v>0</v>
      </c>
      <c r="U923" s="35">
        <f t="shared" si="277"/>
        <v>0</v>
      </c>
      <c r="V923" s="42">
        <f t="shared" si="278"/>
        <v>0</v>
      </c>
      <c r="W923" s="42">
        <f t="shared" si="279"/>
        <v>0</v>
      </c>
    </row>
    <row r="924" spans="2:23" x14ac:dyDescent="0.25">
      <c r="B924">
        <v>922</v>
      </c>
      <c r="C924" s="35">
        <f t="shared" si="272"/>
        <v>0</v>
      </c>
      <c r="D924" s="46">
        <f>IF(W923&gt;0,ROUND(PMT(EvalSheet!$F$92/12,EvalSheet!$F$96*12,-C924),5),0)</f>
        <v>0</v>
      </c>
      <c r="E924" s="6">
        <f t="shared" si="273"/>
        <v>0</v>
      </c>
      <c r="F924" s="6">
        <f>IF(W923&gt;0,ROUND(MIN(C924,EvalSheet!$F$168)*$F$1,2),0)</f>
        <v>0</v>
      </c>
      <c r="G924" s="7">
        <v>0</v>
      </c>
      <c r="H924" s="7">
        <f>IF(W923&gt;0,ROUND(MIN(C924,EvalSheet!$F$168)*$H$1,0),0)</f>
        <v>0</v>
      </c>
      <c r="I924" s="7">
        <f>IF(W923&gt;0,ROUND(MIN(C924,EvalSheet!$F$168)*$I$1,2),0)</f>
        <v>0</v>
      </c>
      <c r="J924" s="7">
        <f>IF(W923&gt;0,ROUND(MIN(C924,EvalSheet!$F$168)*$J$1,2),0)</f>
        <v>0</v>
      </c>
      <c r="K924" s="7">
        <f>IF(W923&gt;0,ROUND(MIN(C924,EvalSheet!$F$168)*$K$1,2),0)</f>
        <v>0</v>
      </c>
      <c r="L924" s="6">
        <f t="shared" si="274"/>
        <v>0</v>
      </c>
      <c r="M924" s="7">
        <f t="shared" si="275"/>
        <v>0</v>
      </c>
      <c r="N924" s="2">
        <f t="shared" si="266"/>
        <v>0</v>
      </c>
      <c r="O924" s="80">
        <f t="shared" si="267"/>
        <v>0</v>
      </c>
      <c r="P924" s="79">
        <f t="shared" si="268"/>
        <v>0</v>
      </c>
      <c r="Q924" s="80">
        <f t="shared" si="269"/>
        <v>0</v>
      </c>
      <c r="R924" s="80">
        <f t="shared" si="270"/>
        <v>0</v>
      </c>
      <c r="S924">
        <f t="shared" si="276"/>
        <v>0</v>
      </c>
      <c r="T924" s="35">
        <f t="shared" si="271"/>
        <v>0</v>
      </c>
      <c r="U924" s="35">
        <f t="shared" si="277"/>
        <v>0</v>
      </c>
      <c r="V924" s="42">
        <f t="shared" si="278"/>
        <v>0</v>
      </c>
      <c r="W924" s="42">
        <f t="shared" si="279"/>
        <v>0</v>
      </c>
    </row>
    <row r="925" spans="2:23" x14ac:dyDescent="0.25">
      <c r="B925">
        <v>923</v>
      </c>
      <c r="C925" s="35">
        <f t="shared" si="272"/>
        <v>0</v>
      </c>
      <c r="D925" s="46">
        <f>IF(W924&gt;0,ROUND(PMT(EvalSheet!$F$92/12,EvalSheet!$F$96*12,-C925),5),0)</f>
        <v>0</v>
      </c>
      <c r="E925" s="6">
        <f t="shared" si="273"/>
        <v>0</v>
      </c>
      <c r="F925" s="6">
        <f>IF(W924&gt;0,ROUND(MIN(C925,EvalSheet!$F$168)*$F$1,2),0)</f>
        <v>0</v>
      </c>
      <c r="G925" s="7">
        <v>0</v>
      </c>
      <c r="H925" s="7">
        <f>IF(W924&gt;0,ROUND(MIN(C925,EvalSheet!$F$168)*$H$1,0),0)</f>
        <v>0</v>
      </c>
      <c r="I925" s="7">
        <f>IF(W924&gt;0,ROUND(MIN(C925,EvalSheet!$F$168)*$I$1,2),0)</f>
        <v>0</v>
      </c>
      <c r="J925" s="7">
        <f>IF(W924&gt;0,ROUND(MIN(C925,EvalSheet!$F$168)*$J$1,2),0)</f>
        <v>0</v>
      </c>
      <c r="K925" s="7">
        <f>IF(W924&gt;0,ROUND(MIN(C925,EvalSheet!$F$168)*$K$1,2),0)</f>
        <v>0</v>
      </c>
      <c r="L925" s="6">
        <f t="shared" si="274"/>
        <v>0</v>
      </c>
      <c r="M925" s="7">
        <f t="shared" si="275"/>
        <v>0</v>
      </c>
      <c r="N925" s="2">
        <f t="shared" si="266"/>
        <v>0</v>
      </c>
      <c r="O925" s="80">
        <f t="shared" si="267"/>
        <v>0</v>
      </c>
      <c r="P925" s="79">
        <f t="shared" si="268"/>
        <v>0</v>
      </c>
      <c r="Q925" s="80">
        <f t="shared" si="269"/>
        <v>0</v>
      </c>
      <c r="R925" s="80">
        <f t="shared" si="270"/>
        <v>0</v>
      </c>
      <c r="S925">
        <f t="shared" si="276"/>
        <v>0</v>
      </c>
      <c r="T925" s="35">
        <f t="shared" si="271"/>
        <v>0</v>
      </c>
      <c r="U925" s="35">
        <f t="shared" si="277"/>
        <v>0</v>
      </c>
      <c r="V925" s="42">
        <f t="shared" si="278"/>
        <v>0</v>
      </c>
      <c r="W925" s="42">
        <f t="shared" si="279"/>
        <v>0</v>
      </c>
    </row>
    <row r="926" spans="2:23" x14ac:dyDescent="0.25">
      <c r="B926">
        <v>924</v>
      </c>
      <c r="C926" s="35">
        <f t="shared" si="272"/>
        <v>0</v>
      </c>
      <c r="D926" s="46">
        <f>IF(W925&gt;0,ROUND(PMT(EvalSheet!$F$92/12,EvalSheet!$F$96*12,-C926),5),0)</f>
        <v>0</v>
      </c>
      <c r="E926" s="6">
        <f t="shared" si="273"/>
        <v>0</v>
      </c>
      <c r="F926" s="6">
        <f>IF(W925&gt;0,ROUND(MIN(C926,EvalSheet!$F$168)*$F$1,2),0)</f>
        <v>0</v>
      </c>
      <c r="G926" s="7">
        <v>0</v>
      </c>
      <c r="H926" s="7">
        <f>IF(W925&gt;0,ROUND(MIN(C926,EvalSheet!$F$168)*$H$1,0),0)</f>
        <v>0</v>
      </c>
      <c r="I926" s="7">
        <f>IF(W925&gt;0,ROUND(MIN(C926,EvalSheet!$F$168)*$I$1,2),0)</f>
        <v>0</v>
      </c>
      <c r="J926" s="7">
        <f>IF(W925&gt;0,ROUND(MIN(C926,EvalSheet!$F$168)*$J$1,2),0)</f>
        <v>0</v>
      </c>
      <c r="K926" s="7">
        <f>IF(W925&gt;0,ROUND(MIN(C926,EvalSheet!$F$168)*$K$1,2),0)</f>
        <v>0</v>
      </c>
      <c r="L926" s="6">
        <f t="shared" si="274"/>
        <v>0</v>
      </c>
      <c r="M926" s="7">
        <f t="shared" si="275"/>
        <v>0</v>
      </c>
      <c r="N926" s="2">
        <f t="shared" si="266"/>
        <v>0</v>
      </c>
      <c r="O926" s="80">
        <f t="shared" si="267"/>
        <v>0</v>
      </c>
      <c r="P926" s="79">
        <f t="shared" si="268"/>
        <v>0</v>
      </c>
      <c r="Q926" s="80">
        <f t="shared" si="269"/>
        <v>0</v>
      </c>
      <c r="R926" s="80">
        <f t="shared" si="270"/>
        <v>0</v>
      </c>
      <c r="S926">
        <f t="shared" si="276"/>
        <v>0</v>
      </c>
      <c r="T926" s="35">
        <f t="shared" si="271"/>
        <v>0</v>
      </c>
      <c r="U926" s="35">
        <f t="shared" si="277"/>
        <v>0</v>
      </c>
      <c r="V926" s="42">
        <f t="shared" si="278"/>
        <v>0</v>
      </c>
      <c r="W926" s="42">
        <f t="shared" si="279"/>
        <v>0</v>
      </c>
    </row>
    <row r="927" spans="2:23" x14ac:dyDescent="0.25">
      <c r="B927">
        <v>925</v>
      </c>
      <c r="C927" s="35">
        <f t="shared" si="272"/>
        <v>0</v>
      </c>
      <c r="D927" s="46">
        <f>IF(W926&gt;0,ROUND(PMT(EvalSheet!$F$92/12,EvalSheet!$F$96*12,-C927),5),0)</f>
        <v>0</v>
      </c>
      <c r="E927" s="6">
        <f t="shared" si="273"/>
        <v>0</v>
      </c>
      <c r="F927" s="6">
        <f>IF(W926&gt;0,ROUND(MIN(C927,EvalSheet!$F$168)*$F$1,2),0)</f>
        <v>0</v>
      </c>
      <c r="G927" s="7">
        <v>0</v>
      </c>
      <c r="H927" s="7">
        <f>IF(W926&gt;0,ROUND(MIN(C927,EvalSheet!$F$168)*$H$1,0),0)</f>
        <v>0</v>
      </c>
      <c r="I927" s="7">
        <f>IF(W926&gt;0,ROUND(MIN(C927,EvalSheet!$F$168)*$I$1,2),0)</f>
        <v>0</v>
      </c>
      <c r="J927" s="7">
        <f>IF(W926&gt;0,ROUND(MIN(C927,EvalSheet!$F$168)*$J$1,2),0)</f>
        <v>0</v>
      </c>
      <c r="K927" s="7">
        <f>IF(W926&gt;0,ROUND(MIN(C927,EvalSheet!$F$168)*$K$1,2),0)</f>
        <v>0</v>
      </c>
      <c r="L927" s="6">
        <f t="shared" si="274"/>
        <v>0</v>
      </c>
      <c r="M927" s="7">
        <f t="shared" si="275"/>
        <v>0</v>
      </c>
      <c r="N927" s="2">
        <f t="shared" si="266"/>
        <v>0</v>
      </c>
      <c r="O927" s="80">
        <f t="shared" si="267"/>
        <v>0</v>
      </c>
      <c r="P927" s="79">
        <f t="shared" si="268"/>
        <v>0</v>
      </c>
      <c r="Q927" s="80">
        <f t="shared" si="269"/>
        <v>0</v>
      </c>
      <c r="R927" s="80">
        <f t="shared" si="270"/>
        <v>0</v>
      </c>
      <c r="S927">
        <f t="shared" si="276"/>
        <v>0</v>
      </c>
      <c r="T927" s="35">
        <f t="shared" si="271"/>
        <v>0</v>
      </c>
      <c r="U927" s="35">
        <f t="shared" si="277"/>
        <v>0</v>
      </c>
      <c r="V927" s="42">
        <f t="shared" si="278"/>
        <v>0</v>
      </c>
      <c r="W927" s="42">
        <f t="shared" si="279"/>
        <v>0</v>
      </c>
    </row>
    <row r="928" spans="2:23" x14ac:dyDescent="0.25">
      <c r="B928">
        <v>926</v>
      </c>
      <c r="C928" s="35">
        <f t="shared" si="272"/>
        <v>0</v>
      </c>
      <c r="D928" s="46">
        <f>IF(W927&gt;0,ROUND(PMT(EvalSheet!$F$92/12,EvalSheet!$F$96*12,-C928),5),0)</f>
        <v>0</v>
      </c>
      <c r="E928" s="6">
        <f t="shared" si="273"/>
        <v>0</v>
      </c>
      <c r="F928" s="6">
        <f>IF(W927&gt;0,ROUND(MIN(C928,EvalSheet!$F$168)*$F$1,2),0)</f>
        <v>0</v>
      </c>
      <c r="G928" s="7">
        <v>0</v>
      </c>
      <c r="H928" s="7">
        <f>IF(W927&gt;0,ROUND(MIN(C928,EvalSheet!$F$168)*$H$1,0),0)</f>
        <v>0</v>
      </c>
      <c r="I928" s="7">
        <f>IF(W927&gt;0,ROUND(MIN(C928,EvalSheet!$F$168)*$I$1,2),0)</f>
        <v>0</v>
      </c>
      <c r="J928" s="7">
        <f>IF(W927&gt;0,ROUND(MIN(C928,EvalSheet!$F$168)*$J$1,2),0)</f>
        <v>0</v>
      </c>
      <c r="K928" s="7">
        <f>IF(W927&gt;0,ROUND(MIN(C928,EvalSheet!$F$168)*$K$1,2),0)</f>
        <v>0</v>
      </c>
      <c r="L928" s="6">
        <f t="shared" si="274"/>
        <v>0</v>
      </c>
      <c r="M928" s="7">
        <f t="shared" si="275"/>
        <v>0</v>
      </c>
      <c r="N928" s="2">
        <f t="shared" si="266"/>
        <v>0</v>
      </c>
      <c r="O928" s="80">
        <f t="shared" si="267"/>
        <v>0</v>
      </c>
      <c r="P928" s="79">
        <f t="shared" si="268"/>
        <v>0</v>
      </c>
      <c r="Q928" s="80">
        <f t="shared" si="269"/>
        <v>0</v>
      </c>
      <c r="R928" s="80">
        <f t="shared" si="270"/>
        <v>0</v>
      </c>
      <c r="S928">
        <f t="shared" si="276"/>
        <v>0</v>
      </c>
      <c r="T928" s="35">
        <f t="shared" si="271"/>
        <v>0</v>
      </c>
      <c r="U928" s="35">
        <f t="shared" si="277"/>
        <v>0</v>
      </c>
      <c r="V928" s="42">
        <f t="shared" si="278"/>
        <v>0</v>
      </c>
      <c r="W928" s="42">
        <f t="shared" si="279"/>
        <v>0</v>
      </c>
    </row>
    <row r="929" spans="2:23" x14ac:dyDescent="0.25">
      <c r="B929">
        <v>927</v>
      </c>
      <c r="C929" s="35">
        <f t="shared" si="272"/>
        <v>0</v>
      </c>
      <c r="D929" s="46">
        <f>IF(W928&gt;0,ROUND(PMT(EvalSheet!$F$92/12,EvalSheet!$F$96*12,-C929),5),0)</f>
        <v>0</v>
      </c>
      <c r="E929" s="6">
        <f t="shared" si="273"/>
        <v>0</v>
      </c>
      <c r="F929" s="6">
        <f>IF(W928&gt;0,ROUND(MIN(C929,EvalSheet!$F$168)*$F$1,2),0)</f>
        <v>0</v>
      </c>
      <c r="G929" s="7">
        <v>0</v>
      </c>
      <c r="H929" s="7">
        <f>IF(W928&gt;0,ROUND(MIN(C929,EvalSheet!$F$168)*$H$1,0),0)</f>
        <v>0</v>
      </c>
      <c r="I929" s="7">
        <f>IF(W928&gt;0,ROUND(MIN(C929,EvalSheet!$F$168)*$I$1,2),0)</f>
        <v>0</v>
      </c>
      <c r="J929" s="7">
        <f>IF(W928&gt;0,ROUND(MIN(C929,EvalSheet!$F$168)*$J$1,2),0)</f>
        <v>0</v>
      </c>
      <c r="K929" s="7">
        <f>IF(W928&gt;0,ROUND(MIN(C929,EvalSheet!$F$168)*$K$1,2),0)</f>
        <v>0</v>
      </c>
      <c r="L929" s="6">
        <f t="shared" si="274"/>
        <v>0</v>
      </c>
      <c r="M929" s="7">
        <f t="shared" si="275"/>
        <v>0</v>
      </c>
      <c r="N929" s="2">
        <f t="shared" si="266"/>
        <v>0</v>
      </c>
      <c r="O929" s="80">
        <f t="shared" si="267"/>
        <v>0</v>
      </c>
      <c r="P929" s="79">
        <f t="shared" si="268"/>
        <v>0</v>
      </c>
      <c r="Q929" s="80">
        <f t="shared" si="269"/>
        <v>0</v>
      </c>
      <c r="R929" s="80">
        <f t="shared" si="270"/>
        <v>0</v>
      </c>
      <c r="S929">
        <f t="shared" si="276"/>
        <v>0</v>
      </c>
      <c r="T929" s="35">
        <f t="shared" si="271"/>
        <v>0</v>
      </c>
      <c r="U929" s="35">
        <f t="shared" si="277"/>
        <v>0</v>
      </c>
      <c r="V929" s="42">
        <f t="shared" si="278"/>
        <v>0</v>
      </c>
      <c r="W929" s="42">
        <f t="shared" si="279"/>
        <v>0</v>
      </c>
    </row>
    <row r="930" spans="2:23" x14ac:dyDescent="0.25">
      <c r="B930">
        <v>928</v>
      </c>
      <c r="C930" s="35">
        <f t="shared" si="272"/>
        <v>0</v>
      </c>
      <c r="D930" s="46">
        <f>IF(W929&gt;0,ROUND(PMT(EvalSheet!$F$92/12,EvalSheet!$F$96*12,-C930),5),0)</f>
        <v>0</v>
      </c>
      <c r="E930" s="6">
        <f t="shared" si="273"/>
        <v>0</v>
      </c>
      <c r="F930" s="6">
        <f>IF(W929&gt;0,ROUND(MIN(C930,EvalSheet!$F$168)*$F$1,2),0)</f>
        <v>0</v>
      </c>
      <c r="G930" s="7">
        <v>0</v>
      </c>
      <c r="H930" s="7">
        <f>IF(W929&gt;0,ROUND(MIN(C930,EvalSheet!$F$168)*$H$1,0),0)</f>
        <v>0</v>
      </c>
      <c r="I930" s="7">
        <f>IF(W929&gt;0,ROUND(MIN(C930,EvalSheet!$F$168)*$I$1,2),0)</f>
        <v>0</v>
      </c>
      <c r="J930" s="7">
        <f>IF(W929&gt;0,ROUND(MIN(C930,EvalSheet!$F$168)*$J$1,2),0)</f>
        <v>0</v>
      </c>
      <c r="K930" s="7">
        <f>IF(W929&gt;0,ROUND(MIN(C930,EvalSheet!$F$168)*$K$1,2),0)</f>
        <v>0</v>
      </c>
      <c r="L930" s="6">
        <f t="shared" si="274"/>
        <v>0</v>
      </c>
      <c r="M930" s="7">
        <f t="shared" si="275"/>
        <v>0</v>
      </c>
      <c r="N930" s="2">
        <f t="shared" si="266"/>
        <v>0</v>
      </c>
      <c r="O930" s="80">
        <f t="shared" si="267"/>
        <v>0</v>
      </c>
      <c r="P930" s="79">
        <f t="shared" si="268"/>
        <v>0</v>
      </c>
      <c r="Q930" s="80">
        <f t="shared" si="269"/>
        <v>0</v>
      </c>
      <c r="R930" s="80">
        <f t="shared" si="270"/>
        <v>0</v>
      </c>
      <c r="S930">
        <f t="shared" si="276"/>
        <v>0</v>
      </c>
      <c r="T930" s="35">
        <f t="shared" si="271"/>
        <v>0</v>
      </c>
      <c r="U930" s="35">
        <f t="shared" si="277"/>
        <v>0</v>
      </c>
      <c r="V930" s="42">
        <f t="shared" si="278"/>
        <v>0</v>
      </c>
      <c r="W930" s="42">
        <f t="shared" si="279"/>
        <v>0</v>
      </c>
    </row>
    <row r="931" spans="2:23" x14ac:dyDescent="0.25">
      <c r="B931">
        <v>929</v>
      </c>
      <c r="C931" s="35">
        <f t="shared" si="272"/>
        <v>0</v>
      </c>
      <c r="D931" s="46">
        <f>IF(W930&gt;0,ROUND(PMT(EvalSheet!$F$92/12,EvalSheet!$F$96*12,-C931),5),0)</f>
        <v>0</v>
      </c>
      <c r="E931" s="6">
        <f t="shared" si="273"/>
        <v>0</v>
      </c>
      <c r="F931" s="6">
        <f>IF(W930&gt;0,ROUND(MIN(C931,EvalSheet!$F$168)*$F$1,2),0)</f>
        <v>0</v>
      </c>
      <c r="G931" s="7">
        <v>0</v>
      </c>
      <c r="H931" s="7">
        <f>IF(W930&gt;0,ROUND(MIN(C931,EvalSheet!$F$168)*$H$1,0),0)</f>
        <v>0</v>
      </c>
      <c r="I931" s="7">
        <f>IF(W930&gt;0,ROUND(MIN(C931,EvalSheet!$F$168)*$I$1,2),0)</f>
        <v>0</v>
      </c>
      <c r="J931" s="7">
        <f>IF(W930&gt;0,ROUND(MIN(C931,EvalSheet!$F$168)*$J$1,2),0)</f>
        <v>0</v>
      </c>
      <c r="K931" s="7">
        <f>IF(W930&gt;0,ROUND(MIN(C931,EvalSheet!$F$168)*$K$1,2),0)</f>
        <v>0</v>
      </c>
      <c r="L931" s="6">
        <f t="shared" si="274"/>
        <v>0</v>
      </c>
      <c r="M931" s="7">
        <f t="shared" si="275"/>
        <v>0</v>
      </c>
      <c r="N931" s="2">
        <f t="shared" si="266"/>
        <v>0</v>
      </c>
      <c r="O931" s="80">
        <f t="shared" si="267"/>
        <v>0</v>
      </c>
      <c r="P931" s="79">
        <f t="shared" si="268"/>
        <v>0</v>
      </c>
      <c r="Q931" s="80">
        <f t="shared" si="269"/>
        <v>0</v>
      </c>
      <c r="R931" s="80">
        <f t="shared" si="270"/>
        <v>0</v>
      </c>
      <c r="S931">
        <f t="shared" si="276"/>
        <v>0</v>
      </c>
      <c r="T931" s="35">
        <f t="shared" si="271"/>
        <v>0</v>
      </c>
      <c r="U931" s="35">
        <f t="shared" si="277"/>
        <v>0</v>
      </c>
      <c r="V931" s="42">
        <f t="shared" si="278"/>
        <v>0</v>
      </c>
      <c r="W931" s="42">
        <f t="shared" si="279"/>
        <v>0</v>
      </c>
    </row>
    <row r="932" spans="2:23" x14ac:dyDescent="0.25">
      <c r="B932">
        <v>930</v>
      </c>
      <c r="C932" s="35">
        <f t="shared" si="272"/>
        <v>0</v>
      </c>
      <c r="D932" s="46">
        <f>IF(W931&gt;0,ROUND(PMT(EvalSheet!$F$92/12,EvalSheet!$F$96*12,-C932),5),0)</f>
        <v>0</v>
      </c>
      <c r="E932" s="6">
        <f t="shared" si="273"/>
        <v>0</v>
      </c>
      <c r="F932" s="6">
        <f>IF(W931&gt;0,ROUND(MIN(C932,EvalSheet!$F$168)*$F$1,2),0)</f>
        <v>0</v>
      </c>
      <c r="G932" s="7">
        <v>0</v>
      </c>
      <c r="H932" s="7">
        <f>IF(W931&gt;0,ROUND(MIN(C932,EvalSheet!$F$168)*$H$1,0),0)</f>
        <v>0</v>
      </c>
      <c r="I932" s="7">
        <f>IF(W931&gt;0,ROUND(MIN(C932,EvalSheet!$F$168)*$I$1,2),0)</f>
        <v>0</v>
      </c>
      <c r="J932" s="7">
        <f>IF(W931&gt;0,ROUND(MIN(C932,EvalSheet!$F$168)*$J$1,2),0)</f>
        <v>0</v>
      </c>
      <c r="K932" s="7">
        <f>IF(W931&gt;0,ROUND(MIN(C932,EvalSheet!$F$168)*$K$1,2),0)</f>
        <v>0</v>
      </c>
      <c r="L932" s="6">
        <f t="shared" si="274"/>
        <v>0</v>
      </c>
      <c r="M932" s="7">
        <f t="shared" si="275"/>
        <v>0</v>
      </c>
      <c r="N932" s="2">
        <f t="shared" si="266"/>
        <v>0</v>
      </c>
      <c r="O932" s="80">
        <f t="shared" si="267"/>
        <v>0</v>
      </c>
      <c r="P932" s="79">
        <f t="shared" si="268"/>
        <v>0</v>
      </c>
      <c r="Q932" s="80">
        <f t="shared" si="269"/>
        <v>0</v>
      </c>
      <c r="R932" s="80">
        <f t="shared" si="270"/>
        <v>0</v>
      </c>
      <c r="S932">
        <f t="shared" si="276"/>
        <v>0</v>
      </c>
      <c r="T932" s="35">
        <f t="shared" si="271"/>
        <v>0</v>
      </c>
      <c r="U932" s="35">
        <f t="shared" si="277"/>
        <v>0</v>
      </c>
      <c r="V932" s="42">
        <f t="shared" si="278"/>
        <v>0</v>
      </c>
      <c r="W932" s="42">
        <f t="shared" si="279"/>
        <v>0</v>
      </c>
    </row>
    <row r="933" spans="2:23" x14ac:dyDescent="0.25">
      <c r="B933">
        <v>931</v>
      </c>
      <c r="C933" s="35">
        <f t="shared" si="272"/>
        <v>0</v>
      </c>
      <c r="D933" s="46">
        <f>IF(W932&gt;0,ROUND(PMT(EvalSheet!$F$92/12,EvalSheet!$F$96*12,-C933),5),0)</f>
        <v>0</v>
      </c>
      <c r="E933" s="6">
        <f t="shared" si="273"/>
        <v>0</v>
      </c>
      <c r="F933" s="6">
        <f>IF(W932&gt;0,ROUND(MIN(C933,EvalSheet!$F$168)*$F$1,2),0)</f>
        <v>0</v>
      </c>
      <c r="G933" s="7">
        <v>0</v>
      </c>
      <c r="H933" s="7">
        <f>IF(W932&gt;0,ROUND(MIN(C933,EvalSheet!$F$168)*$H$1,0),0)</f>
        <v>0</v>
      </c>
      <c r="I933" s="7">
        <f>IF(W932&gt;0,ROUND(MIN(C933,EvalSheet!$F$168)*$I$1,2),0)</f>
        <v>0</v>
      </c>
      <c r="J933" s="7">
        <f>IF(W932&gt;0,ROUND(MIN(C933,EvalSheet!$F$168)*$J$1,2),0)</f>
        <v>0</v>
      </c>
      <c r="K933" s="7">
        <f>IF(W932&gt;0,ROUND(MIN(C933,EvalSheet!$F$168)*$K$1,2),0)</f>
        <v>0</v>
      </c>
      <c r="L933" s="6">
        <f t="shared" si="274"/>
        <v>0</v>
      </c>
      <c r="M933" s="7">
        <f t="shared" si="275"/>
        <v>0</v>
      </c>
      <c r="N933" s="2">
        <f t="shared" si="266"/>
        <v>0</v>
      </c>
      <c r="O933" s="80">
        <f t="shared" si="267"/>
        <v>0</v>
      </c>
      <c r="P933" s="79">
        <f t="shared" si="268"/>
        <v>0</v>
      </c>
      <c r="Q933" s="80">
        <f t="shared" si="269"/>
        <v>0</v>
      </c>
      <c r="R933" s="80">
        <f t="shared" si="270"/>
        <v>0</v>
      </c>
      <c r="S933">
        <f t="shared" si="276"/>
        <v>0</v>
      </c>
      <c r="T933" s="35">
        <f t="shared" si="271"/>
        <v>0</v>
      </c>
      <c r="U933" s="35">
        <f t="shared" si="277"/>
        <v>0</v>
      </c>
      <c r="V933" s="42">
        <f t="shared" si="278"/>
        <v>0</v>
      </c>
      <c r="W933" s="42">
        <f t="shared" si="279"/>
        <v>0</v>
      </c>
    </row>
    <row r="934" spans="2:23" x14ac:dyDescent="0.25">
      <c r="B934">
        <v>932</v>
      </c>
      <c r="C934" s="35">
        <f t="shared" si="272"/>
        <v>0</v>
      </c>
      <c r="D934" s="46">
        <f>IF(W933&gt;0,ROUND(PMT(EvalSheet!$F$92/12,EvalSheet!$F$96*12,-C934),5),0)</f>
        <v>0</v>
      </c>
      <c r="E934" s="6">
        <f t="shared" si="273"/>
        <v>0</v>
      </c>
      <c r="F934" s="6">
        <f>IF(W933&gt;0,ROUND(MIN(C934,EvalSheet!$F$168)*$F$1,2),0)</f>
        <v>0</v>
      </c>
      <c r="G934" s="7">
        <v>0</v>
      </c>
      <c r="H934" s="7">
        <f>IF(W933&gt;0,ROUND(MIN(C934,EvalSheet!$F$168)*$H$1,0),0)</f>
        <v>0</v>
      </c>
      <c r="I934" s="7">
        <f>IF(W933&gt;0,ROUND(MIN(C934,EvalSheet!$F$168)*$I$1,2),0)</f>
        <v>0</v>
      </c>
      <c r="J934" s="7">
        <f>IF(W933&gt;0,ROUND(MIN(C934,EvalSheet!$F$168)*$J$1,2),0)</f>
        <v>0</v>
      </c>
      <c r="K934" s="7">
        <f>IF(W933&gt;0,ROUND(MIN(C934,EvalSheet!$F$168)*$K$1,2),0)</f>
        <v>0</v>
      </c>
      <c r="L934" s="6">
        <f t="shared" si="274"/>
        <v>0</v>
      </c>
      <c r="M934" s="7">
        <f t="shared" si="275"/>
        <v>0</v>
      </c>
      <c r="N934" s="2">
        <f t="shared" si="266"/>
        <v>0</v>
      </c>
      <c r="O934" s="80">
        <f t="shared" si="267"/>
        <v>0</v>
      </c>
      <c r="P934" s="79">
        <f t="shared" si="268"/>
        <v>0</v>
      </c>
      <c r="Q934" s="80">
        <f t="shared" si="269"/>
        <v>0</v>
      </c>
      <c r="R934" s="80">
        <f t="shared" si="270"/>
        <v>0</v>
      </c>
      <c r="S934">
        <f t="shared" si="276"/>
        <v>0</v>
      </c>
      <c r="T934" s="35">
        <f t="shared" si="271"/>
        <v>0</v>
      </c>
      <c r="U934" s="35">
        <f t="shared" si="277"/>
        <v>0</v>
      </c>
      <c r="V934" s="42">
        <f t="shared" si="278"/>
        <v>0</v>
      </c>
      <c r="W934" s="42">
        <f t="shared" si="279"/>
        <v>0</v>
      </c>
    </row>
    <row r="935" spans="2:23" x14ac:dyDescent="0.25">
      <c r="B935">
        <v>933</v>
      </c>
      <c r="C935" s="35">
        <f t="shared" si="272"/>
        <v>0</v>
      </c>
      <c r="D935" s="46">
        <f>IF(W934&gt;0,ROUND(PMT(EvalSheet!$F$92/12,EvalSheet!$F$96*12,-C935),5),0)</f>
        <v>0</v>
      </c>
      <c r="E935" s="6">
        <f t="shared" si="273"/>
        <v>0</v>
      </c>
      <c r="F935" s="6">
        <f>IF(W934&gt;0,ROUND(MIN(C935,EvalSheet!$F$168)*$F$1,2),0)</f>
        <v>0</v>
      </c>
      <c r="G935" s="7">
        <v>0</v>
      </c>
      <c r="H935" s="7">
        <f>IF(W934&gt;0,ROUND(MIN(C935,EvalSheet!$F$168)*$H$1,0),0)</f>
        <v>0</v>
      </c>
      <c r="I935" s="7">
        <f>IF(W934&gt;0,ROUND(MIN(C935,EvalSheet!$F$168)*$I$1,2),0)</f>
        <v>0</v>
      </c>
      <c r="J935" s="7">
        <f>IF(W934&gt;0,ROUND(MIN(C935,EvalSheet!$F$168)*$J$1,2),0)</f>
        <v>0</v>
      </c>
      <c r="K935" s="7">
        <f>IF(W934&gt;0,ROUND(MIN(C935,EvalSheet!$F$168)*$K$1,2),0)</f>
        <v>0</v>
      </c>
      <c r="L935" s="6">
        <f t="shared" si="274"/>
        <v>0</v>
      </c>
      <c r="M935" s="7">
        <f t="shared" si="275"/>
        <v>0</v>
      </c>
      <c r="N935" s="2">
        <f t="shared" si="266"/>
        <v>0</v>
      </c>
      <c r="O935" s="80">
        <f t="shared" si="267"/>
        <v>0</v>
      </c>
      <c r="P935" s="79">
        <f t="shared" si="268"/>
        <v>0</v>
      </c>
      <c r="Q935" s="80">
        <f t="shared" si="269"/>
        <v>0</v>
      </c>
      <c r="R935" s="80">
        <f t="shared" si="270"/>
        <v>0</v>
      </c>
      <c r="S935">
        <f t="shared" si="276"/>
        <v>0</v>
      </c>
      <c r="T935" s="35">
        <f t="shared" si="271"/>
        <v>0</v>
      </c>
      <c r="U935" s="35">
        <f t="shared" si="277"/>
        <v>0</v>
      </c>
      <c r="V935" s="42">
        <f t="shared" si="278"/>
        <v>0</v>
      </c>
      <c r="W935" s="42">
        <f t="shared" si="279"/>
        <v>0</v>
      </c>
    </row>
    <row r="936" spans="2:23" x14ac:dyDescent="0.25">
      <c r="B936">
        <v>934</v>
      </c>
      <c r="C936" s="35">
        <f t="shared" si="272"/>
        <v>0</v>
      </c>
      <c r="D936" s="46">
        <f>IF(W935&gt;0,ROUND(PMT(EvalSheet!$F$92/12,EvalSheet!$F$96*12,-C936),5),0)</f>
        <v>0</v>
      </c>
      <c r="E936" s="6">
        <f t="shared" si="273"/>
        <v>0</v>
      </c>
      <c r="F936" s="6">
        <f>IF(W935&gt;0,ROUND(MIN(C936,EvalSheet!$F$168)*$F$1,2),0)</f>
        <v>0</v>
      </c>
      <c r="G936" s="7">
        <v>0</v>
      </c>
      <c r="H936" s="7">
        <f>IF(W935&gt;0,ROUND(MIN(C936,EvalSheet!$F$168)*$H$1,0),0)</f>
        <v>0</v>
      </c>
      <c r="I936" s="7">
        <f>IF(W935&gt;0,ROUND(MIN(C936,EvalSheet!$F$168)*$I$1,2),0)</f>
        <v>0</v>
      </c>
      <c r="J936" s="7">
        <f>IF(W935&gt;0,ROUND(MIN(C936,EvalSheet!$F$168)*$J$1,2),0)</f>
        <v>0</v>
      </c>
      <c r="K936" s="7">
        <f>IF(W935&gt;0,ROUND(MIN(C936,EvalSheet!$F$168)*$K$1,2),0)</f>
        <v>0</v>
      </c>
      <c r="L936" s="6">
        <f t="shared" si="274"/>
        <v>0</v>
      </c>
      <c r="M936" s="7">
        <f t="shared" si="275"/>
        <v>0</v>
      </c>
      <c r="N936" s="2">
        <f t="shared" si="266"/>
        <v>0</v>
      </c>
      <c r="O936" s="80">
        <f t="shared" si="267"/>
        <v>0</v>
      </c>
      <c r="P936" s="79">
        <f t="shared" si="268"/>
        <v>0</v>
      </c>
      <c r="Q936" s="80">
        <f t="shared" si="269"/>
        <v>0</v>
      </c>
      <c r="R936" s="80">
        <f t="shared" si="270"/>
        <v>0</v>
      </c>
      <c r="S936">
        <f t="shared" si="276"/>
        <v>0</v>
      </c>
      <c r="T936" s="35">
        <f t="shared" si="271"/>
        <v>0</v>
      </c>
      <c r="U936" s="35">
        <f t="shared" si="277"/>
        <v>0</v>
      </c>
      <c r="V936" s="42">
        <f t="shared" si="278"/>
        <v>0</v>
      </c>
      <c r="W936" s="42">
        <f t="shared" si="279"/>
        <v>0</v>
      </c>
    </row>
    <row r="937" spans="2:23" x14ac:dyDescent="0.25">
      <c r="B937">
        <v>935</v>
      </c>
      <c r="C937" s="35">
        <f t="shared" ref="C937:C972" si="280">IF(W936&gt;0,C936-1000,C936)</f>
        <v>0</v>
      </c>
      <c r="D937" s="46">
        <f>IF(W936&gt;0,ROUND(PMT(EvalSheet!$F$92/12,EvalSheet!$F$96*12,-C937),5),0)</f>
        <v>0</v>
      </c>
      <c r="E937" s="6">
        <f t="shared" si="273"/>
        <v>0</v>
      </c>
      <c r="F937" s="6">
        <f>IF(W936&gt;0,ROUND(MIN(C937,EvalSheet!$F$168)*$F$1,2),0)</f>
        <v>0</v>
      </c>
      <c r="G937" s="7">
        <v>0</v>
      </c>
      <c r="H937" s="7">
        <f>IF(W936&gt;0,ROUND(MIN(C937,EvalSheet!$F$168)*$H$1,0),0)</f>
        <v>0</v>
      </c>
      <c r="I937" s="7">
        <f>IF(W936&gt;0,ROUND(MIN(C937,EvalSheet!$F$168)*$I$1,2),0)</f>
        <v>0</v>
      </c>
      <c r="J937" s="7">
        <f>IF(W936&gt;0,ROUND(MIN(C937,EvalSheet!$F$168)*$J$1,2),0)</f>
        <v>0</v>
      </c>
      <c r="K937" s="7">
        <f>IF(W936&gt;0,ROUND(MIN(C937,EvalSheet!$F$168)*$K$1,2),0)</f>
        <v>0</v>
      </c>
      <c r="L937" s="6">
        <f t="shared" ref="L937:L972" si="281">IF(W936&gt;0,F937+SUM(H937:K937),0)</f>
        <v>0</v>
      </c>
      <c r="M937" s="7">
        <f t="shared" ref="M937:M972" si="282">IF(W936&gt;0,ROUND(L937/12,2),0)</f>
        <v>0</v>
      </c>
      <c r="N937" s="2">
        <f t="shared" si="266"/>
        <v>0</v>
      </c>
      <c r="O937" s="80">
        <f t="shared" si="267"/>
        <v>0</v>
      </c>
      <c r="P937" s="79">
        <f t="shared" si="268"/>
        <v>0</v>
      </c>
      <c r="Q937" s="80">
        <f t="shared" si="269"/>
        <v>0</v>
      </c>
      <c r="R937" s="80">
        <f t="shared" si="270"/>
        <v>0</v>
      </c>
      <c r="S937">
        <f t="shared" ref="S937:S972" si="283">IF(W936&gt;0,S936,0)</f>
        <v>0</v>
      </c>
      <c r="T937" s="35">
        <f t="shared" si="271"/>
        <v>0</v>
      </c>
      <c r="U937" s="35">
        <f t="shared" ref="U937:U972" si="284">IF(AND(T937&gt;0,T938=0),T937,0)</f>
        <v>0</v>
      </c>
      <c r="V937" s="42">
        <f t="shared" ref="V937:V972" si="285">IF(W936&gt;0,V936,0)</f>
        <v>0</v>
      </c>
      <c r="W937" s="42">
        <f t="shared" ref="W937:W972" si="286">IF(ROUND(T937-V937,2)&gt;0,ROUND(T937-V937,2),0)</f>
        <v>0</v>
      </c>
    </row>
    <row r="938" spans="2:23" x14ac:dyDescent="0.25">
      <c r="B938">
        <v>936</v>
      </c>
      <c r="C938" s="35">
        <f t="shared" si="280"/>
        <v>0</v>
      </c>
      <c r="D938" s="46">
        <f>IF(W937&gt;0,ROUND(PMT(EvalSheet!$F$92/12,EvalSheet!$F$96*12,-C938),5),0)</f>
        <v>0</v>
      </c>
      <c r="E938" s="6">
        <f t="shared" si="273"/>
        <v>0</v>
      </c>
      <c r="F938" s="6">
        <f>IF(W937&gt;0,ROUND(MIN(C938,EvalSheet!$F$168)*$F$1,2),0)</f>
        <v>0</v>
      </c>
      <c r="G938" s="7">
        <v>0</v>
      </c>
      <c r="H938" s="7">
        <f>IF(W937&gt;0,ROUND(MIN(C938,EvalSheet!$F$168)*$H$1,0),0)</f>
        <v>0</v>
      </c>
      <c r="I938" s="7">
        <f>IF(W937&gt;0,ROUND(MIN(C938,EvalSheet!$F$168)*$I$1,2),0)</f>
        <v>0</v>
      </c>
      <c r="J938" s="7">
        <f>IF(W937&gt;0,ROUND(MIN(C938,EvalSheet!$F$168)*$J$1,2),0)</f>
        <v>0</v>
      </c>
      <c r="K938" s="7">
        <f>IF(W937&gt;0,ROUND(MIN(C938,EvalSheet!$F$168)*$K$1,2),0)</f>
        <v>0</v>
      </c>
      <c r="L938" s="6">
        <f t="shared" si="281"/>
        <v>0</v>
      </c>
      <c r="M938" s="7">
        <f t="shared" si="282"/>
        <v>0</v>
      </c>
      <c r="N938" s="2">
        <f t="shared" si="266"/>
        <v>0</v>
      </c>
      <c r="O938" s="80">
        <f t="shared" si="267"/>
        <v>0</v>
      </c>
      <c r="P938" s="79">
        <f t="shared" si="268"/>
        <v>0</v>
      </c>
      <c r="Q938" s="80">
        <f t="shared" si="269"/>
        <v>0</v>
      </c>
      <c r="R938" s="80">
        <f t="shared" si="270"/>
        <v>0</v>
      </c>
      <c r="S938">
        <f t="shared" si="283"/>
        <v>0</v>
      </c>
      <c r="T938" s="35">
        <f t="shared" si="271"/>
        <v>0</v>
      </c>
      <c r="U938" s="35">
        <f t="shared" si="284"/>
        <v>0</v>
      </c>
      <c r="V938" s="42">
        <f t="shared" si="285"/>
        <v>0</v>
      </c>
      <c r="W938" s="42">
        <f t="shared" si="286"/>
        <v>0</v>
      </c>
    </row>
    <row r="939" spans="2:23" x14ac:dyDescent="0.25">
      <c r="B939">
        <v>937</v>
      </c>
      <c r="C939" s="35">
        <f t="shared" si="280"/>
        <v>0</v>
      </c>
      <c r="D939" s="46">
        <f>IF(W938&gt;0,ROUND(PMT(EvalSheet!$F$92/12,EvalSheet!$F$96*12,-C939),5),0)</f>
        <v>0</v>
      </c>
      <c r="E939" s="6">
        <f t="shared" si="273"/>
        <v>0</v>
      </c>
      <c r="F939" s="6">
        <f>IF(W938&gt;0,ROUND(MIN(C939,EvalSheet!$F$168)*$F$1,2),0)</f>
        <v>0</v>
      </c>
      <c r="G939" s="7">
        <v>0</v>
      </c>
      <c r="H939" s="7">
        <f>IF(W938&gt;0,ROUND(MIN(C939,EvalSheet!$F$168)*$H$1,0),0)</f>
        <v>0</v>
      </c>
      <c r="I939" s="7">
        <f>IF(W938&gt;0,ROUND(MIN(C939,EvalSheet!$F$168)*$I$1,2),0)</f>
        <v>0</v>
      </c>
      <c r="J939" s="7">
        <f>IF(W938&gt;0,ROUND(MIN(C939,EvalSheet!$F$168)*$J$1,2),0)</f>
        <v>0</v>
      </c>
      <c r="K939" s="7">
        <f>IF(W938&gt;0,ROUND(MIN(C939,EvalSheet!$F$168)*$K$1,2),0)</f>
        <v>0</v>
      </c>
      <c r="L939" s="6">
        <f t="shared" si="281"/>
        <v>0</v>
      </c>
      <c r="M939" s="7">
        <f t="shared" si="282"/>
        <v>0</v>
      </c>
      <c r="N939" s="2">
        <f t="shared" si="266"/>
        <v>0</v>
      </c>
      <c r="O939" s="80">
        <f t="shared" si="267"/>
        <v>0</v>
      </c>
      <c r="P939" s="79">
        <f t="shared" si="268"/>
        <v>0</v>
      </c>
      <c r="Q939" s="80">
        <f t="shared" si="269"/>
        <v>0</v>
      </c>
      <c r="R939" s="80">
        <f t="shared" si="270"/>
        <v>0</v>
      </c>
      <c r="S939">
        <f t="shared" si="283"/>
        <v>0</v>
      </c>
      <c r="T939" s="35">
        <f t="shared" si="271"/>
        <v>0</v>
      </c>
      <c r="U939" s="35">
        <f t="shared" si="284"/>
        <v>0</v>
      </c>
      <c r="V939" s="42">
        <f t="shared" si="285"/>
        <v>0</v>
      </c>
      <c r="W939" s="42">
        <f t="shared" si="286"/>
        <v>0</v>
      </c>
    </row>
    <row r="940" spans="2:23" x14ac:dyDescent="0.25">
      <c r="B940">
        <v>938</v>
      </c>
      <c r="C940" s="35">
        <f t="shared" si="280"/>
        <v>0</v>
      </c>
      <c r="D940" s="46">
        <f>IF(W939&gt;0,ROUND(PMT(EvalSheet!$F$92/12,EvalSheet!$F$96*12,-C940),5),0)</f>
        <v>0</v>
      </c>
      <c r="E940" s="6">
        <f t="shared" si="273"/>
        <v>0</v>
      </c>
      <c r="F940" s="6">
        <f>IF(W939&gt;0,ROUND(MIN(C940,EvalSheet!$F$168)*$F$1,2),0)</f>
        <v>0</v>
      </c>
      <c r="G940" s="7">
        <v>0</v>
      </c>
      <c r="H940" s="7">
        <f>IF(W939&gt;0,ROUND(MIN(C940,EvalSheet!$F$168)*$H$1,0),0)</f>
        <v>0</v>
      </c>
      <c r="I940" s="7">
        <f>IF(W939&gt;0,ROUND(MIN(C940,EvalSheet!$F$168)*$I$1,2),0)</f>
        <v>0</v>
      </c>
      <c r="J940" s="7">
        <f>IF(W939&gt;0,ROUND(MIN(C940,EvalSheet!$F$168)*$J$1,2),0)</f>
        <v>0</v>
      </c>
      <c r="K940" s="7">
        <f>IF(W939&gt;0,ROUND(MIN(C940,EvalSheet!$F$168)*$K$1,2),0)</f>
        <v>0</v>
      </c>
      <c r="L940" s="6">
        <f t="shared" si="281"/>
        <v>0</v>
      </c>
      <c r="M940" s="7">
        <f t="shared" si="282"/>
        <v>0</v>
      </c>
      <c r="N940" s="2">
        <f t="shared" si="266"/>
        <v>0</v>
      </c>
      <c r="O940" s="80">
        <f t="shared" si="267"/>
        <v>0</v>
      </c>
      <c r="P940" s="79">
        <f t="shared" si="268"/>
        <v>0</v>
      </c>
      <c r="Q940" s="80">
        <f t="shared" si="269"/>
        <v>0</v>
      </c>
      <c r="R940" s="80">
        <f t="shared" si="270"/>
        <v>0</v>
      </c>
      <c r="S940">
        <f t="shared" si="283"/>
        <v>0</v>
      </c>
      <c r="T940" s="35">
        <f t="shared" si="271"/>
        <v>0</v>
      </c>
      <c r="U940" s="35">
        <f t="shared" si="284"/>
        <v>0</v>
      </c>
      <c r="V940" s="42">
        <f t="shared" si="285"/>
        <v>0</v>
      </c>
      <c r="W940" s="42">
        <f t="shared" si="286"/>
        <v>0</v>
      </c>
    </row>
    <row r="941" spans="2:23" x14ac:dyDescent="0.25">
      <c r="B941">
        <v>939</v>
      </c>
      <c r="C941" s="35">
        <f t="shared" si="280"/>
        <v>0</v>
      </c>
      <c r="D941" s="46">
        <f>IF(W940&gt;0,ROUND(PMT(EvalSheet!$F$92/12,EvalSheet!$F$96*12,-C941),5),0)</f>
        <v>0</v>
      </c>
      <c r="E941" s="6">
        <f t="shared" si="273"/>
        <v>0</v>
      </c>
      <c r="F941" s="6">
        <f>IF(W940&gt;0,ROUND(MIN(C941,EvalSheet!$F$168)*$F$1,2),0)</f>
        <v>0</v>
      </c>
      <c r="G941" s="7">
        <v>0</v>
      </c>
      <c r="H941" s="7">
        <f>IF(W940&gt;0,ROUND(MIN(C941,EvalSheet!$F$168)*$H$1,0),0)</f>
        <v>0</v>
      </c>
      <c r="I941" s="7">
        <f>IF(W940&gt;0,ROUND(MIN(C941,EvalSheet!$F$168)*$I$1,2),0)</f>
        <v>0</v>
      </c>
      <c r="J941" s="7">
        <f>IF(W940&gt;0,ROUND(MIN(C941,EvalSheet!$F$168)*$J$1,2),0)</f>
        <v>0</v>
      </c>
      <c r="K941" s="7">
        <f>IF(W940&gt;0,ROUND(MIN(C941,EvalSheet!$F$168)*$K$1,2),0)</f>
        <v>0</v>
      </c>
      <c r="L941" s="6">
        <f t="shared" si="281"/>
        <v>0</v>
      </c>
      <c r="M941" s="7">
        <f t="shared" si="282"/>
        <v>0</v>
      </c>
      <c r="N941" s="2">
        <f t="shared" si="266"/>
        <v>0</v>
      </c>
      <c r="O941" s="80">
        <f t="shared" si="267"/>
        <v>0</v>
      </c>
      <c r="P941" s="79">
        <f t="shared" si="268"/>
        <v>0</v>
      </c>
      <c r="Q941" s="80">
        <f t="shared" si="269"/>
        <v>0</v>
      </c>
      <c r="R941" s="80">
        <f t="shared" si="270"/>
        <v>0</v>
      </c>
      <c r="S941">
        <f t="shared" si="283"/>
        <v>0</v>
      </c>
      <c r="T941" s="35">
        <f t="shared" si="271"/>
        <v>0</v>
      </c>
      <c r="U941" s="35">
        <f t="shared" si="284"/>
        <v>0</v>
      </c>
      <c r="V941" s="42">
        <f t="shared" si="285"/>
        <v>0</v>
      </c>
      <c r="W941" s="42">
        <f t="shared" si="286"/>
        <v>0</v>
      </c>
    </row>
    <row r="942" spans="2:23" x14ac:dyDescent="0.25">
      <c r="B942">
        <v>940</v>
      </c>
      <c r="C942" s="35">
        <f t="shared" si="280"/>
        <v>0</v>
      </c>
      <c r="D942" s="46">
        <f>IF(W941&gt;0,ROUND(PMT(EvalSheet!$F$92/12,EvalSheet!$F$96*12,-C942),5),0)</f>
        <v>0</v>
      </c>
      <c r="E942" s="6">
        <f t="shared" si="273"/>
        <v>0</v>
      </c>
      <c r="F942" s="6">
        <f>IF(W941&gt;0,ROUND(MIN(C942,EvalSheet!$F$168)*$F$1,2),0)</f>
        <v>0</v>
      </c>
      <c r="G942" s="7">
        <v>0</v>
      </c>
      <c r="H942" s="7">
        <f>IF(W941&gt;0,ROUND(MIN(C942,EvalSheet!$F$168)*$H$1,0),0)</f>
        <v>0</v>
      </c>
      <c r="I942" s="7">
        <f>IF(W941&gt;0,ROUND(MIN(C942,EvalSheet!$F$168)*$I$1,2),0)</f>
        <v>0</v>
      </c>
      <c r="J942" s="7">
        <f>IF(W941&gt;0,ROUND(MIN(C942,EvalSheet!$F$168)*$J$1,2),0)</f>
        <v>0</v>
      </c>
      <c r="K942" s="7">
        <f>IF(W941&gt;0,ROUND(MIN(C942,EvalSheet!$F$168)*$K$1,2),0)</f>
        <v>0</v>
      </c>
      <c r="L942" s="6">
        <f t="shared" si="281"/>
        <v>0</v>
      </c>
      <c r="M942" s="7">
        <f t="shared" si="282"/>
        <v>0</v>
      </c>
      <c r="N942" s="2">
        <f t="shared" si="266"/>
        <v>0</v>
      </c>
      <c r="O942" s="80">
        <f t="shared" si="267"/>
        <v>0</v>
      </c>
      <c r="P942" s="79">
        <f t="shared" si="268"/>
        <v>0</v>
      </c>
      <c r="Q942" s="80">
        <f t="shared" si="269"/>
        <v>0</v>
      </c>
      <c r="R942" s="80">
        <f t="shared" si="270"/>
        <v>0</v>
      </c>
      <c r="S942">
        <f t="shared" si="283"/>
        <v>0</v>
      </c>
      <c r="T942" s="35">
        <f t="shared" si="271"/>
        <v>0</v>
      </c>
      <c r="U942" s="35">
        <f t="shared" si="284"/>
        <v>0</v>
      </c>
      <c r="V942" s="42">
        <f t="shared" si="285"/>
        <v>0</v>
      </c>
      <c r="W942" s="42">
        <f t="shared" si="286"/>
        <v>0</v>
      </c>
    </row>
    <row r="943" spans="2:23" x14ac:dyDescent="0.25">
      <c r="B943">
        <v>941</v>
      </c>
      <c r="C943" s="35">
        <f t="shared" si="280"/>
        <v>0</v>
      </c>
      <c r="D943" s="46">
        <f>IF(W942&gt;0,ROUND(PMT(EvalSheet!$F$92/12,EvalSheet!$F$96*12,-C943),5),0)</f>
        <v>0</v>
      </c>
      <c r="E943" s="6">
        <f t="shared" si="273"/>
        <v>0</v>
      </c>
      <c r="F943" s="6">
        <f>IF(W942&gt;0,ROUND(MIN(C943,EvalSheet!$F$168)*$F$1,2),0)</f>
        <v>0</v>
      </c>
      <c r="G943" s="7">
        <v>0</v>
      </c>
      <c r="H943" s="7">
        <f>IF(W942&gt;0,ROUND(MIN(C943,EvalSheet!$F$168)*$H$1,0),0)</f>
        <v>0</v>
      </c>
      <c r="I943" s="7">
        <f>IF(W942&gt;0,ROUND(MIN(C943,EvalSheet!$F$168)*$I$1,2),0)</f>
        <v>0</v>
      </c>
      <c r="J943" s="7">
        <f>IF(W942&gt;0,ROUND(MIN(C943,EvalSheet!$F$168)*$J$1,2),0)</f>
        <v>0</v>
      </c>
      <c r="K943" s="7">
        <f>IF(W942&gt;0,ROUND(MIN(C943,EvalSheet!$F$168)*$K$1,2),0)</f>
        <v>0</v>
      </c>
      <c r="L943" s="6">
        <f t="shared" si="281"/>
        <v>0</v>
      </c>
      <c r="M943" s="7">
        <f t="shared" si="282"/>
        <v>0</v>
      </c>
      <c r="N943" s="2">
        <f t="shared" si="266"/>
        <v>0</v>
      </c>
      <c r="O943" s="80">
        <f t="shared" si="267"/>
        <v>0</v>
      </c>
      <c r="P943" s="79">
        <f t="shared" si="268"/>
        <v>0</v>
      </c>
      <c r="Q943" s="80">
        <f t="shared" si="269"/>
        <v>0</v>
      </c>
      <c r="R943" s="80">
        <f t="shared" si="270"/>
        <v>0</v>
      </c>
      <c r="S943">
        <f t="shared" si="283"/>
        <v>0</v>
      </c>
      <c r="T943" s="35">
        <f t="shared" si="271"/>
        <v>0</v>
      </c>
      <c r="U943" s="35">
        <f t="shared" si="284"/>
        <v>0</v>
      </c>
      <c r="V943" s="42">
        <f t="shared" si="285"/>
        <v>0</v>
      </c>
      <c r="W943" s="42">
        <f t="shared" si="286"/>
        <v>0</v>
      </c>
    </row>
    <row r="944" spans="2:23" x14ac:dyDescent="0.25">
      <c r="B944">
        <v>942</v>
      </c>
      <c r="C944" s="35">
        <f t="shared" si="280"/>
        <v>0</v>
      </c>
      <c r="D944" s="46">
        <f>IF(W943&gt;0,ROUND(PMT(EvalSheet!$F$92/12,EvalSheet!$F$96*12,-C944),5),0)</f>
        <v>0</v>
      </c>
      <c r="E944" s="6">
        <f t="shared" si="273"/>
        <v>0</v>
      </c>
      <c r="F944" s="6">
        <f>IF(W943&gt;0,ROUND(MIN(C944,EvalSheet!$F$168)*$F$1,2),0)</f>
        <v>0</v>
      </c>
      <c r="G944" s="7">
        <v>0</v>
      </c>
      <c r="H944" s="7">
        <f>IF(W943&gt;0,ROUND(MIN(C944,EvalSheet!$F$168)*$H$1,0),0)</f>
        <v>0</v>
      </c>
      <c r="I944" s="7">
        <f>IF(W943&gt;0,ROUND(MIN(C944,EvalSheet!$F$168)*$I$1,2),0)</f>
        <v>0</v>
      </c>
      <c r="J944" s="7">
        <f>IF(W943&gt;0,ROUND(MIN(C944,EvalSheet!$F$168)*$J$1,2),0)</f>
        <v>0</v>
      </c>
      <c r="K944" s="7">
        <f>IF(W943&gt;0,ROUND(MIN(C944,EvalSheet!$F$168)*$K$1,2),0)</f>
        <v>0</v>
      </c>
      <c r="L944" s="6">
        <f t="shared" si="281"/>
        <v>0</v>
      </c>
      <c r="M944" s="7">
        <f t="shared" si="282"/>
        <v>0</v>
      </c>
      <c r="N944" s="2">
        <f t="shared" si="266"/>
        <v>0</v>
      </c>
      <c r="O944" s="80">
        <f t="shared" si="267"/>
        <v>0</v>
      </c>
      <c r="P944" s="79">
        <f t="shared" si="268"/>
        <v>0</v>
      </c>
      <c r="Q944" s="80">
        <f t="shared" si="269"/>
        <v>0</v>
      </c>
      <c r="R944" s="80">
        <f t="shared" si="270"/>
        <v>0</v>
      </c>
      <c r="S944">
        <f t="shared" si="283"/>
        <v>0</v>
      </c>
      <c r="T944" s="35">
        <f t="shared" si="271"/>
        <v>0</v>
      </c>
      <c r="U944" s="35">
        <f t="shared" si="284"/>
        <v>0</v>
      </c>
      <c r="V944" s="42">
        <f t="shared" si="285"/>
        <v>0</v>
      </c>
      <c r="W944" s="42">
        <f t="shared" si="286"/>
        <v>0</v>
      </c>
    </row>
    <row r="945" spans="2:23" x14ac:dyDescent="0.25">
      <c r="B945">
        <v>943</v>
      </c>
      <c r="C945" s="35">
        <f t="shared" si="280"/>
        <v>0</v>
      </c>
      <c r="D945" s="46">
        <f>IF(W944&gt;0,ROUND(PMT(EvalSheet!$F$92/12,EvalSheet!$F$96*12,-C945),5),0)</f>
        <v>0</v>
      </c>
      <c r="E945" s="6">
        <f t="shared" si="273"/>
        <v>0</v>
      </c>
      <c r="F945" s="6">
        <f>IF(W944&gt;0,ROUND(MIN(C945,EvalSheet!$F$168)*$F$1,2),0)</f>
        <v>0</v>
      </c>
      <c r="G945" s="7">
        <v>0</v>
      </c>
      <c r="H945" s="7">
        <f>IF(W944&gt;0,ROUND(MIN(C945,EvalSheet!$F$168)*$H$1,0),0)</f>
        <v>0</v>
      </c>
      <c r="I945" s="7">
        <f>IF(W944&gt;0,ROUND(MIN(C945,EvalSheet!$F$168)*$I$1,2),0)</f>
        <v>0</v>
      </c>
      <c r="J945" s="7">
        <f>IF(W944&gt;0,ROUND(MIN(C945,EvalSheet!$F$168)*$J$1,2),0)</f>
        <v>0</v>
      </c>
      <c r="K945" s="7">
        <f>IF(W944&gt;0,ROUND(MIN(C945,EvalSheet!$F$168)*$K$1,2),0)</f>
        <v>0</v>
      </c>
      <c r="L945" s="6">
        <f t="shared" si="281"/>
        <v>0</v>
      </c>
      <c r="M945" s="7">
        <f t="shared" si="282"/>
        <v>0</v>
      </c>
      <c r="N945" s="2">
        <f t="shared" si="266"/>
        <v>0</v>
      </c>
      <c r="O945" s="80">
        <f t="shared" si="267"/>
        <v>0</v>
      </c>
      <c r="P945" s="79">
        <f t="shared" si="268"/>
        <v>0</v>
      </c>
      <c r="Q945" s="80">
        <f t="shared" si="269"/>
        <v>0</v>
      </c>
      <c r="R945" s="80">
        <f t="shared" si="270"/>
        <v>0</v>
      </c>
      <c r="S945">
        <f t="shared" si="283"/>
        <v>0</v>
      </c>
      <c r="T945" s="35">
        <f t="shared" si="271"/>
        <v>0</v>
      </c>
      <c r="U945" s="35">
        <f t="shared" si="284"/>
        <v>0</v>
      </c>
      <c r="V945" s="42">
        <f t="shared" si="285"/>
        <v>0</v>
      </c>
      <c r="W945" s="42">
        <f t="shared" si="286"/>
        <v>0</v>
      </c>
    </row>
    <row r="946" spans="2:23" x14ac:dyDescent="0.25">
      <c r="B946">
        <v>944</v>
      </c>
      <c r="C946" s="35">
        <f t="shared" si="280"/>
        <v>0</v>
      </c>
      <c r="D946" s="46">
        <f>IF(W945&gt;0,ROUND(PMT(EvalSheet!$F$92/12,EvalSheet!$F$96*12,-C946),5),0)</f>
        <v>0</v>
      </c>
      <c r="E946" s="6">
        <f t="shared" si="273"/>
        <v>0</v>
      </c>
      <c r="F946" s="6">
        <f>IF(W945&gt;0,ROUND(MIN(C946,EvalSheet!$F$168)*$F$1,2),0)</f>
        <v>0</v>
      </c>
      <c r="G946" s="7">
        <v>0</v>
      </c>
      <c r="H946" s="7">
        <f>IF(W945&gt;0,ROUND(MIN(C946,EvalSheet!$F$168)*$H$1,0),0)</f>
        <v>0</v>
      </c>
      <c r="I946" s="7">
        <f>IF(W945&gt;0,ROUND(MIN(C946,EvalSheet!$F$168)*$I$1,2),0)</f>
        <v>0</v>
      </c>
      <c r="J946" s="7">
        <f>IF(W945&gt;0,ROUND(MIN(C946,EvalSheet!$F$168)*$J$1,2),0)</f>
        <v>0</v>
      </c>
      <c r="K946" s="7">
        <f>IF(W945&gt;0,ROUND(MIN(C946,EvalSheet!$F$168)*$K$1,2),0)</f>
        <v>0</v>
      </c>
      <c r="L946" s="6">
        <f t="shared" si="281"/>
        <v>0</v>
      </c>
      <c r="M946" s="7">
        <f t="shared" si="282"/>
        <v>0</v>
      </c>
      <c r="N946" s="2">
        <f t="shared" si="266"/>
        <v>0</v>
      </c>
      <c r="O946" s="80">
        <f t="shared" si="267"/>
        <v>0</v>
      </c>
      <c r="P946" s="79">
        <f t="shared" si="268"/>
        <v>0</v>
      </c>
      <c r="Q946" s="80">
        <f t="shared" si="269"/>
        <v>0</v>
      </c>
      <c r="R946" s="80">
        <f t="shared" si="270"/>
        <v>0</v>
      </c>
      <c r="S946">
        <f t="shared" si="283"/>
        <v>0</v>
      </c>
      <c r="T946" s="35">
        <f t="shared" si="271"/>
        <v>0</v>
      </c>
      <c r="U946" s="35">
        <f t="shared" si="284"/>
        <v>0</v>
      </c>
      <c r="V946" s="42">
        <f t="shared" si="285"/>
        <v>0</v>
      </c>
      <c r="W946" s="42">
        <f t="shared" si="286"/>
        <v>0</v>
      </c>
    </row>
    <row r="947" spans="2:23" x14ac:dyDescent="0.25">
      <c r="B947">
        <v>945</v>
      </c>
      <c r="C947" s="35">
        <f t="shared" si="280"/>
        <v>0</v>
      </c>
      <c r="D947" s="46">
        <f>IF(W946&gt;0,ROUND(PMT(EvalSheet!$F$92/12,EvalSheet!$F$96*12,-C947),5),0)</f>
        <v>0</v>
      </c>
      <c r="E947" s="6">
        <f t="shared" si="273"/>
        <v>0</v>
      </c>
      <c r="F947" s="6">
        <f>IF(W946&gt;0,ROUND(MIN(C947,EvalSheet!$F$168)*$F$1,2),0)</f>
        <v>0</v>
      </c>
      <c r="G947" s="7">
        <v>0</v>
      </c>
      <c r="H947" s="7">
        <f>IF(W946&gt;0,ROUND(MIN(C947,EvalSheet!$F$168)*$H$1,0),0)</f>
        <v>0</v>
      </c>
      <c r="I947" s="7">
        <f>IF(W946&gt;0,ROUND(MIN(C947,EvalSheet!$F$168)*$I$1,2),0)</f>
        <v>0</v>
      </c>
      <c r="J947" s="7">
        <f>IF(W946&gt;0,ROUND(MIN(C947,EvalSheet!$F$168)*$J$1,2),0)</f>
        <v>0</v>
      </c>
      <c r="K947" s="7">
        <f>IF(W946&gt;0,ROUND(MIN(C947,EvalSheet!$F$168)*$K$1,2),0)</f>
        <v>0</v>
      </c>
      <c r="L947" s="6">
        <f t="shared" si="281"/>
        <v>0</v>
      </c>
      <c r="M947" s="7">
        <f t="shared" si="282"/>
        <v>0</v>
      </c>
      <c r="N947" s="2">
        <f t="shared" si="266"/>
        <v>0</v>
      </c>
      <c r="O947" s="80">
        <f t="shared" si="267"/>
        <v>0</v>
      </c>
      <c r="P947" s="79">
        <f t="shared" si="268"/>
        <v>0</v>
      </c>
      <c r="Q947" s="80">
        <f t="shared" si="269"/>
        <v>0</v>
      </c>
      <c r="R947" s="80">
        <f t="shared" si="270"/>
        <v>0</v>
      </c>
      <c r="S947">
        <f t="shared" si="283"/>
        <v>0</v>
      </c>
      <c r="T947" s="35">
        <f t="shared" si="271"/>
        <v>0</v>
      </c>
      <c r="U947" s="35">
        <f t="shared" si="284"/>
        <v>0</v>
      </c>
      <c r="V947" s="42">
        <f t="shared" si="285"/>
        <v>0</v>
      </c>
      <c r="W947" s="42">
        <f t="shared" si="286"/>
        <v>0</v>
      </c>
    </row>
    <row r="948" spans="2:23" x14ac:dyDescent="0.25">
      <c r="B948">
        <v>946</v>
      </c>
      <c r="C948" s="35">
        <f t="shared" si="280"/>
        <v>0</v>
      </c>
      <c r="D948" s="46">
        <f>IF(W947&gt;0,ROUND(PMT(EvalSheet!$F$92/12,EvalSheet!$F$96*12,-C948),5),0)</f>
        <v>0</v>
      </c>
      <c r="E948" s="6">
        <f t="shared" si="273"/>
        <v>0</v>
      </c>
      <c r="F948" s="6">
        <f>IF(W947&gt;0,ROUND(MIN(C948,EvalSheet!$F$168)*$F$1,2),0)</f>
        <v>0</v>
      </c>
      <c r="G948" s="7">
        <v>0</v>
      </c>
      <c r="H948" s="7">
        <f>IF(W947&gt;0,ROUND(MIN(C948,EvalSheet!$F$168)*$H$1,0),0)</f>
        <v>0</v>
      </c>
      <c r="I948" s="7">
        <f>IF(W947&gt;0,ROUND(MIN(C948,EvalSheet!$F$168)*$I$1,2),0)</f>
        <v>0</v>
      </c>
      <c r="J948" s="7">
        <f>IF(W947&gt;0,ROUND(MIN(C948,EvalSheet!$F$168)*$J$1,2),0)</f>
        <v>0</v>
      </c>
      <c r="K948" s="7">
        <f>IF(W947&gt;0,ROUND(MIN(C948,EvalSheet!$F$168)*$K$1,2),0)</f>
        <v>0</v>
      </c>
      <c r="L948" s="6">
        <f t="shared" si="281"/>
        <v>0</v>
      </c>
      <c r="M948" s="7">
        <f t="shared" si="282"/>
        <v>0</v>
      </c>
      <c r="N948" s="2">
        <f t="shared" si="266"/>
        <v>0</v>
      </c>
      <c r="O948" s="80">
        <f t="shared" si="267"/>
        <v>0</v>
      </c>
      <c r="P948" s="79">
        <f t="shared" si="268"/>
        <v>0</v>
      </c>
      <c r="Q948" s="80">
        <f t="shared" si="269"/>
        <v>0</v>
      </c>
      <c r="R948" s="80">
        <f t="shared" si="270"/>
        <v>0</v>
      </c>
      <c r="S948">
        <f t="shared" si="283"/>
        <v>0</v>
      </c>
      <c r="T948" s="35">
        <f t="shared" si="271"/>
        <v>0</v>
      </c>
      <c r="U948" s="35">
        <f t="shared" si="284"/>
        <v>0</v>
      </c>
      <c r="V948" s="42">
        <f t="shared" si="285"/>
        <v>0</v>
      </c>
      <c r="W948" s="42">
        <f t="shared" si="286"/>
        <v>0</v>
      </c>
    </row>
    <row r="949" spans="2:23" x14ac:dyDescent="0.25">
      <c r="B949">
        <v>947</v>
      </c>
      <c r="C949" s="35">
        <f t="shared" si="280"/>
        <v>0</v>
      </c>
      <c r="D949" s="46">
        <f>IF(W948&gt;0,ROUND(PMT(EvalSheet!$F$92/12,EvalSheet!$F$96*12,-C949),5),0)</f>
        <v>0</v>
      </c>
      <c r="E949" s="6">
        <f t="shared" si="273"/>
        <v>0</v>
      </c>
      <c r="F949" s="6">
        <f>IF(W948&gt;0,ROUND(MIN(C949,EvalSheet!$F$168)*$F$1,2),0)</f>
        <v>0</v>
      </c>
      <c r="G949" s="7">
        <v>0</v>
      </c>
      <c r="H949" s="7">
        <f>IF(W948&gt;0,ROUND(MIN(C949,EvalSheet!$F$168)*$H$1,0),0)</f>
        <v>0</v>
      </c>
      <c r="I949" s="7">
        <f>IF(W948&gt;0,ROUND(MIN(C949,EvalSheet!$F$168)*$I$1,2),0)</f>
        <v>0</v>
      </c>
      <c r="J949" s="7">
        <f>IF(W948&gt;0,ROUND(MIN(C949,EvalSheet!$F$168)*$J$1,2),0)</f>
        <v>0</v>
      </c>
      <c r="K949" s="7">
        <f>IF(W948&gt;0,ROUND(MIN(C949,EvalSheet!$F$168)*$K$1,2),0)</f>
        <v>0</v>
      </c>
      <c r="L949" s="6">
        <f t="shared" si="281"/>
        <v>0</v>
      </c>
      <c r="M949" s="7">
        <f t="shared" si="282"/>
        <v>0</v>
      </c>
      <c r="N949" s="2">
        <f t="shared" si="266"/>
        <v>0</v>
      </c>
      <c r="O949" s="80">
        <f t="shared" si="267"/>
        <v>0</v>
      </c>
      <c r="P949" s="79">
        <f t="shared" si="268"/>
        <v>0</v>
      </c>
      <c r="Q949" s="80">
        <f t="shared" si="269"/>
        <v>0</v>
      </c>
      <c r="R949" s="80">
        <f t="shared" si="270"/>
        <v>0</v>
      </c>
      <c r="S949">
        <f t="shared" si="283"/>
        <v>0</v>
      </c>
      <c r="T949" s="35">
        <f t="shared" si="271"/>
        <v>0</v>
      </c>
      <c r="U949" s="35">
        <f t="shared" si="284"/>
        <v>0</v>
      </c>
      <c r="V949" s="42">
        <f t="shared" si="285"/>
        <v>0</v>
      </c>
      <c r="W949" s="42">
        <f t="shared" si="286"/>
        <v>0</v>
      </c>
    </row>
    <row r="950" spans="2:23" x14ac:dyDescent="0.25">
      <c r="B950">
        <v>948</v>
      </c>
      <c r="C950" s="35">
        <f t="shared" si="280"/>
        <v>0</v>
      </c>
      <c r="D950" s="46">
        <f>IF(W949&gt;0,ROUND(PMT(EvalSheet!$F$92/12,EvalSheet!$F$96*12,-C950),5),0)</f>
        <v>0</v>
      </c>
      <c r="E950" s="6">
        <f t="shared" si="273"/>
        <v>0</v>
      </c>
      <c r="F950" s="6">
        <f>IF(W949&gt;0,ROUND(MIN(C950,EvalSheet!$F$168)*$F$1,2),0)</f>
        <v>0</v>
      </c>
      <c r="G950" s="7">
        <v>0</v>
      </c>
      <c r="H950" s="7">
        <f>IF(W949&gt;0,ROUND(MIN(C950,EvalSheet!$F$168)*$H$1,0),0)</f>
        <v>0</v>
      </c>
      <c r="I950" s="7">
        <f>IF(W949&gt;0,ROUND(MIN(C950,EvalSheet!$F$168)*$I$1,2),0)</f>
        <v>0</v>
      </c>
      <c r="J950" s="7">
        <f>IF(W949&gt;0,ROUND(MIN(C950,EvalSheet!$F$168)*$J$1,2),0)</f>
        <v>0</v>
      </c>
      <c r="K950" s="7">
        <f>IF(W949&gt;0,ROUND(MIN(C950,EvalSheet!$F$168)*$K$1,2),0)</f>
        <v>0</v>
      </c>
      <c r="L950" s="6">
        <f t="shared" si="281"/>
        <v>0</v>
      </c>
      <c r="M950" s="7">
        <f t="shared" si="282"/>
        <v>0</v>
      </c>
      <c r="N950" s="2">
        <f t="shared" si="266"/>
        <v>0</v>
      </c>
      <c r="O950" s="80">
        <f t="shared" si="267"/>
        <v>0</v>
      </c>
      <c r="P950" s="79">
        <f t="shared" si="268"/>
        <v>0</v>
      </c>
      <c r="Q950" s="80">
        <f t="shared" si="269"/>
        <v>0</v>
      </c>
      <c r="R950" s="80">
        <f t="shared" si="270"/>
        <v>0</v>
      </c>
      <c r="S950">
        <f t="shared" si="283"/>
        <v>0</v>
      </c>
      <c r="T950" s="35">
        <f t="shared" si="271"/>
        <v>0</v>
      </c>
      <c r="U950" s="35">
        <f t="shared" si="284"/>
        <v>0</v>
      </c>
      <c r="V950" s="42">
        <f t="shared" si="285"/>
        <v>0</v>
      </c>
      <c r="W950" s="42">
        <f t="shared" si="286"/>
        <v>0</v>
      </c>
    </row>
    <row r="951" spans="2:23" x14ac:dyDescent="0.25">
      <c r="B951">
        <v>949</v>
      </c>
      <c r="C951" s="35">
        <f t="shared" si="280"/>
        <v>0</v>
      </c>
      <c r="D951" s="46">
        <f>IF(W950&gt;0,ROUND(PMT(EvalSheet!$F$92/12,EvalSheet!$F$96*12,-C951),5),0)</f>
        <v>0</v>
      </c>
      <c r="E951" s="6">
        <f t="shared" si="273"/>
        <v>0</v>
      </c>
      <c r="F951" s="6">
        <f>IF(W950&gt;0,ROUND(MIN(C951,EvalSheet!$F$168)*$F$1,2),0)</f>
        <v>0</v>
      </c>
      <c r="G951" s="7">
        <v>0</v>
      </c>
      <c r="H951" s="7">
        <f>IF(W950&gt;0,ROUND(MIN(C951,EvalSheet!$F$168)*$H$1,0),0)</f>
        <v>0</v>
      </c>
      <c r="I951" s="7">
        <f>IF(W950&gt;0,ROUND(MIN(C951,EvalSheet!$F$168)*$I$1,2),0)</f>
        <v>0</v>
      </c>
      <c r="J951" s="7">
        <f>IF(W950&gt;0,ROUND(MIN(C951,EvalSheet!$F$168)*$J$1,2),0)</f>
        <v>0</v>
      </c>
      <c r="K951" s="7">
        <f>IF(W950&gt;0,ROUND(MIN(C951,EvalSheet!$F$168)*$K$1,2),0)</f>
        <v>0</v>
      </c>
      <c r="L951" s="6">
        <f t="shared" si="281"/>
        <v>0</v>
      </c>
      <c r="M951" s="7">
        <f t="shared" si="282"/>
        <v>0</v>
      </c>
      <c r="N951" s="2">
        <f t="shared" si="266"/>
        <v>0</v>
      </c>
      <c r="O951" s="80">
        <f t="shared" si="267"/>
        <v>0</v>
      </c>
      <c r="P951" s="79">
        <f t="shared" si="268"/>
        <v>0</v>
      </c>
      <c r="Q951" s="80">
        <f t="shared" si="269"/>
        <v>0</v>
      </c>
      <c r="R951" s="80">
        <f t="shared" si="270"/>
        <v>0</v>
      </c>
      <c r="S951">
        <f t="shared" si="283"/>
        <v>0</v>
      </c>
      <c r="T951" s="35">
        <f t="shared" si="271"/>
        <v>0</v>
      </c>
      <c r="U951" s="35">
        <f t="shared" si="284"/>
        <v>0</v>
      </c>
      <c r="V951" s="42">
        <f t="shared" si="285"/>
        <v>0</v>
      </c>
      <c r="W951" s="42">
        <f t="shared" si="286"/>
        <v>0</v>
      </c>
    </row>
    <row r="952" spans="2:23" x14ac:dyDescent="0.25">
      <c r="B952">
        <v>950</v>
      </c>
      <c r="C952" s="35">
        <f t="shared" si="280"/>
        <v>0</v>
      </c>
      <c r="D952" s="46">
        <f>IF(W951&gt;0,ROUND(PMT(EvalSheet!$F$92/12,EvalSheet!$F$96*12,-C952),5),0)</f>
        <v>0</v>
      </c>
      <c r="E952" s="6">
        <f t="shared" si="273"/>
        <v>0</v>
      </c>
      <c r="F952" s="6">
        <f>IF(W951&gt;0,ROUND(MIN(C952,EvalSheet!$F$168)*$F$1,2),0)</f>
        <v>0</v>
      </c>
      <c r="G952" s="7">
        <v>0</v>
      </c>
      <c r="H952" s="7">
        <f>IF(W951&gt;0,ROUND(MIN(C952,EvalSheet!$F$168)*$H$1,0),0)</f>
        <v>0</v>
      </c>
      <c r="I952" s="7">
        <f>IF(W951&gt;0,ROUND(MIN(C952,EvalSheet!$F$168)*$I$1,2),0)</f>
        <v>0</v>
      </c>
      <c r="J952" s="7">
        <f>IF(W951&gt;0,ROUND(MIN(C952,EvalSheet!$F$168)*$J$1,2),0)</f>
        <v>0</v>
      </c>
      <c r="K952" s="7">
        <f>IF(W951&gt;0,ROUND(MIN(C952,EvalSheet!$F$168)*$K$1,2),0)</f>
        <v>0</v>
      </c>
      <c r="L952" s="6">
        <f t="shared" si="281"/>
        <v>0</v>
      </c>
      <c r="M952" s="7">
        <f t="shared" si="282"/>
        <v>0</v>
      </c>
      <c r="N952" s="2">
        <f t="shared" si="266"/>
        <v>0</v>
      </c>
      <c r="O952" s="80">
        <f t="shared" si="267"/>
        <v>0</v>
      </c>
      <c r="P952" s="79">
        <f t="shared" si="268"/>
        <v>0</v>
      </c>
      <c r="Q952" s="80">
        <f t="shared" si="269"/>
        <v>0</v>
      </c>
      <c r="R952" s="80">
        <f t="shared" si="270"/>
        <v>0</v>
      </c>
      <c r="S952">
        <f t="shared" si="283"/>
        <v>0</v>
      </c>
      <c r="T952" s="35">
        <f t="shared" si="271"/>
        <v>0</v>
      </c>
      <c r="U952" s="35">
        <f t="shared" si="284"/>
        <v>0</v>
      </c>
      <c r="V952" s="42">
        <f t="shared" si="285"/>
        <v>0</v>
      </c>
      <c r="W952" s="42">
        <f t="shared" si="286"/>
        <v>0</v>
      </c>
    </row>
    <row r="953" spans="2:23" x14ac:dyDescent="0.25">
      <c r="B953">
        <v>951</v>
      </c>
      <c r="C953" s="35">
        <f t="shared" si="280"/>
        <v>0</v>
      </c>
      <c r="D953" s="46">
        <f>IF(W952&gt;0,ROUND(PMT(EvalSheet!$F$92/12,EvalSheet!$F$96*12,-C953),5),0)</f>
        <v>0</v>
      </c>
      <c r="E953" s="6">
        <f t="shared" si="273"/>
        <v>0</v>
      </c>
      <c r="F953" s="6">
        <f>IF(W952&gt;0,ROUND(MIN(C953,EvalSheet!$F$168)*$F$1,2),0)</f>
        <v>0</v>
      </c>
      <c r="G953" s="7">
        <v>0</v>
      </c>
      <c r="H953" s="7">
        <f>IF(W952&gt;0,ROUND(MIN(C953,EvalSheet!$F$168)*$H$1,0),0)</f>
        <v>0</v>
      </c>
      <c r="I953" s="7">
        <f>IF(W952&gt;0,ROUND(MIN(C953,EvalSheet!$F$168)*$I$1,2),0)</f>
        <v>0</v>
      </c>
      <c r="J953" s="7">
        <f>IF(W952&gt;0,ROUND(MIN(C953,EvalSheet!$F$168)*$J$1,2),0)</f>
        <v>0</v>
      </c>
      <c r="K953" s="7">
        <f>IF(W952&gt;0,ROUND(MIN(C953,EvalSheet!$F$168)*$K$1,2),0)</f>
        <v>0</v>
      </c>
      <c r="L953" s="6">
        <f t="shared" si="281"/>
        <v>0</v>
      </c>
      <c r="M953" s="7">
        <f t="shared" si="282"/>
        <v>0</v>
      </c>
      <c r="N953" s="2">
        <f t="shared" si="266"/>
        <v>0</v>
      </c>
      <c r="O953" s="80">
        <f t="shared" si="267"/>
        <v>0</v>
      </c>
      <c r="P953" s="79">
        <f t="shared" si="268"/>
        <v>0</v>
      </c>
      <c r="Q953" s="80">
        <f t="shared" si="269"/>
        <v>0</v>
      </c>
      <c r="R953" s="80">
        <f t="shared" si="270"/>
        <v>0</v>
      </c>
      <c r="S953">
        <f t="shared" si="283"/>
        <v>0</v>
      </c>
      <c r="T953" s="35">
        <f t="shared" si="271"/>
        <v>0</v>
      </c>
      <c r="U953" s="35">
        <f t="shared" si="284"/>
        <v>0</v>
      </c>
      <c r="V953" s="42">
        <f t="shared" si="285"/>
        <v>0</v>
      </c>
      <c r="W953" s="42">
        <f t="shared" si="286"/>
        <v>0</v>
      </c>
    </row>
    <row r="954" spans="2:23" x14ac:dyDescent="0.25">
      <c r="B954">
        <v>952</v>
      </c>
      <c r="C954" s="35">
        <f t="shared" si="280"/>
        <v>0</v>
      </c>
      <c r="D954" s="46">
        <f>IF(W953&gt;0,ROUND(PMT(EvalSheet!$F$92/12,EvalSheet!$F$96*12,-C954),5),0)</f>
        <v>0</v>
      </c>
      <c r="E954" s="6">
        <f t="shared" si="273"/>
        <v>0</v>
      </c>
      <c r="F954" s="6">
        <f>IF(W953&gt;0,ROUND(MIN(C954,EvalSheet!$F$168)*$F$1,2),0)</f>
        <v>0</v>
      </c>
      <c r="G954" s="7">
        <v>0</v>
      </c>
      <c r="H954" s="7">
        <f>IF(W953&gt;0,ROUND(MIN(C954,EvalSheet!$F$168)*$H$1,0),0)</f>
        <v>0</v>
      </c>
      <c r="I954" s="7">
        <f>IF(W953&gt;0,ROUND(MIN(C954,EvalSheet!$F$168)*$I$1,2),0)</f>
        <v>0</v>
      </c>
      <c r="J954" s="7">
        <f>IF(W953&gt;0,ROUND(MIN(C954,EvalSheet!$F$168)*$J$1,2),0)</f>
        <v>0</v>
      </c>
      <c r="K954" s="7">
        <f>IF(W953&gt;0,ROUND(MIN(C954,EvalSheet!$F$168)*$K$1,2),0)</f>
        <v>0</v>
      </c>
      <c r="L954" s="6">
        <f t="shared" si="281"/>
        <v>0</v>
      </c>
      <c r="M954" s="7">
        <f t="shared" si="282"/>
        <v>0</v>
      </c>
      <c r="N954" s="2">
        <f t="shared" si="266"/>
        <v>0</v>
      </c>
      <c r="O954" s="80">
        <f t="shared" si="267"/>
        <v>0</v>
      </c>
      <c r="P954" s="79">
        <f t="shared" si="268"/>
        <v>0</v>
      </c>
      <c r="Q954" s="80">
        <f t="shared" si="269"/>
        <v>0</v>
      </c>
      <c r="R954" s="80">
        <f t="shared" si="270"/>
        <v>0</v>
      </c>
      <c r="S954">
        <f t="shared" si="283"/>
        <v>0</v>
      </c>
      <c r="T954" s="35">
        <f t="shared" si="271"/>
        <v>0</v>
      </c>
      <c r="U954" s="35">
        <f t="shared" si="284"/>
        <v>0</v>
      </c>
      <c r="V954" s="42">
        <f t="shared" si="285"/>
        <v>0</v>
      </c>
      <c r="W954" s="42">
        <f t="shared" si="286"/>
        <v>0</v>
      </c>
    </row>
    <row r="955" spans="2:23" x14ac:dyDescent="0.25">
      <c r="B955">
        <v>953</v>
      </c>
      <c r="C955" s="35">
        <f t="shared" si="280"/>
        <v>0</v>
      </c>
      <c r="D955" s="46">
        <f>IF(W954&gt;0,ROUND(PMT(EvalSheet!$F$92/12,EvalSheet!$F$96*12,-C955),5),0)</f>
        <v>0</v>
      </c>
      <c r="E955" s="6">
        <f t="shared" si="273"/>
        <v>0</v>
      </c>
      <c r="F955" s="6">
        <f>IF(W954&gt;0,ROUND(MIN(C955,EvalSheet!$F$168)*$F$1,2),0)</f>
        <v>0</v>
      </c>
      <c r="G955" s="7">
        <v>0</v>
      </c>
      <c r="H955" s="7">
        <f>IF(W954&gt;0,ROUND(MIN(C955,EvalSheet!$F$168)*$H$1,0),0)</f>
        <v>0</v>
      </c>
      <c r="I955" s="7">
        <f>IF(W954&gt;0,ROUND(MIN(C955,EvalSheet!$F$168)*$I$1,2),0)</f>
        <v>0</v>
      </c>
      <c r="J955" s="7">
        <f>IF(W954&gt;0,ROUND(MIN(C955,EvalSheet!$F$168)*$J$1,2),0)</f>
        <v>0</v>
      </c>
      <c r="K955" s="7">
        <f>IF(W954&gt;0,ROUND(MIN(C955,EvalSheet!$F$168)*$K$1,2),0)</f>
        <v>0</v>
      </c>
      <c r="L955" s="6">
        <f t="shared" si="281"/>
        <v>0</v>
      </c>
      <c r="M955" s="7">
        <f t="shared" si="282"/>
        <v>0</v>
      </c>
      <c r="N955" s="2">
        <f t="shared" si="266"/>
        <v>0</v>
      </c>
      <c r="O955" s="80">
        <f t="shared" si="267"/>
        <v>0</v>
      </c>
      <c r="P955" s="79">
        <f t="shared" si="268"/>
        <v>0</v>
      </c>
      <c r="Q955" s="80">
        <f t="shared" si="269"/>
        <v>0</v>
      </c>
      <c r="R955" s="80">
        <f t="shared" si="270"/>
        <v>0</v>
      </c>
      <c r="S955">
        <f t="shared" si="283"/>
        <v>0</v>
      </c>
      <c r="T955" s="35">
        <f t="shared" si="271"/>
        <v>0</v>
      </c>
      <c r="U955" s="35">
        <f t="shared" si="284"/>
        <v>0</v>
      </c>
      <c r="V955" s="42">
        <f t="shared" si="285"/>
        <v>0</v>
      </c>
      <c r="W955" s="42">
        <f t="shared" si="286"/>
        <v>0</v>
      </c>
    </row>
    <row r="956" spans="2:23" x14ac:dyDescent="0.25">
      <c r="B956">
        <v>954</v>
      </c>
      <c r="C956" s="35">
        <f t="shared" si="280"/>
        <v>0</v>
      </c>
      <c r="D956" s="46">
        <f>IF(W955&gt;0,ROUND(PMT(EvalSheet!$F$92/12,EvalSheet!$F$96*12,-C956),5),0)</f>
        <v>0</v>
      </c>
      <c r="E956" s="6">
        <f t="shared" si="273"/>
        <v>0</v>
      </c>
      <c r="F956" s="6">
        <f>IF(W955&gt;0,ROUND(MIN(C956,EvalSheet!$F$168)*$F$1,2),0)</f>
        <v>0</v>
      </c>
      <c r="G956" s="7">
        <v>0</v>
      </c>
      <c r="H956" s="7">
        <f>IF(W955&gt;0,ROUND(MIN(C956,EvalSheet!$F$168)*$H$1,0),0)</f>
        <v>0</v>
      </c>
      <c r="I956" s="7">
        <f>IF(W955&gt;0,ROUND(MIN(C956,EvalSheet!$F$168)*$I$1,2),0)</f>
        <v>0</v>
      </c>
      <c r="J956" s="7">
        <f>IF(W955&gt;0,ROUND(MIN(C956,EvalSheet!$F$168)*$J$1,2),0)</f>
        <v>0</v>
      </c>
      <c r="K956" s="7">
        <f>IF(W955&gt;0,ROUND(MIN(C956,EvalSheet!$F$168)*$K$1,2),0)</f>
        <v>0</v>
      </c>
      <c r="L956" s="6">
        <f t="shared" si="281"/>
        <v>0</v>
      </c>
      <c r="M956" s="7">
        <f t="shared" si="282"/>
        <v>0</v>
      </c>
      <c r="N956" s="2">
        <f t="shared" si="266"/>
        <v>0</v>
      </c>
      <c r="O956" s="80">
        <f t="shared" si="267"/>
        <v>0</v>
      </c>
      <c r="P956" s="79">
        <f t="shared" si="268"/>
        <v>0</v>
      </c>
      <c r="Q956" s="80">
        <f t="shared" si="269"/>
        <v>0</v>
      </c>
      <c r="R956" s="80">
        <f t="shared" si="270"/>
        <v>0</v>
      </c>
      <c r="S956">
        <f t="shared" si="283"/>
        <v>0</v>
      </c>
      <c r="T956" s="35">
        <f t="shared" si="271"/>
        <v>0</v>
      </c>
      <c r="U956" s="35">
        <f t="shared" si="284"/>
        <v>0</v>
      </c>
      <c r="V956" s="42">
        <f t="shared" si="285"/>
        <v>0</v>
      </c>
      <c r="W956" s="42">
        <f t="shared" si="286"/>
        <v>0</v>
      </c>
    </row>
    <row r="957" spans="2:23" x14ac:dyDescent="0.25">
      <c r="B957">
        <v>955</v>
      </c>
      <c r="C957" s="35">
        <f t="shared" si="280"/>
        <v>0</v>
      </c>
      <c r="D957" s="46">
        <f>IF(W956&gt;0,ROUND(PMT(EvalSheet!$F$92/12,EvalSheet!$F$96*12,-C957),5),0)</f>
        <v>0</v>
      </c>
      <c r="E957" s="6">
        <f t="shared" si="273"/>
        <v>0</v>
      </c>
      <c r="F957" s="6">
        <f>IF(W956&gt;0,ROUND(MIN(C957,EvalSheet!$F$168)*$F$1,2),0)</f>
        <v>0</v>
      </c>
      <c r="G957" s="7">
        <v>0</v>
      </c>
      <c r="H957" s="7">
        <f>IF(W956&gt;0,ROUND(MIN(C957,EvalSheet!$F$168)*$H$1,0),0)</f>
        <v>0</v>
      </c>
      <c r="I957" s="7">
        <f>IF(W956&gt;0,ROUND(MIN(C957,EvalSheet!$F$168)*$I$1,2),0)</f>
        <v>0</v>
      </c>
      <c r="J957" s="7">
        <f>IF(W956&gt;0,ROUND(MIN(C957,EvalSheet!$F$168)*$J$1,2),0)</f>
        <v>0</v>
      </c>
      <c r="K957" s="7">
        <f>IF(W956&gt;0,ROUND(MIN(C957,EvalSheet!$F$168)*$K$1,2),0)</f>
        <v>0</v>
      </c>
      <c r="L957" s="6">
        <f t="shared" si="281"/>
        <v>0</v>
      </c>
      <c r="M957" s="7">
        <f t="shared" si="282"/>
        <v>0</v>
      </c>
      <c r="N957" s="2">
        <f t="shared" si="266"/>
        <v>0</v>
      </c>
      <c r="O957" s="80">
        <f t="shared" si="267"/>
        <v>0</v>
      </c>
      <c r="P957" s="79">
        <f t="shared" si="268"/>
        <v>0</v>
      </c>
      <c r="Q957" s="80">
        <f t="shared" si="269"/>
        <v>0</v>
      </c>
      <c r="R957" s="80">
        <f t="shared" si="270"/>
        <v>0</v>
      </c>
      <c r="S957">
        <f t="shared" si="283"/>
        <v>0</v>
      </c>
      <c r="T957" s="35">
        <f t="shared" si="271"/>
        <v>0</v>
      </c>
      <c r="U957" s="35">
        <f t="shared" si="284"/>
        <v>0</v>
      </c>
      <c r="V957" s="42">
        <f t="shared" si="285"/>
        <v>0</v>
      </c>
      <c r="W957" s="42">
        <f t="shared" si="286"/>
        <v>0</v>
      </c>
    </row>
    <row r="958" spans="2:23" x14ac:dyDescent="0.25">
      <c r="B958">
        <v>956</v>
      </c>
      <c r="C958" s="35">
        <f t="shared" si="280"/>
        <v>0</v>
      </c>
      <c r="D958" s="46">
        <f>IF(W957&gt;0,ROUND(PMT(EvalSheet!$F$92/12,EvalSheet!$F$96*12,-C958),5),0)</f>
        <v>0</v>
      </c>
      <c r="E958" s="6">
        <f t="shared" si="273"/>
        <v>0</v>
      </c>
      <c r="F958" s="6">
        <f>IF(W957&gt;0,ROUND(MIN(C958,EvalSheet!$F$168)*$F$1,2),0)</f>
        <v>0</v>
      </c>
      <c r="G958" s="7">
        <v>0</v>
      </c>
      <c r="H958" s="7">
        <f>IF(W957&gt;0,ROUND(MIN(C958,EvalSheet!$F$168)*$H$1,0),0)</f>
        <v>0</v>
      </c>
      <c r="I958" s="7">
        <f>IF(W957&gt;0,ROUND(MIN(C958,EvalSheet!$F$168)*$I$1,2),0)</f>
        <v>0</v>
      </c>
      <c r="J958" s="7">
        <f>IF(W957&gt;0,ROUND(MIN(C958,EvalSheet!$F$168)*$J$1,2),0)</f>
        <v>0</v>
      </c>
      <c r="K958" s="7">
        <f>IF(W957&gt;0,ROUND(MIN(C958,EvalSheet!$F$168)*$K$1,2),0)</f>
        <v>0</v>
      </c>
      <c r="L958" s="6">
        <f t="shared" si="281"/>
        <v>0</v>
      </c>
      <c r="M958" s="7">
        <f t="shared" si="282"/>
        <v>0</v>
      </c>
      <c r="N958" s="2">
        <f t="shared" si="266"/>
        <v>0</v>
      </c>
      <c r="O958" s="80">
        <f t="shared" si="267"/>
        <v>0</v>
      </c>
      <c r="P958" s="79">
        <f t="shared" si="268"/>
        <v>0</v>
      </c>
      <c r="Q958" s="80">
        <f t="shared" si="269"/>
        <v>0</v>
      </c>
      <c r="R958" s="80">
        <f t="shared" si="270"/>
        <v>0</v>
      </c>
      <c r="S958">
        <f t="shared" si="283"/>
        <v>0</v>
      </c>
      <c r="T958" s="35">
        <f t="shared" si="271"/>
        <v>0</v>
      </c>
      <c r="U958" s="35">
        <f t="shared" si="284"/>
        <v>0</v>
      </c>
      <c r="V958" s="42">
        <f t="shared" si="285"/>
        <v>0</v>
      </c>
      <c r="W958" s="42">
        <f t="shared" si="286"/>
        <v>0</v>
      </c>
    </row>
    <row r="959" spans="2:23" x14ac:dyDescent="0.25">
      <c r="B959">
        <v>957</v>
      </c>
      <c r="C959" s="35">
        <f t="shared" si="280"/>
        <v>0</v>
      </c>
      <c r="D959" s="46">
        <f>IF(W958&gt;0,ROUND(PMT(EvalSheet!$F$92/12,EvalSheet!$F$96*12,-C959),5),0)</f>
        <v>0</v>
      </c>
      <c r="E959" s="6">
        <f t="shared" si="273"/>
        <v>0</v>
      </c>
      <c r="F959" s="6">
        <f>IF(W958&gt;0,ROUND(MIN(C959,EvalSheet!$F$168)*$F$1,2),0)</f>
        <v>0</v>
      </c>
      <c r="G959" s="7">
        <v>0</v>
      </c>
      <c r="H959" s="7">
        <f>IF(W958&gt;0,ROUND(MIN(C959,EvalSheet!$F$168)*$H$1,0),0)</f>
        <v>0</v>
      </c>
      <c r="I959" s="7">
        <f>IF(W958&gt;0,ROUND(MIN(C959,EvalSheet!$F$168)*$I$1,2),0)</f>
        <v>0</v>
      </c>
      <c r="J959" s="7">
        <f>IF(W958&gt;0,ROUND(MIN(C959,EvalSheet!$F$168)*$J$1,2),0)</f>
        <v>0</v>
      </c>
      <c r="K959" s="7">
        <f>IF(W958&gt;0,ROUND(MIN(C959,EvalSheet!$F$168)*$K$1,2),0)</f>
        <v>0</v>
      </c>
      <c r="L959" s="6">
        <f t="shared" si="281"/>
        <v>0</v>
      </c>
      <c r="M959" s="7">
        <f t="shared" si="282"/>
        <v>0</v>
      </c>
      <c r="N959" s="2">
        <f t="shared" si="266"/>
        <v>0</v>
      </c>
      <c r="O959" s="80">
        <f t="shared" si="267"/>
        <v>0</v>
      </c>
      <c r="P959" s="79">
        <f t="shared" si="268"/>
        <v>0</v>
      </c>
      <c r="Q959" s="80">
        <f t="shared" si="269"/>
        <v>0</v>
      </c>
      <c r="R959" s="80">
        <f t="shared" si="270"/>
        <v>0</v>
      </c>
      <c r="S959">
        <f t="shared" si="283"/>
        <v>0</v>
      </c>
      <c r="T959" s="35">
        <f t="shared" si="271"/>
        <v>0</v>
      </c>
      <c r="U959" s="35">
        <f t="shared" si="284"/>
        <v>0</v>
      </c>
      <c r="V959" s="42">
        <f t="shared" si="285"/>
        <v>0</v>
      </c>
      <c r="W959" s="42">
        <f t="shared" si="286"/>
        <v>0</v>
      </c>
    </row>
    <row r="960" spans="2:23" x14ac:dyDescent="0.25">
      <c r="B960">
        <v>958</v>
      </c>
      <c r="C960" s="35">
        <f t="shared" si="280"/>
        <v>0</v>
      </c>
      <c r="D960" s="46">
        <f>IF(W959&gt;0,ROUND(PMT(EvalSheet!$F$92/12,EvalSheet!$F$96*12,-C960),5),0)</f>
        <v>0</v>
      </c>
      <c r="E960" s="6">
        <f t="shared" si="273"/>
        <v>0</v>
      </c>
      <c r="F960" s="6">
        <f>IF(W959&gt;0,ROUND(MIN(C960,EvalSheet!$F$168)*$F$1,2),0)</f>
        <v>0</v>
      </c>
      <c r="G960" s="7">
        <v>0</v>
      </c>
      <c r="H960" s="7">
        <f>IF(W959&gt;0,ROUND(MIN(C960,EvalSheet!$F$168)*$H$1,0),0)</f>
        <v>0</v>
      </c>
      <c r="I960" s="7">
        <f>IF(W959&gt;0,ROUND(MIN(C960,EvalSheet!$F$168)*$I$1,2),0)</f>
        <v>0</v>
      </c>
      <c r="J960" s="7">
        <f>IF(W959&gt;0,ROUND(MIN(C960,EvalSheet!$F$168)*$J$1,2),0)</f>
        <v>0</v>
      </c>
      <c r="K960" s="7">
        <f>IF(W959&gt;0,ROUND(MIN(C960,EvalSheet!$F$168)*$K$1,2),0)</f>
        <v>0</v>
      </c>
      <c r="L960" s="6">
        <f t="shared" si="281"/>
        <v>0</v>
      </c>
      <c r="M960" s="7">
        <f t="shared" si="282"/>
        <v>0</v>
      </c>
      <c r="N960" s="2">
        <f t="shared" si="266"/>
        <v>0</v>
      </c>
      <c r="O960" s="80">
        <f t="shared" si="267"/>
        <v>0</v>
      </c>
      <c r="P960" s="79">
        <f t="shared" si="268"/>
        <v>0</v>
      </c>
      <c r="Q960" s="80">
        <f t="shared" si="269"/>
        <v>0</v>
      </c>
      <c r="R960" s="80">
        <f t="shared" si="270"/>
        <v>0</v>
      </c>
      <c r="S960">
        <f t="shared" si="283"/>
        <v>0</v>
      </c>
      <c r="T960" s="35">
        <f t="shared" si="271"/>
        <v>0</v>
      </c>
      <c r="U960" s="35">
        <f t="shared" si="284"/>
        <v>0</v>
      </c>
      <c r="V960" s="42">
        <f t="shared" si="285"/>
        <v>0</v>
      </c>
      <c r="W960" s="42">
        <f t="shared" si="286"/>
        <v>0</v>
      </c>
    </row>
    <row r="961" spans="2:23" x14ac:dyDescent="0.25">
      <c r="B961">
        <v>959</v>
      </c>
      <c r="C961" s="35">
        <f t="shared" si="280"/>
        <v>0</v>
      </c>
      <c r="D961" s="46">
        <f>IF(W960&gt;0,ROUND(PMT(EvalSheet!$F$92/12,EvalSheet!$F$96*12,-C961),5),0)</f>
        <v>0</v>
      </c>
      <c r="E961" s="6">
        <f t="shared" si="273"/>
        <v>0</v>
      </c>
      <c r="F961" s="6">
        <f>IF(W960&gt;0,ROUND(MIN(C961,EvalSheet!$F$168)*$F$1,2),0)</f>
        <v>0</v>
      </c>
      <c r="G961" s="7">
        <v>0</v>
      </c>
      <c r="H961" s="7">
        <f>IF(W960&gt;0,ROUND(MIN(C961,EvalSheet!$F$168)*$H$1,0),0)</f>
        <v>0</v>
      </c>
      <c r="I961" s="7">
        <f>IF(W960&gt;0,ROUND(MIN(C961,EvalSheet!$F$168)*$I$1,2),0)</f>
        <v>0</v>
      </c>
      <c r="J961" s="7">
        <f>IF(W960&gt;0,ROUND(MIN(C961,EvalSheet!$F$168)*$J$1,2),0)</f>
        <v>0</v>
      </c>
      <c r="K961" s="7">
        <f>IF(W960&gt;0,ROUND(MIN(C961,EvalSheet!$F$168)*$K$1,2),0)</f>
        <v>0</v>
      </c>
      <c r="L961" s="6">
        <f t="shared" si="281"/>
        <v>0</v>
      </c>
      <c r="M961" s="7">
        <f t="shared" si="282"/>
        <v>0</v>
      </c>
      <c r="N961" s="2">
        <f t="shared" si="266"/>
        <v>0</v>
      </c>
      <c r="O961" s="80">
        <f t="shared" si="267"/>
        <v>0</v>
      </c>
      <c r="P961" s="79">
        <f t="shared" si="268"/>
        <v>0</v>
      </c>
      <c r="Q961" s="80">
        <f t="shared" si="269"/>
        <v>0</v>
      </c>
      <c r="R961" s="80">
        <f t="shared" si="270"/>
        <v>0</v>
      </c>
      <c r="S961">
        <f t="shared" si="283"/>
        <v>0</v>
      </c>
      <c r="T961" s="35">
        <f t="shared" si="271"/>
        <v>0</v>
      </c>
      <c r="U961" s="35">
        <f t="shared" si="284"/>
        <v>0</v>
      </c>
      <c r="V961" s="42">
        <f t="shared" si="285"/>
        <v>0</v>
      </c>
      <c r="W961" s="42">
        <f t="shared" si="286"/>
        <v>0</v>
      </c>
    </row>
    <row r="962" spans="2:23" x14ac:dyDescent="0.25">
      <c r="B962">
        <v>960</v>
      </c>
      <c r="C962" s="35">
        <f t="shared" si="280"/>
        <v>0</v>
      </c>
      <c r="D962" s="46">
        <f>IF(W961&gt;0,ROUND(PMT(EvalSheet!$F$92/12,EvalSheet!$F$96*12,-C962),5),0)</f>
        <v>0</v>
      </c>
      <c r="E962" s="6">
        <f t="shared" si="273"/>
        <v>0</v>
      </c>
      <c r="F962" s="6">
        <f>IF(W961&gt;0,ROUND(MIN(C962,EvalSheet!$F$168)*$F$1,2),0)</f>
        <v>0</v>
      </c>
      <c r="G962" s="7">
        <v>0</v>
      </c>
      <c r="H962" s="7">
        <f>IF(W961&gt;0,ROUND(MIN(C962,EvalSheet!$F$168)*$H$1,0),0)</f>
        <v>0</v>
      </c>
      <c r="I962" s="7">
        <f>IF(W961&gt;0,ROUND(MIN(C962,EvalSheet!$F$168)*$I$1,2),0)</f>
        <v>0</v>
      </c>
      <c r="J962" s="7">
        <f>IF(W961&gt;0,ROUND(MIN(C962,EvalSheet!$F$168)*$J$1,2),0)</f>
        <v>0</v>
      </c>
      <c r="K962" s="7">
        <f>IF(W961&gt;0,ROUND(MIN(C962,EvalSheet!$F$168)*$K$1,2),0)</f>
        <v>0</v>
      </c>
      <c r="L962" s="6">
        <f t="shared" si="281"/>
        <v>0</v>
      </c>
      <c r="M962" s="7">
        <f t="shared" si="282"/>
        <v>0</v>
      </c>
      <c r="N962" s="2">
        <f t="shared" si="266"/>
        <v>0</v>
      </c>
      <c r="O962" s="80">
        <f t="shared" si="267"/>
        <v>0</v>
      </c>
      <c r="P962" s="79">
        <f t="shared" si="268"/>
        <v>0</v>
      </c>
      <c r="Q962" s="80">
        <f t="shared" si="269"/>
        <v>0</v>
      </c>
      <c r="R962" s="80">
        <f t="shared" si="270"/>
        <v>0</v>
      </c>
      <c r="S962">
        <f t="shared" si="283"/>
        <v>0</v>
      </c>
      <c r="T962" s="35">
        <f t="shared" si="271"/>
        <v>0</v>
      </c>
      <c r="U962" s="35">
        <f t="shared" si="284"/>
        <v>0</v>
      </c>
      <c r="V962" s="42">
        <f t="shared" si="285"/>
        <v>0</v>
      </c>
      <c r="W962" s="42">
        <f t="shared" si="286"/>
        <v>0</v>
      </c>
    </row>
    <row r="963" spans="2:23" x14ac:dyDescent="0.25">
      <c r="B963">
        <v>961</v>
      </c>
      <c r="C963" s="35">
        <f t="shared" si="280"/>
        <v>0</v>
      </c>
      <c r="D963" s="46">
        <f>IF(W962&gt;0,ROUND(PMT(EvalSheet!$F$92/12,EvalSheet!$F$96*12,-C963),5),0)</f>
        <v>0</v>
      </c>
      <c r="E963" s="6">
        <f t="shared" si="273"/>
        <v>0</v>
      </c>
      <c r="F963" s="6">
        <f>IF(W962&gt;0,ROUND(MIN(C963,EvalSheet!$F$168)*$F$1,2),0)</f>
        <v>0</v>
      </c>
      <c r="G963" s="7">
        <v>0</v>
      </c>
      <c r="H963" s="7">
        <f>IF(W962&gt;0,ROUND(MIN(C963,EvalSheet!$F$168)*$H$1,0),0)</f>
        <v>0</v>
      </c>
      <c r="I963" s="7">
        <f>IF(W962&gt;0,ROUND(MIN(C963,EvalSheet!$F$168)*$I$1,2),0)</f>
        <v>0</v>
      </c>
      <c r="J963" s="7">
        <f>IF(W962&gt;0,ROUND(MIN(C963,EvalSheet!$F$168)*$J$1,2),0)</f>
        <v>0</v>
      </c>
      <c r="K963" s="7">
        <f>IF(W962&gt;0,ROUND(MIN(C963,EvalSheet!$F$168)*$K$1,2),0)</f>
        <v>0</v>
      </c>
      <c r="L963" s="6">
        <f t="shared" si="281"/>
        <v>0</v>
      </c>
      <c r="M963" s="7">
        <f t="shared" si="282"/>
        <v>0</v>
      </c>
      <c r="N963" s="2">
        <f t="shared" ref="N963:N1006" si="287">INT(M963)</f>
        <v>0</v>
      </c>
      <c r="O963" s="80">
        <f t="shared" ref="O963:O1006" si="288">INT((M963-N963)*10)/10</f>
        <v>0</v>
      </c>
      <c r="P963" s="79">
        <f t="shared" ref="P963:P1006" si="289">M963-N963-O963</f>
        <v>0</v>
      </c>
      <c r="Q963" s="80">
        <f t="shared" ref="Q963:Q1006" si="290">IF(OR(P963=0.05,P963=0),P963,IF(AND(P963&gt;0.051,P963&lt;0.1),0.1,IF(AND(P963&gt;0.001,P963&lt;0.05),0.05,P963)))</f>
        <v>0</v>
      </c>
      <c r="R963" s="80">
        <f t="shared" ref="R963:R1006" si="291">N963+O963+Q963</f>
        <v>0</v>
      </c>
      <c r="S963">
        <f t="shared" si="283"/>
        <v>0</v>
      </c>
      <c r="T963" s="35">
        <f t="shared" si="271"/>
        <v>0</v>
      </c>
      <c r="U963" s="35">
        <f t="shared" si="284"/>
        <v>0</v>
      </c>
      <c r="V963" s="42">
        <f t="shared" si="285"/>
        <v>0</v>
      </c>
      <c r="W963" s="42">
        <f t="shared" si="286"/>
        <v>0</v>
      </c>
    </row>
    <row r="964" spans="2:23" x14ac:dyDescent="0.25">
      <c r="B964">
        <v>962</v>
      </c>
      <c r="C964" s="35">
        <f t="shared" si="280"/>
        <v>0</v>
      </c>
      <c r="D964" s="46">
        <f>IF(W963&gt;0,ROUND(PMT(EvalSheet!$F$92/12,EvalSheet!$F$96*12,-C964),5),0)</f>
        <v>0</v>
      </c>
      <c r="E964" s="6">
        <f t="shared" si="273"/>
        <v>0</v>
      </c>
      <c r="F964" s="6">
        <f>IF(W963&gt;0,ROUND(MIN(C964,EvalSheet!$F$168)*$F$1,2),0)</f>
        <v>0</v>
      </c>
      <c r="G964" s="7">
        <v>0</v>
      </c>
      <c r="H964" s="7">
        <f>IF(W963&gt;0,ROUND(MIN(C964,EvalSheet!$F$168)*$H$1,0),0)</f>
        <v>0</v>
      </c>
      <c r="I964" s="7">
        <f>IF(W963&gt;0,ROUND(MIN(C964,EvalSheet!$F$168)*$I$1,2),0)</f>
        <v>0</v>
      </c>
      <c r="J964" s="7">
        <f>IF(W963&gt;0,ROUND(MIN(C964,EvalSheet!$F$168)*$J$1,2),0)</f>
        <v>0</v>
      </c>
      <c r="K964" s="7">
        <f>IF(W963&gt;0,ROUND(MIN(C964,EvalSheet!$F$168)*$K$1,2),0)</f>
        <v>0</v>
      </c>
      <c r="L964" s="6">
        <f t="shared" si="281"/>
        <v>0</v>
      </c>
      <c r="M964" s="7">
        <f t="shared" si="282"/>
        <v>0</v>
      </c>
      <c r="N964" s="2">
        <f t="shared" si="287"/>
        <v>0</v>
      </c>
      <c r="O964" s="80">
        <f t="shared" si="288"/>
        <v>0</v>
      </c>
      <c r="P964" s="79">
        <f t="shared" si="289"/>
        <v>0</v>
      </c>
      <c r="Q964" s="80">
        <f t="shared" si="290"/>
        <v>0</v>
      </c>
      <c r="R964" s="80">
        <f t="shared" si="291"/>
        <v>0</v>
      </c>
      <c r="S964">
        <f t="shared" si="283"/>
        <v>0</v>
      </c>
      <c r="T964" s="35">
        <f t="shared" ref="T964:T1010" si="292">SUM(D964:E964)+R964+S964</f>
        <v>0</v>
      </c>
      <c r="U964" s="35">
        <f t="shared" si="284"/>
        <v>0</v>
      </c>
      <c r="V964" s="42">
        <f t="shared" si="285"/>
        <v>0</v>
      </c>
      <c r="W964" s="42">
        <f t="shared" si="286"/>
        <v>0</v>
      </c>
    </row>
    <row r="965" spans="2:23" x14ac:dyDescent="0.25">
      <c r="B965">
        <v>963</v>
      </c>
      <c r="C965" s="35">
        <f t="shared" si="280"/>
        <v>0</v>
      </c>
      <c r="D965" s="46">
        <f>IF(W964&gt;0,ROUND(PMT(EvalSheet!$F$92/12,EvalSheet!$F$96*12,-C965),5),0)</f>
        <v>0</v>
      </c>
      <c r="E965" s="6">
        <f t="shared" ref="E965:E1010" si="293">IF(W964&gt;0,ROUND(C965*$E$1/1000,2),0)</f>
        <v>0</v>
      </c>
      <c r="F965" s="6">
        <f>IF(W964&gt;0,ROUND(MIN(C965,EvalSheet!$F$168)*$F$1,2),0)</f>
        <v>0</v>
      </c>
      <c r="G965" s="7">
        <v>0</v>
      </c>
      <c r="H965" s="7">
        <f>IF(W964&gt;0,ROUND(MIN(C965,EvalSheet!$F$168)*$H$1,0),0)</f>
        <v>0</v>
      </c>
      <c r="I965" s="7">
        <f>IF(W964&gt;0,ROUND(MIN(C965,EvalSheet!$F$168)*$I$1,2),0)</f>
        <v>0</v>
      </c>
      <c r="J965" s="7">
        <f>IF(W964&gt;0,ROUND(MIN(C965,EvalSheet!$F$168)*$J$1,2),0)</f>
        <v>0</v>
      </c>
      <c r="K965" s="7">
        <f>IF(W964&gt;0,ROUND(MIN(C965,EvalSheet!$F$168)*$K$1,2),0)</f>
        <v>0</v>
      </c>
      <c r="L965" s="6">
        <f t="shared" si="281"/>
        <v>0</v>
      </c>
      <c r="M965" s="7">
        <f t="shared" si="282"/>
        <v>0</v>
      </c>
      <c r="N965" s="2">
        <f t="shared" si="287"/>
        <v>0</v>
      </c>
      <c r="O965" s="80">
        <f t="shared" si="288"/>
        <v>0</v>
      </c>
      <c r="P965" s="79">
        <f t="shared" si="289"/>
        <v>0</v>
      </c>
      <c r="Q965" s="80">
        <f t="shared" si="290"/>
        <v>0</v>
      </c>
      <c r="R965" s="80">
        <f t="shared" si="291"/>
        <v>0</v>
      </c>
      <c r="S965">
        <f t="shared" si="283"/>
        <v>0</v>
      </c>
      <c r="T965" s="35">
        <f t="shared" si="292"/>
        <v>0</v>
      </c>
      <c r="U965" s="35">
        <f t="shared" si="284"/>
        <v>0</v>
      </c>
      <c r="V965" s="42">
        <f t="shared" si="285"/>
        <v>0</v>
      </c>
      <c r="W965" s="42">
        <f t="shared" si="286"/>
        <v>0</v>
      </c>
    </row>
    <row r="966" spans="2:23" x14ac:dyDescent="0.25">
      <c r="B966">
        <v>964</v>
      </c>
      <c r="C966" s="35">
        <f t="shared" si="280"/>
        <v>0</v>
      </c>
      <c r="D966" s="46">
        <f>IF(W965&gt;0,ROUND(PMT(EvalSheet!$F$92/12,EvalSheet!$F$96*12,-C966),5),0)</f>
        <v>0</v>
      </c>
      <c r="E966" s="6">
        <f t="shared" si="293"/>
        <v>0</v>
      </c>
      <c r="F966" s="6">
        <f>IF(W965&gt;0,ROUND(MIN(C966,EvalSheet!$F$168)*$F$1,2),0)</f>
        <v>0</v>
      </c>
      <c r="G966" s="7">
        <v>0</v>
      </c>
      <c r="H966" s="7">
        <f>IF(W965&gt;0,ROUND(MIN(C966,EvalSheet!$F$168)*$H$1,0),0)</f>
        <v>0</v>
      </c>
      <c r="I966" s="7">
        <f>IF(W965&gt;0,ROUND(MIN(C966,EvalSheet!$F$168)*$I$1,2),0)</f>
        <v>0</v>
      </c>
      <c r="J966" s="7">
        <f>IF(W965&gt;0,ROUND(MIN(C966,EvalSheet!$F$168)*$J$1,2),0)</f>
        <v>0</v>
      </c>
      <c r="K966" s="7">
        <f>IF(W965&gt;0,ROUND(MIN(C966,EvalSheet!$F$168)*$K$1,2),0)</f>
        <v>0</v>
      </c>
      <c r="L966" s="6">
        <f t="shared" si="281"/>
        <v>0</v>
      </c>
      <c r="M966" s="7">
        <f t="shared" si="282"/>
        <v>0</v>
      </c>
      <c r="N966" s="2">
        <f t="shared" si="287"/>
        <v>0</v>
      </c>
      <c r="O966" s="80">
        <f t="shared" si="288"/>
        <v>0</v>
      </c>
      <c r="P966" s="79">
        <f t="shared" si="289"/>
        <v>0</v>
      </c>
      <c r="Q966" s="80">
        <f t="shared" si="290"/>
        <v>0</v>
      </c>
      <c r="R966" s="80">
        <f t="shared" si="291"/>
        <v>0</v>
      </c>
      <c r="S966">
        <f t="shared" si="283"/>
        <v>0</v>
      </c>
      <c r="T966" s="35">
        <f t="shared" si="292"/>
        <v>0</v>
      </c>
      <c r="U966" s="35">
        <f t="shared" si="284"/>
        <v>0</v>
      </c>
      <c r="V966" s="42">
        <f t="shared" si="285"/>
        <v>0</v>
      </c>
      <c r="W966" s="42">
        <f t="shared" si="286"/>
        <v>0</v>
      </c>
    </row>
    <row r="967" spans="2:23" x14ac:dyDescent="0.25">
      <c r="B967">
        <v>965</v>
      </c>
      <c r="C967" s="35">
        <f t="shared" si="280"/>
        <v>0</v>
      </c>
      <c r="D967" s="46">
        <f>IF(W966&gt;0,ROUND(PMT(EvalSheet!$F$92/12,EvalSheet!$F$96*12,-C967),5),0)</f>
        <v>0</v>
      </c>
      <c r="E967" s="6">
        <f t="shared" si="293"/>
        <v>0</v>
      </c>
      <c r="F967" s="6">
        <f>IF(W966&gt;0,ROUND(MIN(C967,EvalSheet!$F$168)*$F$1,2),0)</f>
        <v>0</v>
      </c>
      <c r="G967" s="7">
        <v>0</v>
      </c>
      <c r="H967" s="7">
        <f>IF(W966&gt;0,ROUND(MIN(C967,EvalSheet!$F$168)*$H$1,0),0)</f>
        <v>0</v>
      </c>
      <c r="I967" s="7">
        <f>IF(W966&gt;0,ROUND(MIN(C967,EvalSheet!$F$168)*$I$1,2),0)</f>
        <v>0</v>
      </c>
      <c r="J967" s="7">
        <f>IF(W966&gt;0,ROUND(MIN(C967,EvalSheet!$F$168)*$J$1,2),0)</f>
        <v>0</v>
      </c>
      <c r="K967" s="7">
        <f>IF(W966&gt;0,ROUND(MIN(C967,EvalSheet!$F$168)*$K$1,2),0)</f>
        <v>0</v>
      </c>
      <c r="L967" s="6">
        <f t="shared" si="281"/>
        <v>0</v>
      </c>
      <c r="M967" s="7">
        <f t="shared" si="282"/>
        <v>0</v>
      </c>
      <c r="N967" s="2">
        <f t="shared" si="287"/>
        <v>0</v>
      </c>
      <c r="O967" s="80">
        <f t="shared" si="288"/>
        <v>0</v>
      </c>
      <c r="P967" s="79">
        <f t="shared" si="289"/>
        <v>0</v>
      </c>
      <c r="Q967" s="80">
        <f t="shared" si="290"/>
        <v>0</v>
      </c>
      <c r="R967" s="80">
        <f t="shared" si="291"/>
        <v>0</v>
      </c>
      <c r="S967">
        <f t="shared" si="283"/>
        <v>0</v>
      </c>
      <c r="T967" s="35">
        <f t="shared" si="292"/>
        <v>0</v>
      </c>
      <c r="U967" s="35">
        <f t="shared" si="284"/>
        <v>0</v>
      </c>
      <c r="V967" s="42">
        <f t="shared" si="285"/>
        <v>0</v>
      </c>
      <c r="W967" s="42">
        <f t="shared" si="286"/>
        <v>0</v>
      </c>
    </row>
    <row r="968" spans="2:23" x14ac:dyDescent="0.25">
      <c r="B968">
        <v>966</v>
      </c>
      <c r="C968" s="35">
        <f t="shared" si="280"/>
        <v>0</v>
      </c>
      <c r="D968" s="46">
        <f>IF(W967&gt;0,ROUND(PMT(EvalSheet!$F$92/12,EvalSheet!$F$96*12,-C968),5),0)</f>
        <v>0</v>
      </c>
      <c r="E968" s="6">
        <f t="shared" si="293"/>
        <v>0</v>
      </c>
      <c r="F968" s="6">
        <f>IF(W967&gt;0,ROUND(MIN(C968,EvalSheet!$F$168)*$F$1,2),0)</f>
        <v>0</v>
      </c>
      <c r="G968" s="7">
        <v>0</v>
      </c>
      <c r="H968" s="7">
        <f>IF(W967&gt;0,ROUND(MIN(C968,EvalSheet!$F$168)*$H$1,0),0)</f>
        <v>0</v>
      </c>
      <c r="I968" s="7">
        <f>IF(W967&gt;0,ROUND(MIN(C968,EvalSheet!$F$168)*$I$1,2),0)</f>
        <v>0</v>
      </c>
      <c r="J968" s="7">
        <f>IF(W967&gt;0,ROUND(MIN(C968,EvalSheet!$F$168)*$J$1,2),0)</f>
        <v>0</v>
      </c>
      <c r="K968" s="7">
        <f>IF(W967&gt;0,ROUND(MIN(C968,EvalSheet!$F$168)*$K$1,2),0)</f>
        <v>0</v>
      </c>
      <c r="L968" s="6">
        <f t="shared" si="281"/>
        <v>0</v>
      </c>
      <c r="M968" s="7">
        <f t="shared" si="282"/>
        <v>0</v>
      </c>
      <c r="N968" s="2">
        <f t="shared" si="287"/>
        <v>0</v>
      </c>
      <c r="O968" s="80">
        <f t="shared" si="288"/>
        <v>0</v>
      </c>
      <c r="P968" s="79">
        <f t="shared" si="289"/>
        <v>0</v>
      </c>
      <c r="Q968" s="80">
        <f t="shared" si="290"/>
        <v>0</v>
      </c>
      <c r="R968" s="80">
        <f t="shared" si="291"/>
        <v>0</v>
      </c>
      <c r="S968">
        <f t="shared" si="283"/>
        <v>0</v>
      </c>
      <c r="T968" s="35">
        <f t="shared" si="292"/>
        <v>0</v>
      </c>
      <c r="U968" s="35">
        <f t="shared" si="284"/>
        <v>0</v>
      </c>
      <c r="V968" s="42">
        <f t="shared" si="285"/>
        <v>0</v>
      </c>
      <c r="W968" s="42">
        <f t="shared" si="286"/>
        <v>0</v>
      </c>
    </row>
    <row r="969" spans="2:23" x14ac:dyDescent="0.25">
      <c r="B969">
        <v>967</v>
      </c>
      <c r="C969" s="35">
        <f t="shared" si="280"/>
        <v>0</v>
      </c>
      <c r="D969" s="46">
        <f>IF(W968&gt;0,ROUND(PMT(EvalSheet!$F$92/12,EvalSheet!$F$96*12,-C969),5),0)</f>
        <v>0</v>
      </c>
      <c r="E969" s="6">
        <f t="shared" si="293"/>
        <v>0</v>
      </c>
      <c r="F969" s="6">
        <f>IF(W968&gt;0,ROUND(MIN(C969,EvalSheet!$F$168)*$F$1,2),0)</f>
        <v>0</v>
      </c>
      <c r="G969" s="7">
        <v>0</v>
      </c>
      <c r="H969" s="7">
        <f>IF(W968&gt;0,ROUND(MIN(C969,EvalSheet!$F$168)*$H$1,0),0)</f>
        <v>0</v>
      </c>
      <c r="I969" s="7">
        <f>IF(W968&gt;0,ROUND(MIN(C969,EvalSheet!$F$168)*$I$1,2),0)</f>
        <v>0</v>
      </c>
      <c r="J969" s="7">
        <f>IF(W968&gt;0,ROUND(MIN(C969,EvalSheet!$F$168)*$J$1,2),0)</f>
        <v>0</v>
      </c>
      <c r="K969" s="7">
        <f>IF(W968&gt;0,ROUND(MIN(C969,EvalSheet!$F$168)*$K$1,2),0)</f>
        <v>0</v>
      </c>
      <c r="L969" s="6">
        <f t="shared" si="281"/>
        <v>0</v>
      </c>
      <c r="M969" s="7">
        <f t="shared" si="282"/>
        <v>0</v>
      </c>
      <c r="N969" s="2">
        <f t="shared" si="287"/>
        <v>0</v>
      </c>
      <c r="O969" s="80">
        <f t="shared" si="288"/>
        <v>0</v>
      </c>
      <c r="P969" s="79">
        <f t="shared" si="289"/>
        <v>0</v>
      </c>
      <c r="Q969" s="80">
        <f t="shared" si="290"/>
        <v>0</v>
      </c>
      <c r="R969" s="80">
        <f t="shared" si="291"/>
        <v>0</v>
      </c>
      <c r="S969">
        <f t="shared" si="283"/>
        <v>0</v>
      </c>
      <c r="T969" s="35">
        <f t="shared" si="292"/>
        <v>0</v>
      </c>
      <c r="U969" s="35">
        <f t="shared" si="284"/>
        <v>0</v>
      </c>
      <c r="V969" s="42">
        <f t="shared" si="285"/>
        <v>0</v>
      </c>
      <c r="W969" s="42">
        <f t="shared" si="286"/>
        <v>0</v>
      </c>
    </row>
    <row r="970" spans="2:23" x14ac:dyDescent="0.25">
      <c r="B970">
        <v>968</v>
      </c>
      <c r="C970" s="35">
        <f t="shared" si="280"/>
        <v>0</v>
      </c>
      <c r="D970" s="46">
        <f>IF(W969&gt;0,ROUND(PMT(EvalSheet!$F$92/12,EvalSheet!$F$96*12,-C970),5),0)</f>
        <v>0</v>
      </c>
      <c r="E970" s="6">
        <f t="shared" si="293"/>
        <v>0</v>
      </c>
      <c r="F970" s="6">
        <f>IF(W969&gt;0,ROUND(MIN(C970,EvalSheet!$F$168)*$F$1,2),0)</f>
        <v>0</v>
      </c>
      <c r="G970" s="7">
        <v>0</v>
      </c>
      <c r="H970" s="7">
        <f>IF(W969&gt;0,ROUND(MIN(C970,EvalSheet!$F$168)*$H$1,0),0)</f>
        <v>0</v>
      </c>
      <c r="I970" s="7">
        <f>IF(W969&gt;0,ROUND(MIN(C970,EvalSheet!$F$168)*$I$1,2),0)</f>
        <v>0</v>
      </c>
      <c r="J970" s="7">
        <f>IF(W969&gt;0,ROUND(MIN(C970,EvalSheet!$F$168)*$J$1,2),0)</f>
        <v>0</v>
      </c>
      <c r="K970" s="7">
        <f>IF(W969&gt;0,ROUND(MIN(C970,EvalSheet!$F$168)*$K$1,2),0)</f>
        <v>0</v>
      </c>
      <c r="L970" s="6">
        <f t="shared" si="281"/>
        <v>0</v>
      </c>
      <c r="M970" s="7">
        <f t="shared" si="282"/>
        <v>0</v>
      </c>
      <c r="N970" s="2">
        <f t="shared" si="287"/>
        <v>0</v>
      </c>
      <c r="O970" s="80">
        <f t="shared" si="288"/>
        <v>0</v>
      </c>
      <c r="P970" s="79">
        <f t="shared" si="289"/>
        <v>0</v>
      </c>
      <c r="Q970" s="80">
        <f t="shared" si="290"/>
        <v>0</v>
      </c>
      <c r="R970" s="80">
        <f t="shared" si="291"/>
        <v>0</v>
      </c>
      <c r="S970">
        <f t="shared" si="283"/>
        <v>0</v>
      </c>
      <c r="T970" s="35">
        <f t="shared" si="292"/>
        <v>0</v>
      </c>
      <c r="U970" s="35">
        <f t="shared" si="284"/>
        <v>0</v>
      </c>
      <c r="V970" s="42">
        <f t="shared" si="285"/>
        <v>0</v>
      </c>
      <c r="W970" s="42">
        <f t="shared" si="286"/>
        <v>0</v>
      </c>
    </row>
    <row r="971" spans="2:23" x14ac:dyDescent="0.25">
      <c r="B971">
        <v>969</v>
      </c>
      <c r="C971" s="35">
        <f t="shared" si="280"/>
        <v>0</v>
      </c>
      <c r="D971" s="46">
        <f>IF(W970&gt;0,ROUND(PMT(EvalSheet!$F$92/12,EvalSheet!$F$96*12,-C971),5),0)</f>
        <v>0</v>
      </c>
      <c r="E971" s="6">
        <f t="shared" si="293"/>
        <v>0</v>
      </c>
      <c r="F971" s="6">
        <f>IF(W970&gt;0,ROUND(MIN(C971,EvalSheet!$F$168)*$F$1,2),0)</f>
        <v>0</v>
      </c>
      <c r="G971" s="7">
        <v>0</v>
      </c>
      <c r="H971" s="7">
        <f>IF(W970&gt;0,ROUND(MIN(C971,EvalSheet!$F$168)*$H$1,0),0)</f>
        <v>0</v>
      </c>
      <c r="I971" s="7">
        <f>IF(W970&gt;0,ROUND(MIN(C971,EvalSheet!$F$168)*$I$1,2),0)</f>
        <v>0</v>
      </c>
      <c r="J971" s="7">
        <f>IF(W970&gt;0,ROUND(MIN(C971,EvalSheet!$F$168)*$J$1,2),0)</f>
        <v>0</v>
      </c>
      <c r="K971" s="7">
        <f>IF(W970&gt;0,ROUND(MIN(C971,EvalSheet!$F$168)*$K$1,2),0)</f>
        <v>0</v>
      </c>
      <c r="L971" s="6">
        <f t="shared" si="281"/>
        <v>0</v>
      </c>
      <c r="M971" s="7">
        <f t="shared" si="282"/>
        <v>0</v>
      </c>
      <c r="N971" s="2">
        <f t="shared" si="287"/>
        <v>0</v>
      </c>
      <c r="O971" s="80">
        <f t="shared" si="288"/>
        <v>0</v>
      </c>
      <c r="P971" s="79">
        <f t="shared" si="289"/>
        <v>0</v>
      </c>
      <c r="Q971" s="80">
        <f t="shared" si="290"/>
        <v>0</v>
      </c>
      <c r="R971" s="80">
        <f t="shared" si="291"/>
        <v>0</v>
      </c>
      <c r="S971">
        <f t="shared" si="283"/>
        <v>0</v>
      </c>
      <c r="T971" s="35">
        <f t="shared" si="292"/>
        <v>0</v>
      </c>
      <c r="U971" s="35">
        <f t="shared" si="284"/>
        <v>0</v>
      </c>
      <c r="V971" s="42">
        <f t="shared" si="285"/>
        <v>0</v>
      </c>
      <c r="W971" s="42">
        <f t="shared" si="286"/>
        <v>0</v>
      </c>
    </row>
    <row r="972" spans="2:23" x14ac:dyDescent="0.25">
      <c r="B972">
        <v>970</v>
      </c>
      <c r="C972" s="35">
        <f t="shared" si="280"/>
        <v>0</v>
      </c>
      <c r="D972" s="46">
        <f>IF(W971&gt;0,ROUND(PMT(EvalSheet!$F$92/12,EvalSheet!$F$96*12,-C972),5),0)</f>
        <v>0</v>
      </c>
      <c r="E972" s="6">
        <f t="shared" si="293"/>
        <v>0</v>
      </c>
      <c r="F972" s="6">
        <f>IF(W971&gt;0,ROUND(MIN(C972,EvalSheet!$F$168)*$F$1,2),0)</f>
        <v>0</v>
      </c>
      <c r="G972" s="7">
        <v>0</v>
      </c>
      <c r="H972" s="7">
        <f>IF(W971&gt;0,ROUND(MIN(C972,EvalSheet!$F$168)*$H$1,0),0)</f>
        <v>0</v>
      </c>
      <c r="I972" s="7">
        <f>IF(W971&gt;0,ROUND(MIN(C972,EvalSheet!$F$168)*$I$1,2),0)</f>
        <v>0</v>
      </c>
      <c r="J972" s="7">
        <f>IF(W971&gt;0,ROUND(MIN(C972,EvalSheet!$F$168)*$J$1,2),0)</f>
        <v>0</v>
      </c>
      <c r="K972" s="7">
        <f>IF(W971&gt;0,ROUND(MIN(C972,EvalSheet!$F$168)*$K$1,2),0)</f>
        <v>0</v>
      </c>
      <c r="L972" s="6">
        <f t="shared" si="281"/>
        <v>0</v>
      </c>
      <c r="M972" s="7">
        <f t="shared" si="282"/>
        <v>0</v>
      </c>
      <c r="N972" s="2">
        <f t="shared" si="287"/>
        <v>0</v>
      </c>
      <c r="O972" s="80">
        <f t="shared" si="288"/>
        <v>0</v>
      </c>
      <c r="P972" s="79">
        <f t="shared" si="289"/>
        <v>0</v>
      </c>
      <c r="Q972" s="80">
        <f t="shared" si="290"/>
        <v>0</v>
      </c>
      <c r="R972" s="80">
        <f t="shared" si="291"/>
        <v>0</v>
      </c>
      <c r="S972">
        <f t="shared" si="283"/>
        <v>0</v>
      </c>
      <c r="T972" s="35">
        <f t="shared" si="292"/>
        <v>0</v>
      </c>
      <c r="U972" s="35">
        <f t="shared" si="284"/>
        <v>0</v>
      </c>
      <c r="V972" s="42">
        <f t="shared" si="285"/>
        <v>0</v>
      </c>
      <c r="W972" s="42">
        <f t="shared" si="286"/>
        <v>0</v>
      </c>
    </row>
    <row r="973" spans="2:23" x14ac:dyDescent="0.25">
      <c r="B973">
        <v>971</v>
      </c>
      <c r="C973" s="35">
        <f t="shared" ref="C973:C1008" si="294">IF(W972&gt;0,C972-1000,C972)</f>
        <v>0</v>
      </c>
      <c r="D973" s="46">
        <f>IF(W972&gt;0,ROUND(PMT(EvalSheet!$F$92/12,EvalSheet!$F$96*12,-C973),5),0)</f>
        <v>0</v>
      </c>
      <c r="E973" s="6">
        <f t="shared" si="293"/>
        <v>0</v>
      </c>
      <c r="F973" s="6">
        <f>IF(W972&gt;0,ROUND(MIN(C973,EvalSheet!$F$168)*$F$1,2),0)</f>
        <v>0</v>
      </c>
      <c r="G973" s="7">
        <v>0</v>
      </c>
      <c r="H973" s="7">
        <f>IF(W972&gt;0,ROUND(MIN(C973,EvalSheet!$F$168)*$H$1,0),0)</f>
        <v>0</v>
      </c>
      <c r="I973" s="7">
        <f>IF(W972&gt;0,ROUND(MIN(C973,EvalSheet!$F$168)*$I$1,2),0)</f>
        <v>0</v>
      </c>
      <c r="J973" s="7">
        <f>IF(W972&gt;0,ROUND(MIN(C973,EvalSheet!$F$168)*$J$1,2),0)</f>
        <v>0</v>
      </c>
      <c r="K973" s="7">
        <f>IF(W972&gt;0,ROUND(MIN(C973,EvalSheet!$F$168)*$K$1,2),0)</f>
        <v>0</v>
      </c>
      <c r="L973" s="6">
        <f t="shared" ref="L973:L1008" si="295">IF(W972&gt;0,F973+SUM(H973:K973),0)</f>
        <v>0</v>
      </c>
      <c r="M973" s="7">
        <f t="shared" ref="M973:M1008" si="296">IF(W972&gt;0,ROUND(L973/12,2),0)</f>
        <v>0</v>
      </c>
      <c r="N973" s="2">
        <f t="shared" si="287"/>
        <v>0</v>
      </c>
      <c r="O973" s="80">
        <f t="shared" si="288"/>
        <v>0</v>
      </c>
      <c r="P973" s="79">
        <f t="shared" si="289"/>
        <v>0</v>
      </c>
      <c r="Q973" s="80">
        <f t="shared" si="290"/>
        <v>0</v>
      </c>
      <c r="R973" s="80">
        <f t="shared" si="291"/>
        <v>0</v>
      </c>
      <c r="S973">
        <f t="shared" ref="S973:S1008" si="297">IF(W972&gt;0,S972,0)</f>
        <v>0</v>
      </c>
      <c r="T973" s="35">
        <f t="shared" si="292"/>
        <v>0</v>
      </c>
      <c r="U973" s="35">
        <f t="shared" ref="U973:U1008" si="298">IF(AND(T973&gt;0,T974=0),T973,0)</f>
        <v>0</v>
      </c>
      <c r="V973" s="42">
        <f t="shared" ref="V973:V1008" si="299">IF(W972&gt;0,V972,0)</f>
        <v>0</v>
      </c>
      <c r="W973" s="42">
        <f t="shared" ref="W973:W1008" si="300">IF(ROUND(T973-V973,2)&gt;0,ROUND(T973-V973,2),0)</f>
        <v>0</v>
      </c>
    </row>
    <row r="974" spans="2:23" x14ac:dyDescent="0.25">
      <c r="B974">
        <v>972</v>
      </c>
      <c r="C974" s="35">
        <f t="shared" si="294"/>
        <v>0</v>
      </c>
      <c r="D974" s="46">
        <f>IF(W973&gt;0,ROUND(PMT(EvalSheet!$F$92/12,EvalSheet!$F$96*12,-C974),5),0)</f>
        <v>0</v>
      </c>
      <c r="E974" s="6">
        <f t="shared" si="293"/>
        <v>0</v>
      </c>
      <c r="F974" s="6">
        <f>IF(W973&gt;0,ROUND(MIN(C974,EvalSheet!$F$168)*$F$1,2),0)</f>
        <v>0</v>
      </c>
      <c r="G974" s="7">
        <v>0</v>
      </c>
      <c r="H974" s="7">
        <f>IF(W973&gt;0,ROUND(MIN(C974,EvalSheet!$F$168)*$H$1,0),0)</f>
        <v>0</v>
      </c>
      <c r="I974" s="7">
        <f>IF(W973&gt;0,ROUND(MIN(C974,EvalSheet!$F$168)*$I$1,2),0)</f>
        <v>0</v>
      </c>
      <c r="J974" s="7">
        <f>IF(W973&gt;0,ROUND(MIN(C974,EvalSheet!$F$168)*$J$1,2),0)</f>
        <v>0</v>
      </c>
      <c r="K974" s="7">
        <f>IF(W973&gt;0,ROUND(MIN(C974,EvalSheet!$F$168)*$K$1,2),0)</f>
        <v>0</v>
      </c>
      <c r="L974" s="6">
        <f t="shared" si="295"/>
        <v>0</v>
      </c>
      <c r="M974" s="7">
        <f t="shared" si="296"/>
        <v>0</v>
      </c>
      <c r="N974" s="2">
        <f t="shared" si="287"/>
        <v>0</v>
      </c>
      <c r="O974" s="80">
        <f t="shared" si="288"/>
        <v>0</v>
      </c>
      <c r="P974" s="79">
        <f t="shared" si="289"/>
        <v>0</v>
      </c>
      <c r="Q974" s="80">
        <f t="shared" si="290"/>
        <v>0</v>
      </c>
      <c r="R974" s="80">
        <f t="shared" si="291"/>
        <v>0</v>
      </c>
      <c r="S974">
        <f t="shared" si="297"/>
        <v>0</v>
      </c>
      <c r="T974" s="35">
        <f t="shared" si="292"/>
        <v>0</v>
      </c>
      <c r="U974" s="35">
        <f t="shared" si="298"/>
        <v>0</v>
      </c>
      <c r="V974" s="42">
        <f t="shared" si="299"/>
        <v>0</v>
      </c>
      <c r="W974" s="42">
        <f t="shared" si="300"/>
        <v>0</v>
      </c>
    </row>
    <row r="975" spans="2:23" x14ac:dyDescent="0.25">
      <c r="B975">
        <v>973</v>
      </c>
      <c r="C975" s="35">
        <f t="shared" si="294"/>
        <v>0</v>
      </c>
      <c r="D975" s="46">
        <f>IF(W974&gt;0,ROUND(PMT(EvalSheet!$F$92/12,EvalSheet!$F$96*12,-C975),5),0)</f>
        <v>0</v>
      </c>
      <c r="E975" s="6">
        <f t="shared" si="293"/>
        <v>0</v>
      </c>
      <c r="F975" s="6">
        <f>IF(W974&gt;0,ROUND(MIN(C975,EvalSheet!$F$168)*$F$1,2),0)</f>
        <v>0</v>
      </c>
      <c r="G975" s="7">
        <v>0</v>
      </c>
      <c r="H975" s="7">
        <f>IF(W974&gt;0,ROUND(MIN(C975,EvalSheet!$F$168)*$H$1,0),0)</f>
        <v>0</v>
      </c>
      <c r="I975" s="7">
        <f>IF(W974&gt;0,ROUND(MIN(C975,EvalSheet!$F$168)*$I$1,2),0)</f>
        <v>0</v>
      </c>
      <c r="J975" s="7">
        <f>IF(W974&gt;0,ROUND(MIN(C975,EvalSheet!$F$168)*$J$1,2),0)</f>
        <v>0</v>
      </c>
      <c r="K975" s="7">
        <f>IF(W974&gt;0,ROUND(MIN(C975,EvalSheet!$F$168)*$K$1,2),0)</f>
        <v>0</v>
      </c>
      <c r="L975" s="6">
        <f t="shared" si="295"/>
        <v>0</v>
      </c>
      <c r="M975" s="7">
        <f t="shared" si="296"/>
        <v>0</v>
      </c>
      <c r="N975" s="2">
        <f t="shared" si="287"/>
        <v>0</v>
      </c>
      <c r="O975" s="80">
        <f t="shared" si="288"/>
        <v>0</v>
      </c>
      <c r="P975" s="79">
        <f t="shared" si="289"/>
        <v>0</v>
      </c>
      <c r="Q975" s="80">
        <f t="shared" si="290"/>
        <v>0</v>
      </c>
      <c r="R975" s="80">
        <f t="shared" si="291"/>
        <v>0</v>
      </c>
      <c r="S975">
        <f t="shared" si="297"/>
        <v>0</v>
      </c>
      <c r="T975" s="35">
        <f t="shared" si="292"/>
        <v>0</v>
      </c>
      <c r="U975" s="35">
        <f t="shared" si="298"/>
        <v>0</v>
      </c>
      <c r="V975" s="42">
        <f t="shared" si="299"/>
        <v>0</v>
      </c>
      <c r="W975" s="42">
        <f t="shared" si="300"/>
        <v>0</v>
      </c>
    </row>
    <row r="976" spans="2:23" x14ac:dyDescent="0.25">
      <c r="B976">
        <v>974</v>
      </c>
      <c r="C976" s="35">
        <f t="shared" si="294"/>
        <v>0</v>
      </c>
      <c r="D976" s="46">
        <f>IF(W975&gt;0,ROUND(PMT(EvalSheet!$F$92/12,EvalSheet!$F$96*12,-C976),5),0)</f>
        <v>0</v>
      </c>
      <c r="E976" s="6">
        <f t="shared" si="293"/>
        <v>0</v>
      </c>
      <c r="F976" s="6">
        <f>IF(W975&gt;0,ROUND(MIN(C976,EvalSheet!$F$168)*$F$1,2),0)</f>
        <v>0</v>
      </c>
      <c r="G976" s="7">
        <v>0</v>
      </c>
      <c r="H976" s="7">
        <f>IF(W975&gt;0,ROUND(MIN(C976,EvalSheet!$F$168)*$H$1,0),0)</f>
        <v>0</v>
      </c>
      <c r="I976" s="7">
        <f>IF(W975&gt;0,ROUND(MIN(C976,EvalSheet!$F$168)*$I$1,2),0)</f>
        <v>0</v>
      </c>
      <c r="J976" s="7">
        <f>IF(W975&gt;0,ROUND(MIN(C976,EvalSheet!$F$168)*$J$1,2),0)</f>
        <v>0</v>
      </c>
      <c r="K976" s="7">
        <f>IF(W975&gt;0,ROUND(MIN(C976,EvalSheet!$F$168)*$K$1,2),0)</f>
        <v>0</v>
      </c>
      <c r="L976" s="6">
        <f t="shared" si="295"/>
        <v>0</v>
      </c>
      <c r="M976" s="7">
        <f t="shared" si="296"/>
        <v>0</v>
      </c>
      <c r="N976" s="2">
        <f t="shared" si="287"/>
        <v>0</v>
      </c>
      <c r="O976" s="80">
        <f t="shared" si="288"/>
        <v>0</v>
      </c>
      <c r="P976" s="79">
        <f t="shared" si="289"/>
        <v>0</v>
      </c>
      <c r="Q976" s="80">
        <f t="shared" si="290"/>
        <v>0</v>
      </c>
      <c r="R976" s="80">
        <f t="shared" si="291"/>
        <v>0</v>
      </c>
      <c r="S976">
        <f t="shared" si="297"/>
        <v>0</v>
      </c>
      <c r="T976" s="35">
        <f t="shared" si="292"/>
        <v>0</v>
      </c>
      <c r="U976" s="35">
        <f t="shared" si="298"/>
        <v>0</v>
      </c>
      <c r="V976" s="42">
        <f t="shared" si="299"/>
        <v>0</v>
      </c>
      <c r="W976" s="42">
        <f t="shared" si="300"/>
        <v>0</v>
      </c>
    </row>
    <row r="977" spans="2:23" x14ac:dyDescent="0.25">
      <c r="B977">
        <v>975</v>
      </c>
      <c r="C977" s="35">
        <f t="shared" si="294"/>
        <v>0</v>
      </c>
      <c r="D977" s="46">
        <f>IF(W976&gt;0,ROUND(PMT(EvalSheet!$F$92/12,EvalSheet!$F$96*12,-C977),5),0)</f>
        <v>0</v>
      </c>
      <c r="E977" s="6">
        <f t="shared" si="293"/>
        <v>0</v>
      </c>
      <c r="F977" s="6">
        <f>IF(W976&gt;0,ROUND(MIN(C977,EvalSheet!$F$168)*$F$1,2),0)</f>
        <v>0</v>
      </c>
      <c r="G977" s="7">
        <v>0</v>
      </c>
      <c r="H977" s="7">
        <f>IF(W976&gt;0,ROUND(MIN(C977,EvalSheet!$F$168)*$H$1,0),0)</f>
        <v>0</v>
      </c>
      <c r="I977" s="7">
        <f>IF(W976&gt;0,ROUND(MIN(C977,EvalSheet!$F$168)*$I$1,2),0)</f>
        <v>0</v>
      </c>
      <c r="J977" s="7">
        <f>IF(W976&gt;0,ROUND(MIN(C977,EvalSheet!$F$168)*$J$1,2),0)</f>
        <v>0</v>
      </c>
      <c r="K977" s="7">
        <f>IF(W976&gt;0,ROUND(MIN(C977,EvalSheet!$F$168)*$K$1,2),0)</f>
        <v>0</v>
      </c>
      <c r="L977" s="6">
        <f t="shared" si="295"/>
        <v>0</v>
      </c>
      <c r="M977" s="7">
        <f t="shared" si="296"/>
        <v>0</v>
      </c>
      <c r="N977" s="2">
        <f t="shared" si="287"/>
        <v>0</v>
      </c>
      <c r="O977" s="80">
        <f t="shared" si="288"/>
        <v>0</v>
      </c>
      <c r="P977" s="79">
        <f t="shared" si="289"/>
        <v>0</v>
      </c>
      <c r="Q977" s="80">
        <f t="shared" si="290"/>
        <v>0</v>
      </c>
      <c r="R977" s="80">
        <f t="shared" si="291"/>
        <v>0</v>
      </c>
      <c r="S977">
        <f t="shared" si="297"/>
        <v>0</v>
      </c>
      <c r="T977" s="35">
        <f t="shared" si="292"/>
        <v>0</v>
      </c>
      <c r="U977" s="35">
        <f t="shared" si="298"/>
        <v>0</v>
      </c>
      <c r="V977" s="42">
        <f t="shared" si="299"/>
        <v>0</v>
      </c>
      <c r="W977" s="42">
        <f t="shared" si="300"/>
        <v>0</v>
      </c>
    </row>
    <row r="978" spans="2:23" x14ac:dyDescent="0.25">
      <c r="B978">
        <v>976</v>
      </c>
      <c r="C978" s="35">
        <f t="shared" si="294"/>
        <v>0</v>
      </c>
      <c r="D978" s="46">
        <f>IF(W977&gt;0,ROUND(PMT(EvalSheet!$F$92/12,EvalSheet!$F$96*12,-C978),5),0)</f>
        <v>0</v>
      </c>
      <c r="E978" s="6">
        <f t="shared" si="293"/>
        <v>0</v>
      </c>
      <c r="F978" s="6">
        <f>IF(W977&gt;0,ROUND(MIN(C978,EvalSheet!$F$168)*$F$1,2),0)</f>
        <v>0</v>
      </c>
      <c r="G978" s="7">
        <v>0</v>
      </c>
      <c r="H978" s="7">
        <f>IF(W977&gt;0,ROUND(MIN(C978,EvalSheet!$F$168)*$H$1,0),0)</f>
        <v>0</v>
      </c>
      <c r="I978" s="7">
        <f>IF(W977&gt;0,ROUND(MIN(C978,EvalSheet!$F$168)*$I$1,2),0)</f>
        <v>0</v>
      </c>
      <c r="J978" s="7">
        <f>IF(W977&gt;0,ROUND(MIN(C978,EvalSheet!$F$168)*$J$1,2),0)</f>
        <v>0</v>
      </c>
      <c r="K978" s="7">
        <f>IF(W977&gt;0,ROUND(MIN(C978,EvalSheet!$F$168)*$K$1,2),0)</f>
        <v>0</v>
      </c>
      <c r="L978" s="6">
        <f t="shared" si="295"/>
        <v>0</v>
      </c>
      <c r="M978" s="7">
        <f t="shared" si="296"/>
        <v>0</v>
      </c>
      <c r="N978" s="2">
        <f t="shared" si="287"/>
        <v>0</v>
      </c>
      <c r="O978" s="80">
        <f t="shared" si="288"/>
        <v>0</v>
      </c>
      <c r="P978" s="79">
        <f t="shared" si="289"/>
        <v>0</v>
      </c>
      <c r="Q978" s="80">
        <f t="shared" si="290"/>
        <v>0</v>
      </c>
      <c r="R978" s="80">
        <f t="shared" si="291"/>
        <v>0</v>
      </c>
      <c r="S978">
        <f t="shared" si="297"/>
        <v>0</v>
      </c>
      <c r="T978" s="35">
        <f t="shared" si="292"/>
        <v>0</v>
      </c>
      <c r="U978" s="35">
        <f t="shared" si="298"/>
        <v>0</v>
      </c>
      <c r="V978" s="42">
        <f t="shared" si="299"/>
        <v>0</v>
      </c>
      <c r="W978" s="42">
        <f t="shared" si="300"/>
        <v>0</v>
      </c>
    </row>
    <row r="979" spans="2:23" x14ac:dyDescent="0.25">
      <c r="B979">
        <v>977</v>
      </c>
      <c r="C979" s="35">
        <f t="shared" si="294"/>
        <v>0</v>
      </c>
      <c r="D979" s="46">
        <f>IF(W978&gt;0,ROUND(PMT(EvalSheet!$F$92/12,EvalSheet!$F$96*12,-C979),5),0)</f>
        <v>0</v>
      </c>
      <c r="E979" s="6">
        <f t="shared" si="293"/>
        <v>0</v>
      </c>
      <c r="F979" s="6">
        <f>IF(W978&gt;0,ROUND(MIN(C979,EvalSheet!$F$168)*$F$1,2),0)</f>
        <v>0</v>
      </c>
      <c r="G979" s="7">
        <v>0</v>
      </c>
      <c r="H979" s="7">
        <f>IF(W978&gt;0,ROUND(MIN(C979,EvalSheet!$F$168)*$H$1,0),0)</f>
        <v>0</v>
      </c>
      <c r="I979" s="7">
        <f>IF(W978&gt;0,ROUND(MIN(C979,EvalSheet!$F$168)*$I$1,2),0)</f>
        <v>0</v>
      </c>
      <c r="J979" s="7">
        <f>IF(W978&gt;0,ROUND(MIN(C979,EvalSheet!$F$168)*$J$1,2),0)</f>
        <v>0</v>
      </c>
      <c r="K979" s="7">
        <f>IF(W978&gt;0,ROUND(MIN(C979,EvalSheet!$F$168)*$K$1,2),0)</f>
        <v>0</v>
      </c>
      <c r="L979" s="6">
        <f t="shared" si="295"/>
        <v>0</v>
      </c>
      <c r="M979" s="7">
        <f t="shared" si="296"/>
        <v>0</v>
      </c>
      <c r="N979" s="2">
        <f t="shared" si="287"/>
        <v>0</v>
      </c>
      <c r="O979" s="80">
        <f t="shared" si="288"/>
        <v>0</v>
      </c>
      <c r="P979" s="79">
        <f t="shared" si="289"/>
        <v>0</v>
      </c>
      <c r="Q979" s="80">
        <f t="shared" si="290"/>
        <v>0</v>
      </c>
      <c r="R979" s="80">
        <f t="shared" si="291"/>
        <v>0</v>
      </c>
      <c r="S979">
        <f t="shared" si="297"/>
        <v>0</v>
      </c>
      <c r="T979" s="35">
        <f t="shared" si="292"/>
        <v>0</v>
      </c>
      <c r="U979" s="35">
        <f t="shared" si="298"/>
        <v>0</v>
      </c>
      <c r="V979" s="42">
        <f t="shared" si="299"/>
        <v>0</v>
      </c>
      <c r="W979" s="42">
        <f t="shared" si="300"/>
        <v>0</v>
      </c>
    </row>
    <row r="980" spans="2:23" x14ac:dyDescent="0.25">
      <c r="B980">
        <v>978</v>
      </c>
      <c r="C980" s="35">
        <f t="shared" si="294"/>
        <v>0</v>
      </c>
      <c r="D980" s="46">
        <f>IF(W979&gt;0,ROUND(PMT(EvalSheet!$F$92/12,EvalSheet!$F$96*12,-C980),5),0)</f>
        <v>0</v>
      </c>
      <c r="E980" s="6">
        <f t="shared" si="293"/>
        <v>0</v>
      </c>
      <c r="F980" s="6">
        <f>IF(W979&gt;0,ROUND(MIN(C980,EvalSheet!$F$168)*$F$1,2),0)</f>
        <v>0</v>
      </c>
      <c r="G980" s="7">
        <v>0</v>
      </c>
      <c r="H980" s="7">
        <f>IF(W979&gt;0,ROUND(MIN(C980,EvalSheet!$F$168)*$H$1,0),0)</f>
        <v>0</v>
      </c>
      <c r="I980" s="7">
        <f>IF(W979&gt;0,ROUND(MIN(C980,EvalSheet!$F$168)*$I$1,2),0)</f>
        <v>0</v>
      </c>
      <c r="J980" s="7">
        <f>IF(W979&gt;0,ROUND(MIN(C980,EvalSheet!$F$168)*$J$1,2),0)</f>
        <v>0</v>
      </c>
      <c r="K980" s="7">
        <f>IF(W979&gt;0,ROUND(MIN(C980,EvalSheet!$F$168)*$K$1,2),0)</f>
        <v>0</v>
      </c>
      <c r="L980" s="6">
        <f t="shared" si="295"/>
        <v>0</v>
      </c>
      <c r="M980" s="7">
        <f t="shared" si="296"/>
        <v>0</v>
      </c>
      <c r="N980" s="2">
        <f t="shared" si="287"/>
        <v>0</v>
      </c>
      <c r="O980" s="80">
        <f t="shared" si="288"/>
        <v>0</v>
      </c>
      <c r="P980" s="79">
        <f t="shared" si="289"/>
        <v>0</v>
      </c>
      <c r="Q980" s="80">
        <f t="shared" si="290"/>
        <v>0</v>
      </c>
      <c r="R980" s="80">
        <f t="shared" si="291"/>
        <v>0</v>
      </c>
      <c r="S980">
        <f t="shared" si="297"/>
        <v>0</v>
      </c>
      <c r="T980" s="35">
        <f t="shared" si="292"/>
        <v>0</v>
      </c>
      <c r="U980" s="35">
        <f t="shared" si="298"/>
        <v>0</v>
      </c>
      <c r="V980" s="42">
        <f t="shared" si="299"/>
        <v>0</v>
      </c>
      <c r="W980" s="42">
        <f t="shared" si="300"/>
        <v>0</v>
      </c>
    </row>
    <row r="981" spans="2:23" x14ac:dyDescent="0.25">
      <c r="B981">
        <v>979</v>
      </c>
      <c r="C981" s="35">
        <f t="shared" si="294"/>
        <v>0</v>
      </c>
      <c r="D981" s="46">
        <f>IF(W980&gt;0,ROUND(PMT(EvalSheet!$F$92/12,EvalSheet!$F$96*12,-C981),5),0)</f>
        <v>0</v>
      </c>
      <c r="E981" s="6">
        <f t="shared" si="293"/>
        <v>0</v>
      </c>
      <c r="F981" s="6">
        <f>IF(W980&gt;0,ROUND(MIN(C981,EvalSheet!$F$168)*$F$1,2),0)</f>
        <v>0</v>
      </c>
      <c r="G981" s="7">
        <v>0</v>
      </c>
      <c r="H981" s="7">
        <f>IF(W980&gt;0,ROUND(MIN(C981,EvalSheet!$F$168)*$H$1,0),0)</f>
        <v>0</v>
      </c>
      <c r="I981" s="7">
        <f>IF(W980&gt;0,ROUND(MIN(C981,EvalSheet!$F$168)*$I$1,2),0)</f>
        <v>0</v>
      </c>
      <c r="J981" s="7">
        <f>IF(W980&gt;0,ROUND(MIN(C981,EvalSheet!$F$168)*$J$1,2),0)</f>
        <v>0</v>
      </c>
      <c r="K981" s="7">
        <f>IF(W980&gt;0,ROUND(MIN(C981,EvalSheet!$F$168)*$K$1,2),0)</f>
        <v>0</v>
      </c>
      <c r="L981" s="6">
        <f t="shared" si="295"/>
        <v>0</v>
      </c>
      <c r="M981" s="7">
        <f t="shared" si="296"/>
        <v>0</v>
      </c>
      <c r="N981" s="2">
        <f t="shared" si="287"/>
        <v>0</v>
      </c>
      <c r="O981" s="80">
        <f t="shared" si="288"/>
        <v>0</v>
      </c>
      <c r="P981" s="79">
        <f t="shared" si="289"/>
        <v>0</v>
      </c>
      <c r="Q981" s="80">
        <f t="shared" si="290"/>
        <v>0</v>
      </c>
      <c r="R981" s="80">
        <f t="shared" si="291"/>
        <v>0</v>
      </c>
      <c r="S981">
        <f t="shared" si="297"/>
        <v>0</v>
      </c>
      <c r="T981" s="35">
        <f t="shared" si="292"/>
        <v>0</v>
      </c>
      <c r="U981" s="35">
        <f t="shared" si="298"/>
        <v>0</v>
      </c>
      <c r="V981" s="42">
        <f t="shared" si="299"/>
        <v>0</v>
      </c>
      <c r="W981" s="42">
        <f t="shared" si="300"/>
        <v>0</v>
      </c>
    </row>
    <row r="982" spans="2:23" x14ac:dyDescent="0.25">
      <c r="B982">
        <v>980</v>
      </c>
      <c r="C982" s="35">
        <f t="shared" si="294"/>
        <v>0</v>
      </c>
      <c r="D982" s="46">
        <f>IF(W981&gt;0,ROUND(PMT(EvalSheet!$F$92/12,EvalSheet!$F$96*12,-C982),5),0)</f>
        <v>0</v>
      </c>
      <c r="E982" s="6">
        <f t="shared" si="293"/>
        <v>0</v>
      </c>
      <c r="F982" s="6">
        <f>IF(W981&gt;0,ROUND(MIN(C982,EvalSheet!$F$168)*$F$1,2),0)</f>
        <v>0</v>
      </c>
      <c r="G982" s="7">
        <v>0</v>
      </c>
      <c r="H982" s="7">
        <f>IF(W981&gt;0,ROUND(MIN(C982,EvalSheet!$F$168)*$H$1,0),0)</f>
        <v>0</v>
      </c>
      <c r="I982" s="7">
        <f>IF(W981&gt;0,ROUND(MIN(C982,EvalSheet!$F$168)*$I$1,2),0)</f>
        <v>0</v>
      </c>
      <c r="J982" s="7">
        <f>IF(W981&gt;0,ROUND(MIN(C982,EvalSheet!$F$168)*$J$1,2),0)</f>
        <v>0</v>
      </c>
      <c r="K982" s="7">
        <f>IF(W981&gt;0,ROUND(MIN(C982,EvalSheet!$F$168)*$K$1,2),0)</f>
        <v>0</v>
      </c>
      <c r="L982" s="6">
        <f t="shared" si="295"/>
        <v>0</v>
      </c>
      <c r="M982" s="7">
        <f t="shared" si="296"/>
        <v>0</v>
      </c>
      <c r="N982" s="2">
        <f t="shared" si="287"/>
        <v>0</v>
      </c>
      <c r="O982" s="80">
        <f t="shared" si="288"/>
        <v>0</v>
      </c>
      <c r="P982" s="79">
        <f t="shared" si="289"/>
        <v>0</v>
      </c>
      <c r="Q982" s="80">
        <f t="shared" si="290"/>
        <v>0</v>
      </c>
      <c r="R982" s="80">
        <f t="shared" si="291"/>
        <v>0</v>
      </c>
      <c r="S982">
        <f t="shared" si="297"/>
        <v>0</v>
      </c>
      <c r="T982" s="35">
        <f t="shared" si="292"/>
        <v>0</v>
      </c>
      <c r="U982" s="35">
        <f t="shared" si="298"/>
        <v>0</v>
      </c>
      <c r="V982" s="42">
        <f t="shared" si="299"/>
        <v>0</v>
      </c>
      <c r="W982" s="42">
        <f t="shared" si="300"/>
        <v>0</v>
      </c>
    </row>
    <row r="983" spans="2:23" x14ac:dyDescent="0.25">
      <c r="B983">
        <v>981</v>
      </c>
      <c r="C983" s="35">
        <f t="shared" si="294"/>
        <v>0</v>
      </c>
      <c r="D983" s="46">
        <f>IF(W982&gt;0,ROUND(PMT(EvalSheet!$F$92/12,EvalSheet!$F$96*12,-C983),5),0)</f>
        <v>0</v>
      </c>
      <c r="E983" s="6">
        <f t="shared" si="293"/>
        <v>0</v>
      </c>
      <c r="F983" s="6">
        <f>IF(W982&gt;0,ROUND(MIN(C983,EvalSheet!$F$168)*$F$1,2),0)</f>
        <v>0</v>
      </c>
      <c r="G983" s="7">
        <v>0</v>
      </c>
      <c r="H983" s="7">
        <f>IF(W982&gt;0,ROUND(MIN(C983,EvalSheet!$F$168)*$H$1,0),0)</f>
        <v>0</v>
      </c>
      <c r="I983" s="7">
        <f>IF(W982&gt;0,ROUND(MIN(C983,EvalSheet!$F$168)*$I$1,2),0)</f>
        <v>0</v>
      </c>
      <c r="J983" s="7">
        <f>IF(W982&gt;0,ROUND(MIN(C983,EvalSheet!$F$168)*$J$1,2),0)</f>
        <v>0</v>
      </c>
      <c r="K983" s="7">
        <f>IF(W982&gt;0,ROUND(MIN(C983,EvalSheet!$F$168)*$K$1,2),0)</f>
        <v>0</v>
      </c>
      <c r="L983" s="6">
        <f t="shared" si="295"/>
        <v>0</v>
      </c>
      <c r="M983" s="7">
        <f t="shared" si="296"/>
        <v>0</v>
      </c>
      <c r="N983" s="2">
        <f t="shared" si="287"/>
        <v>0</v>
      </c>
      <c r="O983" s="80">
        <f t="shared" si="288"/>
        <v>0</v>
      </c>
      <c r="P983" s="79">
        <f t="shared" si="289"/>
        <v>0</v>
      </c>
      <c r="Q983" s="80">
        <f t="shared" si="290"/>
        <v>0</v>
      </c>
      <c r="R983" s="80">
        <f t="shared" si="291"/>
        <v>0</v>
      </c>
      <c r="S983">
        <f t="shared" si="297"/>
        <v>0</v>
      </c>
      <c r="T983" s="35">
        <f t="shared" si="292"/>
        <v>0</v>
      </c>
      <c r="U983" s="35">
        <f t="shared" si="298"/>
        <v>0</v>
      </c>
      <c r="V983" s="42">
        <f t="shared" si="299"/>
        <v>0</v>
      </c>
      <c r="W983" s="42">
        <f t="shared" si="300"/>
        <v>0</v>
      </c>
    </row>
    <row r="984" spans="2:23" x14ac:dyDescent="0.25">
      <c r="B984">
        <v>982</v>
      </c>
      <c r="C984" s="35">
        <f t="shared" si="294"/>
        <v>0</v>
      </c>
      <c r="D984" s="46">
        <f>IF(W983&gt;0,ROUND(PMT(EvalSheet!$F$92/12,EvalSheet!$F$96*12,-C984),5),0)</f>
        <v>0</v>
      </c>
      <c r="E984" s="6">
        <f t="shared" si="293"/>
        <v>0</v>
      </c>
      <c r="F984" s="6">
        <f>IF(W983&gt;0,ROUND(MIN(C984,EvalSheet!$F$168)*$F$1,2),0)</f>
        <v>0</v>
      </c>
      <c r="G984" s="7">
        <v>0</v>
      </c>
      <c r="H984" s="7">
        <f>IF(W983&gt;0,ROUND(MIN(C984,EvalSheet!$F$168)*$H$1,0),0)</f>
        <v>0</v>
      </c>
      <c r="I984" s="7">
        <f>IF(W983&gt;0,ROUND(MIN(C984,EvalSheet!$F$168)*$I$1,2),0)</f>
        <v>0</v>
      </c>
      <c r="J984" s="7">
        <f>IF(W983&gt;0,ROUND(MIN(C984,EvalSheet!$F$168)*$J$1,2),0)</f>
        <v>0</v>
      </c>
      <c r="K984" s="7">
        <f>IF(W983&gt;0,ROUND(MIN(C984,EvalSheet!$F$168)*$K$1,2),0)</f>
        <v>0</v>
      </c>
      <c r="L984" s="6">
        <f t="shared" si="295"/>
        <v>0</v>
      </c>
      <c r="M984" s="7">
        <f t="shared" si="296"/>
        <v>0</v>
      </c>
      <c r="N984" s="2">
        <f t="shared" si="287"/>
        <v>0</v>
      </c>
      <c r="O984" s="80">
        <f t="shared" si="288"/>
        <v>0</v>
      </c>
      <c r="P984" s="79">
        <f t="shared" si="289"/>
        <v>0</v>
      </c>
      <c r="Q984" s="80">
        <f t="shared" si="290"/>
        <v>0</v>
      </c>
      <c r="R984" s="80">
        <f t="shared" si="291"/>
        <v>0</v>
      </c>
      <c r="S984">
        <f t="shared" si="297"/>
        <v>0</v>
      </c>
      <c r="T984" s="35">
        <f t="shared" si="292"/>
        <v>0</v>
      </c>
      <c r="U984" s="35">
        <f t="shared" si="298"/>
        <v>0</v>
      </c>
      <c r="V984" s="42">
        <f t="shared" si="299"/>
        <v>0</v>
      </c>
      <c r="W984" s="42">
        <f t="shared" si="300"/>
        <v>0</v>
      </c>
    </row>
    <row r="985" spans="2:23" x14ac:dyDescent="0.25">
      <c r="B985">
        <v>983</v>
      </c>
      <c r="C985" s="35">
        <f t="shared" si="294"/>
        <v>0</v>
      </c>
      <c r="D985" s="46">
        <f>IF(W984&gt;0,ROUND(PMT(EvalSheet!$F$92/12,EvalSheet!$F$96*12,-C985),5),0)</f>
        <v>0</v>
      </c>
      <c r="E985" s="6">
        <f t="shared" si="293"/>
        <v>0</v>
      </c>
      <c r="F985" s="6">
        <f>IF(W984&gt;0,ROUND(MIN(C985,EvalSheet!$F$168)*$F$1,2),0)</f>
        <v>0</v>
      </c>
      <c r="G985" s="7">
        <v>0</v>
      </c>
      <c r="H985" s="7">
        <f>IF(W984&gt;0,ROUND(MIN(C985,EvalSheet!$F$168)*$H$1,0),0)</f>
        <v>0</v>
      </c>
      <c r="I985" s="7">
        <f>IF(W984&gt;0,ROUND(MIN(C985,EvalSheet!$F$168)*$I$1,2),0)</f>
        <v>0</v>
      </c>
      <c r="J985" s="7">
        <f>IF(W984&gt;0,ROUND(MIN(C985,EvalSheet!$F$168)*$J$1,2),0)</f>
        <v>0</v>
      </c>
      <c r="K985" s="7">
        <f>IF(W984&gt;0,ROUND(MIN(C985,EvalSheet!$F$168)*$K$1,2),0)</f>
        <v>0</v>
      </c>
      <c r="L985" s="6">
        <f t="shared" si="295"/>
        <v>0</v>
      </c>
      <c r="M985" s="7">
        <f t="shared" si="296"/>
        <v>0</v>
      </c>
      <c r="N985" s="2">
        <f t="shared" si="287"/>
        <v>0</v>
      </c>
      <c r="O985" s="80">
        <f t="shared" si="288"/>
        <v>0</v>
      </c>
      <c r="P985" s="79">
        <f t="shared" si="289"/>
        <v>0</v>
      </c>
      <c r="Q985" s="80">
        <f t="shared" si="290"/>
        <v>0</v>
      </c>
      <c r="R985" s="80">
        <f t="shared" si="291"/>
        <v>0</v>
      </c>
      <c r="S985">
        <f t="shared" si="297"/>
        <v>0</v>
      </c>
      <c r="T985" s="35">
        <f t="shared" si="292"/>
        <v>0</v>
      </c>
      <c r="U985" s="35">
        <f t="shared" si="298"/>
        <v>0</v>
      </c>
      <c r="V985" s="42">
        <f t="shared" si="299"/>
        <v>0</v>
      </c>
      <c r="W985" s="42">
        <f t="shared" si="300"/>
        <v>0</v>
      </c>
    </row>
    <row r="986" spans="2:23" x14ac:dyDescent="0.25">
      <c r="B986">
        <v>984</v>
      </c>
      <c r="C986" s="35">
        <f t="shared" si="294"/>
        <v>0</v>
      </c>
      <c r="D986" s="46">
        <f>IF(W985&gt;0,ROUND(PMT(EvalSheet!$F$92/12,EvalSheet!$F$96*12,-C986),5),0)</f>
        <v>0</v>
      </c>
      <c r="E986" s="6">
        <f t="shared" si="293"/>
        <v>0</v>
      </c>
      <c r="F986" s="6">
        <f>IF(W985&gt;0,ROUND(MIN(C986,EvalSheet!$F$168)*$F$1,2),0)</f>
        <v>0</v>
      </c>
      <c r="G986" s="7">
        <v>0</v>
      </c>
      <c r="H986" s="7">
        <f>IF(W985&gt;0,ROUND(MIN(C986,EvalSheet!$F$168)*$H$1,0),0)</f>
        <v>0</v>
      </c>
      <c r="I986" s="7">
        <f>IF(W985&gt;0,ROUND(MIN(C986,EvalSheet!$F$168)*$I$1,2),0)</f>
        <v>0</v>
      </c>
      <c r="J986" s="7">
        <f>IF(W985&gt;0,ROUND(MIN(C986,EvalSheet!$F$168)*$J$1,2),0)</f>
        <v>0</v>
      </c>
      <c r="K986" s="7">
        <f>IF(W985&gt;0,ROUND(MIN(C986,EvalSheet!$F$168)*$K$1,2),0)</f>
        <v>0</v>
      </c>
      <c r="L986" s="6">
        <f t="shared" si="295"/>
        <v>0</v>
      </c>
      <c r="M986" s="7">
        <f t="shared" si="296"/>
        <v>0</v>
      </c>
      <c r="N986" s="2">
        <f t="shared" si="287"/>
        <v>0</v>
      </c>
      <c r="O986" s="80">
        <f t="shared" si="288"/>
        <v>0</v>
      </c>
      <c r="P986" s="79">
        <f t="shared" si="289"/>
        <v>0</v>
      </c>
      <c r="Q986" s="80">
        <f t="shared" si="290"/>
        <v>0</v>
      </c>
      <c r="R986" s="80">
        <f t="shared" si="291"/>
        <v>0</v>
      </c>
      <c r="S986">
        <f t="shared" si="297"/>
        <v>0</v>
      </c>
      <c r="T986" s="35">
        <f t="shared" si="292"/>
        <v>0</v>
      </c>
      <c r="U986" s="35">
        <f t="shared" si="298"/>
        <v>0</v>
      </c>
      <c r="V986" s="42">
        <f t="shared" si="299"/>
        <v>0</v>
      </c>
      <c r="W986" s="42">
        <f t="shared" si="300"/>
        <v>0</v>
      </c>
    </row>
    <row r="987" spans="2:23" x14ac:dyDescent="0.25">
      <c r="B987">
        <v>985</v>
      </c>
      <c r="C987" s="35">
        <f t="shared" si="294"/>
        <v>0</v>
      </c>
      <c r="D987" s="46">
        <f>IF(W986&gt;0,ROUND(PMT(EvalSheet!$F$92/12,EvalSheet!$F$96*12,-C987),5),0)</f>
        <v>0</v>
      </c>
      <c r="E987" s="6">
        <f t="shared" si="293"/>
        <v>0</v>
      </c>
      <c r="F987" s="6">
        <f>IF(W986&gt;0,ROUND(MIN(C987,EvalSheet!$F$168)*$F$1,2),0)</f>
        <v>0</v>
      </c>
      <c r="G987" s="7">
        <v>0</v>
      </c>
      <c r="H987" s="7">
        <f>IF(W986&gt;0,ROUND(MIN(C987,EvalSheet!$F$168)*$H$1,0),0)</f>
        <v>0</v>
      </c>
      <c r="I987" s="7">
        <f>IF(W986&gt;0,ROUND(MIN(C987,EvalSheet!$F$168)*$I$1,2),0)</f>
        <v>0</v>
      </c>
      <c r="J987" s="7">
        <f>IF(W986&gt;0,ROUND(MIN(C987,EvalSheet!$F$168)*$J$1,2),0)</f>
        <v>0</v>
      </c>
      <c r="K987" s="7">
        <f>IF(W986&gt;0,ROUND(MIN(C987,EvalSheet!$F$168)*$K$1,2),0)</f>
        <v>0</v>
      </c>
      <c r="L987" s="6">
        <f t="shared" si="295"/>
        <v>0</v>
      </c>
      <c r="M987" s="7">
        <f t="shared" si="296"/>
        <v>0</v>
      </c>
      <c r="N987" s="2">
        <f t="shared" si="287"/>
        <v>0</v>
      </c>
      <c r="O987" s="80">
        <f t="shared" si="288"/>
        <v>0</v>
      </c>
      <c r="P987" s="79">
        <f t="shared" si="289"/>
        <v>0</v>
      </c>
      <c r="Q987" s="80">
        <f t="shared" si="290"/>
        <v>0</v>
      </c>
      <c r="R987" s="80">
        <f t="shared" si="291"/>
        <v>0</v>
      </c>
      <c r="S987">
        <f t="shared" si="297"/>
        <v>0</v>
      </c>
      <c r="T987" s="35">
        <f t="shared" si="292"/>
        <v>0</v>
      </c>
      <c r="U987" s="35">
        <f t="shared" si="298"/>
        <v>0</v>
      </c>
      <c r="V987" s="42">
        <f t="shared" si="299"/>
        <v>0</v>
      </c>
      <c r="W987" s="42">
        <f t="shared" si="300"/>
        <v>0</v>
      </c>
    </row>
    <row r="988" spans="2:23" x14ac:dyDescent="0.25">
      <c r="B988">
        <v>986</v>
      </c>
      <c r="C988" s="35">
        <f t="shared" si="294"/>
        <v>0</v>
      </c>
      <c r="D988" s="46">
        <f>IF(W987&gt;0,ROUND(PMT(EvalSheet!$F$92/12,EvalSheet!$F$96*12,-C988),5),0)</f>
        <v>0</v>
      </c>
      <c r="E988" s="6">
        <f t="shared" si="293"/>
        <v>0</v>
      </c>
      <c r="F988" s="6">
        <f>IF(W987&gt;0,ROUND(MIN(C988,EvalSheet!$F$168)*$F$1,2),0)</f>
        <v>0</v>
      </c>
      <c r="G988" s="7">
        <v>0</v>
      </c>
      <c r="H988" s="7">
        <f>IF(W987&gt;0,ROUND(MIN(C988,EvalSheet!$F$168)*$H$1,0),0)</f>
        <v>0</v>
      </c>
      <c r="I988" s="7">
        <f>IF(W987&gt;0,ROUND(MIN(C988,EvalSheet!$F$168)*$I$1,2),0)</f>
        <v>0</v>
      </c>
      <c r="J988" s="7">
        <f>IF(W987&gt;0,ROUND(MIN(C988,EvalSheet!$F$168)*$J$1,2),0)</f>
        <v>0</v>
      </c>
      <c r="K988" s="7">
        <f>IF(W987&gt;0,ROUND(MIN(C988,EvalSheet!$F$168)*$K$1,2),0)</f>
        <v>0</v>
      </c>
      <c r="L988" s="6">
        <f t="shared" si="295"/>
        <v>0</v>
      </c>
      <c r="M988" s="7">
        <f t="shared" si="296"/>
        <v>0</v>
      </c>
      <c r="N988" s="2">
        <f t="shared" si="287"/>
        <v>0</v>
      </c>
      <c r="O988" s="80">
        <f t="shared" si="288"/>
        <v>0</v>
      </c>
      <c r="P988" s="79">
        <f t="shared" si="289"/>
        <v>0</v>
      </c>
      <c r="Q988" s="80">
        <f t="shared" si="290"/>
        <v>0</v>
      </c>
      <c r="R988" s="80">
        <f t="shared" si="291"/>
        <v>0</v>
      </c>
      <c r="S988">
        <f t="shared" si="297"/>
        <v>0</v>
      </c>
      <c r="T988" s="35">
        <f t="shared" si="292"/>
        <v>0</v>
      </c>
      <c r="U988" s="35">
        <f t="shared" si="298"/>
        <v>0</v>
      </c>
      <c r="V988" s="42">
        <f t="shared" si="299"/>
        <v>0</v>
      </c>
      <c r="W988" s="42">
        <f t="shared" si="300"/>
        <v>0</v>
      </c>
    </row>
    <row r="989" spans="2:23" x14ac:dyDescent="0.25">
      <c r="B989">
        <v>987</v>
      </c>
      <c r="C989" s="35">
        <f t="shared" si="294"/>
        <v>0</v>
      </c>
      <c r="D989" s="46">
        <f>IF(W988&gt;0,ROUND(PMT(EvalSheet!$F$92/12,EvalSheet!$F$96*12,-C989),5),0)</f>
        <v>0</v>
      </c>
      <c r="E989" s="6">
        <f t="shared" si="293"/>
        <v>0</v>
      </c>
      <c r="F989" s="6">
        <f>IF(W988&gt;0,ROUND(MIN(C989,EvalSheet!$F$168)*$F$1,2),0)</f>
        <v>0</v>
      </c>
      <c r="G989" s="7">
        <v>0</v>
      </c>
      <c r="H989" s="7">
        <f>IF(W988&gt;0,ROUND(MIN(C989,EvalSheet!$F$168)*$H$1,0),0)</f>
        <v>0</v>
      </c>
      <c r="I989" s="7">
        <f>IF(W988&gt;0,ROUND(MIN(C989,EvalSheet!$F$168)*$I$1,2),0)</f>
        <v>0</v>
      </c>
      <c r="J989" s="7">
        <f>IF(W988&gt;0,ROUND(MIN(C989,EvalSheet!$F$168)*$J$1,2),0)</f>
        <v>0</v>
      </c>
      <c r="K989" s="7">
        <f>IF(W988&gt;0,ROUND(MIN(C989,EvalSheet!$F$168)*$K$1,2),0)</f>
        <v>0</v>
      </c>
      <c r="L989" s="6">
        <f t="shared" si="295"/>
        <v>0</v>
      </c>
      <c r="M989" s="7">
        <f t="shared" si="296"/>
        <v>0</v>
      </c>
      <c r="N989" s="2">
        <f t="shared" si="287"/>
        <v>0</v>
      </c>
      <c r="O989" s="80">
        <f t="shared" si="288"/>
        <v>0</v>
      </c>
      <c r="P989" s="79">
        <f t="shared" si="289"/>
        <v>0</v>
      </c>
      <c r="Q989" s="80">
        <f t="shared" si="290"/>
        <v>0</v>
      </c>
      <c r="R989" s="80">
        <f t="shared" si="291"/>
        <v>0</v>
      </c>
      <c r="S989">
        <f t="shared" si="297"/>
        <v>0</v>
      </c>
      <c r="T989" s="35">
        <f t="shared" si="292"/>
        <v>0</v>
      </c>
      <c r="U989" s="35">
        <f t="shared" si="298"/>
        <v>0</v>
      </c>
      <c r="V989" s="42">
        <f t="shared" si="299"/>
        <v>0</v>
      </c>
      <c r="W989" s="42">
        <f t="shared" si="300"/>
        <v>0</v>
      </c>
    </row>
    <row r="990" spans="2:23" x14ac:dyDescent="0.25">
      <c r="B990">
        <v>988</v>
      </c>
      <c r="C990" s="35">
        <f t="shared" si="294"/>
        <v>0</v>
      </c>
      <c r="D990" s="46">
        <f>IF(W989&gt;0,ROUND(PMT(EvalSheet!$F$92/12,EvalSheet!$F$96*12,-C990),5),0)</f>
        <v>0</v>
      </c>
      <c r="E990" s="6">
        <f t="shared" si="293"/>
        <v>0</v>
      </c>
      <c r="F990" s="6">
        <f>IF(W989&gt;0,ROUND(MIN(C990,EvalSheet!$F$168)*$F$1,2),0)</f>
        <v>0</v>
      </c>
      <c r="G990" s="7">
        <v>0</v>
      </c>
      <c r="H990" s="7">
        <f>IF(W989&gt;0,ROUND(MIN(C990,EvalSheet!$F$168)*$H$1,0),0)</f>
        <v>0</v>
      </c>
      <c r="I990" s="7">
        <f>IF(W989&gt;0,ROUND(MIN(C990,EvalSheet!$F$168)*$I$1,2),0)</f>
        <v>0</v>
      </c>
      <c r="J990" s="7">
        <f>IF(W989&gt;0,ROUND(MIN(C990,EvalSheet!$F$168)*$J$1,2),0)</f>
        <v>0</v>
      </c>
      <c r="K990" s="7">
        <f>IF(W989&gt;0,ROUND(MIN(C990,EvalSheet!$F$168)*$K$1,2),0)</f>
        <v>0</v>
      </c>
      <c r="L990" s="6">
        <f t="shared" si="295"/>
        <v>0</v>
      </c>
      <c r="M990" s="7">
        <f t="shared" si="296"/>
        <v>0</v>
      </c>
      <c r="N990" s="2">
        <f t="shared" si="287"/>
        <v>0</v>
      </c>
      <c r="O990" s="80">
        <f t="shared" si="288"/>
        <v>0</v>
      </c>
      <c r="P990" s="79">
        <f t="shared" si="289"/>
        <v>0</v>
      </c>
      <c r="Q990" s="80">
        <f t="shared" si="290"/>
        <v>0</v>
      </c>
      <c r="R990" s="80">
        <f t="shared" si="291"/>
        <v>0</v>
      </c>
      <c r="S990">
        <f t="shared" si="297"/>
        <v>0</v>
      </c>
      <c r="T990" s="35">
        <f t="shared" si="292"/>
        <v>0</v>
      </c>
      <c r="U990" s="35">
        <f t="shared" si="298"/>
        <v>0</v>
      </c>
      <c r="V990" s="42">
        <f t="shared" si="299"/>
        <v>0</v>
      </c>
      <c r="W990" s="42">
        <f t="shared" si="300"/>
        <v>0</v>
      </c>
    </row>
    <row r="991" spans="2:23" x14ac:dyDescent="0.25">
      <c r="B991">
        <v>989</v>
      </c>
      <c r="C991" s="35">
        <f t="shared" si="294"/>
        <v>0</v>
      </c>
      <c r="D991" s="46">
        <f>IF(W990&gt;0,ROUND(PMT(EvalSheet!$F$92/12,EvalSheet!$F$96*12,-C991),5),0)</f>
        <v>0</v>
      </c>
      <c r="E991" s="6">
        <f t="shared" si="293"/>
        <v>0</v>
      </c>
      <c r="F991" s="6">
        <f>IF(W990&gt;0,ROUND(MIN(C991,EvalSheet!$F$168)*$F$1,2),0)</f>
        <v>0</v>
      </c>
      <c r="G991" s="7">
        <v>0</v>
      </c>
      <c r="H991" s="7">
        <f>IF(W990&gt;0,ROUND(MIN(C991,EvalSheet!$F$168)*$H$1,0),0)</f>
        <v>0</v>
      </c>
      <c r="I991" s="7">
        <f>IF(W990&gt;0,ROUND(MIN(C991,EvalSheet!$F$168)*$I$1,2),0)</f>
        <v>0</v>
      </c>
      <c r="J991" s="7">
        <f>IF(W990&gt;0,ROUND(MIN(C991,EvalSheet!$F$168)*$J$1,2),0)</f>
        <v>0</v>
      </c>
      <c r="K991" s="7">
        <f>IF(W990&gt;0,ROUND(MIN(C991,EvalSheet!$F$168)*$K$1,2),0)</f>
        <v>0</v>
      </c>
      <c r="L991" s="6">
        <f t="shared" si="295"/>
        <v>0</v>
      </c>
      <c r="M991" s="7">
        <f t="shared" si="296"/>
        <v>0</v>
      </c>
      <c r="N991" s="2">
        <f t="shared" si="287"/>
        <v>0</v>
      </c>
      <c r="O991" s="80">
        <f t="shared" si="288"/>
        <v>0</v>
      </c>
      <c r="P991" s="79">
        <f t="shared" si="289"/>
        <v>0</v>
      </c>
      <c r="Q991" s="80">
        <f t="shared" si="290"/>
        <v>0</v>
      </c>
      <c r="R991" s="80">
        <f t="shared" si="291"/>
        <v>0</v>
      </c>
      <c r="S991">
        <f t="shared" si="297"/>
        <v>0</v>
      </c>
      <c r="T991" s="35">
        <f t="shared" si="292"/>
        <v>0</v>
      </c>
      <c r="U991" s="35">
        <f t="shared" si="298"/>
        <v>0</v>
      </c>
      <c r="V991" s="42">
        <f t="shared" si="299"/>
        <v>0</v>
      </c>
      <c r="W991" s="42">
        <f t="shared" si="300"/>
        <v>0</v>
      </c>
    </row>
    <row r="992" spans="2:23" x14ac:dyDescent="0.25">
      <c r="B992">
        <v>990</v>
      </c>
      <c r="C992" s="35">
        <f t="shared" si="294"/>
        <v>0</v>
      </c>
      <c r="D992" s="46">
        <f>IF(W991&gt;0,ROUND(PMT(EvalSheet!$F$92/12,EvalSheet!$F$96*12,-C992),5),0)</f>
        <v>0</v>
      </c>
      <c r="E992" s="6">
        <f t="shared" si="293"/>
        <v>0</v>
      </c>
      <c r="F992" s="6">
        <f>IF(W991&gt;0,ROUND(MIN(C992,EvalSheet!$F$168)*$F$1,2),0)</f>
        <v>0</v>
      </c>
      <c r="G992" s="7">
        <v>0</v>
      </c>
      <c r="H992" s="7">
        <f>IF(W991&gt;0,ROUND(MIN(C992,EvalSheet!$F$168)*$H$1,0),0)</f>
        <v>0</v>
      </c>
      <c r="I992" s="7">
        <f>IF(W991&gt;0,ROUND(MIN(C992,EvalSheet!$F$168)*$I$1,2),0)</f>
        <v>0</v>
      </c>
      <c r="J992" s="7">
        <f>IF(W991&gt;0,ROUND(MIN(C992,EvalSheet!$F$168)*$J$1,2),0)</f>
        <v>0</v>
      </c>
      <c r="K992" s="7">
        <f>IF(W991&gt;0,ROUND(MIN(C992,EvalSheet!$F$168)*$K$1,2),0)</f>
        <v>0</v>
      </c>
      <c r="L992" s="6">
        <f t="shared" si="295"/>
        <v>0</v>
      </c>
      <c r="M992" s="7">
        <f t="shared" si="296"/>
        <v>0</v>
      </c>
      <c r="N992" s="2">
        <f t="shared" si="287"/>
        <v>0</v>
      </c>
      <c r="O992" s="80">
        <f t="shared" si="288"/>
        <v>0</v>
      </c>
      <c r="P992" s="79">
        <f t="shared" si="289"/>
        <v>0</v>
      </c>
      <c r="Q992" s="80">
        <f t="shared" si="290"/>
        <v>0</v>
      </c>
      <c r="R992" s="80">
        <f t="shared" si="291"/>
        <v>0</v>
      </c>
      <c r="S992">
        <f t="shared" si="297"/>
        <v>0</v>
      </c>
      <c r="T992" s="35">
        <f t="shared" si="292"/>
        <v>0</v>
      </c>
      <c r="U992" s="35">
        <f t="shared" si="298"/>
        <v>0</v>
      </c>
      <c r="V992" s="42">
        <f t="shared" si="299"/>
        <v>0</v>
      </c>
      <c r="W992" s="42">
        <f t="shared" si="300"/>
        <v>0</v>
      </c>
    </row>
    <row r="993" spans="2:23" x14ac:dyDescent="0.25">
      <c r="B993">
        <v>991</v>
      </c>
      <c r="C993" s="35">
        <f t="shared" si="294"/>
        <v>0</v>
      </c>
      <c r="D993" s="46">
        <f>IF(W992&gt;0,ROUND(PMT(EvalSheet!$F$92/12,EvalSheet!$F$96*12,-C993),5),0)</f>
        <v>0</v>
      </c>
      <c r="E993" s="6">
        <f t="shared" si="293"/>
        <v>0</v>
      </c>
      <c r="F993" s="6">
        <f>IF(W992&gt;0,ROUND(MIN(C993,EvalSheet!$F$168)*$F$1,2),0)</f>
        <v>0</v>
      </c>
      <c r="G993" s="7">
        <v>0</v>
      </c>
      <c r="H993" s="7">
        <f>IF(W992&gt;0,ROUND(MIN(C993,EvalSheet!$F$168)*$H$1,0),0)</f>
        <v>0</v>
      </c>
      <c r="I993" s="7">
        <f>IF(W992&gt;0,ROUND(MIN(C993,EvalSheet!$F$168)*$I$1,2),0)</f>
        <v>0</v>
      </c>
      <c r="J993" s="7">
        <f>IF(W992&gt;0,ROUND(MIN(C993,EvalSheet!$F$168)*$J$1,2),0)</f>
        <v>0</v>
      </c>
      <c r="K993" s="7">
        <f>IF(W992&gt;0,ROUND(MIN(C993,EvalSheet!$F$168)*$K$1,2),0)</f>
        <v>0</v>
      </c>
      <c r="L993" s="6">
        <f t="shared" si="295"/>
        <v>0</v>
      </c>
      <c r="M993" s="7">
        <f t="shared" si="296"/>
        <v>0</v>
      </c>
      <c r="N993" s="2">
        <f t="shared" si="287"/>
        <v>0</v>
      </c>
      <c r="O993" s="80">
        <f t="shared" si="288"/>
        <v>0</v>
      </c>
      <c r="P993" s="79">
        <f t="shared" si="289"/>
        <v>0</v>
      </c>
      <c r="Q993" s="80">
        <f t="shared" si="290"/>
        <v>0</v>
      </c>
      <c r="R993" s="80">
        <f t="shared" si="291"/>
        <v>0</v>
      </c>
      <c r="S993">
        <f t="shared" si="297"/>
        <v>0</v>
      </c>
      <c r="T993" s="35">
        <f t="shared" si="292"/>
        <v>0</v>
      </c>
      <c r="U993" s="35">
        <f t="shared" si="298"/>
        <v>0</v>
      </c>
      <c r="V993" s="42">
        <f t="shared" si="299"/>
        <v>0</v>
      </c>
      <c r="W993" s="42">
        <f t="shared" si="300"/>
        <v>0</v>
      </c>
    </row>
    <row r="994" spans="2:23" x14ac:dyDescent="0.25">
      <c r="B994">
        <v>992</v>
      </c>
      <c r="C994" s="35">
        <f t="shared" si="294"/>
        <v>0</v>
      </c>
      <c r="D994" s="46">
        <f>IF(W993&gt;0,ROUND(PMT(EvalSheet!$F$92/12,EvalSheet!$F$96*12,-C994),5),0)</f>
        <v>0</v>
      </c>
      <c r="E994" s="6">
        <f t="shared" si="293"/>
        <v>0</v>
      </c>
      <c r="F994" s="6">
        <f>IF(W993&gt;0,ROUND(MIN(C994,EvalSheet!$F$168)*$F$1,2),0)</f>
        <v>0</v>
      </c>
      <c r="G994" s="7">
        <v>0</v>
      </c>
      <c r="H994" s="7">
        <f>IF(W993&gt;0,ROUND(MIN(C994,EvalSheet!$F$168)*$H$1,0),0)</f>
        <v>0</v>
      </c>
      <c r="I994" s="7">
        <f>IF(W993&gt;0,ROUND(MIN(C994,EvalSheet!$F$168)*$I$1,2),0)</f>
        <v>0</v>
      </c>
      <c r="J994" s="7">
        <f>IF(W993&gt;0,ROUND(MIN(C994,EvalSheet!$F$168)*$J$1,2),0)</f>
        <v>0</v>
      </c>
      <c r="K994" s="7">
        <f>IF(W993&gt;0,ROUND(MIN(C994,EvalSheet!$F$168)*$K$1,2),0)</f>
        <v>0</v>
      </c>
      <c r="L994" s="6">
        <f t="shared" si="295"/>
        <v>0</v>
      </c>
      <c r="M994" s="7">
        <f t="shared" si="296"/>
        <v>0</v>
      </c>
      <c r="N994" s="2">
        <f t="shared" si="287"/>
        <v>0</v>
      </c>
      <c r="O994" s="80">
        <f t="shared" si="288"/>
        <v>0</v>
      </c>
      <c r="P994" s="79">
        <f t="shared" si="289"/>
        <v>0</v>
      </c>
      <c r="Q994" s="80">
        <f t="shared" si="290"/>
        <v>0</v>
      </c>
      <c r="R994" s="80">
        <f t="shared" si="291"/>
        <v>0</v>
      </c>
      <c r="S994">
        <f t="shared" si="297"/>
        <v>0</v>
      </c>
      <c r="T994" s="35">
        <f t="shared" si="292"/>
        <v>0</v>
      </c>
      <c r="U994" s="35">
        <f t="shared" si="298"/>
        <v>0</v>
      </c>
      <c r="V994" s="42">
        <f t="shared" si="299"/>
        <v>0</v>
      </c>
      <c r="W994" s="42">
        <f t="shared" si="300"/>
        <v>0</v>
      </c>
    </row>
    <row r="995" spans="2:23" x14ac:dyDescent="0.25">
      <c r="B995">
        <v>993</v>
      </c>
      <c r="C995" s="35">
        <f t="shared" si="294"/>
        <v>0</v>
      </c>
      <c r="D995" s="46">
        <f>IF(W994&gt;0,ROUND(PMT(EvalSheet!$F$92/12,EvalSheet!$F$96*12,-C995),5),0)</f>
        <v>0</v>
      </c>
      <c r="E995" s="6">
        <f t="shared" si="293"/>
        <v>0</v>
      </c>
      <c r="F995" s="6">
        <f>IF(W994&gt;0,ROUND(MIN(C995,EvalSheet!$F$168)*$F$1,2),0)</f>
        <v>0</v>
      </c>
      <c r="G995" s="7">
        <v>0</v>
      </c>
      <c r="H995" s="7">
        <f>IF(W994&gt;0,ROUND(MIN(C995,EvalSheet!$F$168)*$H$1,0),0)</f>
        <v>0</v>
      </c>
      <c r="I995" s="7">
        <f>IF(W994&gt;0,ROUND(MIN(C995,EvalSheet!$F$168)*$I$1,2),0)</f>
        <v>0</v>
      </c>
      <c r="J995" s="7">
        <f>IF(W994&gt;0,ROUND(MIN(C995,EvalSheet!$F$168)*$J$1,2),0)</f>
        <v>0</v>
      </c>
      <c r="K995" s="7">
        <f>IF(W994&gt;0,ROUND(MIN(C995,EvalSheet!$F$168)*$K$1,2),0)</f>
        <v>0</v>
      </c>
      <c r="L995" s="6">
        <f t="shared" si="295"/>
        <v>0</v>
      </c>
      <c r="M995" s="7">
        <f t="shared" si="296"/>
        <v>0</v>
      </c>
      <c r="N995" s="2">
        <f t="shared" si="287"/>
        <v>0</v>
      </c>
      <c r="O995" s="80">
        <f t="shared" si="288"/>
        <v>0</v>
      </c>
      <c r="P995" s="79">
        <f t="shared" si="289"/>
        <v>0</v>
      </c>
      <c r="Q995" s="80">
        <f t="shared" si="290"/>
        <v>0</v>
      </c>
      <c r="R995" s="80">
        <f t="shared" si="291"/>
        <v>0</v>
      </c>
      <c r="S995">
        <f t="shared" si="297"/>
        <v>0</v>
      </c>
      <c r="T995" s="35">
        <f t="shared" si="292"/>
        <v>0</v>
      </c>
      <c r="U995" s="35">
        <f t="shared" si="298"/>
        <v>0</v>
      </c>
      <c r="V995" s="42">
        <f t="shared" si="299"/>
        <v>0</v>
      </c>
      <c r="W995" s="42">
        <f t="shared" si="300"/>
        <v>0</v>
      </c>
    </row>
    <row r="996" spans="2:23" x14ac:dyDescent="0.25">
      <c r="B996">
        <v>994</v>
      </c>
      <c r="C996" s="35">
        <f t="shared" si="294"/>
        <v>0</v>
      </c>
      <c r="D996" s="46">
        <f>IF(W995&gt;0,ROUND(PMT(EvalSheet!$F$92/12,EvalSheet!$F$96*12,-C996),5),0)</f>
        <v>0</v>
      </c>
      <c r="E996" s="6">
        <f t="shared" si="293"/>
        <v>0</v>
      </c>
      <c r="F996" s="6">
        <f>IF(W995&gt;0,ROUND(MIN(C996,EvalSheet!$F$168)*$F$1,2),0)</f>
        <v>0</v>
      </c>
      <c r="G996" s="7">
        <v>0</v>
      </c>
      <c r="H996" s="7">
        <f>IF(W995&gt;0,ROUND(MIN(C996,EvalSheet!$F$168)*$H$1,0),0)</f>
        <v>0</v>
      </c>
      <c r="I996" s="7">
        <f>IF(W995&gt;0,ROUND(MIN(C996,EvalSheet!$F$168)*$I$1,2),0)</f>
        <v>0</v>
      </c>
      <c r="J996" s="7">
        <f>IF(W995&gt;0,ROUND(MIN(C996,EvalSheet!$F$168)*$J$1,2),0)</f>
        <v>0</v>
      </c>
      <c r="K996" s="7">
        <f>IF(W995&gt;0,ROUND(MIN(C996,EvalSheet!$F$168)*$K$1,2),0)</f>
        <v>0</v>
      </c>
      <c r="L996" s="6">
        <f t="shared" si="295"/>
        <v>0</v>
      </c>
      <c r="M996" s="7">
        <f t="shared" si="296"/>
        <v>0</v>
      </c>
      <c r="N996" s="2">
        <f t="shared" si="287"/>
        <v>0</v>
      </c>
      <c r="O996" s="80">
        <f t="shared" si="288"/>
        <v>0</v>
      </c>
      <c r="P996" s="79">
        <f t="shared" si="289"/>
        <v>0</v>
      </c>
      <c r="Q996" s="80">
        <f t="shared" si="290"/>
        <v>0</v>
      </c>
      <c r="R996" s="80">
        <f t="shared" si="291"/>
        <v>0</v>
      </c>
      <c r="S996">
        <f t="shared" si="297"/>
        <v>0</v>
      </c>
      <c r="T996" s="35">
        <f t="shared" si="292"/>
        <v>0</v>
      </c>
      <c r="U996" s="35">
        <f t="shared" si="298"/>
        <v>0</v>
      </c>
      <c r="V996" s="42">
        <f t="shared" si="299"/>
        <v>0</v>
      </c>
      <c r="W996" s="42">
        <f t="shared" si="300"/>
        <v>0</v>
      </c>
    </row>
    <row r="997" spans="2:23" x14ac:dyDescent="0.25">
      <c r="B997">
        <v>995</v>
      </c>
      <c r="C997" s="35">
        <f t="shared" si="294"/>
        <v>0</v>
      </c>
      <c r="D997" s="46">
        <f>IF(W996&gt;0,ROUND(PMT(EvalSheet!$F$92/12,EvalSheet!$F$96*12,-C997),5),0)</f>
        <v>0</v>
      </c>
      <c r="E997" s="6">
        <f t="shared" si="293"/>
        <v>0</v>
      </c>
      <c r="F997" s="6">
        <f>IF(W996&gt;0,ROUND(MIN(C997,EvalSheet!$F$168)*$F$1,2),0)</f>
        <v>0</v>
      </c>
      <c r="G997" s="7">
        <v>0</v>
      </c>
      <c r="H997" s="7">
        <f>IF(W996&gt;0,ROUND(MIN(C997,EvalSheet!$F$168)*$H$1,0),0)</f>
        <v>0</v>
      </c>
      <c r="I997" s="7">
        <f>IF(W996&gt;0,ROUND(MIN(C997,EvalSheet!$F$168)*$I$1,2),0)</f>
        <v>0</v>
      </c>
      <c r="J997" s="7">
        <f>IF(W996&gt;0,ROUND(MIN(C997,EvalSheet!$F$168)*$J$1,2),0)</f>
        <v>0</v>
      </c>
      <c r="K997" s="7">
        <f>IF(W996&gt;0,ROUND(MIN(C997,EvalSheet!$F$168)*$K$1,2),0)</f>
        <v>0</v>
      </c>
      <c r="L997" s="6">
        <f t="shared" si="295"/>
        <v>0</v>
      </c>
      <c r="M997" s="7">
        <f t="shared" si="296"/>
        <v>0</v>
      </c>
      <c r="N997" s="2">
        <f t="shared" si="287"/>
        <v>0</v>
      </c>
      <c r="O997" s="80">
        <f t="shared" si="288"/>
        <v>0</v>
      </c>
      <c r="P997" s="79">
        <f t="shared" si="289"/>
        <v>0</v>
      </c>
      <c r="Q997" s="80">
        <f t="shared" si="290"/>
        <v>0</v>
      </c>
      <c r="R997" s="80">
        <f t="shared" si="291"/>
        <v>0</v>
      </c>
      <c r="S997">
        <f t="shared" si="297"/>
        <v>0</v>
      </c>
      <c r="T997" s="35">
        <f t="shared" si="292"/>
        <v>0</v>
      </c>
      <c r="U997" s="35">
        <f t="shared" si="298"/>
        <v>0</v>
      </c>
      <c r="V997" s="42">
        <f t="shared" si="299"/>
        <v>0</v>
      </c>
      <c r="W997" s="42">
        <f t="shared" si="300"/>
        <v>0</v>
      </c>
    </row>
    <row r="998" spans="2:23" x14ac:dyDescent="0.25">
      <c r="B998">
        <v>996</v>
      </c>
      <c r="C998" s="35">
        <f t="shared" si="294"/>
        <v>0</v>
      </c>
      <c r="D998" s="46">
        <f>IF(W997&gt;0,ROUND(PMT(EvalSheet!$F$92/12,EvalSheet!$F$96*12,-C998),5),0)</f>
        <v>0</v>
      </c>
      <c r="E998" s="6">
        <f t="shared" si="293"/>
        <v>0</v>
      </c>
      <c r="F998" s="6">
        <f>IF(W997&gt;0,ROUND(MIN(C998,EvalSheet!$F$168)*$F$1,2),0)</f>
        <v>0</v>
      </c>
      <c r="G998" s="7">
        <v>0</v>
      </c>
      <c r="H998" s="7">
        <f>IF(W997&gt;0,ROUND(MIN(C998,EvalSheet!$F$168)*$H$1,0),0)</f>
        <v>0</v>
      </c>
      <c r="I998" s="7">
        <f>IF(W997&gt;0,ROUND(MIN(C998,EvalSheet!$F$168)*$I$1,2),0)</f>
        <v>0</v>
      </c>
      <c r="J998" s="7">
        <f>IF(W997&gt;0,ROUND(MIN(C998,EvalSheet!$F$168)*$J$1,2),0)</f>
        <v>0</v>
      </c>
      <c r="K998" s="7">
        <f>IF(W997&gt;0,ROUND(MIN(C998,EvalSheet!$F$168)*$K$1,2),0)</f>
        <v>0</v>
      </c>
      <c r="L998" s="6">
        <f t="shared" si="295"/>
        <v>0</v>
      </c>
      <c r="M998" s="7">
        <f t="shared" si="296"/>
        <v>0</v>
      </c>
      <c r="N998" s="2">
        <f t="shared" si="287"/>
        <v>0</v>
      </c>
      <c r="O998" s="80">
        <f t="shared" si="288"/>
        <v>0</v>
      </c>
      <c r="P998" s="79">
        <f t="shared" si="289"/>
        <v>0</v>
      </c>
      <c r="Q998" s="80">
        <f t="shared" si="290"/>
        <v>0</v>
      </c>
      <c r="R998" s="80">
        <f t="shared" si="291"/>
        <v>0</v>
      </c>
      <c r="S998">
        <f t="shared" si="297"/>
        <v>0</v>
      </c>
      <c r="T998" s="35">
        <f t="shared" si="292"/>
        <v>0</v>
      </c>
      <c r="U998" s="35">
        <f t="shared" si="298"/>
        <v>0</v>
      </c>
      <c r="V998" s="42">
        <f t="shared" si="299"/>
        <v>0</v>
      </c>
      <c r="W998" s="42">
        <f t="shared" si="300"/>
        <v>0</v>
      </c>
    </row>
    <row r="999" spans="2:23" x14ac:dyDescent="0.25">
      <c r="B999">
        <v>997</v>
      </c>
      <c r="C999" s="35">
        <f t="shared" si="294"/>
        <v>0</v>
      </c>
      <c r="D999" s="46">
        <f>IF(W998&gt;0,ROUND(PMT(EvalSheet!$F$92/12,EvalSheet!$F$96*12,-C999),5),0)</f>
        <v>0</v>
      </c>
      <c r="E999" s="6">
        <f t="shared" si="293"/>
        <v>0</v>
      </c>
      <c r="F999" s="6">
        <f>IF(W998&gt;0,ROUND(MIN(C999,EvalSheet!$F$168)*$F$1,2),0)</f>
        <v>0</v>
      </c>
      <c r="G999" s="7">
        <v>0</v>
      </c>
      <c r="H999" s="7">
        <f>IF(W998&gt;0,ROUND(MIN(C999,EvalSheet!$F$168)*$H$1,0),0)</f>
        <v>0</v>
      </c>
      <c r="I999" s="7">
        <f>IF(W998&gt;0,ROUND(MIN(C999,EvalSheet!$F$168)*$I$1,2),0)</f>
        <v>0</v>
      </c>
      <c r="J999" s="7">
        <f>IF(W998&gt;0,ROUND(MIN(C999,EvalSheet!$F$168)*$J$1,2),0)</f>
        <v>0</v>
      </c>
      <c r="K999" s="7">
        <f>IF(W998&gt;0,ROUND(MIN(C999,EvalSheet!$F$168)*$K$1,2),0)</f>
        <v>0</v>
      </c>
      <c r="L999" s="6">
        <f t="shared" si="295"/>
        <v>0</v>
      </c>
      <c r="M999" s="7">
        <f t="shared" si="296"/>
        <v>0</v>
      </c>
      <c r="N999" s="2">
        <f t="shared" si="287"/>
        <v>0</v>
      </c>
      <c r="O999" s="80">
        <f t="shared" si="288"/>
        <v>0</v>
      </c>
      <c r="P999" s="79">
        <f t="shared" si="289"/>
        <v>0</v>
      </c>
      <c r="Q999" s="80">
        <f t="shared" si="290"/>
        <v>0</v>
      </c>
      <c r="R999" s="80">
        <f t="shared" si="291"/>
        <v>0</v>
      </c>
      <c r="S999">
        <f t="shared" si="297"/>
        <v>0</v>
      </c>
      <c r="T999" s="35">
        <f t="shared" si="292"/>
        <v>0</v>
      </c>
      <c r="U999" s="35">
        <f t="shared" si="298"/>
        <v>0</v>
      </c>
      <c r="V999" s="42">
        <f t="shared" si="299"/>
        <v>0</v>
      </c>
      <c r="W999" s="42">
        <f t="shared" si="300"/>
        <v>0</v>
      </c>
    </row>
    <row r="1000" spans="2:23" x14ac:dyDescent="0.25">
      <c r="B1000">
        <v>998</v>
      </c>
      <c r="C1000" s="35">
        <f t="shared" si="294"/>
        <v>0</v>
      </c>
      <c r="D1000" s="46">
        <f>IF(W999&gt;0,ROUND(PMT(EvalSheet!$F$92/12,EvalSheet!$F$96*12,-C1000),5),0)</f>
        <v>0</v>
      </c>
      <c r="E1000" s="6">
        <f t="shared" si="293"/>
        <v>0</v>
      </c>
      <c r="F1000" s="6">
        <f>IF(W999&gt;0,ROUND(MIN(C1000,EvalSheet!$F$168)*$F$1,2),0)</f>
        <v>0</v>
      </c>
      <c r="G1000" s="7">
        <v>0</v>
      </c>
      <c r="H1000" s="7">
        <f>IF(W999&gt;0,ROUND(MIN(C1000,EvalSheet!$F$168)*$H$1,0),0)</f>
        <v>0</v>
      </c>
      <c r="I1000" s="7">
        <f>IF(W999&gt;0,ROUND(MIN(C1000,EvalSheet!$F$168)*$I$1,2),0)</f>
        <v>0</v>
      </c>
      <c r="J1000" s="7">
        <f>IF(W999&gt;0,ROUND(MIN(C1000,EvalSheet!$F$168)*$J$1,2),0)</f>
        <v>0</v>
      </c>
      <c r="K1000" s="7">
        <f>IF(W999&gt;0,ROUND(MIN(C1000,EvalSheet!$F$168)*$K$1,2),0)</f>
        <v>0</v>
      </c>
      <c r="L1000" s="6">
        <f t="shared" si="295"/>
        <v>0</v>
      </c>
      <c r="M1000" s="7">
        <f t="shared" si="296"/>
        <v>0</v>
      </c>
      <c r="N1000" s="2">
        <f t="shared" si="287"/>
        <v>0</v>
      </c>
      <c r="O1000" s="80">
        <f t="shared" si="288"/>
        <v>0</v>
      </c>
      <c r="P1000" s="79">
        <f t="shared" si="289"/>
        <v>0</v>
      </c>
      <c r="Q1000" s="80">
        <f t="shared" si="290"/>
        <v>0</v>
      </c>
      <c r="R1000" s="80">
        <f t="shared" si="291"/>
        <v>0</v>
      </c>
      <c r="S1000">
        <f t="shared" si="297"/>
        <v>0</v>
      </c>
      <c r="T1000" s="35">
        <f t="shared" si="292"/>
        <v>0</v>
      </c>
      <c r="U1000" s="35">
        <f t="shared" si="298"/>
        <v>0</v>
      </c>
      <c r="V1000" s="42">
        <f t="shared" si="299"/>
        <v>0</v>
      </c>
      <c r="W1000" s="42">
        <f t="shared" si="300"/>
        <v>0</v>
      </c>
    </row>
    <row r="1001" spans="2:23" x14ac:dyDescent="0.25">
      <c r="B1001">
        <v>999</v>
      </c>
      <c r="C1001" s="35">
        <f t="shared" si="294"/>
        <v>0</v>
      </c>
      <c r="D1001" s="46">
        <f>IF(W1000&gt;0,ROUND(PMT(EvalSheet!$F$92/12,EvalSheet!$F$96*12,-C1001),5),0)</f>
        <v>0</v>
      </c>
      <c r="E1001" s="6">
        <f t="shared" si="293"/>
        <v>0</v>
      </c>
      <c r="F1001" s="6">
        <f>IF(W1000&gt;0,ROUND(MIN(C1001,EvalSheet!$F$168)*$F$1,2),0)</f>
        <v>0</v>
      </c>
      <c r="G1001" s="7">
        <v>0</v>
      </c>
      <c r="H1001" s="7">
        <f>IF(W1000&gt;0,ROUND(MIN(C1001,EvalSheet!$F$168)*$H$1,0),0)</f>
        <v>0</v>
      </c>
      <c r="I1001" s="7">
        <f>IF(W1000&gt;0,ROUND(MIN(C1001,EvalSheet!$F$168)*$I$1,2),0)</f>
        <v>0</v>
      </c>
      <c r="J1001" s="7">
        <f>IF(W1000&gt;0,ROUND(MIN(C1001,EvalSheet!$F$168)*$J$1,2),0)</f>
        <v>0</v>
      </c>
      <c r="K1001" s="7">
        <f>IF(W1000&gt;0,ROUND(MIN(C1001,EvalSheet!$F$168)*$K$1,2),0)</f>
        <v>0</v>
      </c>
      <c r="L1001" s="6">
        <f t="shared" si="295"/>
        <v>0</v>
      </c>
      <c r="M1001" s="7">
        <f t="shared" si="296"/>
        <v>0</v>
      </c>
      <c r="N1001" s="2">
        <f t="shared" si="287"/>
        <v>0</v>
      </c>
      <c r="O1001" s="80">
        <f t="shared" si="288"/>
        <v>0</v>
      </c>
      <c r="P1001" s="79">
        <f t="shared" si="289"/>
        <v>0</v>
      </c>
      <c r="Q1001" s="80">
        <f t="shared" si="290"/>
        <v>0</v>
      </c>
      <c r="R1001" s="80">
        <f t="shared" si="291"/>
        <v>0</v>
      </c>
      <c r="S1001">
        <f t="shared" si="297"/>
        <v>0</v>
      </c>
      <c r="T1001" s="35">
        <f t="shared" si="292"/>
        <v>0</v>
      </c>
      <c r="U1001" s="35">
        <f t="shared" si="298"/>
        <v>0</v>
      </c>
      <c r="V1001" s="42">
        <f t="shared" si="299"/>
        <v>0</v>
      </c>
      <c r="W1001" s="42">
        <f t="shared" si="300"/>
        <v>0</v>
      </c>
    </row>
    <row r="1002" spans="2:23" x14ac:dyDescent="0.25">
      <c r="B1002">
        <v>1000</v>
      </c>
      <c r="C1002" s="35">
        <f t="shared" si="294"/>
        <v>0</v>
      </c>
      <c r="D1002" s="46">
        <f>IF(W1001&gt;0,ROUND(PMT(EvalSheet!$F$92/12,EvalSheet!$F$96*12,-C1002),5),0)</f>
        <v>0</v>
      </c>
      <c r="E1002" s="6">
        <f t="shared" si="293"/>
        <v>0</v>
      </c>
      <c r="F1002" s="6">
        <f>IF(W1001&gt;0,ROUND(MIN(C1002,EvalSheet!$F$168)*$F$1,2),0)</f>
        <v>0</v>
      </c>
      <c r="G1002" s="7">
        <v>0</v>
      </c>
      <c r="H1002" s="7">
        <f>IF(W1001&gt;0,ROUND(MIN(C1002,EvalSheet!$F$168)*$H$1,0),0)</f>
        <v>0</v>
      </c>
      <c r="I1002" s="7">
        <f>IF(W1001&gt;0,ROUND(MIN(C1002,EvalSheet!$F$168)*$I$1,2),0)</f>
        <v>0</v>
      </c>
      <c r="J1002" s="7">
        <f>IF(W1001&gt;0,ROUND(MIN(C1002,EvalSheet!$F$168)*$J$1,2),0)</f>
        <v>0</v>
      </c>
      <c r="K1002" s="7">
        <f>IF(W1001&gt;0,ROUND(MIN(C1002,EvalSheet!$F$168)*$K$1,2),0)</f>
        <v>0</v>
      </c>
      <c r="L1002" s="6">
        <f t="shared" si="295"/>
        <v>0</v>
      </c>
      <c r="M1002" s="7">
        <f t="shared" si="296"/>
        <v>0</v>
      </c>
      <c r="N1002" s="2">
        <f t="shared" si="287"/>
        <v>0</v>
      </c>
      <c r="O1002" s="80">
        <f t="shared" si="288"/>
        <v>0</v>
      </c>
      <c r="P1002" s="79">
        <f t="shared" si="289"/>
        <v>0</v>
      </c>
      <c r="Q1002" s="80">
        <f t="shared" si="290"/>
        <v>0</v>
      </c>
      <c r="R1002" s="80">
        <f t="shared" si="291"/>
        <v>0</v>
      </c>
      <c r="S1002">
        <f t="shared" si="297"/>
        <v>0</v>
      </c>
      <c r="T1002" s="35">
        <f t="shared" si="292"/>
        <v>0</v>
      </c>
      <c r="U1002" s="35">
        <f t="shared" si="298"/>
        <v>0</v>
      </c>
      <c r="V1002" s="42">
        <f t="shared" si="299"/>
        <v>0</v>
      </c>
      <c r="W1002" s="42">
        <f t="shared" si="300"/>
        <v>0</v>
      </c>
    </row>
    <row r="1003" spans="2:23" x14ac:dyDescent="0.25">
      <c r="B1003">
        <v>1001</v>
      </c>
      <c r="C1003" s="35">
        <f t="shared" si="294"/>
        <v>0</v>
      </c>
      <c r="D1003" s="46">
        <f>IF(W1002&gt;0,ROUND(PMT(EvalSheet!$F$92/12,EvalSheet!$F$96*12,-C1003),5),0)</f>
        <v>0</v>
      </c>
      <c r="E1003" s="6">
        <f t="shared" si="293"/>
        <v>0</v>
      </c>
      <c r="F1003" s="6">
        <f>IF(W1002&gt;0,ROUND(MIN(C1003,EvalSheet!$F$168)*$F$1,2),0)</f>
        <v>0</v>
      </c>
      <c r="G1003" s="7">
        <v>0</v>
      </c>
      <c r="H1003" s="7">
        <f>IF(W1002&gt;0,ROUND(MIN(C1003,EvalSheet!$F$168)*$H$1,0),0)</f>
        <v>0</v>
      </c>
      <c r="I1003" s="7">
        <f>IF(W1002&gt;0,ROUND(MIN(C1003,EvalSheet!$F$168)*$I$1,2),0)</f>
        <v>0</v>
      </c>
      <c r="J1003" s="7">
        <f>IF(W1002&gt;0,ROUND(MIN(C1003,EvalSheet!$F$168)*$J$1,2),0)</f>
        <v>0</v>
      </c>
      <c r="K1003" s="7">
        <f>IF(W1002&gt;0,ROUND(MIN(C1003,EvalSheet!$F$168)*$K$1,2),0)</f>
        <v>0</v>
      </c>
      <c r="L1003" s="6">
        <f t="shared" si="295"/>
        <v>0</v>
      </c>
      <c r="M1003" s="7">
        <f t="shared" si="296"/>
        <v>0</v>
      </c>
      <c r="N1003" s="2">
        <f t="shared" si="287"/>
        <v>0</v>
      </c>
      <c r="O1003" s="80">
        <f t="shared" si="288"/>
        <v>0</v>
      </c>
      <c r="P1003" s="79">
        <f t="shared" si="289"/>
        <v>0</v>
      </c>
      <c r="Q1003" s="80">
        <f t="shared" si="290"/>
        <v>0</v>
      </c>
      <c r="R1003" s="80">
        <f t="shared" si="291"/>
        <v>0</v>
      </c>
      <c r="S1003">
        <f t="shared" si="297"/>
        <v>0</v>
      </c>
      <c r="T1003" s="35">
        <f t="shared" si="292"/>
        <v>0</v>
      </c>
      <c r="U1003" s="35">
        <f t="shared" si="298"/>
        <v>0</v>
      </c>
      <c r="V1003" s="42">
        <f t="shared" si="299"/>
        <v>0</v>
      </c>
      <c r="W1003" s="42">
        <f t="shared" si="300"/>
        <v>0</v>
      </c>
    </row>
    <row r="1004" spans="2:23" x14ac:dyDescent="0.25">
      <c r="B1004">
        <v>1002</v>
      </c>
      <c r="C1004" s="35">
        <f t="shared" si="294"/>
        <v>0</v>
      </c>
      <c r="D1004" s="46">
        <f>IF(W1003&gt;0,ROUND(PMT(EvalSheet!$F$92/12,EvalSheet!$F$96*12,-C1004),5),0)</f>
        <v>0</v>
      </c>
      <c r="E1004" s="6">
        <f t="shared" si="293"/>
        <v>0</v>
      </c>
      <c r="F1004" s="6">
        <f>IF(W1003&gt;0,ROUND(MIN(C1004,EvalSheet!$F$168)*$F$1,2),0)</f>
        <v>0</v>
      </c>
      <c r="G1004" s="7">
        <v>0</v>
      </c>
      <c r="H1004" s="7">
        <f>IF(W1003&gt;0,ROUND(MIN(C1004,EvalSheet!$F$168)*$H$1,0),0)</f>
        <v>0</v>
      </c>
      <c r="I1004" s="7">
        <f>IF(W1003&gt;0,ROUND(MIN(C1004,EvalSheet!$F$168)*$I$1,2),0)</f>
        <v>0</v>
      </c>
      <c r="J1004" s="7">
        <f>IF(W1003&gt;0,ROUND(MIN(C1004,EvalSheet!$F$168)*$J$1,2),0)</f>
        <v>0</v>
      </c>
      <c r="K1004" s="7">
        <f>IF(W1003&gt;0,ROUND(MIN(C1004,EvalSheet!$F$168)*$K$1,2),0)</f>
        <v>0</v>
      </c>
      <c r="L1004" s="6">
        <f t="shared" si="295"/>
        <v>0</v>
      </c>
      <c r="M1004" s="7">
        <f t="shared" si="296"/>
        <v>0</v>
      </c>
      <c r="N1004" s="2">
        <f t="shared" si="287"/>
        <v>0</v>
      </c>
      <c r="O1004" s="80">
        <f t="shared" si="288"/>
        <v>0</v>
      </c>
      <c r="P1004" s="79">
        <f t="shared" si="289"/>
        <v>0</v>
      </c>
      <c r="Q1004" s="80">
        <f t="shared" si="290"/>
        <v>0</v>
      </c>
      <c r="R1004" s="80">
        <f t="shared" si="291"/>
        <v>0</v>
      </c>
      <c r="S1004">
        <f t="shared" si="297"/>
        <v>0</v>
      </c>
      <c r="T1004" s="35">
        <f t="shared" si="292"/>
        <v>0</v>
      </c>
      <c r="U1004" s="35">
        <f t="shared" si="298"/>
        <v>0</v>
      </c>
      <c r="V1004" s="42">
        <f t="shared" si="299"/>
        <v>0</v>
      </c>
      <c r="W1004" s="42">
        <f t="shared" si="300"/>
        <v>0</v>
      </c>
    </row>
    <row r="1005" spans="2:23" x14ac:dyDescent="0.25">
      <c r="B1005">
        <v>1003</v>
      </c>
      <c r="C1005" s="35">
        <f t="shared" si="294"/>
        <v>0</v>
      </c>
      <c r="D1005" s="46">
        <f>IF(W1004&gt;0,ROUND(PMT(EvalSheet!$F$92/12,EvalSheet!$F$96*12,-C1005),5),0)</f>
        <v>0</v>
      </c>
      <c r="E1005" s="6">
        <f t="shared" si="293"/>
        <v>0</v>
      </c>
      <c r="F1005" s="6">
        <f>IF(W1004&gt;0,ROUND(MIN(C1005,EvalSheet!$F$168)*$F$1,2),0)</f>
        <v>0</v>
      </c>
      <c r="G1005" s="7">
        <v>0</v>
      </c>
      <c r="H1005" s="7">
        <f>IF(W1004&gt;0,ROUND(MIN(C1005,EvalSheet!$F$168)*$H$1,0),0)</f>
        <v>0</v>
      </c>
      <c r="I1005" s="7">
        <f>IF(W1004&gt;0,ROUND(MIN(C1005,EvalSheet!$F$168)*$I$1,2),0)</f>
        <v>0</v>
      </c>
      <c r="J1005" s="7">
        <f>IF(W1004&gt;0,ROUND(MIN(C1005,EvalSheet!$F$168)*$J$1,2),0)</f>
        <v>0</v>
      </c>
      <c r="K1005" s="7">
        <f>IF(W1004&gt;0,ROUND(MIN(C1005,EvalSheet!$F$168)*$K$1,2),0)</f>
        <v>0</v>
      </c>
      <c r="L1005" s="6">
        <f t="shared" si="295"/>
        <v>0</v>
      </c>
      <c r="M1005" s="7">
        <f t="shared" si="296"/>
        <v>0</v>
      </c>
      <c r="N1005" s="2">
        <f t="shared" si="287"/>
        <v>0</v>
      </c>
      <c r="O1005" s="80">
        <f t="shared" si="288"/>
        <v>0</v>
      </c>
      <c r="P1005" s="79">
        <f t="shared" si="289"/>
        <v>0</v>
      </c>
      <c r="Q1005" s="80">
        <f t="shared" si="290"/>
        <v>0</v>
      </c>
      <c r="R1005" s="80">
        <f t="shared" si="291"/>
        <v>0</v>
      </c>
      <c r="S1005">
        <f t="shared" si="297"/>
        <v>0</v>
      </c>
      <c r="T1005" s="35">
        <f t="shared" si="292"/>
        <v>0</v>
      </c>
      <c r="U1005" s="35">
        <f t="shared" si="298"/>
        <v>0</v>
      </c>
      <c r="V1005" s="42">
        <f t="shared" si="299"/>
        <v>0</v>
      </c>
      <c r="W1005" s="42">
        <f t="shared" si="300"/>
        <v>0</v>
      </c>
    </row>
    <row r="1006" spans="2:23" x14ac:dyDescent="0.25">
      <c r="B1006">
        <v>1004</v>
      </c>
      <c r="C1006" s="35">
        <f t="shared" si="294"/>
        <v>0</v>
      </c>
      <c r="D1006" s="46">
        <f>IF(W1005&gt;0,ROUND(PMT(EvalSheet!$F$92/12,EvalSheet!$F$96*12,-C1006),5),0)</f>
        <v>0</v>
      </c>
      <c r="E1006" s="6">
        <f t="shared" si="293"/>
        <v>0</v>
      </c>
      <c r="F1006" s="6">
        <f>IF(W1005&gt;0,ROUND(MIN(C1006,EvalSheet!$F$168)*$F$1,2),0)</f>
        <v>0</v>
      </c>
      <c r="G1006" s="7">
        <v>0</v>
      </c>
      <c r="H1006" s="7">
        <f>IF(W1005&gt;0,ROUND(MIN(C1006,EvalSheet!$F$168)*$H$1,0),0)</f>
        <v>0</v>
      </c>
      <c r="I1006" s="7">
        <f>IF(W1005&gt;0,ROUND(MIN(C1006,EvalSheet!$F$168)*$I$1,2),0)</f>
        <v>0</v>
      </c>
      <c r="J1006" s="7">
        <f>IF(W1005&gt;0,ROUND(MIN(C1006,EvalSheet!$F$168)*$J$1,2),0)</f>
        <v>0</v>
      </c>
      <c r="K1006" s="7">
        <f>IF(W1005&gt;0,ROUND(MIN(C1006,EvalSheet!$F$168)*$K$1,2),0)</f>
        <v>0</v>
      </c>
      <c r="L1006" s="6">
        <f t="shared" si="295"/>
        <v>0</v>
      </c>
      <c r="M1006" s="7">
        <f t="shared" si="296"/>
        <v>0</v>
      </c>
      <c r="N1006" s="2">
        <f t="shared" si="287"/>
        <v>0</v>
      </c>
      <c r="O1006" s="80">
        <f t="shared" si="288"/>
        <v>0</v>
      </c>
      <c r="P1006" s="79">
        <f t="shared" si="289"/>
        <v>0</v>
      </c>
      <c r="Q1006" s="80">
        <f t="shared" si="290"/>
        <v>0</v>
      </c>
      <c r="R1006" s="80">
        <f t="shared" si="291"/>
        <v>0</v>
      </c>
      <c r="S1006">
        <f t="shared" si="297"/>
        <v>0</v>
      </c>
      <c r="T1006" s="35">
        <f t="shared" si="292"/>
        <v>0</v>
      </c>
      <c r="U1006" s="35">
        <f t="shared" si="298"/>
        <v>0</v>
      </c>
      <c r="V1006" s="42">
        <f t="shared" si="299"/>
        <v>0</v>
      </c>
      <c r="W1006" s="42">
        <f t="shared" si="300"/>
        <v>0</v>
      </c>
    </row>
    <row r="1007" spans="2:23" x14ac:dyDescent="0.25">
      <c r="B1007">
        <v>1005</v>
      </c>
      <c r="C1007" s="35">
        <f t="shared" si="294"/>
        <v>0</v>
      </c>
      <c r="D1007" s="46">
        <f>IF(W1006&gt;0,ROUND(PMT(EvalSheet!$F$92/12,EvalSheet!$F$96*12,-C1007),5),0)</f>
        <v>0</v>
      </c>
      <c r="E1007" s="6">
        <f t="shared" si="293"/>
        <v>0</v>
      </c>
      <c r="F1007" s="6">
        <f>IF(W1006&gt;0,ROUND(MIN(C1007,EvalSheet!$F$168)*$F$1,2),0)</f>
        <v>0</v>
      </c>
      <c r="G1007" s="7">
        <v>0</v>
      </c>
      <c r="H1007" s="7">
        <f>IF(W1006&gt;0,ROUND(MIN(C1007,EvalSheet!$F$168)*$H$1,0),0)</f>
        <v>0</v>
      </c>
      <c r="I1007" s="7">
        <f>IF(W1006&gt;0,ROUND(MIN(C1007,EvalSheet!$F$168)*$I$1,2),0)</f>
        <v>0</v>
      </c>
      <c r="J1007" s="7">
        <f>IF(W1006&gt;0,ROUND(MIN(C1007,EvalSheet!$F$168)*$J$1,2),0)</f>
        <v>0</v>
      </c>
      <c r="K1007" s="7">
        <f>IF(W1006&gt;0,ROUND(MIN(C1007,EvalSheet!$F$168)*$K$1,2),0)</f>
        <v>0</v>
      </c>
      <c r="L1007" s="6">
        <f t="shared" si="295"/>
        <v>0</v>
      </c>
      <c r="M1007" s="7">
        <f t="shared" si="296"/>
        <v>0</v>
      </c>
      <c r="N1007" s="2">
        <f>INT(M1007)</f>
        <v>0</v>
      </c>
      <c r="O1007" s="80">
        <f>INT((M1007-N1007)*10)/10</f>
        <v>0</v>
      </c>
      <c r="P1007" s="79">
        <f>M1007-N1007-O1007</f>
        <v>0</v>
      </c>
      <c r="Q1007" s="80">
        <f>IF(OR(P1007=0.05,P1007=0),P1007,IF(AND(P1007&gt;0.051,P1007&lt;0.1),0.1,IF(AND(P1007&gt;0.001,P1007&lt;0.05),0.05,P1007)))</f>
        <v>0</v>
      </c>
      <c r="R1007" s="80">
        <f>N1007+O1007+Q1007</f>
        <v>0</v>
      </c>
      <c r="S1007">
        <f t="shared" si="297"/>
        <v>0</v>
      </c>
      <c r="T1007" s="35">
        <f t="shared" si="292"/>
        <v>0</v>
      </c>
      <c r="U1007" s="35">
        <f t="shared" si="298"/>
        <v>0</v>
      </c>
      <c r="V1007" s="42">
        <f t="shared" si="299"/>
        <v>0</v>
      </c>
      <c r="W1007" s="42">
        <f t="shared" si="300"/>
        <v>0</v>
      </c>
    </row>
    <row r="1008" spans="2:23" x14ac:dyDescent="0.25">
      <c r="B1008">
        <v>1006</v>
      </c>
      <c r="C1008" s="35">
        <f t="shared" si="294"/>
        <v>0</v>
      </c>
      <c r="D1008" s="46">
        <f>IF(W1007&gt;0,ROUND(PMT(EvalSheet!$F$92/12,EvalSheet!$F$96*12,-C1008),5),0)</f>
        <v>0</v>
      </c>
      <c r="E1008" s="6">
        <f t="shared" si="293"/>
        <v>0</v>
      </c>
      <c r="F1008" s="6">
        <f>IF(W1007&gt;0,ROUND(MIN(C1008,EvalSheet!$F$168)*$F$1,2),0)</f>
        <v>0</v>
      </c>
      <c r="G1008" s="7">
        <v>0</v>
      </c>
      <c r="H1008" s="7">
        <f>IF(W1007&gt;0,ROUND(MIN(C1008,EvalSheet!$F$168)*$H$1,0),0)</f>
        <v>0</v>
      </c>
      <c r="I1008" s="7">
        <f>IF(W1007&gt;0,ROUND(MIN(C1008,EvalSheet!$F$168)*$I$1,2),0)</f>
        <v>0</v>
      </c>
      <c r="J1008" s="7">
        <f>IF(W1007&gt;0,ROUND(MIN(C1008,EvalSheet!$F$168)*$J$1,2),0)</f>
        <v>0</v>
      </c>
      <c r="K1008" s="7">
        <f>IF(W1007&gt;0,ROUND(MIN(C1008,EvalSheet!$F$168)*$K$1,2),0)</f>
        <v>0</v>
      </c>
      <c r="L1008" s="6">
        <f t="shared" si="295"/>
        <v>0</v>
      </c>
      <c r="M1008" s="7">
        <f t="shared" si="296"/>
        <v>0</v>
      </c>
      <c r="N1008" s="2">
        <f>INT(M1008)</f>
        <v>0</v>
      </c>
      <c r="O1008" s="80">
        <f>INT((M1008-N1008)*10)/10</f>
        <v>0</v>
      </c>
      <c r="P1008" s="79">
        <f>M1008-N1008-O1008</f>
        <v>0</v>
      </c>
      <c r="Q1008" s="80">
        <f>IF(OR(P1008=0.05,P1008=0),P1008,IF(AND(P1008&gt;0.051,P1008&lt;0.1),0.1,IF(AND(P1008&gt;0.001,P1008&lt;0.05),0.05,P1008)))</f>
        <v>0</v>
      </c>
      <c r="R1008" s="80">
        <f>N1008+O1008+Q1008</f>
        <v>0</v>
      </c>
      <c r="S1008">
        <f t="shared" si="297"/>
        <v>0</v>
      </c>
      <c r="T1008" s="35">
        <f t="shared" si="292"/>
        <v>0</v>
      </c>
      <c r="U1008" s="35">
        <f t="shared" si="298"/>
        <v>0</v>
      </c>
      <c r="V1008" s="42">
        <f t="shared" si="299"/>
        <v>0</v>
      </c>
      <c r="W1008" s="42">
        <f t="shared" si="300"/>
        <v>0</v>
      </c>
    </row>
    <row r="1009" spans="2:23" x14ac:dyDescent="0.25">
      <c r="B1009">
        <v>1007</v>
      </c>
      <c r="C1009" s="35">
        <f>IF(W1008&gt;0,C1008-1000,C1008)</f>
        <v>0</v>
      </c>
      <c r="D1009" s="46">
        <f>IF(W1008&gt;0,ROUND(PMT(EvalSheet!$F$92/12,EvalSheet!$F$96*12,-C1009),5),0)</f>
        <v>0</v>
      </c>
      <c r="E1009" s="6">
        <f t="shared" si="293"/>
        <v>0</v>
      </c>
      <c r="F1009" s="6">
        <f>IF(W1008&gt;0,ROUND(MIN(C1009,EvalSheet!$F$168)*$F$1,2),0)</f>
        <v>0</v>
      </c>
      <c r="G1009" s="7">
        <v>0</v>
      </c>
      <c r="H1009" s="7">
        <f>IF(W1008&gt;0,ROUND(MIN(C1009,EvalSheet!$F$168)*$H$1,0),0)</f>
        <v>0</v>
      </c>
      <c r="I1009" s="7">
        <f>IF(W1008&gt;0,ROUND(MIN(C1009,EvalSheet!$F$168)*$I$1,2),0)</f>
        <v>0</v>
      </c>
      <c r="J1009" s="7">
        <f>IF(W1008&gt;0,ROUND(MIN(C1009,EvalSheet!$F$168)*$J$1,2),0)</f>
        <v>0</v>
      </c>
      <c r="K1009" s="7">
        <f>IF(W1008&gt;0,ROUND(MIN(C1009,EvalSheet!$F$168)*$K$1,2),0)</f>
        <v>0</v>
      </c>
      <c r="L1009" s="6">
        <f>IF(W1008&gt;0,F1009+SUM(H1009:K1009),0)</f>
        <v>0</v>
      </c>
      <c r="M1009" s="7">
        <f>IF(W1008&gt;0,ROUND(L1009/12,2),0)</f>
        <v>0</v>
      </c>
      <c r="N1009" s="2">
        <f>INT(M1009)</f>
        <v>0</v>
      </c>
      <c r="O1009" s="80">
        <f>INT((M1009-N1009)*10)/10</f>
        <v>0</v>
      </c>
      <c r="P1009" s="79">
        <f>M1009-N1009-O1009</f>
        <v>0</v>
      </c>
      <c r="Q1009" s="80">
        <f>IF(OR(P1009=0.05,P1009=0),P1009,IF(AND(P1009&gt;0.051,P1009&lt;0.1),0.1,IF(AND(P1009&gt;0.001,P1009&lt;0.05),0.05,P1009)))</f>
        <v>0</v>
      </c>
      <c r="R1009" s="80">
        <f>N1009+O1009+Q1009</f>
        <v>0</v>
      </c>
      <c r="S1009">
        <f>IF(W1008&gt;0,S1008,0)</f>
        <v>0</v>
      </c>
      <c r="T1009" s="35">
        <f t="shared" si="292"/>
        <v>0</v>
      </c>
      <c r="U1009" s="35">
        <f>IF(AND(T1009&gt;0,T1010=0),T1009,0)</f>
        <v>0</v>
      </c>
      <c r="V1009" s="42">
        <f>IF(W1008&gt;0,V1008,0)</f>
        <v>0</v>
      </c>
      <c r="W1009" s="42">
        <f>IF(ROUND(T1009-V1009,2)&gt;0,ROUND(T1009-V1009,2),0)</f>
        <v>0</v>
      </c>
    </row>
    <row r="1010" spans="2:23" x14ac:dyDescent="0.25">
      <c r="B1010">
        <v>1008</v>
      </c>
      <c r="C1010" s="35">
        <f>IF(W1009&gt;0,C1009-1000,C1009)</f>
        <v>0</v>
      </c>
      <c r="D1010" s="46">
        <f>IF(W1009&gt;0,ROUND(PMT(EvalSheet!$F$92/12,EvalSheet!$F$96*12,-C1010),5),0)</f>
        <v>0</v>
      </c>
      <c r="E1010" s="6">
        <f t="shared" si="293"/>
        <v>0</v>
      </c>
      <c r="F1010" s="6">
        <f>IF(W1009&gt;0,ROUND(MIN(C1010,EvalSheet!$F$168)*$F$1,2),0)</f>
        <v>0</v>
      </c>
      <c r="G1010" s="7">
        <v>0</v>
      </c>
      <c r="H1010" s="7">
        <f>IF(W1009&gt;0,ROUND(MIN(C1010,EvalSheet!$F$168)*$H$1,0),0)</f>
        <v>0</v>
      </c>
      <c r="I1010" s="7">
        <f>IF(W1009&gt;0,ROUND(MIN(C1010,EvalSheet!$F$168)*$I$1,2),0)</f>
        <v>0</v>
      </c>
      <c r="J1010" s="7">
        <f>IF(W1009&gt;0,ROUND(MIN(C1010,EvalSheet!$F$168)*$J$1,2),0)</f>
        <v>0</v>
      </c>
      <c r="K1010" s="7">
        <f>IF(W1009&gt;0,ROUND(MIN(C1010,EvalSheet!$F$168)*$K$1,2),0)</f>
        <v>0</v>
      </c>
      <c r="L1010" s="6">
        <f>IF(W1009&gt;0,F1010+SUM(H1010:K1010),0)</f>
        <v>0</v>
      </c>
      <c r="M1010" s="7">
        <f>IF(W1009&gt;0,ROUND(L1010/12,2),0)</f>
        <v>0</v>
      </c>
      <c r="N1010" s="2">
        <f>INT(M1010)</f>
        <v>0</v>
      </c>
      <c r="O1010" s="80">
        <f>INT((M1010-N1010)*10)/10</f>
        <v>0</v>
      </c>
      <c r="P1010" s="79">
        <f>M1010-N1010-O1010</f>
        <v>0</v>
      </c>
      <c r="Q1010" s="80">
        <f>IF(OR(P1010=0.05,P1010=0),P1010,IF(AND(P1010&gt;0.051,P1010&lt;0.1),0.1,IF(AND(P1010&gt;0.001,P1010&lt;0.05),0.05,P1010)))</f>
        <v>0</v>
      </c>
      <c r="R1010" s="80">
        <f>N1010+O1010+Q1010</f>
        <v>0</v>
      </c>
      <c r="S1010">
        <f>IF(W1009&gt;0,S1009,0)</f>
        <v>0</v>
      </c>
      <c r="T1010" s="35">
        <f t="shared" si="292"/>
        <v>0</v>
      </c>
      <c r="U1010" s="35">
        <f>IF(AND(T1010&gt;0,T1011=0),T1010,0)</f>
        <v>0</v>
      </c>
      <c r="V1010" s="42">
        <f>IF(W1009&gt;0,V1009,0)</f>
        <v>0</v>
      </c>
      <c r="W1010" s="42">
        <f>IF(ROUND(T1010-V1010,2)&gt;0,ROUND(T1010-V1010,2),0)</f>
        <v>0</v>
      </c>
    </row>
  </sheetData>
  <pageMargins left="0.75" right="0.75" top="1" bottom="1" header="0.5" footer="0.5"/>
  <pageSetup orientation="portrait" horizontalDpi="4294967294" vertic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/>
  <dimension ref="A1:AB1010"/>
  <sheetViews>
    <sheetView topLeftCell="B1" workbookViewId="0">
      <selection activeCell="D4" sqref="D4"/>
    </sheetView>
  </sheetViews>
  <sheetFormatPr defaultRowHeight="13.2" x14ac:dyDescent="0.25"/>
  <cols>
    <col min="1" max="1" width="22.44140625" bestFit="1" customWidth="1"/>
    <col min="2" max="2" width="15.33203125" customWidth="1"/>
    <col min="3" max="3" width="15.6640625" bestFit="1" customWidth="1"/>
    <col min="4" max="4" width="17" bestFit="1" customWidth="1"/>
    <col min="5" max="5" width="10.33203125" bestFit="1" customWidth="1"/>
    <col min="7" max="7" width="10.33203125" bestFit="1" customWidth="1"/>
    <col min="8" max="8" width="10.33203125" style="35" bestFit="1" customWidth="1"/>
    <col min="9" max="9" width="10.33203125" bestFit="1" customWidth="1"/>
    <col min="10" max="10" width="10.88671875" bestFit="1" customWidth="1"/>
    <col min="11" max="18" width="10.33203125" customWidth="1"/>
    <col min="20" max="20" width="10.33203125" bestFit="1" customWidth="1"/>
    <col min="21" max="21" width="10.33203125" style="35" bestFit="1" customWidth="1"/>
    <col min="22" max="22" width="10.33203125" bestFit="1" customWidth="1"/>
    <col min="23" max="23" width="10.88671875" bestFit="1" customWidth="1"/>
    <col min="25" max="25" width="10.33203125" bestFit="1" customWidth="1"/>
    <col min="26" max="26" width="10.33203125" style="35" bestFit="1" customWidth="1"/>
    <col min="27" max="27" width="10.33203125" bestFit="1" customWidth="1"/>
    <col min="28" max="28" width="10.88671875" bestFit="1" customWidth="1"/>
  </cols>
  <sheetData>
    <row r="1" spans="1:28" x14ac:dyDescent="0.25">
      <c r="D1" s="64">
        <f ca="1">EvalSheet!$F$169</f>
        <v>655900</v>
      </c>
      <c r="E1">
        <v>0.23</v>
      </c>
      <c r="K1" s="74">
        <f>EvalSheet!$F$171</f>
        <v>1.686E-3</v>
      </c>
      <c r="M1" s="74">
        <f>EvalSheet!$F$173</f>
        <v>2.1075E-4</v>
      </c>
      <c r="N1" s="74">
        <f>EvalSheet!$F$175</f>
        <v>2.27E-5</v>
      </c>
      <c r="O1" s="74">
        <f>EvalSheet!$F$177</f>
        <v>2.0232E-4</v>
      </c>
      <c r="P1" s="74">
        <f>EvalSheet!$F$179</f>
        <v>3.3699999999999999E-6</v>
      </c>
    </row>
    <row r="2" spans="1:28" x14ac:dyDescent="0.25">
      <c r="A2" s="35"/>
      <c r="C2" s="6">
        <f ca="1">MIN(C3:C1010)</f>
        <v>-27000</v>
      </c>
      <c r="D2" s="42"/>
      <c r="F2" t="s">
        <v>143</v>
      </c>
      <c r="G2" s="2" t="s">
        <v>144</v>
      </c>
      <c r="H2" s="79" t="s">
        <v>145</v>
      </c>
      <c r="I2" s="2" t="s">
        <v>146</v>
      </c>
      <c r="J2" s="2" t="s">
        <v>149</v>
      </c>
      <c r="K2" s="35">
        <f ca="1">EvalSheet!F172</f>
        <v>1105.8499999999999</v>
      </c>
      <c r="L2" s="35">
        <f>EvalSheet!F173</f>
        <v>2.1075E-4</v>
      </c>
      <c r="M2" s="35">
        <f ca="1">EvalSheet!F174</f>
        <v>138.22999999999999</v>
      </c>
      <c r="N2" s="35">
        <f ca="1">EvalSheet!F176</f>
        <v>14.89</v>
      </c>
      <c r="O2" s="35">
        <f ca="1">EvalSheet!F178</f>
        <v>132.69999999999999</v>
      </c>
      <c r="P2" s="35">
        <f ca="1">EvalSheet!F180</f>
        <v>2.21</v>
      </c>
      <c r="Q2" s="35">
        <f ca="1">EvalSheet!F181</f>
        <v>1393.88</v>
      </c>
      <c r="R2" s="35">
        <f ca="1">EvalSheet!F182</f>
        <v>116.16</v>
      </c>
      <c r="S2" t="s">
        <v>143</v>
      </c>
      <c r="T2" s="2" t="s">
        <v>144</v>
      </c>
      <c r="U2" s="79" t="s">
        <v>145</v>
      </c>
      <c r="V2" s="2" t="s">
        <v>146</v>
      </c>
      <c r="W2" s="2" t="s">
        <v>147</v>
      </c>
      <c r="X2" s="35"/>
      <c r="Y2" s="35"/>
      <c r="Z2" s="35">
        <f ca="1">MAX(Z3:Z1010)</f>
        <v>0</v>
      </c>
      <c r="AA2" s="35">
        <f>EvalSheet!$F$58</f>
        <v>0</v>
      </c>
      <c r="AB2" s="35"/>
    </row>
    <row r="3" spans="1:28" x14ac:dyDescent="0.25">
      <c r="B3">
        <v>1</v>
      </c>
      <c r="C3" s="42">
        <f>EvalSheet!$G$59</f>
        <v>0</v>
      </c>
      <c r="D3" s="46">
        <f>ROUND(PMT(EvalSheet!$F$92/12,EvalSheet!$F$96*12,-C3),5)</f>
        <v>0</v>
      </c>
      <c r="E3" s="6">
        <f>ROUND(C3*$E$1/1000,2)</f>
        <v>0</v>
      </c>
      <c r="F3" s="2">
        <f t="shared" ref="F3:F66" si="0">INT(E3)</f>
        <v>0</v>
      </c>
      <c r="G3" s="80">
        <f t="shared" ref="G3:G66" si="1">INT((E3-F3)*10)/10</f>
        <v>0</v>
      </c>
      <c r="H3" s="79">
        <f t="shared" ref="H3:H66" si="2">E3-F3-G3</f>
        <v>0</v>
      </c>
      <c r="I3" s="80">
        <f t="shared" ref="I3:I66" si="3">IF(OR(H3=0.05,H3=0),H3,IF(AND(H3&gt;0.051,H3&lt;0.1),0.1,IF(AND(H3&gt;0.001,H3&lt;0.05),0.05,H3)))</f>
        <v>0</v>
      </c>
      <c r="J3" s="80">
        <f t="shared" ref="J3:J66" si="4">F3+G3+I3</f>
        <v>0</v>
      </c>
      <c r="K3" s="6">
        <f ca="1">ROUND($D$1*$K$1,2)</f>
        <v>1105.8499999999999</v>
      </c>
      <c r="L3" s="7">
        <v>0</v>
      </c>
      <c r="M3" s="7">
        <f ca="1">ROUND($D$1*$M$1,2)</f>
        <v>138.22999999999999</v>
      </c>
      <c r="N3" s="7">
        <f ca="1">ROUND($D$1*$N$1,2)</f>
        <v>14.89</v>
      </c>
      <c r="O3" s="7">
        <f ca="1">ROUND($D$1*$O$1,2)</f>
        <v>132.69999999999999</v>
      </c>
      <c r="P3" s="7">
        <f ca="1">ROUND($D$1*$P$1,2)</f>
        <v>2.21</v>
      </c>
      <c r="Q3" s="6">
        <f ca="1">K3+SUM(M3:P3)</f>
        <v>1393.8799999999999</v>
      </c>
      <c r="R3" s="7">
        <f ca="1">ROUND(Q3/12,2)</f>
        <v>116.16</v>
      </c>
      <c r="S3" s="2">
        <f t="shared" ref="S3:S66" ca="1" si="5">INT(R3)</f>
        <v>116</v>
      </c>
      <c r="T3" s="80">
        <f t="shared" ref="T3:T66" ca="1" si="6">INT((R3-S3)*10)/10</f>
        <v>0.1</v>
      </c>
      <c r="U3" s="79">
        <f t="shared" ref="U3:U66" ca="1" si="7">R3-S3-T3</f>
        <v>5.9999999999996584E-2</v>
      </c>
      <c r="V3" s="80">
        <f t="shared" ref="V3:V66" ca="1" si="8">IF(OR(U3=0.05,U3=0),U3,IF(AND(U3&gt;0.051,U3&lt;0.1),0.1,IF(AND(U3&gt;0.001,U3&lt;0.05),0.05,U3)))</f>
        <v>0.1</v>
      </c>
      <c r="W3" s="80">
        <f t="shared" ref="W3:W66" ca="1" si="9">S3+T3+V3</f>
        <v>116.19999999999999</v>
      </c>
      <c r="X3">
        <v>0</v>
      </c>
      <c r="Y3" s="35">
        <f ca="1">ROUND(D3+J3+W3+X3,2)</f>
        <v>116.2</v>
      </c>
      <c r="Z3" s="35">
        <f ca="1">IF(AND(Y3&gt;0,Y4=0),Y3,0)</f>
        <v>0</v>
      </c>
      <c r="AA3" s="42">
        <f>AA2</f>
        <v>0</v>
      </c>
      <c r="AB3" s="42">
        <f ca="1">IF(ROUND(Y3-AA3,2)&gt;0,ROUND(Y3-AA3,2),0)</f>
        <v>116.2</v>
      </c>
    </row>
    <row r="4" spans="1:28" x14ac:dyDescent="0.25">
      <c r="B4">
        <v>2</v>
      </c>
      <c r="C4" s="35">
        <f ca="1">IF(AB3&gt;0,C3-1000,C3)</f>
        <v>-1000</v>
      </c>
      <c r="D4" s="46">
        <f ca="1">IF(AB3&gt;0,ROUND(PMT(EvalSheet!$F$92/12,EvalSheet!$F$96*12,-C4),5),0)</f>
        <v>-4.2160399999999996</v>
      </c>
      <c r="E4" s="6">
        <f ca="1">IF(AB3&gt;0,ROUND(C4*$E$1/1000,2),0)</f>
        <v>-0.23</v>
      </c>
      <c r="F4" s="2">
        <f t="shared" ca="1" si="0"/>
        <v>-1</v>
      </c>
      <c r="G4" s="80">
        <f t="shared" ca="1" si="1"/>
        <v>0.7</v>
      </c>
      <c r="H4" s="79">
        <f t="shared" ca="1" si="2"/>
        <v>7.0000000000000062E-2</v>
      </c>
      <c r="I4" s="80">
        <f t="shared" ca="1" si="3"/>
        <v>0.1</v>
      </c>
      <c r="J4" s="80">
        <f t="shared" ca="1" si="4"/>
        <v>-0.20000000000000004</v>
      </c>
      <c r="K4" s="6">
        <f ca="1">IF(AB3&gt;0,ROUND($D$1*$K$1,2),0)</f>
        <v>1105.8499999999999</v>
      </c>
      <c r="L4" s="7">
        <v>0</v>
      </c>
      <c r="M4" s="7">
        <f ca="1">IF(AB3&gt;0,ROUND($D$1*$M$1,2),0)</f>
        <v>138.22999999999999</v>
      </c>
      <c r="N4" s="7">
        <f ca="1">IF(AB3&gt;0,ROUND($D$1*$N$1,2),0)</f>
        <v>14.89</v>
      </c>
      <c r="O4" s="7">
        <f ca="1">IF(AB3&gt;0,ROUND($D$1*$O$1,2),0)</f>
        <v>132.69999999999999</v>
      </c>
      <c r="P4" s="7">
        <f ca="1">IF(AB3&gt;0,ROUND($D$1*$P$1,2),0)</f>
        <v>2.21</v>
      </c>
      <c r="Q4" s="6">
        <f ca="1">IF(AB3&gt;0,K4+SUM(M4:P4),0)</f>
        <v>1393.8799999999999</v>
      </c>
      <c r="R4" s="7">
        <f ca="1">IF(AB3&gt;0,ROUND(Q4/12,2),0)</f>
        <v>116.16</v>
      </c>
      <c r="S4" s="2">
        <f t="shared" ca="1" si="5"/>
        <v>116</v>
      </c>
      <c r="T4" s="80">
        <f t="shared" ca="1" si="6"/>
        <v>0.1</v>
      </c>
      <c r="U4" s="79">
        <f t="shared" ca="1" si="7"/>
        <v>5.9999999999996584E-2</v>
      </c>
      <c r="V4" s="80">
        <f t="shared" ca="1" si="8"/>
        <v>0.1</v>
      </c>
      <c r="W4" s="80">
        <f t="shared" ca="1" si="9"/>
        <v>116.19999999999999</v>
      </c>
      <c r="X4">
        <f ca="1">IF(AB3&gt;0,X3,0)</f>
        <v>0</v>
      </c>
      <c r="Y4" s="35">
        <f t="shared" ref="Y4:Y67" ca="1" si="10">ROUND(D4+J4+W4+X4,2)</f>
        <v>111.78</v>
      </c>
      <c r="Z4" s="35">
        <f t="shared" ref="Z4:Z67" ca="1" si="11">IF(AND(Y4&gt;0,Y5=0),Y4,0)</f>
        <v>0</v>
      </c>
      <c r="AA4" s="42">
        <f ca="1">IF(AB3&gt;0,AA3,0)</f>
        <v>0</v>
      </c>
      <c r="AB4" s="42">
        <f t="shared" ref="AB4:AB67" ca="1" si="12">IF(ROUND(Y4-AA4,2)&gt;0,ROUND(Y4-AA4,2),0)</f>
        <v>111.78</v>
      </c>
    </row>
    <row r="5" spans="1:28" x14ac:dyDescent="0.25">
      <c r="B5">
        <v>3</v>
      </c>
      <c r="C5" s="35">
        <f t="shared" ref="C5:C68" ca="1" si="13">IF(AB4&gt;0,C4-1000,C4)</f>
        <v>-2000</v>
      </c>
      <c r="D5" s="46">
        <f ca="1">IF(AB4&gt;0,ROUND(PMT(EvalSheet!$F$92/12,EvalSheet!$F$96*12,-C5),5),0)</f>
        <v>-8.4320799999999991</v>
      </c>
      <c r="E5" s="6">
        <f t="shared" ref="E5:E68" ca="1" si="14">IF(AB4&gt;0,ROUND(C5*$E$1/1000,2),0)</f>
        <v>-0.46</v>
      </c>
      <c r="F5" s="2">
        <f t="shared" ca="1" si="0"/>
        <v>-1</v>
      </c>
      <c r="G5" s="80">
        <f t="shared" ca="1" si="1"/>
        <v>0.5</v>
      </c>
      <c r="H5" s="79">
        <f t="shared" ca="1" si="2"/>
        <v>4.0000000000000036E-2</v>
      </c>
      <c r="I5" s="80">
        <f t="shared" ca="1" si="3"/>
        <v>0.05</v>
      </c>
      <c r="J5" s="80">
        <f t="shared" ca="1" si="4"/>
        <v>-0.45</v>
      </c>
      <c r="K5" s="6">
        <f t="shared" ref="K5:K68" ca="1" si="15">IF(AB4&gt;0,ROUND($D$1*$K$1,2),0)</f>
        <v>1105.8499999999999</v>
      </c>
      <c r="L5" s="7">
        <v>0</v>
      </c>
      <c r="M5" s="7">
        <f t="shared" ref="M5:M68" ca="1" si="16">IF(AB4&gt;0,ROUND($D$1*$M$1,2),0)</f>
        <v>138.22999999999999</v>
      </c>
      <c r="N5" s="7">
        <f t="shared" ref="N5:N68" ca="1" si="17">IF(AB4&gt;0,ROUND($D$1*$N$1,2),0)</f>
        <v>14.89</v>
      </c>
      <c r="O5" s="7">
        <f t="shared" ref="O5:O68" ca="1" si="18">IF(AB4&gt;0,ROUND($D$1*$O$1,2),0)</f>
        <v>132.69999999999999</v>
      </c>
      <c r="P5" s="7">
        <f t="shared" ref="P5:P68" ca="1" si="19">IF(AB4&gt;0,ROUND($D$1*$P$1,2),0)</f>
        <v>2.21</v>
      </c>
      <c r="Q5" s="6">
        <f t="shared" ref="Q5:Q68" ca="1" si="20">IF(AB4&gt;0,K5+SUM(M5:P5),0)</f>
        <v>1393.8799999999999</v>
      </c>
      <c r="R5" s="7">
        <f t="shared" ref="R5:R68" ca="1" si="21">IF(AB4&gt;0,ROUND(Q5/12,2),0)</f>
        <v>116.16</v>
      </c>
      <c r="S5" s="2">
        <f t="shared" ca="1" si="5"/>
        <v>116</v>
      </c>
      <c r="T5" s="80">
        <f t="shared" ca="1" si="6"/>
        <v>0.1</v>
      </c>
      <c r="U5" s="79">
        <f t="shared" ca="1" si="7"/>
        <v>5.9999999999996584E-2</v>
      </c>
      <c r="V5" s="80">
        <f t="shared" ca="1" si="8"/>
        <v>0.1</v>
      </c>
      <c r="W5" s="80">
        <f t="shared" ca="1" si="9"/>
        <v>116.19999999999999</v>
      </c>
      <c r="X5">
        <f t="shared" ref="X5:X68" ca="1" si="22">IF(AB4&gt;0,X4,0)</f>
        <v>0</v>
      </c>
      <c r="Y5" s="35">
        <f t="shared" ca="1" si="10"/>
        <v>107.32</v>
      </c>
      <c r="Z5" s="35">
        <f t="shared" ca="1" si="11"/>
        <v>0</v>
      </c>
      <c r="AA5" s="42">
        <f t="shared" ref="AA5:AA68" ca="1" si="23">IF(AB4&gt;0,AA4,0)</f>
        <v>0</v>
      </c>
      <c r="AB5" s="42">
        <f t="shared" ca="1" si="12"/>
        <v>107.32</v>
      </c>
    </row>
    <row r="6" spans="1:28" x14ac:dyDescent="0.25">
      <c r="B6">
        <v>4</v>
      </c>
      <c r="C6" s="35">
        <f t="shared" ca="1" si="13"/>
        <v>-3000</v>
      </c>
      <c r="D6" s="46">
        <f ca="1">IF(AB5&gt;0,ROUND(PMT(EvalSheet!$F$92/12,EvalSheet!$F$96*12,-C6),5),0)</f>
        <v>-12.64812</v>
      </c>
      <c r="E6" s="6">
        <f t="shared" ca="1" si="14"/>
        <v>-0.69</v>
      </c>
      <c r="F6" s="2">
        <f t="shared" ca="1" si="0"/>
        <v>-1</v>
      </c>
      <c r="G6" s="80">
        <f t="shared" ca="1" si="1"/>
        <v>0.3</v>
      </c>
      <c r="H6" s="79">
        <f t="shared" ca="1" si="2"/>
        <v>1.0000000000000064E-2</v>
      </c>
      <c r="I6" s="80">
        <f t="shared" ca="1" si="3"/>
        <v>0.05</v>
      </c>
      <c r="J6" s="80">
        <f t="shared" ca="1" si="4"/>
        <v>-0.64999999999999991</v>
      </c>
      <c r="K6" s="6">
        <f t="shared" ca="1" si="15"/>
        <v>1105.8499999999999</v>
      </c>
      <c r="L6" s="7">
        <v>0</v>
      </c>
      <c r="M6" s="7">
        <f t="shared" ca="1" si="16"/>
        <v>138.22999999999999</v>
      </c>
      <c r="N6" s="7">
        <f t="shared" ca="1" si="17"/>
        <v>14.89</v>
      </c>
      <c r="O6" s="7">
        <f t="shared" ca="1" si="18"/>
        <v>132.69999999999999</v>
      </c>
      <c r="P6" s="7">
        <f t="shared" ca="1" si="19"/>
        <v>2.21</v>
      </c>
      <c r="Q6" s="6">
        <f t="shared" ca="1" si="20"/>
        <v>1393.8799999999999</v>
      </c>
      <c r="R6" s="7">
        <f t="shared" ca="1" si="21"/>
        <v>116.16</v>
      </c>
      <c r="S6" s="2">
        <f t="shared" ca="1" si="5"/>
        <v>116</v>
      </c>
      <c r="T6" s="80">
        <f t="shared" ca="1" si="6"/>
        <v>0.1</v>
      </c>
      <c r="U6" s="79">
        <f t="shared" ca="1" si="7"/>
        <v>5.9999999999996584E-2</v>
      </c>
      <c r="V6" s="80">
        <f t="shared" ca="1" si="8"/>
        <v>0.1</v>
      </c>
      <c r="W6" s="80">
        <f t="shared" ca="1" si="9"/>
        <v>116.19999999999999</v>
      </c>
      <c r="X6">
        <f t="shared" ca="1" si="22"/>
        <v>0</v>
      </c>
      <c r="Y6" s="35">
        <f t="shared" ca="1" si="10"/>
        <v>102.9</v>
      </c>
      <c r="Z6" s="35">
        <f t="shared" ca="1" si="11"/>
        <v>0</v>
      </c>
      <c r="AA6" s="42">
        <f t="shared" ca="1" si="23"/>
        <v>0</v>
      </c>
      <c r="AB6" s="42">
        <f t="shared" ca="1" si="12"/>
        <v>102.9</v>
      </c>
    </row>
    <row r="7" spans="1:28" x14ac:dyDescent="0.25">
      <c r="B7">
        <v>5</v>
      </c>
      <c r="C7" s="35">
        <f t="shared" ca="1" si="13"/>
        <v>-4000</v>
      </c>
      <c r="D7" s="46">
        <f ca="1">IF(AB6&gt;0,ROUND(PMT(EvalSheet!$F$92/12,EvalSheet!$F$96*12,-C7),5),0)</f>
        <v>-16.864159999999998</v>
      </c>
      <c r="E7" s="6">
        <f t="shared" ca="1" si="14"/>
        <v>-0.92</v>
      </c>
      <c r="F7" s="2">
        <f t="shared" ca="1" si="0"/>
        <v>-1</v>
      </c>
      <c r="G7" s="80">
        <f t="shared" ca="1" si="1"/>
        <v>0</v>
      </c>
      <c r="H7" s="79">
        <f t="shared" ca="1" si="2"/>
        <v>7.999999999999996E-2</v>
      </c>
      <c r="I7" s="80">
        <f t="shared" ca="1" si="3"/>
        <v>0.1</v>
      </c>
      <c r="J7" s="80">
        <f t="shared" ca="1" si="4"/>
        <v>-0.9</v>
      </c>
      <c r="K7" s="6">
        <f t="shared" ca="1" si="15"/>
        <v>1105.8499999999999</v>
      </c>
      <c r="L7" s="7">
        <v>0</v>
      </c>
      <c r="M7" s="7">
        <f t="shared" ca="1" si="16"/>
        <v>138.22999999999999</v>
      </c>
      <c r="N7" s="7">
        <f t="shared" ca="1" si="17"/>
        <v>14.89</v>
      </c>
      <c r="O7" s="7">
        <f t="shared" ca="1" si="18"/>
        <v>132.69999999999999</v>
      </c>
      <c r="P7" s="7">
        <f t="shared" ca="1" si="19"/>
        <v>2.21</v>
      </c>
      <c r="Q7" s="6">
        <f t="shared" ca="1" si="20"/>
        <v>1393.8799999999999</v>
      </c>
      <c r="R7" s="7">
        <f t="shared" ca="1" si="21"/>
        <v>116.16</v>
      </c>
      <c r="S7" s="2">
        <f t="shared" ca="1" si="5"/>
        <v>116</v>
      </c>
      <c r="T7" s="80">
        <f t="shared" ca="1" si="6"/>
        <v>0.1</v>
      </c>
      <c r="U7" s="79">
        <f t="shared" ca="1" si="7"/>
        <v>5.9999999999996584E-2</v>
      </c>
      <c r="V7" s="80">
        <f t="shared" ca="1" si="8"/>
        <v>0.1</v>
      </c>
      <c r="W7" s="80">
        <f t="shared" ca="1" si="9"/>
        <v>116.19999999999999</v>
      </c>
      <c r="X7">
        <f t="shared" ca="1" si="22"/>
        <v>0</v>
      </c>
      <c r="Y7" s="35">
        <f t="shared" ca="1" si="10"/>
        <v>98.44</v>
      </c>
      <c r="Z7" s="35">
        <f t="shared" ca="1" si="11"/>
        <v>0</v>
      </c>
      <c r="AA7" s="42">
        <f t="shared" ca="1" si="23"/>
        <v>0</v>
      </c>
      <c r="AB7" s="42">
        <f t="shared" ca="1" si="12"/>
        <v>98.44</v>
      </c>
    </row>
    <row r="8" spans="1:28" x14ac:dyDescent="0.25">
      <c r="B8">
        <v>6</v>
      </c>
      <c r="C8" s="35">
        <f t="shared" ca="1" si="13"/>
        <v>-5000</v>
      </c>
      <c r="D8" s="46">
        <f ca="1">IF(AB7&gt;0,ROUND(PMT(EvalSheet!$F$92/12,EvalSheet!$F$96*12,-C8),5),0)</f>
        <v>-21.080200000000001</v>
      </c>
      <c r="E8" s="6">
        <f t="shared" ca="1" si="14"/>
        <v>-1.1499999999999999</v>
      </c>
      <c r="F8" s="2">
        <f t="shared" ca="1" si="0"/>
        <v>-2</v>
      </c>
      <c r="G8" s="80">
        <f t="shared" ca="1" si="1"/>
        <v>0.8</v>
      </c>
      <c r="H8" s="79">
        <f t="shared" ca="1" si="2"/>
        <v>5.0000000000000044E-2</v>
      </c>
      <c r="I8" s="80">
        <f t="shared" ca="1" si="3"/>
        <v>5.0000000000000044E-2</v>
      </c>
      <c r="J8" s="80">
        <f t="shared" ca="1" si="4"/>
        <v>-1.1499999999999999</v>
      </c>
      <c r="K8" s="6">
        <f t="shared" ca="1" si="15"/>
        <v>1105.8499999999999</v>
      </c>
      <c r="L8" s="7">
        <v>0</v>
      </c>
      <c r="M8" s="7">
        <f t="shared" ca="1" si="16"/>
        <v>138.22999999999999</v>
      </c>
      <c r="N8" s="7">
        <f t="shared" ca="1" si="17"/>
        <v>14.89</v>
      </c>
      <c r="O8" s="7">
        <f t="shared" ca="1" si="18"/>
        <v>132.69999999999999</v>
      </c>
      <c r="P8" s="7">
        <f t="shared" ca="1" si="19"/>
        <v>2.21</v>
      </c>
      <c r="Q8" s="6">
        <f t="shared" ca="1" si="20"/>
        <v>1393.8799999999999</v>
      </c>
      <c r="R8" s="7">
        <f t="shared" ca="1" si="21"/>
        <v>116.16</v>
      </c>
      <c r="S8" s="2">
        <f t="shared" ca="1" si="5"/>
        <v>116</v>
      </c>
      <c r="T8" s="80">
        <f t="shared" ca="1" si="6"/>
        <v>0.1</v>
      </c>
      <c r="U8" s="79">
        <f t="shared" ca="1" si="7"/>
        <v>5.9999999999996584E-2</v>
      </c>
      <c r="V8" s="80">
        <f t="shared" ca="1" si="8"/>
        <v>0.1</v>
      </c>
      <c r="W8" s="80">
        <f t="shared" ca="1" si="9"/>
        <v>116.19999999999999</v>
      </c>
      <c r="X8">
        <f t="shared" ca="1" si="22"/>
        <v>0</v>
      </c>
      <c r="Y8" s="35">
        <f t="shared" ca="1" si="10"/>
        <v>93.97</v>
      </c>
      <c r="Z8" s="35">
        <f t="shared" ca="1" si="11"/>
        <v>0</v>
      </c>
      <c r="AA8" s="42">
        <f t="shared" ca="1" si="23"/>
        <v>0</v>
      </c>
      <c r="AB8" s="42">
        <f t="shared" ca="1" si="12"/>
        <v>93.97</v>
      </c>
    </row>
    <row r="9" spans="1:28" x14ac:dyDescent="0.25">
      <c r="B9">
        <v>7</v>
      </c>
      <c r="C9" s="35">
        <f t="shared" ca="1" si="13"/>
        <v>-6000</v>
      </c>
      <c r="D9" s="46">
        <f ca="1">IF(AB8&gt;0,ROUND(PMT(EvalSheet!$F$92/12,EvalSheet!$F$96*12,-C9),5),0)</f>
        <v>-25.296240000000001</v>
      </c>
      <c r="E9" s="6">
        <f t="shared" ca="1" si="14"/>
        <v>-1.38</v>
      </c>
      <c r="F9" s="2">
        <f t="shared" ca="1" si="0"/>
        <v>-2</v>
      </c>
      <c r="G9" s="80">
        <f t="shared" ca="1" si="1"/>
        <v>0.6</v>
      </c>
      <c r="H9" s="79">
        <f t="shared" ca="1" si="2"/>
        <v>2.0000000000000129E-2</v>
      </c>
      <c r="I9" s="80">
        <f t="shared" ca="1" si="3"/>
        <v>0.05</v>
      </c>
      <c r="J9" s="80">
        <f t="shared" ca="1" si="4"/>
        <v>-1.3499999999999999</v>
      </c>
      <c r="K9" s="6">
        <f t="shared" ca="1" si="15"/>
        <v>1105.8499999999999</v>
      </c>
      <c r="L9" s="7">
        <v>0</v>
      </c>
      <c r="M9" s="7">
        <f t="shared" ca="1" si="16"/>
        <v>138.22999999999999</v>
      </c>
      <c r="N9" s="7">
        <f t="shared" ca="1" si="17"/>
        <v>14.89</v>
      </c>
      <c r="O9" s="7">
        <f t="shared" ca="1" si="18"/>
        <v>132.69999999999999</v>
      </c>
      <c r="P9" s="7">
        <f t="shared" ca="1" si="19"/>
        <v>2.21</v>
      </c>
      <c r="Q9" s="6">
        <f t="shared" ca="1" si="20"/>
        <v>1393.8799999999999</v>
      </c>
      <c r="R9" s="7">
        <f t="shared" ca="1" si="21"/>
        <v>116.16</v>
      </c>
      <c r="S9" s="2">
        <f t="shared" ca="1" si="5"/>
        <v>116</v>
      </c>
      <c r="T9" s="80">
        <f t="shared" ca="1" si="6"/>
        <v>0.1</v>
      </c>
      <c r="U9" s="79">
        <f t="shared" ca="1" si="7"/>
        <v>5.9999999999996584E-2</v>
      </c>
      <c r="V9" s="80">
        <f t="shared" ca="1" si="8"/>
        <v>0.1</v>
      </c>
      <c r="W9" s="80">
        <f t="shared" ca="1" si="9"/>
        <v>116.19999999999999</v>
      </c>
      <c r="X9">
        <f t="shared" ca="1" si="22"/>
        <v>0</v>
      </c>
      <c r="Y9" s="35">
        <f t="shared" ca="1" si="10"/>
        <v>89.55</v>
      </c>
      <c r="Z9" s="35">
        <f t="shared" ca="1" si="11"/>
        <v>0</v>
      </c>
      <c r="AA9" s="42">
        <f t="shared" ca="1" si="23"/>
        <v>0</v>
      </c>
      <c r="AB9" s="42">
        <f t="shared" ca="1" si="12"/>
        <v>89.55</v>
      </c>
    </row>
    <row r="10" spans="1:28" x14ac:dyDescent="0.25">
      <c r="B10">
        <v>8</v>
      </c>
      <c r="C10" s="35">
        <f t="shared" ca="1" si="13"/>
        <v>-7000</v>
      </c>
      <c r="D10" s="46">
        <f ca="1">IF(AB9&gt;0,ROUND(PMT(EvalSheet!$F$92/12,EvalSheet!$F$96*12,-C10),5),0)</f>
        <v>-29.512280000000001</v>
      </c>
      <c r="E10" s="6">
        <f t="shared" ca="1" si="14"/>
        <v>-1.61</v>
      </c>
      <c r="F10" s="2">
        <f t="shared" ca="1" si="0"/>
        <v>-2</v>
      </c>
      <c r="G10" s="80">
        <f t="shared" ca="1" si="1"/>
        <v>0.3</v>
      </c>
      <c r="H10" s="79">
        <f t="shared" ca="1" si="2"/>
        <v>8.9999999999999913E-2</v>
      </c>
      <c r="I10" s="80">
        <f t="shared" ca="1" si="3"/>
        <v>0.1</v>
      </c>
      <c r="J10" s="80">
        <f t="shared" ca="1" si="4"/>
        <v>-1.5999999999999999</v>
      </c>
      <c r="K10" s="6">
        <f t="shared" ca="1" si="15"/>
        <v>1105.8499999999999</v>
      </c>
      <c r="L10" s="7">
        <v>0</v>
      </c>
      <c r="M10" s="7">
        <f t="shared" ca="1" si="16"/>
        <v>138.22999999999999</v>
      </c>
      <c r="N10" s="7">
        <f t="shared" ca="1" si="17"/>
        <v>14.89</v>
      </c>
      <c r="O10" s="7">
        <f t="shared" ca="1" si="18"/>
        <v>132.69999999999999</v>
      </c>
      <c r="P10" s="7">
        <f t="shared" ca="1" si="19"/>
        <v>2.21</v>
      </c>
      <c r="Q10" s="6">
        <f t="shared" ca="1" si="20"/>
        <v>1393.8799999999999</v>
      </c>
      <c r="R10" s="7">
        <f t="shared" ca="1" si="21"/>
        <v>116.16</v>
      </c>
      <c r="S10" s="2">
        <f t="shared" ca="1" si="5"/>
        <v>116</v>
      </c>
      <c r="T10" s="80">
        <f t="shared" ca="1" si="6"/>
        <v>0.1</v>
      </c>
      <c r="U10" s="79">
        <f t="shared" ca="1" si="7"/>
        <v>5.9999999999996584E-2</v>
      </c>
      <c r="V10" s="80">
        <f t="shared" ca="1" si="8"/>
        <v>0.1</v>
      </c>
      <c r="W10" s="80">
        <f t="shared" ca="1" si="9"/>
        <v>116.19999999999999</v>
      </c>
      <c r="X10">
        <f t="shared" ca="1" si="22"/>
        <v>0</v>
      </c>
      <c r="Y10" s="35">
        <f t="shared" ca="1" si="10"/>
        <v>85.09</v>
      </c>
      <c r="Z10" s="35">
        <f t="shared" ca="1" si="11"/>
        <v>0</v>
      </c>
      <c r="AA10" s="42">
        <f t="shared" ca="1" si="23"/>
        <v>0</v>
      </c>
      <c r="AB10" s="42">
        <f t="shared" ca="1" si="12"/>
        <v>85.09</v>
      </c>
    </row>
    <row r="11" spans="1:28" x14ac:dyDescent="0.25">
      <c r="B11">
        <v>9</v>
      </c>
      <c r="C11" s="35">
        <f t="shared" ca="1" si="13"/>
        <v>-8000</v>
      </c>
      <c r="D11" s="46">
        <f ca="1">IF(AB10&gt;0,ROUND(PMT(EvalSheet!$F$92/12,EvalSheet!$F$96*12,-C11),5),0)</f>
        <v>-33.728319999999997</v>
      </c>
      <c r="E11" s="6">
        <f t="shared" ca="1" si="14"/>
        <v>-1.84</v>
      </c>
      <c r="F11" s="2">
        <f t="shared" ca="1" si="0"/>
        <v>-2</v>
      </c>
      <c r="G11" s="80">
        <f t="shared" ca="1" si="1"/>
        <v>0.1</v>
      </c>
      <c r="H11" s="79">
        <f t="shared" ca="1" si="2"/>
        <v>5.9999999999999915E-2</v>
      </c>
      <c r="I11" s="80">
        <f t="shared" ca="1" si="3"/>
        <v>0.1</v>
      </c>
      <c r="J11" s="80">
        <f t="shared" ca="1" si="4"/>
        <v>-1.7999999999999998</v>
      </c>
      <c r="K11" s="6">
        <f t="shared" ca="1" si="15"/>
        <v>1105.8499999999999</v>
      </c>
      <c r="L11" s="7">
        <v>0</v>
      </c>
      <c r="M11" s="7">
        <f t="shared" ca="1" si="16"/>
        <v>138.22999999999999</v>
      </c>
      <c r="N11" s="7">
        <f t="shared" ca="1" si="17"/>
        <v>14.89</v>
      </c>
      <c r="O11" s="7">
        <f t="shared" ca="1" si="18"/>
        <v>132.69999999999999</v>
      </c>
      <c r="P11" s="7">
        <f t="shared" ca="1" si="19"/>
        <v>2.21</v>
      </c>
      <c r="Q11" s="6">
        <f t="shared" ca="1" si="20"/>
        <v>1393.8799999999999</v>
      </c>
      <c r="R11" s="7">
        <f t="shared" ca="1" si="21"/>
        <v>116.16</v>
      </c>
      <c r="S11" s="2">
        <f t="shared" ca="1" si="5"/>
        <v>116</v>
      </c>
      <c r="T11" s="80">
        <f t="shared" ca="1" si="6"/>
        <v>0.1</v>
      </c>
      <c r="U11" s="79">
        <f t="shared" ca="1" si="7"/>
        <v>5.9999999999996584E-2</v>
      </c>
      <c r="V11" s="80">
        <f t="shared" ca="1" si="8"/>
        <v>0.1</v>
      </c>
      <c r="W11" s="80">
        <f t="shared" ca="1" si="9"/>
        <v>116.19999999999999</v>
      </c>
      <c r="X11">
        <f t="shared" ca="1" si="22"/>
        <v>0</v>
      </c>
      <c r="Y11" s="35">
        <f t="shared" ca="1" si="10"/>
        <v>80.67</v>
      </c>
      <c r="Z11" s="35">
        <f t="shared" ca="1" si="11"/>
        <v>0</v>
      </c>
      <c r="AA11" s="42">
        <f t="shared" ca="1" si="23"/>
        <v>0</v>
      </c>
      <c r="AB11" s="42">
        <f t="shared" ca="1" si="12"/>
        <v>80.67</v>
      </c>
    </row>
    <row r="12" spans="1:28" x14ac:dyDescent="0.25">
      <c r="B12">
        <v>10</v>
      </c>
      <c r="C12" s="35">
        <f t="shared" ca="1" si="13"/>
        <v>-9000</v>
      </c>
      <c r="D12" s="46">
        <f ca="1">IF(AB11&gt;0,ROUND(PMT(EvalSheet!$F$92/12,EvalSheet!$F$96*12,-C12),5),0)</f>
        <v>-37.944360000000003</v>
      </c>
      <c r="E12" s="6">
        <f t="shared" ca="1" si="14"/>
        <v>-2.0699999999999998</v>
      </c>
      <c r="F12" s="2">
        <f t="shared" ca="1" si="0"/>
        <v>-3</v>
      </c>
      <c r="G12" s="80">
        <f t="shared" ca="1" si="1"/>
        <v>0.9</v>
      </c>
      <c r="H12" s="79">
        <f t="shared" ca="1" si="2"/>
        <v>3.0000000000000138E-2</v>
      </c>
      <c r="I12" s="80">
        <f t="shared" ca="1" si="3"/>
        <v>0.05</v>
      </c>
      <c r="J12" s="80">
        <f t="shared" ca="1" si="4"/>
        <v>-2.0500000000000003</v>
      </c>
      <c r="K12" s="6">
        <f t="shared" ca="1" si="15"/>
        <v>1105.8499999999999</v>
      </c>
      <c r="L12" s="7">
        <v>0</v>
      </c>
      <c r="M12" s="7">
        <f t="shared" ca="1" si="16"/>
        <v>138.22999999999999</v>
      </c>
      <c r="N12" s="7">
        <f t="shared" ca="1" si="17"/>
        <v>14.89</v>
      </c>
      <c r="O12" s="7">
        <f t="shared" ca="1" si="18"/>
        <v>132.69999999999999</v>
      </c>
      <c r="P12" s="7">
        <f t="shared" ca="1" si="19"/>
        <v>2.21</v>
      </c>
      <c r="Q12" s="6">
        <f t="shared" ca="1" si="20"/>
        <v>1393.8799999999999</v>
      </c>
      <c r="R12" s="7">
        <f t="shared" ca="1" si="21"/>
        <v>116.16</v>
      </c>
      <c r="S12" s="2">
        <f t="shared" ca="1" si="5"/>
        <v>116</v>
      </c>
      <c r="T12" s="80">
        <f t="shared" ca="1" si="6"/>
        <v>0.1</v>
      </c>
      <c r="U12" s="79">
        <f t="shared" ca="1" si="7"/>
        <v>5.9999999999996584E-2</v>
      </c>
      <c r="V12" s="80">
        <f t="shared" ca="1" si="8"/>
        <v>0.1</v>
      </c>
      <c r="W12" s="80">
        <f t="shared" ca="1" si="9"/>
        <v>116.19999999999999</v>
      </c>
      <c r="X12">
        <f t="shared" ca="1" si="22"/>
        <v>0</v>
      </c>
      <c r="Y12" s="35">
        <f t="shared" ca="1" si="10"/>
        <v>76.209999999999994</v>
      </c>
      <c r="Z12" s="35">
        <f t="shared" ca="1" si="11"/>
        <v>0</v>
      </c>
      <c r="AA12" s="42">
        <f t="shared" ca="1" si="23"/>
        <v>0</v>
      </c>
      <c r="AB12" s="42">
        <f t="shared" ca="1" si="12"/>
        <v>76.209999999999994</v>
      </c>
    </row>
    <row r="13" spans="1:28" x14ac:dyDescent="0.25">
      <c r="B13">
        <v>11</v>
      </c>
      <c r="C13" s="35">
        <f t="shared" ca="1" si="13"/>
        <v>-10000</v>
      </c>
      <c r="D13" s="46">
        <f ca="1">IF(AB12&gt;0,ROUND(PMT(EvalSheet!$F$92/12,EvalSheet!$F$96*12,-C13),5),0)</f>
        <v>-42.160400000000003</v>
      </c>
      <c r="E13" s="6">
        <f t="shared" ca="1" si="14"/>
        <v>-2.2999999999999998</v>
      </c>
      <c r="F13" s="2">
        <f t="shared" ca="1" si="0"/>
        <v>-3</v>
      </c>
      <c r="G13" s="80">
        <f t="shared" ca="1" si="1"/>
        <v>0.7</v>
      </c>
      <c r="H13" s="79">
        <f t="shared" ca="1" si="2"/>
        <v>0</v>
      </c>
      <c r="I13" s="80">
        <f t="shared" ca="1" si="3"/>
        <v>0</v>
      </c>
      <c r="J13" s="80">
        <f t="shared" ca="1" si="4"/>
        <v>-2.2999999999999998</v>
      </c>
      <c r="K13" s="6">
        <f t="shared" ca="1" si="15"/>
        <v>1105.8499999999999</v>
      </c>
      <c r="L13" s="7">
        <v>0</v>
      </c>
      <c r="M13" s="7">
        <f t="shared" ca="1" si="16"/>
        <v>138.22999999999999</v>
      </c>
      <c r="N13" s="7">
        <f t="shared" ca="1" si="17"/>
        <v>14.89</v>
      </c>
      <c r="O13" s="7">
        <f t="shared" ca="1" si="18"/>
        <v>132.69999999999999</v>
      </c>
      <c r="P13" s="7">
        <f t="shared" ca="1" si="19"/>
        <v>2.21</v>
      </c>
      <c r="Q13" s="6">
        <f t="shared" ca="1" si="20"/>
        <v>1393.8799999999999</v>
      </c>
      <c r="R13" s="7">
        <f t="shared" ca="1" si="21"/>
        <v>116.16</v>
      </c>
      <c r="S13" s="2">
        <f t="shared" ca="1" si="5"/>
        <v>116</v>
      </c>
      <c r="T13" s="80">
        <f t="shared" ca="1" si="6"/>
        <v>0.1</v>
      </c>
      <c r="U13" s="79">
        <f t="shared" ca="1" si="7"/>
        <v>5.9999999999996584E-2</v>
      </c>
      <c r="V13" s="80">
        <f t="shared" ca="1" si="8"/>
        <v>0.1</v>
      </c>
      <c r="W13" s="80">
        <f t="shared" ca="1" si="9"/>
        <v>116.19999999999999</v>
      </c>
      <c r="X13">
        <f t="shared" ca="1" si="22"/>
        <v>0</v>
      </c>
      <c r="Y13" s="35">
        <f t="shared" ca="1" si="10"/>
        <v>71.739999999999995</v>
      </c>
      <c r="Z13" s="35">
        <f t="shared" ca="1" si="11"/>
        <v>0</v>
      </c>
      <c r="AA13" s="42">
        <f t="shared" ca="1" si="23"/>
        <v>0</v>
      </c>
      <c r="AB13" s="42">
        <f t="shared" ca="1" si="12"/>
        <v>71.739999999999995</v>
      </c>
    </row>
    <row r="14" spans="1:28" x14ac:dyDescent="0.25">
      <c r="B14">
        <v>12</v>
      </c>
      <c r="C14" s="35">
        <f t="shared" ca="1" si="13"/>
        <v>-11000</v>
      </c>
      <c r="D14" s="46">
        <f ca="1">IF(AB13&gt;0,ROUND(PMT(EvalSheet!$F$92/12,EvalSheet!$F$96*12,-C14),5),0)</f>
        <v>-46.376440000000002</v>
      </c>
      <c r="E14" s="6">
        <f t="shared" ca="1" si="14"/>
        <v>-2.5299999999999998</v>
      </c>
      <c r="F14" s="2">
        <f t="shared" ca="1" si="0"/>
        <v>-3</v>
      </c>
      <c r="G14" s="80">
        <f t="shared" ca="1" si="1"/>
        <v>0.4</v>
      </c>
      <c r="H14" s="79">
        <f t="shared" ca="1" si="2"/>
        <v>7.0000000000000173E-2</v>
      </c>
      <c r="I14" s="80">
        <f t="shared" ca="1" si="3"/>
        <v>0.1</v>
      </c>
      <c r="J14" s="80">
        <f t="shared" ca="1" si="4"/>
        <v>-2.5</v>
      </c>
      <c r="K14" s="6">
        <f t="shared" ca="1" si="15"/>
        <v>1105.8499999999999</v>
      </c>
      <c r="L14" s="7">
        <v>0</v>
      </c>
      <c r="M14" s="7">
        <f t="shared" ca="1" si="16"/>
        <v>138.22999999999999</v>
      </c>
      <c r="N14" s="7">
        <f t="shared" ca="1" si="17"/>
        <v>14.89</v>
      </c>
      <c r="O14" s="7">
        <f t="shared" ca="1" si="18"/>
        <v>132.69999999999999</v>
      </c>
      <c r="P14" s="7">
        <f t="shared" ca="1" si="19"/>
        <v>2.21</v>
      </c>
      <c r="Q14" s="6">
        <f t="shared" ca="1" si="20"/>
        <v>1393.8799999999999</v>
      </c>
      <c r="R14" s="7">
        <f t="shared" ca="1" si="21"/>
        <v>116.16</v>
      </c>
      <c r="S14" s="2">
        <f t="shared" ca="1" si="5"/>
        <v>116</v>
      </c>
      <c r="T14" s="80">
        <f t="shared" ca="1" si="6"/>
        <v>0.1</v>
      </c>
      <c r="U14" s="79">
        <f t="shared" ca="1" si="7"/>
        <v>5.9999999999996584E-2</v>
      </c>
      <c r="V14" s="80">
        <f t="shared" ca="1" si="8"/>
        <v>0.1</v>
      </c>
      <c r="W14" s="80">
        <f t="shared" ca="1" si="9"/>
        <v>116.19999999999999</v>
      </c>
      <c r="X14">
        <f t="shared" ca="1" si="22"/>
        <v>0</v>
      </c>
      <c r="Y14" s="35">
        <f t="shared" ca="1" si="10"/>
        <v>67.319999999999993</v>
      </c>
      <c r="Z14" s="35">
        <f t="shared" ca="1" si="11"/>
        <v>0</v>
      </c>
      <c r="AA14" s="42">
        <f t="shared" ca="1" si="23"/>
        <v>0</v>
      </c>
      <c r="AB14" s="42">
        <f t="shared" ca="1" si="12"/>
        <v>67.319999999999993</v>
      </c>
    </row>
    <row r="15" spans="1:28" x14ac:dyDescent="0.25">
      <c r="B15">
        <v>13</v>
      </c>
      <c r="C15" s="35">
        <f t="shared" ca="1" si="13"/>
        <v>-12000</v>
      </c>
      <c r="D15" s="46">
        <f ca="1">IF(AB14&gt;0,ROUND(PMT(EvalSheet!$F$92/12,EvalSheet!$F$96*12,-C15),5),0)</f>
        <v>-50.592480000000002</v>
      </c>
      <c r="E15" s="6">
        <f t="shared" ca="1" si="14"/>
        <v>-2.76</v>
      </c>
      <c r="F15" s="2">
        <f t="shared" ca="1" si="0"/>
        <v>-3</v>
      </c>
      <c r="G15" s="80">
        <f t="shared" ca="1" si="1"/>
        <v>0.2</v>
      </c>
      <c r="H15" s="79">
        <f t="shared" ca="1" si="2"/>
        <v>4.0000000000000202E-2</v>
      </c>
      <c r="I15" s="80">
        <f t="shared" ca="1" si="3"/>
        <v>0.05</v>
      </c>
      <c r="J15" s="80">
        <f t="shared" ca="1" si="4"/>
        <v>-2.75</v>
      </c>
      <c r="K15" s="6">
        <f t="shared" ca="1" si="15"/>
        <v>1105.8499999999999</v>
      </c>
      <c r="L15" s="7">
        <v>0</v>
      </c>
      <c r="M15" s="7">
        <f t="shared" ca="1" si="16"/>
        <v>138.22999999999999</v>
      </c>
      <c r="N15" s="7">
        <f t="shared" ca="1" si="17"/>
        <v>14.89</v>
      </c>
      <c r="O15" s="7">
        <f t="shared" ca="1" si="18"/>
        <v>132.69999999999999</v>
      </c>
      <c r="P15" s="7">
        <f t="shared" ca="1" si="19"/>
        <v>2.21</v>
      </c>
      <c r="Q15" s="6">
        <f t="shared" ca="1" si="20"/>
        <v>1393.8799999999999</v>
      </c>
      <c r="R15" s="7">
        <f t="shared" ca="1" si="21"/>
        <v>116.16</v>
      </c>
      <c r="S15" s="2">
        <f t="shared" ca="1" si="5"/>
        <v>116</v>
      </c>
      <c r="T15" s="80">
        <f t="shared" ca="1" si="6"/>
        <v>0.1</v>
      </c>
      <c r="U15" s="79">
        <f t="shared" ca="1" si="7"/>
        <v>5.9999999999996584E-2</v>
      </c>
      <c r="V15" s="80">
        <f t="shared" ca="1" si="8"/>
        <v>0.1</v>
      </c>
      <c r="W15" s="80">
        <f t="shared" ca="1" si="9"/>
        <v>116.19999999999999</v>
      </c>
      <c r="X15">
        <f t="shared" ca="1" si="22"/>
        <v>0</v>
      </c>
      <c r="Y15" s="35">
        <f t="shared" ca="1" si="10"/>
        <v>62.86</v>
      </c>
      <c r="Z15" s="35">
        <f t="shared" ca="1" si="11"/>
        <v>0</v>
      </c>
      <c r="AA15" s="42">
        <f t="shared" ca="1" si="23"/>
        <v>0</v>
      </c>
      <c r="AB15" s="42">
        <f t="shared" ca="1" si="12"/>
        <v>62.86</v>
      </c>
    </row>
    <row r="16" spans="1:28" x14ac:dyDescent="0.25">
      <c r="B16">
        <v>14</v>
      </c>
      <c r="C16" s="35">
        <f t="shared" ca="1" si="13"/>
        <v>-13000</v>
      </c>
      <c r="D16" s="46">
        <f ca="1">IF(AB15&gt;0,ROUND(PMT(EvalSheet!$F$92/12,EvalSheet!$F$96*12,-C16),5),0)</f>
        <v>-54.808520000000001</v>
      </c>
      <c r="E16" s="6">
        <f t="shared" ca="1" si="14"/>
        <v>-2.99</v>
      </c>
      <c r="F16" s="2">
        <f t="shared" ca="1" si="0"/>
        <v>-3</v>
      </c>
      <c r="G16" s="80">
        <f t="shared" ca="1" si="1"/>
        <v>0</v>
      </c>
      <c r="H16" s="79">
        <f t="shared" ca="1" si="2"/>
        <v>9.9999999999997868E-3</v>
      </c>
      <c r="I16" s="80">
        <f t="shared" ca="1" si="3"/>
        <v>0.05</v>
      </c>
      <c r="J16" s="80">
        <f t="shared" ca="1" si="4"/>
        <v>-2.95</v>
      </c>
      <c r="K16" s="6">
        <f t="shared" ca="1" si="15"/>
        <v>1105.8499999999999</v>
      </c>
      <c r="L16" s="7">
        <v>0</v>
      </c>
      <c r="M16" s="7">
        <f t="shared" ca="1" si="16"/>
        <v>138.22999999999999</v>
      </c>
      <c r="N16" s="7">
        <f t="shared" ca="1" si="17"/>
        <v>14.89</v>
      </c>
      <c r="O16" s="7">
        <f t="shared" ca="1" si="18"/>
        <v>132.69999999999999</v>
      </c>
      <c r="P16" s="7">
        <f t="shared" ca="1" si="19"/>
        <v>2.21</v>
      </c>
      <c r="Q16" s="6">
        <f t="shared" ca="1" si="20"/>
        <v>1393.8799999999999</v>
      </c>
      <c r="R16" s="7">
        <f t="shared" ca="1" si="21"/>
        <v>116.16</v>
      </c>
      <c r="S16" s="2">
        <f t="shared" ca="1" si="5"/>
        <v>116</v>
      </c>
      <c r="T16" s="80">
        <f t="shared" ca="1" si="6"/>
        <v>0.1</v>
      </c>
      <c r="U16" s="79">
        <f t="shared" ca="1" si="7"/>
        <v>5.9999999999996584E-2</v>
      </c>
      <c r="V16" s="80">
        <f t="shared" ca="1" si="8"/>
        <v>0.1</v>
      </c>
      <c r="W16" s="80">
        <f t="shared" ca="1" si="9"/>
        <v>116.19999999999999</v>
      </c>
      <c r="X16">
        <f t="shared" ca="1" si="22"/>
        <v>0</v>
      </c>
      <c r="Y16" s="35">
        <f t="shared" ca="1" si="10"/>
        <v>58.44</v>
      </c>
      <c r="Z16" s="35">
        <f t="shared" ca="1" si="11"/>
        <v>0</v>
      </c>
      <c r="AA16" s="42">
        <f t="shared" ca="1" si="23"/>
        <v>0</v>
      </c>
      <c r="AB16" s="42">
        <f t="shared" ca="1" si="12"/>
        <v>58.44</v>
      </c>
    </row>
    <row r="17" spans="2:28" x14ac:dyDescent="0.25">
      <c r="B17">
        <v>15</v>
      </c>
      <c r="C17" s="35">
        <f t="shared" ca="1" si="13"/>
        <v>-14000</v>
      </c>
      <c r="D17" s="46">
        <f ca="1">IF(AB16&gt;0,ROUND(PMT(EvalSheet!$F$92/12,EvalSheet!$F$96*12,-C17),5),0)</f>
        <v>-59.024560000000001</v>
      </c>
      <c r="E17" s="6">
        <f t="shared" ca="1" si="14"/>
        <v>-3.22</v>
      </c>
      <c r="F17" s="2">
        <f t="shared" ca="1" si="0"/>
        <v>-4</v>
      </c>
      <c r="G17" s="80">
        <f t="shared" ca="1" si="1"/>
        <v>0.7</v>
      </c>
      <c r="H17" s="79">
        <f t="shared" ca="1" si="2"/>
        <v>7.9999999999999849E-2</v>
      </c>
      <c r="I17" s="80">
        <f t="shared" ca="1" si="3"/>
        <v>0.1</v>
      </c>
      <c r="J17" s="80">
        <f t="shared" ca="1" si="4"/>
        <v>-3.1999999999999997</v>
      </c>
      <c r="K17" s="6">
        <f t="shared" ca="1" si="15"/>
        <v>1105.8499999999999</v>
      </c>
      <c r="L17" s="7">
        <v>0</v>
      </c>
      <c r="M17" s="7">
        <f t="shared" ca="1" si="16"/>
        <v>138.22999999999999</v>
      </c>
      <c r="N17" s="7">
        <f t="shared" ca="1" si="17"/>
        <v>14.89</v>
      </c>
      <c r="O17" s="7">
        <f t="shared" ca="1" si="18"/>
        <v>132.69999999999999</v>
      </c>
      <c r="P17" s="7">
        <f t="shared" ca="1" si="19"/>
        <v>2.21</v>
      </c>
      <c r="Q17" s="6">
        <f t="shared" ca="1" si="20"/>
        <v>1393.8799999999999</v>
      </c>
      <c r="R17" s="7">
        <f t="shared" ca="1" si="21"/>
        <v>116.16</v>
      </c>
      <c r="S17" s="2">
        <f t="shared" ca="1" si="5"/>
        <v>116</v>
      </c>
      <c r="T17" s="80">
        <f t="shared" ca="1" si="6"/>
        <v>0.1</v>
      </c>
      <c r="U17" s="79">
        <f t="shared" ca="1" si="7"/>
        <v>5.9999999999996584E-2</v>
      </c>
      <c r="V17" s="80">
        <f t="shared" ca="1" si="8"/>
        <v>0.1</v>
      </c>
      <c r="W17" s="80">
        <f t="shared" ca="1" si="9"/>
        <v>116.19999999999999</v>
      </c>
      <c r="X17">
        <f t="shared" ca="1" si="22"/>
        <v>0</v>
      </c>
      <c r="Y17" s="35">
        <f t="shared" ca="1" si="10"/>
        <v>53.98</v>
      </c>
      <c r="Z17" s="35">
        <f t="shared" ca="1" si="11"/>
        <v>0</v>
      </c>
      <c r="AA17" s="42">
        <f t="shared" ca="1" si="23"/>
        <v>0</v>
      </c>
      <c r="AB17" s="42">
        <f t="shared" ca="1" si="12"/>
        <v>53.98</v>
      </c>
    </row>
    <row r="18" spans="2:28" x14ac:dyDescent="0.25">
      <c r="B18">
        <v>16</v>
      </c>
      <c r="C18" s="35">
        <f t="shared" ca="1" si="13"/>
        <v>-15000</v>
      </c>
      <c r="D18" s="46">
        <f ca="1">IF(AB17&gt;0,ROUND(PMT(EvalSheet!$F$92/12,EvalSheet!$F$96*12,-C18),5),0)</f>
        <v>-63.240609999999997</v>
      </c>
      <c r="E18" s="6">
        <f t="shared" ca="1" si="14"/>
        <v>-3.45</v>
      </c>
      <c r="F18" s="2">
        <f t="shared" ca="1" si="0"/>
        <v>-4</v>
      </c>
      <c r="G18" s="80">
        <f t="shared" ca="1" si="1"/>
        <v>0.5</v>
      </c>
      <c r="H18" s="79">
        <f t="shared" ca="1" si="2"/>
        <v>4.9999999999999822E-2</v>
      </c>
      <c r="I18" s="80">
        <f t="shared" ca="1" si="3"/>
        <v>0.05</v>
      </c>
      <c r="J18" s="80">
        <f t="shared" ca="1" si="4"/>
        <v>-3.45</v>
      </c>
      <c r="K18" s="6">
        <f t="shared" ca="1" si="15"/>
        <v>1105.8499999999999</v>
      </c>
      <c r="L18" s="7">
        <v>0</v>
      </c>
      <c r="M18" s="7">
        <f t="shared" ca="1" si="16"/>
        <v>138.22999999999999</v>
      </c>
      <c r="N18" s="7">
        <f t="shared" ca="1" si="17"/>
        <v>14.89</v>
      </c>
      <c r="O18" s="7">
        <f t="shared" ca="1" si="18"/>
        <v>132.69999999999999</v>
      </c>
      <c r="P18" s="7">
        <f t="shared" ca="1" si="19"/>
        <v>2.21</v>
      </c>
      <c r="Q18" s="6">
        <f t="shared" ca="1" si="20"/>
        <v>1393.8799999999999</v>
      </c>
      <c r="R18" s="7">
        <f t="shared" ca="1" si="21"/>
        <v>116.16</v>
      </c>
      <c r="S18" s="2">
        <f t="shared" ca="1" si="5"/>
        <v>116</v>
      </c>
      <c r="T18" s="80">
        <f t="shared" ca="1" si="6"/>
        <v>0.1</v>
      </c>
      <c r="U18" s="79">
        <f t="shared" ca="1" si="7"/>
        <v>5.9999999999996584E-2</v>
      </c>
      <c r="V18" s="80">
        <f t="shared" ca="1" si="8"/>
        <v>0.1</v>
      </c>
      <c r="W18" s="80">
        <f t="shared" ca="1" si="9"/>
        <v>116.19999999999999</v>
      </c>
      <c r="X18">
        <f t="shared" ca="1" si="22"/>
        <v>0</v>
      </c>
      <c r="Y18" s="35">
        <f t="shared" ca="1" si="10"/>
        <v>49.51</v>
      </c>
      <c r="Z18" s="35">
        <f t="shared" ca="1" si="11"/>
        <v>0</v>
      </c>
      <c r="AA18" s="42">
        <f t="shared" ca="1" si="23"/>
        <v>0</v>
      </c>
      <c r="AB18" s="42">
        <f t="shared" ca="1" si="12"/>
        <v>49.51</v>
      </c>
    </row>
    <row r="19" spans="2:28" x14ac:dyDescent="0.25">
      <c r="B19">
        <v>17</v>
      </c>
      <c r="C19" s="35">
        <f t="shared" ca="1" si="13"/>
        <v>-16000</v>
      </c>
      <c r="D19" s="46">
        <f ca="1">IF(AB18&gt;0,ROUND(PMT(EvalSheet!$F$92/12,EvalSheet!$F$96*12,-C19),5),0)</f>
        <v>-67.456649999999996</v>
      </c>
      <c r="E19" s="6">
        <f t="shared" ca="1" si="14"/>
        <v>-3.68</v>
      </c>
      <c r="F19" s="2">
        <f t="shared" ca="1" si="0"/>
        <v>-4</v>
      </c>
      <c r="G19" s="80">
        <f t="shared" ca="1" si="1"/>
        <v>0.3</v>
      </c>
      <c r="H19" s="79">
        <f t="shared" ca="1" si="2"/>
        <v>1.9999999999999851E-2</v>
      </c>
      <c r="I19" s="80">
        <f t="shared" ca="1" si="3"/>
        <v>0.05</v>
      </c>
      <c r="J19" s="80">
        <f t="shared" ca="1" si="4"/>
        <v>-3.6500000000000004</v>
      </c>
      <c r="K19" s="6">
        <f t="shared" ca="1" si="15"/>
        <v>1105.8499999999999</v>
      </c>
      <c r="L19" s="7">
        <v>0</v>
      </c>
      <c r="M19" s="7">
        <f t="shared" ca="1" si="16"/>
        <v>138.22999999999999</v>
      </c>
      <c r="N19" s="7">
        <f t="shared" ca="1" si="17"/>
        <v>14.89</v>
      </c>
      <c r="O19" s="7">
        <f t="shared" ca="1" si="18"/>
        <v>132.69999999999999</v>
      </c>
      <c r="P19" s="7">
        <f t="shared" ca="1" si="19"/>
        <v>2.21</v>
      </c>
      <c r="Q19" s="6">
        <f t="shared" ca="1" si="20"/>
        <v>1393.8799999999999</v>
      </c>
      <c r="R19" s="7">
        <f t="shared" ca="1" si="21"/>
        <v>116.16</v>
      </c>
      <c r="S19" s="2">
        <f t="shared" ca="1" si="5"/>
        <v>116</v>
      </c>
      <c r="T19" s="80">
        <f t="shared" ca="1" si="6"/>
        <v>0.1</v>
      </c>
      <c r="U19" s="79">
        <f t="shared" ca="1" si="7"/>
        <v>5.9999999999996584E-2</v>
      </c>
      <c r="V19" s="80">
        <f t="shared" ca="1" si="8"/>
        <v>0.1</v>
      </c>
      <c r="W19" s="80">
        <f t="shared" ca="1" si="9"/>
        <v>116.19999999999999</v>
      </c>
      <c r="X19">
        <f t="shared" ca="1" si="22"/>
        <v>0</v>
      </c>
      <c r="Y19" s="35">
        <f t="shared" ca="1" si="10"/>
        <v>45.09</v>
      </c>
      <c r="Z19" s="35">
        <f t="shared" ca="1" si="11"/>
        <v>0</v>
      </c>
      <c r="AA19" s="42">
        <f t="shared" ca="1" si="23"/>
        <v>0</v>
      </c>
      <c r="AB19" s="42">
        <f t="shared" ca="1" si="12"/>
        <v>45.09</v>
      </c>
    </row>
    <row r="20" spans="2:28" x14ac:dyDescent="0.25">
      <c r="B20">
        <v>18</v>
      </c>
      <c r="C20" s="35">
        <f t="shared" ca="1" si="13"/>
        <v>-17000</v>
      </c>
      <c r="D20" s="46">
        <f ca="1">IF(AB19&gt;0,ROUND(PMT(EvalSheet!$F$92/12,EvalSheet!$F$96*12,-C20),5),0)</f>
        <v>-71.672690000000003</v>
      </c>
      <c r="E20" s="6">
        <f t="shared" ca="1" si="14"/>
        <v>-3.91</v>
      </c>
      <c r="F20" s="2">
        <f t="shared" ca="1" si="0"/>
        <v>-4</v>
      </c>
      <c r="G20" s="80">
        <f t="shared" ca="1" si="1"/>
        <v>0</v>
      </c>
      <c r="H20" s="79">
        <f t="shared" ca="1" si="2"/>
        <v>8.9999999999999858E-2</v>
      </c>
      <c r="I20" s="80">
        <f t="shared" ca="1" si="3"/>
        <v>0.1</v>
      </c>
      <c r="J20" s="80">
        <f t="shared" ca="1" si="4"/>
        <v>-3.9</v>
      </c>
      <c r="K20" s="6">
        <f t="shared" ca="1" si="15"/>
        <v>1105.8499999999999</v>
      </c>
      <c r="L20" s="7">
        <v>0</v>
      </c>
      <c r="M20" s="7">
        <f t="shared" ca="1" si="16"/>
        <v>138.22999999999999</v>
      </c>
      <c r="N20" s="7">
        <f t="shared" ca="1" si="17"/>
        <v>14.89</v>
      </c>
      <c r="O20" s="7">
        <f t="shared" ca="1" si="18"/>
        <v>132.69999999999999</v>
      </c>
      <c r="P20" s="7">
        <f t="shared" ca="1" si="19"/>
        <v>2.21</v>
      </c>
      <c r="Q20" s="6">
        <f t="shared" ca="1" si="20"/>
        <v>1393.8799999999999</v>
      </c>
      <c r="R20" s="7">
        <f t="shared" ca="1" si="21"/>
        <v>116.16</v>
      </c>
      <c r="S20" s="2">
        <f t="shared" ca="1" si="5"/>
        <v>116</v>
      </c>
      <c r="T20" s="80">
        <f t="shared" ca="1" si="6"/>
        <v>0.1</v>
      </c>
      <c r="U20" s="79">
        <f t="shared" ca="1" si="7"/>
        <v>5.9999999999996584E-2</v>
      </c>
      <c r="V20" s="80">
        <f t="shared" ca="1" si="8"/>
        <v>0.1</v>
      </c>
      <c r="W20" s="80">
        <f t="shared" ca="1" si="9"/>
        <v>116.19999999999999</v>
      </c>
      <c r="X20">
        <f t="shared" ca="1" si="22"/>
        <v>0</v>
      </c>
      <c r="Y20" s="35">
        <f t="shared" ca="1" si="10"/>
        <v>40.630000000000003</v>
      </c>
      <c r="Z20" s="35">
        <f t="shared" ca="1" si="11"/>
        <v>0</v>
      </c>
      <c r="AA20" s="42">
        <f t="shared" ca="1" si="23"/>
        <v>0</v>
      </c>
      <c r="AB20" s="42">
        <f t="shared" ca="1" si="12"/>
        <v>40.630000000000003</v>
      </c>
    </row>
    <row r="21" spans="2:28" x14ac:dyDescent="0.25">
      <c r="B21">
        <v>19</v>
      </c>
      <c r="C21" s="35">
        <f t="shared" ca="1" si="13"/>
        <v>-18000</v>
      </c>
      <c r="D21" s="46">
        <f ca="1">IF(AB20&gt;0,ROUND(PMT(EvalSheet!$F$92/12,EvalSheet!$F$96*12,-C21),5),0)</f>
        <v>-75.888729999999995</v>
      </c>
      <c r="E21" s="6">
        <f t="shared" ca="1" si="14"/>
        <v>-4.1399999999999997</v>
      </c>
      <c r="F21" s="2">
        <f t="shared" ca="1" si="0"/>
        <v>-5</v>
      </c>
      <c r="G21" s="80">
        <f t="shared" ca="1" si="1"/>
        <v>0.8</v>
      </c>
      <c r="H21" s="79">
        <f t="shared" ca="1" si="2"/>
        <v>6.0000000000000275E-2</v>
      </c>
      <c r="I21" s="80">
        <f t="shared" ca="1" si="3"/>
        <v>0.1</v>
      </c>
      <c r="J21" s="80">
        <f t="shared" ca="1" si="4"/>
        <v>-4.1000000000000005</v>
      </c>
      <c r="K21" s="6">
        <f t="shared" ca="1" si="15"/>
        <v>1105.8499999999999</v>
      </c>
      <c r="L21" s="7">
        <v>0</v>
      </c>
      <c r="M21" s="7">
        <f t="shared" ca="1" si="16"/>
        <v>138.22999999999999</v>
      </c>
      <c r="N21" s="7">
        <f t="shared" ca="1" si="17"/>
        <v>14.89</v>
      </c>
      <c r="O21" s="7">
        <f t="shared" ca="1" si="18"/>
        <v>132.69999999999999</v>
      </c>
      <c r="P21" s="7">
        <f t="shared" ca="1" si="19"/>
        <v>2.21</v>
      </c>
      <c r="Q21" s="6">
        <f t="shared" ca="1" si="20"/>
        <v>1393.8799999999999</v>
      </c>
      <c r="R21" s="7">
        <f t="shared" ca="1" si="21"/>
        <v>116.16</v>
      </c>
      <c r="S21" s="2">
        <f t="shared" ca="1" si="5"/>
        <v>116</v>
      </c>
      <c r="T21" s="80">
        <f t="shared" ca="1" si="6"/>
        <v>0.1</v>
      </c>
      <c r="U21" s="79">
        <f t="shared" ca="1" si="7"/>
        <v>5.9999999999996584E-2</v>
      </c>
      <c r="V21" s="80">
        <f t="shared" ca="1" si="8"/>
        <v>0.1</v>
      </c>
      <c r="W21" s="80">
        <f t="shared" ca="1" si="9"/>
        <v>116.19999999999999</v>
      </c>
      <c r="X21">
        <f t="shared" ca="1" si="22"/>
        <v>0</v>
      </c>
      <c r="Y21" s="35">
        <f t="shared" ca="1" si="10"/>
        <v>36.21</v>
      </c>
      <c r="Z21" s="35">
        <f t="shared" ca="1" si="11"/>
        <v>0</v>
      </c>
      <c r="AA21" s="42">
        <f t="shared" ca="1" si="23"/>
        <v>0</v>
      </c>
      <c r="AB21" s="42">
        <f t="shared" ca="1" si="12"/>
        <v>36.21</v>
      </c>
    </row>
    <row r="22" spans="2:28" x14ac:dyDescent="0.25">
      <c r="B22">
        <v>20</v>
      </c>
      <c r="C22" s="35">
        <f t="shared" ca="1" si="13"/>
        <v>-19000</v>
      </c>
      <c r="D22" s="46">
        <f ca="1">IF(AB21&gt;0,ROUND(PMT(EvalSheet!$F$92/12,EvalSheet!$F$96*12,-C22),5),0)</f>
        <v>-80.104770000000002</v>
      </c>
      <c r="E22" s="6">
        <f t="shared" ca="1" si="14"/>
        <v>-4.37</v>
      </c>
      <c r="F22" s="2">
        <f t="shared" ca="1" si="0"/>
        <v>-5</v>
      </c>
      <c r="G22" s="80">
        <f t="shared" ca="1" si="1"/>
        <v>0.6</v>
      </c>
      <c r="H22" s="79">
        <f t="shared" ca="1" si="2"/>
        <v>2.9999999999999916E-2</v>
      </c>
      <c r="I22" s="80">
        <f t="shared" ca="1" si="3"/>
        <v>0.05</v>
      </c>
      <c r="J22" s="80">
        <f t="shared" ca="1" si="4"/>
        <v>-4.3500000000000005</v>
      </c>
      <c r="K22" s="6">
        <f t="shared" ca="1" si="15"/>
        <v>1105.8499999999999</v>
      </c>
      <c r="L22" s="7">
        <v>0</v>
      </c>
      <c r="M22" s="7">
        <f t="shared" ca="1" si="16"/>
        <v>138.22999999999999</v>
      </c>
      <c r="N22" s="7">
        <f t="shared" ca="1" si="17"/>
        <v>14.89</v>
      </c>
      <c r="O22" s="7">
        <f t="shared" ca="1" si="18"/>
        <v>132.69999999999999</v>
      </c>
      <c r="P22" s="7">
        <f t="shared" ca="1" si="19"/>
        <v>2.21</v>
      </c>
      <c r="Q22" s="6">
        <f t="shared" ca="1" si="20"/>
        <v>1393.8799999999999</v>
      </c>
      <c r="R22" s="7">
        <f t="shared" ca="1" si="21"/>
        <v>116.16</v>
      </c>
      <c r="S22" s="2">
        <f t="shared" ca="1" si="5"/>
        <v>116</v>
      </c>
      <c r="T22" s="80">
        <f t="shared" ca="1" si="6"/>
        <v>0.1</v>
      </c>
      <c r="U22" s="79">
        <f t="shared" ca="1" si="7"/>
        <v>5.9999999999996584E-2</v>
      </c>
      <c r="V22" s="80">
        <f t="shared" ca="1" si="8"/>
        <v>0.1</v>
      </c>
      <c r="W22" s="80">
        <f t="shared" ca="1" si="9"/>
        <v>116.19999999999999</v>
      </c>
      <c r="X22">
        <f t="shared" ca="1" si="22"/>
        <v>0</v>
      </c>
      <c r="Y22" s="35">
        <f t="shared" ca="1" si="10"/>
        <v>31.75</v>
      </c>
      <c r="Z22" s="35">
        <f t="shared" ca="1" si="11"/>
        <v>0</v>
      </c>
      <c r="AA22" s="42">
        <f t="shared" ca="1" si="23"/>
        <v>0</v>
      </c>
      <c r="AB22" s="42">
        <f t="shared" ca="1" si="12"/>
        <v>31.75</v>
      </c>
    </row>
    <row r="23" spans="2:28" x14ac:dyDescent="0.25">
      <c r="B23">
        <v>21</v>
      </c>
      <c r="C23" s="35">
        <f t="shared" ca="1" si="13"/>
        <v>-20000</v>
      </c>
      <c r="D23" s="46">
        <f ca="1">IF(AB22&gt;0,ROUND(PMT(EvalSheet!$F$92/12,EvalSheet!$F$96*12,-C23),5),0)</f>
        <v>-84.320809999999994</v>
      </c>
      <c r="E23" s="6">
        <f t="shared" ca="1" si="14"/>
        <v>-4.5999999999999996</v>
      </c>
      <c r="F23" s="2">
        <f t="shared" ca="1" si="0"/>
        <v>-5</v>
      </c>
      <c r="G23" s="80">
        <f t="shared" ca="1" si="1"/>
        <v>0.4</v>
      </c>
      <c r="H23" s="79">
        <f t="shared" ca="1" si="2"/>
        <v>0</v>
      </c>
      <c r="I23" s="80">
        <f t="shared" ca="1" si="3"/>
        <v>0</v>
      </c>
      <c r="J23" s="80">
        <f t="shared" ca="1" si="4"/>
        <v>-4.5999999999999996</v>
      </c>
      <c r="K23" s="6">
        <f t="shared" ca="1" si="15"/>
        <v>1105.8499999999999</v>
      </c>
      <c r="L23" s="7">
        <v>0</v>
      </c>
      <c r="M23" s="7">
        <f t="shared" ca="1" si="16"/>
        <v>138.22999999999999</v>
      </c>
      <c r="N23" s="7">
        <f t="shared" ca="1" si="17"/>
        <v>14.89</v>
      </c>
      <c r="O23" s="7">
        <f t="shared" ca="1" si="18"/>
        <v>132.69999999999999</v>
      </c>
      <c r="P23" s="7">
        <f t="shared" ca="1" si="19"/>
        <v>2.21</v>
      </c>
      <c r="Q23" s="6">
        <f t="shared" ca="1" si="20"/>
        <v>1393.8799999999999</v>
      </c>
      <c r="R23" s="7">
        <f t="shared" ca="1" si="21"/>
        <v>116.16</v>
      </c>
      <c r="S23" s="2">
        <f t="shared" ca="1" si="5"/>
        <v>116</v>
      </c>
      <c r="T23" s="80">
        <f t="shared" ca="1" si="6"/>
        <v>0.1</v>
      </c>
      <c r="U23" s="79">
        <f t="shared" ca="1" si="7"/>
        <v>5.9999999999996584E-2</v>
      </c>
      <c r="V23" s="80">
        <f t="shared" ca="1" si="8"/>
        <v>0.1</v>
      </c>
      <c r="W23" s="80">
        <f t="shared" ca="1" si="9"/>
        <v>116.19999999999999</v>
      </c>
      <c r="X23">
        <f t="shared" ca="1" si="22"/>
        <v>0</v>
      </c>
      <c r="Y23" s="35">
        <f t="shared" ca="1" si="10"/>
        <v>27.28</v>
      </c>
      <c r="Z23" s="35">
        <f t="shared" ca="1" si="11"/>
        <v>0</v>
      </c>
      <c r="AA23" s="42">
        <f t="shared" ca="1" si="23"/>
        <v>0</v>
      </c>
      <c r="AB23" s="42">
        <f t="shared" ca="1" si="12"/>
        <v>27.28</v>
      </c>
    </row>
    <row r="24" spans="2:28" x14ac:dyDescent="0.25">
      <c r="B24">
        <v>22</v>
      </c>
      <c r="C24" s="35">
        <f t="shared" ca="1" si="13"/>
        <v>-21000</v>
      </c>
      <c r="D24" s="46">
        <f ca="1">IF(AB23&gt;0,ROUND(PMT(EvalSheet!$F$92/12,EvalSheet!$F$96*12,-C24),5),0)</f>
        <v>-88.536850000000001</v>
      </c>
      <c r="E24" s="6">
        <f t="shared" ca="1" si="14"/>
        <v>-4.83</v>
      </c>
      <c r="F24" s="2">
        <f t="shared" ca="1" si="0"/>
        <v>-5</v>
      </c>
      <c r="G24" s="80">
        <f t="shared" ca="1" si="1"/>
        <v>0.1</v>
      </c>
      <c r="H24" s="79">
        <f t="shared" ca="1" si="2"/>
        <v>6.9999999999999923E-2</v>
      </c>
      <c r="I24" s="80">
        <f t="shared" ca="1" si="3"/>
        <v>0.1</v>
      </c>
      <c r="J24" s="80">
        <f t="shared" ca="1" si="4"/>
        <v>-4.8000000000000007</v>
      </c>
      <c r="K24" s="6">
        <f t="shared" ca="1" si="15"/>
        <v>1105.8499999999999</v>
      </c>
      <c r="L24" s="7">
        <v>0</v>
      </c>
      <c r="M24" s="7">
        <f t="shared" ca="1" si="16"/>
        <v>138.22999999999999</v>
      </c>
      <c r="N24" s="7">
        <f t="shared" ca="1" si="17"/>
        <v>14.89</v>
      </c>
      <c r="O24" s="7">
        <f t="shared" ca="1" si="18"/>
        <v>132.69999999999999</v>
      </c>
      <c r="P24" s="7">
        <f t="shared" ca="1" si="19"/>
        <v>2.21</v>
      </c>
      <c r="Q24" s="6">
        <f t="shared" ca="1" si="20"/>
        <v>1393.8799999999999</v>
      </c>
      <c r="R24" s="7">
        <f t="shared" ca="1" si="21"/>
        <v>116.16</v>
      </c>
      <c r="S24" s="2">
        <f t="shared" ca="1" si="5"/>
        <v>116</v>
      </c>
      <c r="T24" s="80">
        <f t="shared" ca="1" si="6"/>
        <v>0.1</v>
      </c>
      <c r="U24" s="79">
        <f t="shared" ca="1" si="7"/>
        <v>5.9999999999996584E-2</v>
      </c>
      <c r="V24" s="80">
        <f t="shared" ca="1" si="8"/>
        <v>0.1</v>
      </c>
      <c r="W24" s="80">
        <f t="shared" ca="1" si="9"/>
        <v>116.19999999999999</v>
      </c>
      <c r="X24">
        <f t="shared" ca="1" si="22"/>
        <v>0</v>
      </c>
      <c r="Y24" s="35">
        <f t="shared" ca="1" si="10"/>
        <v>22.86</v>
      </c>
      <c r="Z24" s="35">
        <f t="shared" ca="1" si="11"/>
        <v>0</v>
      </c>
      <c r="AA24" s="42">
        <f t="shared" ca="1" si="23"/>
        <v>0</v>
      </c>
      <c r="AB24" s="42">
        <f t="shared" ca="1" si="12"/>
        <v>22.86</v>
      </c>
    </row>
    <row r="25" spans="2:28" x14ac:dyDescent="0.25">
      <c r="B25">
        <v>23</v>
      </c>
      <c r="C25" s="35">
        <f t="shared" ca="1" si="13"/>
        <v>-22000</v>
      </c>
      <c r="D25" s="46">
        <f ca="1">IF(AB24&gt;0,ROUND(PMT(EvalSheet!$F$92/12,EvalSheet!$F$96*12,-C25),5),0)</f>
        <v>-92.752889999999994</v>
      </c>
      <c r="E25" s="6">
        <f t="shared" ca="1" si="14"/>
        <v>-5.0599999999999996</v>
      </c>
      <c r="F25" s="2">
        <f t="shared" ca="1" si="0"/>
        <v>-6</v>
      </c>
      <c r="G25" s="80">
        <f t="shared" ca="1" si="1"/>
        <v>0.9</v>
      </c>
      <c r="H25" s="79">
        <f t="shared" ca="1" si="2"/>
        <v>4.0000000000000369E-2</v>
      </c>
      <c r="I25" s="80">
        <f t="shared" ca="1" si="3"/>
        <v>0.05</v>
      </c>
      <c r="J25" s="80">
        <f t="shared" ca="1" si="4"/>
        <v>-5.05</v>
      </c>
      <c r="K25" s="6">
        <f t="shared" ca="1" si="15"/>
        <v>1105.8499999999999</v>
      </c>
      <c r="L25" s="7">
        <v>0</v>
      </c>
      <c r="M25" s="7">
        <f t="shared" ca="1" si="16"/>
        <v>138.22999999999999</v>
      </c>
      <c r="N25" s="7">
        <f t="shared" ca="1" si="17"/>
        <v>14.89</v>
      </c>
      <c r="O25" s="7">
        <f t="shared" ca="1" si="18"/>
        <v>132.69999999999999</v>
      </c>
      <c r="P25" s="7">
        <f t="shared" ca="1" si="19"/>
        <v>2.21</v>
      </c>
      <c r="Q25" s="6">
        <f t="shared" ca="1" si="20"/>
        <v>1393.8799999999999</v>
      </c>
      <c r="R25" s="7">
        <f t="shared" ca="1" si="21"/>
        <v>116.16</v>
      </c>
      <c r="S25" s="2">
        <f t="shared" ca="1" si="5"/>
        <v>116</v>
      </c>
      <c r="T25" s="80">
        <f t="shared" ca="1" si="6"/>
        <v>0.1</v>
      </c>
      <c r="U25" s="79">
        <f t="shared" ca="1" si="7"/>
        <v>5.9999999999996584E-2</v>
      </c>
      <c r="V25" s="80">
        <f t="shared" ca="1" si="8"/>
        <v>0.1</v>
      </c>
      <c r="W25" s="80">
        <f t="shared" ca="1" si="9"/>
        <v>116.19999999999999</v>
      </c>
      <c r="X25">
        <f t="shared" ca="1" si="22"/>
        <v>0</v>
      </c>
      <c r="Y25" s="35">
        <f t="shared" ca="1" si="10"/>
        <v>18.399999999999999</v>
      </c>
      <c r="Z25" s="35">
        <f t="shared" ca="1" si="11"/>
        <v>0</v>
      </c>
      <c r="AA25" s="42">
        <f t="shared" ca="1" si="23"/>
        <v>0</v>
      </c>
      <c r="AB25" s="42">
        <f t="shared" ca="1" si="12"/>
        <v>18.399999999999999</v>
      </c>
    </row>
    <row r="26" spans="2:28" x14ac:dyDescent="0.25">
      <c r="B26">
        <v>24</v>
      </c>
      <c r="C26" s="35">
        <f t="shared" ca="1" si="13"/>
        <v>-23000</v>
      </c>
      <c r="D26" s="46">
        <f ca="1">IF(AB25&gt;0,ROUND(PMT(EvalSheet!$F$92/12,EvalSheet!$F$96*12,-C26),5),0)</f>
        <v>-96.96893</v>
      </c>
      <c r="E26" s="6">
        <f t="shared" ca="1" si="14"/>
        <v>-5.29</v>
      </c>
      <c r="F26" s="2">
        <f t="shared" ca="1" si="0"/>
        <v>-6</v>
      </c>
      <c r="G26" s="80">
        <f t="shared" ca="1" si="1"/>
        <v>0.7</v>
      </c>
      <c r="H26" s="79">
        <f t="shared" ca="1" si="2"/>
        <v>1.0000000000000009E-2</v>
      </c>
      <c r="I26" s="80">
        <f t="shared" ca="1" si="3"/>
        <v>0.05</v>
      </c>
      <c r="J26" s="80">
        <f t="shared" ca="1" si="4"/>
        <v>-5.25</v>
      </c>
      <c r="K26" s="6">
        <f t="shared" ca="1" si="15"/>
        <v>1105.8499999999999</v>
      </c>
      <c r="L26" s="7">
        <v>0</v>
      </c>
      <c r="M26" s="7">
        <f t="shared" ca="1" si="16"/>
        <v>138.22999999999999</v>
      </c>
      <c r="N26" s="7">
        <f t="shared" ca="1" si="17"/>
        <v>14.89</v>
      </c>
      <c r="O26" s="7">
        <f t="shared" ca="1" si="18"/>
        <v>132.69999999999999</v>
      </c>
      <c r="P26" s="7">
        <f t="shared" ca="1" si="19"/>
        <v>2.21</v>
      </c>
      <c r="Q26" s="6">
        <f t="shared" ca="1" si="20"/>
        <v>1393.8799999999999</v>
      </c>
      <c r="R26" s="7">
        <f t="shared" ca="1" si="21"/>
        <v>116.16</v>
      </c>
      <c r="S26" s="2">
        <f t="shared" ca="1" si="5"/>
        <v>116</v>
      </c>
      <c r="T26" s="80">
        <f t="shared" ca="1" si="6"/>
        <v>0.1</v>
      </c>
      <c r="U26" s="79">
        <f t="shared" ca="1" si="7"/>
        <v>5.9999999999996584E-2</v>
      </c>
      <c r="V26" s="80">
        <f t="shared" ca="1" si="8"/>
        <v>0.1</v>
      </c>
      <c r="W26" s="80">
        <f t="shared" ca="1" si="9"/>
        <v>116.19999999999999</v>
      </c>
      <c r="X26">
        <f t="shared" ca="1" si="22"/>
        <v>0</v>
      </c>
      <c r="Y26" s="35">
        <f t="shared" ca="1" si="10"/>
        <v>13.98</v>
      </c>
      <c r="Z26" s="35">
        <f t="shared" ca="1" si="11"/>
        <v>0</v>
      </c>
      <c r="AA26" s="42">
        <f t="shared" ca="1" si="23"/>
        <v>0</v>
      </c>
      <c r="AB26" s="42">
        <f t="shared" ca="1" si="12"/>
        <v>13.98</v>
      </c>
    </row>
    <row r="27" spans="2:28" x14ac:dyDescent="0.25">
      <c r="B27">
        <v>25</v>
      </c>
      <c r="C27" s="35">
        <f t="shared" ca="1" si="13"/>
        <v>-24000</v>
      </c>
      <c r="D27" s="46">
        <f ca="1">IF(AB26&gt;0,ROUND(PMT(EvalSheet!$F$92/12,EvalSheet!$F$96*12,-C27),5),0)</f>
        <v>-101.18497000000001</v>
      </c>
      <c r="E27" s="6">
        <f t="shared" ca="1" si="14"/>
        <v>-5.52</v>
      </c>
      <c r="F27" s="2">
        <f t="shared" ca="1" si="0"/>
        <v>-6</v>
      </c>
      <c r="G27" s="80">
        <f t="shared" ca="1" si="1"/>
        <v>0.4</v>
      </c>
      <c r="H27" s="79">
        <f t="shared" ca="1" si="2"/>
        <v>8.0000000000000404E-2</v>
      </c>
      <c r="I27" s="80">
        <f t="shared" ca="1" si="3"/>
        <v>0.1</v>
      </c>
      <c r="J27" s="80">
        <f t="shared" ca="1" si="4"/>
        <v>-5.5</v>
      </c>
      <c r="K27" s="6">
        <f t="shared" ca="1" si="15"/>
        <v>1105.8499999999999</v>
      </c>
      <c r="L27" s="7">
        <v>0</v>
      </c>
      <c r="M27" s="7">
        <f t="shared" ca="1" si="16"/>
        <v>138.22999999999999</v>
      </c>
      <c r="N27" s="7">
        <f t="shared" ca="1" si="17"/>
        <v>14.89</v>
      </c>
      <c r="O27" s="7">
        <f t="shared" ca="1" si="18"/>
        <v>132.69999999999999</v>
      </c>
      <c r="P27" s="7">
        <f t="shared" ca="1" si="19"/>
        <v>2.21</v>
      </c>
      <c r="Q27" s="6">
        <f t="shared" ca="1" si="20"/>
        <v>1393.8799999999999</v>
      </c>
      <c r="R27" s="7">
        <f t="shared" ca="1" si="21"/>
        <v>116.16</v>
      </c>
      <c r="S27" s="2">
        <f t="shared" ca="1" si="5"/>
        <v>116</v>
      </c>
      <c r="T27" s="80">
        <f t="shared" ca="1" si="6"/>
        <v>0.1</v>
      </c>
      <c r="U27" s="79">
        <f t="shared" ca="1" si="7"/>
        <v>5.9999999999996584E-2</v>
      </c>
      <c r="V27" s="80">
        <f t="shared" ca="1" si="8"/>
        <v>0.1</v>
      </c>
      <c r="W27" s="80">
        <f t="shared" ca="1" si="9"/>
        <v>116.19999999999999</v>
      </c>
      <c r="X27">
        <f t="shared" ca="1" si="22"/>
        <v>0</v>
      </c>
      <c r="Y27" s="35">
        <f t="shared" ca="1" si="10"/>
        <v>9.52</v>
      </c>
      <c r="Z27" s="35">
        <f t="shared" ca="1" si="11"/>
        <v>0</v>
      </c>
      <c r="AA27" s="42">
        <f t="shared" ca="1" si="23"/>
        <v>0</v>
      </c>
      <c r="AB27" s="42">
        <f t="shared" ca="1" si="12"/>
        <v>9.52</v>
      </c>
    </row>
    <row r="28" spans="2:28" x14ac:dyDescent="0.25">
      <c r="B28">
        <v>26</v>
      </c>
      <c r="C28" s="35">
        <f t="shared" ca="1" si="13"/>
        <v>-25000</v>
      </c>
      <c r="D28" s="46">
        <f ca="1">IF(AB27&gt;0,ROUND(PMT(EvalSheet!$F$92/12,EvalSheet!$F$96*12,-C28),5),0)</f>
        <v>-105.40101</v>
      </c>
      <c r="E28" s="6">
        <f t="shared" ca="1" si="14"/>
        <v>-5.75</v>
      </c>
      <c r="F28" s="2">
        <f t="shared" ca="1" si="0"/>
        <v>-6</v>
      </c>
      <c r="G28" s="80">
        <f t="shared" ca="1" si="1"/>
        <v>0.2</v>
      </c>
      <c r="H28" s="79">
        <f t="shared" ca="1" si="2"/>
        <v>4.9999999999999989E-2</v>
      </c>
      <c r="I28" s="80">
        <f t="shared" ca="1" si="3"/>
        <v>4.9999999999999989E-2</v>
      </c>
      <c r="J28" s="80">
        <f t="shared" ca="1" si="4"/>
        <v>-5.75</v>
      </c>
      <c r="K28" s="6">
        <f t="shared" ca="1" si="15"/>
        <v>1105.8499999999999</v>
      </c>
      <c r="L28" s="7">
        <v>0</v>
      </c>
      <c r="M28" s="7">
        <f t="shared" ca="1" si="16"/>
        <v>138.22999999999999</v>
      </c>
      <c r="N28" s="7">
        <f t="shared" ca="1" si="17"/>
        <v>14.89</v>
      </c>
      <c r="O28" s="7">
        <f t="shared" ca="1" si="18"/>
        <v>132.69999999999999</v>
      </c>
      <c r="P28" s="7">
        <f t="shared" ca="1" si="19"/>
        <v>2.21</v>
      </c>
      <c r="Q28" s="6">
        <f t="shared" ca="1" si="20"/>
        <v>1393.8799999999999</v>
      </c>
      <c r="R28" s="7">
        <f t="shared" ca="1" si="21"/>
        <v>116.16</v>
      </c>
      <c r="S28" s="2">
        <f t="shared" ca="1" si="5"/>
        <v>116</v>
      </c>
      <c r="T28" s="80">
        <f t="shared" ca="1" si="6"/>
        <v>0.1</v>
      </c>
      <c r="U28" s="79">
        <f t="shared" ca="1" si="7"/>
        <v>5.9999999999996584E-2</v>
      </c>
      <c r="V28" s="80">
        <f t="shared" ca="1" si="8"/>
        <v>0.1</v>
      </c>
      <c r="W28" s="80">
        <f t="shared" ca="1" si="9"/>
        <v>116.19999999999999</v>
      </c>
      <c r="X28">
        <f t="shared" ca="1" si="22"/>
        <v>0</v>
      </c>
      <c r="Y28" s="35">
        <f t="shared" ca="1" si="10"/>
        <v>5.05</v>
      </c>
      <c r="Z28" s="35">
        <f t="shared" ca="1" si="11"/>
        <v>0</v>
      </c>
      <c r="AA28" s="42">
        <f t="shared" ca="1" si="23"/>
        <v>0</v>
      </c>
      <c r="AB28" s="42">
        <f t="shared" ca="1" si="12"/>
        <v>5.05</v>
      </c>
    </row>
    <row r="29" spans="2:28" x14ac:dyDescent="0.25">
      <c r="B29">
        <v>27</v>
      </c>
      <c r="C29" s="35">
        <f t="shared" ca="1" si="13"/>
        <v>-26000</v>
      </c>
      <c r="D29" s="46">
        <f ca="1">IF(AB28&gt;0,ROUND(PMT(EvalSheet!$F$92/12,EvalSheet!$F$96*12,-C29),5),0)</f>
        <v>-109.61705000000001</v>
      </c>
      <c r="E29" s="6">
        <f t="shared" ca="1" si="14"/>
        <v>-5.98</v>
      </c>
      <c r="F29" s="2">
        <f t="shared" ca="1" si="0"/>
        <v>-6</v>
      </c>
      <c r="G29" s="80">
        <f t="shared" ca="1" si="1"/>
        <v>0</v>
      </c>
      <c r="H29" s="79">
        <f t="shared" ca="1" si="2"/>
        <v>1.9999999999999574E-2</v>
      </c>
      <c r="I29" s="80">
        <f t="shared" ca="1" si="3"/>
        <v>0.05</v>
      </c>
      <c r="J29" s="80">
        <f t="shared" ca="1" si="4"/>
        <v>-5.95</v>
      </c>
      <c r="K29" s="6">
        <f t="shared" ca="1" si="15"/>
        <v>1105.8499999999999</v>
      </c>
      <c r="L29" s="7">
        <v>0</v>
      </c>
      <c r="M29" s="7">
        <f t="shared" ca="1" si="16"/>
        <v>138.22999999999999</v>
      </c>
      <c r="N29" s="7">
        <f t="shared" ca="1" si="17"/>
        <v>14.89</v>
      </c>
      <c r="O29" s="7">
        <f t="shared" ca="1" si="18"/>
        <v>132.69999999999999</v>
      </c>
      <c r="P29" s="7">
        <f t="shared" ca="1" si="19"/>
        <v>2.21</v>
      </c>
      <c r="Q29" s="6">
        <f t="shared" ca="1" si="20"/>
        <v>1393.8799999999999</v>
      </c>
      <c r="R29" s="7">
        <f t="shared" ca="1" si="21"/>
        <v>116.16</v>
      </c>
      <c r="S29" s="2">
        <f t="shared" ca="1" si="5"/>
        <v>116</v>
      </c>
      <c r="T29" s="80">
        <f t="shared" ca="1" si="6"/>
        <v>0.1</v>
      </c>
      <c r="U29" s="79">
        <f t="shared" ca="1" si="7"/>
        <v>5.9999999999996584E-2</v>
      </c>
      <c r="V29" s="80">
        <f t="shared" ca="1" si="8"/>
        <v>0.1</v>
      </c>
      <c r="W29" s="80">
        <f t="shared" ca="1" si="9"/>
        <v>116.19999999999999</v>
      </c>
      <c r="X29">
        <f t="shared" ca="1" si="22"/>
        <v>0</v>
      </c>
      <c r="Y29" s="35">
        <f t="shared" ca="1" si="10"/>
        <v>0.63</v>
      </c>
      <c r="Z29" s="35">
        <f t="shared" ca="1" si="11"/>
        <v>0</v>
      </c>
      <c r="AA29" s="42">
        <f t="shared" ca="1" si="23"/>
        <v>0</v>
      </c>
      <c r="AB29" s="42">
        <f t="shared" ca="1" si="12"/>
        <v>0.63</v>
      </c>
    </row>
    <row r="30" spans="2:28" x14ac:dyDescent="0.25">
      <c r="B30">
        <v>28</v>
      </c>
      <c r="C30" s="35">
        <f t="shared" ca="1" si="13"/>
        <v>-27000</v>
      </c>
      <c r="D30" s="46">
        <f ca="1">IF(AB29&gt;0,ROUND(PMT(EvalSheet!$F$92/12,EvalSheet!$F$96*12,-C30),5),0)</f>
        <v>-113.83309</v>
      </c>
      <c r="E30" s="6">
        <f t="shared" ca="1" si="14"/>
        <v>-6.21</v>
      </c>
      <c r="F30" s="2">
        <f t="shared" ca="1" si="0"/>
        <v>-7</v>
      </c>
      <c r="G30" s="80">
        <f t="shared" ca="1" si="1"/>
        <v>0.7</v>
      </c>
      <c r="H30" s="79">
        <f t="shared" ca="1" si="2"/>
        <v>9.000000000000008E-2</v>
      </c>
      <c r="I30" s="80">
        <f t="shared" ca="1" si="3"/>
        <v>0.1</v>
      </c>
      <c r="J30" s="80">
        <f t="shared" ca="1" si="4"/>
        <v>-6.2</v>
      </c>
      <c r="K30" s="6">
        <f t="shared" ca="1" si="15"/>
        <v>1105.8499999999999</v>
      </c>
      <c r="L30" s="7">
        <v>0</v>
      </c>
      <c r="M30" s="7">
        <f t="shared" ca="1" si="16"/>
        <v>138.22999999999999</v>
      </c>
      <c r="N30" s="7">
        <f t="shared" ca="1" si="17"/>
        <v>14.89</v>
      </c>
      <c r="O30" s="7">
        <f t="shared" ca="1" si="18"/>
        <v>132.69999999999999</v>
      </c>
      <c r="P30" s="7">
        <f t="shared" ca="1" si="19"/>
        <v>2.21</v>
      </c>
      <c r="Q30" s="6">
        <f t="shared" ca="1" si="20"/>
        <v>1393.8799999999999</v>
      </c>
      <c r="R30" s="7">
        <f t="shared" ca="1" si="21"/>
        <v>116.16</v>
      </c>
      <c r="S30" s="2">
        <f t="shared" ca="1" si="5"/>
        <v>116</v>
      </c>
      <c r="T30" s="80">
        <f t="shared" ca="1" si="6"/>
        <v>0.1</v>
      </c>
      <c r="U30" s="79">
        <f t="shared" ca="1" si="7"/>
        <v>5.9999999999996584E-2</v>
      </c>
      <c r="V30" s="80">
        <f t="shared" ca="1" si="8"/>
        <v>0.1</v>
      </c>
      <c r="W30" s="80">
        <f t="shared" ca="1" si="9"/>
        <v>116.19999999999999</v>
      </c>
      <c r="X30">
        <f t="shared" ca="1" si="22"/>
        <v>0</v>
      </c>
      <c r="Y30" s="35">
        <f t="shared" ca="1" si="10"/>
        <v>-3.83</v>
      </c>
      <c r="Z30" s="35">
        <f t="shared" ca="1" si="11"/>
        <v>0</v>
      </c>
      <c r="AA30" s="42">
        <f t="shared" ca="1" si="23"/>
        <v>0</v>
      </c>
      <c r="AB30" s="42">
        <f t="shared" ca="1" si="12"/>
        <v>0</v>
      </c>
    </row>
    <row r="31" spans="2:28" x14ac:dyDescent="0.25">
      <c r="B31">
        <v>29</v>
      </c>
      <c r="C31" s="35">
        <f t="shared" ca="1" si="13"/>
        <v>-27000</v>
      </c>
      <c r="D31" s="46">
        <f ca="1">IF(AB30&gt;0,ROUND(PMT(EvalSheet!$F$92/12,EvalSheet!$F$96*12,-C31),5),0)</f>
        <v>0</v>
      </c>
      <c r="E31" s="6">
        <f t="shared" ca="1" si="14"/>
        <v>0</v>
      </c>
      <c r="F31" s="2">
        <f t="shared" ca="1" si="0"/>
        <v>0</v>
      </c>
      <c r="G31" s="80">
        <f t="shared" ca="1" si="1"/>
        <v>0</v>
      </c>
      <c r="H31" s="79">
        <f t="shared" ca="1" si="2"/>
        <v>0</v>
      </c>
      <c r="I31" s="80">
        <f t="shared" ca="1" si="3"/>
        <v>0</v>
      </c>
      <c r="J31" s="80">
        <f t="shared" ca="1" si="4"/>
        <v>0</v>
      </c>
      <c r="K31" s="6">
        <f t="shared" ca="1" si="15"/>
        <v>0</v>
      </c>
      <c r="L31" s="7">
        <v>0</v>
      </c>
      <c r="M31" s="7">
        <f t="shared" ca="1" si="16"/>
        <v>0</v>
      </c>
      <c r="N31" s="7">
        <f t="shared" ca="1" si="17"/>
        <v>0</v>
      </c>
      <c r="O31" s="7">
        <f t="shared" ca="1" si="18"/>
        <v>0</v>
      </c>
      <c r="P31" s="7">
        <f t="shared" ca="1" si="19"/>
        <v>0</v>
      </c>
      <c r="Q31" s="6">
        <f t="shared" ca="1" si="20"/>
        <v>0</v>
      </c>
      <c r="R31" s="7">
        <f t="shared" ca="1" si="21"/>
        <v>0</v>
      </c>
      <c r="S31" s="2">
        <f t="shared" ca="1" si="5"/>
        <v>0</v>
      </c>
      <c r="T31" s="80">
        <f t="shared" ca="1" si="6"/>
        <v>0</v>
      </c>
      <c r="U31" s="79">
        <f t="shared" ca="1" si="7"/>
        <v>0</v>
      </c>
      <c r="V31" s="80">
        <f t="shared" ca="1" si="8"/>
        <v>0</v>
      </c>
      <c r="W31" s="80">
        <f t="shared" ca="1" si="9"/>
        <v>0</v>
      </c>
      <c r="X31">
        <f t="shared" ca="1" si="22"/>
        <v>0</v>
      </c>
      <c r="Y31" s="35">
        <f t="shared" ca="1" si="10"/>
        <v>0</v>
      </c>
      <c r="Z31" s="35">
        <f t="shared" ca="1" si="11"/>
        <v>0</v>
      </c>
      <c r="AA31" s="42">
        <f t="shared" ca="1" si="23"/>
        <v>0</v>
      </c>
      <c r="AB31" s="42">
        <f t="shared" ca="1" si="12"/>
        <v>0</v>
      </c>
    </row>
    <row r="32" spans="2:28" x14ac:dyDescent="0.25">
      <c r="B32">
        <v>30</v>
      </c>
      <c r="C32" s="35">
        <f t="shared" ca="1" si="13"/>
        <v>-27000</v>
      </c>
      <c r="D32" s="46">
        <f ca="1">IF(AB31&gt;0,ROUND(PMT(EvalSheet!$F$92/12,EvalSheet!$F$96*12,-C32),5),0)</f>
        <v>0</v>
      </c>
      <c r="E32" s="6">
        <f t="shared" ca="1" si="14"/>
        <v>0</v>
      </c>
      <c r="F32" s="2">
        <f t="shared" ca="1" si="0"/>
        <v>0</v>
      </c>
      <c r="G32" s="80">
        <f t="shared" ca="1" si="1"/>
        <v>0</v>
      </c>
      <c r="H32" s="79">
        <f t="shared" ca="1" si="2"/>
        <v>0</v>
      </c>
      <c r="I32" s="80">
        <f t="shared" ca="1" si="3"/>
        <v>0</v>
      </c>
      <c r="J32" s="80">
        <f t="shared" ca="1" si="4"/>
        <v>0</v>
      </c>
      <c r="K32" s="6">
        <f t="shared" ca="1" si="15"/>
        <v>0</v>
      </c>
      <c r="L32" s="7">
        <v>0</v>
      </c>
      <c r="M32" s="7">
        <f t="shared" ca="1" si="16"/>
        <v>0</v>
      </c>
      <c r="N32" s="7">
        <f t="shared" ca="1" si="17"/>
        <v>0</v>
      </c>
      <c r="O32" s="7">
        <f t="shared" ca="1" si="18"/>
        <v>0</v>
      </c>
      <c r="P32" s="7">
        <f t="shared" ca="1" si="19"/>
        <v>0</v>
      </c>
      <c r="Q32" s="6">
        <f t="shared" ca="1" si="20"/>
        <v>0</v>
      </c>
      <c r="R32" s="7">
        <f t="shared" ca="1" si="21"/>
        <v>0</v>
      </c>
      <c r="S32" s="2">
        <f t="shared" ca="1" si="5"/>
        <v>0</v>
      </c>
      <c r="T32" s="80">
        <f t="shared" ca="1" si="6"/>
        <v>0</v>
      </c>
      <c r="U32" s="79">
        <f t="shared" ca="1" si="7"/>
        <v>0</v>
      </c>
      <c r="V32" s="80">
        <f t="shared" ca="1" si="8"/>
        <v>0</v>
      </c>
      <c r="W32" s="80">
        <f t="shared" ca="1" si="9"/>
        <v>0</v>
      </c>
      <c r="X32">
        <f t="shared" ca="1" si="22"/>
        <v>0</v>
      </c>
      <c r="Y32" s="35">
        <f t="shared" ca="1" si="10"/>
        <v>0</v>
      </c>
      <c r="Z32" s="35">
        <f t="shared" ca="1" si="11"/>
        <v>0</v>
      </c>
      <c r="AA32" s="42">
        <f t="shared" ca="1" si="23"/>
        <v>0</v>
      </c>
      <c r="AB32" s="42">
        <f t="shared" ca="1" si="12"/>
        <v>0</v>
      </c>
    </row>
    <row r="33" spans="2:28" x14ac:dyDescent="0.25">
      <c r="B33">
        <v>31</v>
      </c>
      <c r="C33" s="35">
        <f t="shared" ca="1" si="13"/>
        <v>-27000</v>
      </c>
      <c r="D33" s="46">
        <f ca="1">IF(AB32&gt;0,ROUND(PMT(EvalSheet!$F$92/12,EvalSheet!$F$96*12,-C33),5),0)</f>
        <v>0</v>
      </c>
      <c r="E33" s="6">
        <f t="shared" ca="1" si="14"/>
        <v>0</v>
      </c>
      <c r="F33" s="2">
        <f t="shared" ca="1" si="0"/>
        <v>0</v>
      </c>
      <c r="G33" s="80">
        <f t="shared" ca="1" si="1"/>
        <v>0</v>
      </c>
      <c r="H33" s="79">
        <f t="shared" ca="1" si="2"/>
        <v>0</v>
      </c>
      <c r="I33" s="80">
        <f t="shared" ca="1" si="3"/>
        <v>0</v>
      </c>
      <c r="J33" s="80">
        <f t="shared" ca="1" si="4"/>
        <v>0</v>
      </c>
      <c r="K33" s="6">
        <f t="shared" ca="1" si="15"/>
        <v>0</v>
      </c>
      <c r="L33" s="7">
        <v>0</v>
      </c>
      <c r="M33" s="7">
        <f t="shared" ca="1" si="16"/>
        <v>0</v>
      </c>
      <c r="N33" s="7">
        <f t="shared" ca="1" si="17"/>
        <v>0</v>
      </c>
      <c r="O33" s="7">
        <f t="shared" ca="1" si="18"/>
        <v>0</v>
      </c>
      <c r="P33" s="7">
        <f t="shared" ca="1" si="19"/>
        <v>0</v>
      </c>
      <c r="Q33" s="6">
        <f t="shared" ca="1" si="20"/>
        <v>0</v>
      </c>
      <c r="R33" s="7">
        <f t="shared" ca="1" si="21"/>
        <v>0</v>
      </c>
      <c r="S33" s="2">
        <f t="shared" ca="1" si="5"/>
        <v>0</v>
      </c>
      <c r="T33" s="80">
        <f t="shared" ca="1" si="6"/>
        <v>0</v>
      </c>
      <c r="U33" s="79">
        <f t="shared" ca="1" si="7"/>
        <v>0</v>
      </c>
      <c r="V33" s="80">
        <f t="shared" ca="1" si="8"/>
        <v>0</v>
      </c>
      <c r="W33" s="80">
        <f t="shared" ca="1" si="9"/>
        <v>0</v>
      </c>
      <c r="X33">
        <f t="shared" ca="1" si="22"/>
        <v>0</v>
      </c>
      <c r="Y33" s="35">
        <f t="shared" ca="1" si="10"/>
        <v>0</v>
      </c>
      <c r="Z33" s="35">
        <f t="shared" ca="1" si="11"/>
        <v>0</v>
      </c>
      <c r="AA33" s="42">
        <f t="shared" ca="1" si="23"/>
        <v>0</v>
      </c>
      <c r="AB33" s="42">
        <f t="shared" ca="1" si="12"/>
        <v>0</v>
      </c>
    </row>
    <row r="34" spans="2:28" x14ac:dyDescent="0.25">
      <c r="B34">
        <v>32</v>
      </c>
      <c r="C34" s="35">
        <f t="shared" ca="1" si="13"/>
        <v>-27000</v>
      </c>
      <c r="D34" s="46">
        <f ca="1">IF(AB33&gt;0,ROUND(PMT(EvalSheet!$F$92/12,EvalSheet!$F$96*12,-C34),5),0)</f>
        <v>0</v>
      </c>
      <c r="E34" s="6">
        <f t="shared" ca="1" si="14"/>
        <v>0</v>
      </c>
      <c r="F34" s="2">
        <f t="shared" ca="1" si="0"/>
        <v>0</v>
      </c>
      <c r="G34" s="80">
        <f t="shared" ca="1" si="1"/>
        <v>0</v>
      </c>
      <c r="H34" s="79">
        <f t="shared" ca="1" si="2"/>
        <v>0</v>
      </c>
      <c r="I34" s="80">
        <f t="shared" ca="1" si="3"/>
        <v>0</v>
      </c>
      <c r="J34" s="80">
        <f t="shared" ca="1" si="4"/>
        <v>0</v>
      </c>
      <c r="K34" s="6">
        <f t="shared" ca="1" si="15"/>
        <v>0</v>
      </c>
      <c r="L34" s="7">
        <v>0</v>
      </c>
      <c r="M34" s="7">
        <f t="shared" ca="1" si="16"/>
        <v>0</v>
      </c>
      <c r="N34" s="7">
        <f t="shared" ca="1" si="17"/>
        <v>0</v>
      </c>
      <c r="O34" s="7">
        <f t="shared" ca="1" si="18"/>
        <v>0</v>
      </c>
      <c r="P34" s="7">
        <f t="shared" ca="1" si="19"/>
        <v>0</v>
      </c>
      <c r="Q34" s="6">
        <f t="shared" ca="1" si="20"/>
        <v>0</v>
      </c>
      <c r="R34" s="7">
        <f t="shared" ca="1" si="21"/>
        <v>0</v>
      </c>
      <c r="S34" s="2">
        <f t="shared" ca="1" si="5"/>
        <v>0</v>
      </c>
      <c r="T34" s="80">
        <f t="shared" ca="1" si="6"/>
        <v>0</v>
      </c>
      <c r="U34" s="79">
        <f t="shared" ca="1" si="7"/>
        <v>0</v>
      </c>
      <c r="V34" s="80">
        <f t="shared" ca="1" si="8"/>
        <v>0</v>
      </c>
      <c r="W34" s="80">
        <f t="shared" ca="1" si="9"/>
        <v>0</v>
      </c>
      <c r="X34">
        <f t="shared" ca="1" si="22"/>
        <v>0</v>
      </c>
      <c r="Y34" s="35">
        <f t="shared" ca="1" si="10"/>
        <v>0</v>
      </c>
      <c r="Z34" s="35">
        <f t="shared" ca="1" si="11"/>
        <v>0</v>
      </c>
      <c r="AA34" s="42">
        <f t="shared" ca="1" si="23"/>
        <v>0</v>
      </c>
      <c r="AB34" s="42">
        <f t="shared" ca="1" si="12"/>
        <v>0</v>
      </c>
    </row>
    <row r="35" spans="2:28" x14ac:dyDescent="0.25">
      <c r="B35">
        <v>33</v>
      </c>
      <c r="C35" s="35">
        <f t="shared" ca="1" si="13"/>
        <v>-27000</v>
      </c>
      <c r="D35" s="46">
        <f ca="1">IF(AB34&gt;0,ROUND(PMT(EvalSheet!$F$92/12,EvalSheet!$F$96*12,-C35),5),0)</f>
        <v>0</v>
      </c>
      <c r="E35" s="6">
        <f t="shared" ca="1" si="14"/>
        <v>0</v>
      </c>
      <c r="F35" s="2">
        <f t="shared" ca="1" si="0"/>
        <v>0</v>
      </c>
      <c r="G35" s="80">
        <f t="shared" ca="1" si="1"/>
        <v>0</v>
      </c>
      <c r="H35" s="79">
        <f t="shared" ca="1" si="2"/>
        <v>0</v>
      </c>
      <c r="I35" s="80">
        <f t="shared" ca="1" si="3"/>
        <v>0</v>
      </c>
      <c r="J35" s="80">
        <f t="shared" ca="1" si="4"/>
        <v>0</v>
      </c>
      <c r="K35" s="6">
        <f t="shared" ca="1" si="15"/>
        <v>0</v>
      </c>
      <c r="L35" s="7">
        <v>0</v>
      </c>
      <c r="M35" s="7">
        <f t="shared" ca="1" si="16"/>
        <v>0</v>
      </c>
      <c r="N35" s="7">
        <f t="shared" ca="1" si="17"/>
        <v>0</v>
      </c>
      <c r="O35" s="7">
        <f t="shared" ca="1" si="18"/>
        <v>0</v>
      </c>
      <c r="P35" s="7">
        <f t="shared" ca="1" si="19"/>
        <v>0</v>
      </c>
      <c r="Q35" s="6">
        <f t="shared" ca="1" si="20"/>
        <v>0</v>
      </c>
      <c r="R35" s="7">
        <f t="shared" ca="1" si="21"/>
        <v>0</v>
      </c>
      <c r="S35" s="2">
        <f t="shared" ca="1" si="5"/>
        <v>0</v>
      </c>
      <c r="T35" s="80">
        <f t="shared" ca="1" si="6"/>
        <v>0</v>
      </c>
      <c r="U35" s="79">
        <f t="shared" ca="1" si="7"/>
        <v>0</v>
      </c>
      <c r="V35" s="80">
        <f t="shared" ca="1" si="8"/>
        <v>0</v>
      </c>
      <c r="W35" s="80">
        <f t="shared" ca="1" si="9"/>
        <v>0</v>
      </c>
      <c r="X35">
        <f t="shared" ca="1" si="22"/>
        <v>0</v>
      </c>
      <c r="Y35" s="35">
        <f t="shared" ca="1" si="10"/>
        <v>0</v>
      </c>
      <c r="Z35" s="35">
        <f t="shared" ca="1" si="11"/>
        <v>0</v>
      </c>
      <c r="AA35" s="42">
        <f t="shared" ca="1" si="23"/>
        <v>0</v>
      </c>
      <c r="AB35" s="42">
        <f t="shared" ca="1" si="12"/>
        <v>0</v>
      </c>
    </row>
    <row r="36" spans="2:28" x14ac:dyDescent="0.25">
      <c r="B36">
        <v>34</v>
      </c>
      <c r="C36" s="35">
        <f t="shared" ca="1" si="13"/>
        <v>-27000</v>
      </c>
      <c r="D36" s="46">
        <f ca="1">IF(AB35&gt;0,ROUND(PMT(EvalSheet!$F$92/12,EvalSheet!$F$96*12,-C36),5),0)</f>
        <v>0</v>
      </c>
      <c r="E36" s="6">
        <f t="shared" ca="1" si="14"/>
        <v>0</v>
      </c>
      <c r="F36" s="2">
        <f t="shared" ca="1" si="0"/>
        <v>0</v>
      </c>
      <c r="G36" s="80">
        <f t="shared" ca="1" si="1"/>
        <v>0</v>
      </c>
      <c r="H36" s="79">
        <f t="shared" ca="1" si="2"/>
        <v>0</v>
      </c>
      <c r="I36" s="80">
        <f t="shared" ca="1" si="3"/>
        <v>0</v>
      </c>
      <c r="J36" s="80">
        <f t="shared" ca="1" si="4"/>
        <v>0</v>
      </c>
      <c r="K36" s="6">
        <f t="shared" ca="1" si="15"/>
        <v>0</v>
      </c>
      <c r="L36" s="7">
        <v>0</v>
      </c>
      <c r="M36" s="7">
        <f t="shared" ca="1" si="16"/>
        <v>0</v>
      </c>
      <c r="N36" s="7">
        <f t="shared" ca="1" si="17"/>
        <v>0</v>
      </c>
      <c r="O36" s="7">
        <f t="shared" ca="1" si="18"/>
        <v>0</v>
      </c>
      <c r="P36" s="7">
        <f t="shared" ca="1" si="19"/>
        <v>0</v>
      </c>
      <c r="Q36" s="6">
        <f t="shared" ca="1" si="20"/>
        <v>0</v>
      </c>
      <c r="R36" s="7">
        <f t="shared" ca="1" si="21"/>
        <v>0</v>
      </c>
      <c r="S36" s="2">
        <f t="shared" ca="1" si="5"/>
        <v>0</v>
      </c>
      <c r="T36" s="80">
        <f t="shared" ca="1" si="6"/>
        <v>0</v>
      </c>
      <c r="U36" s="79">
        <f t="shared" ca="1" si="7"/>
        <v>0</v>
      </c>
      <c r="V36" s="80">
        <f t="shared" ca="1" si="8"/>
        <v>0</v>
      </c>
      <c r="W36" s="80">
        <f t="shared" ca="1" si="9"/>
        <v>0</v>
      </c>
      <c r="X36">
        <f t="shared" ca="1" si="22"/>
        <v>0</v>
      </c>
      <c r="Y36" s="35">
        <f t="shared" ca="1" si="10"/>
        <v>0</v>
      </c>
      <c r="Z36" s="35">
        <f t="shared" ca="1" si="11"/>
        <v>0</v>
      </c>
      <c r="AA36" s="42">
        <f t="shared" ca="1" si="23"/>
        <v>0</v>
      </c>
      <c r="AB36" s="42">
        <f t="shared" ca="1" si="12"/>
        <v>0</v>
      </c>
    </row>
    <row r="37" spans="2:28" x14ac:dyDescent="0.25">
      <c r="B37">
        <v>35</v>
      </c>
      <c r="C37" s="35">
        <f t="shared" ca="1" si="13"/>
        <v>-27000</v>
      </c>
      <c r="D37" s="46">
        <f ca="1">IF(AB36&gt;0,ROUND(PMT(EvalSheet!$F$92/12,EvalSheet!$F$96*12,-C37),5),0)</f>
        <v>0</v>
      </c>
      <c r="E37" s="6">
        <f t="shared" ca="1" si="14"/>
        <v>0</v>
      </c>
      <c r="F37" s="2">
        <f t="shared" ca="1" si="0"/>
        <v>0</v>
      </c>
      <c r="G37" s="80">
        <f t="shared" ca="1" si="1"/>
        <v>0</v>
      </c>
      <c r="H37" s="79">
        <f t="shared" ca="1" si="2"/>
        <v>0</v>
      </c>
      <c r="I37" s="80">
        <f t="shared" ca="1" si="3"/>
        <v>0</v>
      </c>
      <c r="J37" s="80">
        <f t="shared" ca="1" si="4"/>
        <v>0</v>
      </c>
      <c r="K37" s="6">
        <f t="shared" ca="1" si="15"/>
        <v>0</v>
      </c>
      <c r="L37" s="7">
        <v>0</v>
      </c>
      <c r="M37" s="7">
        <f t="shared" ca="1" si="16"/>
        <v>0</v>
      </c>
      <c r="N37" s="7">
        <f t="shared" ca="1" si="17"/>
        <v>0</v>
      </c>
      <c r="O37" s="7">
        <f t="shared" ca="1" si="18"/>
        <v>0</v>
      </c>
      <c r="P37" s="7">
        <f t="shared" ca="1" si="19"/>
        <v>0</v>
      </c>
      <c r="Q37" s="6">
        <f t="shared" ca="1" si="20"/>
        <v>0</v>
      </c>
      <c r="R37" s="7">
        <f t="shared" ca="1" si="21"/>
        <v>0</v>
      </c>
      <c r="S37" s="2">
        <f t="shared" ca="1" si="5"/>
        <v>0</v>
      </c>
      <c r="T37" s="80">
        <f t="shared" ca="1" si="6"/>
        <v>0</v>
      </c>
      <c r="U37" s="79">
        <f t="shared" ca="1" si="7"/>
        <v>0</v>
      </c>
      <c r="V37" s="80">
        <f t="shared" ca="1" si="8"/>
        <v>0</v>
      </c>
      <c r="W37" s="80">
        <f t="shared" ca="1" si="9"/>
        <v>0</v>
      </c>
      <c r="X37">
        <f t="shared" ca="1" si="22"/>
        <v>0</v>
      </c>
      <c r="Y37" s="35">
        <f t="shared" ca="1" si="10"/>
        <v>0</v>
      </c>
      <c r="Z37" s="35">
        <f t="shared" ca="1" si="11"/>
        <v>0</v>
      </c>
      <c r="AA37" s="42">
        <f t="shared" ca="1" si="23"/>
        <v>0</v>
      </c>
      <c r="AB37" s="42">
        <f t="shared" ca="1" si="12"/>
        <v>0</v>
      </c>
    </row>
    <row r="38" spans="2:28" x14ac:dyDescent="0.25">
      <c r="B38">
        <v>36</v>
      </c>
      <c r="C38" s="35">
        <f t="shared" ca="1" si="13"/>
        <v>-27000</v>
      </c>
      <c r="D38" s="46">
        <f ca="1">IF(AB37&gt;0,ROUND(PMT(EvalSheet!$F$92/12,EvalSheet!$F$96*12,-C38),5),0)</f>
        <v>0</v>
      </c>
      <c r="E38" s="6">
        <f t="shared" ca="1" si="14"/>
        <v>0</v>
      </c>
      <c r="F38" s="2">
        <f t="shared" ca="1" si="0"/>
        <v>0</v>
      </c>
      <c r="G38" s="80">
        <f t="shared" ca="1" si="1"/>
        <v>0</v>
      </c>
      <c r="H38" s="79">
        <f t="shared" ca="1" si="2"/>
        <v>0</v>
      </c>
      <c r="I38" s="80">
        <f t="shared" ca="1" si="3"/>
        <v>0</v>
      </c>
      <c r="J38" s="80">
        <f t="shared" ca="1" si="4"/>
        <v>0</v>
      </c>
      <c r="K38" s="6">
        <f t="shared" ca="1" si="15"/>
        <v>0</v>
      </c>
      <c r="L38" s="7">
        <v>0</v>
      </c>
      <c r="M38" s="7">
        <f t="shared" ca="1" si="16"/>
        <v>0</v>
      </c>
      <c r="N38" s="7">
        <f t="shared" ca="1" si="17"/>
        <v>0</v>
      </c>
      <c r="O38" s="7">
        <f t="shared" ca="1" si="18"/>
        <v>0</v>
      </c>
      <c r="P38" s="7">
        <f t="shared" ca="1" si="19"/>
        <v>0</v>
      </c>
      <c r="Q38" s="6">
        <f t="shared" ca="1" si="20"/>
        <v>0</v>
      </c>
      <c r="R38" s="7">
        <f t="shared" ca="1" si="21"/>
        <v>0</v>
      </c>
      <c r="S38" s="2">
        <f t="shared" ca="1" si="5"/>
        <v>0</v>
      </c>
      <c r="T38" s="80">
        <f t="shared" ca="1" si="6"/>
        <v>0</v>
      </c>
      <c r="U38" s="79">
        <f t="shared" ca="1" si="7"/>
        <v>0</v>
      </c>
      <c r="V38" s="80">
        <f t="shared" ca="1" si="8"/>
        <v>0</v>
      </c>
      <c r="W38" s="80">
        <f t="shared" ca="1" si="9"/>
        <v>0</v>
      </c>
      <c r="X38">
        <f t="shared" ca="1" si="22"/>
        <v>0</v>
      </c>
      <c r="Y38" s="35">
        <f t="shared" ca="1" si="10"/>
        <v>0</v>
      </c>
      <c r="Z38" s="35">
        <f t="shared" ca="1" si="11"/>
        <v>0</v>
      </c>
      <c r="AA38" s="42">
        <f t="shared" ca="1" si="23"/>
        <v>0</v>
      </c>
      <c r="AB38" s="42">
        <f t="shared" ca="1" si="12"/>
        <v>0</v>
      </c>
    </row>
    <row r="39" spans="2:28" x14ac:dyDescent="0.25">
      <c r="B39">
        <v>37</v>
      </c>
      <c r="C39" s="35">
        <f t="shared" ca="1" si="13"/>
        <v>-27000</v>
      </c>
      <c r="D39" s="46">
        <f ca="1">IF(AB38&gt;0,ROUND(PMT(EvalSheet!$F$92/12,EvalSheet!$F$96*12,-C39),5),0)</f>
        <v>0</v>
      </c>
      <c r="E39" s="6">
        <f t="shared" ca="1" si="14"/>
        <v>0</v>
      </c>
      <c r="F39" s="2">
        <f t="shared" ca="1" si="0"/>
        <v>0</v>
      </c>
      <c r="G39" s="80">
        <f t="shared" ca="1" si="1"/>
        <v>0</v>
      </c>
      <c r="H39" s="79">
        <f t="shared" ca="1" si="2"/>
        <v>0</v>
      </c>
      <c r="I39" s="80">
        <f t="shared" ca="1" si="3"/>
        <v>0</v>
      </c>
      <c r="J39" s="80">
        <f t="shared" ca="1" si="4"/>
        <v>0</v>
      </c>
      <c r="K39" s="6">
        <f t="shared" ca="1" si="15"/>
        <v>0</v>
      </c>
      <c r="L39" s="7">
        <v>0</v>
      </c>
      <c r="M39" s="7">
        <f t="shared" ca="1" si="16"/>
        <v>0</v>
      </c>
      <c r="N39" s="7">
        <f t="shared" ca="1" si="17"/>
        <v>0</v>
      </c>
      <c r="O39" s="7">
        <f t="shared" ca="1" si="18"/>
        <v>0</v>
      </c>
      <c r="P39" s="7">
        <f t="shared" ca="1" si="19"/>
        <v>0</v>
      </c>
      <c r="Q39" s="6">
        <f t="shared" ca="1" si="20"/>
        <v>0</v>
      </c>
      <c r="R39" s="7">
        <f t="shared" ca="1" si="21"/>
        <v>0</v>
      </c>
      <c r="S39" s="2">
        <f t="shared" ca="1" si="5"/>
        <v>0</v>
      </c>
      <c r="T39" s="80">
        <f t="shared" ca="1" si="6"/>
        <v>0</v>
      </c>
      <c r="U39" s="79">
        <f t="shared" ca="1" si="7"/>
        <v>0</v>
      </c>
      <c r="V39" s="80">
        <f t="shared" ca="1" si="8"/>
        <v>0</v>
      </c>
      <c r="W39" s="80">
        <f t="shared" ca="1" si="9"/>
        <v>0</v>
      </c>
      <c r="X39">
        <f t="shared" ca="1" si="22"/>
        <v>0</v>
      </c>
      <c r="Y39" s="35">
        <f t="shared" ca="1" si="10"/>
        <v>0</v>
      </c>
      <c r="Z39" s="35">
        <f t="shared" ca="1" si="11"/>
        <v>0</v>
      </c>
      <c r="AA39" s="42">
        <f t="shared" ca="1" si="23"/>
        <v>0</v>
      </c>
      <c r="AB39" s="42">
        <f t="shared" ca="1" si="12"/>
        <v>0</v>
      </c>
    </row>
    <row r="40" spans="2:28" x14ac:dyDescent="0.25">
      <c r="B40">
        <v>38</v>
      </c>
      <c r="C40" s="35">
        <f t="shared" ca="1" si="13"/>
        <v>-27000</v>
      </c>
      <c r="D40" s="46">
        <f ca="1">IF(AB39&gt;0,ROUND(PMT(EvalSheet!$F$92/12,EvalSheet!$F$96*12,-C40),5),0)</f>
        <v>0</v>
      </c>
      <c r="E40" s="6">
        <f t="shared" ca="1" si="14"/>
        <v>0</v>
      </c>
      <c r="F40" s="2">
        <f t="shared" ca="1" si="0"/>
        <v>0</v>
      </c>
      <c r="G40" s="80">
        <f t="shared" ca="1" si="1"/>
        <v>0</v>
      </c>
      <c r="H40" s="79">
        <f t="shared" ca="1" si="2"/>
        <v>0</v>
      </c>
      <c r="I40" s="80">
        <f t="shared" ca="1" si="3"/>
        <v>0</v>
      </c>
      <c r="J40" s="80">
        <f t="shared" ca="1" si="4"/>
        <v>0</v>
      </c>
      <c r="K40" s="6">
        <f t="shared" ca="1" si="15"/>
        <v>0</v>
      </c>
      <c r="L40" s="7">
        <v>0</v>
      </c>
      <c r="M40" s="7">
        <f t="shared" ca="1" si="16"/>
        <v>0</v>
      </c>
      <c r="N40" s="7">
        <f t="shared" ca="1" si="17"/>
        <v>0</v>
      </c>
      <c r="O40" s="7">
        <f t="shared" ca="1" si="18"/>
        <v>0</v>
      </c>
      <c r="P40" s="7">
        <f t="shared" ca="1" si="19"/>
        <v>0</v>
      </c>
      <c r="Q40" s="6">
        <f t="shared" ca="1" si="20"/>
        <v>0</v>
      </c>
      <c r="R40" s="7">
        <f t="shared" ca="1" si="21"/>
        <v>0</v>
      </c>
      <c r="S40" s="2">
        <f t="shared" ca="1" si="5"/>
        <v>0</v>
      </c>
      <c r="T40" s="80">
        <f t="shared" ca="1" si="6"/>
        <v>0</v>
      </c>
      <c r="U40" s="79">
        <f t="shared" ca="1" si="7"/>
        <v>0</v>
      </c>
      <c r="V40" s="80">
        <f t="shared" ca="1" si="8"/>
        <v>0</v>
      </c>
      <c r="W40" s="80">
        <f t="shared" ca="1" si="9"/>
        <v>0</v>
      </c>
      <c r="X40">
        <f t="shared" ca="1" si="22"/>
        <v>0</v>
      </c>
      <c r="Y40" s="35">
        <f t="shared" ca="1" si="10"/>
        <v>0</v>
      </c>
      <c r="Z40" s="35">
        <f t="shared" ca="1" si="11"/>
        <v>0</v>
      </c>
      <c r="AA40" s="42">
        <f t="shared" ca="1" si="23"/>
        <v>0</v>
      </c>
      <c r="AB40" s="42">
        <f t="shared" ca="1" si="12"/>
        <v>0</v>
      </c>
    </row>
    <row r="41" spans="2:28" x14ac:dyDescent="0.25">
      <c r="B41">
        <v>39</v>
      </c>
      <c r="C41" s="35">
        <f t="shared" ca="1" si="13"/>
        <v>-27000</v>
      </c>
      <c r="D41" s="46">
        <f ca="1">IF(AB40&gt;0,ROUND(PMT(EvalSheet!$F$92/12,EvalSheet!$F$96*12,-C41),5),0)</f>
        <v>0</v>
      </c>
      <c r="E41" s="6">
        <f t="shared" ca="1" si="14"/>
        <v>0</v>
      </c>
      <c r="F41" s="2">
        <f t="shared" ca="1" si="0"/>
        <v>0</v>
      </c>
      <c r="G41" s="80">
        <f t="shared" ca="1" si="1"/>
        <v>0</v>
      </c>
      <c r="H41" s="79">
        <f t="shared" ca="1" si="2"/>
        <v>0</v>
      </c>
      <c r="I41" s="80">
        <f t="shared" ca="1" si="3"/>
        <v>0</v>
      </c>
      <c r="J41" s="80">
        <f t="shared" ca="1" si="4"/>
        <v>0</v>
      </c>
      <c r="K41" s="6">
        <f t="shared" ca="1" si="15"/>
        <v>0</v>
      </c>
      <c r="L41" s="7">
        <v>0</v>
      </c>
      <c r="M41" s="7">
        <f t="shared" ca="1" si="16"/>
        <v>0</v>
      </c>
      <c r="N41" s="7">
        <f t="shared" ca="1" si="17"/>
        <v>0</v>
      </c>
      <c r="O41" s="7">
        <f t="shared" ca="1" si="18"/>
        <v>0</v>
      </c>
      <c r="P41" s="7">
        <f t="shared" ca="1" si="19"/>
        <v>0</v>
      </c>
      <c r="Q41" s="6">
        <f t="shared" ca="1" si="20"/>
        <v>0</v>
      </c>
      <c r="R41" s="7">
        <f t="shared" ca="1" si="21"/>
        <v>0</v>
      </c>
      <c r="S41" s="2">
        <f t="shared" ca="1" si="5"/>
        <v>0</v>
      </c>
      <c r="T41" s="80">
        <f t="shared" ca="1" si="6"/>
        <v>0</v>
      </c>
      <c r="U41" s="79">
        <f t="shared" ca="1" si="7"/>
        <v>0</v>
      </c>
      <c r="V41" s="80">
        <f t="shared" ca="1" si="8"/>
        <v>0</v>
      </c>
      <c r="W41" s="80">
        <f t="shared" ca="1" si="9"/>
        <v>0</v>
      </c>
      <c r="X41">
        <f t="shared" ca="1" si="22"/>
        <v>0</v>
      </c>
      <c r="Y41" s="35">
        <f t="shared" ca="1" si="10"/>
        <v>0</v>
      </c>
      <c r="Z41" s="35">
        <f t="shared" ca="1" si="11"/>
        <v>0</v>
      </c>
      <c r="AA41" s="42">
        <f t="shared" ca="1" si="23"/>
        <v>0</v>
      </c>
      <c r="AB41" s="42">
        <f t="shared" ca="1" si="12"/>
        <v>0</v>
      </c>
    </row>
    <row r="42" spans="2:28" x14ac:dyDescent="0.25">
      <c r="B42">
        <v>40</v>
      </c>
      <c r="C42" s="35">
        <f t="shared" ca="1" si="13"/>
        <v>-27000</v>
      </c>
      <c r="D42" s="46">
        <f ca="1">IF(AB41&gt;0,ROUND(PMT(EvalSheet!$F$92/12,EvalSheet!$F$96*12,-C42),5),0)</f>
        <v>0</v>
      </c>
      <c r="E42" s="6">
        <f t="shared" ca="1" si="14"/>
        <v>0</v>
      </c>
      <c r="F42" s="2">
        <f t="shared" ca="1" si="0"/>
        <v>0</v>
      </c>
      <c r="G42" s="80">
        <f t="shared" ca="1" si="1"/>
        <v>0</v>
      </c>
      <c r="H42" s="79">
        <f t="shared" ca="1" si="2"/>
        <v>0</v>
      </c>
      <c r="I42" s="80">
        <f t="shared" ca="1" si="3"/>
        <v>0</v>
      </c>
      <c r="J42" s="80">
        <f t="shared" ca="1" si="4"/>
        <v>0</v>
      </c>
      <c r="K42" s="6">
        <f t="shared" ca="1" si="15"/>
        <v>0</v>
      </c>
      <c r="L42" s="7">
        <v>0</v>
      </c>
      <c r="M42" s="7">
        <f t="shared" ca="1" si="16"/>
        <v>0</v>
      </c>
      <c r="N42" s="7">
        <f t="shared" ca="1" si="17"/>
        <v>0</v>
      </c>
      <c r="O42" s="7">
        <f t="shared" ca="1" si="18"/>
        <v>0</v>
      </c>
      <c r="P42" s="7">
        <f t="shared" ca="1" si="19"/>
        <v>0</v>
      </c>
      <c r="Q42" s="6">
        <f t="shared" ca="1" si="20"/>
        <v>0</v>
      </c>
      <c r="R42" s="7">
        <f t="shared" ca="1" si="21"/>
        <v>0</v>
      </c>
      <c r="S42" s="2">
        <f t="shared" ca="1" si="5"/>
        <v>0</v>
      </c>
      <c r="T42" s="80">
        <f t="shared" ca="1" si="6"/>
        <v>0</v>
      </c>
      <c r="U42" s="79">
        <f t="shared" ca="1" si="7"/>
        <v>0</v>
      </c>
      <c r="V42" s="80">
        <f t="shared" ca="1" si="8"/>
        <v>0</v>
      </c>
      <c r="W42" s="80">
        <f t="shared" ca="1" si="9"/>
        <v>0</v>
      </c>
      <c r="X42">
        <f t="shared" ca="1" si="22"/>
        <v>0</v>
      </c>
      <c r="Y42" s="35">
        <f t="shared" ca="1" si="10"/>
        <v>0</v>
      </c>
      <c r="Z42" s="35">
        <f t="shared" ca="1" si="11"/>
        <v>0</v>
      </c>
      <c r="AA42" s="42">
        <f t="shared" ca="1" si="23"/>
        <v>0</v>
      </c>
      <c r="AB42" s="42">
        <f t="shared" ca="1" si="12"/>
        <v>0</v>
      </c>
    </row>
    <row r="43" spans="2:28" x14ac:dyDescent="0.25">
      <c r="B43">
        <v>41</v>
      </c>
      <c r="C43" s="35">
        <f t="shared" ca="1" si="13"/>
        <v>-27000</v>
      </c>
      <c r="D43" s="46">
        <f ca="1">IF(AB42&gt;0,ROUND(PMT(EvalSheet!$F$92/12,EvalSheet!$F$96*12,-C43),5),0)</f>
        <v>0</v>
      </c>
      <c r="E43" s="6">
        <f t="shared" ca="1" si="14"/>
        <v>0</v>
      </c>
      <c r="F43" s="2">
        <f t="shared" ca="1" si="0"/>
        <v>0</v>
      </c>
      <c r="G43" s="80">
        <f t="shared" ca="1" si="1"/>
        <v>0</v>
      </c>
      <c r="H43" s="79">
        <f t="shared" ca="1" si="2"/>
        <v>0</v>
      </c>
      <c r="I43" s="80">
        <f t="shared" ca="1" si="3"/>
        <v>0</v>
      </c>
      <c r="J43" s="80">
        <f t="shared" ca="1" si="4"/>
        <v>0</v>
      </c>
      <c r="K43" s="6">
        <f t="shared" ca="1" si="15"/>
        <v>0</v>
      </c>
      <c r="L43" s="7">
        <v>0</v>
      </c>
      <c r="M43" s="7">
        <f t="shared" ca="1" si="16"/>
        <v>0</v>
      </c>
      <c r="N43" s="7">
        <f t="shared" ca="1" si="17"/>
        <v>0</v>
      </c>
      <c r="O43" s="7">
        <f t="shared" ca="1" si="18"/>
        <v>0</v>
      </c>
      <c r="P43" s="7">
        <f t="shared" ca="1" si="19"/>
        <v>0</v>
      </c>
      <c r="Q43" s="6">
        <f t="shared" ca="1" si="20"/>
        <v>0</v>
      </c>
      <c r="R43" s="7">
        <f t="shared" ca="1" si="21"/>
        <v>0</v>
      </c>
      <c r="S43" s="2">
        <f t="shared" ca="1" si="5"/>
        <v>0</v>
      </c>
      <c r="T43" s="80">
        <f t="shared" ca="1" si="6"/>
        <v>0</v>
      </c>
      <c r="U43" s="79">
        <f t="shared" ca="1" si="7"/>
        <v>0</v>
      </c>
      <c r="V43" s="80">
        <f t="shared" ca="1" si="8"/>
        <v>0</v>
      </c>
      <c r="W43" s="80">
        <f t="shared" ca="1" si="9"/>
        <v>0</v>
      </c>
      <c r="X43">
        <f t="shared" ca="1" si="22"/>
        <v>0</v>
      </c>
      <c r="Y43" s="35">
        <f t="shared" ca="1" si="10"/>
        <v>0</v>
      </c>
      <c r="Z43" s="35">
        <f t="shared" ca="1" si="11"/>
        <v>0</v>
      </c>
      <c r="AA43" s="42">
        <f t="shared" ca="1" si="23"/>
        <v>0</v>
      </c>
      <c r="AB43" s="42">
        <f t="shared" ca="1" si="12"/>
        <v>0</v>
      </c>
    </row>
    <row r="44" spans="2:28" x14ac:dyDescent="0.25">
      <c r="B44">
        <v>42</v>
      </c>
      <c r="C44" s="35">
        <f t="shared" ca="1" si="13"/>
        <v>-27000</v>
      </c>
      <c r="D44" s="46">
        <f ca="1">IF(AB43&gt;0,ROUND(PMT(EvalSheet!$F$92/12,EvalSheet!$F$96*12,-C44),5),0)</f>
        <v>0</v>
      </c>
      <c r="E44" s="6">
        <f t="shared" ca="1" si="14"/>
        <v>0</v>
      </c>
      <c r="F44" s="2">
        <f t="shared" ca="1" si="0"/>
        <v>0</v>
      </c>
      <c r="G44" s="80">
        <f t="shared" ca="1" si="1"/>
        <v>0</v>
      </c>
      <c r="H44" s="79">
        <f t="shared" ca="1" si="2"/>
        <v>0</v>
      </c>
      <c r="I44" s="80">
        <f t="shared" ca="1" si="3"/>
        <v>0</v>
      </c>
      <c r="J44" s="80">
        <f t="shared" ca="1" si="4"/>
        <v>0</v>
      </c>
      <c r="K44" s="6">
        <f t="shared" ca="1" si="15"/>
        <v>0</v>
      </c>
      <c r="L44" s="7">
        <v>0</v>
      </c>
      <c r="M44" s="7">
        <f t="shared" ca="1" si="16"/>
        <v>0</v>
      </c>
      <c r="N44" s="7">
        <f t="shared" ca="1" si="17"/>
        <v>0</v>
      </c>
      <c r="O44" s="7">
        <f t="shared" ca="1" si="18"/>
        <v>0</v>
      </c>
      <c r="P44" s="7">
        <f t="shared" ca="1" si="19"/>
        <v>0</v>
      </c>
      <c r="Q44" s="6">
        <f t="shared" ca="1" si="20"/>
        <v>0</v>
      </c>
      <c r="R44" s="7">
        <f t="shared" ca="1" si="21"/>
        <v>0</v>
      </c>
      <c r="S44" s="2">
        <f t="shared" ca="1" si="5"/>
        <v>0</v>
      </c>
      <c r="T44" s="80">
        <f t="shared" ca="1" si="6"/>
        <v>0</v>
      </c>
      <c r="U44" s="79">
        <f t="shared" ca="1" si="7"/>
        <v>0</v>
      </c>
      <c r="V44" s="80">
        <f t="shared" ca="1" si="8"/>
        <v>0</v>
      </c>
      <c r="W44" s="80">
        <f t="shared" ca="1" si="9"/>
        <v>0</v>
      </c>
      <c r="X44">
        <f t="shared" ca="1" si="22"/>
        <v>0</v>
      </c>
      <c r="Y44" s="35">
        <f t="shared" ca="1" si="10"/>
        <v>0</v>
      </c>
      <c r="Z44" s="35">
        <f t="shared" ca="1" si="11"/>
        <v>0</v>
      </c>
      <c r="AA44" s="42">
        <f t="shared" ca="1" si="23"/>
        <v>0</v>
      </c>
      <c r="AB44" s="42">
        <f t="shared" ca="1" si="12"/>
        <v>0</v>
      </c>
    </row>
    <row r="45" spans="2:28" x14ac:dyDescent="0.25">
      <c r="B45">
        <v>43</v>
      </c>
      <c r="C45" s="35">
        <f t="shared" ca="1" si="13"/>
        <v>-27000</v>
      </c>
      <c r="D45" s="46">
        <f ca="1">IF(AB44&gt;0,ROUND(PMT(EvalSheet!$F$92/12,EvalSheet!$F$96*12,-C45),5),0)</f>
        <v>0</v>
      </c>
      <c r="E45" s="6">
        <f t="shared" ca="1" si="14"/>
        <v>0</v>
      </c>
      <c r="F45" s="2">
        <f t="shared" ca="1" si="0"/>
        <v>0</v>
      </c>
      <c r="G45" s="80">
        <f t="shared" ca="1" si="1"/>
        <v>0</v>
      </c>
      <c r="H45" s="79">
        <f t="shared" ca="1" si="2"/>
        <v>0</v>
      </c>
      <c r="I45" s="80">
        <f t="shared" ca="1" si="3"/>
        <v>0</v>
      </c>
      <c r="J45" s="80">
        <f t="shared" ca="1" si="4"/>
        <v>0</v>
      </c>
      <c r="K45" s="6">
        <f t="shared" ca="1" si="15"/>
        <v>0</v>
      </c>
      <c r="L45" s="7">
        <v>0</v>
      </c>
      <c r="M45" s="7">
        <f t="shared" ca="1" si="16"/>
        <v>0</v>
      </c>
      <c r="N45" s="7">
        <f t="shared" ca="1" si="17"/>
        <v>0</v>
      </c>
      <c r="O45" s="7">
        <f t="shared" ca="1" si="18"/>
        <v>0</v>
      </c>
      <c r="P45" s="7">
        <f t="shared" ca="1" si="19"/>
        <v>0</v>
      </c>
      <c r="Q45" s="6">
        <f t="shared" ca="1" si="20"/>
        <v>0</v>
      </c>
      <c r="R45" s="7">
        <f t="shared" ca="1" si="21"/>
        <v>0</v>
      </c>
      <c r="S45" s="2">
        <f t="shared" ca="1" si="5"/>
        <v>0</v>
      </c>
      <c r="T45" s="80">
        <f t="shared" ca="1" si="6"/>
        <v>0</v>
      </c>
      <c r="U45" s="79">
        <f t="shared" ca="1" si="7"/>
        <v>0</v>
      </c>
      <c r="V45" s="80">
        <f t="shared" ca="1" si="8"/>
        <v>0</v>
      </c>
      <c r="W45" s="80">
        <f t="shared" ca="1" si="9"/>
        <v>0</v>
      </c>
      <c r="X45">
        <f t="shared" ca="1" si="22"/>
        <v>0</v>
      </c>
      <c r="Y45" s="35">
        <f t="shared" ca="1" si="10"/>
        <v>0</v>
      </c>
      <c r="Z45" s="35">
        <f t="shared" ca="1" si="11"/>
        <v>0</v>
      </c>
      <c r="AA45" s="42">
        <f t="shared" ca="1" si="23"/>
        <v>0</v>
      </c>
      <c r="AB45" s="42">
        <f t="shared" ca="1" si="12"/>
        <v>0</v>
      </c>
    </row>
    <row r="46" spans="2:28" x14ac:dyDescent="0.25">
      <c r="B46">
        <v>44</v>
      </c>
      <c r="C46" s="35">
        <f t="shared" ca="1" si="13"/>
        <v>-27000</v>
      </c>
      <c r="D46" s="46">
        <f ca="1">IF(AB45&gt;0,ROUND(PMT(EvalSheet!$F$92/12,EvalSheet!$F$96*12,-C46),5),0)</f>
        <v>0</v>
      </c>
      <c r="E46" s="6">
        <f t="shared" ca="1" si="14"/>
        <v>0</v>
      </c>
      <c r="F46" s="2">
        <f t="shared" ca="1" si="0"/>
        <v>0</v>
      </c>
      <c r="G46" s="80">
        <f t="shared" ca="1" si="1"/>
        <v>0</v>
      </c>
      <c r="H46" s="79">
        <f t="shared" ca="1" si="2"/>
        <v>0</v>
      </c>
      <c r="I46" s="80">
        <f t="shared" ca="1" si="3"/>
        <v>0</v>
      </c>
      <c r="J46" s="80">
        <f t="shared" ca="1" si="4"/>
        <v>0</v>
      </c>
      <c r="K46" s="6">
        <f t="shared" ca="1" si="15"/>
        <v>0</v>
      </c>
      <c r="L46" s="7">
        <v>0</v>
      </c>
      <c r="M46" s="7">
        <f t="shared" ca="1" si="16"/>
        <v>0</v>
      </c>
      <c r="N46" s="7">
        <f t="shared" ca="1" si="17"/>
        <v>0</v>
      </c>
      <c r="O46" s="7">
        <f t="shared" ca="1" si="18"/>
        <v>0</v>
      </c>
      <c r="P46" s="7">
        <f t="shared" ca="1" si="19"/>
        <v>0</v>
      </c>
      <c r="Q46" s="6">
        <f t="shared" ca="1" si="20"/>
        <v>0</v>
      </c>
      <c r="R46" s="7">
        <f t="shared" ca="1" si="21"/>
        <v>0</v>
      </c>
      <c r="S46" s="2">
        <f t="shared" ca="1" si="5"/>
        <v>0</v>
      </c>
      <c r="T46" s="80">
        <f t="shared" ca="1" si="6"/>
        <v>0</v>
      </c>
      <c r="U46" s="79">
        <f t="shared" ca="1" si="7"/>
        <v>0</v>
      </c>
      <c r="V46" s="80">
        <f t="shared" ca="1" si="8"/>
        <v>0</v>
      </c>
      <c r="W46" s="80">
        <f t="shared" ca="1" si="9"/>
        <v>0</v>
      </c>
      <c r="X46">
        <f t="shared" ca="1" si="22"/>
        <v>0</v>
      </c>
      <c r="Y46" s="35">
        <f t="shared" ca="1" si="10"/>
        <v>0</v>
      </c>
      <c r="Z46" s="35">
        <f t="shared" ca="1" si="11"/>
        <v>0</v>
      </c>
      <c r="AA46" s="42">
        <f t="shared" ca="1" si="23"/>
        <v>0</v>
      </c>
      <c r="AB46" s="42">
        <f t="shared" ca="1" si="12"/>
        <v>0</v>
      </c>
    </row>
    <row r="47" spans="2:28" x14ac:dyDescent="0.25">
      <c r="B47">
        <v>45</v>
      </c>
      <c r="C47" s="35">
        <f t="shared" ca="1" si="13"/>
        <v>-27000</v>
      </c>
      <c r="D47" s="46">
        <f ca="1">IF(AB46&gt;0,ROUND(PMT(EvalSheet!$F$92/12,EvalSheet!$F$96*12,-C47),5),0)</f>
        <v>0</v>
      </c>
      <c r="E47" s="6">
        <f t="shared" ca="1" si="14"/>
        <v>0</v>
      </c>
      <c r="F47" s="2">
        <f t="shared" ca="1" si="0"/>
        <v>0</v>
      </c>
      <c r="G47" s="80">
        <f t="shared" ca="1" si="1"/>
        <v>0</v>
      </c>
      <c r="H47" s="79">
        <f t="shared" ca="1" si="2"/>
        <v>0</v>
      </c>
      <c r="I47" s="80">
        <f t="shared" ca="1" si="3"/>
        <v>0</v>
      </c>
      <c r="J47" s="80">
        <f t="shared" ca="1" si="4"/>
        <v>0</v>
      </c>
      <c r="K47" s="6">
        <f t="shared" ca="1" si="15"/>
        <v>0</v>
      </c>
      <c r="L47" s="7">
        <v>0</v>
      </c>
      <c r="M47" s="7">
        <f t="shared" ca="1" si="16"/>
        <v>0</v>
      </c>
      <c r="N47" s="7">
        <f t="shared" ca="1" si="17"/>
        <v>0</v>
      </c>
      <c r="O47" s="7">
        <f t="shared" ca="1" si="18"/>
        <v>0</v>
      </c>
      <c r="P47" s="7">
        <f t="shared" ca="1" si="19"/>
        <v>0</v>
      </c>
      <c r="Q47" s="6">
        <f t="shared" ca="1" si="20"/>
        <v>0</v>
      </c>
      <c r="R47" s="7">
        <f t="shared" ca="1" si="21"/>
        <v>0</v>
      </c>
      <c r="S47" s="2">
        <f t="shared" ca="1" si="5"/>
        <v>0</v>
      </c>
      <c r="T47" s="80">
        <f t="shared" ca="1" si="6"/>
        <v>0</v>
      </c>
      <c r="U47" s="79">
        <f t="shared" ca="1" si="7"/>
        <v>0</v>
      </c>
      <c r="V47" s="80">
        <f t="shared" ca="1" si="8"/>
        <v>0</v>
      </c>
      <c r="W47" s="80">
        <f t="shared" ca="1" si="9"/>
        <v>0</v>
      </c>
      <c r="X47">
        <f t="shared" ca="1" si="22"/>
        <v>0</v>
      </c>
      <c r="Y47" s="35">
        <f t="shared" ca="1" si="10"/>
        <v>0</v>
      </c>
      <c r="Z47" s="35">
        <f t="shared" ca="1" si="11"/>
        <v>0</v>
      </c>
      <c r="AA47" s="42">
        <f t="shared" ca="1" si="23"/>
        <v>0</v>
      </c>
      <c r="AB47" s="42">
        <f t="shared" ca="1" si="12"/>
        <v>0</v>
      </c>
    </row>
    <row r="48" spans="2:28" x14ac:dyDescent="0.25">
      <c r="B48">
        <v>46</v>
      </c>
      <c r="C48" s="35">
        <f t="shared" ca="1" si="13"/>
        <v>-27000</v>
      </c>
      <c r="D48" s="46">
        <f ca="1">IF(AB47&gt;0,ROUND(PMT(EvalSheet!$F$92/12,EvalSheet!$F$96*12,-C48),5),0)</f>
        <v>0</v>
      </c>
      <c r="E48" s="6">
        <f t="shared" ca="1" si="14"/>
        <v>0</v>
      </c>
      <c r="F48" s="2">
        <f t="shared" ca="1" si="0"/>
        <v>0</v>
      </c>
      <c r="G48" s="80">
        <f t="shared" ca="1" si="1"/>
        <v>0</v>
      </c>
      <c r="H48" s="79">
        <f t="shared" ca="1" si="2"/>
        <v>0</v>
      </c>
      <c r="I48" s="80">
        <f t="shared" ca="1" si="3"/>
        <v>0</v>
      </c>
      <c r="J48" s="80">
        <f t="shared" ca="1" si="4"/>
        <v>0</v>
      </c>
      <c r="K48" s="6">
        <f t="shared" ca="1" si="15"/>
        <v>0</v>
      </c>
      <c r="L48" s="7">
        <v>0</v>
      </c>
      <c r="M48" s="7">
        <f t="shared" ca="1" si="16"/>
        <v>0</v>
      </c>
      <c r="N48" s="7">
        <f t="shared" ca="1" si="17"/>
        <v>0</v>
      </c>
      <c r="O48" s="7">
        <f t="shared" ca="1" si="18"/>
        <v>0</v>
      </c>
      <c r="P48" s="7">
        <f t="shared" ca="1" si="19"/>
        <v>0</v>
      </c>
      <c r="Q48" s="6">
        <f t="shared" ca="1" si="20"/>
        <v>0</v>
      </c>
      <c r="R48" s="7">
        <f t="shared" ca="1" si="21"/>
        <v>0</v>
      </c>
      <c r="S48" s="2">
        <f t="shared" ca="1" si="5"/>
        <v>0</v>
      </c>
      <c r="T48" s="80">
        <f t="shared" ca="1" si="6"/>
        <v>0</v>
      </c>
      <c r="U48" s="79">
        <f t="shared" ca="1" si="7"/>
        <v>0</v>
      </c>
      <c r="V48" s="80">
        <f t="shared" ca="1" si="8"/>
        <v>0</v>
      </c>
      <c r="W48" s="80">
        <f t="shared" ca="1" si="9"/>
        <v>0</v>
      </c>
      <c r="X48">
        <f t="shared" ca="1" si="22"/>
        <v>0</v>
      </c>
      <c r="Y48" s="35">
        <f t="shared" ca="1" si="10"/>
        <v>0</v>
      </c>
      <c r="Z48" s="35">
        <f t="shared" ca="1" si="11"/>
        <v>0</v>
      </c>
      <c r="AA48" s="42">
        <f t="shared" ca="1" si="23"/>
        <v>0</v>
      </c>
      <c r="AB48" s="42">
        <f t="shared" ca="1" si="12"/>
        <v>0</v>
      </c>
    </row>
    <row r="49" spans="2:28" x14ac:dyDescent="0.25">
      <c r="B49">
        <v>47</v>
      </c>
      <c r="C49" s="35">
        <f t="shared" ca="1" si="13"/>
        <v>-27000</v>
      </c>
      <c r="D49" s="46">
        <f ca="1">IF(AB48&gt;0,ROUND(PMT(EvalSheet!$F$92/12,EvalSheet!$F$96*12,-C49),5),0)</f>
        <v>0</v>
      </c>
      <c r="E49" s="6">
        <f t="shared" ca="1" si="14"/>
        <v>0</v>
      </c>
      <c r="F49" s="2">
        <f t="shared" ca="1" si="0"/>
        <v>0</v>
      </c>
      <c r="G49" s="80">
        <f t="shared" ca="1" si="1"/>
        <v>0</v>
      </c>
      <c r="H49" s="79">
        <f t="shared" ca="1" si="2"/>
        <v>0</v>
      </c>
      <c r="I49" s="80">
        <f t="shared" ca="1" si="3"/>
        <v>0</v>
      </c>
      <c r="J49" s="80">
        <f t="shared" ca="1" si="4"/>
        <v>0</v>
      </c>
      <c r="K49" s="6">
        <f t="shared" ca="1" si="15"/>
        <v>0</v>
      </c>
      <c r="L49" s="7">
        <v>0</v>
      </c>
      <c r="M49" s="7">
        <f t="shared" ca="1" si="16"/>
        <v>0</v>
      </c>
      <c r="N49" s="7">
        <f t="shared" ca="1" si="17"/>
        <v>0</v>
      </c>
      <c r="O49" s="7">
        <f t="shared" ca="1" si="18"/>
        <v>0</v>
      </c>
      <c r="P49" s="7">
        <f t="shared" ca="1" si="19"/>
        <v>0</v>
      </c>
      <c r="Q49" s="6">
        <f t="shared" ca="1" si="20"/>
        <v>0</v>
      </c>
      <c r="R49" s="7">
        <f t="shared" ca="1" si="21"/>
        <v>0</v>
      </c>
      <c r="S49" s="2">
        <f t="shared" ca="1" si="5"/>
        <v>0</v>
      </c>
      <c r="T49" s="80">
        <f t="shared" ca="1" si="6"/>
        <v>0</v>
      </c>
      <c r="U49" s="79">
        <f t="shared" ca="1" si="7"/>
        <v>0</v>
      </c>
      <c r="V49" s="80">
        <f t="shared" ca="1" si="8"/>
        <v>0</v>
      </c>
      <c r="W49" s="80">
        <f t="shared" ca="1" si="9"/>
        <v>0</v>
      </c>
      <c r="X49">
        <f t="shared" ca="1" si="22"/>
        <v>0</v>
      </c>
      <c r="Y49" s="35">
        <f t="shared" ca="1" si="10"/>
        <v>0</v>
      </c>
      <c r="Z49" s="35">
        <f t="shared" ca="1" si="11"/>
        <v>0</v>
      </c>
      <c r="AA49" s="42">
        <f t="shared" ca="1" si="23"/>
        <v>0</v>
      </c>
      <c r="AB49" s="42">
        <f t="shared" ca="1" si="12"/>
        <v>0</v>
      </c>
    </row>
    <row r="50" spans="2:28" x14ac:dyDescent="0.25">
      <c r="B50">
        <v>48</v>
      </c>
      <c r="C50" s="35">
        <f t="shared" ca="1" si="13"/>
        <v>-27000</v>
      </c>
      <c r="D50" s="46">
        <f ca="1">IF(AB49&gt;0,ROUND(PMT(EvalSheet!$F$92/12,EvalSheet!$F$96*12,-C50),5),0)</f>
        <v>0</v>
      </c>
      <c r="E50" s="6">
        <f t="shared" ca="1" si="14"/>
        <v>0</v>
      </c>
      <c r="F50" s="2">
        <f t="shared" ca="1" si="0"/>
        <v>0</v>
      </c>
      <c r="G50" s="80">
        <f t="shared" ca="1" si="1"/>
        <v>0</v>
      </c>
      <c r="H50" s="79">
        <f t="shared" ca="1" si="2"/>
        <v>0</v>
      </c>
      <c r="I50" s="80">
        <f t="shared" ca="1" si="3"/>
        <v>0</v>
      </c>
      <c r="J50" s="80">
        <f t="shared" ca="1" si="4"/>
        <v>0</v>
      </c>
      <c r="K50" s="6">
        <f t="shared" ca="1" si="15"/>
        <v>0</v>
      </c>
      <c r="L50" s="7">
        <v>0</v>
      </c>
      <c r="M50" s="7">
        <f t="shared" ca="1" si="16"/>
        <v>0</v>
      </c>
      <c r="N50" s="7">
        <f t="shared" ca="1" si="17"/>
        <v>0</v>
      </c>
      <c r="O50" s="7">
        <f t="shared" ca="1" si="18"/>
        <v>0</v>
      </c>
      <c r="P50" s="7">
        <f t="shared" ca="1" si="19"/>
        <v>0</v>
      </c>
      <c r="Q50" s="6">
        <f t="shared" ca="1" si="20"/>
        <v>0</v>
      </c>
      <c r="R50" s="7">
        <f t="shared" ca="1" si="21"/>
        <v>0</v>
      </c>
      <c r="S50" s="2">
        <f t="shared" ca="1" si="5"/>
        <v>0</v>
      </c>
      <c r="T50" s="80">
        <f t="shared" ca="1" si="6"/>
        <v>0</v>
      </c>
      <c r="U50" s="79">
        <f t="shared" ca="1" si="7"/>
        <v>0</v>
      </c>
      <c r="V50" s="80">
        <f t="shared" ca="1" si="8"/>
        <v>0</v>
      </c>
      <c r="W50" s="80">
        <f t="shared" ca="1" si="9"/>
        <v>0</v>
      </c>
      <c r="X50">
        <f t="shared" ca="1" si="22"/>
        <v>0</v>
      </c>
      <c r="Y50" s="35">
        <f t="shared" ca="1" si="10"/>
        <v>0</v>
      </c>
      <c r="Z50" s="35">
        <f t="shared" ca="1" si="11"/>
        <v>0</v>
      </c>
      <c r="AA50" s="42">
        <f t="shared" ca="1" si="23"/>
        <v>0</v>
      </c>
      <c r="AB50" s="42">
        <f t="shared" ca="1" si="12"/>
        <v>0</v>
      </c>
    </row>
    <row r="51" spans="2:28" x14ac:dyDescent="0.25">
      <c r="B51">
        <v>49</v>
      </c>
      <c r="C51" s="35">
        <f t="shared" ca="1" si="13"/>
        <v>-27000</v>
      </c>
      <c r="D51" s="46">
        <f ca="1">IF(AB50&gt;0,ROUND(PMT(EvalSheet!$F$92/12,EvalSheet!$F$96*12,-C51),5),0)</f>
        <v>0</v>
      </c>
      <c r="E51" s="6">
        <f t="shared" ca="1" si="14"/>
        <v>0</v>
      </c>
      <c r="F51" s="2">
        <f t="shared" ca="1" si="0"/>
        <v>0</v>
      </c>
      <c r="G51" s="80">
        <f t="shared" ca="1" si="1"/>
        <v>0</v>
      </c>
      <c r="H51" s="79">
        <f t="shared" ca="1" si="2"/>
        <v>0</v>
      </c>
      <c r="I51" s="80">
        <f t="shared" ca="1" si="3"/>
        <v>0</v>
      </c>
      <c r="J51" s="80">
        <f t="shared" ca="1" si="4"/>
        <v>0</v>
      </c>
      <c r="K51" s="6">
        <f t="shared" ca="1" si="15"/>
        <v>0</v>
      </c>
      <c r="L51" s="7">
        <v>0</v>
      </c>
      <c r="M51" s="7">
        <f t="shared" ca="1" si="16"/>
        <v>0</v>
      </c>
      <c r="N51" s="7">
        <f t="shared" ca="1" si="17"/>
        <v>0</v>
      </c>
      <c r="O51" s="7">
        <f t="shared" ca="1" si="18"/>
        <v>0</v>
      </c>
      <c r="P51" s="7">
        <f t="shared" ca="1" si="19"/>
        <v>0</v>
      </c>
      <c r="Q51" s="6">
        <f t="shared" ca="1" si="20"/>
        <v>0</v>
      </c>
      <c r="R51" s="7">
        <f t="shared" ca="1" si="21"/>
        <v>0</v>
      </c>
      <c r="S51" s="2">
        <f t="shared" ca="1" si="5"/>
        <v>0</v>
      </c>
      <c r="T51" s="80">
        <f t="shared" ca="1" si="6"/>
        <v>0</v>
      </c>
      <c r="U51" s="79">
        <f t="shared" ca="1" si="7"/>
        <v>0</v>
      </c>
      <c r="V51" s="80">
        <f t="shared" ca="1" si="8"/>
        <v>0</v>
      </c>
      <c r="W51" s="80">
        <f t="shared" ca="1" si="9"/>
        <v>0</v>
      </c>
      <c r="X51">
        <f t="shared" ca="1" si="22"/>
        <v>0</v>
      </c>
      <c r="Y51" s="35">
        <f t="shared" ca="1" si="10"/>
        <v>0</v>
      </c>
      <c r="Z51" s="35">
        <f t="shared" ca="1" si="11"/>
        <v>0</v>
      </c>
      <c r="AA51" s="42">
        <f t="shared" ca="1" si="23"/>
        <v>0</v>
      </c>
      <c r="AB51" s="42">
        <f t="shared" ca="1" si="12"/>
        <v>0</v>
      </c>
    </row>
    <row r="52" spans="2:28" x14ac:dyDescent="0.25">
      <c r="B52">
        <v>50</v>
      </c>
      <c r="C52" s="35">
        <f t="shared" ca="1" si="13"/>
        <v>-27000</v>
      </c>
      <c r="D52" s="46">
        <f ca="1">IF(AB51&gt;0,ROUND(PMT(EvalSheet!$F$92/12,EvalSheet!$F$96*12,-C52),5),0)</f>
        <v>0</v>
      </c>
      <c r="E52" s="6">
        <f t="shared" ca="1" si="14"/>
        <v>0</v>
      </c>
      <c r="F52" s="2">
        <f t="shared" ca="1" si="0"/>
        <v>0</v>
      </c>
      <c r="G52" s="80">
        <f t="shared" ca="1" si="1"/>
        <v>0</v>
      </c>
      <c r="H52" s="79">
        <f t="shared" ca="1" si="2"/>
        <v>0</v>
      </c>
      <c r="I52" s="80">
        <f t="shared" ca="1" si="3"/>
        <v>0</v>
      </c>
      <c r="J52" s="80">
        <f t="shared" ca="1" si="4"/>
        <v>0</v>
      </c>
      <c r="K52" s="6">
        <f t="shared" ca="1" si="15"/>
        <v>0</v>
      </c>
      <c r="L52" s="7">
        <v>0</v>
      </c>
      <c r="M52" s="7">
        <f t="shared" ca="1" si="16"/>
        <v>0</v>
      </c>
      <c r="N52" s="7">
        <f t="shared" ca="1" si="17"/>
        <v>0</v>
      </c>
      <c r="O52" s="7">
        <f t="shared" ca="1" si="18"/>
        <v>0</v>
      </c>
      <c r="P52" s="7">
        <f t="shared" ca="1" si="19"/>
        <v>0</v>
      </c>
      <c r="Q52" s="6">
        <f t="shared" ca="1" si="20"/>
        <v>0</v>
      </c>
      <c r="R52" s="7">
        <f t="shared" ca="1" si="21"/>
        <v>0</v>
      </c>
      <c r="S52" s="2">
        <f t="shared" ca="1" si="5"/>
        <v>0</v>
      </c>
      <c r="T52" s="80">
        <f t="shared" ca="1" si="6"/>
        <v>0</v>
      </c>
      <c r="U52" s="79">
        <f t="shared" ca="1" si="7"/>
        <v>0</v>
      </c>
      <c r="V52" s="80">
        <f t="shared" ca="1" si="8"/>
        <v>0</v>
      </c>
      <c r="W52" s="80">
        <f t="shared" ca="1" si="9"/>
        <v>0</v>
      </c>
      <c r="X52">
        <f t="shared" ca="1" si="22"/>
        <v>0</v>
      </c>
      <c r="Y52" s="35">
        <f t="shared" ca="1" si="10"/>
        <v>0</v>
      </c>
      <c r="Z52" s="35">
        <f t="shared" ca="1" si="11"/>
        <v>0</v>
      </c>
      <c r="AA52" s="42">
        <f t="shared" ca="1" si="23"/>
        <v>0</v>
      </c>
      <c r="AB52" s="42">
        <f t="shared" ca="1" si="12"/>
        <v>0</v>
      </c>
    </row>
    <row r="53" spans="2:28" x14ac:dyDescent="0.25">
      <c r="B53">
        <v>51</v>
      </c>
      <c r="C53" s="35">
        <f t="shared" ca="1" si="13"/>
        <v>-27000</v>
      </c>
      <c r="D53" s="46">
        <f ca="1">IF(AB52&gt;0,ROUND(PMT(EvalSheet!$F$92/12,EvalSheet!$F$96*12,-C53),5),0)</f>
        <v>0</v>
      </c>
      <c r="E53" s="6">
        <f t="shared" ca="1" si="14"/>
        <v>0</v>
      </c>
      <c r="F53" s="2">
        <f t="shared" ca="1" si="0"/>
        <v>0</v>
      </c>
      <c r="G53" s="80">
        <f t="shared" ca="1" si="1"/>
        <v>0</v>
      </c>
      <c r="H53" s="79">
        <f t="shared" ca="1" si="2"/>
        <v>0</v>
      </c>
      <c r="I53" s="80">
        <f t="shared" ca="1" si="3"/>
        <v>0</v>
      </c>
      <c r="J53" s="80">
        <f t="shared" ca="1" si="4"/>
        <v>0</v>
      </c>
      <c r="K53" s="6">
        <f t="shared" ca="1" si="15"/>
        <v>0</v>
      </c>
      <c r="L53" s="7">
        <v>0</v>
      </c>
      <c r="M53" s="7">
        <f t="shared" ca="1" si="16"/>
        <v>0</v>
      </c>
      <c r="N53" s="7">
        <f t="shared" ca="1" si="17"/>
        <v>0</v>
      </c>
      <c r="O53" s="7">
        <f t="shared" ca="1" si="18"/>
        <v>0</v>
      </c>
      <c r="P53" s="7">
        <f t="shared" ca="1" si="19"/>
        <v>0</v>
      </c>
      <c r="Q53" s="6">
        <f t="shared" ca="1" si="20"/>
        <v>0</v>
      </c>
      <c r="R53" s="7">
        <f t="shared" ca="1" si="21"/>
        <v>0</v>
      </c>
      <c r="S53" s="2">
        <f t="shared" ca="1" si="5"/>
        <v>0</v>
      </c>
      <c r="T53" s="80">
        <f t="shared" ca="1" si="6"/>
        <v>0</v>
      </c>
      <c r="U53" s="79">
        <f t="shared" ca="1" si="7"/>
        <v>0</v>
      </c>
      <c r="V53" s="80">
        <f t="shared" ca="1" si="8"/>
        <v>0</v>
      </c>
      <c r="W53" s="80">
        <f t="shared" ca="1" si="9"/>
        <v>0</v>
      </c>
      <c r="X53">
        <f t="shared" ca="1" si="22"/>
        <v>0</v>
      </c>
      <c r="Y53" s="35">
        <f t="shared" ca="1" si="10"/>
        <v>0</v>
      </c>
      <c r="Z53" s="35">
        <f t="shared" ca="1" si="11"/>
        <v>0</v>
      </c>
      <c r="AA53" s="42">
        <f t="shared" ca="1" si="23"/>
        <v>0</v>
      </c>
      <c r="AB53" s="42">
        <f t="shared" ca="1" si="12"/>
        <v>0</v>
      </c>
    </row>
    <row r="54" spans="2:28" x14ac:dyDescent="0.25">
      <c r="B54">
        <v>52</v>
      </c>
      <c r="C54" s="35">
        <f t="shared" ca="1" si="13"/>
        <v>-27000</v>
      </c>
      <c r="D54" s="46">
        <f ca="1">IF(AB53&gt;0,ROUND(PMT(EvalSheet!$F$92/12,EvalSheet!$F$96*12,-C54),5),0)</f>
        <v>0</v>
      </c>
      <c r="E54" s="6">
        <f t="shared" ca="1" si="14"/>
        <v>0</v>
      </c>
      <c r="F54" s="2">
        <f t="shared" ca="1" si="0"/>
        <v>0</v>
      </c>
      <c r="G54" s="80">
        <f t="shared" ca="1" si="1"/>
        <v>0</v>
      </c>
      <c r="H54" s="79">
        <f t="shared" ca="1" si="2"/>
        <v>0</v>
      </c>
      <c r="I54" s="80">
        <f t="shared" ca="1" si="3"/>
        <v>0</v>
      </c>
      <c r="J54" s="80">
        <f t="shared" ca="1" si="4"/>
        <v>0</v>
      </c>
      <c r="K54" s="6">
        <f t="shared" ca="1" si="15"/>
        <v>0</v>
      </c>
      <c r="L54" s="7">
        <v>0</v>
      </c>
      <c r="M54" s="7">
        <f t="shared" ca="1" si="16"/>
        <v>0</v>
      </c>
      <c r="N54" s="7">
        <f t="shared" ca="1" si="17"/>
        <v>0</v>
      </c>
      <c r="O54" s="7">
        <f t="shared" ca="1" si="18"/>
        <v>0</v>
      </c>
      <c r="P54" s="7">
        <f t="shared" ca="1" si="19"/>
        <v>0</v>
      </c>
      <c r="Q54" s="6">
        <f t="shared" ca="1" si="20"/>
        <v>0</v>
      </c>
      <c r="R54" s="7">
        <f t="shared" ca="1" si="21"/>
        <v>0</v>
      </c>
      <c r="S54" s="2">
        <f t="shared" ca="1" si="5"/>
        <v>0</v>
      </c>
      <c r="T54" s="80">
        <f t="shared" ca="1" si="6"/>
        <v>0</v>
      </c>
      <c r="U54" s="79">
        <f t="shared" ca="1" si="7"/>
        <v>0</v>
      </c>
      <c r="V54" s="80">
        <f t="shared" ca="1" si="8"/>
        <v>0</v>
      </c>
      <c r="W54" s="80">
        <f t="shared" ca="1" si="9"/>
        <v>0</v>
      </c>
      <c r="X54">
        <f t="shared" ca="1" si="22"/>
        <v>0</v>
      </c>
      <c r="Y54" s="35">
        <f t="shared" ca="1" si="10"/>
        <v>0</v>
      </c>
      <c r="Z54" s="35">
        <f t="shared" ca="1" si="11"/>
        <v>0</v>
      </c>
      <c r="AA54" s="42">
        <f t="shared" ca="1" si="23"/>
        <v>0</v>
      </c>
      <c r="AB54" s="42">
        <f t="shared" ca="1" si="12"/>
        <v>0</v>
      </c>
    </row>
    <row r="55" spans="2:28" x14ac:dyDescent="0.25">
      <c r="B55">
        <v>53</v>
      </c>
      <c r="C55" s="35">
        <f t="shared" ca="1" si="13"/>
        <v>-27000</v>
      </c>
      <c r="D55" s="46">
        <f ca="1">IF(AB54&gt;0,ROUND(PMT(EvalSheet!$F$92/12,EvalSheet!$F$96*12,-C55),5),0)</f>
        <v>0</v>
      </c>
      <c r="E55" s="6">
        <f t="shared" ca="1" si="14"/>
        <v>0</v>
      </c>
      <c r="F55" s="2">
        <f t="shared" ca="1" si="0"/>
        <v>0</v>
      </c>
      <c r="G55" s="80">
        <f t="shared" ca="1" si="1"/>
        <v>0</v>
      </c>
      <c r="H55" s="79">
        <f t="shared" ca="1" si="2"/>
        <v>0</v>
      </c>
      <c r="I55" s="80">
        <f t="shared" ca="1" si="3"/>
        <v>0</v>
      </c>
      <c r="J55" s="80">
        <f t="shared" ca="1" si="4"/>
        <v>0</v>
      </c>
      <c r="K55" s="6">
        <f t="shared" ca="1" si="15"/>
        <v>0</v>
      </c>
      <c r="L55" s="7">
        <v>0</v>
      </c>
      <c r="M55" s="7">
        <f t="shared" ca="1" si="16"/>
        <v>0</v>
      </c>
      <c r="N55" s="7">
        <f t="shared" ca="1" si="17"/>
        <v>0</v>
      </c>
      <c r="O55" s="7">
        <f t="shared" ca="1" si="18"/>
        <v>0</v>
      </c>
      <c r="P55" s="7">
        <f t="shared" ca="1" si="19"/>
        <v>0</v>
      </c>
      <c r="Q55" s="6">
        <f t="shared" ca="1" si="20"/>
        <v>0</v>
      </c>
      <c r="R55" s="7">
        <f t="shared" ca="1" si="21"/>
        <v>0</v>
      </c>
      <c r="S55" s="2">
        <f t="shared" ca="1" si="5"/>
        <v>0</v>
      </c>
      <c r="T55" s="80">
        <f t="shared" ca="1" si="6"/>
        <v>0</v>
      </c>
      <c r="U55" s="79">
        <f t="shared" ca="1" si="7"/>
        <v>0</v>
      </c>
      <c r="V55" s="80">
        <f t="shared" ca="1" si="8"/>
        <v>0</v>
      </c>
      <c r="W55" s="80">
        <f t="shared" ca="1" si="9"/>
        <v>0</v>
      </c>
      <c r="X55">
        <f t="shared" ca="1" si="22"/>
        <v>0</v>
      </c>
      <c r="Y55" s="35">
        <f t="shared" ca="1" si="10"/>
        <v>0</v>
      </c>
      <c r="Z55" s="35">
        <f t="shared" ca="1" si="11"/>
        <v>0</v>
      </c>
      <c r="AA55" s="42">
        <f t="shared" ca="1" si="23"/>
        <v>0</v>
      </c>
      <c r="AB55" s="42">
        <f t="shared" ca="1" si="12"/>
        <v>0</v>
      </c>
    </row>
    <row r="56" spans="2:28" x14ac:dyDescent="0.25">
      <c r="B56">
        <v>54</v>
      </c>
      <c r="C56" s="35">
        <f t="shared" ca="1" si="13"/>
        <v>-27000</v>
      </c>
      <c r="D56" s="46">
        <f ca="1">IF(AB55&gt;0,ROUND(PMT(EvalSheet!$F$92/12,EvalSheet!$F$96*12,-C56),5),0)</f>
        <v>0</v>
      </c>
      <c r="E56" s="6">
        <f t="shared" ca="1" si="14"/>
        <v>0</v>
      </c>
      <c r="F56" s="2">
        <f t="shared" ca="1" si="0"/>
        <v>0</v>
      </c>
      <c r="G56" s="80">
        <f t="shared" ca="1" si="1"/>
        <v>0</v>
      </c>
      <c r="H56" s="79">
        <f t="shared" ca="1" si="2"/>
        <v>0</v>
      </c>
      <c r="I56" s="80">
        <f t="shared" ca="1" si="3"/>
        <v>0</v>
      </c>
      <c r="J56" s="80">
        <f t="shared" ca="1" si="4"/>
        <v>0</v>
      </c>
      <c r="K56" s="6">
        <f t="shared" ca="1" si="15"/>
        <v>0</v>
      </c>
      <c r="L56" s="7">
        <v>0</v>
      </c>
      <c r="M56" s="7">
        <f t="shared" ca="1" si="16"/>
        <v>0</v>
      </c>
      <c r="N56" s="7">
        <f t="shared" ca="1" si="17"/>
        <v>0</v>
      </c>
      <c r="O56" s="7">
        <f t="shared" ca="1" si="18"/>
        <v>0</v>
      </c>
      <c r="P56" s="7">
        <f t="shared" ca="1" si="19"/>
        <v>0</v>
      </c>
      <c r="Q56" s="6">
        <f t="shared" ca="1" si="20"/>
        <v>0</v>
      </c>
      <c r="R56" s="7">
        <f t="shared" ca="1" si="21"/>
        <v>0</v>
      </c>
      <c r="S56" s="2">
        <f t="shared" ca="1" si="5"/>
        <v>0</v>
      </c>
      <c r="T56" s="80">
        <f t="shared" ca="1" si="6"/>
        <v>0</v>
      </c>
      <c r="U56" s="79">
        <f t="shared" ca="1" si="7"/>
        <v>0</v>
      </c>
      <c r="V56" s="80">
        <f t="shared" ca="1" si="8"/>
        <v>0</v>
      </c>
      <c r="W56" s="80">
        <f t="shared" ca="1" si="9"/>
        <v>0</v>
      </c>
      <c r="X56">
        <f t="shared" ca="1" si="22"/>
        <v>0</v>
      </c>
      <c r="Y56" s="35">
        <f t="shared" ca="1" si="10"/>
        <v>0</v>
      </c>
      <c r="Z56" s="35">
        <f t="shared" ca="1" si="11"/>
        <v>0</v>
      </c>
      <c r="AA56" s="42">
        <f t="shared" ca="1" si="23"/>
        <v>0</v>
      </c>
      <c r="AB56" s="42">
        <f t="shared" ca="1" si="12"/>
        <v>0</v>
      </c>
    </row>
    <row r="57" spans="2:28" x14ac:dyDescent="0.25">
      <c r="B57">
        <v>55</v>
      </c>
      <c r="C57" s="35">
        <f t="shared" ca="1" si="13"/>
        <v>-27000</v>
      </c>
      <c r="D57" s="46">
        <f ca="1">IF(AB56&gt;0,ROUND(PMT(EvalSheet!$F$92/12,EvalSheet!$F$96*12,-C57),5),0)</f>
        <v>0</v>
      </c>
      <c r="E57" s="6">
        <f t="shared" ca="1" si="14"/>
        <v>0</v>
      </c>
      <c r="F57" s="2">
        <f t="shared" ca="1" si="0"/>
        <v>0</v>
      </c>
      <c r="G57" s="80">
        <f t="shared" ca="1" si="1"/>
        <v>0</v>
      </c>
      <c r="H57" s="79">
        <f t="shared" ca="1" si="2"/>
        <v>0</v>
      </c>
      <c r="I57" s="80">
        <f t="shared" ca="1" si="3"/>
        <v>0</v>
      </c>
      <c r="J57" s="80">
        <f t="shared" ca="1" si="4"/>
        <v>0</v>
      </c>
      <c r="K57" s="6">
        <f t="shared" ca="1" si="15"/>
        <v>0</v>
      </c>
      <c r="L57" s="7">
        <v>0</v>
      </c>
      <c r="M57" s="7">
        <f t="shared" ca="1" si="16"/>
        <v>0</v>
      </c>
      <c r="N57" s="7">
        <f t="shared" ca="1" si="17"/>
        <v>0</v>
      </c>
      <c r="O57" s="7">
        <f t="shared" ca="1" si="18"/>
        <v>0</v>
      </c>
      <c r="P57" s="7">
        <f t="shared" ca="1" si="19"/>
        <v>0</v>
      </c>
      <c r="Q57" s="6">
        <f t="shared" ca="1" si="20"/>
        <v>0</v>
      </c>
      <c r="R57" s="7">
        <f t="shared" ca="1" si="21"/>
        <v>0</v>
      </c>
      <c r="S57" s="2">
        <f t="shared" ca="1" si="5"/>
        <v>0</v>
      </c>
      <c r="T57" s="80">
        <f t="shared" ca="1" si="6"/>
        <v>0</v>
      </c>
      <c r="U57" s="79">
        <f t="shared" ca="1" si="7"/>
        <v>0</v>
      </c>
      <c r="V57" s="80">
        <f t="shared" ca="1" si="8"/>
        <v>0</v>
      </c>
      <c r="W57" s="80">
        <f t="shared" ca="1" si="9"/>
        <v>0</v>
      </c>
      <c r="X57">
        <f t="shared" ca="1" si="22"/>
        <v>0</v>
      </c>
      <c r="Y57" s="35">
        <f t="shared" ca="1" si="10"/>
        <v>0</v>
      </c>
      <c r="Z57" s="35">
        <f t="shared" ca="1" si="11"/>
        <v>0</v>
      </c>
      <c r="AA57" s="42">
        <f t="shared" ca="1" si="23"/>
        <v>0</v>
      </c>
      <c r="AB57" s="42">
        <f t="shared" ca="1" si="12"/>
        <v>0</v>
      </c>
    </row>
    <row r="58" spans="2:28" x14ac:dyDescent="0.25">
      <c r="B58">
        <v>56</v>
      </c>
      <c r="C58" s="35">
        <f t="shared" ca="1" si="13"/>
        <v>-27000</v>
      </c>
      <c r="D58" s="46">
        <f ca="1">IF(AB57&gt;0,ROUND(PMT(EvalSheet!$F$92/12,EvalSheet!$F$96*12,-C58),5),0)</f>
        <v>0</v>
      </c>
      <c r="E58" s="6">
        <f t="shared" ca="1" si="14"/>
        <v>0</v>
      </c>
      <c r="F58" s="2">
        <f t="shared" ca="1" si="0"/>
        <v>0</v>
      </c>
      <c r="G58" s="80">
        <f t="shared" ca="1" si="1"/>
        <v>0</v>
      </c>
      <c r="H58" s="79">
        <f t="shared" ca="1" si="2"/>
        <v>0</v>
      </c>
      <c r="I58" s="80">
        <f t="shared" ca="1" si="3"/>
        <v>0</v>
      </c>
      <c r="J58" s="80">
        <f t="shared" ca="1" si="4"/>
        <v>0</v>
      </c>
      <c r="K58" s="6">
        <f t="shared" ca="1" si="15"/>
        <v>0</v>
      </c>
      <c r="L58" s="7">
        <v>0</v>
      </c>
      <c r="M58" s="7">
        <f t="shared" ca="1" si="16"/>
        <v>0</v>
      </c>
      <c r="N58" s="7">
        <f t="shared" ca="1" si="17"/>
        <v>0</v>
      </c>
      <c r="O58" s="7">
        <f t="shared" ca="1" si="18"/>
        <v>0</v>
      </c>
      <c r="P58" s="7">
        <f t="shared" ca="1" si="19"/>
        <v>0</v>
      </c>
      <c r="Q58" s="6">
        <f t="shared" ca="1" si="20"/>
        <v>0</v>
      </c>
      <c r="R58" s="7">
        <f t="shared" ca="1" si="21"/>
        <v>0</v>
      </c>
      <c r="S58" s="2">
        <f t="shared" ca="1" si="5"/>
        <v>0</v>
      </c>
      <c r="T58" s="80">
        <f t="shared" ca="1" si="6"/>
        <v>0</v>
      </c>
      <c r="U58" s="79">
        <f t="shared" ca="1" si="7"/>
        <v>0</v>
      </c>
      <c r="V58" s="80">
        <f t="shared" ca="1" si="8"/>
        <v>0</v>
      </c>
      <c r="W58" s="80">
        <f t="shared" ca="1" si="9"/>
        <v>0</v>
      </c>
      <c r="X58">
        <f t="shared" ca="1" si="22"/>
        <v>0</v>
      </c>
      <c r="Y58" s="35">
        <f t="shared" ca="1" si="10"/>
        <v>0</v>
      </c>
      <c r="Z58" s="35">
        <f t="shared" ca="1" si="11"/>
        <v>0</v>
      </c>
      <c r="AA58" s="42">
        <f t="shared" ca="1" si="23"/>
        <v>0</v>
      </c>
      <c r="AB58" s="42">
        <f t="shared" ca="1" si="12"/>
        <v>0</v>
      </c>
    </row>
    <row r="59" spans="2:28" x14ac:dyDescent="0.25">
      <c r="B59">
        <v>57</v>
      </c>
      <c r="C59" s="35">
        <f t="shared" ca="1" si="13"/>
        <v>-27000</v>
      </c>
      <c r="D59" s="46">
        <f ca="1">IF(AB58&gt;0,ROUND(PMT(EvalSheet!$F$92/12,EvalSheet!$F$96*12,-C59),5),0)</f>
        <v>0</v>
      </c>
      <c r="E59" s="6">
        <f t="shared" ca="1" si="14"/>
        <v>0</v>
      </c>
      <c r="F59" s="2">
        <f t="shared" ca="1" si="0"/>
        <v>0</v>
      </c>
      <c r="G59" s="80">
        <f t="shared" ca="1" si="1"/>
        <v>0</v>
      </c>
      <c r="H59" s="79">
        <f t="shared" ca="1" si="2"/>
        <v>0</v>
      </c>
      <c r="I59" s="80">
        <f t="shared" ca="1" si="3"/>
        <v>0</v>
      </c>
      <c r="J59" s="80">
        <f t="shared" ca="1" si="4"/>
        <v>0</v>
      </c>
      <c r="K59" s="6">
        <f t="shared" ca="1" si="15"/>
        <v>0</v>
      </c>
      <c r="L59" s="7">
        <v>0</v>
      </c>
      <c r="M59" s="7">
        <f t="shared" ca="1" si="16"/>
        <v>0</v>
      </c>
      <c r="N59" s="7">
        <f t="shared" ca="1" si="17"/>
        <v>0</v>
      </c>
      <c r="O59" s="7">
        <f t="shared" ca="1" si="18"/>
        <v>0</v>
      </c>
      <c r="P59" s="7">
        <f t="shared" ca="1" si="19"/>
        <v>0</v>
      </c>
      <c r="Q59" s="6">
        <f t="shared" ca="1" si="20"/>
        <v>0</v>
      </c>
      <c r="R59" s="7">
        <f t="shared" ca="1" si="21"/>
        <v>0</v>
      </c>
      <c r="S59" s="2">
        <f t="shared" ca="1" si="5"/>
        <v>0</v>
      </c>
      <c r="T59" s="80">
        <f t="shared" ca="1" si="6"/>
        <v>0</v>
      </c>
      <c r="U59" s="79">
        <f t="shared" ca="1" si="7"/>
        <v>0</v>
      </c>
      <c r="V59" s="80">
        <f t="shared" ca="1" si="8"/>
        <v>0</v>
      </c>
      <c r="W59" s="80">
        <f t="shared" ca="1" si="9"/>
        <v>0</v>
      </c>
      <c r="X59">
        <f t="shared" ca="1" si="22"/>
        <v>0</v>
      </c>
      <c r="Y59" s="35">
        <f t="shared" ca="1" si="10"/>
        <v>0</v>
      </c>
      <c r="Z59" s="35">
        <f t="shared" ca="1" si="11"/>
        <v>0</v>
      </c>
      <c r="AA59" s="42">
        <f t="shared" ca="1" si="23"/>
        <v>0</v>
      </c>
      <c r="AB59" s="42">
        <f t="shared" ca="1" si="12"/>
        <v>0</v>
      </c>
    </row>
    <row r="60" spans="2:28" x14ac:dyDescent="0.25">
      <c r="B60">
        <v>58</v>
      </c>
      <c r="C60" s="35">
        <f t="shared" ca="1" si="13"/>
        <v>-27000</v>
      </c>
      <c r="D60" s="46">
        <f ca="1">IF(AB59&gt;0,ROUND(PMT(EvalSheet!$F$92/12,EvalSheet!$F$96*12,-C60),5),0)</f>
        <v>0</v>
      </c>
      <c r="E60" s="6">
        <f t="shared" ca="1" si="14"/>
        <v>0</v>
      </c>
      <c r="F60" s="2">
        <f t="shared" ca="1" si="0"/>
        <v>0</v>
      </c>
      <c r="G60" s="80">
        <f t="shared" ca="1" si="1"/>
        <v>0</v>
      </c>
      <c r="H60" s="79">
        <f t="shared" ca="1" si="2"/>
        <v>0</v>
      </c>
      <c r="I60" s="80">
        <f t="shared" ca="1" si="3"/>
        <v>0</v>
      </c>
      <c r="J60" s="80">
        <f t="shared" ca="1" si="4"/>
        <v>0</v>
      </c>
      <c r="K60" s="6">
        <f t="shared" ca="1" si="15"/>
        <v>0</v>
      </c>
      <c r="L60" s="7">
        <v>0</v>
      </c>
      <c r="M60" s="7">
        <f t="shared" ca="1" si="16"/>
        <v>0</v>
      </c>
      <c r="N60" s="7">
        <f t="shared" ca="1" si="17"/>
        <v>0</v>
      </c>
      <c r="O60" s="7">
        <f t="shared" ca="1" si="18"/>
        <v>0</v>
      </c>
      <c r="P60" s="7">
        <f t="shared" ca="1" si="19"/>
        <v>0</v>
      </c>
      <c r="Q60" s="6">
        <f t="shared" ca="1" si="20"/>
        <v>0</v>
      </c>
      <c r="R60" s="7">
        <f t="shared" ca="1" si="21"/>
        <v>0</v>
      </c>
      <c r="S60" s="2">
        <f t="shared" ca="1" si="5"/>
        <v>0</v>
      </c>
      <c r="T60" s="80">
        <f t="shared" ca="1" si="6"/>
        <v>0</v>
      </c>
      <c r="U60" s="79">
        <f t="shared" ca="1" si="7"/>
        <v>0</v>
      </c>
      <c r="V60" s="80">
        <f t="shared" ca="1" si="8"/>
        <v>0</v>
      </c>
      <c r="W60" s="80">
        <f t="shared" ca="1" si="9"/>
        <v>0</v>
      </c>
      <c r="X60">
        <f t="shared" ca="1" si="22"/>
        <v>0</v>
      </c>
      <c r="Y60" s="35">
        <f t="shared" ca="1" si="10"/>
        <v>0</v>
      </c>
      <c r="Z60" s="35">
        <f t="shared" ca="1" si="11"/>
        <v>0</v>
      </c>
      <c r="AA60" s="42">
        <f t="shared" ca="1" si="23"/>
        <v>0</v>
      </c>
      <c r="AB60" s="42">
        <f t="shared" ca="1" si="12"/>
        <v>0</v>
      </c>
    </row>
    <row r="61" spans="2:28" x14ac:dyDescent="0.25">
      <c r="B61">
        <v>59</v>
      </c>
      <c r="C61" s="35">
        <f t="shared" ca="1" si="13"/>
        <v>-27000</v>
      </c>
      <c r="D61" s="46">
        <f ca="1">IF(AB60&gt;0,ROUND(PMT(EvalSheet!$F$92/12,EvalSheet!$F$96*12,-C61),5),0)</f>
        <v>0</v>
      </c>
      <c r="E61" s="6">
        <f t="shared" ca="1" si="14"/>
        <v>0</v>
      </c>
      <c r="F61" s="2">
        <f t="shared" ca="1" si="0"/>
        <v>0</v>
      </c>
      <c r="G61" s="80">
        <f t="shared" ca="1" si="1"/>
        <v>0</v>
      </c>
      <c r="H61" s="79">
        <f t="shared" ca="1" si="2"/>
        <v>0</v>
      </c>
      <c r="I61" s="80">
        <f t="shared" ca="1" si="3"/>
        <v>0</v>
      </c>
      <c r="J61" s="80">
        <f t="shared" ca="1" si="4"/>
        <v>0</v>
      </c>
      <c r="K61" s="6">
        <f t="shared" ca="1" si="15"/>
        <v>0</v>
      </c>
      <c r="L61" s="7">
        <v>0</v>
      </c>
      <c r="M61" s="7">
        <f t="shared" ca="1" si="16"/>
        <v>0</v>
      </c>
      <c r="N61" s="7">
        <f t="shared" ca="1" si="17"/>
        <v>0</v>
      </c>
      <c r="O61" s="7">
        <f t="shared" ca="1" si="18"/>
        <v>0</v>
      </c>
      <c r="P61" s="7">
        <f t="shared" ca="1" si="19"/>
        <v>0</v>
      </c>
      <c r="Q61" s="6">
        <f t="shared" ca="1" si="20"/>
        <v>0</v>
      </c>
      <c r="R61" s="7">
        <f t="shared" ca="1" si="21"/>
        <v>0</v>
      </c>
      <c r="S61" s="2">
        <f t="shared" ca="1" si="5"/>
        <v>0</v>
      </c>
      <c r="T61" s="80">
        <f t="shared" ca="1" si="6"/>
        <v>0</v>
      </c>
      <c r="U61" s="79">
        <f t="shared" ca="1" si="7"/>
        <v>0</v>
      </c>
      <c r="V61" s="80">
        <f t="shared" ca="1" si="8"/>
        <v>0</v>
      </c>
      <c r="W61" s="80">
        <f t="shared" ca="1" si="9"/>
        <v>0</v>
      </c>
      <c r="X61">
        <f t="shared" ca="1" si="22"/>
        <v>0</v>
      </c>
      <c r="Y61" s="35">
        <f t="shared" ca="1" si="10"/>
        <v>0</v>
      </c>
      <c r="Z61" s="35">
        <f t="shared" ca="1" si="11"/>
        <v>0</v>
      </c>
      <c r="AA61" s="42">
        <f t="shared" ca="1" si="23"/>
        <v>0</v>
      </c>
      <c r="AB61" s="42">
        <f t="shared" ca="1" si="12"/>
        <v>0</v>
      </c>
    </row>
    <row r="62" spans="2:28" x14ac:dyDescent="0.25">
      <c r="B62">
        <v>60</v>
      </c>
      <c r="C62" s="35">
        <f t="shared" ca="1" si="13"/>
        <v>-27000</v>
      </c>
      <c r="D62" s="46">
        <f ca="1">IF(AB61&gt;0,ROUND(PMT(EvalSheet!$F$92/12,EvalSheet!$F$96*12,-C62),5),0)</f>
        <v>0</v>
      </c>
      <c r="E62" s="6">
        <f t="shared" ca="1" si="14"/>
        <v>0</v>
      </c>
      <c r="F62" s="2">
        <f t="shared" ca="1" si="0"/>
        <v>0</v>
      </c>
      <c r="G62" s="80">
        <f t="shared" ca="1" si="1"/>
        <v>0</v>
      </c>
      <c r="H62" s="79">
        <f t="shared" ca="1" si="2"/>
        <v>0</v>
      </c>
      <c r="I62" s="80">
        <f t="shared" ca="1" si="3"/>
        <v>0</v>
      </c>
      <c r="J62" s="80">
        <f t="shared" ca="1" si="4"/>
        <v>0</v>
      </c>
      <c r="K62" s="6">
        <f t="shared" ca="1" si="15"/>
        <v>0</v>
      </c>
      <c r="L62" s="7">
        <v>0</v>
      </c>
      <c r="M62" s="7">
        <f t="shared" ca="1" si="16"/>
        <v>0</v>
      </c>
      <c r="N62" s="7">
        <f t="shared" ca="1" si="17"/>
        <v>0</v>
      </c>
      <c r="O62" s="7">
        <f t="shared" ca="1" si="18"/>
        <v>0</v>
      </c>
      <c r="P62" s="7">
        <f t="shared" ca="1" si="19"/>
        <v>0</v>
      </c>
      <c r="Q62" s="6">
        <f t="shared" ca="1" si="20"/>
        <v>0</v>
      </c>
      <c r="R62" s="7">
        <f t="shared" ca="1" si="21"/>
        <v>0</v>
      </c>
      <c r="S62" s="2">
        <f t="shared" ca="1" si="5"/>
        <v>0</v>
      </c>
      <c r="T62" s="80">
        <f t="shared" ca="1" si="6"/>
        <v>0</v>
      </c>
      <c r="U62" s="79">
        <f t="shared" ca="1" si="7"/>
        <v>0</v>
      </c>
      <c r="V62" s="80">
        <f t="shared" ca="1" si="8"/>
        <v>0</v>
      </c>
      <c r="W62" s="80">
        <f t="shared" ca="1" si="9"/>
        <v>0</v>
      </c>
      <c r="X62">
        <f t="shared" ca="1" si="22"/>
        <v>0</v>
      </c>
      <c r="Y62" s="35">
        <f t="shared" ca="1" si="10"/>
        <v>0</v>
      </c>
      <c r="Z62" s="35">
        <f t="shared" ca="1" si="11"/>
        <v>0</v>
      </c>
      <c r="AA62" s="42">
        <f t="shared" ca="1" si="23"/>
        <v>0</v>
      </c>
      <c r="AB62" s="42">
        <f t="shared" ca="1" si="12"/>
        <v>0</v>
      </c>
    </row>
    <row r="63" spans="2:28" x14ac:dyDescent="0.25">
      <c r="B63">
        <v>61</v>
      </c>
      <c r="C63" s="35">
        <f t="shared" ca="1" si="13"/>
        <v>-27000</v>
      </c>
      <c r="D63" s="46">
        <f ca="1">IF(AB62&gt;0,ROUND(PMT(EvalSheet!$F$92/12,EvalSheet!$F$96*12,-C63),5),0)</f>
        <v>0</v>
      </c>
      <c r="E63" s="6">
        <f t="shared" ca="1" si="14"/>
        <v>0</v>
      </c>
      <c r="F63" s="2">
        <f t="shared" ca="1" si="0"/>
        <v>0</v>
      </c>
      <c r="G63" s="80">
        <f t="shared" ca="1" si="1"/>
        <v>0</v>
      </c>
      <c r="H63" s="79">
        <f t="shared" ca="1" si="2"/>
        <v>0</v>
      </c>
      <c r="I63" s="80">
        <f t="shared" ca="1" si="3"/>
        <v>0</v>
      </c>
      <c r="J63" s="80">
        <f t="shared" ca="1" si="4"/>
        <v>0</v>
      </c>
      <c r="K63" s="6">
        <f t="shared" ca="1" si="15"/>
        <v>0</v>
      </c>
      <c r="L63" s="7">
        <v>0</v>
      </c>
      <c r="M63" s="7">
        <f t="shared" ca="1" si="16"/>
        <v>0</v>
      </c>
      <c r="N63" s="7">
        <f t="shared" ca="1" si="17"/>
        <v>0</v>
      </c>
      <c r="O63" s="7">
        <f t="shared" ca="1" si="18"/>
        <v>0</v>
      </c>
      <c r="P63" s="7">
        <f t="shared" ca="1" si="19"/>
        <v>0</v>
      </c>
      <c r="Q63" s="6">
        <f t="shared" ca="1" si="20"/>
        <v>0</v>
      </c>
      <c r="R63" s="7">
        <f t="shared" ca="1" si="21"/>
        <v>0</v>
      </c>
      <c r="S63" s="2">
        <f t="shared" ca="1" si="5"/>
        <v>0</v>
      </c>
      <c r="T63" s="80">
        <f t="shared" ca="1" si="6"/>
        <v>0</v>
      </c>
      <c r="U63" s="79">
        <f t="shared" ca="1" si="7"/>
        <v>0</v>
      </c>
      <c r="V63" s="80">
        <f t="shared" ca="1" si="8"/>
        <v>0</v>
      </c>
      <c r="W63" s="80">
        <f t="shared" ca="1" si="9"/>
        <v>0</v>
      </c>
      <c r="X63">
        <f t="shared" ca="1" si="22"/>
        <v>0</v>
      </c>
      <c r="Y63" s="35">
        <f t="shared" ca="1" si="10"/>
        <v>0</v>
      </c>
      <c r="Z63" s="35">
        <f t="shared" ca="1" si="11"/>
        <v>0</v>
      </c>
      <c r="AA63" s="42">
        <f t="shared" ca="1" si="23"/>
        <v>0</v>
      </c>
      <c r="AB63" s="42">
        <f t="shared" ca="1" si="12"/>
        <v>0</v>
      </c>
    </row>
    <row r="64" spans="2:28" x14ac:dyDescent="0.25">
      <c r="B64">
        <v>62</v>
      </c>
      <c r="C64" s="35">
        <f t="shared" ca="1" si="13"/>
        <v>-27000</v>
      </c>
      <c r="D64" s="46">
        <f ca="1">IF(AB63&gt;0,ROUND(PMT(EvalSheet!$F$92/12,EvalSheet!$F$96*12,-C64),5),0)</f>
        <v>0</v>
      </c>
      <c r="E64" s="6">
        <f t="shared" ca="1" si="14"/>
        <v>0</v>
      </c>
      <c r="F64" s="2">
        <f t="shared" ca="1" si="0"/>
        <v>0</v>
      </c>
      <c r="G64" s="80">
        <f t="shared" ca="1" si="1"/>
        <v>0</v>
      </c>
      <c r="H64" s="79">
        <f t="shared" ca="1" si="2"/>
        <v>0</v>
      </c>
      <c r="I64" s="80">
        <f t="shared" ca="1" si="3"/>
        <v>0</v>
      </c>
      <c r="J64" s="80">
        <f t="shared" ca="1" si="4"/>
        <v>0</v>
      </c>
      <c r="K64" s="6">
        <f t="shared" ca="1" si="15"/>
        <v>0</v>
      </c>
      <c r="L64" s="7">
        <v>0</v>
      </c>
      <c r="M64" s="7">
        <f t="shared" ca="1" si="16"/>
        <v>0</v>
      </c>
      <c r="N64" s="7">
        <f t="shared" ca="1" si="17"/>
        <v>0</v>
      </c>
      <c r="O64" s="7">
        <f t="shared" ca="1" si="18"/>
        <v>0</v>
      </c>
      <c r="P64" s="7">
        <f t="shared" ca="1" si="19"/>
        <v>0</v>
      </c>
      <c r="Q64" s="6">
        <f t="shared" ca="1" si="20"/>
        <v>0</v>
      </c>
      <c r="R64" s="7">
        <f t="shared" ca="1" si="21"/>
        <v>0</v>
      </c>
      <c r="S64" s="2">
        <f t="shared" ca="1" si="5"/>
        <v>0</v>
      </c>
      <c r="T64" s="80">
        <f t="shared" ca="1" si="6"/>
        <v>0</v>
      </c>
      <c r="U64" s="79">
        <f t="shared" ca="1" si="7"/>
        <v>0</v>
      </c>
      <c r="V64" s="80">
        <f t="shared" ca="1" si="8"/>
        <v>0</v>
      </c>
      <c r="W64" s="80">
        <f t="shared" ca="1" si="9"/>
        <v>0</v>
      </c>
      <c r="X64">
        <f t="shared" ca="1" si="22"/>
        <v>0</v>
      </c>
      <c r="Y64" s="35">
        <f t="shared" ca="1" si="10"/>
        <v>0</v>
      </c>
      <c r="Z64" s="35">
        <f t="shared" ca="1" si="11"/>
        <v>0</v>
      </c>
      <c r="AA64" s="42">
        <f t="shared" ca="1" si="23"/>
        <v>0</v>
      </c>
      <c r="AB64" s="42">
        <f t="shared" ca="1" si="12"/>
        <v>0</v>
      </c>
    </row>
    <row r="65" spans="2:28" x14ac:dyDescent="0.25">
      <c r="B65">
        <v>63</v>
      </c>
      <c r="C65" s="35">
        <f t="shared" ca="1" si="13"/>
        <v>-27000</v>
      </c>
      <c r="D65" s="46">
        <f ca="1">IF(AB64&gt;0,ROUND(PMT(EvalSheet!$F$92/12,EvalSheet!$F$96*12,-C65),5),0)</f>
        <v>0</v>
      </c>
      <c r="E65" s="6">
        <f t="shared" ca="1" si="14"/>
        <v>0</v>
      </c>
      <c r="F65" s="2">
        <f t="shared" ca="1" si="0"/>
        <v>0</v>
      </c>
      <c r="G65" s="80">
        <f t="shared" ca="1" si="1"/>
        <v>0</v>
      </c>
      <c r="H65" s="79">
        <f t="shared" ca="1" si="2"/>
        <v>0</v>
      </c>
      <c r="I65" s="80">
        <f t="shared" ca="1" si="3"/>
        <v>0</v>
      </c>
      <c r="J65" s="80">
        <f t="shared" ca="1" si="4"/>
        <v>0</v>
      </c>
      <c r="K65" s="6">
        <f t="shared" ca="1" si="15"/>
        <v>0</v>
      </c>
      <c r="L65" s="7">
        <v>0</v>
      </c>
      <c r="M65" s="7">
        <f t="shared" ca="1" si="16"/>
        <v>0</v>
      </c>
      <c r="N65" s="7">
        <f t="shared" ca="1" si="17"/>
        <v>0</v>
      </c>
      <c r="O65" s="7">
        <f t="shared" ca="1" si="18"/>
        <v>0</v>
      </c>
      <c r="P65" s="7">
        <f t="shared" ca="1" si="19"/>
        <v>0</v>
      </c>
      <c r="Q65" s="6">
        <f t="shared" ca="1" si="20"/>
        <v>0</v>
      </c>
      <c r="R65" s="7">
        <f t="shared" ca="1" si="21"/>
        <v>0</v>
      </c>
      <c r="S65" s="2">
        <f t="shared" ca="1" si="5"/>
        <v>0</v>
      </c>
      <c r="T65" s="80">
        <f t="shared" ca="1" si="6"/>
        <v>0</v>
      </c>
      <c r="U65" s="79">
        <f t="shared" ca="1" si="7"/>
        <v>0</v>
      </c>
      <c r="V65" s="80">
        <f t="shared" ca="1" si="8"/>
        <v>0</v>
      </c>
      <c r="W65" s="80">
        <f t="shared" ca="1" si="9"/>
        <v>0</v>
      </c>
      <c r="X65">
        <f t="shared" ca="1" si="22"/>
        <v>0</v>
      </c>
      <c r="Y65" s="35">
        <f t="shared" ca="1" si="10"/>
        <v>0</v>
      </c>
      <c r="Z65" s="35">
        <f t="shared" ca="1" si="11"/>
        <v>0</v>
      </c>
      <c r="AA65" s="42">
        <f t="shared" ca="1" si="23"/>
        <v>0</v>
      </c>
      <c r="AB65" s="42">
        <f t="shared" ca="1" si="12"/>
        <v>0</v>
      </c>
    </row>
    <row r="66" spans="2:28" x14ac:dyDescent="0.25">
      <c r="B66">
        <v>64</v>
      </c>
      <c r="C66" s="35">
        <f t="shared" ca="1" si="13"/>
        <v>-27000</v>
      </c>
      <c r="D66" s="46">
        <f ca="1">IF(AB65&gt;0,ROUND(PMT(EvalSheet!$F$92/12,EvalSheet!$F$96*12,-C66),5),0)</f>
        <v>0</v>
      </c>
      <c r="E66" s="6">
        <f t="shared" ca="1" si="14"/>
        <v>0</v>
      </c>
      <c r="F66" s="2">
        <f t="shared" ca="1" si="0"/>
        <v>0</v>
      </c>
      <c r="G66" s="80">
        <f t="shared" ca="1" si="1"/>
        <v>0</v>
      </c>
      <c r="H66" s="79">
        <f t="shared" ca="1" si="2"/>
        <v>0</v>
      </c>
      <c r="I66" s="80">
        <f t="shared" ca="1" si="3"/>
        <v>0</v>
      </c>
      <c r="J66" s="80">
        <f t="shared" ca="1" si="4"/>
        <v>0</v>
      </c>
      <c r="K66" s="6">
        <f t="shared" ca="1" si="15"/>
        <v>0</v>
      </c>
      <c r="L66" s="7">
        <v>0</v>
      </c>
      <c r="M66" s="7">
        <f t="shared" ca="1" si="16"/>
        <v>0</v>
      </c>
      <c r="N66" s="7">
        <f t="shared" ca="1" si="17"/>
        <v>0</v>
      </c>
      <c r="O66" s="7">
        <f t="shared" ca="1" si="18"/>
        <v>0</v>
      </c>
      <c r="P66" s="7">
        <f t="shared" ca="1" si="19"/>
        <v>0</v>
      </c>
      <c r="Q66" s="6">
        <f t="shared" ca="1" si="20"/>
        <v>0</v>
      </c>
      <c r="R66" s="7">
        <f t="shared" ca="1" si="21"/>
        <v>0</v>
      </c>
      <c r="S66" s="2">
        <f t="shared" ca="1" si="5"/>
        <v>0</v>
      </c>
      <c r="T66" s="80">
        <f t="shared" ca="1" si="6"/>
        <v>0</v>
      </c>
      <c r="U66" s="79">
        <f t="shared" ca="1" si="7"/>
        <v>0</v>
      </c>
      <c r="V66" s="80">
        <f t="shared" ca="1" si="8"/>
        <v>0</v>
      </c>
      <c r="W66" s="80">
        <f t="shared" ca="1" si="9"/>
        <v>0</v>
      </c>
      <c r="X66">
        <f t="shared" ca="1" si="22"/>
        <v>0</v>
      </c>
      <c r="Y66" s="35">
        <f t="shared" ca="1" si="10"/>
        <v>0</v>
      </c>
      <c r="Z66" s="35">
        <f t="shared" ca="1" si="11"/>
        <v>0</v>
      </c>
      <c r="AA66" s="42">
        <f t="shared" ca="1" si="23"/>
        <v>0</v>
      </c>
      <c r="AB66" s="42">
        <f t="shared" ca="1" si="12"/>
        <v>0</v>
      </c>
    </row>
    <row r="67" spans="2:28" x14ac:dyDescent="0.25">
      <c r="B67">
        <v>65</v>
      </c>
      <c r="C67" s="35">
        <f t="shared" ca="1" si="13"/>
        <v>-27000</v>
      </c>
      <c r="D67" s="46">
        <f ca="1">IF(AB66&gt;0,ROUND(PMT(EvalSheet!$F$92/12,EvalSheet!$F$96*12,-C67),5),0)</f>
        <v>0</v>
      </c>
      <c r="E67" s="6">
        <f t="shared" ca="1" si="14"/>
        <v>0</v>
      </c>
      <c r="F67" s="2">
        <f t="shared" ref="F67:F130" ca="1" si="24">INT(E67)</f>
        <v>0</v>
      </c>
      <c r="G67" s="80">
        <f t="shared" ref="G67:G130" ca="1" si="25">INT((E67-F67)*10)/10</f>
        <v>0</v>
      </c>
      <c r="H67" s="79">
        <f t="shared" ref="H67:H130" ca="1" si="26">E67-F67-G67</f>
        <v>0</v>
      </c>
      <c r="I67" s="80">
        <f t="shared" ref="I67:I130" ca="1" si="27">IF(OR(H67=0.05,H67=0),H67,IF(AND(H67&gt;0.051,H67&lt;0.1),0.1,IF(AND(H67&gt;0.001,H67&lt;0.05),0.05,H67)))</f>
        <v>0</v>
      </c>
      <c r="J67" s="80">
        <f t="shared" ref="J67:J130" ca="1" si="28">F67+G67+I67</f>
        <v>0</v>
      </c>
      <c r="K67" s="6">
        <f t="shared" ca="1" si="15"/>
        <v>0</v>
      </c>
      <c r="L67" s="7">
        <v>0</v>
      </c>
      <c r="M67" s="7">
        <f t="shared" ca="1" si="16"/>
        <v>0</v>
      </c>
      <c r="N67" s="7">
        <f t="shared" ca="1" si="17"/>
        <v>0</v>
      </c>
      <c r="O67" s="7">
        <f t="shared" ca="1" si="18"/>
        <v>0</v>
      </c>
      <c r="P67" s="7">
        <f t="shared" ca="1" si="19"/>
        <v>0</v>
      </c>
      <c r="Q67" s="6">
        <f t="shared" ca="1" si="20"/>
        <v>0</v>
      </c>
      <c r="R67" s="7">
        <f t="shared" ca="1" si="21"/>
        <v>0</v>
      </c>
      <c r="S67" s="2">
        <f t="shared" ref="S67:S130" ca="1" si="29">INT(R67)</f>
        <v>0</v>
      </c>
      <c r="T67" s="80">
        <f t="shared" ref="T67:T130" ca="1" si="30">INT((R67-S67)*10)/10</f>
        <v>0</v>
      </c>
      <c r="U67" s="79">
        <f t="shared" ref="U67:U130" ca="1" si="31">R67-S67-T67</f>
        <v>0</v>
      </c>
      <c r="V67" s="80">
        <f t="shared" ref="V67:V130" ca="1" si="32">IF(OR(U67=0.05,U67=0),U67,IF(AND(U67&gt;0.051,U67&lt;0.1),0.1,IF(AND(U67&gt;0.001,U67&lt;0.05),0.05,U67)))</f>
        <v>0</v>
      </c>
      <c r="W67" s="80">
        <f t="shared" ref="W67:W130" ca="1" si="33">S67+T67+V67</f>
        <v>0</v>
      </c>
      <c r="X67">
        <f t="shared" ca="1" si="22"/>
        <v>0</v>
      </c>
      <c r="Y67" s="35">
        <f t="shared" ca="1" si="10"/>
        <v>0</v>
      </c>
      <c r="Z67" s="35">
        <f t="shared" ca="1" si="11"/>
        <v>0</v>
      </c>
      <c r="AA67" s="42">
        <f t="shared" ca="1" si="23"/>
        <v>0</v>
      </c>
      <c r="AB67" s="42">
        <f t="shared" ca="1" si="12"/>
        <v>0</v>
      </c>
    </row>
    <row r="68" spans="2:28" x14ac:dyDescent="0.25">
      <c r="B68">
        <v>66</v>
      </c>
      <c r="C68" s="35">
        <f t="shared" ca="1" si="13"/>
        <v>-27000</v>
      </c>
      <c r="D68" s="46">
        <f ca="1">IF(AB67&gt;0,ROUND(PMT(EvalSheet!$F$92/12,EvalSheet!$F$96*12,-C68),5),0)</f>
        <v>0</v>
      </c>
      <c r="E68" s="6">
        <f t="shared" ca="1" si="14"/>
        <v>0</v>
      </c>
      <c r="F68" s="2">
        <f t="shared" ca="1" si="24"/>
        <v>0</v>
      </c>
      <c r="G68" s="80">
        <f t="shared" ca="1" si="25"/>
        <v>0</v>
      </c>
      <c r="H68" s="79">
        <f t="shared" ca="1" si="26"/>
        <v>0</v>
      </c>
      <c r="I68" s="80">
        <f t="shared" ca="1" si="27"/>
        <v>0</v>
      </c>
      <c r="J68" s="80">
        <f t="shared" ca="1" si="28"/>
        <v>0</v>
      </c>
      <c r="K68" s="6">
        <f t="shared" ca="1" si="15"/>
        <v>0</v>
      </c>
      <c r="L68" s="7">
        <v>0</v>
      </c>
      <c r="M68" s="7">
        <f t="shared" ca="1" si="16"/>
        <v>0</v>
      </c>
      <c r="N68" s="7">
        <f t="shared" ca="1" si="17"/>
        <v>0</v>
      </c>
      <c r="O68" s="7">
        <f t="shared" ca="1" si="18"/>
        <v>0</v>
      </c>
      <c r="P68" s="7">
        <f t="shared" ca="1" si="19"/>
        <v>0</v>
      </c>
      <c r="Q68" s="6">
        <f t="shared" ca="1" si="20"/>
        <v>0</v>
      </c>
      <c r="R68" s="7">
        <f t="shared" ca="1" si="21"/>
        <v>0</v>
      </c>
      <c r="S68" s="2">
        <f t="shared" ca="1" si="29"/>
        <v>0</v>
      </c>
      <c r="T68" s="80">
        <f t="shared" ca="1" si="30"/>
        <v>0</v>
      </c>
      <c r="U68" s="79">
        <f t="shared" ca="1" si="31"/>
        <v>0</v>
      </c>
      <c r="V68" s="80">
        <f t="shared" ca="1" si="32"/>
        <v>0</v>
      </c>
      <c r="W68" s="80">
        <f t="shared" ca="1" si="33"/>
        <v>0</v>
      </c>
      <c r="X68">
        <f t="shared" ca="1" si="22"/>
        <v>0</v>
      </c>
      <c r="Y68" s="35">
        <f t="shared" ref="Y68:Y131" ca="1" si="34">ROUND(D68+J68+W68+X68,2)</f>
        <v>0</v>
      </c>
      <c r="Z68" s="35">
        <f t="shared" ref="Z68:Z131" ca="1" si="35">IF(AND(Y68&gt;0,Y69=0),Y68,0)</f>
        <v>0</v>
      </c>
      <c r="AA68" s="42">
        <f t="shared" ca="1" si="23"/>
        <v>0</v>
      </c>
      <c r="AB68" s="42">
        <f t="shared" ref="AB68:AB131" ca="1" si="36">IF(ROUND(Y68-AA68,2)&gt;0,ROUND(Y68-AA68,2),0)</f>
        <v>0</v>
      </c>
    </row>
    <row r="69" spans="2:28" x14ac:dyDescent="0.25">
      <c r="B69">
        <v>67</v>
      </c>
      <c r="C69" s="35">
        <f t="shared" ref="C69:C132" ca="1" si="37">IF(AB68&gt;0,C68-1000,C68)</f>
        <v>-27000</v>
      </c>
      <c r="D69" s="46">
        <f ca="1">IF(AB68&gt;0,ROUND(PMT(EvalSheet!$F$92/12,EvalSheet!$F$96*12,-C69),5),0)</f>
        <v>0</v>
      </c>
      <c r="E69" s="6">
        <f t="shared" ref="E69:E132" ca="1" si="38">IF(AB68&gt;0,ROUND(C69*$E$1/1000,2),0)</f>
        <v>0</v>
      </c>
      <c r="F69" s="2">
        <f t="shared" ca="1" si="24"/>
        <v>0</v>
      </c>
      <c r="G69" s="80">
        <f t="shared" ca="1" si="25"/>
        <v>0</v>
      </c>
      <c r="H69" s="79">
        <f t="shared" ca="1" si="26"/>
        <v>0</v>
      </c>
      <c r="I69" s="80">
        <f t="shared" ca="1" si="27"/>
        <v>0</v>
      </c>
      <c r="J69" s="80">
        <f t="shared" ca="1" si="28"/>
        <v>0</v>
      </c>
      <c r="K69" s="6">
        <f t="shared" ref="K69:K132" ca="1" si="39">IF(AB68&gt;0,ROUND($D$1*$K$1,2),0)</f>
        <v>0</v>
      </c>
      <c r="L69" s="7">
        <v>0</v>
      </c>
      <c r="M69" s="7">
        <f t="shared" ref="M69:M132" ca="1" si="40">IF(AB68&gt;0,ROUND($D$1*$M$1,2),0)</f>
        <v>0</v>
      </c>
      <c r="N69" s="7">
        <f t="shared" ref="N69:N132" ca="1" si="41">IF(AB68&gt;0,ROUND($D$1*$N$1,2),0)</f>
        <v>0</v>
      </c>
      <c r="O69" s="7">
        <f t="shared" ref="O69:O132" ca="1" si="42">IF(AB68&gt;0,ROUND($D$1*$O$1,2),0)</f>
        <v>0</v>
      </c>
      <c r="P69" s="7">
        <f t="shared" ref="P69:P132" ca="1" si="43">IF(AB68&gt;0,ROUND($D$1*$P$1,2),0)</f>
        <v>0</v>
      </c>
      <c r="Q69" s="6">
        <f t="shared" ref="Q69:Q132" ca="1" si="44">IF(AB68&gt;0,K69+SUM(M69:P69),0)</f>
        <v>0</v>
      </c>
      <c r="R69" s="7">
        <f t="shared" ref="R69:R132" ca="1" si="45">IF(AB68&gt;0,ROUND(Q69/12,2),0)</f>
        <v>0</v>
      </c>
      <c r="S69" s="2">
        <f t="shared" ca="1" si="29"/>
        <v>0</v>
      </c>
      <c r="T69" s="80">
        <f t="shared" ca="1" si="30"/>
        <v>0</v>
      </c>
      <c r="U69" s="79">
        <f t="shared" ca="1" si="31"/>
        <v>0</v>
      </c>
      <c r="V69" s="80">
        <f t="shared" ca="1" si="32"/>
        <v>0</v>
      </c>
      <c r="W69" s="80">
        <f t="shared" ca="1" si="33"/>
        <v>0</v>
      </c>
      <c r="X69">
        <f t="shared" ref="X69:X132" ca="1" si="46">IF(AB68&gt;0,X68,0)</f>
        <v>0</v>
      </c>
      <c r="Y69" s="35">
        <f t="shared" ca="1" si="34"/>
        <v>0</v>
      </c>
      <c r="Z69" s="35">
        <f t="shared" ca="1" si="35"/>
        <v>0</v>
      </c>
      <c r="AA69" s="42">
        <f t="shared" ref="AA69:AA132" ca="1" si="47">IF(AB68&gt;0,AA68,0)</f>
        <v>0</v>
      </c>
      <c r="AB69" s="42">
        <f t="shared" ca="1" si="36"/>
        <v>0</v>
      </c>
    </row>
    <row r="70" spans="2:28" x14ac:dyDescent="0.25">
      <c r="B70">
        <v>68</v>
      </c>
      <c r="C70" s="35">
        <f t="shared" ca="1" si="37"/>
        <v>-27000</v>
      </c>
      <c r="D70" s="46">
        <f ca="1">IF(AB69&gt;0,ROUND(PMT(EvalSheet!$F$92/12,EvalSheet!$F$96*12,-C70),5),0)</f>
        <v>0</v>
      </c>
      <c r="E70" s="6">
        <f t="shared" ca="1" si="38"/>
        <v>0</v>
      </c>
      <c r="F70" s="2">
        <f t="shared" ca="1" si="24"/>
        <v>0</v>
      </c>
      <c r="G70" s="80">
        <f t="shared" ca="1" si="25"/>
        <v>0</v>
      </c>
      <c r="H70" s="79">
        <f t="shared" ca="1" si="26"/>
        <v>0</v>
      </c>
      <c r="I70" s="80">
        <f t="shared" ca="1" si="27"/>
        <v>0</v>
      </c>
      <c r="J70" s="80">
        <f t="shared" ca="1" si="28"/>
        <v>0</v>
      </c>
      <c r="K70" s="6">
        <f t="shared" ca="1" si="39"/>
        <v>0</v>
      </c>
      <c r="L70" s="7">
        <v>0</v>
      </c>
      <c r="M70" s="7">
        <f t="shared" ca="1" si="40"/>
        <v>0</v>
      </c>
      <c r="N70" s="7">
        <f t="shared" ca="1" si="41"/>
        <v>0</v>
      </c>
      <c r="O70" s="7">
        <f t="shared" ca="1" si="42"/>
        <v>0</v>
      </c>
      <c r="P70" s="7">
        <f t="shared" ca="1" si="43"/>
        <v>0</v>
      </c>
      <c r="Q70" s="6">
        <f t="shared" ca="1" si="44"/>
        <v>0</v>
      </c>
      <c r="R70" s="7">
        <f t="shared" ca="1" si="45"/>
        <v>0</v>
      </c>
      <c r="S70" s="2">
        <f t="shared" ca="1" si="29"/>
        <v>0</v>
      </c>
      <c r="T70" s="80">
        <f t="shared" ca="1" si="30"/>
        <v>0</v>
      </c>
      <c r="U70" s="79">
        <f t="shared" ca="1" si="31"/>
        <v>0</v>
      </c>
      <c r="V70" s="80">
        <f t="shared" ca="1" si="32"/>
        <v>0</v>
      </c>
      <c r="W70" s="80">
        <f t="shared" ca="1" si="33"/>
        <v>0</v>
      </c>
      <c r="X70">
        <f t="shared" ca="1" si="46"/>
        <v>0</v>
      </c>
      <c r="Y70" s="35">
        <f t="shared" ca="1" si="34"/>
        <v>0</v>
      </c>
      <c r="Z70" s="35">
        <f t="shared" ca="1" si="35"/>
        <v>0</v>
      </c>
      <c r="AA70" s="42">
        <f t="shared" ca="1" si="47"/>
        <v>0</v>
      </c>
      <c r="AB70" s="42">
        <f t="shared" ca="1" si="36"/>
        <v>0</v>
      </c>
    </row>
    <row r="71" spans="2:28" x14ac:dyDescent="0.25">
      <c r="B71">
        <v>69</v>
      </c>
      <c r="C71" s="35">
        <f t="shared" ca="1" si="37"/>
        <v>-27000</v>
      </c>
      <c r="D71" s="46">
        <f ca="1">IF(AB70&gt;0,ROUND(PMT(EvalSheet!$F$92/12,EvalSheet!$F$96*12,-C71),5),0)</f>
        <v>0</v>
      </c>
      <c r="E71" s="6">
        <f t="shared" ca="1" si="38"/>
        <v>0</v>
      </c>
      <c r="F71" s="2">
        <f t="shared" ca="1" si="24"/>
        <v>0</v>
      </c>
      <c r="G71" s="80">
        <f t="shared" ca="1" si="25"/>
        <v>0</v>
      </c>
      <c r="H71" s="79">
        <f t="shared" ca="1" si="26"/>
        <v>0</v>
      </c>
      <c r="I71" s="80">
        <f t="shared" ca="1" si="27"/>
        <v>0</v>
      </c>
      <c r="J71" s="80">
        <f t="shared" ca="1" si="28"/>
        <v>0</v>
      </c>
      <c r="K71" s="6">
        <f t="shared" ca="1" si="39"/>
        <v>0</v>
      </c>
      <c r="L71" s="7">
        <v>0</v>
      </c>
      <c r="M71" s="7">
        <f t="shared" ca="1" si="40"/>
        <v>0</v>
      </c>
      <c r="N71" s="7">
        <f t="shared" ca="1" si="41"/>
        <v>0</v>
      </c>
      <c r="O71" s="7">
        <f t="shared" ca="1" si="42"/>
        <v>0</v>
      </c>
      <c r="P71" s="7">
        <f t="shared" ca="1" si="43"/>
        <v>0</v>
      </c>
      <c r="Q71" s="6">
        <f t="shared" ca="1" si="44"/>
        <v>0</v>
      </c>
      <c r="R71" s="7">
        <f t="shared" ca="1" si="45"/>
        <v>0</v>
      </c>
      <c r="S71" s="2">
        <f t="shared" ca="1" si="29"/>
        <v>0</v>
      </c>
      <c r="T71" s="80">
        <f t="shared" ca="1" si="30"/>
        <v>0</v>
      </c>
      <c r="U71" s="79">
        <f t="shared" ca="1" si="31"/>
        <v>0</v>
      </c>
      <c r="V71" s="80">
        <f t="shared" ca="1" si="32"/>
        <v>0</v>
      </c>
      <c r="W71" s="80">
        <f t="shared" ca="1" si="33"/>
        <v>0</v>
      </c>
      <c r="X71">
        <f t="shared" ca="1" si="46"/>
        <v>0</v>
      </c>
      <c r="Y71" s="35">
        <f t="shared" ca="1" si="34"/>
        <v>0</v>
      </c>
      <c r="Z71" s="35">
        <f t="shared" ca="1" si="35"/>
        <v>0</v>
      </c>
      <c r="AA71" s="42">
        <f t="shared" ca="1" si="47"/>
        <v>0</v>
      </c>
      <c r="AB71" s="42">
        <f t="shared" ca="1" si="36"/>
        <v>0</v>
      </c>
    </row>
    <row r="72" spans="2:28" x14ac:dyDescent="0.25">
      <c r="B72">
        <v>70</v>
      </c>
      <c r="C72" s="35">
        <f t="shared" ca="1" si="37"/>
        <v>-27000</v>
      </c>
      <c r="D72" s="46">
        <f ca="1">IF(AB71&gt;0,ROUND(PMT(EvalSheet!$F$92/12,EvalSheet!$F$96*12,-C72),5),0)</f>
        <v>0</v>
      </c>
      <c r="E72" s="6">
        <f t="shared" ca="1" si="38"/>
        <v>0</v>
      </c>
      <c r="F72" s="2">
        <f t="shared" ca="1" si="24"/>
        <v>0</v>
      </c>
      <c r="G72" s="80">
        <f t="shared" ca="1" si="25"/>
        <v>0</v>
      </c>
      <c r="H72" s="79">
        <f t="shared" ca="1" si="26"/>
        <v>0</v>
      </c>
      <c r="I72" s="80">
        <f t="shared" ca="1" si="27"/>
        <v>0</v>
      </c>
      <c r="J72" s="80">
        <f t="shared" ca="1" si="28"/>
        <v>0</v>
      </c>
      <c r="K72" s="6">
        <f t="shared" ca="1" si="39"/>
        <v>0</v>
      </c>
      <c r="L72" s="7">
        <v>0</v>
      </c>
      <c r="M72" s="7">
        <f t="shared" ca="1" si="40"/>
        <v>0</v>
      </c>
      <c r="N72" s="7">
        <f t="shared" ca="1" si="41"/>
        <v>0</v>
      </c>
      <c r="O72" s="7">
        <f t="shared" ca="1" si="42"/>
        <v>0</v>
      </c>
      <c r="P72" s="7">
        <f t="shared" ca="1" si="43"/>
        <v>0</v>
      </c>
      <c r="Q72" s="6">
        <f t="shared" ca="1" si="44"/>
        <v>0</v>
      </c>
      <c r="R72" s="7">
        <f t="shared" ca="1" si="45"/>
        <v>0</v>
      </c>
      <c r="S72" s="2">
        <f t="shared" ca="1" si="29"/>
        <v>0</v>
      </c>
      <c r="T72" s="80">
        <f t="shared" ca="1" si="30"/>
        <v>0</v>
      </c>
      <c r="U72" s="79">
        <f t="shared" ca="1" si="31"/>
        <v>0</v>
      </c>
      <c r="V72" s="80">
        <f t="shared" ca="1" si="32"/>
        <v>0</v>
      </c>
      <c r="W72" s="80">
        <f t="shared" ca="1" si="33"/>
        <v>0</v>
      </c>
      <c r="X72">
        <f t="shared" ca="1" si="46"/>
        <v>0</v>
      </c>
      <c r="Y72" s="35">
        <f t="shared" ca="1" si="34"/>
        <v>0</v>
      </c>
      <c r="Z72" s="35">
        <f t="shared" ca="1" si="35"/>
        <v>0</v>
      </c>
      <c r="AA72" s="42">
        <f t="shared" ca="1" si="47"/>
        <v>0</v>
      </c>
      <c r="AB72" s="42">
        <f t="shared" ca="1" si="36"/>
        <v>0</v>
      </c>
    </row>
    <row r="73" spans="2:28" x14ac:dyDescent="0.25">
      <c r="B73">
        <v>71</v>
      </c>
      <c r="C73" s="35">
        <f t="shared" ca="1" si="37"/>
        <v>-27000</v>
      </c>
      <c r="D73" s="46">
        <f ca="1">IF(AB72&gt;0,ROUND(PMT(EvalSheet!$F$92/12,EvalSheet!$F$96*12,-C73),5),0)</f>
        <v>0</v>
      </c>
      <c r="E73" s="6">
        <f t="shared" ca="1" si="38"/>
        <v>0</v>
      </c>
      <c r="F73" s="2">
        <f t="shared" ca="1" si="24"/>
        <v>0</v>
      </c>
      <c r="G73" s="80">
        <f t="shared" ca="1" si="25"/>
        <v>0</v>
      </c>
      <c r="H73" s="79">
        <f t="shared" ca="1" si="26"/>
        <v>0</v>
      </c>
      <c r="I73" s="80">
        <f t="shared" ca="1" si="27"/>
        <v>0</v>
      </c>
      <c r="J73" s="80">
        <f t="shared" ca="1" si="28"/>
        <v>0</v>
      </c>
      <c r="K73" s="6">
        <f t="shared" ca="1" si="39"/>
        <v>0</v>
      </c>
      <c r="L73" s="7">
        <v>0</v>
      </c>
      <c r="M73" s="7">
        <f t="shared" ca="1" si="40"/>
        <v>0</v>
      </c>
      <c r="N73" s="7">
        <f t="shared" ca="1" si="41"/>
        <v>0</v>
      </c>
      <c r="O73" s="7">
        <f t="shared" ca="1" si="42"/>
        <v>0</v>
      </c>
      <c r="P73" s="7">
        <f t="shared" ca="1" si="43"/>
        <v>0</v>
      </c>
      <c r="Q73" s="6">
        <f t="shared" ca="1" si="44"/>
        <v>0</v>
      </c>
      <c r="R73" s="7">
        <f t="shared" ca="1" si="45"/>
        <v>0</v>
      </c>
      <c r="S73" s="2">
        <f t="shared" ca="1" si="29"/>
        <v>0</v>
      </c>
      <c r="T73" s="80">
        <f t="shared" ca="1" si="30"/>
        <v>0</v>
      </c>
      <c r="U73" s="79">
        <f t="shared" ca="1" si="31"/>
        <v>0</v>
      </c>
      <c r="V73" s="80">
        <f t="shared" ca="1" si="32"/>
        <v>0</v>
      </c>
      <c r="W73" s="80">
        <f t="shared" ca="1" si="33"/>
        <v>0</v>
      </c>
      <c r="X73">
        <f t="shared" ca="1" si="46"/>
        <v>0</v>
      </c>
      <c r="Y73" s="35">
        <f t="shared" ca="1" si="34"/>
        <v>0</v>
      </c>
      <c r="Z73" s="35">
        <f t="shared" ca="1" si="35"/>
        <v>0</v>
      </c>
      <c r="AA73" s="42">
        <f t="shared" ca="1" si="47"/>
        <v>0</v>
      </c>
      <c r="AB73" s="42">
        <f t="shared" ca="1" si="36"/>
        <v>0</v>
      </c>
    </row>
    <row r="74" spans="2:28" x14ac:dyDescent="0.25">
      <c r="B74">
        <v>72</v>
      </c>
      <c r="C74" s="35">
        <f t="shared" ca="1" si="37"/>
        <v>-27000</v>
      </c>
      <c r="D74" s="46">
        <f ca="1">IF(AB73&gt;0,ROUND(PMT(EvalSheet!$F$92/12,EvalSheet!$F$96*12,-C74),5),0)</f>
        <v>0</v>
      </c>
      <c r="E74" s="6">
        <f t="shared" ca="1" si="38"/>
        <v>0</v>
      </c>
      <c r="F74" s="2">
        <f t="shared" ca="1" si="24"/>
        <v>0</v>
      </c>
      <c r="G74" s="80">
        <f t="shared" ca="1" si="25"/>
        <v>0</v>
      </c>
      <c r="H74" s="79">
        <f t="shared" ca="1" si="26"/>
        <v>0</v>
      </c>
      <c r="I74" s="80">
        <f t="shared" ca="1" si="27"/>
        <v>0</v>
      </c>
      <c r="J74" s="80">
        <f t="shared" ca="1" si="28"/>
        <v>0</v>
      </c>
      <c r="K74" s="6">
        <f t="shared" ca="1" si="39"/>
        <v>0</v>
      </c>
      <c r="L74" s="7">
        <v>0</v>
      </c>
      <c r="M74" s="7">
        <f t="shared" ca="1" si="40"/>
        <v>0</v>
      </c>
      <c r="N74" s="7">
        <f t="shared" ca="1" si="41"/>
        <v>0</v>
      </c>
      <c r="O74" s="7">
        <f t="shared" ca="1" si="42"/>
        <v>0</v>
      </c>
      <c r="P74" s="7">
        <f t="shared" ca="1" si="43"/>
        <v>0</v>
      </c>
      <c r="Q74" s="6">
        <f t="shared" ca="1" si="44"/>
        <v>0</v>
      </c>
      <c r="R74" s="7">
        <f t="shared" ca="1" si="45"/>
        <v>0</v>
      </c>
      <c r="S74" s="2">
        <f t="shared" ca="1" si="29"/>
        <v>0</v>
      </c>
      <c r="T74" s="80">
        <f t="shared" ca="1" si="30"/>
        <v>0</v>
      </c>
      <c r="U74" s="79">
        <f t="shared" ca="1" si="31"/>
        <v>0</v>
      </c>
      <c r="V74" s="80">
        <f t="shared" ca="1" si="32"/>
        <v>0</v>
      </c>
      <c r="W74" s="80">
        <f t="shared" ca="1" si="33"/>
        <v>0</v>
      </c>
      <c r="X74">
        <f t="shared" ca="1" si="46"/>
        <v>0</v>
      </c>
      <c r="Y74" s="35">
        <f t="shared" ca="1" si="34"/>
        <v>0</v>
      </c>
      <c r="Z74" s="35">
        <f t="shared" ca="1" si="35"/>
        <v>0</v>
      </c>
      <c r="AA74" s="42">
        <f t="shared" ca="1" si="47"/>
        <v>0</v>
      </c>
      <c r="AB74" s="42">
        <f t="shared" ca="1" si="36"/>
        <v>0</v>
      </c>
    </row>
    <row r="75" spans="2:28" x14ac:dyDescent="0.25">
      <c r="B75">
        <v>73</v>
      </c>
      <c r="C75" s="35">
        <f t="shared" ca="1" si="37"/>
        <v>-27000</v>
      </c>
      <c r="D75" s="46">
        <f ca="1">IF(AB74&gt;0,ROUND(PMT(EvalSheet!$F$92/12,EvalSheet!$F$96*12,-C75),5),0)</f>
        <v>0</v>
      </c>
      <c r="E75" s="6">
        <f t="shared" ca="1" si="38"/>
        <v>0</v>
      </c>
      <c r="F75" s="2">
        <f t="shared" ca="1" si="24"/>
        <v>0</v>
      </c>
      <c r="G75" s="80">
        <f t="shared" ca="1" si="25"/>
        <v>0</v>
      </c>
      <c r="H75" s="79">
        <f t="shared" ca="1" si="26"/>
        <v>0</v>
      </c>
      <c r="I75" s="80">
        <f t="shared" ca="1" si="27"/>
        <v>0</v>
      </c>
      <c r="J75" s="80">
        <f t="shared" ca="1" si="28"/>
        <v>0</v>
      </c>
      <c r="K75" s="6">
        <f t="shared" ca="1" si="39"/>
        <v>0</v>
      </c>
      <c r="L75" s="7">
        <v>0</v>
      </c>
      <c r="M75" s="7">
        <f t="shared" ca="1" si="40"/>
        <v>0</v>
      </c>
      <c r="N75" s="7">
        <f t="shared" ca="1" si="41"/>
        <v>0</v>
      </c>
      <c r="O75" s="7">
        <f t="shared" ca="1" si="42"/>
        <v>0</v>
      </c>
      <c r="P75" s="7">
        <f t="shared" ca="1" si="43"/>
        <v>0</v>
      </c>
      <c r="Q75" s="6">
        <f t="shared" ca="1" si="44"/>
        <v>0</v>
      </c>
      <c r="R75" s="7">
        <f t="shared" ca="1" si="45"/>
        <v>0</v>
      </c>
      <c r="S75" s="2">
        <f t="shared" ca="1" si="29"/>
        <v>0</v>
      </c>
      <c r="T75" s="80">
        <f t="shared" ca="1" si="30"/>
        <v>0</v>
      </c>
      <c r="U75" s="79">
        <f t="shared" ca="1" si="31"/>
        <v>0</v>
      </c>
      <c r="V75" s="80">
        <f t="shared" ca="1" si="32"/>
        <v>0</v>
      </c>
      <c r="W75" s="80">
        <f t="shared" ca="1" si="33"/>
        <v>0</v>
      </c>
      <c r="X75">
        <f t="shared" ca="1" si="46"/>
        <v>0</v>
      </c>
      <c r="Y75" s="35">
        <f t="shared" ca="1" si="34"/>
        <v>0</v>
      </c>
      <c r="Z75" s="35">
        <f t="shared" ca="1" si="35"/>
        <v>0</v>
      </c>
      <c r="AA75" s="42">
        <f t="shared" ca="1" si="47"/>
        <v>0</v>
      </c>
      <c r="AB75" s="42">
        <f t="shared" ca="1" si="36"/>
        <v>0</v>
      </c>
    </row>
    <row r="76" spans="2:28" x14ac:dyDescent="0.25">
      <c r="B76">
        <v>74</v>
      </c>
      <c r="C76" s="35">
        <f t="shared" ca="1" si="37"/>
        <v>-27000</v>
      </c>
      <c r="D76" s="46">
        <f ca="1">IF(AB75&gt;0,ROUND(PMT(EvalSheet!$F$92/12,EvalSheet!$F$96*12,-C76),5),0)</f>
        <v>0</v>
      </c>
      <c r="E76" s="6">
        <f t="shared" ca="1" si="38"/>
        <v>0</v>
      </c>
      <c r="F76" s="2">
        <f t="shared" ca="1" si="24"/>
        <v>0</v>
      </c>
      <c r="G76" s="80">
        <f t="shared" ca="1" si="25"/>
        <v>0</v>
      </c>
      <c r="H76" s="79">
        <f t="shared" ca="1" si="26"/>
        <v>0</v>
      </c>
      <c r="I76" s="80">
        <f t="shared" ca="1" si="27"/>
        <v>0</v>
      </c>
      <c r="J76" s="80">
        <f t="shared" ca="1" si="28"/>
        <v>0</v>
      </c>
      <c r="K76" s="6">
        <f t="shared" ca="1" si="39"/>
        <v>0</v>
      </c>
      <c r="L76" s="7">
        <v>0</v>
      </c>
      <c r="M76" s="7">
        <f t="shared" ca="1" si="40"/>
        <v>0</v>
      </c>
      <c r="N76" s="7">
        <f t="shared" ca="1" si="41"/>
        <v>0</v>
      </c>
      <c r="O76" s="7">
        <f t="shared" ca="1" si="42"/>
        <v>0</v>
      </c>
      <c r="P76" s="7">
        <f t="shared" ca="1" si="43"/>
        <v>0</v>
      </c>
      <c r="Q76" s="6">
        <f t="shared" ca="1" si="44"/>
        <v>0</v>
      </c>
      <c r="R76" s="7">
        <f t="shared" ca="1" si="45"/>
        <v>0</v>
      </c>
      <c r="S76" s="2">
        <f t="shared" ca="1" si="29"/>
        <v>0</v>
      </c>
      <c r="T76" s="80">
        <f t="shared" ca="1" si="30"/>
        <v>0</v>
      </c>
      <c r="U76" s="79">
        <f t="shared" ca="1" si="31"/>
        <v>0</v>
      </c>
      <c r="V76" s="80">
        <f t="shared" ca="1" si="32"/>
        <v>0</v>
      </c>
      <c r="W76" s="80">
        <f t="shared" ca="1" si="33"/>
        <v>0</v>
      </c>
      <c r="X76">
        <f t="shared" ca="1" si="46"/>
        <v>0</v>
      </c>
      <c r="Y76" s="35">
        <f t="shared" ca="1" si="34"/>
        <v>0</v>
      </c>
      <c r="Z76" s="35">
        <f t="shared" ca="1" si="35"/>
        <v>0</v>
      </c>
      <c r="AA76" s="42">
        <f t="shared" ca="1" si="47"/>
        <v>0</v>
      </c>
      <c r="AB76" s="42">
        <f t="shared" ca="1" si="36"/>
        <v>0</v>
      </c>
    </row>
    <row r="77" spans="2:28" x14ac:dyDescent="0.25">
      <c r="B77">
        <v>75</v>
      </c>
      <c r="C77" s="35">
        <f t="shared" ca="1" si="37"/>
        <v>-27000</v>
      </c>
      <c r="D77" s="46">
        <f ca="1">IF(AB76&gt;0,ROUND(PMT(EvalSheet!$F$92/12,EvalSheet!$F$96*12,-C77),5),0)</f>
        <v>0</v>
      </c>
      <c r="E77" s="6">
        <f t="shared" ca="1" si="38"/>
        <v>0</v>
      </c>
      <c r="F77" s="2">
        <f t="shared" ca="1" si="24"/>
        <v>0</v>
      </c>
      <c r="G77" s="80">
        <f t="shared" ca="1" si="25"/>
        <v>0</v>
      </c>
      <c r="H77" s="79">
        <f t="shared" ca="1" si="26"/>
        <v>0</v>
      </c>
      <c r="I77" s="80">
        <f t="shared" ca="1" si="27"/>
        <v>0</v>
      </c>
      <c r="J77" s="80">
        <f t="shared" ca="1" si="28"/>
        <v>0</v>
      </c>
      <c r="K77" s="6">
        <f t="shared" ca="1" si="39"/>
        <v>0</v>
      </c>
      <c r="L77" s="7">
        <v>0</v>
      </c>
      <c r="M77" s="7">
        <f t="shared" ca="1" si="40"/>
        <v>0</v>
      </c>
      <c r="N77" s="7">
        <f t="shared" ca="1" si="41"/>
        <v>0</v>
      </c>
      <c r="O77" s="7">
        <f t="shared" ca="1" si="42"/>
        <v>0</v>
      </c>
      <c r="P77" s="7">
        <f t="shared" ca="1" si="43"/>
        <v>0</v>
      </c>
      <c r="Q77" s="6">
        <f t="shared" ca="1" si="44"/>
        <v>0</v>
      </c>
      <c r="R77" s="7">
        <f t="shared" ca="1" si="45"/>
        <v>0</v>
      </c>
      <c r="S77" s="2">
        <f t="shared" ca="1" si="29"/>
        <v>0</v>
      </c>
      <c r="T77" s="80">
        <f t="shared" ca="1" si="30"/>
        <v>0</v>
      </c>
      <c r="U77" s="79">
        <f t="shared" ca="1" si="31"/>
        <v>0</v>
      </c>
      <c r="V77" s="80">
        <f t="shared" ca="1" si="32"/>
        <v>0</v>
      </c>
      <c r="W77" s="80">
        <f t="shared" ca="1" si="33"/>
        <v>0</v>
      </c>
      <c r="X77">
        <f t="shared" ca="1" si="46"/>
        <v>0</v>
      </c>
      <c r="Y77" s="35">
        <f t="shared" ca="1" si="34"/>
        <v>0</v>
      </c>
      <c r="Z77" s="35">
        <f t="shared" ca="1" si="35"/>
        <v>0</v>
      </c>
      <c r="AA77" s="42">
        <f t="shared" ca="1" si="47"/>
        <v>0</v>
      </c>
      <c r="AB77" s="42">
        <f t="shared" ca="1" si="36"/>
        <v>0</v>
      </c>
    </row>
    <row r="78" spans="2:28" x14ac:dyDescent="0.25">
      <c r="B78">
        <v>76</v>
      </c>
      <c r="C78" s="35">
        <f t="shared" ca="1" si="37"/>
        <v>-27000</v>
      </c>
      <c r="D78" s="46">
        <f ca="1">IF(AB77&gt;0,ROUND(PMT(EvalSheet!$F$92/12,EvalSheet!$F$96*12,-C78),5),0)</f>
        <v>0</v>
      </c>
      <c r="E78" s="6">
        <f t="shared" ca="1" si="38"/>
        <v>0</v>
      </c>
      <c r="F78" s="2">
        <f t="shared" ca="1" si="24"/>
        <v>0</v>
      </c>
      <c r="G78" s="80">
        <f t="shared" ca="1" si="25"/>
        <v>0</v>
      </c>
      <c r="H78" s="79">
        <f t="shared" ca="1" si="26"/>
        <v>0</v>
      </c>
      <c r="I78" s="80">
        <f t="shared" ca="1" si="27"/>
        <v>0</v>
      </c>
      <c r="J78" s="80">
        <f t="shared" ca="1" si="28"/>
        <v>0</v>
      </c>
      <c r="K78" s="6">
        <f t="shared" ca="1" si="39"/>
        <v>0</v>
      </c>
      <c r="L78" s="7">
        <v>0</v>
      </c>
      <c r="M78" s="7">
        <f t="shared" ca="1" si="40"/>
        <v>0</v>
      </c>
      <c r="N78" s="7">
        <f t="shared" ca="1" si="41"/>
        <v>0</v>
      </c>
      <c r="O78" s="7">
        <f t="shared" ca="1" si="42"/>
        <v>0</v>
      </c>
      <c r="P78" s="7">
        <f t="shared" ca="1" si="43"/>
        <v>0</v>
      </c>
      <c r="Q78" s="6">
        <f t="shared" ca="1" si="44"/>
        <v>0</v>
      </c>
      <c r="R78" s="7">
        <f t="shared" ca="1" si="45"/>
        <v>0</v>
      </c>
      <c r="S78" s="2">
        <f t="shared" ca="1" si="29"/>
        <v>0</v>
      </c>
      <c r="T78" s="80">
        <f t="shared" ca="1" si="30"/>
        <v>0</v>
      </c>
      <c r="U78" s="79">
        <f t="shared" ca="1" si="31"/>
        <v>0</v>
      </c>
      <c r="V78" s="80">
        <f t="shared" ca="1" si="32"/>
        <v>0</v>
      </c>
      <c r="W78" s="80">
        <f t="shared" ca="1" si="33"/>
        <v>0</v>
      </c>
      <c r="X78">
        <f t="shared" ca="1" si="46"/>
        <v>0</v>
      </c>
      <c r="Y78" s="35">
        <f t="shared" ca="1" si="34"/>
        <v>0</v>
      </c>
      <c r="Z78" s="35">
        <f t="shared" ca="1" si="35"/>
        <v>0</v>
      </c>
      <c r="AA78" s="42">
        <f t="shared" ca="1" si="47"/>
        <v>0</v>
      </c>
      <c r="AB78" s="42">
        <f t="shared" ca="1" si="36"/>
        <v>0</v>
      </c>
    </row>
    <row r="79" spans="2:28" x14ac:dyDescent="0.25">
      <c r="B79">
        <v>77</v>
      </c>
      <c r="C79" s="35">
        <f t="shared" ca="1" si="37"/>
        <v>-27000</v>
      </c>
      <c r="D79" s="46">
        <f ca="1">IF(AB78&gt;0,ROUND(PMT(EvalSheet!$F$92/12,EvalSheet!$F$96*12,-C79),5),0)</f>
        <v>0</v>
      </c>
      <c r="E79" s="6">
        <f t="shared" ca="1" si="38"/>
        <v>0</v>
      </c>
      <c r="F79" s="2">
        <f t="shared" ca="1" si="24"/>
        <v>0</v>
      </c>
      <c r="G79" s="80">
        <f t="shared" ca="1" si="25"/>
        <v>0</v>
      </c>
      <c r="H79" s="79">
        <f t="shared" ca="1" si="26"/>
        <v>0</v>
      </c>
      <c r="I79" s="80">
        <f t="shared" ca="1" si="27"/>
        <v>0</v>
      </c>
      <c r="J79" s="80">
        <f t="shared" ca="1" si="28"/>
        <v>0</v>
      </c>
      <c r="K79" s="6">
        <f t="shared" ca="1" si="39"/>
        <v>0</v>
      </c>
      <c r="L79" s="7">
        <v>0</v>
      </c>
      <c r="M79" s="7">
        <f t="shared" ca="1" si="40"/>
        <v>0</v>
      </c>
      <c r="N79" s="7">
        <f t="shared" ca="1" si="41"/>
        <v>0</v>
      </c>
      <c r="O79" s="7">
        <f t="shared" ca="1" si="42"/>
        <v>0</v>
      </c>
      <c r="P79" s="7">
        <f t="shared" ca="1" si="43"/>
        <v>0</v>
      </c>
      <c r="Q79" s="6">
        <f t="shared" ca="1" si="44"/>
        <v>0</v>
      </c>
      <c r="R79" s="7">
        <f t="shared" ca="1" si="45"/>
        <v>0</v>
      </c>
      <c r="S79" s="2">
        <f t="shared" ca="1" si="29"/>
        <v>0</v>
      </c>
      <c r="T79" s="80">
        <f t="shared" ca="1" si="30"/>
        <v>0</v>
      </c>
      <c r="U79" s="79">
        <f t="shared" ca="1" si="31"/>
        <v>0</v>
      </c>
      <c r="V79" s="80">
        <f t="shared" ca="1" si="32"/>
        <v>0</v>
      </c>
      <c r="W79" s="80">
        <f t="shared" ca="1" si="33"/>
        <v>0</v>
      </c>
      <c r="X79">
        <f t="shared" ca="1" si="46"/>
        <v>0</v>
      </c>
      <c r="Y79" s="35">
        <f t="shared" ca="1" si="34"/>
        <v>0</v>
      </c>
      <c r="Z79" s="35">
        <f t="shared" ca="1" si="35"/>
        <v>0</v>
      </c>
      <c r="AA79" s="42">
        <f t="shared" ca="1" si="47"/>
        <v>0</v>
      </c>
      <c r="AB79" s="42">
        <f t="shared" ca="1" si="36"/>
        <v>0</v>
      </c>
    </row>
    <row r="80" spans="2:28" x14ac:dyDescent="0.25">
      <c r="B80">
        <v>78</v>
      </c>
      <c r="C80" s="35">
        <f t="shared" ca="1" si="37"/>
        <v>-27000</v>
      </c>
      <c r="D80" s="46">
        <f ca="1">IF(AB79&gt;0,ROUND(PMT(EvalSheet!$F$92/12,EvalSheet!$F$96*12,-C80),5),0)</f>
        <v>0</v>
      </c>
      <c r="E80" s="6">
        <f t="shared" ca="1" si="38"/>
        <v>0</v>
      </c>
      <c r="F80" s="2">
        <f t="shared" ca="1" si="24"/>
        <v>0</v>
      </c>
      <c r="G80" s="80">
        <f t="shared" ca="1" si="25"/>
        <v>0</v>
      </c>
      <c r="H80" s="79">
        <f t="shared" ca="1" si="26"/>
        <v>0</v>
      </c>
      <c r="I80" s="80">
        <f t="shared" ca="1" si="27"/>
        <v>0</v>
      </c>
      <c r="J80" s="80">
        <f t="shared" ca="1" si="28"/>
        <v>0</v>
      </c>
      <c r="K80" s="6">
        <f t="shared" ca="1" si="39"/>
        <v>0</v>
      </c>
      <c r="L80" s="7">
        <v>0</v>
      </c>
      <c r="M80" s="7">
        <f t="shared" ca="1" si="40"/>
        <v>0</v>
      </c>
      <c r="N80" s="7">
        <f t="shared" ca="1" si="41"/>
        <v>0</v>
      </c>
      <c r="O80" s="7">
        <f t="shared" ca="1" si="42"/>
        <v>0</v>
      </c>
      <c r="P80" s="7">
        <f t="shared" ca="1" si="43"/>
        <v>0</v>
      </c>
      <c r="Q80" s="6">
        <f t="shared" ca="1" si="44"/>
        <v>0</v>
      </c>
      <c r="R80" s="7">
        <f t="shared" ca="1" si="45"/>
        <v>0</v>
      </c>
      <c r="S80" s="2">
        <f t="shared" ca="1" si="29"/>
        <v>0</v>
      </c>
      <c r="T80" s="80">
        <f t="shared" ca="1" si="30"/>
        <v>0</v>
      </c>
      <c r="U80" s="79">
        <f t="shared" ca="1" si="31"/>
        <v>0</v>
      </c>
      <c r="V80" s="80">
        <f t="shared" ca="1" si="32"/>
        <v>0</v>
      </c>
      <c r="W80" s="80">
        <f t="shared" ca="1" si="33"/>
        <v>0</v>
      </c>
      <c r="X80">
        <f t="shared" ca="1" si="46"/>
        <v>0</v>
      </c>
      <c r="Y80" s="35">
        <f t="shared" ca="1" si="34"/>
        <v>0</v>
      </c>
      <c r="Z80" s="35">
        <f t="shared" ca="1" si="35"/>
        <v>0</v>
      </c>
      <c r="AA80" s="42">
        <f t="shared" ca="1" si="47"/>
        <v>0</v>
      </c>
      <c r="AB80" s="42">
        <f t="shared" ca="1" si="36"/>
        <v>0</v>
      </c>
    </row>
    <row r="81" spans="2:28" x14ac:dyDescent="0.25">
      <c r="B81">
        <v>79</v>
      </c>
      <c r="C81" s="35">
        <f t="shared" ca="1" si="37"/>
        <v>-27000</v>
      </c>
      <c r="D81" s="46">
        <f ca="1">IF(AB80&gt;0,ROUND(PMT(EvalSheet!$F$92/12,EvalSheet!$F$96*12,-C81),5),0)</f>
        <v>0</v>
      </c>
      <c r="E81" s="6">
        <f t="shared" ca="1" si="38"/>
        <v>0</v>
      </c>
      <c r="F81" s="2">
        <f t="shared" ca="1" si="24"/>
        <v>0</v>
      </c>
      <c r="G81" s="80">
        <f t="shared" ca="1" si="25"/>
        <v>0</v>
      </c>
      <c r="H81" s="79">
        <f t="shared" ca="1" si="26"/>
        <v>0</v>
      </c>
      <c r="I81" s="80">
        <f t="shared" ca="1" si="27"/>
        <v>0</v>
      </c>
      <c r="J81" s="80">
        <f t="shared" ca="1" si="28"/>
        <v>0</v>
      </c>
      <c r="K81" s="6">
        <f t="shared" ca="1" si="39"/>
        <v>0</v>
      </c>
      <c r="L81" s="7">
        <v>0</v>
      </c>
      <c r="M81" s="7">
        <f t="shared" ca="1" si="40"/>
        <v>0</v>
      </c>
      <c r="N81" s="7">
        <f t="shared" ca="1" si="41"/>
        <v>0</v>
      </c>
      <c r="O81" s="7">
        <f t="shared" ca="1" si="42"/>
        <v>0</v>
      </c>
      <c r="P81" s="7">
        <f t="shared" ca="1" si="43"/>
        <v>0</v>
      </c>
      <c r="Q81" s="6">
        <f t="shared" ca="1" si="44"/>
        <v>0</v>
      </c>
      <c r="R81" s="7">
        <f t="shared" ca="1" si="45"/>
        <v>0</v>
      </c>
      <c r="S81" s="2">
        <f t="shared" ca="1" si="29"/>
        <v>0</v>
      </c>
      <c r="T81" s="80">
        <f t="shared" ca="1" si="30"/>
        <v>0</v>
      </c>
      <c r="U81" s="79">
        <f t="shared" ca="1" si="31"/>
        <v>0</v>
      </c>
      <c r="V81" s="80">
        <f t="shared" ca="1" si="32"/>
        <v>0</v>
      </c>
      <c r="W81" s="80">
        <f t="shared" ca="1" si="33"/>
        <v>0</v>
      </c>
      <c r="X81">
        <f t="shared" ca="1" si="46"/>
        <v>0</v>
      </c>
      <c r="Y81" s="35">
        <f t="shared" ca="1" si="34"/>
        <v>0</v>
      </c>
      <c r="Z81" s="35">
        <f t="shared" ca="1" si="35"/>
        <v>0</v>
      </c>
      <c r="AA81" s="42">
        <f t="shared" ca="1" si="47"/>
        <v>0</v>
      </c>
      <c r="AB81" s="42">
        <f t="shared" ca="1" si="36"/>
        <v>0</v>
      </c>
    </row>
    <row r="82" spans="2:28" x14ac:dyDescent="0.25">
      <c r="B82">
        <v>80</v>
      </c>
      <c r="C82" s="35">
        <f t="shared" ca="1" si="37"/>
        <v>-27000</v>
      </c>
      <c r="D82" s="46">
        <f ca="1">IF(AB81&gt;0,ROUND(PMT(EvalSheet!$F$92/12,EvalSheet!$F$96*12,-C82),5),0)</f>
        <v>0</v>
      </c>
      <c r="E82" s="6">
        <f t="shared" ca="1" si="38"/>
        <v>0</v>
      </c>
      <c r="F82" s="2">
        <f t="shared" ca="1" si="24"/>
        <v>0</v>
      </c>
      <c r="G82" s="80">
        <f t="shared" ca="1" si="25"/>
        <v>0</v>
      </c>
      <c r="H82" s="79">
        <f t="shared" ca="1" si="26"/>
        <v>0</v>
      </c>
      <c r="I82" s="80">
        <f t="shared" ca="1" si="27"/>
        <v>0</v>
      </c>
      <c r="J82" s="80">
        <f t="shared" ca="1" si="28"/>
        <v>0</v>
      </c>
      <c r="K82" s="6">
        <f t="shared" ca="1" si="39"/>
        <v>0</v>
      </c>
      <c r="L82" s="7">
        <v>0</v>
      </c>
      <c r="M82" s="7">
        <f t="shared" ca="1" si="40"/>
        <v>0</v>
      </c>
      <c r="N82" s="7">
        <f t="shared" ca="1" si="41"/>
        <v>0</v>
      </c>
      <c r="O82" s="7">
        <f t="shared" ca="1" si="42"/>
        <v>0</v>
      </c>
      <c r="P82" s="7">
        <f t="shared" ca="1" si="43"/>
        <v>0</v>
      </c>
      <c r="Q82" s="6">
        <f t="shared" ca="1" si="44"/>
        <v>0</v>
      </c>
      <c r="R82" s="7">
        <f t="shared" ca="1" si="45"/>
        <v>0</v>
      </c>
      <c r="S82" s="2">
        <f t="shared" ca="1" si="29"/>
        <v>0</v>
      </c>
      <c r="T82" s="80">
        <f t="shared" ca="1" si="30"/>
        <v>0</v>
      </c>
      <c r="U82" s="79">
        <f t="shared" ca="1" si="31"/>
        <v>0</v>
      </c>
      <c r="V82" s="80">
        <f t="shared" ca="1" si="32"/>
        <v>0</v>
      </c>
      <c r="W82" s="80">
        <f t="shared" ca="1" si="33"/>
        <v>0</v>
      </c>
      <c r="X82">
        <f t="shared" ca="1" si="46"/>
        <v>0</v>
      </c>
      <c r="Y82" s="35">
        <f t="shared" ca="1" si="34"/>
        <v>0</v>
      </c>
      <c r="Z82" s="35">
        <f t="shared" ca="1" si="35"/>
        <v>0</v>
      </c>
      <c r="AA82" s="42">
        <f t="shared" ca="1" si="47"/>
        <v>0</v>
      </c>
      <c r="AB82" s="42">
        <f t="shared" ca="1" si="36"/>
        <v>0</v>
      </c>
    </row>
    <row r="83" spans="2:28" x14ac:dyDescent="0.25">
      <c r="B83">
        <v>81</v>
      </c>
      <c r="C83" s="35">
        <f t="shared" ca="1" si="37"/>
        <v>-27000</v>
      </c>
      <c r="D83" s="46">
        <f ca="1">IF(AB82&gt;0,ROUND(PMT(EvalSheet!$F$92/12,EvalSheet!$F$96*12,-C83),5),0)</f>
        <v>0</v>
      </c>
      <c r="E83" s="6">
        <f t="shared" ca="1" si="38"/>
        <v>0</v>
      </c>
      <c r="F83" s="2">
        <f t="shared" ca="1" si="24"/>
        <v>0</v>
      </c>
      <c r="G83" s="80">
        <f t="shared" ca="1" si="25"/>
        <v>0</v>
      </c>
      <c r="H83" s="79">
        <f t="shared" ca="1" si="26"/>
        <v>0</v>
      </c>
      <c r="I83" s="80">
        <f t="shared" ca="1" si="27"/>
        <v>0</v>
      </c>
      <c r="J83" s="80">
        <f t="shared" ca="1" si="28"/>
        <v>0</v>
      </c>
      <c r="K83" s="6">
        <f t="shared" ca="1" si="39"/>
        <v>0</v>
      </c>
      <c r="L83" s="7">
        <v>0</v>
      </c>
      <c r="M83" s="7">
        <f t="shared" ca="1" si="40"/>
        <v>0</v>
      </c>
      <c r="N83" s="7">
        <f t="shared" ca="1" si="41"/>
        <v>0</v>
      </c>
      <c r="O83" s="7">
        <f t="shared" ca="1" si="42"/>
        <v>0</v>
      </c>
      <c r="P83" s="7">
        <f t="shared" ca="1" si="43"/>
        <v>0</v>
      </c>
      <c r="Q83" s="6">
        <f t="shared" ca="1" si="44"/>
        <v>0</v>
      </c>
      <c r="R83" s="7">
        <f t="shared" ca="1" si="45"/>
        <v>0</v>
      </c>
      <c r="S83" s="2">
        <f t="shared" ca="1" si="29"/>
        <v>0</v>
      </c>
      <c r="T83" s="80">
        <f t="shared" ca="1" si="30"/>
        <v>0</v>
      </c>
      <c r="U83" s="79">
        <f t="shared" ca="1" si="31"/>
        <v>0</v>
      </c>
      <c r="V83" s="80">
        <f t="shared" ca="1" si="32"/>
        <v>0</v>
      </c>
      <c r="W83" s="80">
        <f t="shared" ca="1" si="33"/>
        <v>0</v>
      </c>
      <c r="X83">
        <f t="shared" ca="1" si="46"/>
        <v>0</v>
      </c>
      <c r="Y83" s="35">
        <f t="shared" ca="1" si="34"/>
        <v>0</v>
      </c>
      <c r="Z83" s="35">
        <f t="shared" ca="1" si="35"/>
        <v>0</v>
      </c>
      <c r="AA83" s="42">
        <f t="shared" ca="1" si="47"/>
        <v>0</v>
      </c>
      <c r="AB83" s="42">
        <f t="shared" ca="1" si="36"/>
        <v>0</v>
      </c>
    </row>
    <row r="84" spans="2:28" x14ac:dyDescent="0.25">
      <c r="B84">
        <v>82</v>
      </c>
      <c r="C84" s="35">
        <f t="shared" ca="1" si="37"/>
        <v>-27000</v>
      </c>
      <c r="D84" s="46">
        <f ca="1">IF(AB83&gt;0,ROUND(PMT(EvalSheet!$F$92/12,EvalSheet!$F$96*12,-C84),5),0)</f>
        <v>0</v>
      </c>
      <c r="E84" s="6">
        <f t="shared" ca="1" si="38"/>
        <v>0</v>
      </c>
      <c r="F84" s="2">
        <f t="shared" ca="1" si="24"/>
        <v>0</v>
      </c>
      <c r="G84" s="80">
        <f t="shared" ca="1" si="25"/>
        <v>0</v>
      </c>
      <c r="H84" s="79">
        <f t="shared" ca="1" si="26"/>
        <v>0</v>
      </c>
      <c r="I84" s="80">
        <f t="shared" ca="1" si="27"/>
        <v>0</v>
      </c>
      <c r="J84" s="80">
        <f t="shared" ca="1" si="28"/>
        <v>0</v>
      </c>
      <c r="K84" s="6">
        <f t="shared" ca="1" si="39"/>
        <v>0</v>
      </c>
      <c r="L84" s="7">
        <v>0</v>
      </c>
      <c r="M84" s="7">
        <f t="shared" ca="1" si="40"/>
        <v>0</v>
      </c>
      <c r="N84" s="7">
        <f t="shared" ca="1" si="41"/>
        <v>0</v>
      </c>
      <c r="O84" s="7">
        <f t="shared" ca="1" si="42"/>
        <v>0</v>
      </c>
      <c r="P84" s="7">
        <f t="shared" ca="1" si="43"/>
        <v>0</v>
      </c>
      <c r="Q84" s="6">
        <f t="shared" ca="1" si="44"/>
        <v>0</v>
      </c>
      <c r="R84" s="7">
        <f t="shared" ca="1" si="45"/>
        <v>0</v>
      </c>
      <c r="S84" s="2">
        <f t="shared" ca="1" si="29"/>
        <v>0</v>
      </c>
      <c r="T84" s="80">
        <f t="shared" ca="1" si="30"/>
        <v>0</v>
      </c>
      <c r="U84" s="79">
        <f t="shared" ca="1" si="31"/>
        <v>0</v>
      </c>
      <c r="V84" s="80">
        <f t="shared" ca="1" si="32"/>
        <v>0</v>
      </c>
      <c r="W84" s="80">
        <f t="shared" ca="1" si="33"/>
        <v>0</v>
      </c>
      <c r="X84">
        <f t="shared" ca="1" si="46"/>
        <v>0</v>
      </c>
      <c r="Y84" s="35">
        <f t="shared" ca="1" si="34"/>
        <v>0</v>
      </c>
      <c r="Z84" s="35">
        <f t="shared" ca="1" si="35"/>
        <v>0</v>
      </c>
      <c r="AA84" s="42">
        <f t="shared" ca="1" si="47"/>
        <v>0</v>
      </c>
      <c r="AB84" s="42">
        <f t="shared" ca="1" si="36"/>
        <v>0</v>
      </c>
    </row>
    <row r="85" spans="2:28" x14ac:dyDescent="0.25">
      <c r="B85">
        <v>83</v>
      </c>
      <c r="C85" s="35">
        <f t="shared" ca="1" si="37"/>
        <v>-27000</v>
      </c>
      <c r="D85" s="46">
        <f ca="1">IF(AB84&gt;0,ROUND(PMT(EvalSheet!$F$92/12,EvalSheet!$F$96*12,-C85),5),0)</f>
        <v>0</v>
      </c>
      <c r="E85" s="6">
        <f t="shared" ca="1" si="38"/>
        <v>0</v>
      </c>
      <c r="F85" s="2">
        <f t="shared" ca="1" si="24"/>
        <v>0</v>
      </c>
      <c r="G85" s="80">
        <f t="shared" ca="1" si="25"/>
        <v>0</v>
      </c>
      <c r="H85" s="79">
        <f t="shared" ca="1" si="26"/>
        <v>0</v>
      </c>
      <c r="I85" s="80">
        <f t="shared" ca="1" si="27"/>
        <v>0</v>
      </c>
      <c r="J85" s="80">
        <f t="shared" ca="1" si="28"/>
        <v>0</v>
      </c>
      <c r="K85" s="6">
        <f t="shared" ca="1" si="39"/>
        <v>0</v>
      </c>
      <c r="L85" s="7">
        <v>0</v>
      </c>
      <c r="M85" s="7">
        <f t="shared" ca="1" si="40"/>
        <v>0</v>
      </c>
      <c r="N85" s="7">
        <f t="shared" ca="1" si="41"/>
        <v>0</v>
      </c>
      <c r="O85" s="7">
        <f t="shared" ca="1" si="42"/>
        <v>0</v>
      </c>
      <c r="P85" s="7">
        <f t="shared" ca="1" si="43"/>
        <v>0</v>
      </c>
      <c r="Q85" s="6">
        <f t="shared" ca="1" si="44"/>
        <v>0</v>
      </c>
      <c r="R85" s="7">
        <f t="shared" ca="1" si="45"/>
        <v>0</v>
      </c>
      <c r="S85" s="2">
        <f t="shared" ca="1" si="29"/>
        <v>0</v>
      </c>
      <c r="T85" s="80">
        <f t="shared" ca="1" si="30"/>
        <v>0</v>
      </c>
      <c r="U85" s="79">
        <f t="shared" ca="1" si="31"/>
        <v>0</v>
      </c>
      <c r="V85" s="80">
        <f t="shared" ca="1" si="32"/>
        <v>0</v>
      </c>
      <c r="W85" s="80">
        <f t="shared" ca="1" si="33"/>
        <v>0</v>
      </c>
      <c r="X85">
        <f t="shared" ca="1" si="46"/>
        <v>0</v>
      </c>
      <c r="Y85" s="35">
        <f t="shared" ca="1" si="34"/>
        <v>0</v>
      </c>
      <c r="Z85" s="35">
        <f t="shared" ca="1" si="35"/>
        <v>0</v>
      </c>
      <c r="AA85" s="42">
        <f t="shared" ca="1" si="47"/>
        <v>0</v>
      </c>
      <c r="AB85" s="42">
        <f t="shared" ca="1" si="36"/>
        <v>0</v>
      </c>
    </row>
    <row r="86" spans="2:28" x14ac:dyDescent="0.25">
      <c r="B86">
        <v>84</v>
      </c>
      <c r="C86" s="35">
        <f t="shared" ca="1" si="37"/>
        <v>-27000</v>
      </c>
      <c r="D86" s="46">
        <f ca="1">IF(AB85&gt;0,ROUND(PMT(EvalSheet!$F$92/12,EvalSheet!$F$96*12,-C86),5),0)</f>
        <v>0</v>
      </c>
      <c r="E86" s="6">
        <f t="shared" ca="1" si="38"/>
        <v>0</v>
      </c>
      <c r="F86" s="2">
        <f t="shared" ca="1" si="24"/>
        <v>0</v>
      </c>
      <c r="G86" s="80">
        <f t="shared" ca="1" si="25"/>
        <v>0</v>
      </c>
      <c r="H86" s="79">
        <f t="shared" ca="1" si="26"/>
        <v>0</v>
      </c>
      <c r="I86" s="80">
        <f t="shared" ca="1" si="27"/>
        <v>0</v>
      </c>
      <c r="J86" s="80">
        <f t="shared" ca="1" si="28"/>
        <v>0</v>
      </c>
      <c r="K86" s="6">
        <f t="shared" ca="1" si="39"/>
        <v>0</v>
      </c>
      <c r="L86" s="7">
        <v>0</v>
      </c>
      <c r="M86" s="7">
        <f t="shared" ca="1" si="40"/>
        <v>0</v>
      </c>
      <c r="N86" s="7">
        <f t="shared" ca="1" si="41"/>
        <v>0</v>
      </c>
      <c r="O86" s="7">
        <f t="shared" ca="1" si="42"/>
        <v>0</v>
      </c>
      <c r="P86" s="7">
        <f t="shared" ca="1" si="43"/>
        <v>0</v>
      </c>
      <c r="Q86" s="6">
        <f t="shared" ca="1" si="44"/>
        <v>0</v>
      </c>
      <c r="R86" s="7">
        <f t="shared" ca="1" si="45"/>
        <v>0</v>
      </c>
      <c r="S86" s="2">
        <f t="shared" ca="1" si="29"/>
        <v>0</v>
      </c>
      <c r="T86" s="80">
        <f t="shared" ca="1" si="30"/>
        <v>0</v>
      </c>
      <c r="U86" s="79">
        <f t="shared" ca="1" si="31"/>
        <v>0</v>
      </c>
      <c r="V86" s="80">
        <f t="shared" ca="1" si="32"/>
        <v>0</v>
      </c>
      <c r="W86" s="80">
        <f t="shared" ca="1" si="33"/>
        <v>0</v>
      </c>
      <c r="X86">
        <f t="shared" ca="1" si="46"/>
        <v>0</v>
      </c>
      <c r="Y86" s="35">
        <f t="shared" ca="1" si="34"/>
        <v>0</v>
      </c>
      <c r="Z86" s="35">
        <f t="shared" ca="1" si="35"/>
        <v>0</v>
      </c>
      <c r="AA86" s="42">
        <f t="shared" ca="1" si="47"/>
        <v>0</v>
      </c>
      <c r="AB86" s="42">
        <f t="shared" ca="1" si="36"/>
        <v>0</v>
      </c>
    </row>
    <row r="87" spans="2:28" x14ac:dyDescent="0.25">
      <c r="B87">
        <v>85</v>
      </c>
      <c r="C87" s="35">
        <f t="shared" ca="1" si="37"/>
        <v>-27000</v>
      </c>
      <c r="D87" s="46">
        <f ca="1">IF(AB86&gt;0,ROUND(PMT(EvalSheet!$F$92/12,EvalSheet!$F$96*12,-C87),5),0)</f>
        <v>0</v>
      </c>
      <c r="E87" s="6">
        <f t="shared" ca="1" si="38"/>
        <v>0</v>
      </c>
      <c r="F87" s="2">
        <f t="shared" ca="1" si="24"/>
        <v>0</v>
      </c>
      <c r="G87" s="80">
        <f t="shared" ca="1" si="25"/>
        <v>0</v>
      </c>
      <c r="H87" s="79">
        <f t="shared" ca="1" si="26"/>
        <v>0</v>
      </c>
      <c r="I87" s="80">
        <f t="shared" ca="1" si="27"/>
        <v>0</v>
      </c>
      <c r="J87" s="80">
        <f t="shared" ca="1" si="28"/>
        <v>0</v>
      </c>
      <c r="K87" s="6">
        <f t="shared" ca="1" si="39"/>
        <v>0</v>
      </c>
      <c r="L87" s="7">
        <v>0</v>
      </c>
      <c r="M87" s="7">
        <f t="shared" ca="1" si="40"/>
        <v>0</v>
      </c>
      <c r="N87" s="7">
        <f t="shared" ca="1" si="41"/>
        <v>0</v>
      </c>
      <c r="O87" s="7">
        <f t="shared" ca="1" si="42"/>
        <v>0</v>
      </c>
      <c r="P87" s="7">
        <f t="shared" ca="1" si="43"/>
        <v>0</v>
      </c>
      <c r="Q87" s="6">
        <f t="shared" ca="1" si="44"/>
        <v>0</v>
      </c>
      <c r="R87" s="7">
        <f t="shared" ca="1" si="45"/>
        <v>0</v>
      </c>
      <c r="S87" s="2">
        <f t="shared" ca="1" si="29"/>
        <v>0</v>
      </c>
      <c r="T87" s="80">
        <f t="shared" ca="1" si="30"/>
        <v>0</v>
      </c>
      <c r="U87" s="79">
        <f t="shared" ca="1" si="31"/>
        <v>0</v>
      </c>
      <c r="V87" s="80">
        <f t="shared" ca="1" si="32"/>
        <v>0</v>
      </c>
      <c r="W87" s="80">
        <f t="shared" ca="1" si="33"/>
        <v>0</v>
      </c>
      <c r="X87">
        <f t="shared" ca="1" si="46"/>
        <v>0</v>
      </c>
      <c r="Y87" s="35">
        <f t="shared" ca="1" si="34"/>
        <v>0</v>
      </c>
      <c r="Z87" s="35">
        <f t="shared" ca="1" si="35"/>
        <v>0</v>
      </c>
      <c r="AA87" s="42">
        <f t="shared" ca="1" si="47"/>
        <v>0</v>
      </c>
      <c r="AB87" s="42">
        <f t="shared" ca="1" si="36"/>
        <v>0</v>
      </c>
    </row>
    <row r="88" spans="2:28" x14ac:dyDescent="0.25">
      <c r="B88">
        <v>86</v>
      </c>
      <c r="C88" s="35">
        <f t="shared" ca="1" si="37"/>
        <v>-27000</v>
      </c>
      <c r="D88" s="46">
        <f ca="1">IF(AB87&gt;0,ROUND(PMT(EvalSheet!$F$92/12,EvalSheet!$F$96*12,-C88),5),0)</f>
        <v>0</v>
      </c>
      <c r="E88" s="6">
        <f t="shared" ca="1" si="38"/>
        <v>0</v>
      </c>
      <c r="F88" s="2">
        <f t="shared" ca="1" si="24"/>
        <v>0</v>
      </c>
      <c r="G88" s="80">
        <f t="shared" ca="1" si="25"/>
        <v>0</v>
      </c>
      <c r="H88" s="79">
        <f t="shared" ca="1" si="26"/>
        <v>0</v>
      </c>
      <c r="I88" s="80">
        <f t="shared" ca="1" si="27"/>
        <v>0</v>
      </c>
      <c r="J88" s="80">
        <f t="shared" ca="1" si="28"/>
        <v>0</v>
      </c>
      <c r="K88" s="6">
        <f t="shared" ca="1" si="39"/>
        <v>0</v>
      </c>
      <c r="L88" s="7">
        <v>0</v>
      </c>
      <c r="M88" s="7">
        <f t="shared" ca="1" si="40"/>
        <v>0</v>
      </c>
      <c r="N88" s="7">
        <f t="shared" ca="1" si="41"/>
        <v>0</v>
      </c>
      <c r="O88" s="7">
        <f t="shared" ca="1" si="42"/>
        <v>0</v>
      </c>
      <c r="P88" s="7">
        <f t="shared" ca="1" si="43"/>
        <v>0</v>
      </c>
      <c r="Q88" s="6">
        <f t="shared" ca="1" si="44"/>
        <v>0</v>
      </c>
      <c r="R88" s="7">
        <f t="shared" ca="1" si="45"/>
        <v>0</v>
      </c>
      <c r="S88" s="2">
        <f t="shared" ca="1" si="29"/>
        <v>0</v>
      </c>
      <c r="T88" s="80">
        <f t="shared" ca="1" si="30"/>
        <v>0</v>
      </c>
      <c r="U88" s="79">
        <f t="shared" ca="1" si="31"/>
        <v>0</v>
      </c>
      <c r="V88" s="80">
        <f t="shared" ca="1" si="32"/>
        <v>0</v>
      </c>
      <c r="W88" s="80">
        <f t="shared" ca="1" si="33"/>
        <v>0</v>
      </c>
      <c r="X88">
        <f t="shared" ca="1" si="46"/>
        <v>0</v>
      </c>
      <c r="Y88" s="35">
        <f t="shared" ca="1" si="34"/>
        <v>0</v>
      </c>
      <c r="Z88" s="35">
        <f t="shared" ca="1" si="35"/>
        <v>0</v>
      </c>
      <c r="AA88" s="42">
        <f t="shared" ca="1" si="47"/>
        <v>0</v>
      </c>
      <c r="AB88" s="42">
        <f t="shared" ca="1" si="36"/>
        <v>0</v>
      </c>
    </row>
    <row r="89" spans="2:28" x14ac:dyDescent="0.25">
      <c r="B89">
        <v>87</v>
      </c>
      <c r="C89" s="35">
        <f t="shared" ca="1" si="37"/>
        <v>-27000</v>
      </c>
      <c r="D89" s="46">
        <f ca="1">IF(AB88&gt;0,ROUND(PMT(EvalSheet!$F$92/12,EvalSheet!$F$96*12,-C89),5),0)</f>
        <v>0</v>
      </c>
      <c r="E89" s="6">
        <f t="shared" ca="1" si="38"/>
        <v>0</v>
      </c>
      <c r="F89" s="2">
        <f t="shared" ca="1" si="24"/>
        <v>0</v>
      </c>
      <c r="G89" s="80">
        <f t="shared" ca="1" si="25"/>
        <v>0</v>
      </c>
      <c r="H89" s="79">
        <f t="shared" ca="1" si="26"/>
        <v>0</v>
      </c>
      <c r="I89" s="80">
        <f t="shared" ca="1" si="27"/>
        <v>0</v>
      </c>
      <c r="J89" s="80">
        <f t="shared" ca="1" si="28"/>
        <v>0</v>
      </c>
      <c r="K89" s="6">
        <f t="shared" ca="1" si="39"/>
        <v>0</v>
      </c>
      <c r="L89" s="7">
        <v>0</v>
      </c>
      <c r="M89" s="7">
        <f t="shared" ca="1" si="40"/>
        <v>0</v>
      </c>
      <c r="N89" s="7">
        <f t="shared" ca="1" si="41"/>
        <v>0</v>
      </c>
      <c r="O89" s="7">
        <f t="shared" ca="1" si="42"/>
        <v>0</v>
      </c>
      <c r="P89" s="7">
        <f t="shared" ca="1" si="43"/>
        <v>0</v>
      </c>
      <c r="Q89" s="6">
        <f t="shared" ca="1" si="44"/>
        <v>0</v>
      </c>
      <c r="R89" s="7">
        <f t="shared" ca="1" si="45"/>
        <v>0</v>
      </c>
      <c r="S89" s="2">
        <f t="shared" ca="1" si="29"/>
        <v>0</v>
      </c>
      <c r="T89" s="80">
        <f t="shared" ca="1" si="30"/>
        <v>0</v>
      </c>
      <c r="U89" s="79">
        <f t="shared" ca="1" si="31"/>
        <v>0</v>
      </c>
      <c r="V89" s="80">
        <f t="shared" ca="1" si="32"/>
        <v>0</v>
      </c>
      <c r="W89" s="80">
        <f t="shared" ca="1" si="33"/>
        <v>0</v>
      </c>
      <c r="X89">
        <f t="shared" ca="1" si="46"/>
        <v>0</v>
      </c>
      <c r="Y89" s="35">
        <f t="shared" ca="1" si="34"/>
        <v>0</v>
      </c>
      <c r="Z89" s="35">
        <f t="shared" ca="1" si="35"/>
        <v>0</v>
      </c>
      <c r="AA89" s="42">
        <f t="shared" ca="1" si="47"/>
        <v>0</v>
      </c>
      <c r="AB89" s="42">
        <f t="shared" ca="1" si="36"/>
        <v>0</v>
      </c>
    </row>
    <row r="90" spans="2:28" x14ac:dyDescent="0.25">
      <c r="B90">
        <v>88</v>
      </c>
      <c r="C90" s="35">
        <f t="shared" ca="1" si="37"/>
        <v>-27000</v>
      </c>
      <c r="D90" s="46">
        <f ca="1">IF(AB89&gt;0,ROUND(PMT(EvalSheet!$F$92/12,EvalSheet!$F$96*12,-C90),5),0)</f>
        <v>0</v>
      </c>
      <c r="E90" s="6">
        <f t="shared" ca="1" si="38"/>
        <v>0</v>
      </c>
      <c r="F90" s="2">
        <f t="shared" ca="1" si="24"/>
        <v>0</v>
      </c>
      <c r="G90" s="80">
        <f t="shared" ca="1" si="25"/>
        <v>0</v>
      </c>
      <c r="H90" s="79">
        <f t="shared" ca="1" si="26"/>
        <v>0</v>
      </c>
      <c r="I90" s="80">
        <f t="shared" ca="1" si="27"/>
        <v>0</v>
      </c>
      <c r="J90" s="80">
        <f t="shared" ca="1" si="28"/>
        <v>0</v>
      </c>
      <c r="K90" s="6">
        <f t="shared" ca="1" si="39"/>
        <v>0</v>
      </c>
      <c r="L90" s="7">
        <v>0</v>
      </c>
      <c r="M90" s="7">
        <f t="shared" ca="1" si="40"/>
        <v>0</v>
      </c>
      <c r="N90" s="7">
        <f t="shared" ca="1" si="41"/>
        <v>0</v>
      </c>
      <c r="O90" s="7">
        <f t="shared" ca="1" si="42"/>
        <v>0</v>
      </c>
      <c r="P90" s="7">
        <f t="shared" ca="1" si="43"/>
        <v>0</v>
      </c>
      <c r="Q90" s="6">
        <f t="shared" ca="1" si="44"/>
        <v>0</v>
      </c>
      <c r="R90" s="7">
        <f t="shared" ca="1" si="45"/>
        <v>0</v>
      </c>
      <c r="S90" s="2">
        <f t="shared" ca="1" si="29"/>
        <v>0</v>
      </c>
      <c r="T90" s="80">
        <f t="shared" ca="1" si="30"/>
        <v>0</v>
      </c>
      <c r="U90" s="79">
        <f t="shared" ca="1" si="31"/>
        <v>0</v>
      </c>
      <c r="V90" s="80">
        <f t="shared" ca="1" si="32"/>
        <v>0</v>
      </c>
      <c r="W90" s="80">
        <f t="shared" ca="1" si="33"/>
        <v>0</v>
      </c>
      <c r="X90">
        <f t="shared" ca="1" si="46"/>
        <v>0</v>
      </c>
      <c r="Y90" s="35">
        <f t="shared" ca="1" si="34"/>
        <v>0</v>
      </c>
      <c r="Z90" s="35">
        <f t="shared" ca="1" si="35"/>
        <v>0</v>
      </c>
      <c r="AA90" s="42">
        <f t="shared" ca="1" si="47"/>
        <v>0</v>
      </c>
      <c r="AB90" s="42">
        <f t="shared" ca="1" si="36"/>
        <v>0</v>
      </c>
    </row>
    <row r="91" spans="2:28" x14ac:dyDescent="0.25">
      <c r="B91">
        <v>89</v>
      </c>
      <c r="C91" s="35">
        <f t="shared" ca="1" si="37"/>
        <v>-27000</v>
      </c>
      <c r="D91" s="46">
        <f ca="1">IF(AB90&gt;0,ROUND(PMT(EvalSheet!$F$92/12,EvalSheet!$F$96*12,-C91),5),0)</f>
        <v>0</v>
      </c>
      <c r="E91" s="6">
        <f t="shared" ca="1" si="38"/>
        <v>0</v>
      </c>
      <c r="F91" s="2">
        <f t="shared" ca="1" si="24"/>
        <v>0</v>
      </c>
      <c r="G91" s="80">
        <f t="shared" ca="1" si="25"/>
        <v>0</v>
      </c>
      <c r="H91" s="79">
        <f t="shared" ca="1" si="26"/>
        <v>0</v>
      </c>
      <c r="I91" s="80">
        <f t="shared" ca="1" si="27"/>
        <v>0</v>
      </c>
      <c r="J91" s="80">
        <f t="shared" ca="1" si="28"/>
        <v>0</v>
      </c>
      <c r="K91" s="6">
        <f t="shared" ca="1" si="39"/>
        <v>0</v>
      </c>
      <c r="L91" s="7">
        <v>0</v>
      </c>
      <c r="M91" s="7">
        <f t="shared" ca="1" si="40"/>
        <v>0</v>
      </c>
      <c r="N91" s="7">
        <f t="shared" ca="1" si="41"/>
        <v>0</v>
      </c>
      <c r="O91" s="7">
        <f t="shared" ca="1" si="42"/>
        <v>0</v>
      </c>
      <c r="P91" s="7">
        <f t="shared" ca="1" si="43"/>
        <v>0</v>
      </c>
      <c r="Q91" s="6">
        <f t="shared" ca="1" si="44"/>
        <v>0</v>
      </c>
      <c r="R91" s="7">
        <f t="shared" ca="1" si="45"/>
        <v>0</v>
      </c>
      <c r="S91" s="2">
        <f t="shared" ca="1" si="29"/>
        <v>0</v>
      </c>
      <c r="T91" s="80">
        <f t="shared" ca="1" si="30"/>
        <v>0</v>
      </c>
      <c r="U91" s="79">
        <f t="shared" ca="1" si="31"/>
        <v>0</v>
      </c>
      <c r="V91" s="80">
        <f t="shared" ca="1" si="32"/>
        <v>0</v>
      </c>
      <c r="W91" s="80">
        <f t="shared" ca="1" si="33"/>
        <v>0</v>
      </c>
      <c r="X91">
        <f t="shared" ca="1" si="46"/>
        <v>0</v>
      </c>
      <c r="Y91" s="35">
        <f t="shared" ca="1" si="34"/>
        <v>0</v>
      </c>
      <c r="Z91" s="35">
        <f t="shared" ca="1" si="35"/>
        <v>0</v>
      </c>
      <c r="AA91" s="42">
        <f t="shared" ca="1" si="47"/>
        <v>0</v>
      </c>
      <c r="AB91" s="42">
        <f t="shared" ca="1" si="36"/>
        <v>0</v>
      </c>
    </row>
    <row r="92" spans="2:28" x14ac:dyDescent="0.25">
      <c r="B92">
        <v>90</v>
      </c>
      <c r="C92" s="35">
        <f t="shared" ca="1" si="37"/>
        <v>-27000</v>
      </c>
      <c r="D92" s="46">
        <f ca="1">IF(AB91&gt;0,ROUND(PMT(EvalSheet!$F$92/12,EvalSheet!$F$96*12,-C92),5),0)</f>
        <v>0</v>
      </c>
      <c r="E92" s="6">
        <f t="shared" ca="1" si="38"/>
        <v>0</v>
      </c>
      <c r="F92" s="2">
        <f t="shared" ca="1" si="24"/>
        <v>0</v>
      </c>
      <c r="G92" s="80">
        <f t="shared" ca="1" si="25"/>
        <v>0</v>
      </c>
      <c r="H92" s="79">
        <f t="shared" ca="1" si="26"/>
        <v>0</v>
      </c>
      <c r="I92" s="80">
        <f t="shared" ca="1" si="27"/>
        <v>0</v>
      </c>
      <c r="J92" s="80">
        <f t="shared" ca="1" si="28"/>
        <v>0</v>
      </c>
      <c r="K92" s="6">
        <f t="shared" ca="1" si="39"/>
        <v>0</v>
      </c>
      <c r="L92" s="7">
        <v>0</v>
      </c>
      <c r="M92" s="7">
        <f t="shared" ca="1" si="40"/>
        <v>0</v>
      </c>
      <c r="N92" s="7">
        <f t="shared" ca="1" si="41"/>
        <v>0</v>
      </c>
      <c r="O92" s="7">
        <f t="shared" ca="1" si="42"/>
        <v>0</v>
      </c>
      <c r="P92" s="7">
        <f t="shared" ca="1" si="43"/>
        <v>0</v>
      </c>
      <c r="Q92" s="6">
        <f t="shared" ca="1" si="44"/>
        <v>0</v>
      </c>
      <c r="R92" s="7">
        <f t="shared" ca="1" si="45"/>
        <v>0</v>
      </c>
      <c r="S92" s="2">
        <f t="shared" ca="1" si="29"/>
        <v>0</v>
      </c>
      <c r="T92" s="80">
        <f t="shared" ca="1" si="30"/>
        <v>0</v>
      </c>
      <c r="U92" s="79">
        <f t="shared" ca="1" si="31"/>
        <v>0</v>
      </c>
      <c r="V92" s="80">
        <f t="shared" ca="1" si="32"/>
        <v>0</v>
      </c>
      <c r="W92" s="80">
        <f t="shared" ca="1" si="33"/>
        <v>0</v>
      </c>
      <c r="X92">
        <f t="shared" ca="1" si="46"/>
        <v>0</v>
      </c>
      <c r="Y92" s="35">
        <f t="shared" ca="1" si="34"/>
        <v>0</v>
      </c>
      <c r="Z92" s="35">
        <f t="shared" ca="1" si="35"/>
        <v>0</v>
      </c>
      <c r="AA92" s="42">
        <f t="shared" ca="1" si="47"/>
        <v>0</v>
      </c>
      <c r="AB92" s="42">
        <f t="shared" ca="1" si="36"/>
        <v>0</v>
      </c>
    </row>
    <row r="93" spans="2:28" x14ac:dyDescent="0.25">
      <c r="B93">
        <v>91</v>
      </c>
      <c r="C93" s="35">
        <f t="shared" ca="1" si="37"/>
        <v>-27000</v>
      </c>
      <c r="D93" s="46">
        <f ca="1">IF(AB92&gt;0,ROUND(PMT(EvalSheet!$F$92/12,EvalSheet!$F$96*12,-C93),5),0)</f>
        <v>0</v>
      </c>
      <c r="E93" s="6">
        <f t="shared" ca="1" si="38"/>
        <v>0</v>
      </c>
      <c r="F93" s="2">
        <f t="shared" ca="1" si="24"/>
        <v>0</v>
      </c>
      <c r="G93" s="80">
        <f t="shared" ca="1" si="25"/>
        <v>0</v>
      </c>
      <c r="H93" s="79">
        <f t="shared" ca="1" si="26"/>
        <v>0</v>
      </c>
      <c r="I93" s="80">
        <f t="shared" ca="1" si="27"/>
        <v>0</v>
      </c>
      <c r="J93" s="80">
        <f t="shared" ca="1" si="28"/>
        <v>0</v>
      </c>
      <c r="K93" s="6">
        <f t="shared" ca="1" si="39"/>
        <v>0</v>
      </c>
      <c r="L93" s="7">
        <v>0</v>
      </c>
      <c r="M93" s="7">
        <f t="shared" ca="1" si="40"/>
        <v>0</v>
      </c>
      <c r="N93" s="7">
        <f t="shared" ca="1" si="41"/>
        <v>0</v>
      </c>
      <c r="O93" s="7">
        <f t="shared" ca="1" si="42"/>
        <v>0</v>
      </c>
      <c r="P93" s="7">
        <f t="shared" ca="1" si="43"/>
        <v>0</v>
      </c>
      <c r="Q93" s="6">
        <f t="shared" ca="1" si="44"/>
        <v>0</v>
      </c>
      <c r="R93" s="7">
        <f t="shared" ca="1" si="45"/>
        <v>0</v>
      </c>
      <c r="S93" s="2">
        <f t="shared" ca="1" si="29"/>
        <v>0</v>
      </c>
      <c r="T93" s="80">
        <f t="shared" ca="1" si="30"/>
        <v>0</v>
      </c>
      <c r="U93" s="79">
        <f t="shared" ca="1" si="31"/>
        <v>0</v>
      </c>
      <c r="V93" s="80">
        <f t="shared" ca="1" si="32"/>
        <v>0</v>
      </c>
      <c r="W93" s="80">
        <f t="shared" ca="1" si="33"/>
        <v>0</v>
      </c>
      <c r="X93">
        <f t="shared" ca="1" si="46"/>
        <v>0</v>
      </c>
      <c r="Y93" s="35">
        <f t="shared" ca="1" si="34"/>
        <v>0</v>
      </c>
      <c r="Z93" s="35">
        <f t="shared" ca="1" si="35"/>
        <v>0</v>
      </c>
      <c r="AA93" s="42">
        <f t="shared" ca="1" si="47"/>
        <v>0</v>
      </c>
      <c r="AB93" s="42">
        <f t="shared" ca="1" si="36"/>
        <v>0</v>
      </c>
    </row>
    <row r="94" spans="2:28" x14ac:dyDescent="0.25">
      <c r="B94">
        <v>92</v>
      </c>
      <c r="C94" s="35">
        <f t="shared" ca="1" si="37"/>
        <v>-27000</v>
      </c>
      <c r="D94" s="46">
        <f ca="1">IF(AB93&gt;0,ROUND(PMT(EvalSheet!$F$92/12,EvalSheet!$F$96*12,-C94),5),0)</f>
        <v>0</v>
      </c>
      <c r="E94" s="6">
        <f t="shared" ca="1" si="38"/>
        <v>0</v>
      </c>
      <c r="F94" s="2">
        <f t="shared" ca="1" si="24"/>
        <v>0</v>
      </c>
      <c r="G94" s="80">
        <f t="shared" ca="1" si="25"/>
        <v>0</v>
      </c>
      <c r="H94" s="79">
        <f t="shared" ca="1" si="26"/>
        <v>0</v>
      </c>
      <c r="I94" s="80">
        <f t="shared" ca="1" si="27"/>
        <v>0</v>
      </c>
      <c r="J94" s="80">
        <f t="shared" ca="1" si="28"/>
        <v>0</v>
      </c>
      <c r="K94" s="6">
        <f t="shared" ca="1" si="39"/>
        <v>0</v>
      </c>
      <c r="L94" s="7">
        <v>0</v>
      </c>
      <c r="M94" s="7">
        <f t="shared" ca="1" si="40"/>
        <v>0</v>
      </c>
      <c r="N94" s="7">
        <f t="shared" ca="1" si="41"/>
        <v>0</v>
      </c>
      <c r="O94" s="7">
        <f t="shared" ca="1" si="42"/>
        <v>0</v>
      </c>
      <c r="P94" s="7">
        <f t="shared" ca="1" si="43"/>
        <v>0</v>
      </c>
      <c r="Q94" s="6">
        <f t="shared" ca="1" si="44"/>
        <v>0</v>
      </c>
      <c r="R94" s="7">
        <f t="shared" ca="1" si="45"/>
        <v>0</v>
      </c>
      <c r="S94" s="2">
        <f t="shared" ca="1" si="29"/>
        <v>0</v>
      </c>
      <c r="T94" s="80">
        <f t="shared" ca="1" si="30"/>
        <v>0</v>
      </c>
      <c r="U94" s="79">
        <f t="shared" ca="1" si="31"/>
        <v>0</v>
      </c>
      <c r="V94" s="80">
        <f t="shared" ca="1" si="32"/>
        <v>0</v>
      </c>
      <c r="W94" s="80">
        <f t="shared" ca="1" si="33"/>
        <v>0</v>
      </c>
      <c r="X94">
        <f t="shared" ca="1" si="46"/>
        <v>0</v>
      </c>
      <c r="Y94" s="35">
        <f t="shared" ca="1" si="34"/>
        <v>0</v>
      </c>
      <c r="Z94" s="35">
        <f t="shared" ca="1" si="35"/>
        <v>0</v>
      </c>
      <c r="AA94" s="42">
        <f t="shared" ca="1" si="47"/>
        <v>0</v>
      </c>
      <c r="AB94" s="42">
        <f t="shared" ca="1" si="36"/>
        <v>0</v>
      </c>
    </row>
    <row r="95" spans="2:28" x14ac:dyDescent="0.25">
      <c r="B95">
        <v>93</v>
      </c>
      <c r="C95" s="35">
        <f t="shared" ca="1" si="37"/>
        <v>-27000</v>
      </c>
      <c r="D95" s="46">
        <f ca="1">IF(AB94&gt;0,ROUND(PMT(EvalSheet!$F$92/12,EvalSheet!$F$96*12,-C95),5),0)</f>
        <v>0</v>
      </c>
      <c r="E95" s="6">
        <f t="shared" ca="1" si="38"/>
        <v>0</v>
      </c>
      <c r="F95" s="2">
        <f t="shared" ca="1" si="24"/>
        <v>0</v>
      </c>
      <c r="G95" s="80">
        <f t="shared" ca="1" si="25"/>
        <v>0</v>
      </c>
      <c r="H95" s="79">
        <f t="shared" ca="1" si="26"/>
        <v>0</v>
      </c>
      <c r="I95" s="80">
        <f t="shared" ca="1" si="27"/>
        <v>0</v>
      </c>
      <c r="J95" s="80">
        <f t="shared" ca="1" si="28"/>
        <v>0</v>
      </c>
      <c r="K95" s="6">
        <f t="shared" ca="1" si="39"/>
        <v>0</v>
      </c>
      <c r="L95" s="7">
        <v>0</v>
      </c>
      <c r="M95" s="7">
        <f t="shared" ca="1" si="40"/>
        <v>0</v>
      </c>
      <c r="N95" s="7">
        <f t="shared" ca="1" si="41"/>
        <v>0</v>
      </c>
      <c r="O95" s="7">
        <f t="shared" ca="1" si="42"/>
        <v>0</v>
      </c>
      <c r="P95" s="7">
        <f t="shared" ca="1" si="43"/>
        <v>0</v>
      </c>
      <c r="Q95" s="6">
        <f t="shared" ca="1" si="44"/>
        <v>0</v>
      </c>
      <c r="R95" s="7">
        <f t="shared" ca="1" si="45"/>
        <v>0</v>
      </c>
      <c r="S95" s="2">
        <f t="shared" ca="1" si="29"/>
        <v>0</v>
      </c>
      <c r="T95" s="80">
        <f t="shared" ca="1" si="30"/>
        <v>0</v>
      </c>
      <c r="U95" s="79">
        <f t="shared" ca="1" si="31"/>
        <v>0</v>
      </c>
      <c r="V95" s="80">
        <f t="shared" ca="1" si="32"/>
        <v>0</v>
      </c>
      <c r="W95" s="80">
        <f t="shared" ca="1" si="33"/>
        <v>0</v>
      </c>
      <c r="X95">
        <f t="shared" ca="1" si="46"/>
        <v>0</v>
      </c>
      <c r="Y95" s="35">
        <f t="shared" ca="1" si="34"/>
        <v>0</v>
      </c>
      <c r="Z95" s="35">
        <f t="shared" ca="1" si="35"/>
        <v>0</v>
      </c>
      <c r="AA95" s="42">
        <f t="shared" ca="1" si="47"/>
        <v>0</v>
      </c>
      <c r="AB95" s="42">
        <f t="shared" ca="1" si="36"/>
        <v>0</v>
      </c>
    </row>
    <row r="96" spans="2:28" x14ac:dyDescent="0.25">
      <c r="B96">
        <v>94</v>
      </c>
      <c r="C96" s="35">
        <f t="shared" ca="1" si="37"/>
        <v>-27000</v>
      </c>
      <c r="D96" s="46">
        <f ca="1">IF(AB95&gt;0,ROUND(PMT(EvalSheet!$F$92/12,EvalSheet!$F$96*12,-C96),5),0)</f>
        <v>0</v>
      </c>
      <c r="E96" s="6">
        <f t="shared" ca="1" si="38"/>
        <v>0</v>
      </c>
      <c r="F96" s="2">
        <f t="shared" ca="1" si="24"/>
        <v>0</v>
      </c>
      <c r="G96" s="80">
        <f t="shared" ca="1" si="25"/>
        <v>0</v>
      </c>
      <c r="H96" s="79">
        <f t="shared" ca="1" si="26"/>
        <v>0</v>
      </c>
      <c r="I96" s="80">
        <f t="shared" ca="1" si="27"/>
        <v>0</v>
      </c>
      <c r="J96" s="80">
        <f t="shared" ca="1" si="28"/>
        <v>0</v>
      </c>
      <c r="K96" s="6">
        <f t="shared" ca="1" si="39"/>
        <v>0</v>
      </c>
      <c r="L96" s="7">
        <v>0</v>
      </c>
      <c r="M96" s="7">
        <f t="shared" ca="1" si="40"/>
        <v>0</v>
      </c>
      <c r="N96" s="7">
        <f t="shared" ca="1" si="41"/>
        <v>0</v>
      </c>
      <c r="O96" s="7">
        <f t="shared" ca="1" si="42"/>
        <v>0</v>
      </c>
      <c r="P96" s="7">
        <f t="shared" ca="1" si="43"/>
        <v>0</v>
      </c>
      <c r="Q96" s="6">
        <f t="shared" ca="1" si="44"/>
        <v>0</v>
      </c>
      <c r="R96" s="7">
        <f t="shared" ca="1" si="45"/>
        <v>0</v>
      </c>
      <c r="S96" s="2">
        <f t="shared" ca="1" si="29"/>
        <v>0</v>
      </c>
      <c r="T96" s="80">
        <f t="shared" ca="1" si="30"/>
        <v>0</v>
      </c>
      <c r="U96" s="79">
        <f t="shared" ca="1" si="31"/>
        <v>0</v>
      </c>
      <c r="V96" s="80">
        <f t="shared" ca="1" si="32"/>
        <v>0</v>
      </c>
      <c r="W96" s="80">
        <f t="shared" ca="1" si="33"/>
        <v>0</v>
      </c>
      <c r="X96">
        <f t="shared" ca="1" si="46"/>
        <v>0</v>
      </c>
      <c r="Y96" s="35">
        <f t="shared" ca="1" si="34"/>
        <v>0</v>
      </c>
      <c r="Z96" s="35">
        <f t="shared" ca="1" si="35"/>
        <v>0</v>
      </c>
      <c r="AA96" s="42">
        <f t="shared" ca="1" si="47"/>
        <v>0</v>
      </c>
      <c r="AB96" s="42">
        <f t="shared" ca="1" si="36"/>
        <v>0</v>
      </c>
    </row>
    <row r="97" spans="2:28" x14ac:dyDescent="0.25">
      <c r="B97">
        <v>95</v>
      </c>
      <c r="C97" s="35">
        <f t="shared" ca="1" si="37"/>
        <v>-27000</v>
      </c>
      <c r="D97" s="46">
        <f ca="1">IF(AB96&gt;0,ROUND(PMT(EvalSheet!$F$92/12,EvalSheet!$F$96*12,-C97),5),0)</f>
        <v>0</v>
      </c>
      <c r="E97" s="6">
        <f t="shared" ca="1" si="38"/>
        <v>0</v>
      </c>
      <c r="F97" s="2">
        <f t="shared" ca="1" si="24"/>
        <v>0</v>
      </c>
      <c r="G97" s="80">
        <f t="shared" ca="1" si="25"/>
        <v>0</v>
      </c>
      <c r="H97" s="79">
        <f t="shared" ca="1" si="26"/>
        <v>0</v>
      </c>
      <c r="I97" s="80">
        <f t="shared" ca="1" si="27"/>
        <v>0</v>
      </c>
      <c r="J97" s="80">
        <f t="shared" ca="1" si="28"/>
        <v>0</v>
      </c>
      <c r="K97" s="6">
        <f t="shared" ca="1" si="39"/>
        <v>0</v>
      </c>
      <c r="L97" s="7">
        <v>0</v>
      </c>
      <c r="M97" s="7">
        <f t="shared" ca="1" si="40"/>
        <v>0</v>
      </c>
      <c r="N97" s="7">
        <f t="shared" ca="1" si="41"/>
        <v>0</v>
      </c>
      <c r="O97" s="7">
        <f t="shared" ca="1" si="42"/>
        <v>0</v>
      </c>
      <c r="P97" s="7">
        <f t="shared" ca="1" si="43"/>
        <v>0</v>
      </c>
      <c r="Q97" s="6">
        <f t="shared" ca="1" si="44"/>
        <v>0</v>
      </c>
      <c r="R97" s="7">
        <f t="shared" ca="1" si="45"/>
        <v>0</v>
      </c>
      <c r="S97" s="2">
        <f t="shared" ca="1" si="29"/>
        <v>0</v>
      </c>
      <c r="T97" s="80">
        <f t="shared" ca="1" si="30"/>
        <v>0</v>
      </c>
      <c r="U97" s="79">
        <f t="shared" ca="1" si="31"/>
        <v>0</v>
      </c>
      <c r="V97" s="80">
        <f t="shared" ca="1" si="32"/>
        <v>0</v>
      </c>
      <c r="W97" s="80">
        <f t="shared" ca="1" si="33"/>
        <v>0</v>
      </c>
      <c r="X97">
        <f t="shared" ca="1" si="46"/>
        <v>0</v>
      </c>
      <c r="Y97" s="35">
        <f t="shared" ca="1" si="34"/>
        <v>0</v>
      </c>
      <c r="Z97" s="35">
        <f t="shared" ca="1" si="35"/>
        <v>0</v>
      </c>
      <c r="AA97" s="42">
        <f t="shared" ca="1" si="47"/>
        <v>0</v>
      </c>
      <c r="AB97" s="42">
        <f t="shared" ca="1" si="36"/>
        <v>0</v>
      </c>
    </row>
    <row r="98" spans="2:28" x14ac:dyDescent="0.25">
      <c r="B98">
        <v>96</v>
      </c>
      <c r="C98" s="35">
        <f t="shared" ca="1" si="37"/>
        <v>-27000</v>
      </c>
      <c r="D98" s="46">
        <f ca="1">IF(AB97&gt;0,ROUND(PMT(EvalSheet!$F$92/12,EvalSheet!$F$96*12,-C98),5),0)</f>
        <v>0</v>
      </c>
      <c r="E98" s="6">
        <f t="shared" ca="1" si="38"/>
        <v>0</v>
      </c>
      <c r="F98" s="2">
        <f t="shared" ca="1" si="24"/>
        <v>0</v>
      </c>
      <c r="G98" s="80">
        <f t="shared" ca="1" si="25"/>
        <v>0</v>
      </c>
      <c r="H98" s="79">
        <f t="shared" ca="1" si="26"/>
        <v>0</v>
      </c>
      <c r="I98" s="80">
        <f t="shared" ca="1" si="27"/>
        <v>0</v>
      </c>
      <c r="J98" s="80">
        <f t="shared" ca="1" si="28"/>
        <v>0</v>
      </c>
      <c r="K98" s="6">
        <f t="shared" ca="1" si="39"/>
        <v>0</v>
      </c>
      <c r="L98" s="7">
        <v>0</v>
      </c>
      <c r="M98" s="7">
        <f t="shared" ca="1" si="40"/>
        <v>0</v>
      </c>
      <c r="N98" s="7">
        <f t="shared" ca="1" si="41"/>
        <v>0</v>
      </c>
      <c r="O98" s="7">
        <f t="shared" ca="1" si="42"/>
        <v>0</v>
      </c>
      <c r="P98" s="7">
        <f t="shared" ca="1" si="43"/>
        <v>0</v>
      </c>
      <c r="Q98" s="6">
        <f t="shared" ca="1" si="44"/>
        <v>0</v>
      </c>
      <c r="R98" s="7">
        <f t="shared" ca="1" si="45"/>
        <v>0</v>
      </c>
      <c r="S98" s="2">
        <f t="shared" ca="1" si="29"/>
        <v>0</v>
      </c>
      <c r="T98" s="80">
        <f t="shared" ca="1" si="30"/>
        <v>0</v>
      </c>
      <c r="U98" s="79">
        <f t="shared" ca="1" si="31"/>
        <v>0</v>
      </c>
      <c r="V98" s="80">
        <f t="shared" ca="1" si="32"/>
        <v>0</v>
      </c>
      <c r="W98" s="80">
        <f t="shared" ca="1" si="33"/>
        <v>0</v>
      </c>
      <c r="X98">
        <f t="shared" ca="1" si="46"/>
        <v>0</v>
      </c>
      <c r="Y98" s="35">
        <f t="shared" ca="1" si="34"/>
        <v>0</v>
      </c>
      <c r="Z98" s="35">
        <f t="shared" ca="1" si="35"/>
        <v>0</v>
      </c>
      <c r="AA98" s="42">
        <f t="shared" ca="1" si="47"/>
        <v>0</v>
      </c>
      <c r="AB98" s="42">
        <f t="shared" ca="1" si="36"/>
        <v>0</v>
      </c>
    </row>
    <row r="99" spans="2:28" x14ac:dyDescent="0.25">
      <c r="B99">
        <v>97</v>
      </c>
      <c r="C99" s="35">
        <f t="shared" ca="1" si="37"/>
        <v>-27000</v>
      </c>
      <c r="D99" s="46">
        <f ca="1">IF(AB98&gt;0,ROUND(PMT(EvalSheet!$F$92/12,EvalSheet!$F$96*12,-C99),5),0)</f>
        <v>0</v>
      </c>
      <c r="E99" s="6">
        <f t="shared" ca="1" si="38"/>
        <v>0</v>
      </c>
      <c r="F99" s="2">
        <f t="shared" ca="1" si="24"/>
        <v>0</v>
      </c>
      <c r="G99" s="80">
        <f t="shared" ca="1" si="25"/>
        <v>0</v>
      </c>
      <c r="H99" s="79">
        <f t="shared" ca="1" si="26"/>
        <v>0</v>
      </c>
      <c r="I99" s="80">
        <f t="shared" ca="1" si="27"/>
        <v>0</v>
      </c>
      <c r="J99" s="80">
        <f t="shared" ca="1" si="28"/>
        <v>0</v>
      </c>
      <c r="K99" s="6">
        <f t="shared" ca="1" si="39"/>
        <v>0</v>
      </c>
      <c r="L99" s="7">
        <v>0</v>
      </c>
      <c r="M99" s="7">
        <f t="shared" ca="1" si="40"/>
        <v>0</v>
      </c>
      <c r="N99" s="7">
        <f t="shared" ca="1" si="41"/>
        <v>0</v>
      </c>
      <c r="O99" s="7">
        <f t="shared" ca="1" si="42"/>
        <v>0</v>
      </c>
      <c r="P99" s="7">
        <f t="shared" ca="1" si="43"/>
        <v>0</v>
      </c>
      <c r="Q99" s="6">
        <f t="shared" ca="1" si="44"/>
        <v>0</v>
      </c>
      <c r="R99" s="7">
        <f t="shared" ca="1" si="45"/>
        <v>0</v>
      </c>
      <c r="S99" s="2">
        <f t="shared" ca="1" si="29"/>
        <v>0</v>
      </c>
      <c r="T99" s="80">
        <f t="shared" ca="1" si="30"/>
        <v>0</v>
      </c>
      <c r="U99" s="79">
        <f t="shared" ca="1" si="31"/>
        <v>0</v>
      </c>
      <c r="V99" s="80">
        <f t="shared" ca="1" si="32"/>
        <v>0</v>
      </c>
      <c r="W99" s="80">
        <f t="shared" ca="1" si="33"/>
        <v>0</v>
      </c>
      <c r="X99">
        <f t="shared" ca="1" si="46"/>
        <v>0</v>
      </c>
      <c r="Y99" s="35">
        <f t="shared" ca="1" si="34"/>
        <v>0</v>
      </c>
      <c r="Z99" s="35">
        <f t="shared" ca="1" si="35"/>
        <v>0</v>
      </c>
      <c r="AA99" s="42">
        <f t="shared" ca="1" si="47"/>
        <v>0</v>
      </c>
      <c r="AB99" s="42">
        <f t="shared" ca="1" si="36"/>
        <v>0</v>
      </c>
    </row>
    <row r="100" spans="2:28" x14ac:dyDescent="0.25">
      <c r="B100">
        <v>98</v>
      </c>
      <c r="C100" s="35">
        <f t="shared" ca="1" si="37"/>
        <v>-27000</v>
      </c>
      <c r="D100" s="46">
        <f ca="1">IF(AB99&gt;0,ROUND(PMT(EvalSheet!$F$92/12,EvalSheet!$F$96*12,-C100),5),0)</f>
        <v>0</v>
      </c>
      <c r="E100" s="6">
        <f t="shared" ca="1" si="38"/>
        <v>0</v>
      </c>
      <c r="F100" s="2">
        <f t="shared" ca="1" si="24"/>
        <v>0</v>
      </c>
      <c r="G100" s="80">
        <f t="shared" ca="1" si="25"/>
        <v>0</v>
      </c>
      <c r="H100" s="79">
        <f t="shared" ca="1" si="26"/>
        <v>0</v>
      </c>
      <c r="I100" s="80">
        <f t="shared" ca="1" si="27"/>
        <v>0</v>
      </c>
      <c r="J100" s="80">
        <f t="shared" ca="1" si="28"/>
        <v>0</v>
      </c>
      <c r="K100" s="6">
        <f t="shared" ca="1" si="39"/>
        <v>0</v>
      </c>
      <c r="L100" s="7">
        <v>0</v>
      </c>
      <c r="M100" s="7">
        <f t="shared" ca="1" si="40"/>
        <v>0</v>
      </c>
      <c r="N100" s="7">
        <f t="shared" ca="1" si="41"/>
        <v>0</v>
      </c>
      <c r="O100" s="7">
        <f t="shared" ca="1" si="42"/>
        <v>0</v>
      </c>
      <c r="P100" s="7">
        <f t="shared" ca="1" si="43"/>
        <v>0</v>
      </c>
      <c r="Q100" s="6">
        <f t="shared" ca="1" si="44"/>
        <v>0</v>
      </c>
      <c r="R100" s="7">
        <f t="shared" ca="1" si="45"/>
        <v>0</v>
      </c>
      <c r="S100" s="2">
        <f t="shared" ca="1" si="29"/>
        <v>0</v>
      </c>
      <c r="T100" s="80">
        <f t="shared" ca="1" si="30"/>
        <v>0</v>
      </c>
      <c r="U100" s="79">
        <f t="shared" ca="1" si="31"/>
        <v>0</v>
      </c>
      <c r="V100" s="80">
        <f t="shared" ca="1" si="32"/>
        <v>0</v>
      </c>
      <c r="W100" s="80">
        <f t="shared" ca="1" si="33"/>
        <v>0</v>
      </c>
      <c r="X100">
        <f t="shared" ca="1" si="46"/>
        <v>0</v>
      </c>
      <c r="Y100" s="35">
        <f t="shared" ca="1" si="34"/>
        <v>0</v>
      </c>
      <c r="Z100" s="35">
        <f t="shared" ca="1" si="35"/>
        <v>0</v>
      </c>
      <c r="AA100" s="42">
        <f t="shared" ca="1" si="47"/>
        <v>0</v>
      </c>
      <c r="AB100" s="42">
        <f t="shared" ca="1" si="36"/>
        <v>0</v>
      </c>
    </row>
    <row r="101" spans="2:28" x14ac:dyDescent="0.25">
      <c r="B101">
        <v>99</v>
      </c>
      <c r="C101" s="35">
        <f t="shared" ca="1" si="37"/>
        <v>-27000</v>
      </c>
      <c r="D101" s="46">
        <f ca="1">IF(AB100&gt;0,ROUND(PMT(EvalSheet!$F$92/12,EvalSheet!$F$96*12,-C101),5),0)</f>
        <v>0</v>
      </c>
      <c r="E101" s="6">
        <f t="shared" ca="1" si="38"/>
        <v>0</v>
      </c>
      <c r="F101" s="2">
        <f t="shared" ca="1" si="24"/>
        <v>0</v>
      </c>
      <c r="G101" s="80">
        <f t="shared" ca="1" si="25"/>
        <v>0</v>
      </c>
      <c r="H101" s="79">
        <f t="shared" ca="1" si="26"/>
        <v>0</v>
      </c>
      <c r="I101" s="80">
        <f t="shared" ca="1" si="27"/>
        <v>0</v>
      </c>
      <c r="J101" s="80">
        <f t="shared" ca="1" si="28"/>
        <v>0</v>
      </c>
      <c r="K101" s="6">
        <f t="shared" ca="1" si="39"/>
        <v>0</v>
      </c>
      <c r="L101" s="7">
        <v>0</v>
      </c>
      <c r="M101" s="7">
        <f t="shared" ca="1" si="40"/>
        <v>0</v>
      </c>
      <c r="N101" s="7">
        <f t="shared" ca="1" si="41"/>
        <v>0</v>
      </c>
      <c r="O101" s="7">
        <f t="shared" ca="1" si="42"/>
        <v>0</v>
      </c>
      <c r="P101" s="7">
        <f t="shared" ca="1" si="43"/>
        <v>0</v>
      </c>
      <c r="Q101" s="6">
        <f t="shared" ca="1" si="44"/>
        <v>0</v>
      </c>
      <c r="R101" s="7">
        <f t="shared" ca="1" si="45"/>
        <v>0</v>
      </c>
      <c r="S101" s="2">
        <f t="shared" ca="1" si="29"/>
        <v>0</v>
      </c>
      <c r="T101" s="80">
        <f t="shared" ca="1" si="30"/>
        <v>0</v>
      </c>
      <c r="U101" s="79">
        <f t="shared" ca="1" si="31"/>
        <v>0</v>
      </c>
      <c r="V101" s="80">
        <f t="shared" ca="1" si="32"/>
        <v>0</v>
      </c>
      <c r="W101" s="80">
        <f t="shared" ca="1" si="33"/>
        <v>0</v>
      </c>
      <c r="X101">
        <f t="shared" ca="1" si="46"/>
        <v>0</v>
      </c>
      <c r="Y101" s="35">
        <f t="shared" ca="1" si="34"/>
        <v>0</v>
      </c>
      <c r="Z101" s="35">
        <f t="shared" ca="1" si="35"/>
        <v>0</v>
      </c>
      <c r="AA101" s="42">
        <f t="shared" ca="1" si="47"/>
        <v>0</v>
      </c>
      <c r="AB101" s="42">
        <f t="shared" ca="1" si="36"/>
        <v>0</v>
      </c>
    </row>
    <row r="102" spans="2:28" x14ac:dyDescent="0.25">
      <c r="B102">
        <v>100</v>
      </c>
      <c r="C102" s="35">
        <f t="shared" ca="1" si="37"/>
        <v>-27000</v>
      </c>
      <c r="D102" s="46">
        <f ca="1">IF(AB101&gt;0,ROUND(PMT(EvalSheet!$F$92/12,EvalSheet!$F$96*12,-C102),5),0)</f>
        <v>0</v>
      </c>
      <c r="E102" s="6">
        <f t="shared" ca="1" si="38"/>
        <v>0</v>
      </c>
      <c r="F102" s="2">
        <f t="shared" ca="1" si="24"/>
        <v>0</v>
      </c>
      <c r="G102" s="80">
        <f t="shared" ca="1" si="25"/>
        <v>0</v>
      </c>
      <c r="H102" s="79">
        <f t="shared" ca="1" si="26"/>
        <v>0</v>
      </c>
      <c r="I102" s="80">
        <f t="shared" ca="1" si="27"/>
        <v>0</v>
      </c>
      <c r="J102" s="80">
        <f t="shared" ca="1" si="28"/>
        <v>0</v>
      </c>
      <c r="K102" s="6">
        <f t="shared" ca="1" si="39"/>
        <v>0</v>
      </c>
      <c r="L102" s="7">
        <v>0</v>
      </c>
      <c r="M102" s="7">
        <f t="shared" ca="1" si="40"/>
        <v>0</v>
      </c>
      <c r="N102" s="7">
        <f t="shared" ca="1" si="41"/>
        <v>0</v>
      </c>
      <c r="O102" s="7">
        <f t="shared" ca="1" si="42"/>
        <v>0</v>
      </c>
      <c r="P102" s="7">
        <f t="shared" ca="1" si="43"/>
        <v>0</v>
      </c>
      <c r="Q102" s="6">
        <f t="shared" ca="1" si="44"/>
        <v>0</v>
      </c>
      <c r="R102" s="7">
        <f t="shared" ca="1" si="45"/>
        <v>0</v>
      </c>
      <c r="S102" s="2">
        <f t="shared" ca="1" si="29"/>
        <v>0</v>
      </c>
      <c r="T102" s="80">
        <f t="shared" ca="1" si="30"/>
        <v>0</v>
      </c>
      <c r="U102" s="79">
        <f t="shared" ca="1" si="31"/>
        <v>0</v>
      </c>
      <c r="V102" s="80">
        <f t="shared" ca="1" si="32"/>
        <v>0</v>
      </c>
      <c r="W102" s="80">
        <f t="shared" ca="1" si="33"/>
        <v>0</v>
      </c>
      <c r="X102">
        <f t="shared" ca="1" si="46"/>
        <v>0</v>
      </c>
      <c r="Y102" s="35">
        <f t="shared" ca="1" si="34"/>
        <v>0</v>
      </c>
      <c r="Z102" s="35">
        <f t="shared" ca="1" si="35"/>
        <v>0</v>
      </c>
      <c r="AA102" s="42">
        <f t="shared" ca="1" si="47"/>
        <v>0</v>
      </c>
      <c r="AB102" s="42">
        <f t="shared" ca="1" si="36"/>
        <v>0</v>
      </c>
    </row>
    <row r="103" spans="2:28" x14ac:dyDescent="0.25">
      <c r="B103">
        <v>101</v>
      </c>
      <c r="C103" s="35">
        <f t="shared" ca="1" si="37"/>
        <v>-27000</v>
      </c>
      <c r="D103" s="46">
        <f ca="1">IF(AB102&gt;0,ROUND(PMT(EvalSheet!$F$92/12,EvalSheet!$F$96*12,-C103),5),0)</f>
        <v>0</v>
      </c>
      <c r="E103" s="6">
        <f t="shared" ca="1" si="38"/>
        <v>0</v>
      </c>
      <c r="F103" s="2">
        <f t="shared" ca="1" si="24"/>
        <v>0</v>
      </c>
      <c r="G103" s="80">
        <f t="shared" ca="1" si="25"/>
        <v>0</v>
      </c>
      <c r="H103" s="79">
        <f t="shared" ca="1" si="26"/>
        <v>0</v>
      </c>
      <c r="I103" s="80">
        <f t="shared" ca="1" si="27"/>
        <v>0</v>
      </c>
      <c r="J103" s="80">
        <f t="shared" ca="1" si="28"/>
        <v>0</v>
      </c>
      <c r="K103" s="6">
        <f t="shared" ca="1" si="39"/>
        <v>0</v>
      </c>
      <c r="L103" s="7">
        <v>0</v>
      </c>
      <c r="M103" s="7">
        <f t="shared" ca="1" si="40"/>
        <v>0</v>
      </c>
      <c r="N103" s="7">
        <f t="shared" ca="1" si="41"/>
        <v>0</v>
      </c>
      <c r="O103" s="7">
        <f t="shared" ca="1" si="42"/>
        <v>0</v>
      </c>
      <c r="P103" s="7">
        <f t="shared" ca="1" si="43"/>
        <v>0</v>
      </c>
      <c r="Q103" s="6">
        <f t="shared" ca="1" si="44"/>
        <v>0</v>
      </c>
      <c r="R103" s="7">
        <f t="shared" ca="1" si="45"/>
        <v>0</v>
      </c>
      <c r="S103" s="2">
        <f t="shared" ca="1" si="29"/>
        <v>0</v>
      </c>
      <c r="T103" s="80">
        <f t="shared" ca="1" si="30"/>
        <v>0</v>
      </c>
      <c r="U103" s="79">
        <f t="shared" ca="1" si="31"/>
        <v>0</v>
      </c>
      <c r="V103" s="80">
        <f t="shared" ca="1" si="32"/>
        <v>0</v>
      </c>
      <c r="W103" s="80">
        <f t="shared" ca="1" si="33"/>
        <v>0</v>
      </c>
      <c r="X103">
        <f t="shared" ca="1" si="46"/>
        <v>0</v>
      </c>
      <c r="Y103" s="35">
        <f t="shared" ca="1" si="34"/>
        <v>0</v>
      </c>
      <c r="Z103" s="35">
        <f t="shared" ca="1" si="35"/>
        <v>0</v>
      </c>
      <c r="AA103" s="42">
        <f t="shared" ca="1" si="47"/>
        <v>0</v>
      </c>
      <c r="AB103" s="42">
        <f t="shared" ca="1" si="36"/>
        <v>0</v>
      </c>
    </row>
    <row r="104" spans="2:28" x14ac:dyDescent="0.25">
      <c r="B104">
        <v>102</v>
      </c>
      <c r="C104" s="35">
        <f t="shared" ca="1" si="37"/>
        <v>-27000</v>
      </c>
      <c r="D104" s="46">
        <f ca="1">IF(AB103&gt;0,ROUND(PMT(EvalSheet!$F$92/12,EvalSheet!$F$96*12,-C104),5),0)</f>
        <v>0</v>
      </c>
      <c r="E104" s="6">
        <f t="shared" ca="1" si="38"/>
        <v>0</v>
      </c>
      <c r="F104" s="2">
        <f t="shared" ca="1" si="24"/>
        <v>0</v>
      </c>
      <c r="G104" s="80">
        <f t="shared" ca="1" si="25"/>
        <v>0</v>
      </c>
      <c r="H104" s="79">
        <f t="shared" ca="1" si="26"/>
        <v>0</v>
      </c>
      <c r="I104" s="80">
        <f t="shared" ca="1" si="27"/>
        <v>0</v>
      </c>
      <c r="J104" s="80">
        <f t="shared" ca="1" si="28"/>
        <v>0</v>
      </c>
      <c r="K104" s="6">
        <f t="shared" ca="1" si="39"/>
        <v>0</v>
      </c>
      <c r="L104" s="7">
        <v>0</v>
      </c>
      <c r="M104" s="7">
        <f t="shared" ca="1" si="40"/>
        <v>0</v>
      </c>
      <c r="N104" s="7">
        <f t="shared" ca="1" si="41"/>
        <v>0</v>
      </c>
      <c r="O104" s="7">
        <f t="shared" ca="1" si="42"/>
        <v>0</v>
      </c>
      <c r="P104" s="7">
        <f t="shared" ca="1" si="43"/>
        <v>0</v>
      </c>
      <c r="Q104" s="6">
        <f t="shared" ca="1" si="44"/>
        <v>0</v>
      </c>
      <c r="R104" s="7">
        <f t="shared" ca="1" si="45"/>
        <v>0</v>
      </c>
      <c r="S104" s="2">
        <f t="shared" ca="1" si="29"/>
        <v>0</v>
      </c>
      <c r="T104" s="80">
        <f t="shared" ca="1" si="30"/>
        <v>0</v>
      </c>
      <c r="U104" s="79">
        <f t="shared" ca="1" si="31"/>
        <v>0</v>
      </c>
      <c r="V104" s="80">
        <f t="shared" ca="1" si="32"/>
        <v>0</v>
      </c>
      <c r="W104" s="80">
        <f t="shared" ca="1" si="33"/>
        <v>0</v>
      </c>
      <c r="X104">
        <f t="shared" ca="1" si="46"/>
        <v>0</v>
      </c>
      <c r="Y104" s="35">
        <f t="shared" ca="1" si="34"/>
        <v>0</v>
      </c>
      <c r="Z104" s="35">
        <f t="shared" ca="1" si="35"/>
        <v>0</v>
      </c>
      <c r="AA104" s="42">
        <f t="shared" ca="1" si="47"/>
        <v>0</v>
      </c>
      <c r="AB104" s="42">
        <f t="shared" ca="1" si="36"/>
        <v>0</v>
      </c>
    </row>
    <row r="105" spans="2:28" x14ac:dyDescent="0.25">
      <c r="B105">
        <v>103</v>
      </c>
      <c r="C105" s="35">
        <f t="shared" ca="1" si="37"/>
        <v>-27000</v>
      </c>
      <c r="D105" s="46">
        <f ca="1">IF(AB104&gt;0,ROUND(PMT(EvalSheet!$F$92/12,EvalSheet!$F$96*12,-C105),5),0)</f>
        <v>0</v>
      </c>
      <c r="E105" s="6">
        <f t="shared" ca="1" si="38"/>
        <v>0</v>
      </c>
      <c r="F105" s="2">
        <f t="shared" ca="1" si="24"/>
        <v>0</v>
      </c>
      <c r="G105" s="80">
        <f t="shared" ca="1" si="25"/>
        <v>0</v>
      </c>
      <c r="H105" s="79">
        <f t="shared" ca="1" si="26"/>
        <v>0</v>
      </c>
      <c r="I105" s="80">
        <f t="shared" ca="1" si="27"/>
        <v>0</v>
      </c>
      <c r="J105" s="80">
        <f t="shared" ca="1" si="28"/>
        <v>0</v>
      </c>
      <c r="K105" s="6">
        <f t="shared" ca="1" si="39"/>
        <v>0</v>
      </c>
      <c r="L105" s="7">
        <v>0</v>
      </c>
      <c r="M105" s="7">
        <f t="shared" ca="1" si="40"/>
        <v>0</v>
      </c>
      <c r="N105" s="7">
        <f t="shared" ca="1" si="41"/>
        <v>0</v>
      </c>
      <c r="O105" s="7">
        <f t="shared" ca="1" si="42"/>
        <v>0</v>
      </c>
      <c r="P105" s="7">
        <f t="shared" ca="1" si="43"/>
        <v>0</v>
      </c>
      <c r="Q105" s="6">
        <f t="shared" ca="1" si="44"/>
        <v>0</v>
      </c>
      <c r="R105" s="7">
        <f t="shared" ca="1" si="45"/>
        <v>0</v>
      </c>
      <c r="S105" s="2">
        <f t="shared" ca="1" si="29"/>
        <v>0</v>
      </c>
      <c r="T105" s="80">
        <f t="shared" ca="1" si="30"/>
        <v>0</v>
      </c>
      <c r="U105" s="79">
        <f t="shared" ca="1" si="31"/>
        <v>0</v>
      </c>
      <c r="V105" s="80">
        <f t="shared" ca="1" si="32"/>
        <v>0</v>
      </c>
      <c r="W105" s="80">
        <f t="shared" ca="1" si="33"/>
        <v>0</v>
      </c>
      <c r="X105">
        <f t="shared" ca="1" si="46"/>
        <v>0</v>
      </c>
      <c r="Y105" s="35">
        <f t="shared" ca="1" si="34"/>
        <v>0</v>
      </c>
      <c r="Z105" s="35">
        <f t="shared" ca="1" si="35"/>
        <v>0</v>
      </c>
      <c r="AA105" s="42">
        <f t="shared" ca="1" si="47"/>
        <v>0</v>
      </c>
      <c r="AB105" s="42">
        <f t="shared" ca="1" si="36"/>
        <v>0</v>
      </c>
    </row>
    <row r="106" spans="2:28" x14ac:dyDescent="0.25">
      <c r="B106">
        <v>104</v>
      </c>
      <c r="C106" s="35">
        <f t="shared" ca="1" si="37"/>
        <v>-27000</v>
      </c>
      <c r="D106" s="46">
        <f ca="1">IF(AB105&gt;0,ROUND(PMT(EvalSheet!$F$92/12,EvalSheet!$F$96*12,-C106),5),0)</f>
        <v>0</v>
      </c>
      <c r="E106" s="6">
        <f t="shared" ca="1" si="38"/>
        <v>0</v>
      </c>
      <c r="F106" s="2">
        <f t="shared" ca="1" si="24"/>
        <v>0</v>
      </c>
      <c r="G106" s="80">
        <f t="shared" ca="1" si="25"/>
        <v>0</v>
      </c>
      <c r="H106" s="79">
        <f t="shared" ca="1" si="26"/>
        <v>0</v>
      </c>
      <c r="I106" s="80">
        <f t="shared" ca="1" si="27"/>
        <v>0</v>
      </c>
      <c r="J106" s="80">
        <f t="shared" ca="1" si="28"/>
        <v>0</v>
      </c>
      <c r="K106" s="6">
        <f t="shared" ca="1" si="39"/>
        <v>0</v>
      </c>
      <c r="L106" s="7">
        <v>0</v>
      </c>
      <c r="M106" s="7">
        <f t="shared" ca="1" si="40"/>
        <v>0</v>
      </c>
      <c r="N106" s="7">
        <f t="shared" ca="1" si="41"/>
        <v>0</v>
      </c>
      <c r="O106" s="7">
        <f t="shared" ca="1" si="42"/>
        <v>0</v>
      </c>
      <c r="P106" s="7">
        <f t="shared" ca="1" si="43"/>
        <v>0</v>
      </c>
      <c r="Q106" s="6">
        <f t="shared" ca="1" si="44"/>
        <v>0</v>
      </c>
      <c r="R106" s="7">
        <f t="shared" ca="1" si="45"/>
        <v>0</v>
      </c>
      <c r="S106" s="2">
        <f t="shared" ca="1" si="29"/>
        <v>0</v>
      </c>
      <c r="T106" s="80">
        <f t="shared" ca="1" si="30"/>
        <v>0</v>
      </c>
      <c r="U106" s="79">
        <f t="shared" ca="1" si="31"/>
        <v>0</v>
      </c>
      <c r="V106" s="80">
        <f t="shared" ca="1" si="32"/>
        <v>0</v>
      </c>
      <c r="W106" s="80">
        <f t="shared" ca="1" si="33"/>
        <v>0</v>
      </c>
      <c r="X106">
        <f t="shared" ca="1" si="46"/>
        <v>0</v>
      </c>
      <c r="Y106" s="35">
        <f t="shared" ca="1" si="34"/>
        <v>0</v>
      </c>
      <c r="Z106" s="35">
        <f t="shared" ca="1" si="35"/>
        <v>0</v>
      </c>
      <c r="AA106" s="42">
        <f t="shared" ca="1" si="47"/>
        <v>0</v>
      </c>
      <c r="AB106" s="42">
        <f t="shared" ca="1" si="36"/>
        <v>0</v>
      </c>
    </row>
    <row r="107" spans="2:28" x14ac:dyDescent="0.25">
      <c r="B107">
        <v>105</v>
      </c>
      <c r="C107" s="35">
        <f t="shared" ca="1" si="37"/>
        <v>-27000</v>
      </c>
      <c r="D107" s="46">
        <f ca="1">IF(AB106&gt;0,ROUND(PMT(EvalSheet!$F$92/12,EvalSheet!$F$96*12,-C107),5),0)</f>
        <v>0</v>
      </c>
      <c r="E107" s="6">
        <f t="shared" ca="1" si="38"/>
        <v>0</v>
      </c>
      <c r="F107" s="2">
        <f t="shared" ca="1" si="24"/>
        <v>0</v>
      </c>
      <c r="G107" s="80">
        <f t="shared" ca="1" si="25"/>
        <v>0</v>
      </c>
      <c r="H107" s="79">
        <f t="shared" ca="1" si="26"/>
        <v>0</v>
      </c>
      <c r="I107" s="80">
        <f t="shared" ca="1" si="27"/>
        <v>0</v>
      </c>
      <c r="J107" s="80">
        <f t="shared" ca="1" si="28"/>
        <v>0</v>
      </c>
      <c r="K107" s="6">
        <f t="shared" ca="1" si="39"/>
        <v>0</v>
      </c>
      <c r="L107" s="7">
        <v>0</v>
      </c>
      <c r="M107" s="7">
        <f t="shared" ca="1" si="40"/>
        <v>0</v>
      </c>
      <c r="N107" s="7">
        <f t="shared" ca="1" si="41"/>
        <v>0</v>
      </c>
      <c r="O107" s="7">
        <f t="shared" ca="1" si="42"/>
        <v>0</v>
      </c>
      <c r="P107" s="7">
        <f t="shared" ca="1" si="43"/>
        <v>0</v>
      </c>
      <c r="Q107" s="6">
        <f t="shared" ca="1" si="44"/>
        <v>0</v>
      </c>
      <c r="R107" s="7">
        <f t="shared" ca="1" si="45"/>
        <v>0</v>
      </c>
      <c r="S107" s="2">
        <f t="shared" ca="1" si="29"/>
        <v>0</v>
      </c>
      <c r="T107" s="80">
        <f t="shared" ca="1" si="30"/>
        <v>0</v>
      </c>
      <c r="U107" s="79">
        <f t="shared" ca="1" si="31"/>
        <v>0</v>
      </c>
      <c r="V107" s="80">
        <f t="shared" ca="1" si="32"/>
        <v>0</v>
      </c>
      <c r="W107" s="80">
        <f t="shared" ca="1" si="33"/>
        <v>0</v>
      </c>
      <c r="X107">
        <f t="shared" ca="1" si="46"/>
        <v>0</v>
      </c>
      <c r="Y107" s="35">
        <f t="shared" ca="1" si="34"/>
        <v>0</v>
      </c>
      <c r="Z107" s="35">
        <f t="shared" ca="1" si="35"/>
        <v>0</v>
      </c>
      <c r="AA107" s="42">
        <f t="shared" ca="1" si="47"/>
        <v>0</v>
      </c>
      <c r="AB107" s="42">
        <f t="shared" ca="1" si="36"/>
        <v>0</v>
      </c>
    </row>
    <row r="108" spans="2:28" x14ac:dyDescent="0.25">
      <c r="B108">
        <v>106</v>
      </c>
      <c r="C108" s="35">
        <f t="shared" ca="1" si="37"/>
        <v>-27000</v>
      </c>
      <c r="D108" s="46">
        <f ca="1">IF(AB107&gt;0,ROUND(PMT(EvalSheet!$F$92/12,EvalSheet!$F$96*12,-C108),5),0)</f>
        <v>0</v>
      </c>
      <c r="E108" s="6">
        <f t="shared" ca="1" si="38"/>
        <v>0</v>
      </c>
      <c r="F108" s="2">
        <f t="shared" ca="1" si="24"/>
        <v>0</v>
      </c>
      <c r="G108" s="80">
        <f t="shared" ca="1" si="25"/>
        <v>0</v>
      </c>
      <c r="H108" s="79">
        <f t="shared" ca="1" si="26"/>
        <v>0</v>
      </c>
      <c r="I108" s="80">
        <f t="shared" ca="1" si="27"/>
        <v>0</v>
      </c>
      <c r="J108" s="80">
        <f t="shared" ca="1" si="28"/>
        <v>0</v>
      </c>
      <c r="K108" s="6">
        <f t="shared" ca="1" si="39"/>
        <v>0</v>
      </c>
      <c r="L108" s="7">
        <v>0</v>
      </c>
      <c r="M108" s="7">
        <f t="shared" ca="1" si="40"/>
        <v>0</v>
      </c>
      <c r="N108" s="7">
        <f t="shared" ca="1" si="41"/>
        <v>0</v>
      </c>
      <c r="O108" s="7">
        <f t="shared" ca="1" si="42"/>
        <v>0</v>
      </c>
      <c r="P108" s="7">
        <f t="shared" ca="1" si="43"/>
        <v>0</v>
      </c>
      <c r="Q108" s="6">
        <f t="shared" ca="1" si="44"/>
        <v>0</v>
      </c>
      <c r="R108" s="7">
        <f t="shared" ca="1" si="45"/>
        <v>0</v>
      </c>
      <c r="S108" s="2">
        <f t="shared" ca="1" si="29"/>
        <v>0</v>
      </c>
      <c r="T108" s="80">
        <f t="shared" ca="1" si="30"/>
        <v>0</v>
      </c>
      <c r="U108" s="79">
        <f t="shared" ca="1" si="31"/>
        <v>0</v>
      </c>
      <c r="V108" s="80">
        <f t="shared" ca="1" si="32"/>
        <v>0</v>
      </c>
      <c r="W108" s="80">
        <f t="shared" ca="1" si="33"/>
        <v>0</v>
      </c>
      <c r="X108">
        <f t="shared" ca="1" si="46"/>
        <v>0</v>
      </c>
      <c r="Y108" s="35">
        <f t="shared" ca="1" si="34"/>
        <v>0</v>
      </c>
      <c r="Z108" s="35">
        <f t="shared" ca="1" si="35"/>
        <v>0</v>
      </c>
      <c r="AA108" s="42">
        <f t="shared" ca="1" si="47"/>
        <v>0</v>
      </c>
      <c r="AB108" s="42">
        <f t="shared" ca="1" si="36"/>
        <v>0</v>
      </c>
    </row>
    <row r="109" spans="2:28" x14ac:dyDescent="0.25">
      <c r="B109">
        <v>107</v>
      </c>
      <c r="C109" s="35">
        <f t="shared" ca="1" si="37"/>
        <v>-27000</v>
      </c>
      <c r="D109" s="46">
        <f ca="1">IF(AB108&gt;0,ROUND(PMT(EvalSheet!$F$92/12,EvalSheet!$F$96*12,-C109),5),0)</f>
        <v>0</v>
      </c>
      <c r="E109" s="6">
        <f t="shared" ca="1" si="38"/>
        <v>0</v>
      </c>
      <c r="F109" s="2">
        <f t="shared" ca="1" si="24"/>
        <v>0</v>
      </c>
      <c r="G109" s="80">
        <f t="shared" ca="1" si="25"/>
        <v>0</v>
      </c>
      <c r="H109" s="79">
        <f t="shared" ca="1" si="26"/>
        <v>0</v>
      </c>
      <c r="I109" s="80">
        <f t="shared" ca="1" si="27"/>
        <v>0</v>
      </c>
      <c r="J109" s="80">
        <f t="shared" ca="1" si="28"/>
        <v>0</v>
      </c>
      <c r="K109" s="6">
        <f t="shared" ca="1" si="39"/>
        <v>0</v>
      </c>
      <c r="L109" s="7">
        <v>0</v>
      </c>
      <c r="M109" s="7">
        <f t="shared" ca="1" si="40"/>
        <v>0</v>
      </c>
      <c r="N109" s="7">
        <f t="shared" ca="1" si="41"/>
        <v>0</v>
      </c>
      <c r="O109" s="7">
        <f t="shared" ca="1" si="42"/>
        <v>0</v>
      </c>
      <c r="P109" s="7">
        <f t="shared" ca="1" si="43"/>
        <v>0</v>
      </c>
      <c r="Q109" s="6">
        <f t="shared" ca="1" si="44"/>
        <v>0</v>
      </c>
      <c r="R109" s="7">
        <f t="shared" ca="1" si="45"/>
        <v>0</v>
      </c>
      <c r="S109" s="2">
        <f t="shared" ca="1" si="29"/>
        <v>0</v>
      </c>
      <c r="T109" s="80">
        <f t="shared" ca="1" si="30"/>
        <v>0</v>
      </c>
      <c r="U109" s="79">
        <f t="shared" ca="1" si="31"/>
        <v>0</v>
      </c>
      <c r="V109" s="80">
        <f t="shared" ca="1" si="32"/>
        <v>0</v>
      </c>
      <c r="W109" s="80">
        <f t="shared" ca="1" si="33"/>
        <v>0</v>
      </c>
      <c r="X109">
        <f t="shared" ca="1" si="46"/>
        <v>0</v>
      </c>
      <c r="Y109" s="35">
        <f t="shared" ca="1" si="34"/>
        <v>0</v>
      </c>
      <c r="Z109" s="35">
        <f t="shared" ca="1" si="35"/>
        <v>0</v>
      </c>
      <c r="AA109" s="42">
        <f t="shared" ca="1" si="47"/>
        <v>0</v>
      </c>
      <c r="AB109" s="42">
        <f t="shared" ca="1" si="36"/>
        <v>0</v>
      </c>
    </row>
    <row r="110" spans="2:28" x14ac:dyDescent="0.25">
      <c r="B110">
        <v>108</v>
      </c>
      <c r="C110" s="35">
        <f t="shared" ca="1" si="37"/>
        <v>-27000</v>
      </c>
      <c r="D110" s="46">
        <f ca="1">IF(AB109&gt;0,ROUND(PMT(EvalSheet!$F$92/12,EvalSheet!$F$96*12,-C110),5),0)</f>
        <v>0</v>
      </c>
      <c r="E110" s="6">
        <f t="shared" ca="1" si="38"/>
        <v>0</v>
      </c>
      <c r="F110" s="2">
        <f t="shared" ca="1" si="24"/>
        <v>0</v>
      </c>
      <c r="G110" s="80">
        <f t="shared" ca="1" si="25"/>
        <v>0</v>
      </c>
      <c r="H110" s="79">
        <f t="shared" ca="1" si="26"/>
        <v>0</v>
      </c>
      <c r="I110" s="80">
        <f t="shared" ca="1" si="27"/>
        <v>0</v>
      </c>
      <c r="J110" s="80">
        <f t="shared" ca="1" si="28"/>
        <v>0</v>
      </c>
      <c r="K110" s="6">
        <f t="shared" ca="1" si="39"/>
        <v>0</v>
      </c>
      <c r="L110" s="7">
        <v>0</v>
      </c>
      <c r="M110" s="7">
        <f t="shared" ca="1" si="40"/>
        <v>0</v>
      </c>
      <c r="N110" s="7">
        <f t="shared" ca="1" si="41"/>
        <v>0</v>
      </c>
      <c r="O110" s="7">
        <f t="shared" ca="1" si="42"/>
        <v>0</v>
      </c>
      <c r="P110" s="7">
        <f t="shared" ca="1" si="43"/>
        <v>0</v>
      </c>
      <c r="Q110" s="6">
        <f t="shared" ca="1" si="44"/>
        <v>0</v>
      </c>
      <c r="R110" s="7">
        <f t="shared" ca="1" si="45"/>
        <v>0</v>
      </c>
      <c r="S110" s="2">
        <f t="shared" ca="1" si="29"/>
        <v>0</v>
      </c>
      <c r="T110" s="80">
        <f t="shared" ca="1" si="30"/>
        <v>0</v>
      </c>
      <c r="U110" s="79">
        <f t="shared" ca="1" si="31"/>
        <v>0</v>
      </c>
      <c r="V110" s="80">
        <f t="shared" ca="1" si="32"/>
        <v>0</v>
      </c>
      <c r="W110" s="80">
        <f t="shared" ca="1" si="33"/>
        <v>0</v>
      </c>
      <c r="X110">
        <f t="shared" ca="1" si="46"/>
        <v>0</v>
      </c>
      <c r="Y110" s="35">
        <f t="shared" ca="1" si="34"/>
        <v>0</v>
      </c>
      <c r="Z110" s="35">
        <f t="shared" ca="1" si="35"/>
        <v>0</v>
      </c>
      <c r="AA110" s="42">
        <f t="shared" ca="1" si="47"/>
        <v>0</v>
      </c>
      <c r="AB110" s="42">
        <f t="shared" ca="1" si="36"/>
        <v>0</v>
      </c>
    </row>
    <row r="111" spans="2:28" x14ac:dyDescent="0.25">
      <c r="B111">
        <v>109</v>
      </c>
      <c r="C111" s="35">
        <f t="shared" ca="1" si="37"/>
        <v>-27000</v>
      </c>
      <c r="D111" s="46">
        <f ca="1">IF(AB110&gt;0,ROUND(PMT(EvalSheet!$F$92/12,EvalSheet!$F$96*12,-C111),5),0)</f>
        <v>0</v>
      </c>
      <c r="E111" s="6">
        <f t="shared" ca="1" si="38"/>
        <v>0</v>
      </c>
      <c r="F111" s="2">
        <f t="shared" ca="1" si="24"/>
        <v>0</v>
      </c>
      <c r="G111" s="80">
        <f t="shared" ca="1" si="25"/>
        <v>0</v>
      </c>
      <c r="H111" s="79">
        <f t="shared" ca="1" si="26"/>
        <v>0</v>
      </c>
      <c r="I111" s="80">
        <f t="shared" ca="1" si="27"/>
        <v>0</v>
      </c>
      <c r="J111" s="80">
        <f t="shared" ca="1" si="28"/>
        <v>0</v>
      </c>
      <c r="K111" s="6">
        <f t="shared" ca="1" si="39"/>
        <v>0</v>
      </c>
      <c r="L111" s="7">
        <v>0</v>
      </c>
      <c r="M111" s="7">
        <f t="shared" ca="1" si="40"/>
        <v>0</v>
      </c>
      <c r="N111" s="7">
        <f t="shared" ca="1" si="41"/>
        <v>0</v>
      </c>
      <c r="O111" s="7">
        <f t="shared" ca="1" si="42"/>
        <v>0</v>
      </c>
      <c r="P111" s="7">
        <f t="shared" ca="1" si="43"/>
        <v>0</v>
      </c>
      <c r="Q111" s="6">
        <f t="shared" ca="1" si="44"/>
        <v>0</v>
      </c>
      <c r="R111" s="7">
        <f t="shared" ca="1" si="45"/>
        <v>0</v>
      </c>
      <c r="S111" s="2">
        <f t="shared" ca="1" si="29"/>
        <v>0</v>
      </c>
      <c r="T111" s="80">
        <f t="shared" ca="1" si="30"/>
        <v>0</v>
      </c>
      <c r="U111" s="79">
        <f t="shared" ca="1" si="31"/>
        <v>0</v>
      </c>
      <c r="V111" s="80">
        <f t="shared" ca="1" si="32"/>
        <v>0</v>
      </c>
      <c r="W111" s="80">
        <f t="shared" ca="1" si="33"/>
        <v>0</v>
      </c>
      <c r="X111">
        <f t="shared" ca="1" si="46"/>
        <v>0</v>
      </c>
      <c r="Y111" s="35">
        <f t="shared" ca="1" si="34"/>
        <v>0</v>
      </c>
      <c r="Z111" s="35">
        <f t="shared" ca="1" si="35"/>
        <v>0</v>
      </c>
      <c r="AA111" s="42">
        <f t="shared" ca="1" si="47"/>
        <v>0</v>
      </c>
      <c r="AB111" s="42">
        <f t="shared" ca="1" si="36"/>
        <v>0</v>
      </c>
    </row>
    <row r="112" spans="2:28" x14ac:dyDescent="0.25">
      <c r="B112">
        <v>110</v>
      </c>
      <c r="C112" s="35">
        <f t="shared" ca="1" si="37"/>
        <v>-27000</v>
      </c>
      <c r="D112" s="46">
        <f ca="1">IF(AB111&gt;0,ROUND(PMT(EvalSheet!$F$92/12,EvalSheet!$F$96*12,-C112),5),0)</f>
        <v>0</v>
      </c>
      <c r="E112" s="6">
        <f t="shared" ca="1" si="38"/>
        <v>0</v>
      </c>
      <c r="F112" s="2">
        <f t="shared" ca="1" si="24"/>
        <v>0</v>
      </c>
      <c r="G112" s="80">
        <f t="shared" ca="1" si="25"/>
        <v>0</v>
      </c>
      <c r="H112" s="79">
        <f t="shared" ca="1" si="26"/>
        <v>0</v>
      </c>
      <c r="I112" s="80">
        <f t="shared" ca="1" si="27"/>
        <v>0</v>
      </c>
      <c r="J112" s="80">
        <f t="shared" ca="1" si="28"/>
        <v>0</v>
      </c>
      <c r="K112" s="6">
        <f t="shared" ca="1" si="39"/>
        <v>0</v>
      </c>
      <c r="L112" s="7">
        <v>0</v>
      </c>
      <c r="M112" s="7">
        <f t="shared" ca="1" si="40"/>
        <v>0</v>
      </c>
      <c r="N112" s="7">
        <f t="shared" ca="1" si="41"/>
        <v>0</v>
      </c>
      <c r="O112" s="7">
        <f t="shared" ca="1" si="42"/>
        <v>0</v>
      </c>
      <c r="P112" s="7">
        <f t="shared" ca="1" si="43"/>
        <v>0</v>
      </c>
      <c r="Q112" s="6">
        <f t="shared" ca="1" si="44"/>
        <v>0</v>
      </c>
      <c r="R112" s="7">
        <f t="shared" ca="1" si="45"/>
        <v>0</v>
      </c>
      <c r="S112" s="2">
        <f t="shared" ca="1" si="29"/>
        <v>0</v>
      </c>
      <c r="T112" s="80">
        <f t="shared" ca="1" si="30"/>
        <v>0</v>
      </c>
      <c r="U112" s="79">
        <f t="shared" ca="1" si="31"/>
        <v>0</v>
      </c>
      <c r="V112" s="80">
        <f t="shared" ca="1" si="32"/>
        <v>0</v>
      </c>
      <c r="W112" s="80">
        <f t="shared" ca="1" si="33"/>
        <v>0</v>
      </c>
      <c r="X112">
        <f t="shared" ca="1" si="46"/>
        <v>0</v>
      </c>
      <c r="Y112" s="35">
        <f t="shared" ca="1" si="34"/>
        <v>0</v>
      </c>
      <c r="Z112" s="35">
        <f t="shared" ca="1" si="35"/>
        <v>0</v>
      </c>
      <c r="AA112" s="42">
        <f t="shared" ca="1" si="47"/>
        <v>0</v>
      </c>
      <c r="AB112" s="42">
        <f t="shared" ca="1" si="36"/>
        <v>0</v>
      </c>
    </row>
    <row r="113" spans="2:28" x14ac:dyDescent="0.25">
      <c r="B113">
        <v>111</v>
      </c>
      <c r="C113" s="35">
        <f t="shared" ca="1" si="37"/>
        <v>-27000</v>
      </c>
      <c r="D113" s="46">
        <f ca="1">IF(AB112&gt;0,ROUND(PMT(EvalSheet!$F$92/12,EvalSheet!$F$96*12,-C113),5),0)</f>
        <v>0</v>
      </c>
      <c r="E113" s="6">
        <f t="shared" ca="1" si="38"/>
        <v>0</v>
      </c>
      <c r="F113" s="2">
        <f t="shared" ca="1" si="24"/>
        <v>0</v>
      </c>
      <c r="G113" s="80">
        <f t="shared" ca="1" si="25"/>
        <v>0</v>
      </c>
      <c r="H113" s="79">
        <f t="shared" ca="1" si="26"/>
        <v>0</v>
      </c>
      <c r="I113" s="80">
        <f t="shared" ca="1" si="27"/>
        <v>0</v>
      </c>
      <c r="J113" s="80">
        <f t="shared" ca="1" si="28"/>
        <v>0</v>
      </c>
      <c r="K113" s="6">
        <f t="shared" ca="1" si="39"/>
        <v>0</v>
      </c>
      <c r="L113" s="7">
        <v>0</v>
      </c>
      <c r="M113" s="7">
        <f t="shared" ca="1" si="40"/>
        <v>0</v>
      </c>
      <c r="N113" s="7">
        <f t="shared" ca="1" si="41"/>
        <v>0</v>
      </c>
      <c r="O113" s="7">
        <f t="shared" ca="1" si="42"/>
        <v>0</v>
      </c>
      <c r="P113" s="7">
        <f t="shared" ca="1" si="43"/>
        <v>0</v>
      </c>
      <c r="Q113" s="6">
        <f t="shared" ca="1" si="44"/>
        <v>0</v>
      </c>
      <c r="R113" s="7">
        <f t="shared" ca="1" si="45"/>
        <v>0</v>
      </c>
      <c r="S113" s="2">
        <f t="shared" ca="1" si="29"/>
        <v>0</v>
      </c>
      <c r="T113" s="80">
        <f t="shared" ca="1" si="30"/>
        <v>0</v>
      </c>
      <c r="U113" s="79">
        <f t="shared" ca="1" si="31"/>
        <v>0</v>
      </c>
      <c r="V113" s="80">
        <f t="shared" ca="1" si="32"/>
        <v>0</v>
      </c>
      <c r="W113" s="80">
        <f t="shared" ca="1" si="33"/>
        <v>0</v>
      </c>
      <c r="X113">
        <f t="shared" ca="1" si="46"/>
        <v>0</v>
      </c>
      <c r="Y113" s="35">
        <f t="shared" ca="1" si="34"/>
        <v>0</v>
      </c>
      <c r="Z113" s="35">
        <f t="shared" ca="1" si="35"/>
        <v>0</v>
      </c>
      <c r="AA113" s="42">
        <f t="shared" ca="1" si="47"/>
        <v>0</v>
      </c>
      <c r="AB113" s="42">
        <f t="shared" ca="1" si="36"/>
        <v>0</v>
      </c>
    </row>
    <row r="114" spans="2:28" x14ac:dyDescent="0.25">
      <c r="B114">
        <v>112</v>
      </c>
      <c r="C114" s="35">
        <f t="shared" ca="1" si="37"/>
        <v>-27000</v>
      </c>
      <c r="D114" s="46">
        <f ca="1">IF(AB113&gt;0,ROUND(PMT(EvalSheet!$F$92/12,EvalSheet!$F$96*12,-C114),5),0)</f>
        <v>0</v>
      </c>
      <c r="E114" s="6">
        <f t="shared" ca="1" si="38"/>
        <v>0</v>
      </c>
      <c r="F114" s="2">
        <f t="shared" ca="1" si="24"/>
        <v>0</v>
      </c>
      <c r="G114" s="80">
        <f t="shared" ca="1" si="25"/>
        <v>0</v>
      </c>
      <c r="H114" s="79">
        <f t="shared" ca="1" si="26"/>
        <v>0</v>
      </c>
      <c r="I114" s="80">
        <f t="shared" ca="1" si="27"/>
        <v>0</v>
      </c>
      <c r="J114" s="80">
        <f t="shared" ca="1" si="28"/>
        <v>0</v>
      </c>
      <c r="K114" s="6">
        <f t="shared" ca="1" si="39"/>
        <v>0</v>
      </c>
      <c r="L114" s="7">
        <v>0</v>
      </c>
      <c r="M114" s="7">
        <f t="shared" ca="1" si="40"/>
        <v>0</v>
      </c>
      <c r="N114" s="7">
        <f t="shared" ca="1" si="41"/>
        <v>0</v>
      </c>
      <c r="O114" s="7">
        <f t="shared" ca="1" si="42"/>
        <v>0</v>
      </c>
      <c r="P114" s="7">
        <f t="shared" ca="1" si="43"/>
        <v>0</v>
      </c>
      <c r="Q114" s="6">
        <f t="shared" ca="1" si="44"/>
        <v>0</v>
      </c>
      <c r="R114" s="7">
        <f t="shared" ca="1" si="45"/>
        <v>0</v>
      </c>
      <c r="S114" s="2">
        <f t="shared" ca="1" si="29"/>
        <v>0</v>
      </c>
      <c r="T114" s="80">
        <f t="shared" ca="1" si="30"/>
        <v>0</v>
      </c>
      <c r="U114" s="79">
        <f t="shared" ca="1" si="31"/>
        <v>0</v>
      </c>
      <c r="V114" s="80">
        <f t="shared" ca="1" si="32"/>
        <v>0</v>
      </c>
      <c r="W114" s="80">
        <f t="shared" ca="1" si="33"/>
        <v>0</v>
      </c>
      <c r="X114">
        <f t="shared" ca="1" si="46"/>
        <v>0</v>
      </c>
      <c r="Y114" s="35">
        <f t="shared" ca="1" si="34"/>
        <v>0</v>
      </c>
      <c r="Z114" s="35">
        <f t="shared" ca="1" si="35"/>
        <v>0</v>
      </c>
      <c r="AA114" s="42">
        <f t="shared" ca="1" si="47"/>
        <v>0</v>
      </c>
      <c r="AB114" s="42">
        <f t="shared" ca="1" si="36"/>
        <v>0</v>
      </c>
    </row>
    <row r="115" spans="2:28" x14ac:dyDescent="0.25">
      <c r="B115">
        <v>113</v>
      </c>
      <c r="C115" s="35">
        <f t="shared" ca="1" si="37"/>
        <v>-27000</v>
      </c>
      <c r="D115" s="46">
        <f ca="1">IF(AB114&gt;0,ROUND(PMT(EvalSheet!$F$92/12,EvalSheet!$F$96*12,-C115),5),0)</f>
        <v>0</v>
      </c>
      <c r="E115" s="6">
        <f t="shared" ca="1" si="38"/>
        <v>0</v>
      </c>
      <c r="F115" s="2">
        <f t="shared" ca="1" si="24"/>
        <v>0</v>
      </c>
      <c r="G115" s="80">
        <f t="shared" ca="1" si="25"/>
        <v>0</v>
      </c>
      <c r="H115" s="79">
        <f t="shared" ca="1" si="26"/>
        <v>0</v>
      </c>
      <c r="I115" s="80">
        <f t="shared" ca="1" si="27"/>
        <v>0</v>
      </c>
      <c r="J115" s="80">
        <f t="shared" ca="1" si="28"/>
        <v>0</v>
      </c>
      <c r="K115" s="6">
        <f t="shared" ca="1" si="39"/>
        <v>0</v>
      </c>
      <c r="L115" s="7">
        <v>0</v>
      </c>
      <c r="M115" s="7">
        <f t="shared" ca="1" si="40"/>
        <v>0</v>
      </c>
      <c r="N115" s="7">
        <f t="shared" ca="1" si="41"/>
        <v>0</v>
      </c>
      <c r="O115" s="7">
        <f t="shared" ca="1" si="42"/>
        <v>0</v>
      </c>
      <c r="P115" s="7">
        <f t="shared" ca="1" si="43"/>
        <v>0</v>
      </c>
      <c r="Q115" s="6">
        <f t="shared" ca="1" si="44"/>
        <v>0</v>
      </c>
      <c r="R115" s="7">
        <f t="shared" ca="1" si="45"/>
        <v>0</v>
      </c>
      <c r="S115" s="2">
        <f t="shared" ca="1" si="29"/>
        <v>0</v>
      </c>
      <c r="T115" s="80">
        <f t="shared" ca="1" si="30"/>
        <v>0</v>
      </c>
      <c r="U115" s="79">
        <f t="shared" ca="1" si="31"/>
        <v>0</v>
      </c>
      <c r="V115" s="80">
        <f t="shared" ca="1" si="32"/>
        <v>0</v>
      </c>
      <c r="W115" s="80">
        <f t="shared" ca="1" si="33"/>
        <v>0</v>
      </c>
      <c r="X115">
        <f t="shared" ca="1" si="46"/>
        <v>0</v>
      </c>
      <c r="Y115" s="35">
        <f t="shared" ca="1" si="34"/>
        <v>0</v>
      </c>
      <c r="Z115" s="35">
        <f t="shared" ca="1" si="35"/>
        <v>0</v>
      </c>
      <c r="AA115" s="42">
        <f t="shared" ca="1" si="47"/>
        <v>0</v>
      </c>
      <c r="AB115" s="42">
        <f t="shared" ca="1" si="36"/>
        <v>0</v>
      </c>
    </row>
    <row r="116" spans="2:28" x14ac:dyDescent="0.25">
      <c r="B116">
        <v>114</v>
      </c>
      <c r="C116" s="35">
        <f t="shared" ca="1" si="37"/>
        <v>-27000</v>
      </c>
      <c r="D116" s="46">
        <f ca="1">IF(AB115&gt;0,ROUND(PMT(EvalSheet!$F$92/12,EvalSheet!$F$96*12,-C116),5),0)</f>
        <v>0</v>
      </c>
      <c r="E116" s="6">
        <f t="shared" ca="1" si="38"/>
        <v>0</v>
      </c>
      <c r="F116" s="2">
        <f t="shared" ca="1" si="24"/>
        <v>0</v>
      </c>
      <c r="G116" s="80">
        <f t="shared" ca="1" si="25"/>
        <v>0</v>
      </c>
      <c r="H116" s="79">
        <f t="shared" ca="1" si="26"/>
        <v>0</v>
      </c>
      <c r="I116" s="80">
        <f t="shared" ca="1" si="27"/>
        <v>0</v>
      </c>
      <c r="J116" s="80">
        <f t="shared" ca="1" si="28"/>
        <v>0</v>
      </c>
      <c r="K116" s="6">
        <f t="shared" ca="1" si="39"/>
        <v>0</v>
      </c>
      <c r="L116" s="7">
        <v>0</v>
      </c>
      <c r="M116" s="7">
        <f t="shared" ca="1" si="40"/>
        <v>0</v>
      </c>
      <c r="N116" s="7">
        <f t="shared" ca="1" si="41"/>
        <v>0</v>
      </c>
      <c r="O116" s="7">
        <f t="shared" ca="1" si="42"/>
        <v>0</v>
      </c>
      <c r="P116" s="7">
        <f t="shared" ca="1" si="43"/>
        <v>0</v>
      </c>
      <c r="Q116" s="6">
        <f t="shared" ca="1" si="44"/>
        <v>0</v>
      </c>
      <c r="R116" s="7">
        <f t="shared" ca="1" si="45"/>
        <v>0</v>
      </c>
      <c r="S116" s="2">
        <f t="shared" ca="1" si="29"/>
        <v>0</v>
      </c>
      <c r="T116" s="80">
        <f t="shared" ca="1" si="30"/>
        <v>0</v>
      </c>
      <c r="U116" s="79">
        <f t="shared" ca="1" si="31"/>
        <v>0</v>
      </c>
      <c r="V116" s="80">
        <f t="shared" ca="1" si="32"/>
        <v>0</v>
      </c>
      <c r="W116" s="80">
        <f t="shared" ca="1" si="33"/>
        <v>0</v>
      </c>
      <c r="X116">
        <f t="shared" ca="1" si="46"/>
        <v>0</v>
      </c>
      <c r="Y116" s="35">
        <f t="shared" ca="1" si="34"/>
        <v>0</v>
      </c>
      <c r="Z116" s="35">
        <f t="shared" ca="1" si="35"/>
        <v>0</v>
      </c>
      <c r="AA116" s="42">
        <f t="shared" ca="1" si="47"/>
        <v>0</v>
      </c>
      <c r="AB116" s="42">
        <f t="shared" ca="1" si="36"/>
        <v>0</v>
      </c>
    </row>
    <row r="117" spans="2:28" x14ac:dyDescent="0.25">
      <c r="B117">
        <v>115</v>
      </c>
      <c r="C117" s="35">
        <f t="shared" ca="1" si="37"/>
        <v>-27000</v>
      </c>
      <c r="D117" s="46">
        <f ca="1">IF(AB116&gt;0,ROUND(PMT(EvalSheet!$F$92/12,EvalSheet!$F$96*12,-C117),5),0)</f>
        <v>0</v>
      </c>
      <c r="E117" s="6">
        <f t="shared" ca="1" si="38"/>
        <v>0</v>
      </c>
      <c r="F117" s="2">
        <f t="shared" ca="1" si="24"/>
        <v>0</v>
      </c>
      <c r="G117" s="80">
        <f t="shared" ca="1" si="25"/>
        <v>0</v>
      </c>
      <c r="H117" s="79">
        <f t="shared" ca="1" si="26"/>
        <v>0</v>
      </c>
      <c r="I117" s="80">
        <f t="shared" ca="1" si="27"/>
        <v>0</v>
      </c>
      <c r="J117" s="80">
        <f t="shared" ca="1" si="28"/>
        <v>0</v>
      </c>
      <c r="K117" s="6">
        <f t="shared" ca="1" si="39"/>
        <v>0</v>
      </c>
      <c r="L117" s="7">
        <v>0</v>
      </c>
      <c r="M117" s="7">
        <f t="shared" ca="1" si="40"/>
        <v>0</v>
      </c>
      <c r="N117" s="7">
        <f t="shared" ca="1" si="41"/>
        <v>0</v>
      </c>
      <c r="O117" s="7">
        <f t="shared" ca="1" si="42"/>
        <v>0</v>
      </c>
      <c r="P117" s="7">
        <f t="shared" ca="1" si="43"/>
        <v>0</v>
      </c>
      <c r="Q117" s="6">
        <f t="shared" ca="1" si="44"/>
        <v>0</v>
      </c>
      <c r="R117" s="7">
        <f t="shared" ca="1" si="45"/>
        <v>0</v>
      </c>
      <c r="S117" s="2">
        <f t="shared" ca="1" si="29"/>
        <v>0</v>
      </c>
      <c r="T117" s="80">
        <f t="shared" ca="1" si="30"/>
        <v>0</v>
      </c>
      <c r="U117" s="79">
        <f t="shared" ca="1" si="31"/>
        <v>0</v>
      </c>
      <c r="V117" s="80">
        <f t="shared" ca="1" si="32"/>
        <v>0</v>
      </c>
      <c r="W117" s="80">
        <f t="shared" ca="1" si="33"/>
        <v>0</v>
      </c>
      <c r="X117">
        <f t="shared" ca="1" si="46"/>
        <v>0</v>
      </c>
      <c r="Y117" s="35">
        <f t="shared" ca="1" si="34"/>
        <v>0</v>
      </c>
      <c r="Z117" s="35">
        <f t="shared" ca="1" si="35"/>
        <v>0</v>
      </c>
      <c r="AA117" s="42">
        <f t="shared" ca="1" si="47"/>
        <v>0</v>
      </c>
      <c r="AB117" s="42">
        <f t="shared" ca="1" si="36"/>
        <v>0</v>
      </c>
    </row>
    <row r="118" spans="2:28" x14ac:dyDescent="0.25">
      <c r="B118">
        <v>116</v>
      </c>
      <c r="C118" s="35">
        <f t="shared" ca="1" si="37"/>
        <v>-27000</v>
      </c>
      <c r="D118" s="46">
        <f ca="1">IF(AB117&gt;0,ROUND(PMT(EvalSheet!$F$92/12,EvalSheet!$F$96*12,-C118),5),0)</f>
        <v>0</v>
      </c>
      <c r="E118" s="6">
        <f t="shared" ca="1" si="38"/>
        <v>0</v>
      </c>
      <c r="F118" s="2">
        <f t="shared" ca="1" si="24"/>
        <v>0</v>
      </c>
      <c r="G118" s="80">
        <f t="shared" ca="1" si="25"/>
        <v>0</v>
      </c>
      <c r="H118" s="79">
        <f t="shared" ca="1" si="26"/>
        <v>0</v>
      </c>
      <c r="I118" s="80">
        <f t="shared" ca="1" si="27"/>
        <v>0</v>
      </c>
      <c r="J118" s="80">
        <f t="shared" ca="1" si="28"/>
        <v>0</v>
      </c>
      <c r="K118" s="6">
        <f t="shared" ca="1" si="39"/>
        <v>0</v>
      </c>
      <c r="L118" s="7">
        <v>0</v>
      </c>
      <c r="M118" s="7">
        <f t="shared" ca="1" si="40"/>
        <v>0</v>
      </c>
      <c r="N118" s="7">
        <f t="shared" ca="1" si="41"/>
        <v>0</v>
      </c>
      <c r="O118" s="7">
        <f t="shared" ca="1" si="42"/>
        <v>0</v>
      </c>
      <c r="P118" s="7">
        <f t="shared" ca="1" si="43"/>
        <v>0</v>
      </c>
      <c r="Q118" s="6">
        <f t="shared" ca="1" si="44"/>
        <v>0</v>
      </c>
      <c r="R118" s="7">
        <f t="shared" ca="1" si="45"/>
        <v>0</v>
      </c>
      <c r="S118" s="2">
        <f t="shared" ca="1" si="29"/>
        <v>0</v>
      </c>
      <c r="T118" s="80">
        <f t="shared" ca="1" si="30"/>
        <v>0</v>
      </c>
      <c r="U118" s="79">
        <f t="shared" ca="1" si="31"/>
        <v>0</v>
      </c>
      <c r="V118" s="80">
        <f t="shared" ca="1" si="32"/>
        <v>0</v>
      </c>
      <c r="W118" s="80">
        <f t="shared" ca="1" si="33"/>
        <v>0</v>
      </c>
      <c r="X118">
        <f t="shared" ca="1" si="46"/>
        <v>0</v>
      </c>
      <c r="Y118" s="35">
        <f t="shared" ca="1" si="34"/>
        <v>0</v>
      </c>
      <c r="Z118" s="35">
        <f t="shared" ca="1" si="35"/>
        <v>0</v>
      </c>
      <c r="AA118" s="42">
        <f t="shared" ca="1" si="47"/>
        <v>0</v>
      </c>
      <c r="AB118" s="42">
        <f t="shared" ca="1" si="36"/>
        <v>0</v>
      </c>
    </row>
    <row r="119" spans="2:28" x14ac:dyDescent="0.25">
      <c r="B119">
        <v>117</v>
      </c>
      <c r="C119" s="35">
        <f t="shared" ca="1" si="37"/>
        <v>-27000</v>
      </c>
      <c r="D119" s="46">
        <f ca="1">IF(AB118&gt;0,ROUND(PMT(EvalSheet!$F$92/12,EvalSheet!$F$96*12,-C119),5),0)</f>
        <v>0</v>
      </c>
      <c r="E119" s="6">
        <f t="shared" ca="1" si="38"/>
        <v>0</v>
      </c>
      <c r="F119" s="2">
        <f t="shared" ca="1" si="24"/>
        <v>0</v>
      </c>
      <c r="G119" s="80">
        <f t="shared" ca="1" si="25"/>
        <v>0</v>
      </c>
      <c r="H119" s="79">
        <f t="shared" ca="1" si="26"/>
        <v>0</v>
      </c>
      <c r="I119" s="80">
        <f t="shared" ca="1" si="27"/>
        <v>0</v>
      </c>
      <c r="J119" s="80">
        <f t="shared" ca="1" si="28"/>
        <v>0</v>
      </c>
      <c r="K119" s="6">
        <f t="shared" ca="1" si="39"/>
        <v>0</v>
      </c>
      <c r="L119" s="7">
        <v>0</v>
      </c>
      <c r="M119" s="7">
        <f t="shared" ca="1" si="40"/>
        <v>0</v>
      </c>
      <c r="N119" s="7">
        <f t="shared" ca="1" si="41"/>
        <v>0</v>
      </c>
      <c r="O119" s="7">
        <f t="shared" ca="1" si="42"/>
        <v>0</v>
      </c>
      <c r="P119" s="7">
        <f t="shared" ca="1" si="43"/>
        <v>0</v>
      </c>
      <c r="Q119" s="6">
        <f t="shared" ca="1" si="44"/>
        <v>0</v>
      </c>
      <c r="R119" s="7">
        <f t="shared" ca="1" si="45"/>
        <v>0</v>
      </c>
      <c r="S119" s="2">
        <f t="shared" ca="1" si="29"/>
        <v>0</v>
      </c>
      <c r="T119" s="80">
        <f t="shared" ca="1" si="30"/>
        <v>0</v>
      </c>
      <c r="U119" s="79">
        <f t="shared" ca="1" si="31"/>
        <v>0</v>
      </c>
      <c r="V119" s="80">
        <f t="shared" ca="1" si="32"/>
        <v>0</v>
      </c>
      <c r="W119" s="80">
        <f t="shared" ca="1" si="33"/>
        <v>0</v>
      </c>
      <c r="X119">
        <f t="shared" ca="1" si="46"/>
        <v>0</v>
      </c>
      <c r="Y119" s="35">
        <f t="shared" ca="1" si="34"/>
        <v>0</v>
      </c>
      <c r="Z119" s="35">
        <f t="shared" ca="1" si="35"/>
        <v>0</v>
      </c>
      <c r="AA119" s="42">
        <f t="shared" ca="1" si="47"/>
        <v>0</v>
      </c>
      <c r="AB119" s="42">
        <f t="shared" ca="1" si="36"/>
        <v>0</v>
      </c>
    </row>
    <row r="120" spans="2:28" x14ac:dyDescent="0.25">
      <c r="B120">
        <v>118</v>
      </c>
      <c r="C120" s="35">
        <f t="shared" ca="1" si="37"/>
        <v>-27000</v>
      </c>
      <c r="D120" s="46">
        <f ca="1">IF(AB119&gt;0,ROUND(PMT(EvalSheet!$F$92/12,EvalSheet!$F$96*12,-C120),5),0)</f>
        <v>0</v>
      </c>
      <c r="E120" s="6">
        <f t="shared" ca="1" si="38"/>
        <v>0</v>
      </c>
      <c r="F120" s="2">
        <f t="shared" ca="1" si="24"/>
        <v>0</v>
      </c>
      <c r="G120" s="80">
        <f t="shared" ca="1" si="25"/>
        <v>0</v>
      </c>
      <c r="H120" s="79">
        <f t="shared" ca="1" si="26"/>
        <v>0</v>
      </c>
      <c r="I120" s="80">
        <f t="shared" ca="1" si="27"/>
        <v>0</v>
      </c>
      <c r="J120" s="80">
        <f t="shared" ca="1" si="28"/>
        <v>0</v>
      </c>
      <c r="K120" s="6">
        <f t="shared" ca="1" si="39"/>
        <v>0</v>
      </c>
      <c r="L120" s="7">
        <v>0</v>
      </c>
      <c r="M120" s="7">
        <f t="shared" ca="1" si="40"/>
        <v>0</v>
      </c>
      <c r="N120" s="7">
        <f t="shared" ca="1" si="41"/>
        <v>0</v>
      </c>
      <c r="O120" s="7">
        <f t="shared" ca="1" si="42"/>
        <v>0</v>
      </c>
      <c r="P120" s="7">
        <f t="shared" ca="1" si="43"/>
        <v>0</v>
      </c>
      <c r="Q120" s="6">
        <f t="shared" ca="1" si="44"/>
        <v>0</v>
      </c>
      <c r="R120" s="7">
        <f t="shared" ca="1" si="45"/>
        <v>0</v>
      </c>
      <c r="S120" s="2">
        <f t="shared" ca="1" si="29"/>
        <v>0</v>
      </c>
      <c r="T120" s="80">
        <f t="shared" ca="1" si="30"/>
        <v>0</v>
      </c>
      <c r="U120" s="79">
        <f t="shared" ca="1" si="31"/>
        <v>0</v>
      </c>
      <c r="V120" s="80">
        <f t="shared" ca="1" si="32"/>
        <v>0</v>
      </c>
      <c r="W120" s="80">
        <f t="shared" ca="1" si="33"/>
        <v>0</v>
      </c>
      <c r="X120">
        <f t="shared" ca="1" si="46"/>
        <v>0</v>
      </c>
      <c r="Y120" s="35">
        <f t="shared" ca="1" si="34"/>
        <v>0</v>
      </c>
      <c r="Z120" s="35">
        <f t="shared" ca="1" si="35"/>
        <v>0</v>
      </c>
      <c r="AA120" s="42">
        <f t="shared" ca="1" si="47"/>
        <v>0</v>
      </c>
      <c r="AB120" s="42">
        <f t="shared" ca="1" si="36"/>
        <v>0</v>
      </c>
    </row>
    <row r="121" spans="2:28" x14ac:dyDescent="0.25">
      <c r="B121">
        <v>119</v>
      </c>
      <c r="C121" s="35">
        <f t="shared" ca="1" si="37"/>
        <v>-27000</v>
      </c>
      <c r="D121" s="46">
        <f ca="1">IF(AB120&gt;0,ROUND(PMT(EvalSheet!$F$92/12,EvalSheet!$F$96*12,-C121),5),0)</f>
        <v>0</v>
      </c>
      <c r="E121" s="6">
        <f t="shared" ca="1" si="38"/>
        <v>0</v>
      </c>
      <c r="F121" s="2">
        <f t="shared" ca="1" si="24"/>
        <v>0</v>
      </c>
      <c r="G121" s="80">
        <f t="shared" ca="1" si="25"/>
        <v>0</v>
      </c>
      <c r="H121" s="79">
        <f t="shared" ca="1" si="26"/>
        <v>0</v>
      </c>
      <c r="I121" s="80">
        <f t="shared" ca="1" si="27"/>
        <v>0</v>
      </c>
      <c r="J121" s="80">
        <f t="shared" ca="1" si="28"/>
        <v>0</v>
      </c>
      <c r="K121" s="6">
        <f t="shared" ca="1" si="39"/>
        <v>0</v>
      </c>
      <c r="L121" s="7">
        <v>0</v>
      </c>
      <c r="M121" s="7">
        <f t="shared" ca="1" si="40"/>
        <v>0</v>
      </c>
      <c r="N121" s="7">
        <f t="shared" ca="1" si="41"/>
        <v>0</v>
      </c>
      <c r="O121" s="7">
        <f t="shared" ca="1" si="42"/>
        <v>0</v>
      </c>
      <c r="P121" s="7">
        <f t="shared" ca="1" si="43"/>
        <v>0</v>
      </c>
      <c r="Q121" s="6">
        <f t="shared" ca="1" si="44"/>
        <v>0</v>
      </c>
      <c r="R121" s="7">
        <f t="shared" ca="1" si="45"/>
        <v>0</v>
      </c>
      <c r="S121" s="2">
        <f t="shared" ca="1" si="29"/>
        <v>0</v>
      </c>
      <c r="T121" s="80">
        <f t="shared" ca="1" si="30"/>
        <v>0</v>
      </c>
      <c r="U121" s="79">
        <f t="shared" ca="1" si="31"/>
        <v>0</v>
      </c>
      <c r="V121" s="80">
        <f t="shared" ca="1" si="32"/>
        <v>0</v>
      </c>
      <c r="W121" s="80">
        <f t="shared" ca="1" si="33"/>
        <v>0</v>
      </c>
      <c r="X121">
        <f t="shared" ca="1" si="46"/>
        <v>0</v>
      </c>
      <c r="Y121" s="35">
        <f t="shared" ca="1" si="34"/>
        <v>0</v>
      </c>
      <c r="Z121" s="35">
        <f t="shared" ca="1" si="35"/>
        <v>0</v>
      </c>
      <c r="AA121" s="42">
        <f t="shared" ca="1" si="47"/>
        <v>0</v>
      </c>
      <c r="AB121" s="42">
        <f t="shared" ca="1" si="36"/>
        <v>0</v>
      </c>
    </row>
    <row r="122" spans="2:28" x14ac:dyDescent="0.25">
      <c r="B122">
        <v>120</v>
      </c>
      <c r="C122" s="35">
        <f t="shared" ca="1" si="37"/>
        <v>-27000</v>
      </c>
      <c r="D122" s="46">
        <f ca="1">IF(AB121&gt;0,ROUND(PMT(EvalSheet!$F$92/12,EvalSheet!$F$96*12,-C122),5),0)</f>
        <v>0</v>
      </c>
      <c r="E122" s="6">
        <f t="shared" ca="1" si="38"/>
        <v>0</v>
      </c>
      <c r="F122" s="2">
        <f t="shared" ca="1" si="24"/>
        <v>0</v>
      </c>
      <c r="G122" s="80">
        <f t="shared" ca="1" si="25"/>
        <v>0</v>
      </c>
      <c r="H122" s="79">
        <f t="shared" ca="1" si="26"/>
        <v>0</v>
      </c>
      <c r="I122" s="80">
        <f t="shared" ca="1" si="27"/>
        <v>0</v>
      </c>
      <c r="J122" s="80">
        <f t="shared" ca="1" si="28"/>
        <v>0</v>
      </c>
      <c r="K122" s="6">
        <f t="shared" ca="1" si="39"/>
        <v>0</v>
      </c>
      <c r="L122" s="7">
        <v>0</v>
      </c>
      <c r="M122" s="7">
        <f t="shared" ca="1" si="40"/>
        <v>0</v>
      </c>
      <c r="N122" s="7">
        <f t="shared" ca="1" si="41"/>
        <v>0</v>
      </c>
      <c r="O122" s="7">
        <f t="shared" ca="1" si="42"/>
        <v>0</v>
      </c>
      <c r="P122" s="7">
        <f t="shared" ca="1" si="43"/>
        <v>0</v>
      </c>
      <c r="Q122" s="6">
        <f t="shared" ca="1" si="44"/>
        <v>0</v>
      </c>
      <c r="R122" s="7">
        <f t="shared" ca="1" si="45"/>
        <v>0</v>
      </c>
      <c r="S122" s="2">
        <f t="shared" ca="1" si="29"/>
        <v>0</v>
      </c>
      <c r="T122" s="80">
        <f t="shared" ca="1" si="30"/>
        <v>0</v>
      </c>
      <c r="U122" s="79">
        <f t="shared" ca="1" si="31"/>
        <v>0</v>
      </c>
      <c r="V122" s="80">
        <f t="shared" ca="1" si="32"/>
        <v>0</v>
      </c>
      <c r="W122" s="80">
        <f t="shared" ca="1" si="33"/>
        <v>0</v>
      </c>
      <c r="X122">
        <f t="shared" ca="1" si="46"/>
        <v>0</v>
      </c>
      <c r="Y122" s="35">
        <f t="shared" ca="1" si="34"/>
        <v>0</v>
      </c>
      <c r="Z122" s="35">
        <f t="shared" ca="1" si="35"/>
        <v>0</v>
      </c>
      <c r="AA122" s="42">
        <f t="shared" ca="1" si="47"/>
        <v>0</v>
      </c>
      <c r="AB122" s="42">
        <f t="shared" ca="1" si="36"/>
        <v>0</v>
      </c>
    </row>
    <row r="123" spans="2:28" x14ac:dyDescent="0.25">
      <c r="B123">
        <v>121</v>
      </c>
      <c r="C123" s="35">
        <f t="shared" ca="1" si="37"/>
        <v>-27000</v>
      </c>
      <c r="D123" s="46">
        <f ca="1">IF(AB122&gt;0,ROUND(PMT(EvalSheet!$F$92/12,EvalSheet!$F$96*12,-C123),5),0)</f>
        <v>0</v>
      </c>
      <c r="E123" s="6">
        <f t="shared" ca="1" si="38"/>
        <v>0</v>
      </c>
      <c r="F123" s="2">
        <f t="shared" ca="1" si="24"/>
        <v>0</v>
      </c>
      <c r="G123" s="80">
        <f t="shared" ca="1" si="25"/>
        <v>0</v>
      </c>
      <c r="H123" s="79">
        <f t="shared" ca="1" si="26"/>
        <v>0</v>
      </c>
      <c r="I123" s="80">
        <f t="shared" ca="1" si="27"/>
        <v>0</v>
      </c>
      <c r="J123" s="80">
        <f t="shared" ca="1" si="28"/>
        <v>0</v>
      </c>
      <c r="K123" s="6">
        <f t="shared" ca="1" si="39"/>
        <v>0</v>
      </c>
      <c r="L123" s="7">
        <v>0</v>
      </c>
      <c r="M123" s="7">
        <f t="shared" ca="1" si="40"/>
        <v>0</v>
      </c>
      <c r="N123" s="7">
        <f t="shared" ca="1" si="41"/>
        <v>0</v>
      </c>
      <c r="O123" s="7">
        <f t="shared" ca="1" si="42"/>
        <v>0</v>
      </c>
      <c r="P123" s="7">
        <f t="shared" ca="1" si="43"/>
        <v>0</v>
      </c>
      <c r="Q123" s="6">
        <f t="shared" ca="1" si="44"/>
        <v>0</v>
      </c>
      <c r="R123" s="7">
        <f t="shared" ca="1" si="45"/>
        <v>0</v>
      </c>
      <c r="S123" s="2">
        <f t="shared" ca="1" si="29"/>
        <v>0</v>
      </c>
      <c r="T123" s="80">
        <f t="shared" ca="1" si="30"/>
        <v>0</v>
      </c>
      <c r="U123" s="79">
        <f t="shared" ca="1" si="31"/>
        <v>0</v>
      </c>
      <c r="V123" s="80">
        <f t="shared" ca="1" si="32"/>
        <v>0</v>
      </c>
      <c r="W123" s="80">
        <f t="shared" ca="1" si="33"/>
        <v>0</v>
      </c>
      <c r="X123">
        <f t="shared" ca="1" si="46"/>
        <v>0</v>
      </c>
      <c r="Y123" s="35">
        <f t="shared" ca="1" si="34"/>
        <v>0</v>
      </c>
      <c r="Z123" s="35">
        <f t="shared" ca="1" si="35"/>
        <v>0</v>
      </c>
      <c r="AA123" s="42">
        <f t="shared" ca="1" si="47"/>
        <v>0</v>
      </c>
      <c r="AB123" s="42">
        <f t="shared" ca="1" si="36"/>
        <v>0</v>
      </c>
    </row>
    <row r="124" spans="2:28" x14ac:dyDescent="0.25">
      <c r="B124">
        <v>122</v>
      </c>
      <c r="C124" s="35">
        <f t="shared" ca="1" si="37"/>
        <v>-27000</v>
      </c>
      <c r="D124" s="46">
        <f ca="1">IF(AB123&gt;0,ROUND(PMT(EvalSheet!$F$92/12,EvalSheet!$F$96*12,-C124),5),0)</f>
        <v>0</v>
      </c>
      <c r="E124" s="6">
        <f t="shared" ca="1" si="38"/>
        <v>0</v>
      </c>
      <c r="F124" s="2">
        <f t="shared" ca="1" si="24"/>
        <v>0</v>
      </c>
      <c r="G124" s="80">
        <f t="shared" ca="1" si="25"/>
        <v>0</v>
      </c>
      <c r="H124" s="79">
        <f t="shared" ca="1" si="26"/>
        <v>0</v>
      </c>
      <c r="I124" s="80">
        <f t="shared" ca="1" si="27"/>
        <v>0</v>
      </c>
      <c r="J124" s="80">
        <f t="shared" ca="1" si="28"/>
        <v>0</v>
      </c>
      <c r="K124" s="6">
        <f t="shared" ca="1" si="39"/>
        <v>0</v>
      </c>
      <c r="L124" s="7">
        <v>0</v>
      </c>
      <c r="M124" s="7">
        <f t="shared" ca="1" si="40"/>
        <v>0</v>
      </c>
      <c r="N124" s="7">
        <f t="shared" ca="1" si="41"/>
        <v>0</v>
      </c>
      <c r="O124" s="7">
        <f t="shared" ca="1" si="42"/>
        <v>0</v>
      </c>
      <c r="P124" s="7">
        <f t="shared" ca="1" si="43"/>
        <v>0</v>
      </c>
      <c r="Q124" s="6">
        <f t="shared" ca="1" si="44"/>
        <v>0</v>
      </c>
      <c r="R124" s="7">
        <f t="shared" ca="1" si="45"/>
        <v>0</v>
      </c>
      <c r="S124" s="2">
        <f t="shared" ca="1" si="29"/>
        <v>0</v>
      </c>
      <c r="T124" s="80">
        <f t="shared" ca="1" si="30"/>
        <v>0</v>
      </c>
      <c r="U124" s="79">
        <f t="shared" ca="1" si="31"/>
        <v>0</v>
      </c>
      <c r="V124" s="80">
        <f t="shared" ca="1" si="32"/>
        <v>0</v>
      </c>
      <c r="W124" s="80">
        <f t="shared" ca="1" si="33"/>
        <v>0</v>
      </c>
      <c r="X124">
        <f t="shared" ca="1" si="46"/>
        <v>0</v>
      </c>
      <c r="Y124" s="35">
        <f t="shared" ca="1" si="34"/>
        <v>0</v>
      </c>
      <c r="Z124" s="35">
        <f t="shared" ca="1" si="35"/>
        <v>0</v>
      </c>
      <c r="AA124" s="42">
        <f t="shared" ca="1" si="47"/>
        <v>0</v>
      </c>
      <c r="AB124" s="42">
        <f t="shared" ca="1" si="36"/>
        <v>0</v>
      </c>
    </row>
    <row r="125" spans="2:28" x14ac:dyDescent="0.25">
      <c r="B125">
        <v>123</v>
      </c>
      <c r="C125" s="35">
        <f t="shared" ca="1" si="37"/>
        <v>-27000</v>
      </c>
      <c r="D125" s="46">
        <f ca="1">IF(AB124&gt;0,ROUND(PMT(EvalSheet!$F$92/12,EvalSheet!$F$96*12,-C125),5),0)</f>
        <v>0</v>
      </c>
      <c r="E125" s="6">
        <f t="shared" ca="1" si="38"/>
        <v>0</v>
      </c>
      <c r="F125" s="2">
        <f t="shared" ca="1" si="24"/>
        <v>0</v>
      </c>
      <c r="G125" s="80">
        <f t="shared" ca="1" si="25"/>
        <v>0</v>
      </c>
      <c r="H125" s="79">
        <f t="shared" ca="1" si="26"/>
        <v>0</v>
      </c>
      <c r="I125" s="80">
        <f t="shared" ca="1" si="27"/>
        <v>0</v>
      </c>
      <c r="J125" s="80">
        <f t="shared" ca="1" si="28"/>
        <v>0</v>
      </c>
      <c r="K125" s="6">
        <f t="shared" ca="1" si="39"/>
        <v>0</v>
      </c>
      <c r="L125" s="7">
        <v>0</v>
      </c>
      <c r="M125" s="7">
        <f t="shared" ca="1" si="40"/>
        <v>0</v>
      </c>
      <c r="N125" s="7">
        <f t="shared" ca="1" si="41"/>
        <v>0</v>
      </c>
      <c r="O125" s="7">
        <f t="shared" ca="1" si="42"/>
        <v>0</v>
      </c>
      <c r="P125" s="7">
        <f t="shared" ca="1" si="43"/>
        <v>0</v>
      </c>
      <c r="Q125" s="6">
        <f t="shared" ca="1" si="44"/>
        <v>0</v>
      </c>
      <c r="R125" s="7">
        <f t="shared" ca="1" si="45"/>
        <v>0</v>
      </c>
      <c r="S125" s="2">
        <f t="shared" ca="1" si="29"/>
        <v>0</v>
      </c>
      <c r="T125" s="80">
        <f t="shared" ca="1" si="30"/>
        <v>0</v>
      </c>
      <c r="U125" s="79">
        <f t="shared" ca="1" si="31"/>
        <v>0</v>
      </c>
      <c r="V125" s="80">
        <f t="shared" ca="1" si="32"/>
        <v>0</v>
      </c>
      <c r="W125" s="80">
        <f t="shared" ca="1" si="33"/>
        <v>0</v>
      </c>
      <c r="X125">
        <f t="shared" ca="1" si="46"/>
        <v>0</v>
      </c>
      <c r="Y125" s="35">
        <f t="shared" ca="1" si="34"/>
        <v>0</v>
      </c>
      <c r="Z125" s="35">
        <f t="shared" ca="1" si="35"/>
        <v>0</v>
      </c>
      <c r="AA125" s="42">
        <f t="shared" ca="1" si="47"/>
        <v>0</v>
      </c>
      <c r="AB125" s="42">
        <f t="shared" ca="1" si="36"/>
        <v>0</v>
      </c>
    </row>
    <row r="126" spans="2:28" x14ac:dyDescent="0.25">
      <c r="B126">
        <v>124</v>
      </c>
      <c r="C126" s="35">
        <f t="shared" ca="1" si="37"/>
        <v>-27000</v>
      </c>
      <c r="D126" s="46">
        <f ca="1">IF(AB125&gt;0,ROUND(PMT(EvalSheet!$F$92/12,EvalSheet!$F$96*12,-C126),5),0)</f>
        <v>0</v>
      </c>
      <c r="E126" s="6">
        <f t="shared" ca="1" si="38"/>
        <v>0</v>
      </c>
      <c r="F126" s="2">
        <f t="shared" ca="1" si="24"/>
        <v>0</v>
      </c>
      <c r="G126" s="80">
        <f t="shared" ca="1" si="25"/>
        <v>0</v>
      </c>
      <c r="H126" s="79">
        <f t="shared" ca="1" si="26"/>
        <v>0</v>
      </c>
      <c r="I126" s="80">
        <f t="shared" ca="1" si="27"/>
        <v>0</v>
      </c>
      <c r="J126" s="80">
        <f t="shared" ca="1" si="28"/>
        <v>0</v>
      </c>
      <c r="K126" s="6">
        <f t="shared" ca="1" si="39"/>
        <v>0</v>
      </c>
      <c r="L126" s="7">
        <v>0</v>
      </c>
      <c r="M126" s="7">
        <f t="shared" ca="1" si="40"/>
        <v>0</v>
      </c>
      <c r="N126" s="7">
        <f t="shared" ca="1" si="41"/>
        <v>0</v>
      </c>
      <c r="O126" s="7">
        <f t="shared" ca="1" si="42"/>
        <v>0</v>
      </c>
      <c r="P126" s="7">
        <f t="shared" ca="1" si="43"/>
        <v>0</v>
      </c>
      <c r="Q126" s="6">
        <f t="shared" ca="1" si="44"/>
        <v>0</v>
      </c>
      <c r="R126" s="7">
        <f t="shared" ca="1" si="45"/>
        <v>0</v>
      </c>
      <c r="S126" s="2">
        <f t="shared" ca="1" si="29"/>
        <v>0</v>
      </c>
      <c r="T126" s="80">
        <f t="shared" ca="1" si="30"/>
        <v>0</v>
      </c>
      <c r="U126" s="79">
        <f t="shared" ca="1" si="31"/>
        <v>0</v>
      </c>
      <c r="V126" s="80">
        <f t="shared" ca="1" si="32"/>
        <v>0</v>
      </c>
      <c r="W126" s="80">
        <f t="shared" ca="1" si="33"/>
        <v>0</v>
      </c>
      <c r="X126">
        <f t="shared" ca="1" si="46"/>
        <v>0</v>
      </c>
      <c r="Y126" s="35">
        <f t="shared" ca="1" si="34"/>
        <v>0</v>
      </c>
      <c r="Z126" s="35">
        <f t="shared" ca="1" si="35"/>
        <v>0</v>
      </c>
      <c r="AA126" s="42">
        <f t="shared" ca="1" si="47"/>
        <v>0</v>
      </c>
      <c r="AB126" s="42">
        <f t="shared" ca="1" si="36"/>
        <v>0</v>
      </c>
    </row>
    <row r="127" spans="2:28" x14ac:dyDescent="0.25">
      <c r="B127">
        <v>125</v>
      </c>
      <c r="C127" s="35">
        <f t="shared" ca="1" si="37"/>
        <v>-27000</v>
      </c>
      <c r="D127" s="46">
        <f ca="1">IF(AB126&gt;0,ROUND(PMT(EvalSheet!$F$92/12,EvalSheet!$F$96*12,-C127),5),0)</f>
        <v>0</v>
      </c>
      <c r="E127" s="6">
        <f t="shared" ca="1" si="38"/>
        <v>0</v>
      </c>
      <c r="F127" s="2">
        <f t="shared" ca="1" si="24"/>
        <v>0</v>
      </c>
      <c r="G127" s="80">
        <f t="shared" ca="1" si="25"/>
        <v>0</v>
      </c>
      <c r="H127" s="79">
        <f t="shared" ca="1" si="26"/>
        <v>0</v>
      </c>
      <c r="I127" s="80">
        <f t="shared" ca="1" si="27"/>
        <v>0</v>
      </c>
      <c r="J127" s="80">
        <f t="shared" ca="1" si="28"/>
        <v>0</v>
      </c>
      <c r="K127" s="6">
        <f t="shared" ca="1" si="39"/>
        <v>0</v>
      </c>
      <c r="L127" s="7">
        <v>0</v>
      </c>
      <c r="M127" s="7">
        <f t="shared" ca="1" si="40"/>
        <v>0</v>
      </c>
      <c r="N127" s="7">
        <f t="shared" ca="1" si="41"/>
        <v>0</v>
      </c>
      <c r="O127" s="7">
        <f t="shared" ca="1" si="42"/>
        <v>0</v>
      </c>
      <c r="P127" s="7">
        <f t="shared" ca="1" si="43"/>
        <v>0</v>
      </c>
      <c r="Q127" s="6">
        <f t="shared" ca="1" si="44"/>
        <v>0</v>
      </c>
      <c r="R127" s="7">
        <f t="shared" ca="1" si="45"/>
        <v>0</v>
      </c>
      <c r="S127" s="2">
        <f t="shared" ca="1" si="29"/>
        <v>0</v>
      </c>
      <c r="T127" s="80">
        <f t="shared" ca="1" si="30"/>
        <v>0</v>
      </c>
      <c r="U127" s="79">
        <f t="shared" ca="1" si="31"/>
        <v>0</v>
      </c>
      <c r="V127" s="80">
        <f t="shared" ca="1" si="32"/>
        <v>0</v>
      </c>
      <c r="W127" s="80">
        <f t="shared" ca="1" si="33"/>
        <v>0</v>
      </c>
      <c r="X127">
        <f t="shared" ca="1" si="46"/>
        <v>0</v>
      </c>
      <c r="Y127" s="35">
        <f t="shared" ca="1" si="34"/>
        <v>0</v>
      </c>
      <c r="Z127" s="35">
        <f t="shared" ca="1" si="35"/>
        <v>0</v>
      </c>
      <c r="AA127" s="42">
        <f t="shared" ca="1" si="47"/>
        <v>0</v>
      </c>
      <c r="AB127" s="42">
        <f t="shared" ca="1" si="36"/>
        <v>0</v>
      </c>
    </row>
    <row r="128" spans="2:28" x14ac:dyDescent="0.25">
      <c r="B128">
        <v>126</v>
      </c>
      <c r="C128" s="35">
        <f t="shared" ca="1" si="37"/>
        <v>-27000</v>
      </c>
      <c r="D128" s="46">
        <f ca="1">IF(AB127&gt;0,ROUND(PMT(EvalSheet!$F$92/12,EvalSheet!$F$96*12,-C128),5),0)</f>
        <v>0</v>
      </c>
      <c r="E128" s="6">
        <f t="shared" ca="1" si="38"/>
        <v>0</v>
      </c>
      <c r="F128" s="2">
        <f t="shared" ca="1" si="24"/>
        <v>0</v>
      </c>
      <c r="G128" s="80">
        <f t="shared" ca="1" si="25"/>
        <v>0</v>
      </c>
      <c r="H128" s="79">
        <f t="shared" ca="1" si="26"/>
        <v>0</v>
      </c>
      <c r="I128" s="80">
        <f t="shared" ca="1" si="27"/>
        <v>0</v>
      </c>
      <c r="J128" s="80">
        <f t="shared" ca="1" si="28"/>
        <v>0</v>
      </c>
      <c r="K128" s="6">
        <f t="shared" ca="1" si="39"/>
        <v>0</v>
      </c>
      <c r="L128" s="7">
        <v>0</v>
      </c>
      <c r="M128" s="7">
        <f t="shared" ca="1" si="40"/>
        <v>0</v>
      </c>
      <c r="N128" s="7">
        <f t="shared" ca="1" si="41"/>
        <v>0</v>
      </c>
      <c r="O128" s="7">
        <f t="shared" ca="1" si="42"/>
        <v>0</v>
      </c>
      <c r="P128" s="7">
        <f t="shared" ca="1" si="43"/>
        <v>0</v>
      </c>
      <c r="Q128" s="6">
        <f t="shared" ca="1" si="44"/>
        <v>0</v>
      </c>
      <c r="R128" s="7">
        <f t="shared" ca="1" si="45"/>
        <v>0</v>
      </c>
      <c r="S128" s="2">
        <f t="shared" ca="1" si="29"/>
        <v>0</v>
      </c>
      <c r="T128" s="80">
        <f t="shared" ca="1" si="30"/>
        <v>0</v>
      </c>
      <c r="U128" s="79">
        <f t="shared" ca="1" si="31"/>
        <v>0</v>
      </c>
      <c r="V128" s="80">
        <f t="shared" ca="1" si="32"/>
        <v>0</v>
      </c>
      <c r="W128" s="80">
        <f t="shared" ca="1" si="33"/>
        <v>0</v>
      </c>
      <c r="X128">
        <f t="shared" ca="1" si="46"/>
        <v>0</v>
      </c>
      <c r="Y128" s="35">
        <f t="shared" ca="1" si="34"/>
        <v>0</v>
      </c>
      <c r="Z128" s="35">
        <f t="shared" ca="1" si="35"/>
        <v>0</v>
      </c>
      <c r="AA128" s="42">
        <f t="shared" ca="1" si="47"/>
        <v>0</v>
      </c>
      <c r="AB128" s="42">
        <f t="shared" ca="1" si="36"/>
        <v>0</v>
      </c>
    </row>
    <row r="129" spans="2:28" x14ac:dyDescent="0.25">
      <c r="B129">
        <v>127</v>
      </c>
      <c r="C129" s="35">
        <f t="shared" ca="1" si="37"/>
        <v>-27000</v>
      </c>
      <c r="D129" s="46">
        <f ca="1">IF(AB128&gt;0,ROUND(PMT(EvalSheet!$F$92/12,EvalSheet!$F$96*12,-C129),5),0)</f>
        <v>0</v>
      </c>
      <c r="E129" s="6">
        <f t="shared" ca="1" si="38"/>
        <v>0</v>
      </c>
      <c r="F129" s="2">
        <f t="shared" ca="1" si="24"/>
        <v>0</v>
      </c>
      <c r="G129" s="80">
        <f t="shared" ca="1" si="25"/>
        <v>0</v>
      </c>
      <c r="H129" s="79">
        <f t="shared" ca="1" si="26"/>
        <v>0</v>
      </c>
      <c r="I129" s="80">
        <f t="shared" ca="1" si="27"/>
        <v>0</v>
      </c>
      <c r="J129" s="80">
        <f t="shared" ca="1" si="28"/>
        <v>0</v>
      </c>
      <c r="K129" s="6">
        <f t="shared" ca="1" si="39"/>
        <v>0</v>
      </c>
      <c r="L129" s="7">
        <v>0</v>
      </c>
      <c r="M129" s="7">
        <f t="shared" ca="1" si="40"/>
        <v>0</v>
      </c>
      <c r="N129" s="7">
        <f t="shared" ca="1" si="41"/>
        <v>0</v>
      </c>
      <c r="O129" s="7">
        <f t="shared" ca="1" si="42"/>
        <v>0</v>
      </c>
      <c r="P129" s="7">
        <f t="shared" ca="1" si="43"/>
        <v>0</v>
      </c>
      <c r="Q129" s="6">
        <f t="shared" ca="1" si="44"/>
        <v>0</v>
      </c>
      <c r="R129" s="7">
        <f t="shared" ca="1" si="45"/>
        <v>0</v>
      </c>
      <c r="S129" s="2">
        <f t="shared" ca="1" si="29"/>
        <v>0</v>
      </c>
      <c r="T129" s="80">
        <f t="shared" ca="1" si="30"/>
        <v>0</v>
      </c>
      <c r="U129" s="79">
        <f t="shared" ca="1" si="31"/>
        <v>0</v>
      </c>
      <c r="V129" s="80">
        <f t="shared" ca="1" si="32"/>
        <v>0</v>
      </c>
      <c r="W129" s="80">
        <f t="shared" ca="1" si="33"/>
        <v>0</v>
      </c>
      <c r="X129">
        <f t="shared" ca="1" si="46"/>
        <v>0</v>
      </c>
      <c r="Y129" s="35">
        <f t="shared" ca="1" si="34"/>
        <v>0</v>
      </c>
      <c r="Z129" s="35">
        <f t="shared" ca="1" si="35"/>
        <v>0</v>
      </c>
      <c r="AA129" s="42">
        <f t="shared" ca="1" si="47"/>
        <v>0</v>
      </c>
      <c r="AB129" s="42">
        <f t="shared" ca="1" si="36"/>
        <v>0</v>
      </c>
    </row>
    <row r="130" spans="2:28" x14ac:dyDescent="0.25">
      <c r="B130">
        <v>128</v>
      </c>
      <c r="C130" s="35">
        <f t="shared" ca="1" si="37"/>
        <v>-27000</v>
      </c>
      <c r="D130" s="46">
        <f ca="1">IF(AB129&gt;0,ROUND(PMT(EvalSheet!$F$92/12,EvalSheet!$F$96*12,-C130),5),0)</f>
        <v>0</v>
      </c>
      <c r="E130" s="6">
        <f t="shared" ca="1" si="38"/>
        <v>0</v>
      </c>
      <c r="F130" s="2">
        <f t="shared" ca="1" si="24"/>
        <v>0</v>
      </c>
      <c r="G130" s="80">
        <f t="shared" ca="1" si="25"/>
        <v>0</v>
      </c>
      <c r="H130" s="79">
        <f t="shared" ca="1" si="26"/>
        <v>0</v>
      </c>
      <c r="I130" s="80">
        <f t="shared" ca="1" si="27"/>
        <v>0</v>
      </c>
      <c r="J130" s="80">
        <f t="shared" ca="1" si="28"/>
        <v>0</v>
      </c>
      <c r="K130" s="6">
        <f t="shared" ca="1" si="39"/>
        <v>0</v>
      </c>
      <c r="L130" s="7">
        <v>0</v>
      </c>
      <c r="M130" s="7">
        <f t="shared" ca="1" si="40"/>
        <v>0</v>
      </c>
      <c r="N130" s="7">
        <f t="shared" ca="1" si="41"/>
        <v>0</v>
      </c>
      <c r="O130" s="7">
        <f t="shared" ca="1" si="42"/>
        <v>0</v>
      </c>
      <c r="P130" s="7">
        <f t="shared" ca="1" si="43"/>
        <v>0</v>
      </c>
      <c r="Q130" s="6">
        <f t="shared" ca="1" si="44"/>
        <v>0</v>
      </c>
      <c r="R130" s="7">
        <f t="shared" ca="1" si="45"/>
        <v>0</v>
      </c>
      <c r="S130" s="2">
        <f t="shared" ca="1" si="29"/>
        <v>0</v>
      </c>
      <c r="T130" s="80">
        <f t="shared" ca="1" si="30"/>
        <v>0</v>
      </c>
      <c r="U130" s="79">
        <f t="shared" ca="1" si="31"/>
        <v>0</v>
      </c>
      <c r="V130" s="80">
        <f t="shared" ca="1" si="32"/>
        <v>0</v>
      </c>
      <c r="W130" s="80">
        <f t="shared" ca="1" si="33"/>
        <v>0</v>
      </c>
      <c r="X130">
        <f t="shared" ca="1" si="46"/>
        <v>0</v>
      </c>
      <c r="Y130" s="35">
        <f t="shared" ca="1" si="34"/>
        <v>0</v>
      </c>
      <c r="Z130" s="35">
        <f t="shared" ca="1" si="35"/>
        <v>0</v>
      </c>
      <c r="AA130" s="42">
        <f t="shared" ca="1" si="47"/>
        <v>0</v>
      </c>
      <c r="AB130" s="42">
        <f t="shared" ca="1" si="36"/>
        <v>0</v>
      </c>
    </row>
    <row r="131" spans="2:28" x14ac:dyDescent="0.25">
      <c r="B131">
        <v>129</v>
      </c>
      <c r="C131" s="35">
        <f t="shared" ca="1" si="37"/>
        <v>-27000</v>
      </c>
      <c r="D131" s="46">
        <f ca="1">IF(AB130&gt;0,ROUND(PMT(EvalSheet!$F$92/12,EvalSheet!$F$96*12,-C131),5),0)</f>
        <v>0</v>
      </c>
      <c r="E131" s="6">
        <f t="shared" ca="1" si="38"/>
        <v>0</v>
      </c>
      <c r="F131" s="2">
        <f t="shared" ref="F131:F194" ca="1" si="48">INT(E131)</f>
        <v>0</v>
      </c>
      <c r="G131" s="80">
        <f t="shared" ref="G131:G194" ca="1" si="49">INT((E131-F131)*10)/10</f>
        <v>0</v>
      </c>
      <c r="H131" s="79">
        <f t="shared" ref="H131:H194" ca="1" si="50">E131-F131-G131</f>
        <v>0</v>
      </c>
      <c r="I131" s="80">
        <f t="shared" ref="I131:I194" ca="1" si="51">IF(OR(H131=0.05,H131=0),H131,IF(AND(H131&gt;0.051,H131&lt;0.1),0.1,IF(AND(H131&gt;0.001,H131&lt;0.05),0.05,H131)))</f>
        <v>0</v>
      </c>
      <c r="J131" s="80">
        <f t="shared" ref="J131:J194" ca="1" si="52">F131+G131+I131</f>
        <v>0</v>
      </c>
      <c r="K131" s="6">
        <f t="shared" ca="1" si="39"/>
        <v>0</v>
      </c>
      <c r="L131" s="7">
        <v>0</v>
      </c>
      <c r="M131" s="7">
        <f t="shared" ca="1" si="40"/>
        <v>0</v>
      </c>
      <c r="N131" s="7">
        <f t="shared" ca="1" si="41"/>
        <v>0</v>
      </c>
      <c r="O131" s="7">
        <f t="shared" ca="1" si="42"/>
        <v>0</v>
      </c>
      <c r="P131" s="7">
        <f t="shared" ca="1" si="43"/>
        <v>0</v>
      </c>
      <c r="Q131" s="6">
        <f t="shared" ca="1" si="44"/>
        <v>0</v>
      </c>
      <c r="R131" s="7">
        <f t="shared" ca="1" si="45"/>
        <v>0</v>
      </c>
      <c r="S131" s="2">
        <f t="shared" ref="S131:S194" ca="1" si="53">INT(R131)</f>
        <v>0</v>
      </c>
      <c r="T131" s="80">
        <f t="shared" ref="T131:T194" ca="1" si="54">INT((R131-S131)*10)/10</f>
        <v>0</v>
      </c>
      <c r="U131" s="79">
        <f t="shared" ref="U131:U194" ca="1" si="55">R131-S131-T131</f>
        <v>0</v>
      </c>
      <c r="V131" s="80">
        <f t="shared" ref="V131:V194" ca="1" si="56">IF(OR(U131=0.05,U131=0),U131,IF(AND(U131&gt;0.051,U131&lt;0.1),0.1,IF(AND(U131&gt;0.001,U131&lt;0.05),0.05,U131)))</f>
        <v>0</v>
      </c>
      <c r="W131" s="80">
        <f t="shared" ref="W131:W194" ca="1" si="57">S131+T131+V131</f>
        <v>0</v>
      </c>
      <c r="X131">
        <f t="shared" ca="1" si="46"/>
        <v>0</v>
      </c>
      <c r="Y131" s="35">
        <f t="shared" ca="1" si="34"/>
        <v>0</v>
      </c>
      <c r="Z131" s="35">
        <f t="shared" ca="1" si="35"/>
        <v>0</v>
      </c>
      <c r="AA131" s="42">
        <f t="shared" ca="1" si="47"/>
        <v>0</v>
      </c>
      <c r="AB131" s="42">
        <f t="shared" ca="1" si="36"/>
        <v>0</v>
      </c>
    </row>
    <row r="132" spans="2:28" x14ac:dyDescent="0.25">
      <c r="B132">
        <v>130</v>
      </c>
      <c r="C132" s="35">
        <f t="shared" ca="1" si="37"/>
        <v>-27000</v>
      </c>
      <c r="D132" s="46">
        <f ca="1">IF(AB131&gt;0,ROUND(PMT(EvalSheet!$F$92/12,EvalSheet!$F$96*12,-C132),5),0)</f>
        <v>0</v>
      </c>
      <c r="E132" s="6">
        <f t="shared" ca="1" si="38"/>
        <v>0</v>
      </c>
      <c r="F132" s="2">
        <f t="shared" ca="1" si="48"/>
        <v>0</v>
      </c>
      <c r="G132" s="80">
        <f t="shared" ca="1" si="49"/>
        <v>0</v>
      </c>
      <c r="H132" s="79">
        <f t="shared" ca="1" si="50"/>
        <v>0</v>
      </c>
      <c r="I132" s="80">
        <f t="shared" ca="1" si="51"/>
        <v>0</v>
      </c>
      <c r="J132" s="80">
        <f t="shared" ca="1" si="52"/>
        <v>0</v>
      </c>
      <c r="K132" s="6">
        <f t="shared" ca="1" si="39"/>
        <v>0</v>
      </c>
      <c r="L132" s="7">
        <v>0</v>
      </c>
      <c r="M132" s="7">
        <f t="shared" ca="1" si="40"/>
        <v>0</v>
      </c>
      <c r="N132" s="7">
        <f t="shared" ca="1" si="41"/>
        <v>0</v>
      </c>
      <c r="O132" s="7">
        <f t="shared" ca="1" si="42"/>
        <v>0</v>
      </c>
      <c r="P132" s="7">
        <f t="shared" ca="1" si="43"/>
        <v>0</v>
      </c>
      <c r="Q132" s="6">
        <f t="shared" ca="1" si="44"/>
        <v>0</v>
      </c>
      <c r="R132" s="7">
        <f t="shared" ca="1" si="45"/>
        <v>0</v>
      </c>
      <c r="S132" s="2">
        <f t="shared" ca="1" si="53"/>
        <v>0</v>
      </c>
      <c r="T132" s="80">
        <f t="shared" ca="1" si="54"/>
        <v>0</v>
      </c>
      <c r="U132" s="79">
        <f t="shared" ca="1" si="55"/>
        <v>0</v>
      </c>
      <c r="V132" s="80">
        <f t="shared" ca="1" si="56"/>
        <v>0</v>
      </c>
      <c r="W132" s="80">
        <f t="shared" ca="1" si="57"/>
        <v>0</v>
      </c>
      <c r="X132">
        <f t="shared" ca="1" si="46"/>
        <v>0</v>
      </c>
      <c r="Y132" s="35">
        <f t="shared" ref="Y132:Y195" ca="1" si="58">ROUND(D132+J132+W132+X132,2)</f>
        <v>0</v>
      </c>
      <c r="Z132" s="35">
        <f t="shared" ref="Z132:Z195" ca="1" si="59">IF(AND(Y132&gt;0,Y133=0),Y132,0)</f>
        <v>0</v>
      </c>
      <c r="AA132" s="42">
        <f t="shared" ca="1" si="47"/>
        <v>0</v>
      </c>
      <c r="AB132" s="42">
        <f t="shared" ref="AB132:AB195" ca="1" si="60">IF(ROUND(Y132-AA132,2)&gt;0,ROUND(Y132-AA132,2),0)</f>
        <v>0</v>
      </c>
    </row>
    <row r="133" spans="2:28" x14ac:dyDescent="0.25">
      <c r="B133">
        <v>131</v>
      </c>
      <c r="C133" s="35">
        <f t="shared" ref="C133:C196" ca="1" si="61">IF(AB132&gt;0,C132-1000,C132)</f>
        <v>-27000</v>
      </c>
      <c r="D133" s="46">
        <f ca="1">IF(AB132&gt;0,ROUND(PMT(EvalSheet!$F$92/12,EvalSheet!$F$96*12,-C133),5),0)</f>
        <v>0</v>
      </c>
      <c r="E133" s="6">
        <f t="shared" ref="E133:E196" ca="1" si="62">IF(AB132&gt;0,ROUND(C133*$E$1/1000,2),0)</f>
        <v>0</v>
      </c>
      <c r="F133" s="2">
        <f t="shared" ca="1" si="48"/>
        <v>0</v>
      </c>
      <c r="G133" s="80">
        <f t="shared" ca="1" si="49"/>
        <v>0</v>
      </c>
      <c r="H133" s="79">
        <f t="shared" ca="1" si="50"/>
        <v>0</v>
      </c>
      <c r="I133" s="80">
        <f t="shared" ca="1" si="51"/>
        <v>0</v>
      </c>
      <c r="J133" s="80">
        <f t="shared" ca="1" si="52"/>
        <v>0</v>
      </c>
      <c r="K133" s="6">
        <f t="shared" ref="K133:K196" ca="1" si="63">IF(AB132&gt;0,ROUND($D$1*$K$1,2),0)</f>
        <v>0</v>
      </c>
      <c r="L133" s="7">
        <v>0</v>
      </c>
      <c r="M133" s="7">
        <f t="shared" ref="M133:M196" ca="1" si="64">IF(AB132&gt;0,ROUND($D$1*$M$1,2),0)</f>
        <v>0</v>
      </c>
      <c r="N133" s="7">
        <f t="shared" ref="N133:N196" ca="1" si="65">IF(AB132&gt;0,ROUND($D$1*$N$1,2),0)</f>
        <v>0</v>
      </c>
      <c r="O133" s="7">
        <f t="shared" ref="O133:O196" ca="1" si="66">IF(AB132&gt;0,ROUND($D$1*$O$1,2),0)</f>
        <v>0</v>
      </c>
      <c r="P133" s="7">
        <f t="shared" ref="P133:P196" ca="1" si="67">IF(AB132&gt;0,ROUND($D$1*$P$1,2),0)</f>
        <v>0</v>
      </c>
      <c r="Q133" s="6">
        <f t="shared" ref="Q133:Q196" ca="1" si="68">IF(AB132&gt;0,K133+SUM(M133:P133),0)</f>
        <v>0</v>
      </c>
      <c r="R133" s="7">
        <f t="shared" ref="R133:R196" ca="1" si="69">IF(AB132&gt;0,ROUND(Q133/12,2),0)</f>
        <v>0</v>
      </c>
      <c r="S133" s="2">
        <f t="shared" ca="1" si="53"/>
        <v>0</v>
      </c>
      <c r="T133" s="80">
        <f t="shared" ca="1" si="54"/>
        <v>0</v>
      </c>
      <c r="U133" s="79">
        <f t="shared" ca="1" si="55"/>
        <v>0</v>
      </c>
      <c r="V133" s="80">
        <f t="shared" ca="1" si="56"/>
        <v>0</v>
      </c>
      <c r="W133" s="80">
        <f t="shared" ca="1" si="57"/>
        <v>0</v>
      </c>
      <c r="X133">
        <f t="shared" ref="X133:X196" ca="1" si="70">IF(AB132&gt;0,X132,0)</f>
        <v>0</v>
      </c>
      <c r="Y133" s="35">
        <f t="shared" ca="1" si="58"/>
        <v>0</v>
      </c>
      <c r="Z133" s="35">
        <f t="shared" ca="1" si="59"/>
        <v>0</v>
      </c>
      <c r="AA133" s="42">
        <f t="shared" ref="AA133:AA196" ca="1" si="71">IF(AB132&gt;0,AA132,0)</f>
        <v>0</v>
      </c>
      <c r="AB133" s="42">
        <f t="shared" ca="1" si="60"/>
        <v>0</v>
      </c>
    </row>
    <row r="134" spans="2:28" x14ac:dyDescent="0.25">
      <c r="B134">
        <v>132</v>
      </c>
      <c r="C134" s="35">
        <f t="shared" ca="1" si="61"/>
        <v>-27000</v>
      </c>
      <c r="D134" s="46">
        <f ca="1">IF(AB133&gt;0,ROUND(PMT(EvalSheet!$F$92/12,EvalSheet!$F$96*12,-C134),5),0)</f>
        <v>0</v>
      </c>
      <c r="E134" s="6">
        <f t="shared" ca="1" si="62"/>
        <v>0</v>
      </c>
      <c r="F134" s="2">
        <f t="shared" ca="1" si="48"/>
        <v>0</v>
      </c>
      <c r="G134" s="80">
        <f t="shared" ca="1" si="49"/>
        <v>0</v>
      </c>
      <c r="H134" s="79">
        <f t="shared" ca="1" si="50"/>
        <v>0</v>
      </c>
      <c r="I134" s="80">
        <f t="shared" ca="1" si="51"/>
        <v>0</v>
      </c>
      <c r="J134" s="80">
        <f t="shared" ca="1" si="52"/>
        <v>0</v>
      </c>
      <c r="K134" s="6">
        <f t="shared" ca="1" si="63"/>
        <v>0</v>
      </c>
      <c r="L134" s="7">
        <v>0</v>
      </c>
      <c r="M134" s="7">
        <f t="shared" ca="1" si="64"/>
        <v>0</v>
      </c>
      <c r="N134" s="7">
        <f t="shared" ca="1" si="65"/>
        <v>0</v>
      </c>
      <c r="O134" s="7">
        <f t="shared" ca="1" si="66"/>
        <v>0</v>
      </c>
      <c r="P134" s="7">
        <f t="shared" ca="1" si="67"/>
        <v>0</v>
      </c>
      <c r="Q134" s="6">
        <f t="shared" ca="1" si="68"/>
        <v>0</v>
      </c>
      <c r="R134" s="7">
        <f t="shared" ca="1" si="69"/>
        <v>0</v>
      </c>
      <c r="S134" s="2">
        <f t="shared" ca="1" si="53"/>
        <v>0</v>
      </c>
      <c r="T134" s="80">
        <f t="shared" ca="1" si="54"/>
        <v>0</v>
      </c>
      <c r="U134" s="79">
        <f t="shared" ca="1" si="55"/>
        <v>0</v>
      </c>
      <c r="V134" s="80">
        <f t="shared" ca="1" si="56"/>
        <v>0</v>
      </c>
      <c r="W134" s="80">
        <f t="shared" ca="1" si="57"/>
        <v>0</v>
      </c>
      <c r="X134">
        <f t="shared" ca="1" si="70"/>
        <v>0</v>
      </c>
      <c r="Y134" s="35">
        <f t="shared" ca="1" si="58"/>
        <v>0</v>
      </c>
      <c r="Z134" s="35">
        <f t="shared" ca="1" si="59"/>
        <v>0</v>
      </c>
      <c r="AA134" s="42">
        <f t="shared" ca="1" si="71"/>
        <v>0</v>
      </c>
      <c r="AB134" s="42">
        <f t="shared" ca="1" si="60"/>
        <v>0</v>
      </c>
    </row>
    <row r="135" spans="2:28" x14ac:dyDescent="0.25">
      <c r="B135">
        <v>133</v>
      </c>
      <c r="C135" s="35">
        <f t="shared" ca="1" si="61"/>
        <v>-27000</v>
      </c>
      <c r="D135" s="46">
        <f ca="1">IF(AB134&gt;0,ROUND(PMT(EvalSheet!$F$92/12,EvalSheet!$F$96*12,-C135),5),0)</f>
        <v>0</v>
      </c>
      <c r="E135" s="6">
        <f t="shared" ca="1" si="62"/>
        <v>0</v>
      </c>
      <c r="F135" s="2">
        <f t="shared" ca="1" si="48"/>
        <v>0</v>
      </c>
      <c r="G135" s="80">
        <f t="shared" ca="1" si="49"/>
        <v>0</v>
      </c>
      <c r="H135" s="79">
        <f t="shared" ca="1" si="50"/>
        <v>0</v>
      </c>
      <c r="I135" s="80">
        <f t="shared" ca="1" si="51"/>
        <v>0</v>
      </c>
      <c r="J135" s="80">
        <f t="shared" ca="1" si="52"/>
        <v>0</v>
      </c>
      <c r="K135" s="6">
        <f t="shared" ca="1" si="63"/>
        <v>0</v>
      </c>
      <c r="L135" s="7">
        <v>0</v>
      </c>
      <c r="M135" s="7">
        <f t="shared" ca="1" si="64"/>
        <v>0</v>
      </c>
      <c r="N135" s="7">
        <f t="shared" ca="1" si="65"/>
        <v>0</v>
      </c>
      <c r="O135" s="7">
        <f t="shared" ca="1" si="66"/>
        <v>0</v>
      </c>
      <c r="P135" s="7">
        <f t="shared" ca="1" si="67"/>
        <v>0</v>
      </c>
      <c r="Q135" s="6">
        <f t="shared" ca="1" si="68"/>
        <v>0</v>
      </c>
      <c r="R135" s="7">
        <f t="shared" ca="1" si="69"/>
        <v>0</v>
      </c>
      <c r="S135" s="2">
        <f t="shared" ca="1" si="53"/>
        <v>0</v>
      </c>
      <c r="T135" s="80">
        <f t="shared" ca="1" si="54"/>
        <v>0</v>
      </c>
      <c r="U135" s="79">
        <f t="shared" ca="1" si="55"/>
        <v>0</v>
      </c>
      <c r="V135" s="80">
        <f t="shared" ca="1" si="56"/>
        <v>0</v>
      </c>
      <c r="W135" s="80">
        <f t="shared" ca="1" si="57"/>
        <v>0</v>
      </c>
      <c r="X135">
        <f t="shared" ca="1" si="70"/>
        <v>0</v>
      </c>
      <c r="Y135" s="35">
        <f t="shared" ca="1" si="58"/>
        <v>0</v>
      </c>
      <c r="Z135" s="35">
        <f t="shared" ca="1" si="59"/>
        <v>0</v>
      </c>
      <c r="AA135" s="42">
        <f t="shared" ca="1" si="71"/>
        <v>0</v>
      </c>
      <c r="AB135" s="42">
        <f t="shared" ca="1" si="60"/>
        <v>0</v>
      </c>
    </row>
    <row r="136" spans="2:28" x14ac:dyDescent="0.25">
      <c r="B136">
        <v>134</v>
      </c>
      <c r="C136" s="35">
        <f t="shared" ca="1" si="61"/>
        <v>-27000</v>
      </c>
      <c r="D136" s="46">
        <f ca="1">IF(AB135&gt;0,ROUND(PMT(EvalSheet!$F$92/12,EvalSheet!$F$96*12,-C136),5),0)</f>
        <v>0</v>
      </c>
      <c r="E136" s="6">
        <f t="shared" ca="1" si="62"/>
        <v>0</v>
      </c>
      <c r="F136" s="2">
        <f t="shared" ca="1" si="48"/>
        <v>0</v>
      </c>
      <c r="G136" s="80">
        <f t="shared" ca="1" si="49"/>
        <v>0</v>
      </c>
      <c r="H136" s="79">
        <f t="shared" ca="1" si="50"/>
        <v>0</v>
      </c>
      <c r="I136" s="80">
        <f t="shared" ca="1" si="51"/>
        <v>0</v>
      </c>
      <c r="J136" s="80">
        <f t="shared" ca="1" si="52"/>
        <v>0</v>
      </c>
      <c r="K136" s="6">
        <f t="shared" ca="1" si="63"/>
        <v>0</v>
      </c>
      <c r="L136" s="7">
        <v>0</v>
      </c>
      <c r="M136" s="7">
        <f t="shared" ca="1" si="64"/>
        <v>0</v>
      </c>
      <c r="N136" s="7">
        <f t="shared" ca="1" si="65"/>
        <v>0</v>
      </c>
      <c r="O136" s="7">
        <f t="shared" ca="1" si="66"/>
        <v>0</v>
      </c>
      <c r="P136" s="7">
        <f t="shared" ca="1" si="67"/>
        <v>0</v>
      </c>
      <c r="Q136" s="6">
        <f t="shared" ca="1" si="68"/>
        <v>0</v>
      </c>
      <c r="R136" s="7">
        <f t="shared" ca="1" si="69"/>
        <v>0</v>
      </c>
      <c r="S136" s="2">
        <f t="shared" ca="1" si="53"/>
        <v>0</v>
      </c>
      <c r="T136" s="80">
        <f t="shared" ca="1" si="54"/>
        <v>0</v>
      </c>
      <c r="U136" s="79">
        <f t="shared" ca="1" si="55"/>
        <v>0</v>
      </c>
      <c r="V136" s="80">
        <f t="shared" ca="1" si="56"/>
        <v>0</v>
      </c>
      <c r="W136" s="80">
        <f t="shared" ca="1" si="57"/>
        <v>0</v>
      </c>
      <c r="X136">
        <f t="shared" ca="1" si="70"/>
        <v>0</v>
      </c>
      <c r="Y136" s="35">
        <f t="shared" ca="1" si="58"/>
        <v>0</v>
      </c>
      <c r="Z136" s="35">
        <f t="shared" ca="1" si="59"/>
        <v>0</v>
      </c>
      <c r="AA136" s="42">
        <f t="shared" ca="1" si="71"/>
        <v>0</v>
      </c>
      <c r="AB136" s="42">
        <f t="shared" ca="1" si="60"/>
        <v>0</v>
      </c>
    </row>
    <row r="137" spans="2:28" x14ac:dyDescent="0.25">
      <c r="B137">
        <v>135</v>
      </c>
      <c r="C137" s="35">
        <f t="shared" ca="1" si="61"/>
        <v>-27000</v>
      </c>
      <c r="D137" s="46">
        <f ca="1">IF(AB136&gt;0,ROUND(PMT(EvalSheet!$F$92/12,EvalSheet!$F$96*12,-C137),5),0)</f>
        <v>0</v>
      </c>
      <c r="E137" s="6">
        <f t="shared" ca="1" si="62"/>
        <v>0</v>
      </c>
      <c r="F137" s="2">
        <f t="shared" ca="1" si="48"/>
        <v>0</v>
      </c>
      <c r="G137" s="80">
        <f t="shared" ca="1" si="49"/>
        <v>0</v>
      </c>
      <c r="H137" s="79">
        <f t="shared" ca="1" si="50"/>
        <v>0</v>
      </c>
      <c r="I137" s="80">
        <f t="shared" ca="1" si="51"/>
        <v>0</v>
      </c>
      <c r="J137" s="80">
        <f t="shared" ca="1" si="52"/>
        <v>0</v>
      </c>
      <c r="K137" s="6">
        <f t="shared" ca="1" si="63"/>
        <v>0</v>
      </c>
      <c r="L137" s="7">
        <v>0</v>
      </c>
      <c r="M137" s="7">
        <f t="shared" ca="1" si="64"/>
        <v>0</v>
      </c>
      <c r="N137" s="7">
        <f t="shared" ca="1" si="65"/>
        <v>0</v>
      </c>
      <c r="O137" s="7">
        <f t="shared" ca="1" si="66"/>
        <v>0</v>
      </c>
      <c r="P137" s="7">
        <f t="shared" ca="1" si="67"/>
        <v>0</v>
      </c>
      <c r="Q137" s="6">
        <f t="shared" ca="1" si="68"/>
        <v>0</v>
      </c>
      <c r="R137" s="7">
        <f t="shared" ca="1" si="69"/>
        <v>0</v>
      </c>
      <c r="S137" s="2">
        <f t="shared" ca="1" si="53"/>
        <v>0</v>
      </c>
      <c r="T137" s="80">
        <f t="shared" ca="1" si="54"/>
        <v>0</v>
      </c>
      <c r="U137" s="79">
        <f t="shared" ca="1" si="55"/>
        <v>0</v>
      </c>
      <c r="V137" s="80">
        <f t="shared" ca="1" si="56"/>
        <v>0</v>
      </c>
      <c r="W137" s="80">
        <f t="shared" ca="1" si="57"/>
        <v>0</v>
      </c>
      <c r="X137">
        <f t="shared" ca="1" si="70"/>
        <v>0</v>
      </c>
      <c r="Y137" s="35">
        <f t="shared" ca="1" si="58"/>
        <v>0</v>
      </c>
      <c r="Z137" s="35">
        <f t="shared" ca="1" si="59"/>
        <v>0</v>
      </c>
      <c r="AA137" s="42">
        <f t="shared" ca="1" si="71"/>
        <v>0</v>
      </c>
      <c r="AB137" s="42">
        <f t="shared" ca="1" si="60"/>
        <v>0</v>
      </c>
    </row>
    <row r="138" spans="2:28" x14ac:dyDescent="0.25">
      <c r="B138">
        <v>136</v>
      </c>
      <c r="C138" s="35">
        <f t="shared" ca="1" si="61"/>
        <v>-27000</v>
      </c>
      <c r="D138" s="46">
        <f ca="1">IF(AB137&gt;0,ROUND(PMT(EvalSheet!$F$92/12,EvalSheet!$F$96*12,-C138),5),0)</f>
        <v>0</v>
      </c>
      <c r="E138" s="6">
        <f t="shared" ca="1" si="62"/>
        <v>0</v>
      </c>
      <c r="F138" s="2">
        <f t="shared" ca="1" si="48"/>
        <v>0</v>
      </c>
      <c r="G138" s="80">
        <f t="shared" ca="1" si="49"/>
        <v>0</v>
      </c>
      <c r="H138" s="79">
        <f t="shared" ca="1" si="50"/>
        <v>0</v>
      </c>
      <c r="I138" s="80">
        <f t="shared" ca="1" si="51"/>
        <v>0</v>
      </c>
      <c r="J138" s="80">
        <f t="shared" ca="1" si="52"/>
        <v>0</v>
      </c>
      <c r="K138" s="6">
        <f t="shared" ca="1" si="63"/>
        <v>0</v>
      </c>
      <c r="L138" s="7">
        <v>0</v>
      </c>
      <c r="M138" s="7">
        <f t="shared" ca="1" si="64"/>
        <v>0</v>
      </c>
      <c r="N138" s="7">
        <f t="shared" ca="1" si="65"/>
        <v>0</v>
      </c>
      <c r="O138" s="7">
        <f t="shared" ca="1" si="66"/>
        <v>0</v>
      </c>
      <c r="P138" s="7">
        <f t="shared" ca="1" si="67"/>
        <v>0</v>
      </c>
      <c r="Q138" s="6">
        <f t="shared" ca="1" si="68"/>
        <v>0</v>
      </c>
      <c r="R138" s="7">
        <f t="shared" ca="1" si="69"/>
        <v>0</v>
      </c>
      <c r="S138" s="2">
        <f t="shared" ca="1" si="53"/>
        <v>0</v>
      </c>
      <c r="T138" s="80">
        <f t="shared" ca="1" si="54"/>
        <v>0</v>
      </c>
      <c r="U138" s="79">
        <f t="shared" ca="1" si="55"/>
        <v>0</v>
      </c>
      <c r="V138" s="80">
        <f t="shared" ca="1" si="56"/>
        <v>0</v>
      </c>
      <c r="W138" s="80">
        <f t="shared" ca="1" si="57"/>
        <v>0</v>
      </c>
      <c r="X138">
        <f t="shared" ca="1" si="70"/>
        <v>0</v>
      </c>
      <c r="Y138" s="35">
        <f t="shared" ca="1" si="58"/>
        <v>0</v>
      </c>
      <c r="Z138" s="35">
        <f t="shared" ca="1" si="59"/>
        <v>0</v>
      </c>
      <c r="AA138" s="42">
        <f t="shared" ca="1" si="71"/>
        <v>0</v>
      </c>
      <c r="AB138" s="42">
        <f t="shared" ca="1" si="60"/>
        <v>0</v>
      </c>
    </row>
    <row r="139" spans="2:28" x14ac:dyDescent="0.25">
      <c r="B139">
        <v>137</v>
      </c>
      <c r="C139" s="35">
        <f t="shared" ca="1" si="61"/>
        <v>-27000</v>
      </c>
      <c r="D139" s="46">
        <f ca="1">IF(AB138&gt;0,ROUND(PMT(EvalSheet!$F$92/12,EvalSheet!$F$96*12,-C139),5),0)</f>
        <v>0</v>
      </c>
      <c r="E139" s="6">
        <f t="shared" ca="1" si="62"/>
        <v>0</v>
      </c>
      <c r="F139" s="2">
        <f t="shared" ca="1" si="48"/>
        <v>0</v>
      </c>
      <c r="G139" s="80">
        <f t="shared" ca="1" si="49"/>
        <v>0</v>
      </c>
      <c r="H139" s="79">
        <f t="shared" ca="1" si="50"/>
        <v>0</v>
      </c>
      <c r="I139" s="80">
        <f t="shared" ca="1" si="51"/>
        <v>0</v>
      </c>
      <c r="J139" s="80">
        <f t="shared" ca="1" si="52"/>
        <v>0</v>
      </c>
      <c r="K139" s="6">
        <f t="shared" ca="1" si="63"/>
        <v>0</v>
      </c>
      <c r="L139" s="7">
        <v>0</v>
      </c>
      <c r="M139" s="7">
        <f t="shared" ca="1" si="64"/>
        <v>0</v>
      </c>
      <c r="N139" s="7">
        <f t="shared" ca="1" si="65"/>
        <v>0</v>
      </c>
      <c r="O139" s="7">
        <f t="shared" ca="1" si="66"/>
        <v>0</v>
      </c>
      <c r="P139" s="7">
        <f t="shared" ca="1" si="67"/>
        <v>0</v>
      </c>
      <c r="Q139" s="6">
        <f t="shared" ca="1" si="68"/>
        <v>0</v>
      </c>
      <c r="R139" s="7">
        <f t="shared" ca="1" si="69"/>
        <v>0</v>
      </c>
      <c r="S139" s="2">
        <f t="shared" ca="1" si="53"/>
        <v>0</v>
      </c>
      <c r="T139" s="80">
        <f t="shared" ca="1" si="54"/>
        <v>0</v>
      </c>
      <c r="U139" s="79">
        <f t="shared" ca="1" si="55"/>
        <v>0</v>
      </c>
      <c r="V139" s="80">
        <f t="shared" ca="1" si="56"/>
        <v>0</v>
      </c>
      <c r="W139" s="80">
        <f t="shared" ca="1" si="57"/>
        <v>0</v>
      </c>
      <c r="X139">
        <f t="shared" ca="1" si="70"/>
        <v>0</v>
      </c>
      <c r="Y139" s="35">
        <f t="shared" ca="1" si="58"/>
        <v>0</v>
      </c>
      <c r="Z139" s="35">
        <f t="shared" ca="1" si="59"/>
        <v>0</v>
      </c>
      <c r="AA139" s="42">
        <f t="shared" ca="1" si="71"/>
        <v>0</v>
      </c>
      <c r="AB139" s="42">
        <f t="shared" ca="1" si="60"/>
        <v>0</v>
      </c>
    </row>
    <row r="140" spans="2:28" x14ac:dyDescent="0.25">
      <c r="B140">
        <v>138</v>
      </c>
      <c r="C140" s="35">
        <f t="shared" ca="1" si="61"/>
        <v>-27000</v>
      </c>
      <c r="D140" s="46">
        <f ca="1">IF(AB139&gt;0,ROUND(PMT(EvalSheet!$F$92/12,EvalSheet!$F$96*12,-C140),5),0)</f>
        <v>0</v>
      </c>
      <c r="E140" s="6">
        <f t="shared" ca="1" si="62"/>
        <v>0</v>
      </c>
      <c r="F140" s="2">
        <f t="shared" ca="1" si="48"/>
        <v>0</v>
      </c>
      <c r="G140" s="80">
        <f t="shared" ca="1" si="49"/>
        <v>0</v>
      </c>
      <c r="H140" s="79">
        <f t="shared" ca="1" si="50"/>
        <v>0</v>
      </c>
      <c r="I140" s="80">
        <f t="shared" ca="1" si="51"/>
        <v>0</v>
      </c>
      <c r="J140" s="80">
        <f t="shared" ca="1" si="52"/>
        <v>0</v>
      </c>
      <c r="K140" s="6">
        <f t="shared" ca="1" si="63"/>
        <v>0</v>
      </c>
      <c r="L140" s="7">
        <v>0</v>
      </c>
      <c r="M140" s="7">
        <f t="shared" ca="1" si="64"/>
        <v>0</v>
      </c>
      <c r="N140" s="7">
        <f t="shared" ca="1" si="65"/>
        <v>0</v>
      </c>
      <c r="O140" s="7">
        <f t="shared" ca="1" si="66"/>
        <v>0</v>
      </c>
      <c r="P140" s="7">
        <f t="shared" ca="1" si="67"/>
        <v>0</v>
      </c>
      <c r="Q140" s="6">
        <f t="shared" ca="1" si="68"/>
        <v>0</v>
      </c>
      <c r="R140" s="7">
        <f t="shared" ca="1" si="69"/>
        <v>0</v>
      </c>
      <c r="S140" s="2">
        <f t="shared" ca="1" si="53"/>
        <v>0</v>
      </c>
      <c r="T140" s="80">
        <f t="shared" ca="1" si="54"/>
        <v>0</v>
      </c>
      <c r="U140" s="79">
        <f t="shared" ca="1" si="55"/>
        <v>0</v>
      </c>
      <c r="V140" s="80">
        <f t="shared" ca="1" si="56"/>
        <v>0</v>
      </c>
      <c r="W140" s="80">
        <f t="shared" ca="1" si="57"/>
        <v>0</v>
      </c>
      <c r="X140">
        <f t="shared" ca="1" si="70"/>
        <v>0</v>
      </c>
      <c r="Y140" s="35">
        <f t="shared" ca="1" si="58"/>
        <v>0</v>
      </c>
      <c r="Z140" s="35">
        <f t="shared" ca="1" si="59"/>
        <v>0</v>
      </c>
      <c r="AA140" s="42">
        <f t="shared" ca="1" si="71"/>
        <v>0</v>
      </c>
      <c r="AB140" s="42">
        <f t="shared" ca="1" si="60"/>
        <v>0</v>
      </c>
    </row>
    <row r="141" spans="2:28" x14ac:dyDescent="0.25">
      <c r="B141">
        <v>139</v>
      </c>
      <c r="C141" s="35">
        <f t="shared" ca="1" si="61"/>
        <v>-27000</v>
      </c>
      <c r="D141" s="46">
        <f ca="1">IF(AB140&gt;0,ROUND(PMT(EvalSheet!$F$92/12,EvalSheet!$F$96*12,-C141),5),0)</f>
        <v>0</v>
      </c>
      <c r="E141" s="6">
        <f t="shared" ca="1" si="62"/>
        <v>0</v>
      </c>
      <c r="F141" s="2">
        <f t="shared" ca="1" si="48"/>
        <v>0</v>
      </c>
      <c r="G141" s="80">
        <f t="shared" ca="1" si="49"/>
        <v>0</v>
      </c>
      <c r="H141" s="79">
        <f t="shared" ca="1" si="50"/>
        <v>0</v>
      </c>
      <c r="I141" s="80">
        <f t="shared" ca="1" si="51"/>
        <v>0</v>
      </c>
      <c r="J141" s="80">
        <f t="shared" ca="1" si="52"/>
        <v>0</v>
      </c>
      <c r="K141" s="6">
        <f t="shared" ca="1" si="63"/>
        <v>0</v>
      </c>
      <c r="L141" s="7">
        <v>0</v>
      </c>
      <c r="M141" s="7">
        <f t="shared" ca="1" si="64"/>
        <v>0</v>
      </c>
      <c r="N141" s="7">
        <f t="shared" ca="1" si="65"/>
        <v>0</v>
      </c>
      <c r="O141" s="7">
        <f t="shared" ca="1" si="66"/>
        <v>0</v>
      </c>
      <c r="P141" s="7">
        <f t="shared" ca="1" si="67"/>
        <v>0</v>
      </c>
      <c r="Q141" s="6">
        <f t="shared" ca="1" si="68"/>
        <v>0</v>
      </c>
      <c r="R141" s="7">
        <f t="shared" ca="1" si="69"/>
        <v>0</v>
      </c>
      <c r="S141" s="2">
        <f t="shared" ca="1" si="53"/>
        <v>0</v>
      </c>
      <c r="T141" s="80">
        <f t="shared" ca="1" si="54"/>
        <v>0</v>
      </c>
      <c r="U141" s="79">
        <f t="shared" ca="1" si="55"/>
        <v>0</v>
      </c>
      <c r="V141" s="80">
        <f t="shared" ca="1" si="56"/>
        <v>0</v>
      </c>
      <c r="W141" s="80">
        <f t="shared" ca="1" si="57"/>
        <v>0</v>
      </c>
      <c r="X141">
        <f t="shared" ca="1" si="70"/>
        <v>0</v>
      </c>
      <c r="Y141" s="35">
        <f t="shared" ca="1" si="58"/>
        <v>0</v>
      </c>
      <c r="Z141" s="35">
        <f t="shared" ca="1" si="59"/>
        <v>0</v>
      </c>
      <c r="AA141" s="42">
        <f t="shared" ca="1" si="71"/>
        <v>0</v>
      </c>
      <c r="AB141" s="42">
        <f t="shared" ca="1" si="60"/>
        <v>0</v>
      </c>
    </row>
    <row r="142" spans="2:28" x14ac:dyDescent="0.25">
      <c r="B142">
        <v>140</v>
      </c>
      <c r="C142" s="35">
        <f t="shared" ca="1" si="61"/>
        <v>-27000</v>
      </c>
      <c r="D142" s="46">
        <f ca="1">IF(AB141&gt;0,ROUND(PMT(EvalSheet!$F$92/12,EvalSheet!$F$96*12,-C142),5),0)</f>
        <v>0</v>
      </c>
      <c r="E142" s="6">
        <f t="shared" ca="1" si="62"/>
        <v>0</v>
      </c>
      <c r="F142" s="2">
        <f t="shared" ca="1" si="48"/>
        <v>0</v>
      </c>
      <c r="G142" s="80">
        <f t="shared" ca="1" si="49"/>
        <v>0</v>
      </c>
      <c r="H142" s="79">
        <f t="shared" ca="1" si="50"/>
        <v>0</v>
      </c>
      <c r="I142" s="80">
        <f t="shared" ca="1" si="51"/>
        <v>0</v>
      </c>
      <c r="J142" s="80">
        <f t="shared" ca="1" si="52"/>
        <v>0</v>
      </c>
      <c r="K142" s="6">
        <f t="shared" ca="1" si="63"/>
        <v>0</v>
      </c>
      <c r="L142" s="7">
        <v>0</v>
      </c>
      <c r="M142" s="7">
        <f t="shared" ca="1" si="64"/>
        <v>0</v>
      </c>
      <c r="N142" s="7">
        <f t="shared" ca="1" si="65"/>
        <v>0</v>
      </c>
      <c r="O142" s="7">
        <f t="shared" ca="1" si="66"/>
        <v>0</v>
      </c>
      <c r="P142" s="7">
        <f t="shared" ca="1" si="67"/>
        <v>0</v>
      </c>
      <c r="Q142" s="6">
        <f t="shared" ca="1" si="68"/>
        <v>0</v>
      </c>
      <c r="R142" s="7">
        <f t="shared" ca="1" si="69"/>
        <v>0</v>
      </c>
      <c r="S142" s="2">
        <f t="shared" ca="1" si="53"/>
        <v>0</v>
      </c>
      <c r="T142" s="80">
        <f t="shared" ca="1" si="54"/>
        <v>0</v>
      </c>
      <c r="U142" s="79">
        <f t="shared" ca="1" si="55"/>
        <v>0</v>
      </c>
      <c r="V142" s="80">
        <f t="shared" ca="1" si="56"/>
        <v>0</v>
      </c>
      <c r="W142" s="80">
        <f t="shared" ca="1" si="57"/>
        <v>0</v>
      </c>
      <c r="X142">
        <f t="shared" ca="1" si="70"/>
        <v>0</v>
      </c>
      <c r="Y142" s="35">
        <f t="shared" ca="1" si="58"/>
        <v>0</v>
      </c>
      <c r="Z142" s="35">
        <f t="shared" ca="1" si="59"/>
        <v>0</v>
      </c>
      <c r="AA142" s="42">
        <f t="shared" ca="1" si="71"/>
        <v>0</v>
      </c>
      <c r="AB142" s="42">
        <f t="shared" ca="1" si="60"/>
        <v>0</v>
      </c>
    </row>
    <row r="143" spans="2:28" x14ac:dyDescent="0.25">
      <c r="B143">
        <v>141</v>
      </c>
      <c r="C143" s="35">
        <f t="shared" ca="1" si="61"/>
        <v>-27000</v>
      </c>
      <c r="D143" s="46">
        <f ca="1">IF(AB142&gt;0,ROUND(PMT(EvalSheet!$F$92/12,EvalSheet!$F$96*12,-C143),5),0)</f>
        <v>0</v>
      </c>
      <c r="E143" s="6">
        <f t="shared" ca="1" si="62"/>
        <v>0</v>
      </c>
      <c r="F143" s="2">
        <f t="shared" ca="1" si="48"/>
        <v>0</v>
      </c>
      <c r="G143" s="80">
        <f t="shared" ca="1" si="49"/>
        <v>0</v>
      </c>
      <c r="H143" s="79">
        <f t="shared" ca="1" si="50"/>
        <v>0</v>
      </c>
      <c r="I143" s="80">
        <f t="shared" ca="1" si="51"/>
        <v>0</v>
      </c>
      <c r="J143" s="80">
        <f t="shared" ca="1" si="52"/>
        <v>0</v>
      </c>
      <c r="K143" s="6">
        <f t="shared" ca="1" si="63"/>
        <v>0</v>
      </c>
      <c r="L143" s="7">
        <v>0</v>
      </c>
      <c r="M143" s="7">
        <f t="shared" ca="1" si="64"/>
        <v>0</v>
      </c>
      <c r="N143" s="7">
        <f t="shared" ca="1" si="65"/>
        <v>0</v>
      </c>
      <c r="O143" s="7">
        <f t="shared" ca="1" si="66"/>
        <v>0</v>
      </c>
      <c r="P143" s="7">
        <f t="shared" ca="1" si="67"/>
        <v>0</v>
      </c>
      <c r="Q143" s="6">
        <f t="shared" ca="1" si="68"/>
        <v>0</v>
      </c>
      <c r="R143" s="7">
        <f t="shared" ca="1" si="69"/>
        <v>0</v>
      </c>
      <c r="S143" s="2">
        <f t="shared" ca="1" si="53"/>
        <v>0</v>
      </c>
      <c r="T143" s="80">
        <f t="shared" ca="1" si="54"/>
        <v>0</v>
      </c>
      <c r="U143" s="79">
        <f t="shared" ca="1" si="55"/>
        <v>0</v>
      </c>
      <c r="V143" s="80">
        <f t="shared" ca="1" si="56"/>
        <v>0</v>
      </c>
      <c r="W143" s="80">
        <f t="shared" ca="1" si="57"/>
        <v>0</v>
      </c>
      <c r="X143">
        <f t="shared" ca="1" si="70"/>
        <v>0</v>
      </c>
      <c r="Y143" s="35">
        <f t="shared" ca="1" si="58"/>
        <v>0</v>
      </c>
      <c r="Z143" s="35">
        <f t="shared" ca="1" si="59"/>
        <v>0</v>
      </c>
      <c r="AA143" s="42">
        <f t="shared" ca="1" si="71"/>
        <v>0</v>
      </c>
      <c r="AB143" s="42">
        <f t="shared" ca="1" si="60"/>
        <v>0</v>
      </c>
    </row>
    <row r="144" spans="2:28" x14ac:dyDescent="0.25">
      <c r="B144">
        <v>142</v>
      </c>
      <c r="C144" s="35">
        <f t="shared" ca="1" si="61"/>
        <v>-27000</v>
      </c>
      <c r="D144" s="46">
        <f ca="1">IF(AB143&gt;0,ROUND(PMT(EvalSheet!$F$92/12,EvalSheet!$F$96*12,-C144),5),0)</f>
        <v>0</v>
      </c>
      <c r="E144" s="6">
        <f t="shared" ca="1" si="62"/>
        <v>0</v>
      </c>
      <c r="F144" s="2">
        <f t="shared" ca="1" si="48"/>
        <v>0</v>
      </c>
      <c r="G144" s="80">
        <f t="shared" ca="1" si="49"/>
        <v>0</v>
      </c>
      <c r="H144" s="79">
        <f t="shared" ca="1" si="50"/>
        <v>0</v>
      </c>
      <c r="I144" s="80">
        <f t="shared" ca="1" si="51"/>
        <v>0</v>
      </c>
      <c r="J144" s="80">
        <f t="shared" ca="1" si="52"/>
        <v>0</v>
      </c>
      <c r="K144" s="6">
        <f t="shared" ca="1" si="63"/>
        <v>0</v>
      </c>
      <c r="L144" s="7">
        <v>0</v>
      </c>
      <c r="M144" s="7">
        <f t="shared" ca="1" si="64"/>
        <v>0</v>
      </c>
      <c r="N144" s="7">
        <f t="shared" ca="1" si="65"/>
        <v>0</v>
      </c>
      <c r="O144" s="7">
        <f t="shared" ca="1" si="66"/>
        <v>0</v>
      </c>
      <c r="P144" s="7">
        <f t="shared" ca="1" si="67"/>
        <v>0</v>
      </c>
      <c r="Q144" s="6">
        <f t="shared" ca="1" si="68"/>
        <v>0</v>
      </c>
      <c r="R144" s="7">
        <f t="shared" ca="1" si="69"/>
        <v>0</v>
      </c>
      <c r="S144" s="2">
        <f t="shared" ca="1" si="53"/>
        <v>0</v>
      </c>
      <c r="T144" s="80">
        <f t="shared" ca="1" si="54"/>
        <v>0</v>
      </c>
      <c r="U144" s="79">
        <f t="shared" ca="1" si="55"/>
        <v>0</v>
      </c>
      <c r="V144" s="80">
        <f t="shared" ca="1" si="56"/>
        <v>0</v>
      </c>
      <c r="W144" s="80">
        <f t="shared" ca="1" si="57"/>
        <v>0</v>
      </c>
      <c r="X144">
        <f t="shared" ca="1" si="70"/>
        <v>0</v>
      </c>
      <c r="Y144" s="35">
        <f t="shared" ca="1" si="58"/>
        <v>0</v>
      </c>
      <c r="Z144" s="35">
        <f t="shared" ca="1" si="59"/>
        <v>0</v>
      </c>
      <c r="AA144" s="42">
        <f t="shared" ca="1" si="71"/>
        <v>0</v>
      </c>
      <c r="AB144" s="42">
        <f t="shared" ca="1" si="60"/>
        <v>0</v>
      </c>
    </row>
    <row r="145" spans="2:28" x14ac:dyDescent="0.25">
      <c r="B145">
        <v>143</v>
      </c>
      <c r="C145" s="35">
        <f t="shared" ca="1" si="61"/>
        <v>-27000</v>
      </c>
      <c r="D145" s="46">
        <f ca="1">IF(AB144&gt;0,ROUND(PMT(EvalSheet!$F$92/12,EvalSheet!$F$96*12,-C145),5),0)</f>
        <v>0</v>
      </c>
      <c r="E145" s="6">
        <f t="shared" ca="1" si="62"/>
        <v>0</v>
      </c>
      <c r="F145" s="2">
        <f t="shared" ca="1" si="48"/>
        <v>0</v>
      </c>
      <c r="G145" s="80">
        <f t="shared" ca="1" si="49"/>
        <v>0</v>
      </c>
      <c r="H145" s="79">
        <f t="shared" ca="1" si="50"/>
        <v>0</v>
      </c>
      <c r="I145" s="80">
        <f t="shared" ca="1" si="51"/>
        <v>0</v>
      </c>
      <c r="J145" s="80">
        <f t="shared" ca="1" si="52"/>
        <v>0</v>
      </c>
      <c r="K145" s="6">
        <f t="shared" ca="1" si="63"/>
        <v>0</v>
      </c>
      <c r="L145" s="7">
        <v>0</v>
      </c>
      <c r="M145" s="7">
        <f t="shared" ca="1" si="64"/>
        <v>0</v>
      </c>
      <c r="N145" s="7">
        <f t="shared" ca="1" si="65"/>
        <v>0</v>
      </c>
      <c r="O145" s="7">
        <f t="shared" ca="1" si="66"/>
        <v>0</v>
      </c>
      <c r="P145" s="7">
        <f t="shared" ca="1" si="67"/>
        <v>0</v>
      </c>
      <c r="Q145" s="6">
        <f t="shared" ca="1" si="68"/>
        <v>0</v>
      </c>
      <c r="R145" s="7">
        <f t="shared" ca="1" si="69"/>
        <v>0</v>
      </c>
      <c r="S145" s="2">
        <f t="shared" ca="1" si="53"/>
        <v>0</v>
      </c>
      <c r="T145" s="80">
        <f t="shared" ca="1" si="54"/>
        <v>0</v>
      </c>
      <c r="U145" s="79">
        <f t="shared" ca="1" si="55"/>
        <v>0</v>
      </c>
      <c r="V145" s="80">
        <f t="shared" ca="1" si="56"/>
        <v>0</v>
      </c>
      <c r="W145" s="80">
        <f t="shared" ca="1" si="57"/>
        <v>0</v>
      </c>
      <c r="X145">
        <f t="shared" ca="1" si="70"/>
        <v>0</v>
      </c>
      <c r="Y145" s="35">
        <f t="shared" ca="1" si="58"/>
        <v>0</v>
      </c>
      <c r="Z145" s="35">
        <f t="shared" ca="1" si="59"/>
        <v>0</v>
      </c>
      <c r="AA145" s="42">
        <f t="shared" ca="1" si="71"/>
        <v>0</v>
      </c>
      <c r="AB145" s="42">
        <f t="shared" ca="1" si="60"/>
        <v>0</v>
      </c>
    </row>
    <row r="146" spans="2:28" x14ac:dyDescent="0.25">
      <c r="B146">
        <v>144</v>
      </c>
      <c r="C146" s="35">
        <f t="shared" ca="1" si="61"/>
        <v>-27000</v>
      </c>
      <c r="D146" s="46">
        <f ca="1">IF(AB145&gt;0,ROUND(PMT(EvalSheet!$F$92/12,EvalSheet!$F$96*12,-C146),5),0)</f>
        <v>0</v>
      </c>
      <c r="E146" s="6">
        <f t="shared" ca="1" si="62"/>
        <v>0</v>
      </c>
      <c r="F146" s="2">
        <f t="shared" ca="1" si="48"/>
        <v>0</v>
      </c>
      <c r="G146" s="80">
        <f t="shared" ca="1" si="49"/>
        <v>0</v>
      </c>
      <c r="H146" s="79">
        <f t="shared" ca="1" si="50"/>
        <v>0</v>
      </c>
      <c r="I146" s="80">
        <f t="shared" ca="1" si="51"/>
        <v>0</v>
      </c>
      <c r="J146" s="80">
        <f t="shared" ca="1" si="52"/>
        <v>0</v>
      </c>
      <c r="K146" s="6">
        <f t="shared" ca="1" si="63"/>
        <v>0</v>
      </c>
      <c r="L146" s="7">
        <v>0</v>
      </c>
      <c r="M146" s="7">
        <f t="shared" ca="1" si="64"/>
        <v>0</v>
      </c>
      <c r="N146" s="7">
        <f t="shared" ca="1" si="65"/>
        <v>0</v>
      </c>
      <c r="O146" s="7">
        <f t="shared" ca="1" si="66"/>
        <v>0</v>
      </c>
      <c r="P146" s="7">
        <f t="shared" ca="1" si="67"/>
        <v>0</v>
      </c>
      <c r="Q146" s="6">
        <f t="shared" ca="1" si="68"/>
        <v>0</v>
      </c>
      <c r="R146" s="7">
        <f t="shared" ca="1" si="69"/>
        <v>0</v>
      </c>
      <c r="S146" s="2">
        <f t="shared" ca="1" si="53"/>
        <v>0</v>
      </c>
      <c r="T146" s="80">
        <f t="shared" ca="1" si="54"/>
        <v>0</v>
      </c>
      <c r="U146" s="79">
        <f t="shared" ca="1" si="55"/>
        <v>0</v>
      </c>
      <c r="V146" s="80">
        <f t="shared" ca="1" si="56"/>
        <v>0</v>
      </c>
      <c r="W146" s="80">
        <f t="shared" ca="1" si="57"/>
        <v>0</v>
      </c>
      <c r="X146">
        <f t="shared" ca="1" si="70"/>
        <v>0</v>
      </c>
      <c r="Y146" s="35">
        <f t="shared" ca="1" si="58"/>
        <v>0</v>
      </c>
      <c r="Z146" s="35">
        <f t="shared" ca="1" si="59"/>
        <v>0</v>
      </c>
      <c r="AA146" s="42">
        <f t="shared" ca="1" si="71"/>
        <v>0</v>
      </c>
      <c r="AB146" s="42">
        <f t="shared" ca="1" si="60"/>
        <v>0</v>
      </c>
    </row>
    <row r="147" spans="2:28" x14ac:dyDescent="0.25">
      <c r="B147">
        <v>145</v>
      </c>
      <c r="C147" s="35">
        <f t="shared" ca="1" si="61"/>
        <v>-27000</v>
      </c>
      <c r="D147" s="46">
        <f ca="1">IF(AB146&gt;0,ROUND(PMT(EvalSheet!$F$92/12,EvalSheet!$F$96*12,-C147),5),0)</f>
        <v>0</v>
      </c>
      <c r="E147" s="6">
        <f t="shared" ca="1" si="62"/>
        <v>0</v>
      </c>
      <c r="F147" s="2">
        <f t="shared" ca="1" si="48"/>
        <v>0</v>
      </c>
      <c r="G147" s="80">
        <f t="shared" ca="1" si="49"/>
        <v>0</v>
      </c>
      <c r="H147" s="79">
        <f t="shared" ca="1" si="50"/>
        <v>0</v>
      </c>
      <c r="I147" s="80">
        <f t="shared" ca="1" si="51"/>
        <v>0</v>
      </c>
      <c r="J147" s="80">
        <f t="shared" ca="1" si="52"/>
        <v>0</v>
      </c>
      <c r="K147" s="6">
        <f t="shared" ca="1" si="63"/>
        <v>0</v>
      </c>
      <c r="L147" s="7">
        <v>0</v>
      </c>
      <c r="M147" s="7">
        <f t="shared" ca="1" si="64"/>
        <v>0</v>
      </c>
      <c r="N147" s="7">
        <f t="shared" ca="1" si="65"/>
        <v>0</v>
      </c>
      <c r="O147" s="7">
        <f t="shared" ca="1" si="66"/>
        <v>0</v>
      </c>
      <c r="P147" s="7">
        <f t="shared" ca="1" si="67"/>
        <v>0</v>
      </c>
      <c r="Q147" s="6">
        <f t="shared" ca="1" si="68"/>
        <v>0</v>
      </c>
      <c r="R147" s="7">
        <f t="shared" ca="1" si="69"/>
        <v>0</v>
      </c>
      <c r="S147" s="2">
        <f t="shared" ca="1" si="53"/>
        <v>0</v>
      </c>
      <c r="T147" s="80">
        <f t="shared" ca="1" si="54"/>
        <v>0</v>
      </c>
      <c r="U147" s="79">
        <f t="shared" ca="1" si="55"/>
        <v>0</v>
      </c>
      <c r="V147" s="80">
        <f t="shared" ca="1" si="56"/>
        <v>0</v>
      </c>
      <c r="W147" s="80">
        <f t="shared" ca="1" si="57"/>
        <v>0</v>
      </c>
      <c r="X147">
        <f t="shared" ca="1" si="70"/>
        <v>0</v>
      </c>
      <c r="Y147" s="35">
        <f t="shared" ca="1" si="58"/>
        <v>0</v>
      </c>
      <c r="Z147" s="35">
        <f t="shared" ca="1" si="59"/>
        <v>0</v>
      </c>
      <c r="AA147" s="42">
        <f t="shared" ca="1" si="71"/>
        <v>0</v>
      </c>
      <c r="AB147" s="42">
        <f t="shared" ca="1" si="60"/>
        <v>0</v>
      </c>
    </row>
    <row r="148" spans="2:28" x14ac:dyDescent="0.25">
      <c r="B148">
        <v>146</v>
      </c>
      <c r="C148" s="35">
        <f t="shared" ca="1" si="61"/>
        <v>-27000</v>
      </c>
      <c r="D148" s="46">
        <f ca="1">IF(AB147&gt;0,ROUND(PMT(EvalSheet!$F$92/12,EvalSheet!$F$96*12,-C148),5),0)</f>
        <v>0</v>
      </c>
      <c r="E148" s="6">
        <f t="shared" ca="1" si="62"/>
        <v>0</v>
      </c>
      <c r="F148" s="2">
        <f t="shared" ca="1" si="48"/>
        <v>0</v>
      </c>
      <c r="G148" s="80">
        <f t="shared" ca="1" si="49"/>
        <v>0</v>
      </c>
      <c r="H148" s="79">
        <f t="shared" ca="1" si="50"/>
        <v>0</v>
      </c>
      <c r="I148" s="80">
        <f t="shared" ca="1" si="51"/>
        <v>0</v>
      </c>
      <c r="J148" s="80">
        <f t="shared" ca="1" si="52"/>
        <v>0</v>
      </c>
      <c r="K148" s="6">
        <f t="shared" ca="1" si="63"/>
        <v>0</v>
      </c>
      <c r="L148" s="7">
        <v>0</v>
      </c>
      <c r="M148" s="7">
        <f t="shared" ca="1" si="64"/>
        <v>0</v>
      </c>
      <c r="N148" s="7">
        <f t="shared" ca="1" si="65"/>
        <v>0</v>
      </c>
      <c r="O148" s="7">
        <f t="shared" ca="1" si="66"/>
        <v>0</v>
      </c>
      <c r="P148" s="7">
        <f t="shared" ca="1" si="67"/>
        <v>0</v>
      </c>
      <c r="Q148" s="6">
        <f t="shared" ca="1" si="68"/>
        <v>0</v>
      </c>
      <c r="R148" s="7">
        <f t="shared" ca="1" si="69"/>
        <v>0</v>
      </c>
      <c r="S148" s="2">
        <f t="shared" ca="1" si="53"/>
        <v>0</v>
      </c>
      <c r="T148" s="80">
        <f t="shared" ca="1" si="54"/>
        <v>0</v>
      </c>
      <c r="U148" s="79">
        <f t="shared" ca="1" si="55"/>
        <v>0</v>
      </c>
      <c r="V148" s="80">
        <f t="shared" ca="1" si="56"/>
        <v>0</v>
      </c>
      <c r="W148" s="80">
        <f t="shared" ca="1" si="57"/>
        <v>0</v>
      </c>
      <c r="X148">
        <f t="shared" ca="1" si="70"/>
        <v>0</v>
      </c>
      <c r="Y148" s="35">
        <f t="shared" ca="1" si="58"/>
        <v>0</v>
      </c>
      <c r="Z148" s="35">
        <f t="shared" ca="1" si="59"/>
        <v>0</v>
      </c>
      <c r="AA148" s="42">
        <f t="shared" ca="1" si="71"/>
        <v>0</v>
      </c>
      <c r="AB148" s="42">
        <f t="shared" ca="1" si="60"/>
        <v>0</v>
      </c>
    </row>
    <row r="149" spans="2:28" x14ac:dyDescent="0.25">
      <c r="B149">
        <v>147</v>
      </c>
      <c r="C149" s="35">
        <f t="shared" ca="1" si="61"/>
        <v>-27000</v>
      </c>
      <c r="D149" s="46">
        <f ca="1">IF(AB148&gt;0,ROUND(PMT(EvalSheet!$F$92/12,EvalSheet!$F$96*12,-C149),5),0)</f>
        <v>0</v>
      </c>
      <c r="E149" s="6">
        <f t="shared" ca="1" si="62"/>
        <v>0</v>
      </c>
      <c r="F149" s="2">
        <f t="shared" ca="1" si="48"/>
        <v>0</v>
      </c>
      <c r="G149" s="80">
        <f t="shared" ca="1" si="49"/>
        <v>0</v>
      </c>
      <c r="H149" s="79">
        <f t="shared" ca="1" si="50"/>
        <v>0</v>
      </c>
      <c r="I149" s="80">
        <f t="shared" ca="1" si="51"/>
        <v>0</v>
      </c>
      <c r="J149" s="80">
        <f t="shared" ca="1" si="52"/>
        <v>0</v>
      </c>
      <c r="K149" s="6">
        <f t="shared" ca="1" si="63"/>
        <v>0</v>
      </c>
      <c r="L149" s="7">
        <v>0</v>
      </c>
      <c r="M149" s="7">
        <f t="shared" ca="1" si="64"/>
        <v>0</v>
      </c>
      <c r="N149" s="7">
        <f t="shared" ca="1" si="65"/>
        <v>0</v>
      </c>
      <c r="O149" s="7">
        <f t="shared" ca="1" si="66"/>
        <v>0</v>
      </c>
      <c r="P149" s="7">
        <f t="shared" ca="1" si="67"/>
        <v>0</v>
      </c>
      <c r="Q149" s="6">
        <f t="shared" ca="1" si="68"/>
        <v>0</v>
      </c>
      <c r="R149" s="7">
        <f t="shared" ca="1" si="69"/>
        <v>0</v>
      </c>
      <c r="S149" s="2">
        <f t="shared" ca="1" si="53"/>
        <v>0</v>
      </c>
      <c r="T149" s="80">
        <f t="shared" ca="1" si="54"/>
        <v>0</v>
      </c>
      <c r="U149" s="79">
        <f t="shared" ca="1" si="55"/>
        <v>0</v>
      </c>
      <c r="V149" s="80">
        <f t="shared" ca="1" si="56"/>
        <v>0</v>
      </c>
      <c r="W149" s="80">
        <f t="shared" ca="1" si="57"/>
        <v>0</v>
      </c>
      <c r="X149">
        <f t="shared" ca="1" si="70"/>
        <v>0</v>
      </c>
      <c r="Y149" s="35">
        <f t="shared" ca="1" si="58"/>
        <v>0</v>
      </c>
      <c r="Z149" s="35">
        <f t="shared" ca="1" si="59"/>
        <v>0</v>
      </c>
      <c r="AA149" s="42">
        <f t="shared" ca="1" si="71"/>
        <v>0</v>
      </c>
      <c r="AB149" s="42">
        <f t="shared" ca="1" si="60"/>
        <v>0</v>
      </c>
    </row>
    <row r="150" spans="2:28" x14ac:dyDescent="0.25">
      <c r="B150">
        <v>148</v>
      </c>
      <c r="C150" s="35">
        <f t="shared" ca="1" si="61"/>
        <v>-27000</v>
      </c>
      <c r="D150" s="46">
        <f ca="1">IF(AB149&gt;0,ROUND(PMT(EvalSheet!$F$92/12,EvalSheet!$F$96*12,-C150),5),0)</f>
        <v>0</v>
      </c>
      <c r="E150" s="6">
        <f t="shared" ca="1" si="62"/>
        <v>0</v>
      </c>
      <c r="F150" s="2">
        <f t="shared" ca="1" si="48"/>
        <v>0</v>
      </c>
      <c r="G150" s="80">
        <f t="shared" ca="1" si="49"/>
        <v>0</v>
      </c>
      <c r="H150" s="79">
        <f t="shared" ca="1" si="50"/>
        <v>0</v>
      </c>
      <c r="I150" s="80">
        <f t="shared" ca="1" si="51"/>
        <v>0</v>
      </c>
      <c r="J150" s="80">
        <f t="shared" ca="1" si="52"/>
        <v>0</v>
      </c>
      <c r="K150" s="6">
        <f t="shared" ca="1" si="63"/>
        <v>0</v>
      </c>
      <c r="L150" s="7">
        <v>0</v>
      </c>
      <c r="M150" s="7">
        <f t="shared" ca="1" si="64"/>
        <v>0</v>
      </c>
      <c r="N150" s="7">
        <f t="shared" ca="1" si="65"/>
        <v>0</v>
      </c>
      <c r="O150" s="7">
        <f t="shared" ca="1" si="66"/>
        <v>0</v>
      </c>
      <c r="P150" s="7">
        <f t="shared" ca="1" si="67"/>
        <v>0</v>
      </c>
      <c r="Q150" s="6">
        <f t="shared" ca="1" si="68"/>
        <v>0</v>
      </c>
      <c r="R150" s="7">
        <f t="shared" ca="1" si="69"/>
        <v>0</v>
      </c>
      <c r="S150" s="2">
        <f t="shared" ca="1" si="53"/>
        <v>0</v>
      </c>
      <c r="T150" s="80">
        <f t="shared" ca="1" si="54"/>
        <v>0</v>
      </c>
      <c r="U150" s="79">
        <f t="shared" ca="1" si="55"/>
        <v>0</v>
      </c>
      <c r="V150" s="80">
        <f t="shared" ca="1" si="56"/>
        <v>0</v>
      </c>
      <c r="W150" s="80">
        <f t="shared" ca="1" si="57"/>
        <v>0</v>
      </c>
      <c r="X150">
        <f t="shared" ca="1" si="70"/>
        <v>0</v>
      </c>
      <c r="Y150" s="35">
        <f t="shared" ca="1" si="58"/>
        <v>0</v>
      </c>
      <c r="Z150" s="35">
        <f t="shared" ca="1" si="59"/>
        <v>0</v>
      </c>
      <c r="AA150" s="42">
        <f t="shared" ca="1" si="71"/>
        <v>0</v>
      </c>
      <c r="AB150" s="42">
        <f t="shared" ca="1" si="60"/>
        <v>0</v>
      </c>
    </row>
    <row r="151" spans="2:28" x14ac:dyDescent="0.25">
      <c r="B151">
        <v>149</v>
      </c>
      <c r="C151" s="35">
        <f t="shared" ca="1" si="61"/>
        <v>-27000</v>
      </c>
      <c r="D151" s="46">
        <f ca="1">IF(AB150&gt;0,ROUND(PMT(EvalSheet!$F$92/12,EvalSheet!$F$96*12,-C151),5),0)</f>
        <v>0</v>
      </c>
      <c r="E151" s="6">
        <f t="shared" ca="1" si="62"/>
        <v>0</v>
      </c>
      <c r="F151" s="2">
        <f t="shared" ca="1" si="48"/>
        <v>0</v>
      </c>
      <c r="G151" s="80">
        <f t="shared" ca="1" si="49"/>
        <v>0</v>
      </c>
      <c r="H151" s="79">
        <f t="shared" ca="1" si="50"/>
        <v>0</v>
      </c>
      <c r="I151" s="80">
        <f t="shared" ca="1" si="51"/>
        <v>0</v>
      </c>
      <c r="J151" s="80">
        <f t="shared" ca="1" si="52"/>
        <v>0</v>
      </c>
      <c r="K151" s="6">
        <f t="shared" ca="1" si="63"/>
        <v>0</v>
      </c>
      <c r="L151" s="7">
        <v>0</v>
      </c>
      <c r="M151" s="7">
        <f t="shared" ca="1" si="64"/>
        <v>0</v>
      </c>
      <c r="N151" s="7">
        <f t="shared" ca="1" si="65"/>
        <v>0</v>
      </c>
      <c r="O151" s="7">
        <f t="shared" ca="1" si="66"/>
        <v>0</v>
      </c>
      <c r="P151" s="7">
        <f t="shared" ca="1" si="67"/>
        <v>0</v>
      </c>
      <c r="Q151" s="6">
        <f t="shared" ca="1" si="68"/>
        <v>0</v>
      </c>
      <c r="R151" s="7">
        <f t="shared" ca="1" si="69"/>
        <v>0</v>
      </c>
      <c r="S151" s="2">
        <f t="shared" ca="1" si="53"/>
        <v>0</v>
      </c>
      <c r="T151" s="80">
        <f t="shared" ca="1" si="54"/>
        <v>0</v>
      </c>
      <c r="U151" s="79">
        <f t="shared" ca="1" si="55"/>
        <v>0</v>
      </c>
      <c r="V151" s="80">
        <f t="shared" ca="1" si="56"/>
        <v>0</v>
      </c>
      <c r="W151" s="80">
        <f t="shared" ca="1" si="57"/>
        <v>0</v>
      </c>
      <c r="X151">
        <f t="shared" ca="1" si="70"/>
        <v>0</v>
      </c>
      <c r="Y151" s="35">
        <f t="shared" ca="1" si="58"/>
        <v>0</v>
      </c>
      <c r="Z151" s="35">
        <f t="shared" ca="1" si="59"/>
        <v>0</v>
      </c>
      <c r="AA151" s="42">
        <f t="shared" ca="1" si="71"/>
        <v>0</v>
      </c>
      <c r="AB151" s="42">
        <f t="shared" ca="1" si="60"/>
        <v>0</v>
      </c>
    </row>
    <row r="152" spans="2:28" x14ac:dyDescent="0.25">
      <c r="B152">
        <v>150</v>
      </c>
      <c r="C152" s="35">
        <f t="shared" ca="1" si="61"/>
        <v>-27000</v>
      </c>
      <c r="D152" s="46">
        <f ca="1">IF(AB151&gt;0,ROUND(PMT(EvalSheet!$F$92/12,EvalSheet!$F$96*12,-C152),5),0)</f>
        <v>0</v>
      </c>
      <c r="E152" s="6">
        <f t="shared" ca="1" si="62"/>
        <v>0</v>
      </c>
      <c r="F152" s="2">
        <f t="shared" ca="1" si="48"/>
        <v>0</v>
      </c>
      <c r="G152" s="80">
        <f t="shared" ca="1" si="49"/>
        <v>0</v>
      </c>
      <c r="H152" s="79">
        <f t="shared" ca="1" si="50"/>
        <v>0</v>
      </c>
      <c r="I152" s="80">
        <f t="shared" ca="1" si="51"/>
        <v>0</v>
      </c>
      <c r="J152" s="80">
        <f t="shared" ca="1" si="52"/>
        <v>0</v>
      </c>
      <c r="K152" s="6">
        <f t="shared" ca="1" si="63"/>
        <v>0</v>
      </c>
      <c r="L152" s="7">
        <v>0</v>
      </c>
      <c r="M152" s="7">
        <f t="shared" ca="1" si="64"/>
        <v>0</v>
      </c>
      <c r="N152" s="7">
        <f t="shared" ca="1" si="65"/>
        <v>0</v>
      </c>
      <c r="O152" s="7">
        <f t="shared" ca="1" si="66"/>
        <v>0</v>
      </c>
      <c r="P152" s="7">
        <f t="shared" ca="1" si="67"/>
        <v>0</v>
      </c>
      <c r="Q152" s="6">
        <f t="shared" ca="1" si="68"/>
        <v>0</v>
      </c>
      <c r="R152" s="7">
        <f t="shared" ca="1" si="69"/>
        <v>0</v>
      </c>
      <c r="S152" s="2">
        <f t="shared" ca="1" si="53"/>
        <v>0</v>
      </c>
      <c r="T152" s="80">
        <f t="shared" ca="1" si="54"/>
        <v>0</v>
      </c>
      <c r="U152" s="79">
        <f t="shared" ca="1" si="55"/>
        <v>0</v>
      </c>
      <c r="V152" s="80">
        <f t="shared" ca="1" si="56"/>
        <v>0</v>
      </c>
      <c r="W152" s="80">
        <f t="shared" ca="1" si="57"/>
        <v>0</v>
      </c>
      <c r="X152">
        <f t="shared" ca="1" si="70"/>
        <v>0</v>
      </c>
      <c r="Y152" s="35">
        <f t="shared" ca="1" si="58"/>
        <v>0</v>
      </c>
      <c r="Z152" s="35">
        <f t="shared" ca="1" si="59"/>
        <v>0</v>
      </c>
      <c r="AA152" s="42">
        <f t="shared" ca="1" si="71"/>
        <v>0</v>
      </c>
      <c r="AB152" s="42">
        <f t="shared" ca="1" si="60"/>
        <v>0</v>
      </c>
    </row>
    <row r="153" spans="2:28" x14ac:dyDescent="0.25">
      <c r="B153">
        <v>151</v>
      </c>
      <c r="C153" s="35">
        <f t="shared" ca="1" si="61"/>
        <v>-27000</v>
      </c>
      <c r="D153" s="46">
        <f ca="1">IF(AB152&gt;0,ROUND(PMT(EvalSheet!$F$92/12,EvalSheet!$F$96*12,-C153),5),0)</f>
        <v>0</v>
      </c>
      <c r="E153" s="6">
        <f t="shared" ca="1" si="62"/>
        <v>0</v>
      </c>
      <c r="F153" s="2">
        <f t="shared" ca="1" si="48"/>
        <v>0</v>
      </c>
      <c r="G153" s="80">
        <f t="shared" ca="1" si="49"/>
        <v>0</v>
      </c>
      <c r="H153" s="79">
        <f t="shared" ca="1" si="50"/>
        <v>0</v>
      </c>
      <c r="I153" s="80">
        <f t="shared" ca="1" si="51"/>
        <v>0</v>
      </c>
      <c r="J153" s="80">
        <f t="shared" ca="1" si="52"/>
        <v>0</v>
      </c>
      <c r="K153" s="6">
        <f t="shared" ca="1" si="63"/>
        <v>0</v>
      </c>
      <c r="L153" s="7">
        <v>0</v>
      </c>
      <c r="M153" s="7">
        <f t="shared" ca="1" si="64"/>
        <v>0</v>
      </c>
      <c r="N153" s="7">
        <f t="shared" ca="1" si="65"/>
        <v>0</v>
      </c>
      <c r="O153" s="7">
        <f t="shared" ca="1" si="66"/>
        <v>0</v>
      </c>
      <c r="P153" s="7">
        <f t="shared" ca="1" si="67"/>
        <v>0</v>
      </c>
      <c r="Q153" s="6">
        <f t="shared" ca="1" si="68"/>
        <v>0</v>
      </c>
      <c r="R153" s="7">
        <f t="shared" ca="1" si="69"/>
        <v>0</v>
      </c>
      <c r="S153" s="2">
        <f t="shared" ca="1" si="53"/>
        <v>0</v>
      </c>
      <c r="T153" s="80">
        <f t="shared" ca="1" si="54"/>
        <v>0</v>
      </c>
      <c r="U153" s="79">
        <f t="shared" ca="1" si="55"/>
        <v>0</v>
      </c>
      <c r="V153" s="80">
        <f t="shared" ca="1" si="56"/>
        <v>0</v>
      </c>
      <c r="W153" s="80">
        <f t="shared" ca="1" si="57"/>
        <v>0</v>
      </c>
      <c r="X153">
        <f t="shared" ca="1" si="70"/>
        <v>0</v>
      </c>
      <c r="Y153" s="35">
        <f t="shared" ca="1" si="58"/>
        <v>0</v>
      </c>
      <c r="Z153" s="35">
        <f t="shared" ca="1" si="59"/>
        <v>0</v>
      </c>
      <c r="AA153" s="42">
        <f t="shared" ca="1" si="71"/>
        <v>0</v>
      </c>
      <c r="AB153" s="42">
        <f t="shared" ca="1" si="60"/>
        <v>0</v>
      </c>
    </row>
    <row r="154" spans="2:28" x14ac:dyDescent="0.25">
      <c r="B154">
        <v>152</v>
      </c>
      <c r="C154" s="35">
        <f t="shared" ca="1" si="61"/>
        <v>-27000</v>
      </c>
      <c r="D154" s="46">
        <f ca="1">IF(AB153&gt;0,ROUND(PMT(EvalSheet!$F$92/12,EvalSheet!$F$96*12,-C154),5),0)</f>
        <v>0</v>
      </c>
      <c r="E154" s="6">
        <f t="shared" ca="1" si="62"/>
        <v>0</v>
      </c>
      <c r="F154" s="2">
        <f t="shared" ca="1" si="48"/>
        <v>0</v>
      </c>
      <c r="G154" s="80">
        <f t="shared" ca="1" si="49"/>
        <v>0</v>
      </c>
      <c r="H154" s="79">
        <f t="shared" ca="1" si="50"/>
        <v>0</v>
      </c>
      <c r="I154" s="80">
        <f t="shared" ca="1" si="51"/>
        <v>0</v>
      </c>
      <c r="J154" s="80">
        <f t="shared" ca="1" si="52"/>
        <v>0</v>
      </c>
      <c r="K154" s="6">
        <f t="shared" ca="1" si="63"/>
        <v>0</v>
      </c>
      <c r="L154" s="7">
        <v>0</v>
      </c>
      <c r="M154" s="7">
        <f t="shared" ca="1" si="64"/>
        <v>0</v>
      </c>
      <c r="N154" s="7">
        <f t="shared" ca="1" si="65"/>
        <v>0</v>
      </c>
      <c r="O154" s="7">
        <f t="shared" ca="1" si="66"/>
        <v>0</v>
      </c>
      <c r="P154" s="7">
        <f t="shared" ca="1" si="67"/>
        <v>0</v>
      </c>
      <c r="Q154" s="6">
        <f t="shared" ca="1" si="68"/>
        <v>0</v>
      </c>
      <c r="R154" s="7">
        <f t="shared" ca="1" si="69"/>
        <v>0</v>
      </c>
      <c r="S154" s="2">
        <f t="shared" ca="1" si="53"/>
        <v>0</v>
      </c>
      <c r="T154" s="80">
        <f t="shared" ca="1" si="54"/>
        <v>0</v>
      </c>
      <c r="U154" s="79">
        <f t="shared" ca="1" si="55"/>
        <v>0</v>
      </c>
      <c r="V154" s="80">
        <f t="shared" ca="1" si="56"/>
        <v>0</v>
      </c>
      <c r="W154" s="80">
        <f t="shared" ca="1" si="57"/>
        <v>0</v>
      </c>
      <c r="X154">
        <f t="shared" ca="1" si="70"/>
        <v>0</v>
      </c>
      <c r="Y154" s="35">
        <f t="shared" ca="1" si="58"/>
        <v>0</v>
      </c>
      <c r="Z154" s="35">
        <f t="shared" ca="1" si="59"/>
        <v>0</v>
      </c>
      <c r="AA154" s="42">
        <f t="shared" ca="1" si="71"/>
        <v>0</v>
      </c>
      <c r="AB154" s="42">
        <f t="shared" ca="1" si="60"/>
        <v>0</v>
      </c>
    </row>
    <row r="155" spans="2:28" x14ac:dyDescent="0.25">
      <c r="B155">
        <v>153</v>
      </c>
      <c r="C155" s="35">
        <f t="shared" ca="1" si="61"/>
        <v>-27000</v>
      </c>
      <c r="D155" s="46">
        <f ca="1">IF(AB154&gt;0,ROUND(PMT(EvalSheet!$F$92/12,EvalSheet!$F$96*12,-C155),5),0)</f>
        <v>0</v>
      </c>
      <c r="E155" s="6">
        <f t="shared" ca="1" si="62"/>
        <v>0</v>
      </c>
      <c r="F155" s="2">
        <f t="shared" ca="1" si="48"/>
        <v>0</v>
      </c>
      <c r="G155" s="80">
        <f t="shared" ca="1" si="49"/>
        <v>0</v>
      </c>
      <c r="H155" s="79">
        <f t="shared" ca="1" si="50"/>
        <v>0</v>
      </c>
      <c r="I155" s="80">
        <f t="shared" ca="1" si="51"/>
        <v>0</v>
      </c>
      <c r="J155" s="80">
        <f t="shared" ca="1" si="52"/>
        <v>0</v>
      </c>
      <c r="K155" s="6">
        <f t="shared" ca="1" si="63"/>
        <v>0</v>
      </c>
      <c r="L155" s="7">
        <v>0</v>
      </c>
      <c r="M155" s="7">
        <f t="shared" ca="1" si="64"/>
        <v>0</v>
      </c>
      <c r="N155" s="7">
        <f t="shared" ca="1" si="65"/>
        <v>0</v>
      </c>
      <c r="O155" s="7">
        <f t="shared" ca="1" si="66"/>
        <v>0</v>
      </c>
      <c r="P155" s="7">
        <f t="shared" ca="1" si="67"/>
        <v>0</v>
      </c>
      <c r="Q155" s="6">
        <f t="shared" ca="1" si="68"/>
        <v>0</v>
      </c>
      <c r="R155" s="7">
        <f t="shared" ca="1" si="69"/>
        <v>0</v>
      </c>
      <c r="S155" s="2">
        <f t="shared" ca="1" si="53"/>
        <v>0</v>
      </c>
      <c r="T155" s="80">
        <f t="shared" ca="1" si="54"/>
        <v>0</v>
      </c>
      <c r="U155" s="79">
        <f t="shared" ca="1" si="55"/>
        <v>0</v>
      </c>
      <c r="V155" s="80">
        <f t="shared" ca="1" si="56"/>
        <v>0</v>
      </c>
      <c r="W155" s="80">
        <f t="shared" ca="1" si="57"/>
        <v>0</v>
      </c>
      <c r="X155">
        <f t="shared" ca="1" si="70"/>
        <v>0</v>
      </c>
      <c r="Y155" s="35">
        <f t="shared" ca="1" si="58"/>
        <v>0</v>
      </c>
      <c r="Z155" s="35">
        <f t="shared" ca="1" si="59"/>
        <v>0</v>
      </c>
      <c r="AA155" s="42">
        <f t="shared" ca="1" si="71"/>
        <v>0</v>
      </c>
      <c r="AB155" s="42">
        <f t="shared" ca="1" si="60"/>
        <v>0</v>
      </c>
    </row>
    <row r="156" spans="2:28" x14ac:dyDescent="0.25">
      <c r="B156">
        <v>154</v>
      </c>
      <c r="C156" s="35">
        <f t="shared" ca="1" si="61"/>
        <v>-27000</v>
      </c>
      <c r="D156" s="46">
        <f ca="1">IF(AB155&gt;0,ROUND(PMT(EvalSheet!$F$92/12,EvalSheet!$F$96*12,-C156),5),0)</f>
        <v>0</v>
      </c>
      <c r="E156" s="6">
        <f t="shared" ca="1" si="62"/>
        <v>0</v>
      </c>
      <c r="F156" s="2">
        <f t="shared" ca="1" si="48"/>
        <v>0</v>
      </c>
      <c r="G156" s="80">
        <f t="shared" ca="1" si="49"/>
        <v>0</v>
      </c>
      <c r="H156" s="79">
        <f t="shared" ca="1" si="50"/>
        <v>0</v>
      </c>
      <c r="I156" s="80">
        <f t="shared" ca="1" si="51"/>
        <v>0</v>
      </c>
      <c r="J156" s="80">
        <f t="shared" ca="1" si="52"/>
        <v>0</v>
      </c>
      <c r="K156" s="6">
        <f t="shared" ca="1" si="63"/>
        <v>0</v>
      </c>
      <c r="L156" s="7">
        <v>0</v>
      </c>
      <c r="M156" s="7">
        <f t="shared" ca="1" si="64"/>
        <v>0</v>
      </c>
      <c r="N156" s="7">
        <f t="shared" ca="1" si="65"/>
        <v>0</v>
      </c>
      <c r="O156" s="7">
        <f t="shared" ca="1" si="66"/>
        <v>0</v>
      </c>
      <c r="P156" s="7">
        <f t="shared" ca="1" si="67"/>
        <v>0</v>
      </c>
      <c r="Q156" s="6">
        <f t="shared" ca="1" si="68"/>
        <v>0</v>
      </c>
      <c r="R156" s="7">
        <f t="shared" ca="1" si="69"/>
        <v>0</v>
      </c>
      <c r="S156" s="2">
        <f t="shared" ca="1" si="53"/>
        <v>0</v>
      </c>
      <c r="T156" s="80">
        <f t="shared" ca="1" si="54"/>
        <v>0</v>
      </c>
      <c r="U156" s="79">
        <f t="shared" ca="1" si="55"/>
        <v>0</v>
      </c>
      <c r="V156" s="80">
        <f t="shared" ca="1" si="56"/>
        <v>0</v>
      </c>
      <c r="W156" s="80">
        <f t="shared" ca="1" si="57"/>
        <v>0</v>
      </c>
      <c r="X156">
        <f t="shared" ca="1" si="70"/>
        <v>0</v>
      </c>
      <c r="Y156" s="35">
        <f t="shared" ca="1" si="58"/>
        <v>0</v>
      </c>
      <c r="Z156" s="35">
        <f t="shared" ca="1" si="59"/>
        <v>0</v>
      </c>
      <c r="AA156" s="42">
        <f t="shared" ca="1" si="71"/>
        <v>0</v>
      </c>
      <c r="AB156" s="42">
        <f t="shared" ca="1" si="60"/>
        <v>0</v>
      </c>
    </row>
    <row r="157" spans="2:28" x14ac:dyDescent="0.25">
      <c r="B157">
        <v>155</v>
      </c>
      <c r="C157" s="35">
        <f t="shared" ca="1" si="61"/>
        <v>-27000</v>
      </c>
      <c r="D157" s="46">
        <f ca="1">IF(AB156&gt;0,ROUND(PMT(EvalSheet!$F$92/12,EvalSheet!$F$96*12,-C157),5),0)</f>
        <v>0</v>
      </c>
      <c r="E157" s="6">
        <f t="shared" ca="1" si="62"/>
        <v>0</v>
      </c>
      <c r="F157" s="2">
        <f t="shared" ca="1" si="48"/>
        <v>0</v>
      </c>
      <c r="G157" s="80">
        <f t="shared" ca="1" si="49"/>
        <v>0</v>
      </c>
      <c r="H157" s="79">
        <f t="shared" ca="1" si="50"/>
        <v>0</v>
      </c>
      <c r="I157" s="80">
        <f t="shared" ca="1" si="51"/>
        <v>0</v>
      </c>
      <c r="J157" s="80">
        <f t="shared" ca="1" si="52"/>
        <v>0</v>
      </c>
      <c r="K157" s="6">
        <f t="shared" ca="1" si="63"/>
        <v>0</v>
      </c>
      <c r="L157" s="7">
        <v>0</v>
      </c>
      <c r="M157" s="7">
        <f t="shared" ca="1" si="64"/>
        <v>0</v>
      </c>
      <c r="N157" s="7">
        <f t="shared" ca="1" si="65"/>
        <v>0</v>
      </c>
      <c r="O157" s="7">
        <f t="shared" ca="1" si="66"/>
        <v>0</v>
      </c>
      <c r="P157" s="7">
        <f t="shared" ca="1" si="67"/>
        <v>0</v>
      </c>
      <c r="Q157" s="6">
        <f t="shared" ca="1" si="68"/>
        <v>0</v>
      </c>
      <c r="R157" s="7">
        <f t="shared" ca="1" si="69"/>
        <v>0</v>
      </c>
      <c r="S157" s="2">
        <f t="shared" ca="1" si="53"/>
        <v>0</v>
      </c>
      <c r="T157" s="80">
        <f t="shared" ca="1" si="54"/>
        <v>0</v>
      </c>
      <c r="U157" s="79">
        <f t="shared" ca="1" si="55"/>
        <v>0</v>
      </c>
      <c r="V157" s="80">
        <f t="shared" ca="1" si="56"/>
        <v>0</v>
      </c>
      <c r="W157" s="80">
        <f t="shared" ca="1" si="57"/>
        <v>0</v>
      </c>
      <c r="X157">
        <f t="shared" ca="1" si="70"/>
        <v>0</v>
      </c>
      <c r="Y157" s="35">
        <f t="shared" ca="1" si="58"/>
        <v>0</v>
      </c>
      <c r="Z157" s="35">
        <f t="shared" ca="1" si="59"/>
        <v>0</v>
      </c>
      <c r="AA157" s="42">
        <f t="shared" ca="1" si="71"/>
        <v>0</v>
      </c>
      <c r="AB157" s="42">
        <f t="shared" ca="1" si="60"/>
        <v>0</v>
      </c>
    </row>
    <row r="158" spans="2:28" x14ac:dyDescent="0.25">
      <c r="B158">
        <v>156</v>
      </c>
      <c r="C158" s="35">
        <f t="shared" ca="1" si="61"/>
        <v>-27000</v>
      </c>
      <c r="D158" s="46">
        <f ca="1">IF(AB157&gt;0,ROUND(PMT(EvalSheet!$F$92/12,EvalSheet!$F$96*12,-C158),5),0)</f>
        <v>0</v>
      </c>
      <c r="E158" s="6">
        <f t="shared" ca="1" si="62"/>
        <v>0</v>
      </c>
      <c r="F158" s="2">
        <f t="shared" ca="1" si="48"/>
        <v>0</v>
      </c>
      <c r="G158" s="80">
        <f t="shared" ca="1" si="49"/>
        <v>0</v>
      </c>
      <c r="H158" s="79">
        <f t="shared" ca="1" si="50"/>
        <v>0</v>
      </c>
      <c r="I158" s="80">
        <f t="shared" ca="1" si="51"/>
        <v>0</v>
      </c>
      <c r="J158" s="80">
        <f t="shared" ca="1" si="52"/>
        <v>0</v>
      </c>
      <c r="K158" s="6">
        <f t="shared" ca="1" si="63"/>
        <v>0</v>
      </c>
      <c r="L158" s="7">
        <v>0</v>
      </c>
      <c r="M158" s="7">
        <f t="shared" ca="1" si="64"/>
        <v>0</v>
      </c>
      <c r="N158" s="7">
        <f t="shared" ca="1" si="65"/>
        <v>0</v>
      </c>
      <c r="O158" s="7">
        <f t="shared" ca="1" si="66"/>
        <v>0</v>
      </c>
      <c r="P158" s="7">
        <f t="shared" ca="1" si="67"/>
        <v>0</v>
      </c>
      <c r="Q158" s="6">
        <f t="shared" ca="1" si="68"/>
        <v>0</v>
      </c>
      <c r="R158" s="7">
        <f t="shared" ca="1" si="69"/>
        <v>0</v>
      </c>
      <c r="S158" s="2">
        <f t="shared" ca="1" si="53"/>
        <v>0</v>
      </c>
      <c r="T158" s="80">
        <f t="shared" ca="1" si="54"/>
        <v>0</v>
      </c>
      <c r="U158" s="79">
        <f t="shared" ca="1" si="55"/>
        <v>0</v>
      </c>
      <c r="V158" s="80">
        <f t="shared" ca="1" si="56"/>
        <v>0</v>
      </c>
      <c r="W158" s="80">
        <f t="shared" ca="1" si="57"/>
        <v>0</v>
      </c>
      <c r="X158">
        <f t="shared" ca="1" si="70"/>
        <v>0</v>
      </c>
      <c r="Y158" s="35">
        <f t="shared" ca="1" si="58"/>
        <v>0</v>
      </c>
      <c r="Z158" s="35">
        <f t="shared" ca="1" si="59"/>
        <v>0</v>
      </c>
      <c r="AA158" s="42">
        <f t="shared" ca="1" si="71"/>
        <v>0</v>
      </c>
      <c r="AB158" s="42">
        <f t="shared" ca="1" si="60"/>
        <v>0</v>
      </c>
    </row>
    <row r="159" spans="2:28" x14ac:dyDescent="0.25">
      <c r="B159">
        <v>157</v>
      </c>
      <c r="C159" s="35">
        <f t="shared" ca="1" si="61"/>
        <v>-27000</v>
      </c>
      <c r="D159" s="46">
        <f ca="1">IF(AB158&gt;0,ROUND(PMT(EvalSheet!$F$92/12,EvalSheet!$F$96*12,-C159),5),0)</f>
        <v>0</v>
      </c>
      <c r="E159" s="6">
        <f t="shared" ca="1" si="62"/>
        <v>0</v>
      </c>
      <c r="F159" s="2">
        <f t="shared" ca="1" si="48"/>
        <v>0</v>
      </c>
      <c r="G159" s="80">
        <f t="shared" ca="1" si="49"/>
        <v>0</v>
      </c>
      <c r="H159" s="79">
        <f t="shared" ca="1" si="50"/>
        <v>0</v>
      </c>
      <c r="I159" s="80">
        <f t="shared" ca="1" si="51"/>
        <v>0</v>
      </c>
      <c r="J159" s="80">
        <f t="shared" ca="1" si="52"/>
        <v>0</v>
      </c>
      <c r="K159" s="6">
        <f t="shared" ca="1" si="63"/>
        <v>0</v>
      </c>
      <c r="L159" s="7">
        <v>0</v>
      </c>
      <c r="M159" s="7">
        <f t="shared" ca="1" si="64"/>
        <v>0</v>
      </c>
      <c r="N159" s="7">
        <f t="shared" ca="1" si="65"/>
        <v>0</v>
      </c>
      <c r="O159" s="7">
        <f t="shared" ca="1" si="66"/>
        <v>0</v>
      </c>
      <c r="P159" s="7">
        <f t="shared" ca="1" si="67"/>
        <v>0</v>
      </c>
      <c r="Q159" s="6">
        <f t="shared" ca="1" si="68"/>
        <v>0</v>
      </c>
      <c r="R159" s="7">
        <f t="shared" ca="1" si="69"/>
        <v>0</v>
      </c>
      <c r="S159" s="2">
        <f t="shared" ca="1" si="53"/>
        <v>0</v>
      </c>
      <c r="T159" s="80">
        <f t="shared" ca="1" si="54"/>
        <v>0</v>
      </c>
      <c r="U159" s="79">
        <f t="shared" ca="1" si="55"/>
        <v>0</v>
      </c>
      <c r="V159" s="80">
        <f t="shared" ca="1" si="56"/>
        <v>0</v>
      </c>
      <c r="W159" s="80">
        <f t="shared" ca="1" si="57"/>
        <v>0</v>
      </c>
      <c r="X159">
        <f t="shared" ca="1" si="70"/>
        <v>0</v>
      </c>
      <c r="Y159" s="35">
        <f t="shared" ca="1" si="58"/>
        <v>0</v>
      </c>
      <c r="Z159" s="35">
        <f t="shared" ca="1" si="59"/>
        <v>0</v>
      </c>
      <c r="AA159" s="42">
        <f t="shared" ca="1" si="71"/>
        <v>0</v>
      </c>
      <c r="AB159" s="42">
        <f t="shared" ca="1" si="60"/>
        <v>0</v>
      </c>
    </row>
    <row r="160" spans="2:28" x14ac:dyDescent="0.25">
      <c r="B160">
        <v>158</v>
      </c>
      <c r="C160" s="35">
        <f t="shared" ca="1" si="61"/>
        <v>-27000</v>
      </c>
      <c r="D160" s="46">
        <f ca="1">IF(AB159&gt;0,ROUND(PMT(EvalSheet!$F$92/12,EvalSheet!$F$96*12,-C160),5),0)</f>
        <v>0</v>
      </c>
      <c r="E160" s="6">
        <f t="shared" ca="1" si="62"/>
        <v>0</v>
      </c>
      <c r="F160" s="2">
        <f t="shared" ca="1" si="48"/>
        <v>0</v>
      </c>
      <c r="G160" s="80">
        <f t="shared" ca="1" si="49"/>
        <v>0</v>
      </c>
      <c r="H160" s="79">
        <f t="shared" ca="1" si="50"/>
        <v>0</v>
      </c>
      <c r="I160" s="80">
        <f t="shared" ca="1" si="51"/>
        <v>0</v>
      </c>
      <c r="J160" s="80">
        <f t="shared" ca="1" si="52"/>
        <v>0</v>
      </c>
      <c r="K160" s="6">
        <f t="shared" ca="1" si="63"/>
        <v>0</v>
      </c>
      <c r="L160" s="7">
        <v>0</v>
      </c>
      <c r="M160" s="7">
        <f t="shared" ca="1" si="64"/>
        <v>0</v>
      </c>
      <c r="N160" s="7">
        <f t="shared" ca="1" si="65"/>
        <v>0</v>
      </c>
      <c r="O160" s="7">
        <f t="shared" ca="1" si="66"/>
        <v>0</v>
      </c>
      <c r="P160" s="7">
        <f t="shared" ca="1" si="67"/>
        <v>0</v>
      </c>
      <c r="Q160" s="6">
        <f t="shared" ca="1" si="68"/>
        <v>0</v>
      </c>
      <c r="R160" s="7">
        <f t="shared" ca="1" si="69"/>
        <v>0</v>
      </c>
      <c r="S160" s="2">
        <f t="shared" ca="1" si="53"/>
        <v>0</v>
      </c>
      <c r="T160" s="80">
        <f t="shared" ca="1" si="54"/>
        <v>0</v>
      </c>
      <c r="U160" s="79">
        <f t="shared" ca="1" si="55"/>
        <v>0</v>
      </c>
      <c r="V160" s="80">
        <f t="shared" ca="1" si="56"/>
        <v>0</v>
      </c>
      <c r="W160" s="80">
        <f t="shared" ca="1" si="57"/>
        <v>0</v>
      </c>
      <c r="X160">
        <f t="shared" ca="1" si="70"/>
        <v>0</v>
      </c>
      <c r="Y160" s="35">
        <f t="shared" ca="1" si="58"/>
        <v>0</v>
      </c>
      <c r="Z160" s="35">
        <f t="shared" ca="1" si="59"/>
        <v>0</v>
      </c>
      <c r="AA160" s="42">
        <f t="shared" ca="1" si="71"/>
        <v>0</v>
      </c>
      <c r="AB160" s="42">
        <f t="shared" ca="1" si="60"/>
        <v>0</v>
      </c>
    </row>
    <row r="161" spans="2:28" x14ac:dyDescent="0.25">
      <c r="B161">
        <v>159</v>
      </c>
      <c r="C161" s="35">
        <f t="shared" ca="1" si="61"/>
        <v>-27000</v>
      </c>
      <c r="D161" s="46">
        <f ca="1">IF(AB160&gt;0,ROUND(PMT(EvalSheet!$F$92/12,EvalSheet!$F$96*12,-C161),5),0)</f>
        <v>0</v>
      </c>
      <c r="E161" s="6">
        <f t="shared" ca="1" si="62"/>
        <v>0</v>
      </c>
      <c r="F161" s="2">
        <f t="shared" ca="1" si="48"/>
        <v>0</v>
      </c>
      <c r="G161" s="80">
        <f t="shared" ca="1" si="49"/>
        <v>0</v>
      </c>
      <c r="H161" s="79">
        <f t="shared" ca="1" si="50"/>
        <v>0</v>
      </c>
      <c r="I161" s="80">
        <f t="shared" ca="1" si="51"/>
        <v>0</v>
      </c>
      <c r="J161" s="80">
        <f t="shared" ca="1" si="52"/>
        <v>0</v>
      </c>
      <c r="K161" s="6">
        <f t="shared" ca="1" si="63"/>
        <v>0</v>
      </c>
      <c r="L161" s="7">
        <v>0</v>
      </c>
      <c r="M161" s="7">
        <f t="shared" ca="1" si="64"/>
        <v>0</v>
      </c>
      <c r="N161" s="7">
        <f t="shared" ca="1" si="65"/>
        <v>0</v>
      </c>
      <c r="O161" s="7">
        <f t="shared" ca="1" si="66"/>
        <v>0</v>
      </c>
      <c r="P161" s="7">
        <f t="shared" ca="1" si="67"/>
        <v>0</v>
      </c>
      <c r="Q161" s="6">
        <f t="shared" ca="1" si="68"/>
        <v>0</v>
      </c>
      <c r="R161" s="7">
        <f t="shared" ca="1" si="69"/>
        <v>0</v>
      </c>
      <c r="S161" s="2">
        <f t="shared" ca="1" si="53"/>
        <v>0</v>
      </c>
      <c r="T161" s="80">
        <f t="shared" ca="1" si="54"/>
        <v>0</v>
      </c>
      <c r="U161" s="79">
        <f t="shared" ca="1" si="55"/>
        <v>0</v>
      </c>
      <c r="V161" s="80">
        <f t="shared" ca="1" si="56"/>
        <v>0</v>
      </c>
      <c r="W161" s="80">
        <f t="shared" ca="1" si="57"/>
        <v>0</v>
      </c>
      <c r="X161">
        <f t="shared" ca="1" si="70"/>
        <v>0</v>
      </c>
      <c r="Y161" s="35">
        <f t="shared" ca="1" si="58"/>
        <v>0</v>
      </c>
      <c r="Z161" s="35">
        <f t="shared" ca="1" si="59"/>
        <v>0</v>
      </c>
      <c r="AA161" s="42">
        <f t="shared" ca="1" si="71"/>
        <v>0</v>
      </c>
      <c r="AB161" s="42">
        <f t="shared" ca="1" si="60"/>
        <v>0</v>
      </c>
    </row>
    <row r="162" spans="2:28" x14ac:dyDescent="0.25">
      <c r="B162">
        <v>160</v>
      </c>
      <c r="C162" s="35">
        <f t="shared" ca="1" si="61"/>
        <v>-27000</v>
      </c>
      <c r="D162" s="46">
        <f ca="1">IF(AB161&gt;0,ROUND(PMT(EvalSheet!$F$92/12,EvalSheet!$F$96*12,-C162),5),0)</f>
        <v>0</v>
      </c>
      <c r="E162" s="6">
        <f t="shared" ca="1" si="62"/>
        <v>0</v>
      </c>
      <c r="F162" s="2">
        <f t="shared" ca="1" si="48"/>
        <v>0</v>
      </c>
      <c r="G162" s="80">
        <f t="shared" ca="1" si="49"/>
        <v>0</v>
      </c>
      <c r="H162" s="79">
        <f t="shared" ca="1" si="50"/>
        <v>0</v>
      </c>
      <c r="I162" s="80">
        <f t="shared" ca="1" si="51"/>
        <v>0</v>
      </c>
      <c r="J162" s="80">
        <f t="shared" ca="1" si="52"/>
        <v>0</v>
      </c>
      <c r="K162" s="6">
        <f t="shared" ca="1" si="63"/>
        <v>0</v>
      </c>
      <c r="L162" s="7">
        <v>0</v>
      </c>
      <c r="M162" s="7">
        <f t="shared" ca="1" si="64"/>
        <v>0</v>
      </c>
      <c r="N162" s="7">
        <f t="shared" ca="1" si="65"/>
        <v>0</v>
      </c>
      <c r="O162" s="7">
        <f t="shared" ca="1" si="66"/>
        <v>0</v>
      </c>
      <c r="P162" s="7">
        <f t="shared" ca="1" si="67"/>
        <v>0</v>
      </c>
      <c r="Q162" s="6">
        <f t="shared" ca="1" si="68"/>
        <v>0</v>
      </c>
      <c r="R162" s="7">
        <f t="shared" ca="1" si="69"/>
        <v>0</v>
      </c>
      <c r="S162" s="2">
        <f t="shared" ca="1" si="53"/>
        <v>0</v>
      </c>
      <c r="T162" s="80">
        <f t="shared" ca="1" si="54"/>
        <v>0</v>
      </c>
      <c r="U162" s="79">
        <f t="shared" ca="1" si="55"/>
        <v>0</v>
      </c>
      <c r="V162" s="80">
        <f t="shared" ca="1" si="56"/>
        <v>0</v>
      </c>
      <c r="W162" s="80">
        <f t="shared" ca="1" si="57"/>
        <v>0</v>
      </c>
      <c r="X162">
        <f t="shared" ca="1" si="70"/>
        <v>0</v>
      </c>
      <c r="Y162" s="35">
        <f t="shared" ca="1" si="58"/>
        <v>0</v>
      </c>
      <c r="Z162" s="35">
        <f t="shared" ca="1" si="59"/>
        <v>0</v>
      </c>
      <c r="AA162" s="42">
        <f t="shared" ca="1" si="71"/>
        <v>0</v>
      </c>
      <c r="AB162" s="42">
        <f t="shared" ca="1" si="60"/>
        <v>0</v>
      </c>
    </row>
    <row r="163" spans="2:28" x14ac:dyDescent="0.25">
      <c r="B163">
        <v>161</v>
      </c>
      <c r="C163" s="35">
        <f t="shared" ca="1" si="61"/>
        <v>-27000</v>
      </c>
      <c r="D163" s="46">
        <f ca="1">IF(AB162&gt;0,ROUND(PMT(EvalSheet!$F$92/12,EvalSheet!$F$96*12,-C163),5),0)</f>
        <v>0</v>
      </c>
      <c r="E163" s="6">
        <f t="shared" ca="1" si="62"/>
        <v>0</v>
      </c>
      <c r="F163" s="2">
        <f t="shared" ca="1" si="48"/>
        <v>0</v>
      </c>
      <c r="G163" s="80">
        <f t="shared" ca="1" si="49"/>
        <v>0</v>
      </c>
      <c r="H163" s="79">
        <f t="shared" ca="1" si="50"/>
        <v>0</v>
      </c>
      <c r="I163" s="80">
        <f t="shared" ca="1" si="51"/>
        <v>0</v>
      </c>
      <c r="J163" s="80">
        <f t="shared" ca="1" si="52"/>
        <v>0</v>
      </c>
      <c r="K163" s="6">
        <f t="shared" ca="1" si="63"/>
        <v>0</v>
      </c>
      <c r="L163" s="7">
        <v>0</v>
      </c>
      <c r="M163" s="7">
        <f t="shared" ca="1" si="64"/>
        <v>0</v>
      </c>
      <c r="N163" s="7">
        <f t="shared" ca="1" si="65"/>
        <v>0</v>
      </c>
      <c r="O163" s="7">
        <f t="shared" ca="1" si="66"/>
        <v>0</v>
      </c>
      <c r="P163" s="7">
        <f t="shared" ca="1" si="67"/>
        <v>0</v>
      </c>
      <c r="Q163" s="6">
        <f t="shared" ca="1" si="68"/>
        <v>0</v>
      </c>
      <c r="R163" s="7">
        <f t="shared" ca="1" si="69"/>
        <v>0</v>
      </c>
      <c r="S163" s="2">
        <f t="shared" ca="1" si="53"/>
        <v>0</v>
      </c>
      <c r="T163" s="80">
        <f t="shared" ca="1" si="54"/>
        <v>0</v>
      </c>
      <c r="U163" s="79">
        <f t="shared" ca="1" si="55"/>
        <v>0</v>
      </c>
      <c r="V163" s="80">
        <f t="shared" ca="1" si="56"/>
        <v>0</v>
      </c>
      <c r="W163" s="80">
        <f t="shared" ca="1" si="57"/>
        <v>0</v>
      </c>
      <c r="X163">
        <f t="shared" ca="1" si="70"/>
        <v>0</v>
      </c>
      <c r="Y163" s="35">
        <f t="shared" ca="1" si="58"/>
        <v>0</v>
      </c>
      <c r="Z163" s="35">
        <f t="shared" ca="1" si="59"/>
        <v>0</v>
      </c>
      <c r="AA163" s="42">
        <f t="shared" ca="1" si="71"/>
        <v>0</v>
      </c>
      <c r="AB163" s="42">
        <f t="shared" ca="1" si="60"/>
        <v>0</v>
      </c>
    </row>
    <row r="164" spans="2:28" x14ac:dyDescent="0.25">
      <c r="B164">
        <v>162</v>
      </c>
      <c r="C164" s="35">
        <f t="shared" ca="1" si="61"/>
        <v>-27000</v>
      </c>
      <c r="D164" s="46">
        <f ca="1">IF(AB163&gt;0,ROUND(PMT(EvalSheet!$F$92/12,EvalSheet!$F$96*12,-C164),5),0)</f>
        <v>0</v>
      </c>
      <c r="E164" s="6">
        <f t="shared" ca="1" si="62"/>
        <v>0</v>
      </c>
      <c r="F164" s="2">
        <f t="shared" ca="1" si="48"/>
        <v>0</v>
      </c>
      <c r="G164" s="80">
        <f t="shared" ca="1" si="49"/>
        <v>0</v>
      </c>
      <c r="H164" s="79">
        <f t="shared" ca="1" si="50"/>
        <v>0</v>
      </c>
      <c r="I164" s="80">
        <f t="shared" ca="1" si="51"/>
        <v>0</v>
      </c>
      <c r="J164" s="80">
        <f t="shared" ca="1" si="52"/>
        <v>0</v>
      </c>
      <c r="K164" s="6">
        <f t="shared" ca="1" si="63"/>
        <v>0</v>
      </c>
      <c r="L164" s="7">
        <v>0</v>
      </c>
      <c r="M164" s="7">
        <f t="shared" ca="1" si="64"/>
        <v>0</v>
      </c>
      <c r="N164" s="7">
        <f t="shared" ca="1" si="65"/>
        <v>0</v>
      </c>
      <c r="O164" s="7">
        <f t="shared" ca="1" si="66"/>
        <v>0</v>
      </c>
      <c r="P164" s="7">
        <f t="shared" ca="1" si="67"/>
        <v>0</v>
      </c>
      <c r="Q164" s="6">
        <f t="shared" ca="1" si="68"/>
        <v>0</v>
      </c>
      <c r="R164" s="7">
        <f t="shared" ca="1" si="69"/>
        <v>0</v>
      </c>
      <c r="S164" s="2">
        <f t="shared" ca="1" si="53"/>
        <v>0</v>
      </c>
      <c r="T164" s="80">
        <f t="shared" ca="1" si="54"/>
        <v>0</v>
      </c>
      <c r="U164" s="79">
        <f t="shared" ca="1" si="55"/>
        <v>0</v>
      </c>
      <c r="V164" s="80">
        <f t="shared" ca="1" si="56"/>
        <v>0</v>
      </c>
      <c r="W164" s="80">
        <f t="shared" ca="1" si="57"/>
        <v>0</v>
      </c>
      <c r="X164">
        <f t="shared" ca="1" si="70"/>
        <v>0</v>
      </c>
      <c r="Y164" s="35">
        <f t="shared" ca="1" si="58"/>
        <v>0</v>
      </c>
      <c r="Z164" s="35">
        <f t="shared" ca="1" si="59"/>
        <v>0</v>
      </c>
      <c r="AA164" s="42">
        <f t="shared" ca="1" si="71"/>
        <v>0</v>
      </c>
      <c r="AB164" s="42">
        <f t="shared" ca="1" si="60"/>
        <v>0</v>
      </c>
    </row>
    <row r="165" spans="2:28" x14ac:dyDescent="0.25">
      <c r="B165">
        <v>163</v>
      </c>
      <c r="C165" s="35">
        <f t="shared" ca="1" si="61"/>
        <v>-27000</v>
      </c>
      <c r="D165" s="46">
        <f ca="1">IF(AB164&gt;0,ROUND(PMT(EvalSheet!$F$92/12,EvalSheet!$F$96*12,-C165),5),0)</f>
        <v>0</v>
      </c>
      <c r="E165" s="6">
        <f t="shared" ca="1" si="62"/>
        <v>0</v>
      </c>
      <c r="F165" s="2">
        <f t="shared" ca="1" si="48"/>
        <v>0</v>
      </c>
      <c r="G165" s="80">
        <f t="shared" ca="1" si="49"/>
        <v>0</v>
      </c>
      <c r="H165" s="79">
        <f t="shared" ca="1" si="50"/>
        <v>0</v>
      </c>
      <c r="I165" s="80">
        <f t="shared" ca="1" si="51"/>
        <v>0</v>
      </c>
      <c r="J165" s="80">
        <f t="shared" ca="1" si="52"/>
        <v>0</v>
      </c>
      <c r="K165" s="6">
        <f t="shared" ca="1" si="63"/>
        <v>0</v>
      </c>
      <c r="L165" s="7">
        <v>0</v>
      </c>
      <c r="M165" s="7">
        <f t="shared" ca="1" si="64"/>
        <v>0</v>
      </c>
      <c r="N165" s="7">
        <f t="shared" ca="1" si="65"/>
        <v>0</v>
      </c>
      <c r="O165" s="7">
        <f t="shared" ca="1" si="66"/>
        <v>0</v>
      </c>
      <c r="P165" s="7">
        <f t="shared" ca="1" si="67"/>
        <v>0</v>
      </c>
      <c r="Q165" s="6">
        <f t="shared" ca="1" si="68"/>
        <v>0</v>
      </c>
      <c r="R165" s="7">
        <f t="shared" ca="1" si="69"/>
        <v>0</v>
      </c>
      <c r="S165" s="2">
        <f t="shared" ca="1" si="53"/>
        <v>0</v>
      </c>
      <c r="T165" s="80">
        <f t="shared" ca="1" si="54"/>
        <v>0</v>
      </c>
      <c r="U165" s="79">
        <f t="shared" ca="1" si="55"/>
        <v>0</v>
      </c>
      <c r="V165" s="80">
        <f t="shared" ca="1" si="56"/>
        <v>0</v>
      </c>
      <c r="W165" s="80">
        <f t="shared" ca="1" si="57"/>
        <v>0</v>
      </c>
      <c r="X165">
        <f t="shared" ca="1" si="70"/>
        <v>0</v>
      </c>
      <c r="Y165" s="35">
        <f t="shared" ca="1" si="58"/>
        <v>0</v>
      </c>
      <c r="Z165" s="35">
        <f t="shared" ca="1" si="59"/>
        <v>0</v>
      </c>
      <c r="AA165" s="42">
        <f t="shared" ca="1" si="71"/>
        <v>0</v>
      </c>
      <c r="AB165" s="42">
        <f t="shared" ca="1" si="60"/>
        <v>0</v>
      </c>
    </row>
    <row r="166" spans="2:28" x14ac:dyDescent="0.25">
      <c r="B166">
        <v>164</v>
      </c>
      <c r="C166" s="35">
        <f t="shared" ca="1" si="61"/>
        <v>-27000</v>
      </c>
      <c r="D166" s="46">
        <f ca="1">IF(AB165&gt;0,ROUND(PMT(EvalSheet!$F$92/12,EvalSheet!$F$96*12,-C166),5),0)</f>
        <v>0</v>
      </c>
      <c r="E166" s="6">
        <f t="shared" ca="1" si="62"/>
        <v>0</v>
      </c>
      <c r="F166" s="2">
        <f t="shared" ca="1" si="48"/>
        <v>0</v>
      </c>
      <c r="G166" s="80">
        <f t="shared" ca="1" si="49"/>
        <v>0</v>
      </c>
      <c r="H166" s="79">
        <f t="shared" ca="1" si="50"/>
        <v>0</v>
      </c>
      <c r="I166" s="80">
        <f t="shared" ca="1" si="51"/>
        <v>0</v>
      </c>
      <c r="J166" s="80">
        <f t="shared" ca="1" si="52"/>
        <v>0</v>
      </c>
      <c r="K166" s="6">
        <f t="shared" ca="1" si="63"/>
        <v>0</v>
      </c>
      <c r="L166" s="7">
        <v>0</v>
      </c>
      <c r="M166" s="7">
        <f t="shared" ca="1" si="64"/>
        <v>0</v>
      </c>
      <c r="N166" s="7">
        <f t="shared" ca="1" si="65"/>
        <v>0</v>
      </c>
      <c r="O166" s="7">
        <f t="shared" ca="1" si="66"/>
        <v>0</v>
      </c>
      <c r="P166" s="7">
        <f t="shared" ca="1" si="67"/>
        <v>0</v>
      </c>
      <c r="Q166" s="6">
        <f t="shared" ca="1" si="68"/>
        <v>0</v>
      </c>
      <c r="R166" s="7">
        <f t="shared" ca="1" si="69"/>
        <v>0</v>
      </c>
      <c r="S166" s="2">
        <f t="shared" ca="1" si="53"/>
        <v>0</v>
      </c>
      <c r="T166" s="80">
        <f t="shared" ca="1" si="54"/>
        <v>0</v>
      </c>
      <c r="U166" s="79">
        <f t="shared" ca="1" si="55"/>
        <v>0</v>
      </c>
      <c r="V166" s="80">
        <f t="shared" ca="1" si="56"/>
        <v>0</v>
      </c>
      <c r="W166" s="80">
        <f t="shared" ca="1" si="57"/>
        <v>0</v>
      </c>
      <c r="X166">
        <f t="shared" ca="1" si="70"/>
        <v>0</v>
      </c>
      <c r="Y166" s="35">
        <f t="shared" ca="1" si="58"/>
        <v>0</v>
      </c>
      <c r="Z166" s="35">
        <f t="shared" ca="1" si="59"/>
        <v>0</v>
      </c>
      <c r="AA166" s="42">
        <f t="shared" ca="1" si="71"/>
        <v>0</v>
      </c>
      <c r="AB166" s="42">
        <f t="shared" ca="1" si="60"/>
        <v>0</v>
      </c>
    </row>
    <row r="167" spans="2:28" x14ac:dyDescent="0.25">
      <c r="B167">
        <v>165</v>
      </c>
      <c r="C167" s="35">
        <f t="shared" ca="1" si="61"/>
        <v>-27000</v>
      </c>
      <c r="D167" s="46">
        <f ca="1">IF(AB166&gt;0,ROUND(PMT(EvalSheet!$F$92/12,EvalSheet!$F$96*12,-C167),5),0)</f>
        <v>0</v>
      </c>
      <c r="E167" s="6">
        <f t="shared" ca="1" si="62"/>
        <v>0</v>
      </c>
      <c r="F167" s="2">
        <f t="shared" ca="1" si="48"/>
        <v>0</v>
      </c>
      <c r="G167" s="80">
        <f t="shared" ca="1" si="49"/>
        <v>0</v>
      </c>
      <c r="H167" s="79">
        <f t="shared" ca="1" si="50"/>
        <v>0</v>
      </c>
      <c r="I167" s="80">
        <f t="shared" ca="1" si="51"/>
        <v>0</v>
      </c>
      <c r="J167" s="80">
        <f t="shared" ca="1" si="52"/>
        <v>0</v>
      </c>
      <c r="K167" s="6">
        <f t="shared" ca="1" si="63"/>
        <v>0</v>
      </c>
      <c r="L167" s="7">
        <v>0</v>
      </c>
      <c r="M167" s="7">
        <f t="shared" ca="1" si="64"/>
        <v>0</v>
      </c>
      <c r="N167" s="7">
        <f t="shared" ca="1" si="65"/>
        <v>0</v>
      </c>
      <c r="O167" s="7">
        <f t="shared" ca="1" si="66"/>
        <v>0</v>
      </c>
      <c r="P167" s="7">
        <f t="shared" ca="1" si="67"/>
        <v>0</v>
      </c>
      <c r="Q167" s="6">
        <f t="shared" ca="1" si="68"/>
        <v>0</v>
      </c>
      <c r="R167" s="7">
        <f t="shared" ca="1" si="69"/>
        <v>0</v>
      </c>
      <c r="S167" s="2">
        <f t="shared" ca="1" si="53"/>
        <v>0</v>
      </c>
      <c r="T167" s="80">
        <f t="shared" ca="1" si="54"/>
        <v>0</v>
      </c>
      <c r="U167" s="79">
        <f t="shared" ca="1" si="55"/>
        <v>0</v>
      </c>
      <c r="V167" s="80">
        <f t="shared" ca="1" si="56"/>
        <v>0</v>
      </c>
      <c r="W167" s="80">
        <f t="shared" ca="1" si="57"/>
        <v>0</v>
      </c>
      <c r="X167">
        <f t="shared" ca="1" si="70"/>
        <v>0</v>
      </c>
      <c r="Y167" s="35">
        <f t="shared" ca="1" si="58"/>
        <v>0</v>
      </c>
      <c r="Z167" s="35">
        <f t="shared" ca="1" si="59"/>
        <v>0</v>
      </c>
      <c r="AA167" s="42">
        <f t="shared" ca="1" si="71"/>
        <v>0</v>
      </c>
      <c r="AB167" s="42">
        <f t="shared" ca="1" si="60"/>
        <v>0</v>
      </c>
    </row>
    <row r="168" spans="2:28" x14ac:dyDescent="0.25">
      <c r="B168">
        <v>166</v>
      </c>
      <c r="C168" s="35">
        <f t="shared" ca="1" si="61"/>
        <v>-27000</v>
      </c>
      <c r="D168" s="46">
        <f ca="1">IF(AB167&gt;0,ROUND(PMT(EvalSheet!$F$92/12,EvalSheet!$F$96*12,-C168),5),0)</f>
        <v>0</v>
      </c>
      <c r="E168" s="6">
        <f t="shared" ca="1" si="62"/>
        <v>0</v>
      </c>
      <c r="F168" s="2">
        <f t="shared" ca="1" si="48"/>
        <v>0</v>
      </c>
      <c r="G168" s="80">
        <f t="shared" ca="1" si="49"/>
        <v>0</v>
      </c>
      <c r="H168" s="79">
        <f t="shared" ca="1" si="50"/>
        <v>0</v>
      </c>
      <c r="I168" s="80">
        <f t="shared" ca="1" si="51"/>
        <v>0</v>
      </c>
      <c r="J168" s="80">
        <f t="shared" ca="1" si="52"/>
        <v>0</v>
      </c>
      <c r="K168" s="6">
        <f t="shared" ca="1" si="63"/>
        <v>0</v>
      </c>
      <c r="L168" s="7">
        <v>0</v>
      </c>
      <c r="M168" s="7">
        <f t="shared" ca="1" si="64"/>
        <v>0</v>
      </c>
      <c r="N168" s="7">
        <f t="shared" ca="1" si="65"/>
        <v>0</v>
      </c>
      <c r="O168" s="7">
        <f t="shared" ca="1" si="66"/>
        <v>0</v>
      </c>
      <c r="P168" s="7">
        <f t="shared" ca="1" si="67"/>
        <v>0</v>
      </c>
      <c r="Q168" s="6">
        <f t="shared" ca="1" si="68"/>
        <v>0</v>
      </c>
      <c r="R168" s="7">
        <f t="shared" ca="1" si="69"/>
        <v>0</v>
      </c>
      <c r="S168" s="2">
        <f t="shared" ca="1" si="53"/>
        <v>0</v>
      </c>
      <c r="T168" s="80">
        <f t="shared" ca="1" si="54"/>
        <v>0</v>
      </c>
      <c r="U168" s="79">
        <f t="shared" ca="1" si="55"/>
        <v>0</v>
      </c>
      <c r="V168" s="80">
        <f t="shared" ca="1" si="56"/>
        <v>0</v>
      </c>
      <c r="W168" s="80">
        <f t="shared" ca="1" si="57"/>
        <v>0</v>
      </c>
      <c r="X168">
        <f t="shared" ca="1" si="70"/>
        <v>0</v>
      </c>
      <c r="Y168" s="35">
        <f t="shared" ca="1" si="58"/>
        <v>0</v>
      </c>
      <c r="Z168" s="35">
        <f t="shared" ca="1" si="59"/>
        <v>0</v>
      </c>
      <c r="AA168" s="42">
        <f t="shared" ca="1" si="71"/>
        <v>0</v>
      </c>
      <c r="AB168" s="42">
        <f t="shared" ca="1" si="60"/>
        <v>0</v>
      </c>
    </row>
    <row r="169" spans="2:28" x14ac:dyDescent="0.25">
      <c r="B169">
        <v>167</v>
      </c>
      <c r="C169" s="35">
        <f t="shared" ca="1" si="61"/>
        <v>-27000</v>
      </c>
      <c r="D169" s="46">
        <f ca="1">IF(AB168&gt;0,ROUND(PMT(EvalSheet!$F$92/12,EvalSheet!$F$96*12,-C169),5),0)</f>
        <v>0</v>
      </c>
      <c r="E169" s="6">
        <f t="shared" ca="1" si="62"/>
        <v>0</v>
      </c>
      <c r="F169" s="2">
        <f t="shared" ca="1" si="48"/>
        <v>0</v>
      </c>
      <c r="G169" s="80">
        <f t="shared" ca="1" si="49"/>
        <v>0</v>
      </c>
      <c r="H169" s="79">
        <f t="shared" ca="1" si="50"/>
        <v>0</v>
      </c>
      <c r="I169" s="80">
        <f t="shared" ca="1" si="51"/>
        <v>0</v>
      </c>
      <c r="J169" s="80">
        <f t="shared" ca="1" si="52"/>
        <v>0</v>
      </c>
      <c r="K169" s="6">
        <f t="shared" ca="1" si="63"/>
        <v>0</v>
      </c>
      <c r="L169" s="7">
        <v>0</v>
      </c>
      <c r="M169" s="7">
        <f t="shared" ca="1" si="64"/>
        <v>0</v>
      </c>
      <c r="N169" s="7">
        <f t="shared" ca="1" si="65"/>
        <v>0</v>
      </c>
      <c r="O169" s="7">
        <f t="shared" ca="1" si="66"/>
        <v>0</v>
      </c>
      <c r="P169" s="7">
        <f t="shared" ca="1" si="67"/>
        <v>0</v>
      </c>
      <c r="Q169" s="6">
        <f t="shared" ca="1" si="68"/>
        <v>0</v>
      </c>
      <c r="R169" s="7">
        <f t="shared" ca="1" si="69"/>
        <v>0</v>
      </c>
      <c r="S169" s="2">
        <f t="shared" ca="1" si="53"/>
        <v>0</v>
      </c>
      <c r="T169" s="80">
        <f t="shared" ca="1" si="54"/>
        <v>0</v>
      </c>
      <c r="U169" s="79">
        <f t="shared" ca="1" si="55"/>
        <v>0</v>
      </c>
      <c r="V169" s="80">
        <f t="shared" ca="1" si="56"/>
        <v>0</v>
      </c>
      <c r="W169" s="80">
        <f t="shared" ca="1" si="57"/>
        <v>0</v>
      </c>
      <c r="X169">
        <f t="shared" ca="1" si="70"/>
        <v>0</v>
      </c>
      <c r="Y169" s="35">
        <f t="shared" ca="1" si="58"/>
        <v>0</v>
      </c>
      <c r="Z169" s="35">
        <f t="shared" ca="1" si="59"/>
        <v>0</v>
      </c>
      <c r="AA169" s="42">
        <f t="shared" ca="1" si="71"/>
        <v>0</v>
      </c>
      <c r="AB169" s="42">
        <f t="shared" ca="1" si="60"/>
        <v>0</v>
      </c>
    </row>
    <row r="170" spans="2:28" x14ac:dyDescent="0.25">
      <c r="B170">
        <v>168</v>
      </c>
      <c r="C170" s="35">
        <f t="shared" ca="1" si="61"/>
        <v>-27000</v>
      </c>
      <c r="D170" s="46">
        <f ca="1">IF(AB169&gt;0,ROUND(PMT(EvalSheet!$F$92/12,EvalSheet!$F$96*12,-C170),5),0)</f>
        <v>0</v>
      </c>
      <c r="E170" s="6">
        <f t="shared" ca="1" si="62"/>
        <v>0</v>
      </c>
      <c r="F170" s="2">
        <f t="shared" ca="1" si="48"/>
        <v>0</v>
      </c>
      <c r="G170" s="80">
        <f t="shared" ca="1" si="49"/>
        <v>0</v>
      </c>
      <c r="H170" s="79">
        <f t="shared" ca="1" si="50"/>
        <v>0</v>
      </c>
      <c r="I170" s="80">
        <f t="shared" ca="1" si="51"/>
        <v>0</v>
      </c>
      <c r="J170" s="80">
        <f t="shared" ca="1" si="52"/>
        <v>0</v>
      </c>
      <c r="K170" s="6">
        <f t="shared" ca="1" si="63"/>
        <v>0</v>
      </c>
      <c r="L170" s="7">
        <v>0</v>
      </c>
      <c r="M170" s="7">
        <f t="shared" ca="1" si="64"/>
        <v>0</v>
      </c>
      <c r="N170" s="7">
        <f t="shared" ca="1" si="65"/>
        <v>0</v>
      </c>
      <c r="O170" s="7">
        <f t="shared" ca="1" si="66"/>
        <v>0</v>
      </c>
      <c r="P170" s="7">
        <f t="shared" ca="1" si="67"/>
        <v>0</v>
      </c>
      <c r="Q170" s="6">
        <f t="shared" ca="1" si="68"/>
        <v>0</v>
      </c>
      <c r="R170" s="7">
        <f t="shared" ca="1" si="69"/>
        <v>0</v>
      </c>
      <c r="S170" s="2">
        <f t="shared" ca="1" si="53"/>
        <v>0</v>
      </c>
      <c r="T170" s="80">
        <f t="shared" ca="1" si="54"/>
        <v>0</v>
      </c>
      <c r="U170" s="79">
        <f t="shared" ca="1" si="55"/>
        <v>0</v>
      </c>
      <c r="V170" s="80">
        <f t="shared" ca="1" si="56"/>
        <v>0</v>
      </c>
      <c r="W170" s="80">
        <f t="shared" ca="1" si="57"/>
        <v>0</v>
      </c>
      <c r="X170">
        <f t="shared" ca="1" si="70"/>
        <v>0</v>
      </c>
      <c r="Y170" s="35">
        <f t="shared" ca="1" si="58"/>
        <v>0</v>
      </c>
      <c r="Z170" s="35">
        <f t="shared" ca="1" si="59"/>
        <v>0</v>
      </c>
      <c r="AA170" s="42">
        <f t="shared" ca="1" si="71"/>
        <v>0</v>
      </c>
      <c r="AB170" s="42">
        <f t="shared" ca="1" si="60"/>
        <v>0</v>
      </c>
    </row>
    <row r="171" spans="2:28" x14ac:dyDescent="0.25">
      <c r="B171">
        <v>169</v>
      </c>
      <c r="C171" s="35">
        <f t="shared" ca="1" si="61"/>
        <v>-27000</v>
      </c>
      <c r="D171" s="46">
        <f ca="1">IF(AB170&gt;0,ROUND(PMT(EvalSheet!$F$92/12,EvalSheet!$F$96*12,-C171),5),0)</f>
        <v>0</v>
      </c>
      <c r="E171" s="6">
        <f t="shared" ca="1" si="62"/>
        <v>0</v>
      </c>
      <c r="F171" s="2">
        <f t="shared" ca="1" si="48"/>
        <v>0</v>
      </c>
      <c r="G171" s="80">
        <f t="shared" ca="1" si="49"/>
        <v>0</v>
      </c>
      <c r="H171" s="79">
        <f t="shared" ca="1" si="50"/>
        <v>0</v>
      </c>
      <c r="I171" s="80">
        <f t="shared" ca="1" si="51"/>
        <v>0</v>
      </c>
      <c r="J171" s="80">
        <f t="shared" ca="1" si="52"/>
        <v>0</v>
      </c>
      <c r="K171" s="6">
        <f t="shared" ca="1" si="63"/>
        <v>0</v>
      </c>
      <c r="L171" s="7">
        <v>0</v>
      </c>
      <c r="M171" s="7">
        <f t="shared" ca="1" si="64"/>
        <v>0</v>
      </c>
      <c r="N171" s="7">
        <f t="shared" ca="1" si="65"/>
        <v>0</v>
      </c>
      <c r="O171" s="7">
        <f t="shared" ca="1" si="66"/>
        <v>0</v>
      </c>
      <c r="P171" s="7">
        <f t="shared" ca="1" si="67"/>
        <v>0</v>
      </c>
      <c r="Q171" s="6">
        <f t="shared" ca="1" si="68"/>
        <v>0</v>
      </c>
      <c r="R171" s="7">
        <f t="shared" ca="1" si="69"/>
        <v>0</v>
      </c>
      <c r="S171" s="2">
        <f t="shared" ca="1" si="53"/>
        <v>0</v>
      </c>
      <c r="T171" s="80">
        <f t="shared" ca="1" si="54"/>
        <v>0</v>
      </c>
      <c r="U171" s="79">
        <f t="shared" ca="1" si="55"/>
        <v>0</v>
      </c>
      <c r="V171" s="80">
        <f t="shared" ca="1" si="56"/>
        <v>0</v>
      </c>
      <c r="W171" s="80">
        <f t="shared" ca="1" si="57"/>
        <v>0</v>
      </c>
      <c r="X171">
        <f t="shared" ca="1" si="70"/>
        <v>0</v>
      </c>
      <c r="Y171" s="35">
        <f t="shared" ca="1" si="58"/>
        <v>0</v>
      </c>
      <c r="Z171" s="35">
        <f t="shared" ca="1" si="59"/>
        <v>0</v>
      </c>
      <c r="AA171" s="42">
        <f t="shared" ca="1" si="71"/>
        <v>0</v>
      </c>
      <c r="AB171" s="42">
        <f t="shared" ca="1" si="60"/>
        <v>0</v>
      </c>
    </row>
    <row r="172" spans="2:28" x14ac:dyDescent="0.25">
      <c r="B172">
        <v>170</v>
      </c>
      <c r="C172" s="35">
        <f t="shared" ca="1" si="61"/>
        <v>-27000</v>
      </c>
      <c r="D172" s="46">
        <f ca="1">IF(AB171&gt;0,ROUND(PMT(EvalSheet!$F$92/12,EvalSheet!$F$96*12,-C172),5),0)</f>
        <v>0</v>
      </c>
      <c r="E172" s="6">
        <f t="shared" ca="1" si="62"/>
        <v>0</v>
      </c>
      <c r="F172" s="2">
        <f t="shared" ca="1" si="48"/>
        <v>0</v>
      </c>
      <c r="G172" s="80">
        <f t="shared" ca="1" si="49"/>
        <v>0</v>
      </c>
      <c r="H172" s="79">
        <f t="shared" ca="1" si="50"/>
        <v>0</v>
      </c>
      <c r="I172" s="80">
        <f t="shared" ca="1" si="51"/>
        <v>0</v>
      </c>
      <c r="J172" s="80">
        <f t="shared" ca="1" si="52"/>
        <v>0</v>
      </c>
      <c r="K172" s="6">
        <f t="shared" ca="1" si="63"/>
        <v>0</v>
      </c>
      <c r="L172" s="7">
        <v>0</v>
      </c>
      <c r="M172" s="7">
        <f t="shared" ca="1" si="64"/>
        <v>0</v>
      </c>
      <c r="N172" s="7">
        <f t="shared" ca="1" si="65"/>
        <v>0</v>
      </c>
      <c r="O172" s="7">
        <f t="shared" ca="1" si="66"/>
        <v>0</v>
      </c>
      <c r="P172" s="7">
        <f t="shared" ca="1" si="67"/>
        <v>0</v>
      </c>
      <c r="Q172" s="6">
        <f t="shared" ca="1" si="68"/>
        <v>0</v>
      </c>
      <c r="R172" s="7">
        <f t="shared" ca="1" si="69"/>
        <v>0</v>
      </c>
      <c r="S172" s="2">
        <f t="shared" ca="1" si="53"/>
        <v>0</v>
      </c>
      <c r="T172" s="80">
        <f t="shared" ca="1" si="54"/>
        <v>0</v>
      </c>
      <c r="U172" s="79">
        <f t="shared" ca="1" si="55"/>
        <v>0</v>
      </c>
      <c r="V172" s="80">
        <f t="shared" ca="1" si="56"/>
        <v>0</v>
      </c>
      <c r="W172" s="80">
        <f t="shared" ca="1" si="57"/>
        <v>0</v>
      </c>
      <c r="X172">
        <f t="shared" ca="1" si="70"/>
        <v>0</v>
      </c>
      <c r="Y172" s="35">
        <f t="shared" ca="1" si="58"/>
        <v>0</v>
      </c>
      <c r="Z172" s="35">
        <f t="shared" ca="1" si="59"/>
        <v>0</v>
      </c>
      <c r="AA172" s="42">
        <f t="shared" ca="1" si="71"/>
        <v>0</v>
      </c>
      <c r="AB172" s="42">
        <f t="shared" ca="1" si="60"/>
        <v>0</v>
      </c>
    </row>
    <row r="173" spans="2:28" x14ac:dyDescent="0.25">
      <c r="B173">
        <v>171</v>
      </c>
      <c r="C173" s="35">
        <f t="shared" ca="1" si="61"/>
        <v>-27000</v>
      </c>
      <c r="D173" s="46">
        <f ca="1">IF(AB172&gt;0,ROUND(PMT(EvalSheet!$F$92/12,EvalSheet!$F$96*12,-C173),5),0)</f>
        <v>0</v>
      </c>
      <c r="E173" s="6">
        <f t="shared" ca="1" si="62"/>
        <v>0</v>
      </c>
      <c r="F173" s="2">
        <f t="shared" ca="1" si="48"/>
        <v>0</v>
      </c>
      <c r="G173" s="80">
        <f t="shared" ca="1" si="49"/>
        <v>0</v>
      </c>
      <c r="H173" s="79">
        <f t="shared" ca="1" si="50"/>
        <v>0</v>
      </c>
      <c r="I173" s="80">
        <f t="shared" ca="1" si="51"/>
        <v>0</v>
      </c>
      <c r="J173" s="80">
        <f t="shared" ca="1" si="52"/>
        <v>0</v>
      </c>
      <c r="K173" s="6">
        <f t="shared" ca="1" si="63"/>
        <v>0</v>
      </c>
      <c r="L173" s="7">
        <v>0</v>
      </c>
      <c r="M173" s="7">
        <f t="shared" ca="1" si="64"/>
        <v>0</v>
      </c>
      <c r="N173" s="7">
        <f t="shared" ca="1" si="65"/>
        <v>0</v>
      </c>
      <c r="O173" s="7">
        <f t="shared" ca="1" si="66"/>
        <v>0</v>
      </c>
      <c r="P173" s="7">
        <f t="shared" ca="1" si="67"/>
        <v>0</v>
      </c>
      <c r="Q173" s="6">
        <f t="shared" ca="1" si="68"/>
        <v>0</v>
      </c>
      <c r="R173" s="7">
        <f t="shared" ca="1" si="69"/>
        <v>0</v>
      </c>
      <c r="S173" s="2">
        <f t="shared" ca="1" si="53"/>
        <v>0</v>
      </c>
      <c r="T173" s="80">
        <f t="shared" ca="1" si="54"/>
        <v>0</v>
      </c>
      <c r="U173" s="79">
        <f t="shared" ca="1" si="55"/>
        <v>0</v>
      </c>
      <c r="V173" s="80">
        <f t="shared" ca="1" si="56"/>
        <v>0</v>
      </c>
      <c r="W173" s="80">
        <f t="shared" ca="1" si="57"/>
        <v>0</v>
      </c>
      <c r="X173">
        <f t="shared" ca="1" si="70"/>
        <v>0</v>
      </c>
      <c r="Y173" s="35">
        <f t="shared" ca="1" si="58"/>
        <v>0</v>
      </c>
      <c r="Z173" s="35">
        <f t="shared" ca="1" si="59"/>
        <v>0</v>
      </c>
      <c r="AA173" s="42">
        <f t="shared" ca="1" si="71"/>
        <v>0</v>
      </c>
      <c r="AB173" s="42">
        <f t="shared" ca="1" si="60"/>
        <v>0</v>
      </c>
    </row>
    <row r="174" spans="2:28" x14ac:dyDescent="0.25">
      <c r="B174">
        <v>172</v>
      </c>
      <c r="C174" s="35">
        <f t="shared" ca="1" si="61"/>
        <v>-27000</v>
      </c>
      <c r="D174" s="46">
        <f ca="1">IF(AB173&gt;0,ROUND(PMT(EvalSheet!$F$92/12,EvalSheet!$F$96*12,-C174),5),0)</f>
        <v>0</v>
      </c>
      <c r="E174" s="6">
        <f t="shared" ca="1" si="62"/>
        <v>0</v>
      </c>
      <c r="F174" s="2">
        <f t="shared" ca="1" si="48"/>
        <v>0</v>
      </c>
      <c r="G174" s="80">
        <f t="shared" ca="1" si="49"/>
        <v>0</v>
      </c>
      <c r="H174" s="79">
        <f t="shared" ca="1" si="50"/>
        <v>0</v>
      </c>
      <c r="I174" s="80">
        <f t="shared" ca="1" si="51"/>
        <v>0</v>
      </c>
      <c r="J174" s="80">
        <f t="shared" ca="1" si="52"/>
        <v>0</v>
      </c>
      <c r="K174" s="6">
        <f t="shared" ca="1" si="63"/>
        <v>0</v>
      </c>
      <c r="L174" s="7">
        <v>0</v>
      </c>
      <c r="M174" s="7">
        <f t="shared" ca="1" si="64"/>
        <v>0</v>
      </c>
      <c r="N174" s="7">
        <f t="shared" ca="1" si="65"/>
        <v>0</v>
      </c>
      <c r="O174" s="7">
        <f t="shared" ca="1" si="66"/>
        <v>0</v>
      </c>
      <c r="P174" s="7">
        <f t="shared" ca="1" si="67"/>
        <v>0</v>
      </c>
      <c r="Q174" s="6">
        <f t="shared" ca="1" si="68"/>
        <v>0</v>
      </c>
      <c r="R174" s="7">
        <f t="shared" ca="1" si="69"/>
        <v>0</v>
      </c>
      <c r="S174" s="2">
        <f t="shared" ca="1" si="53"/>
        <v>0</v>
      </c>
      <c r="T174" s="80">
        <f t="shared" ca="1" si="54"/>
        <v>0</v>
      </c>
      <c r="U174" s="79">
        <f t="shared" ca="1" si="55"/>
        <v>0</v>
      </c>
      <c r="V174" s="80">
        <f t="shared" ca="1" si="56"/>
        <v>0</v>
      </c>
      <c r="W174" s="80">
        <f t="shared" ca="1" si="57"/>
        <v>0</v>
      </c>
      <c r="X174">
        <f t="shared" ca="1" si="70"/>
        <v>0</v>
      </c>
      <c r="Y174" s="35">
        <f t="shared" ca="1" si="58"/>
        <v>0</v>
      </c>
      <c r="Z174" s="35">
        <f t="shared" ca="1" si="59"/>
        <v>0</v>
      </c>
      <c r="AA174" s="42">
        <f t="shared" ca="1" si="71"/>
        <v>0</v>
      </c>
      <c r="AB174" s="42">
        <f t="shared" ca="1" si="60"/>
        <v>0</v>
      </c>
    </row>
    <row r="175" spans="2:28" x14ac:dyDescent="0.25">
      <c r="B175">
        <v>173</v>
      </c>
      <c r="C175" s="35">
        <f t="shared" ca="1" si="61"/>
        <v>-27000</v>
      </c>
      <c r="D175" s="46">
        <f ca="1">IF(AB174&gt;0,ROUND(PMT(EvalSheet!$F$92/12,EvalSheet!$F$96*12,-C175),5),0)</f>
        <v>0</v>
      </c>
      <c r="E175" s="6">
        <f t="shared" ca="1" si="62"/>
        <v>0</v>
      </c>
      <c r="F175" s="2">
        <f t="shared" ca="1" si="48"/>
        <v>0</v>
      </c>
      <c r="G175" s="80">
        <f t="shared" ca="1" si="49"/>
        <v>0</v>
      </c>
      <c r="H175" s="79">
        <f t="shared" ca="1" si="50"/>
        <v>0</v>
      </c>
      <c r="I175" s="80">
        <f t="shared" ca="1" si="51"/>
        <v>0</v>
      </c>
      <c r="J175" s="80">
        <f t="shared" ca="1" si="52"/>
        <v>0</v>
      </c>
      <c r="K175" s="6">
        <f t="shared" ca="1" si="63"/>
        <v>0</v>
      </c>
      <c r="L175" s="7">
        <v>0</v>
      </c>
      <c r="M175" s="7">
        <f t="shared" ca="1" si="64"/>
        <v>0</v>
      </c>
      <c r="N175" s="7">
        <f t="shared" ca="1" si="65"/>
        <v>0</v>
      </c>
      <c r="O175" s="7">
        <f t="shared" ca="1" si="66"/>
        <v>0</v>
      </c>
      <c r="P175" s="7">
        <f t="shared" ca="1" si="67"/>
        <v>0</v>
      </c>
      <c r="Q175" s="6">
        <f t="shared" ca="1" si="68"/>
        <v>0</v>
      </c>
      <c r="R175" s="7">
        <f t="shared" ca="1" si="69"/>
        <v>0</v>
      </c>
      <c r="S175" s="2">
        <f t="shared" ca="1" si="53"/>
        <v>0</v>
      </c>
      <c r="T175" s="80">
        <f t="shared" ca="1" si="54"/>
        <v>0</v>
      </c>
      <c r="U175" s="79">
        <f t="shared" ca="1" si="55"/>
        <v>0</v>
      </c>
      <c r="V175" s="80">
        <f t="shared" ca="1" si="56"/>
        <v>0</v>
      </c>
      <c r="W175" s="80">
        <f t="shared" ca="1" si="57"/>
        <v>0</v>
      </c>
      <c r="X175">
        <f t="shared" ca="1" si="70"/>
        <v>0</v>
      </c>
      <c r="Y175" s="35">
        <f t="shared" ca="1" si="58"/>
        <v>0</v>
      </c>
      <c r="Z175" s="35">
        <f t="shared" ca="1" si="59"/>
        <v>0</v>
      </c>
      <c r="AA175" s="42">
        <f t="shared" ca="1" si="71"/>
        <v>0</v>
      </c>
      <c r="AB175" s="42">
        <f t="shared" ca="1" si="60"/>
        <v>0</v>
      </c>
    </row>
    <row r="176" spans="2:28" x14ac:dyDescent="0.25">
      <c r="B176">
        <v>174</v>
      </c>
      <c r="C176" s="35">
        <f t="shared" ca="1" si="61"/>
        <v>-27000</v>
      </c>
      <c r="D176" s="46">
        <f ca="1">IF(AB175&gt;0,ROUND(PMT(EvalSheet!$F$92/12,EvalSheet!$F$96*12,-C176),5),0)</f>
        <v>0</v>
      </c>
      <c r="E176" s="6">
        <f t="shared" ca="1" si="62"/>
        <v>0</v>
      </c>
      <c r="F176" s="2">
        <f t="shared" ca="1" si="48"/>
        <v>0</v>
      </c>
      <c r="G176" s="80">
        <f t="shared" ca="1" si="49"/>
        <v>0</v>
      </c>
      <c r="H176" s="79">
        <f t="shared" ca="1" si="50"/>
        <v>0</v>
      </c>
      <c r="I176" s="80">
        <f t="shared" ca="1" si="51"/>
        <v>0</v>
      </c>
      <c r="J176" s="80">
        <f t="shared" ca="1" si="52"/>
        <v>0</v>
      </c>
      <c r="K176" s="6">
        <f t="shared" ca="1" si="63"/>
        <v>0</v>
      </c>
      <c r="L176" s="7">
        <v>0</v>
      </c>
      <c r="M176" s="7">
        <f t="shared" ca="1" si="64"/>
        <v>0</v>
      </c>
      <c r="N176" s="7">
        <f t="shared" ca="1" si="65"/>
        <v>0</v>
      </c>
      <c r="O176" s="7">
        <f t="shared" ca="1" si="66"/>
        <v>0</v>
      </c>
      <c r="P176" s="7">
        <f t="shared" ca="1" si="67"/>
        <v>0</v>
      </c>
      <c r="Q176" s="6">
        <f t="shared" ca="1" si="68"/>
        <v>0</v>
      </c>
      <c r="R176" s="7">
        <f t="shared" ca="1" si="69"/>
        <v>0</v>
      </c>
      <c r="S176" s="2">
        <f t="shared" ca="1" si="53"/>
        <v>0</v>
      </c>
      <c r="T176" s="80">
        <f t="shared" ca="1" si="54"/>
        <v>0</v>
      </c>
      <c r="U176" s="79">
        <f t="shared" ca="1" si="55"/>
        <v>0</v>
      </c>
      <c r="V176" s="80">
        <f t="shared" ca="1" si="56"/>
        <v>0</v>
      </c>
      <c r="W176" s="80">
        <f t="shared" ca="1" si="57"/>
        <v>0</v>
      </c>
      <c r="X176">
        <f t="shared" ca="1" si="70"/>
        <v>0</v>
      </c>
      <c r="Y176" s="35">
        <f t="shared" ca="1" si="58"/>
        <v>0</v>
      </c>
      <c r="Z176" s="35">
        <f t="shared" ca="1" si="59"/>
        <v>0</v>
      </c>
      <c r="AA176" s="42">
        <f t="shared" ca="1" si="71"/>
        <v>0</v>
      </c>
      <c r="AB176" s="42">
        <f t="shared" ca="1" si="60"/>
        <v>0</v>
      </c>
    </row>
    <row r="177" spans="2:28" x14ac:dyDescent="0.25">
      <c r="B177">
        <v>175</v>
      </c>
      <c r="C177" s="35">
        <f t="shared" ca="1" si="61"/>
        <v>-27000</v>
      </c>
      <c r="D177" s="46">
        <f ca="1">IF(AB176&gt;0,ROUND(PMT(EvalSheet!$F$92/12,EvalSheet!$F$96*12,-C177),5),0)</f>
        <v>0</v>
      </c>
      <c r="E177" s="6">
        <f t="shared" ca="1" si="62"/>
        <v>0</v>
      </c>
      <c r="F177" s="2">
        <f t="shared" ca="1" si="48"/>
        <v>0</v>
      </c>
      <c r="G177" s="80">
        <f t="shared" ca="1" si="49"/>
        <v>0</v>
      </c>
      <c r="H177" s="79">
        <f t="shared" ca="1" si="50"/>
        <v>0</v>
      </c>
      <c r="I177" s="80">
        <f t="shared" ca="1" si="51"/>
        <v>0</v>
      </c>
      <c r="J177" s="80">
        <f t="shared" ca="1" si="52"/>
        <v>0</v>
      </c>
      <c r="K177" s="6">
        <f t="shared" ca="1" si="63"/>
        <v>0</v>
      </c>
      <c r="L177" s="7">
        <v>0</v>
      </c>
      <c r="M177" s="7">
        <f t="shared" ca="1" si="64"/>
        <v>0</v>
      </c>
      <c r="N177" s="7">
        <f t="shared" ca="1" si="65"/>
        <v>0</v>
      </c>
      <c r="O177" s="7">
        <f t="shared" ca="1" si="66"/>
        <v>0</v>
      </c>
      <c r="P177" s="7">
        <f t="shared" ca="1" si="67"/>
        <v>0</v>
      </c>
      <c r="Q177" s="6">
        <f t="shared" ca="1" si="68"/>
        <v>0</v>
      </c>
      <c r="R177" s="7">
        <f t="shared" ca="1" si="69"/>
        <v>0</v>
      </c>
      <c r="S177" s="2">
        <f t="shared" ca="1" si="53"/>
        <v>0</v>
      </c>
      <c r="T177" s="80">
        <f t="shared" ca="1" si="54"/>
        <v>0</v>
      </c>
      <c r="U177" s="79">
        <f t="shared" ca="1" si="55"/>
        <v>0</v>
      </c>
      <c r="V177" s="80">
        <f t="shared" ca="1" si="56"/>
        <v>0</v>
      </c>
      <c r="W177" s="80">
        <f t="shared" ca="1" si="57"/>
        <v>0</v>
      </c>
      <c r="X177">
        <f t="shared" ca="1" si="70"/>
        <v>0</v>
      </c>
      <c r="Y177" s="35">
        <f t="shared" ca="1" si="58"/>
        <v>0</v>
      </c>
      <c r="Z177" s="35">
        <f t="shared" ca="1" si="59"/>
        <v>0</v>
      </c>
      <c r="AA177" s="42">
        <f t="shared" ca="1" si="71"/>
        <v>0</v>
      </c>
      <c r="AB177" s="42">
        <f t="shared" ca="1" si="60"/>
        <v>0</v>
      </c>
    </row>
    <row r="178" spans="2:28" x14ac:dyDescent="0.25">
      <c r="B178">
        <v>176</v>
      </c>
      <c r="C178" s="35">
        <f t="shared" ca="1" si="61"/>
        <v>-27000</v>
      </c>
      <c r="D178" s="46">
        <f ca="1">IF(AB177&gt;0,ROUND(PMT(EvalSheet!$F$92/12,EvalSheet!$F$96*12,-C178),5),0)</f>
        <v>0</v>
      </c>
      <c r="E178" s="6">
        <f t="shared" ca="1" si="62"/>
        <v>0</v>
      </c>
      <c r="F178" s="2">
        <f t="shared" ca="1" si="48"/>
        <v>0</v>
      </c>
      <c r="G178" s="80">
        <f t="shared" ca="1" si="49"/>
        <v>0</v>
      </c>
      <c r="H178" s="79">
        <f t="shared" ca="1" si="50"/>
        <v>0</v>
      </c>
      <c r="I178" s="80">
        <f t="shared" ca="1" si="51"/>
        <v>0</v>
      </c>
      <c r="J178" s="80">
        <f t="shared" ca="1" si="52"/>
        <v>0</v>
      </c>
      <c r="K178" s="6">
        <f t="shared" ca="1" si="63"/>
        <v>0</v>
      </c>
      <c r="L178" s="7">
        <v>0</v>
      </c>
      <c r="M178" s="7">
        <f t="shared" ca="1" si="64"/>
        <v>0</v>
      </c>
      <c r="N178" s="7">
        <f t="shared" ca="1" si="65"/>
        <v>0</v>
      </c>
      <c r="O178" s="7">
        <f t="shared" ca="1" si="66"/>
        <v>0</v>
      </c>
      <c r="P178" s="7">
        <f t="shared" ca="1" si="67"/>
        <v>0</v>
      </c>
      <c r="Q178" s="6">
        <f t="shared" ca="1" si="68"/>
        <v>0</v>
      </c>
      <c r="R178" s="7">
        <f t="shared" ca="1" si="69"/>
        <v>0</v>
      </c>
      <c r="S178" s="2">
        <f t="shared" ca="1" si="53"/>
        <v>0</v>
      </c>
      <c r="T178" s="80">
        <f t="shared" ca="1" si="54"/>
        <v>0</v>
      </c>
      <c r="U178" s="79">
        <f t="shared" ca="1" si="55"/>
        <v>0</v>
      </c>
      <c r="V178" s="80">
        <f t="shared" ca="1" si="56"/>
        <v>0</v>
      </c>
      <c r="W178" s="80">
        <f t="shared" ca="1" si="57"/>
        <v>0</v>
      </c>
      <c r="X178">
        <f t="shared" ca="1" si="70"/>
        <v>0</v>
      </c>
      <c r="Y178" s="35">
        <f t="shared" ca="1" si="58"/>
        <v>0</v>
      </c>
      <c r="Z178" s="35">
        <f t="shared" ca="1" si="59"/>
        <v>0</v>
      </c>
      <c r="AA178" s="42">
        <f t="shared" ca="1" si="71"/>
        <v>0</v>
      </c>
      <c r="AB178" s="42">
        <f t="shared" ca="1" si="60"/>
        <v>0</v>
      </c>
    </row>
    <row r="179" spans="2:28" x14ac:dyDescent="0.25">
      <c r="B179">
        <v>177</v>
      </c>
      <c r="C179" s="35">
        <f t="shared" ca="1" si="61"/>
        <v>-27000</v>
      </c>
      <c r="D179" s="46">
        <f ca="1">IF(AB178&gt;0,ROUND(PMT(EvalSheet!$F$92/12,EvalSheet!$F$96*12,-C179),5),0)</f>
        <v>0</v>
      </c>
      <c r="E179" s="6">
        <f t="shared" ca="1" si="62"/>
        <v>0</v>
      </c>
      <c r="F179" s="2">
        <f t="shared" ca="1" si="48"/>
        <v>0</v>
      </c>
      <c r="G179" s="80">
        <f t="shared" ca="1" si="49"/>
        <v>0</v>
      </c>
      <c r="H179" s="79">
        <f t="shared" ca="1" si="50"/>
        <v>0</v>
      </c>
      <c r="I179" s="80">
        <f t="shared" ca="1" si="51"/>
        <v>0</v>
      </c>
      <c r="J179" s="80">
        <f t="shared" ca="1" si="52"/>
        <v>0</v>
      </c>
      <c r="K179" s="6">
        <f t="shared" ca="1" si="63"/>
        <v>0</v>
      </c>
      <c r="L179" s="7">
        <v>0</v>
      </c>
      <c r="M179" s="7">
        <f t="shared" ca="1" si="64"/>
        <v>0</v>
      </c>
      <c r="N179" s="7">
        <f t="shared" ca="1" si="65"/>
        <v>0</v>
      </c>
      <c r="O179" s="7">
        <f t="shared" ca="1" si="66"/>
        <v>0</v>
      </c>
      <c r="P179" s="7">
        <f t="shared" ca="1" si="67"/>
        <v>0</v>
      </c>
      <c r="Q179" s="6">
        <f t="shared" ca="1" si="68"/>
        <v>0</v>
      </c>
      <c r="R179" s="7">
        <f t="shared" ca="1" si="69"/>
        <v>0</v>
      </c>
      <c r="S179" s="2">
        <f t="shared" ca="1" si="53"/>
        <v>0</v>
      </c>
      <c r="T179" s="80">
        <f t="shared" ca="1" si="54"/>
        <v>0</v>
      </c>
      <c r="U179" s="79">
        <f t="shared" ca="1" si="55"/>
        <v>0</v>
      </c>
      <c r="V179" s="80">
        <f t="shared" ca="1" si="56"/>
        <v>0</v>
      </c>
      <c r="W179" s="80">
        <f t="shared" ca="1" si="57"/>
        <v>0</v>
      </c>
      <c r="X179">
        <f t="shared" ca="1" si="70"/>
        <v>0</v>
      </c>
      <c r="Y179" s="35">
        <f t="shared" ca="1" si="58"/>
        <v>0</v>
      </c>
      <c r="Z179" s="35">
        <f t="shared" ca="1" si="59"/>
        <v>0</v>
      </c>
      <c r="AA179" s="42">
        <f t="shared" ca="1" si="71"/>
        <v>0</v>
      </c>
      <c r="AB179" s="42">
        <f t="shared" ca="1" si="60"/>
        <v>0</v>
      </c>
    </row>
    <row r="180" spans="2:28" x14ac:dyDescent="0.25">
      <c r="B180">
        <v>178</v>
      </c>
      <c r="C180" s="35">
        <f t="shared" ca="1" si="61"/>
        <v>-27000</v>
      </c>
      <c r="D180" s="46">
        <f ca="1">IF(AB179&gt;0,ROUND(PMT(EvalSheet!$F$92/12,EvalSheet!$F$96*12,-C180),5),0)</f>
        <v>0</v>
      </c>
      <c r="E180" s="6">
        <f t="shared" ca="1" si="62"/>
        <v>0</v>
      </c>
      <c r="F180" s="2">
        <f t="shared" ca="1" si="48"/>
        <v>0</v>
      </c>
      <c r="G180" s="80">
        <f t="shared" ca="1" si="49"/>
        <v>0</v>
      </c>
      <c r="H180" s="79">
        <f t="shared" ca="1" si="50"/>
        <v>0</v>
      </c>
      <c r="I180" s="80">
        <f t="shared" ca="1" si="51"/>
        <v>0</v>
      </c>
      <c r="J180" s="80">
        <f t="shared" ca="1" si="52"/>
        <v>0</v>
      </c>
      <c r="K180" s="6">
        <f t="shared" ca="1" si="63"/>
        <v>0</v>
      </c>
      <c r="L180" s="7">
        <v>0</v>
      </c>
      <c r="M180" s="7">
        <f t="shared" ca="1" si="64"/>
        <v>0</v>
      </c>
      <c r="N180" s="7">
        <f t="shared" ca="1" si="65"/>
        <v>0</v>
      </c>
      <c r="O180" s="7">
        <f t="shared" ca="1" si="66"/>
        <v>0</v>
      </c>
      <c r="P180" s="7">
        <f t="shared" ca="1" si="67"/>
        <v>0</v>
      </c>
      <c r="Q180" s="6">
        <f t="shared" ca="1" si="68"/>
        <v>0</v>
      </c>
      <c r="R180" s="7">
        <f t="shared" ca="1" si="69"/>
        <v>0</v>
      </c>
      <c r="S180" s="2">
        <f t="shared" ca="1" si="53"/>
        <v>0</v>
      </c>
      <c r="T180" s="80">
        <f t="shared" ca="1" si="54"/>
        <v>0</v>
      </c>
      <c r="U180" s="79">
        <f t="shared" ca="1" si="55"/>
        <v>0</v>
      </c>
      <c r="V180" s="80">
        <f t="shared" ca="1" si="56"/>
        <v>0</v>
      </c>
      <c r="W180" s="80">
        <f t="shared" ca="1" si="57"/>
        <v>0</v>
      </c>
      <c r="X180">
        <f t="shared" ca="1" si="70"/>
        <v>0</v>
      </c>
      <c r="Y180" s="35">
        <f t="shared" ca="1" si="58"/>
        <v>0</v>
      </c>
      <c r="Z180" s="35">
        <f t="shared" ca="1" si="59"/>
        <v>0</v>
      </c>
      <c r="AA180" s="42">
        <f t="shared" ca="1" si="71"/>
        <v>0</v>
      </c>
      <c r="AB180" s="42">
        <f t="shared" ca="1" si="60"/>
        <v>0</v>
      </c>
    </row>
    <row r="181" spans="2:28" x14ac:dyDescent="0.25">
      <c r="B181">
        <v>179</v>
      </c>
      <c r="C181" s="35">
        <f t="shared" ca="1" si="61"/>
        <v>-27000</v>
      </c>
      <c r="D181" s="46">
        <f ca="1">IF(AB180&gt;0,ROUND(PMT(EvalSheet!$F$92/12,EvalSheet!$F$96*12,-C181),5),0)</f>
        <v>0</v>
      </c>
      <c r="E181" s="6">
        <f t="shared" ca="1" si="62"/>
        <v>0</v>
      </c>
      <c r="F181" s="2">
        <f t="shared" ca="1" si="48"/>
        <v>0</v>
      </c>
      <c r="G181" s="80">
        <f t="shared" ca="1" si="49"/>
        <v>0</v>
      </c>
      <c r="H181" s="79">
        <f t="shared" ca="1" si="50"/>
        <v>0</v>
      </c>
      <c r="I181" s="80">
        <f t="shared" ca="1" si="51"/>
        <v>0</v>
      </c>
      <c r="J181" s="80">
        <f t="shared" ca="1" si="52"/>
        <v>0</v>
      </c>
      <c r="K181" s="6">
        <f t="shared" ca="1" si="63"/>
        <v>0</v>
      </c>
      <c r="L181" s="7">
        <v>0</v>
      </c>
      <c r="M181" s="7">
        <f t="shared" ca="1" si="64"/>
        <v>0</v>
      </c>
      <c r="N181" s="7">
        <f t="shared" ca="1" si="65"/>
        <v>0</v>
      </c>
      <c r="O181" s="7">
        <f t="shared" ca="1" si="66"/>
        <v>0</v>
      </c>
      <c r="P181" s="7">
        <f t="shared" ca="1" si="67"/>
        <v>0</v>
      </c>
      <c r="Q181" s="6">
        <f t="shared" ca="1" si="68"/>
        <v>0</v>
      </c>
      <c r="R181" s="7">
        <f t="shared" ca="1" si="69"/>
        <v>0</v>
      </c>
      <c r="S181" s="2">
        <f t="shared" ca="1" si="53"/>
        <v>0</v>
      </c>
      <c r="T181" s="80">
        <f t="shared" ca="1" si="54"/>
        <v>0</v>
      </c>
      <c r="U181" s="79">
        <f t="shared" ca="1" si="55"/>
        <v>0</v>
      </c>
      <c r="V181" s="80">
        <f t="shared" ca="1" si="56"/>
        <v>0</v>
      </c>
      <c r="W181" s="80">
        <f t="shared" ca="1" si="57"/>
        <v>0</v>
      </c>
      <c r="X181">
        <f t="shared" ca="1" si="70"/>
        <v>0</v>
      </c>
      <c r="Y181" s="35">
        <f t="shared" ca="1" si="58"/>
        <v>0</v>
      </c>
      <c r="Z181" s="35">
        <f t="shared" ca="1" si="59"/>
        <v>0</v>
      </c>
      <c r="AA181" s="42">
        <f t="shared" ca="1" si="71"/>
        <v>0</v>
      </c>
      <c r="AB181" s="42">
        <f t="shared" ca="1" si="60"/>
        <v>0</v>
      </c>
    </row>
    <row r="182" spans="2:28" x14ac:dyDescent="0.25">
      <c r="B182">
        <v>180</v>
      </c>
      <c r="C182" s="35">
        <f t="shared" ca="1" si="61"/>
        <v>-27000</v>
      </c>
      <c r="D182" s="46">
        <f ca="1">IF(AB181&gt;0,ROUND(PMT(EvalSheet!$F$92/12,EvalSheet!$F$96*12,-C182),5),0)</f>
        <v>0</v>
      </c>
      <c r="E182" s="6">
        <f t="shared" ca="1" si="62"/>
        <v>0</v>
      </c>
      <c r="F182" s="2">
        <f t="shared" ca="1" si="48"/>
        <v>0</v>
      </c>
      <c r="G182" s="80">
        <f t="shared" ca="1" si="49"/>
        <v>0</v>
      </c>
      <c r="H182" s="79">
        <f t="shared" ca="1" si="50"/>
        <v>0</v>
      </c>
      <c r="I182" s="80">
        <f t="shared" ca="1" si="51"/>
        <v>0</v>
      </c>
      <c r="J182" s="80">
        <f t="shared" ca="1" si="52"/>
        <v>0</v>
      </c>
      <c r="K182" s="6">
        <f t="shared" ca="1" si="63"/>
        <v>0</v>
      </c>
      <c r="L182" s="7">
        <v>0</v>
      </c>
      <c r="M182" s="7">
        <f t="shared" ca="1" si="64"/>
        <v>0</v>
      </c>
      <c r="N182" s="7">
        <f t="shared" ca="1" si="65"/>
        <v>0</v>
      </c>
      <c r="O182" s="7">
        <f t="shared" ca="1" si="66"/>
        <v>0</v>
      </c>
      <c r="P182" s="7">
        <f t="shared" ca="1" si="67"/>
        <v>0</v>
      </c>
      <c r="Q182" s="6">
        <f t="shared" ca="1" si="68"/>
        <v>0</v>
      </c>
      <c r="R182" s="7">
        <f t="shared" ca="1" si="69"/>
        <v>0</v>
      </c>
      <c r="S182" s="2">
        <f t="shared" ca="1" si="53"/>
        <v>0</v>
      </c>
      <c r="T182" s="80">
        <f t="shared" ca="1" si="54"/>
        <v>0</v>
      </c>
      <c r="U182" s="79">
        <f t="shared" ca="1" si="55"/>
        <v>0</v>
      </c>
      <c r="V182" s="80">
        <f t="shared" ca="1" si="56"/>
        <v>0</v>
      </c>
      <c r="W182" s="80">
        <f t="shared" ca="1" si="57"/>
        <v>0</v>
      </c>
      <c r="X182">
        <f t="shared" ca="1" si="70"/>
        <v>0</v>
      </c>
      <c r="Y182" s="35">
        <f t="shared" ca="1" si="58"/>
        <v>0</v>
      </c>
      <c r="Z182" s="35">
        <f t="shared" ca="1" si="59"/>
        <v>0</v>
      </c>
      <c r="AA182" s="42">
        <f t="shared" ca="1" si="71"/>
        <v>0</v>
      </c>
      <c r="AB182" s="42">
        <f t="shared" ca="1" si="60"/>
        <v>0</v>
      </c>
    </row>
    <row r="183" spans="2:28" x14ac:dyDescent="0.25">
      <c r="B183">
        <v>181</v>
      </c>
      <c r="C183" s="35">
        <f t="shared" ca="1" si="61"/>
        <v>-27000</v>
      </c>
      <c r="D183" s="46">
        <f ca="1">IF(AB182&gt;0,ROUND(PMT(EvalSheet!$F$92/12,EvalSheet!$F$96*12,-C183),5),0)</f>
        <v>0</v>
      </c>
      <c r="E183" s="6">
        <f t="shared" ca="1" si="62"/>
        <v>0</v>
      </c>
      <c r="F183" s="2">
        <f t="shared" ca="1" si="48"/>
        <v>0</v>
      </c>
      <c r="G183" s="80">
        <f t="shared" ca="1" si="49"/>
        <v>0</v>
      </c>
      <c r="H183" s="79">
        <f t="shared" ca="1" si="50"/>
        <v>0</v>
      </c>
      <c r="I183" s="80">
        <f t="shared" ca="1" si="51"/>
        <v>0</v>
      </c>
      <c r="J183" s="80">
        <f t="shared" ca="1" si="52"/>
        <v>0</v>
      </c>
      <c r="K183" s="6">
        <f t="shared" ca="1" si="63"/>
        <v>0</v>
      </c>
      <c r="L183" s="7">
        <v>0</v>
      </c>
      <c r="M183" s="7">
        <f t="shared" ca="1" si="64"/>
        <v>0</v>
      </c>
      <c r="N183" s="7">
        <f t="shared" ca="1" si="65"/>
        <v>0</v>
      </c>
      <c r="O183" s="7">
        <f t="shared" ca="1" si="66"/>
        <v>0</v>
      </c>
      <c r="P183" s="7">
        <f t="shared" ca="1" si="67"/>
        <v>0</v>
      </c>
      <c r="Q183" s="6">
        <f t="shared" ca="1" si="68"/>
        <v>0</v>
      </c>
      <c r="R183" s="7">
        <f t="shared" ca="1" si="69"/>
        <v>0</v>
      </c>
      <c r="S183" s="2">
        <f t="shared" ca="1" si="53"/>
        <v>0</v>
      </c>
      <c r="T183" s="80">
        <f t="shared" ca="1" si="54"/>
        <v>0</v>
      </c>
      <c r="U183" s="79">
        <f t="shared" ca="1" si="55"/>
        <v>0</v>
      </c>
      <c r="V183" s="80">
        <f t="shared" ca="1" si="56"/>
        <v>0</v>
      </c>
      <c r="W183" s="80">
        <f t="shared" ca="1" si="57"/>
        <v>0</v>
      </c>
      <c r="X183">
        <f t="shared" ca="1" si="70"/>
        <v>0</v>
      </c>
      <c r="Y183" s="35">
        <f t="shared" ca="1" si="58"/>
        <v>0</v>
      </c>
      <c r="Z183" s="35">
        <f t="shared" ca="1" si="59"/>
        <v>0</v>
      </c>
      <c r="AA183" s="42">
        <f t="shared" ca="1" si="71"/>
        <v>0</v>
      </c>
      <c r="AB183" s="42">
        <f t="shared" ca="1" si="60"/>
        <v>0</v>
      </c>
    </row>
    <row r="184" spans="2:28" x14ac:dyDescent="0.25">
      <c r="B184">
        <v>182</v>
      </c>
      <c r="C184" s="35">
        <f t="shared" ca="1" si="61"/>
        <v>-27000</v>
      </c>
      <c r="D184" s="46">
        <f ca="1">IF(AB183&gt;0,ROUND(PMT(EvalSheet!$F$92/12,EvalSheet!$F$96*12,-C184),5),0)</f>
        <v>0</v>
      </c>
      <c r="E184" s="6">
        <f t="shared" ca="1" si="62"/>
        <v>0</v>
      </c>
      <c r="F184" s="2">
        <f t="shared" ca="1" si="48"/>
        <v>0</v>
      </c>
      <c r="G184" s="80">
        <f t="shared" ca="1" si="49"/>
        <v>0</v>
      </c>
      <c r="H184" s="79">
        <f t="shared" ca="1" si="50"/>
        <v>0</v>
      </c>
      <c r="I184" s="80">
        <f t="shared" ca="1" si="51"/>
        <v>0</v>
      </c>
      <c r="J184" s="80">
        <f t="shared" ca="1" si="52"/>
        <v>0</v>
      </c>
      <c r="K184" s="6">
        <f t="shared" ca="1" si="63"/>
        <v>0</v>
      </c>
      <c r="L184" s="7">
        <v>0</v>
      </c>
      <c r="M184" s="7">
        <f t="shared" ca="1" si="64"/>
        <v>0</v>
      </c>
      <c r="N184" s="7">
        <f t="shared" ca="1" si="65"/>
        <v>0</v>
      </c>
      <c r="O184" s="7">
        <f t="shared" ca="1" si="66"/>
        <v>0</v>
      </c>
      <c r="P184" s="7">
        <f t="shared" ca="1" si="67"/>
        <v>0</v>
      </c>
      <c r="Q184" s="6">
        <f t="shared" ca="1" si="68"/>
        <v>0</v>
      </c>
      <c r="R184" s="7">
        <f t="shared" ca="1" si="69"/>
        <v>0</v>
      </c>
      <c r="S184" s="2">
        <f t="shared" ca="1" si="53"/>
        <v>0</v>
      </c>
      <c r="T184" s="80">
        <f t="shared" ca="1" si="54"/>
        <v>0</v>
      </c>
      <c r="U184" s="79">
        <f t="shared" ca="1" si="55"/>
        <v>0</v>
      </c>
      <c r="V184" s="80">
        <f t="shared" ca="1" si="56"/>
        <v>0</v>
      </c>
      <c r="W184" s="80">
        <f t="shared" ca="1" si="57"/>
        <v>0</v>
      </c>
      <c r="X184">
        <f t="shared" ca="1" si="70"/>
        <v>0</v>
      </c>
      <c r="Y184" s="35">
        <f t="shared" ca="1" si="58"/>
        <v>0</v>
      </c>
      <c r="Z184" s="35">
        <f t="shared" ca="1" si="59"/>
        <v>0</v>
      </c>
      <c r="AA184" s="42">
        <f t="shared" ca="1" si="71"/>
        <v>0</v>
      </c>
      <c r="AB184" s="42">
        <f t="shared" ca="1" si="60"/>
        <v>0</v>
      </c>
    </row>
    <row r="185" spans="2:28" x14ac:dyDescent="0.25">
      <c r="B185">
        <v>183</v>
      </c>
      <c r="C185" s="35">
        <f t="shared" ca="1" si="61"/>
        <v>-27000</v>
      </c>
      <c r="D185" s="46">
        <f ca="1">IF(AB184&gt;0,ROUND(PMT(EvalSheet!$F$92/12,EvalSheet!$F$96*12,-C185),5),0)</f>
        <v>0</v>
      </c>
      <c r="E185" s="6">
        <f t="shared" ca="1" si="62"/>
        <v>0</v>
      </c>
      <c r="F185" s="2">
        <f t="shared" ca="1" si="48"/>
        <v>0</v>
      </c>
      <c r="G185" s="80">
        <f t="shared" ca="1" si="49"/>
        <v>0</v>
      </c>
      <c r="H185" s="79">
        <f t="shared" ca="1" si="50"/>
        <v>0</v>
      </c>
      <c r="I185" s="80">
        <f t="shared" ca="1" si="51"/>
        <v>0</v>
      </c>
      <c r="J185" s="80">
        <f t="shared" ca="1" si="52"/>
        <v>0</v>
      </c>
      <c r="K185" s="6">
        <f t="shared" ca="1" si="63"/>
        <v>0</v>
      </c>
      <c r="L185" s="7">
        <v>0</v>
      </c>
      <c r="M185" s="7">
        <f t="shared" ca="1" si="64"/>
        <v>0</v>
      </c>
      <c r="N185" s="7">
        <f t="shared" ca="1" si="65"/>
        <v>0</v>
      </c>
      <c r="O185" s="7">
        <f t="shared" ca="1" si="66"/>
        <v>0</v>
      </c>
      <c r="P185" s="7">
        <f t="shared" ca="1" si="67"/>
        <v>0</v>
      </c>
      <c r="Q185" s="6">
        <f t="shared" ca="1" si="68"/>
        <v>0</v>
      </c>
      <c r="R185" s="7">
        <f t="shared" ca="1" si="69"/>
        <v>0</v>
      </c>
      <c r="S185" s="2">
        <f t="shared" ca="1" si="53"/>
        <v>0</v>
      </c>
      <c r="T185" s="80">
        <f t="shared" ca="1" si="54"/>
        <v>0</v>
      </c>
      <c r="U185" s="79">
        <f t="shared" ca="1" si="55"/>
        <v>0</v>
      </c>
      <c r="V185" s="80">
        <f t="shared" ca="1" si="56"/>
        <v>0</v>
      </c>
      <c r="W185" s="80">
        <f t="shared" ca="1" si="57"/>
        <v>0</v>
      </c>
      <c r="X185">
        <f t="shared" ca="1" si="70"/>
        <v>0</v>
      </c>
      <c r="Y185" s="35">
        <f t="shared" ca="1" si="58"/>
        <v>0</v>
      </c>
      <c r="Z185" s="35">
        <f t="shared" ca="1" si="59"/>
        <v>0</v>
      </c>
      <c r="AA185" s="42">
        <f t="shared" ca="1" si="71"/>
        <v>0</v>
      </c>
      <c r="AB185" s="42">
        <f t="shared" ca="1" si="60"/>
        <v>0</v>
      </c>
    </row>
    <row r="186" spans="2:28" x14ac:dyDescent="0.25">
      <c r="B186">
        <v>184</v>
      </c>
      <c r="C186" s="35">
        <f t="shared" ca="1" si="61"/>
        <v>-27000</v>
      </c>
      <c r="D186" s="46">
        <f ca="1">IF(AB185&gt;0,ROUND(PMT(EvalSheet!$F$92/12,EvalSheet!$F$96*12,-C186),5),0)</f>
        <v>0</v>
      </c>
      <c r="E186" s="6">
        <f t="shared" ca="1" si="62"/>
        <v>0</v>
      </c>
      <c r="F186" s="2">
        <f t="shared" ca="1" si="48"/>
        <v>0</v>
      </c>
      <c r="G186" s="80">
        <f t="shared" ca="1" si="49"/>
        <v>0</v>
      </c>
      <c r="H186" s="79">
        <f t="shared" ca="1" si="50"/>
        <v>0</v>
      </c>
      <c r="I186" s="80">
        <f t="shared" ca="1" si="51"/>
        <v>0</v>
      </c>
      <c r="J186" s="80">
        <f t="shared" ca="1" si="52"/>
        <v>0</v>
      </c>
      <c r="K186" s="6">
        <f t="shared" ca="1" si="63"/>
        <v>0</v>
      </c>
      <c r="L186" s="7">
        <v>0</v>
      </c>
      <c r="M186" s="7">
        <f t="shared" ca="1" si="64"/>
        <v>0</v>
      </c>
      <c r="N186" s="7">
        <f t="shared" ca="1" si="65"/>
        <v>0</v>
      </c>
      <c r="O186" s="7">
        <f t="shared" ca="1" si="66"/>
        <v>0</v>
      </c>
      <c r="P186" s="7">
        <f t="shared" ca="1" si="67"/>
        <v>0</v>
      </c>
      <c r="Q186" s="6">
        <f t="shared" ca="1" si="68"/>
        <v>0</v>
      </c>
      <c r="R186" s="7">
        <f t="shared" ca="1" si="69"/>
        <v>0</v>
      </c>
      <c r="S186" s="2">
        <f t="shared" ca="1" si="53"/>
        <v>0</v>
      </c>
      <c r="T186" s="80">
        <f t="shared" ca="1" si="54"/>
        <v>0</v>
      </c>
      <c r="U186" s="79">
        <f t="shared" ca="1" si="55"/>
        <v>0</v>
      </c>
      <c r="V186" s="80">
        <f t="shared" ca="1" si="56"/>
        <v>0</v>
      </c>
      <c r="W186" s="80">
        <f t="shared" ca="1" si="57"/>
        <v>0</v>
      </c>
      <c r="X186">
        <f t="shared" ca="1" si="70"/>
        <v>0</v>
      </c>
      <c r="Y186" s="35">
        <f t="shared" ca="1" si="58"/>
        <v>0</v>
      </c>
      <c r="Z186" s="35">
        <f t="shared" ca="1" si="59"/>
        <v>0</v>
      </c>
      <c r="AA186" s="42">
        <f t="shared" ca="1" si="71"/>
        <v>0</v>
      </c>
      <c r="AB186" s="42">
        <f t="shared" ca="1" si="60"/>
        <v>0</v>
      </c>
    </row>
    <row r="187" spans="2:28" x14ac:dyDescent="0.25">
      <c r="B187">
        <v>185</v>
      </c>
      <c r="C187" s="35">
        <f t="shared" ca="1" si="61"/>
        <v>-27000</v>
      </c>
      <c r="D187" s="46">
        <f ca="1">IF(AB186&gt;0,ROUND(PMT(EvalSheet!$F$92/12,EvalSheet!$F$96*12,-C187),5),0)</f>
        <v>0</v>
      </c>
      <c r="E187" s="6">
        <f t="shared" ca="1" si="62"/>
        <v>0</v>
      </c>
      <c r="F187" s="2">
        <f t="shared" ca="1" si="48"/>
        <v>0</v>
      </c>
      <c r="G187" s="80">
        <f t="shared" ca="1" si="49"/>
        <v>0</v>
      </c>
      <c r="H187" s="79">
        <f t="shared" ca="1" si="50"/>
        <v>0</v>
      </c>
      <c r="I187" s="80">
        <f t="shared" ca="1" si="51"/>
        <v>0</v>
      </c>
      <c r="J187" s="80">
        <f t="shared" ca="1" si="52"/>
        <v>0</v>
      </c>
      <c r="K187" s="6">
        <f t="shared" ca="1" si="63"/>
        <v>0</v>
      </c>
      <c r="L187" s="7">
        <v>0</v>
      </c>
      <c r="M187" s="7">
        <f t="shared" ca="1" si="64"/>
        <v>0</v>
      </c>
      <c r="N187" s="7">
        <f t="shared" ca="1" si="65"/>
        <v>0</v>
      </c>
      <c r="O187" s="7">
        <f t="shared" ca="1" si="66"/>
        <v>0</v>
      </c>
      <c r="P187" s="7">
        <f t="shared" ca="1" si="67"/>
        <v>0</v>
      </c>
      <c r="Q187" s="6">
        <f t="shared" ca="1" si="68"/>
        <v>0</v>
      </c>
      <c r="R187" s="7">
        <f t="shared" ca="1" si="69"/>
        <v>0</v>
      </c>
      <c r="S187" s="2">
        <f t="shared" ca="1" si="53"/>
        <v>0</v>
      </c>
      <c r="T187" s="80">
        <f t="shared" ca="1" si="54"/>
        <v>0</v>
      </c>
      <c r="U187" s="79">
        <f t="shared" ca="1" si="55"/>
        <v>0</v>
      </c>
      <c r="V187" s="80">
        <f t="shared" ca="1" si="56"/>
        <v>0</v>
      </c>
      <c r="W187" s="80">
        <f t="shared" ca="1" si="57"/>
        <v>0</v>
      </c>
      <c r="X187">
        <f t="shared" ca="1" si="70"/>
        <v>0</v>
      </c>
      <c r="Y187" s="35">
        <f t="shared" ca="1" si="58"/>
        <v>0</v>
      </c>
      <c r="Z187" s="35">
        <f t="shared" ca="1" si="59"/>
        <v>0</v>
      </c>
      <c r="AA187" s="42">
        <f t="shared" ca="1" si="71"/>
        <v>0</v>
      </c>
      <c r="AB187" s="42">
        <f t="shared" ca="1" si="60"/>
        <v>0</v>
      </c>
    </row>
    <row r="188" spans="2:28" x14ac:dyDescent="0.25">
      <c r="B188">
        <v>186</v>
      </c>
      <c r="C188" s="35">
        <f t="shared" ca="1" si="61"/>
        <v>-27000</v>
      </c>
      <c r="D188" s="46">
        <f ca="1">IF(AB187&gt;0,ROUND(PMT(EvalSheet!$F$92/12,EvalSheet!$F$96*12,-C188),5),0)</f>
        <v>0</v>
      </c>
      <c r="E188" s="6">
        <f t="shared" ca="1" si="62"/>
        <v>0</v>
      </c>
      <c r="F188" s="2">
        <f t="shared" ca="1" si="48"/>
        <v>0</v>
      </c>
      <c r="G188" s="80">
        <f t="shared" ca="1" si="49"/>
        <v>0</v>
      </c>
      <c r="H188" s="79">
        <f t="shared" ca="1" si="50"/>
        <v>0</v>
      </c>
      <c r="I188" s="80">
        <f t="shared" ca="1" si="51"/>
        <v>0</v>
      </c>
      <c r="J188" s="80">
        <f t="shared" ca="1" si="52"/>
        <v>0</v>
      </c>
      <c r="K188" s="6">
        <f t="shared" ca="1" si="63"/>
        <v>0</v>
      </c>
      <c r="L188" s="7">
        <v>0</v>
      </c>
      <c r="M188" s="7">
        <f t="shared" ca="1" si="64"/>
        <v>0</v>
      </c>
      <c r="N188" s="7">
        <f t="shared" ca="1" si="65"/>
        <v>0</v>
      </c>
      <c r="O188" s="7">
        <f t="shared" ca="1" si="66"/>
        <v>0</v>
      </c>
      <c r="P188" s="7">
        <f t="shared" ca="1" si="67"/>
        <v>0</v>
      </c>
      <c r="Q188" s="6">
        <f t="shared" ca="1" si="68"/>
        <v>0</v>
      </c>
      <c r="R188" s="7">
        <f t="shared" ca="1" si="69"/>
        <v>0</v>
      </c>
      <c r="S188" s="2">
        <f t="shared" ca="1" si="53"/>
        <v>0</v>
      </c>
      <c r="T188" s="80">
        <f t="shared" ca="1" si="54"/>
        <v>0</v>
      </c>
      <c r="U188" s="79">
        <f t="shared" ca="1" si="55"/>
        <v>0</v>
      </c>
      <c r="V188" s="80">
        <f t="shared" ca="1" si="56"/>
        <v>0</v>
      </c>
      <c r="W188" s="80">
        <f t="shared" ca="1" si="57"/>
        <v>0</v>
      </c>
      <c r="X188">
        <f t="shared" ca="1" si="70"/>
        <v>0</v>
      </c>
      <c r="Y188" s="35">
        <f t="shared" ca="1" si="58"/>
        <v>0</v>
      </c>
      <c r="Z188" s="35">
        <f t="shared" ca="1" si="59"/>
        <v>0</v>
      </c>
      <c r="AA188" s="42">
        <f t="shared" ca="1" si="71"/>
        <v>0</v>
      </c>
      <c r="AB188" s="42">
        <f t="shared" ca="1" si="60"/>
        <v>0</v>
      </c>
    </row>
    <row r="189" spans="2:28" x14ac:dyDescent="0.25">
      <c r="B189">
        <v>187</v>
      </c>
      <c r="C189" s="35">
        <f t="shared" ca="1" si="61"/>
        <v>-27000</v>
      </c>
      <c r="D189" s="46">
        <f ca="1">IF(AB188&gt;0,ROUND(PMT(EvalSheet!$F$92/12,EvalSheet!$F$96*12,-C189),5),0)</f>
        <v>0</v>
      </c>
      <c r="E189" s="6">
        <f t="shared" ca="1" si="62"/>
        <v>0</v>
      </c>
      <c r="F189" s="2">
        <f t="shared" ca="1" si="48"/>
        <v>0</v>
      </c>
      <c r="G189" s="80">
        <f t="shared" ca="1" si="49"/>
        <v>0</v>
      </c>
      <c r="H189" s="79">
        <f t="shared" ca="1" si="50"/>
        <v>0</v>
      </c>
      <c r="I189" s="80">
        <f t="shared" ca="1" si="51"/>
        <v>0</v>
      </c>
      <c r="J189" s="80">
        <f t="shared" ca="1" si="52"/>
        <v>0</v>
      </c>
      <c r="K189" s="6">
        <f t="shared" ca="1" si="63"/>
        <v>0</v>
      </c>
      <c r="L189" s="7">
        <v>0</v>
      </c>
      <c r="M189" s="7">
        <f t="shared" ca="1" si="64"/>
        <v>0</v>
      </c>
      <c r="N189" s="7">
        <f t="shared" ca="1" si="65"/>
        <v>0</v>
      </c>
      <c r="O189" s="7">
        <f t="shared" ca="1" si="66"/>
        <v>0</v>
      </c>
      <c r="P189" s="7">
        <f t="shared" ca="1" si="67"/>
        <v>0</v>
      </c>
      <c r="Q189" s="6">
        <f t="shared" ca="1" si="68"/>
        <v>0</v>
      </c>
      <c r="R189" s="7">
        <f t="shared" ca="1" si="69"/>
        <v>0</v>
      </c>
      <c r="S189" s="2">
        <f t="shared" ca="1" si="53"/>
        <v>0</v>
      </c>
      <c r="T189" s="80">
        <f t="shared" ca="1" si="54"/>
        <v>0</v>
      </c>
      <c r="U189" s="79">
        <f t="shared" ca="1" si="55"/>
        <v>0</v>
      </c>
      <c r="V189" s="80">
        <f t="shared" ca="1" si="56"/>
        <v>0</v>
      </c>
      <c r="W189" s="80">
        <f t="shared" ca="1" si="57"/>
        <v>0</v>
      </c>
      <c r="X189">
        <f t="shared" ca="1" si="70"/>
        <v>0</v>
      </c>
      <c r="Y189" s="35">
        <f t="shared" ca="1" si="58"/>
        <v>0</v>
      </c>
      <c r="Z189" s="35">
        <f t="shared" ca="1" si="59"/>
        <v>0</v>
      </c>
      <c r="AA189" s="42">
        <f t="shared" ca="1" si="71"/>
        <v>0</v>
      </c>
      <c r="AB189" s="42">
        <f t="shared" ca="1" si="60"/>
        <v>0</v>
      </c>
    </row>
    <row r="190" spans="2:28" x14ac:dyDescent="0.25">
      <c r="B190">
        <v>188</v>
      </c>
      <c r="C190" s="35">
        <f t="shared" ca="1" si="61"/>
        <v>-27000</v>
      </c>
      <c r="D190" s="46">
        <f ca="1">IF(AB189&gt;0,ROUND(PMT(EvalSheet!$F$92/12,EvalSheet!$F$96*12,-C190),5),0)</f>
        <v>0</v>
      </c>
      <c r="E190" s="6">
        <f t="shared" ca="1" si="62"/>
        <v>0</v>
      </c>
      <c r="F190" s="2">
        <f t="shared" ca="1" si="48"/>
        <v>0</v>
      </c>
      <c r="G190" s="80">
        <f t="shared" ca="1" si="49"/>
        <v>0</v>
      </c>
      <c r="H190" s="79">
        <f t="shared" ca="1" si="50"/>
        <v>0</v>
      </c>
      <c r="I190" s="80">
        <f t="shared" ca="1" si="51"/>
        <v>0</v>
      </c>
      <c r="J190" s="80">
        <f t="shared" ca="1" si="52"/>
        <v>0</v>
      </c>
      <c r="K190" s="6">
        <f t="shared" ca="1" si="63"/>
        <v>0</v>
      </c>
      <c r="L190" s="7">
        <v>0</v>
      </c>
      <c r="M190" s="7">
        <f t="shared" ca="1" si="64"/>
        <v>0</v>
      </c>
      <c r="N190" s="7">
        <f t="shared" ca="1" si="65"/>
        <v>0</v>
      </c>
      <c r="O190" s="7">
        <f t="shared" ca="1" si="66"/>
        <v>0</v>
      </c>
      <c r="P190" s="7">
        <f t="shared" ca="1" si="67"/>
        <v>0</v>
      </c>
      <c r="Q190" s="6">
        <f t="shared" ca="1" si="68"/>
        <v>0</v>
      </c>
      <c r="R190" s="7">
        <f t="shared" ca="1" si="69"/>
        <v>0</v>
      </c>
      <c r="S190" s="2">
        <f t="shared" ca="1" si="53"/>
        <v>0</v>
      </c>
      <c r="T190" s="80">
        <f t="shared" ca="1" si="54"/>
        <v>0</v>
      </c>
      <c r="U190" s="79">
        <f t="shared" ca="1" si="55"/>
        <v>0</v>
      </c>
      <c r="V190" s="80">
        <f t="shared" ca="1" si="56"/>
        <v>0</v>
      </c>
      <c r="W190" s="80">
        <f t="shared" ca="1" si="57"/>
        <v>0</v>
      </c>
      <c r="X190">
        <f t="shared" ca="1" si="70"/>
        <v>0</v>
      </c>
      <c r="Y190" s="35">
        <f t="shared" ca="1" si="58"/>
        <v>0</v>
      </c>
      <c r="Z190" s="35">
        <f t="shared" ca="1" si="59"/>
        <v>0</v>
      </c>
      <c r="AA190" s="42">
        <f t="shared" ca="1" si="71"/>
        <v>0</v>
      </c>
      <c r="AB190" s="42">
        <f t="shared" ca="1" si="60"/>
        <v>0</v>
      </c>
    </row>
    <row r="191" spans="2:28" x14ac:dyDescent="0.25">
      <c r="B191">
        <v>189</v>
      </c>
      <c r="C191" s="35">
        <f t="shared" ca="1" si="61"/>
        <v>-27000</v>
      </c>
      <c r="D191" s="46">
        <f ca="1">IF(AB190&gt;0,ROUND(PMT(EvalSheet!$F$92/12,EvalSheet!$F$96*12,-C191),5),0)</f>
        <v>0</v>
      </c>
      <c r="E191" s="6">
        <f t="shared" ca="1" si="62"/>
        <v>0</v>
      </c>
      <c r="F191" s="2">
        <f t="shared" ca="1" si="48"/>
        <v>0</v>
      </c>
      <c r="G191" s="80">
        <f t="shared" ca="1" si="49"/>
        <v>0</v>
      </c>
      <c r="H191" s="79">
        <f t="shared" ca="1" si="50"/>
        <v>0</v>
      </c>
      <c r="I191" s="80">
        <f t="shared" ca="1" si="51"/>
        <v>0</v>
      </c>
      <c r="J191" s="80">
        <f t="shared" ca="1" si="52"/>
        <v>0</v>
      </c>
      <c r="K191" s="6">
        <f t="shared" ca="1" si="63"/>
        <v>0</v>
      </c>
      <c r="L191" s="7">
        <v>0</v>
      </c>
      <c r="M191" s="7">
        <f t="shared" ca="1" si="64"/>
        <v>0</v>
      </c>
      <c r="N191" s="7">
        <f t="shared" ca="1" si="65"/>
        <v>0</v>
      </c>
      <c r="O191" s="7">
        <f t="shared" ca="1" si="66"/>
        <v>0</v>
      </c>
      <c r="P191" s="7">
        <f t="shared" ca="1" si="67"/>
        <v>0</v>
      </c>
      <c r="Q191" s="6">
        <f t="shared" ca="1" si="68"/>
        <v>0</v>
      </c>
      <c r="R191" s="7">
        <f t="shared" ca="1" si="69"/>
        <v>0</v>
      </c>
      <c r="S191" s="2">
        <f t="shared" ca="1" si="53"/>
        <v>0</v>
      </c>
      <c r="T191" s="80">
        <f t="shared" ca="1" si="54"/>
        <v>0</v>
      </c>
      <c r="U191" s="79">
        <f t="shared" ca="1" si="55"/>
        <v>0</v>
      </c>
      <c r="V191" s="80">
        <f t="shared" ca="1" si="56"/>
        <v>0</v>
      </c>
      <c r="W191" s="80">
        <f t="shared" ca="1" si="57"/>
        <v>0</v>
      </c>
      <c r="X191">
        <f t="shared" ca="1" si="70"/>
        <v>0</v>
      </c>
      <c r="Y191" s="35">
        <f t="shared" ca="1" si="58"/>
        <v>0</v>
      </c>
      <c r="Z191" s="35">
        <f t="shared" ca="1" si="59"/>
        <v>0</v>
      </c>
      <c r="AA191" s="42">
        <f t="shared" ca="1" si="71"/>
        <v>0</v>
      </c>
      <c r="AB191" s="42">
        <f t="shared" ca="1" si="60"/>
        <v>0</v>
      </c>
    </row>
    <row r="192" spans="2:28" x14ac:dyDescent="0.25">
      <c r="B192">
        <v>190</v>
      </c>
      <c r="C192" s="35">
        <f t="shared" ca="1" si="61"/>
        <v>-27000</v>
      </c>
      <c r="D192" s="46">
        <f ca="1">IF(AB191&gt;0,ROUND(PMT(EvalSheet!$F$92/12,EvalSheet!$F$96*12,-C192),5),0)</f>
        <v>0</v>
      </c>
      <c r="E192" s="6">
        <f t="shared" ca="1" si="62"/>
        <v>0</v>
      </c>
      <c r="F192" s="2">
        <f t="shared" ca="1" si="48"/>
        <v>0</v>
      </c>
      <c r="G192" s="80">
        <f t="shared" ca="1" si="49"/>
        <v>0</v>
      </c>
      <c r="H192" s="79">
        <f t="shared" ca="1" si="50"/>
        <v>0</v>
      </c>
      <c r="I192" s="80">
        <f t="shared" ca="1" si="51"/>
        <v>0</v>
      </c>
      <c r="J192" s="80">
        <f t="shared" ca="1" si="52"/>
        <v>0</v>
      </c>
      <c r="K192" s="6">
        <f t="shared" ca="1" si="63"/>
        <v>0</v>
      </c>
      <c r="L192" s="7">
        <v>0</v>
      </c>
      <c r="M192" s="7">
        <f t="shared" ca="1" si="64"/>
        <v>0</v>
      </c>
      <c r="N192" s="7">
        <f t="shared" ca="1" si="65"/>
        <v>0</v>
      </c>
      <c r="O192" s="7">
        <f t="shared" ca="1" si="66"/>
        <v>0</v>
      </c>
      <c r="P192" s="7">
        <f t="shared" ca="1" si="67"/>
        <v>0</v>
      </c>
      <c r="Q192" s="6">
        <f t="shared" ca="1" si="68"/>
        <v>0</v>
      </c>
      <c r="R192" s="7">
        <f t="shared" ca="1" si="69"/>
        <v>0</v>
      </c>
      <c r="S192" s="2">
        <f t="shared" ca="1" si="53"/>
        <v>0</v>
      </c>
      <c r="T192" s="80">
        <f t="shared" ca="1" si="54"/>
        <v>0</v>
      </c>
      <c r="U192" s="79">
        <f t="shared" ca="1" si="55"/>
        <v>0</v>
      </c>
      <c r="V192" s="80">
        <f t="shared" ca="1" si="56"/>
        <v>0</v>
      </c>
      <c r="W192" s="80">
        <f t="shared" ca="1" si="57"/>
        <v>0</v>
      </c>
      <c r="X192">
        <f t="shared" ca="1" si="70"/>
        <v>0</v>
      </c>
      <c r="Y192" s="35">
        <f t="shared" ca="1" si="58"/>
        <v>0</v>
      </c>
      <c r="Z192" s="35">
        <f t="shared" ca="1" si="59"/>
        <v>0</v>
      </c>
      <c r="AA192" s="42">
        <f t="shared" ca="1" si="71"/>
        <v>0</v>
      </c>
      <c r="AB192" s="42">
        <f t="shared" ca="1" si="60"/>
        <v>0</v>
      </c>
    </row>
    <row r="193" spans="2:28" x14ac:dyDescent="0.25">
      <c r="B193">
        <v>191</v>
      </c>
      <c r="C193" s="35">
        <f t="shared" ca="1" si="61"/>
        <v>-27000</v>
      </c>
      <c r="D193" s="46">
        <f ca="1">IF(AB192&gt;0,ROUND(PMT(EvalSheet!$F$92/12,EvalSheet!$F$96*12,-C193),5),0)</f>
        <v>0</v>
      </c>
      <c r="E193" s="6">
        <f t="shared" ca="1" si="62"/>
        <v>0</v>
      </c>
      <c r="F193" s="2">
        <f t="shared" ca="1" si="48"/>
        <v>0</v>
      </c>
      <c r="G193" s="80">
        <f t="shared" ca="1" si="49"/>
        <v>0</v>
      </c>
      <c r="H193" s="79">
        <f t="shared" ca="1" si="50"/>
        <v>0</v>
      </c>
      <c r="I193" s="80">
        <f t="shared" ca="1" si="51"/>
        <v>0</v>
      </c>
      <c r="J193" s="80">
        <f t="shared" ca="1" si="52"/>
        <v>0</v>
      </c>
      <c r="K193" s="6">
        <f t="shared" ca="1" si="63"/>
        <v>0</v>
      </c>
      <c r="L193" s="7">
        <v>0</v>
      </c>
      <c r="M193" s="7">
        <f t="shared" ca="1" si="64"/>
        <v>0</v>
      </c>
      <c r="N193" s="7">
        <f t="shared" ca="1" si="65"/>
        <v>0</v>
      </c>
      <c r="O193" s="7">
        <f t="shared" ca="1" si="66"/>
        <v>0</v>
      </c>
      <c r="P193" s="7">
        <f t="shared" ca="1" si="67"/>
        <v>0</v>
      </c>
      <c r="Q193" s="6">
        <f t="shared" ca="1" si="68"/>
        <v>0</v>
      </c>
      <c r="R193" s="7">
        <f t="shared" ca="1" si="69"/>
        <v>0</v>
      </c>
      <c r="S193" s="2">
        <f t="shared" ca="1" si="53"/>
        <v>0</v>
      </c>
      <c r="T193" s="80">
        <f t="shared" ca="1" si="54"/>
        <v>0</v>
      </c>
      <c r="U193" s="79">
        <f t="shared" ca="1" si="55"/>
        <v>0</v>
      </c>
      <c r="V193" s="80">
        <f t="shared" ca="1" si="56"/>
        <v>0</v>
      </c>
      <c r="W193" s="80">
        <f t="shared" ca="1" si="57"/>
        <v>0</v>
      </c>
      <c r="X193">
        <f t="shared" ca="1" si="70"/>
        <v>0</v>
      </c>
      <c r="Y193" s="35">
        <f t="shared" ca="1" si="58"/>
        <v>0</v>
      </c>
      <c r="Z193" s="35">
        <f t="shared" ca="1" si="59"/>
        <v>0</v>
      </c>
      <c r="AA193" s="42">
        <f t="shared" ca="1" si="71"/>
        <v>0</v>
      </c>
      <c r="AB193" s="42">
        <f t="shared" ca="1" si="60"/>
        <v>0</v>
      </c>
    </row>
    <row r="194" spans="2:28" x14ac:dyDescent="0.25">
      <c r="B194">
        <v>192</v>
      </c>
      <c r="C194" s="35">
        <f t="shared" ca="1" si="61"/>
        <v>-27000</v>
      </c>
      <c r="D194" s="46">
        <f ca="1">IF(AB193&gt;0,ROUND(PMT(EvalSheet!$F$92/12,EvalSheet!$F$96*12,-C194),5),0)</f>
        <v>0</v>
      </c>
      <c r="E194" s="6">
        <f t="shared" ca="1" si="62"/>
        <v>0</v>
      </c>
      <c r="F194" s="2">
        <f t="shared" ca="1" si="48"/>
        <v>0</v>
      </c>
      <c r="G194" s="80">
        <f t="shared" ca="1" si="49"/>
        <v>0</v>
      </c>
      <c r="H194" s="79">
        <f t="shared" ca="1" si="50"/>
        <v>0</v>
      </c>
      <c r="I194" s="80">
        <f t="shared" ca="1" si="51"/>
        <v>0</v>
      </c>
      <c r="J194" s="80">
        <f t="shared" ca="1" si="52"/>
        <v>0</v>
      </c>
      <c r="K194" s="6">
        <f t="shared" ca="1" si="63"/>
        <v>0</v>
      </c>
      <c r="L194" s="7">
        <v>0</v>
      </c>
      <c r="M194" s="7">
        <f t="shared" ca="1" si="64"/>
        <v>0</v>
      </c>
      <c r="N194" s="7">
        <f t="shared" ca="1" si="65"/>
        <v>0</v>
      </c>
      <c r="O194" s="7">
        <f t="shared" ca="1" si="66"/>
        <v>0</v>
      </c>
      <c r="P194" s="7">
        <f t="shared" ca="1" si="67"/>
        <v>0</v>
      </c>
      <c r="Q194" s="6">
        <f t="shared" ca="1" si="68"/>
        <v>0</v>
      </c>
      <c r="R194" s="7">
        <f t="shared" ca="1" si="69"/>
        <v>0</v>
      </c>
      <c r="S194" s="2">
        <f t="shared" ca="1" si="53"/>
        <v>0</v>
      </c>
      <c r="T194" s="80">
        <f t="shared" ca="1" si="54"/>
        <v>0</v>
      </c>
      <c r="U194" s="79">
        <f t="shared" ca="1" si="55"/>
        <v>0</v>
      </c>
      <c r="V194" s="80">
        <f t="shared" ca="1" si="56"/>
        <v>0</v>
      </c>
      <c r="W194" s="80">
        <f t="shared" ca="1" si="57"/>
        <v>0</v>
      </c>
      <c r="X194">
        <f t="shared" ca="1" si="70"/>
        <v>0</v>
      </c>
      <c r="Y194" s="35">
        <f t="shared" ca="1" si="58"/>
        <v>0</v>
      </c>
      <c r="Z194" s="35">
        <f t="shared" ca="1" si="59"/>
        <v>0</v>
      </c>
      <c r="AA194" s="42">
        <f t="shared" ca="1" si="71"/>
        <v>0</v>
      </c>
      <c r="AB194" s="42">
        <f t="shared" ca="1" si="60"/>
        <v>0</v>
      </c>
    </row>
    <row r="195" spans="2:28" x14ac:dyDescent="0.25">
      <c r="B195">
        <v>193</v>
      </c>
      <c r="C195" s="35">
        <f t="shared" ca="1" si="61"/>
        <v>-27000</v>
      </c>
      <c r="D195" s="46">
        <f ca="1">IF(AB194&gt;0,ROUND(PMT(EvalSheet!$F$92/12,EvalSheet!$F$96*12,-C195),5),0)</f>
        <v>0</v>
      </c>
      <c r="E195" s="6">
        <f t="shared" ca="1" si="62"/>
        <v>0</v>
      </c>
      <c r="F195" s="2">
        <f t="shared" ref="F195:F258" ca="1" si="72">INT(E195)</f>
        <v>0</v>
      </c>
      <c r="G195" s="80">
        <f t="shared" ref="G195:G258" ca="1" si="73">INT((E195-F195)*10)/10</f>
        <v>0</v>
      </c>
      <c r="H195" s="79">
        <f t="shared" ref="H195:H258" ca="1" si="74">E195-F195-G195</f>
        <v>0</v>
      </c>
      <c r="I195" s="80">
        <f t="shared" ref="I195:I258" ca="1" si="75">IF(OR(H195=0.05,H195=0),H195,IF(AND(H195&gt;0.051,H195&lt;0.1),0.1,IF(AND(H195&gt;0.001,H195&lt;0.05),0.05,H195)))</f>
        <v>0</v>
      </c>
      <c r="J195" s="80">
        <f t="shared" ref="J195:J258" ca="1" si="76">F195+G195+I195</f>
        <v>0</v>
      </c>
      <c r="K195" s="6">
        <f t="shared" ca="1" si="63"/>
        <v>0</v>
      </c>
      <c r="L195" s="7">
        <v>0</v>
      </c>
      <c r="M195" s="7">
        <f t="shared" ca="1" si="64"/>
        <v>0</v>
      </c>
      <c r="N195" s="7">
        <f t="shared" ca="1" si="65"/>
        <v>0</v>
      </c>
      <c r="O195" s="7">
        <f t="shared" ca="1" si="66"/>
        <v>0</v>
      </c>
      <c r="P195" s="7">
        <f t="shared" ca="1" si="67"/>
        <v>0</v>
      </c>
      <c r="Q195" s="6">
        <f t="shared" ca="1" si="68"/>
        <v>0</v>
      </c>
      <c r="R195" s="7">
        <f t="shared" ca="1" si="69"/>
        <v>0</v>
      </c>
      <c r="S195" s="2">
        <f t="shared" ref="S195:S258" ca="1" si="77">INT(R195)</f>
        <v>0</v>
      </c>
      <c r="T195" s="80">
        <f t="shared" ref="T195:T258" ca="1" si="78">INT((R195-S195)*10)/10</f>
        <v>0</v>
      </c>
      <c r="U195" s="79">
        <f t="shared" ref="U195:U258" ca="1" si="79">R195-S195-T195</f>
        <v>0</v>
      </c>
      <c r="V195" s="80">
        <f t="shared" ref="V195:V258" ca="1" si="80">IF(OR(U195=0.05,U195=0),U195,IF(AND(U195&gt;0.051,U195&lt;0.1),0.1,IF(AND(U195&gt;0.001,U195&lt;0.05),0.05,U195)))</f>
        <v>0</v>
      </c>
      <c r="W195" s="80">
        <f t="shared" ref="W195:W258" ca="1" si="81">S195+T195+V195</f>
        <v>0</v>
      </c>
      <c r="X195">
        <f t="shared" ca="1" si="70"/>
        <v>0</v>
      </c>
      <c r="Y195" s="35">
        <f t="shared" ca="1" si="58"/>
        <v>0</v>
      </c>
      <c r="Z195" s="35">
        <f t="shared" ca="1" si="59"/>
        <v>0</v>
      </c>
      <c r="AA195" s="42">
        <f t="shared" ca="1" si="71"/>
        <v>0</v>
      </c>
      <c r="AB195" s="42">
        <f t="shared" ca="1" si="60"/>
        <v>0</v>
      </c>
    </row>
    <row r="196" spans="2:28" x14ac:dyDescent="0.25">
      <c r="B196">
        <v>194</v>
      </c>
      <c r="C196" s="35">
        <f t="shared" ca="1" si="61"/>
        <v>-27000</v>
      </c>
      <c r="D196" s="46">
        <f ca="1">IF(AB195&gt;0,ROUND(PMT(EvalSheet!$F$92/12,EvalSheet!$F$96*12,-C196),5),0)</f>
        <v>0</v>
      </c>
      <c r="E196" s="6">
        <f t="shared" ca="1" si="62"/>
        <v>0</v>
      </c>
      <c r="F196" s="2">
        <f t="shared" ca="1" si="72"/>
        <v>0</v>
      </c>
      <c r="G196" s="80">
        <f t="shared" ca="1" si="73"/>
        <v>0</v>
      </c>
      <c r="H196" s="79">
        <f t="shared" ca="1" si="74"/>
        <v>0</v>
      </c>
      <c r="I196" s="80">
        <f t="shared" ca="1" si="75"/>
        <v>0</v>
      </c>
      <c r="J196" s="80">
        <f t="shared" ca="1" si="76"/>
        <v>0</v>
      </c>
      <c r="K196" s="6">
        <f t="shared" ca="1" si="63"/>
        <v>0</v>
      </c>
      <c r="L196" s="7">
        <v>0</v>
      </c>
      <c r="M196" s="7">
        <f t="shared" ca="1" si="64"/>
        <v>0</v>
      </c>
      <c r="N196" s="7">
        <f t="shared" ca="1" si="65"/>
        <v>0</v>
      </c>
      <c r="O196" s="7">
        <f t="shared" ca="1" si="66"/>
        <v>0</v>
      </c>
      <c r="P196" s="7">
        <f t="shared" ca="1" si="67"/>
        <v>0</v>
      </c>
      <c r="Q196" s="6">
        <f t="shared" ca="1" si="68"/>
        <v>0</v>
      </c>
      <c r="R196" s="7">
        <f t="shared" ca="1" si="69"/>
        <v>0</v>
      </c>
      <c r="S196" s="2">
        <f t="shared" ca="1" si="77"/>
        <v>0</v>
      </c>
      <c r="T196" s="80">
        <f t="shared" ca="1" si="78"/>
        <v>0</v>
      </c>
      <c r="U196" s="79">
        <f t="shared" ca="1" si="79"/>
        <v>0</v>
      </c>
      <c r="V196" s="80">
        <f t="shared" ca="1" si="80"/>
        <v>0</v>
      </c>
      <c r="W196" s="80">
        <f t="shared" ca="1" si="81"/>
        <v>0</v>
      </c>
      <c r="X196">
        <f t="shared" ca="1" si="70"/>
        <v>0</v>
      </c>
      <c r="Y196" s="35">
        <f t="shared" ref="Y196:Y259" ca="1" si="82">ROUND(D196+J196+W196+X196,2)</f>
        <v>0</v>
      </c>
      <c r="Z196" s="35">
        <f t="shared" ref="Z196:Z259" ca="1" si="83">IF(AND(Y196&gt;0,Y197=0),Y196,0)</f>
        <v>0</v>
      </c>
      <c r="AA196" s="42">
        <f t="shared" ca="1" si="71"/>
        <v>0</v>
      </c>
      <c r="AB196" s="42">
        <f t="shared" ref="AB196:AB259" ca="1" si="84">IF(ROUND(Y196-AA196,2)&gt;0,ROUND(Y196-AA196,2),0)</f>
        <v>0</v>
      </c>
    </row>
    <row r="197" spans="2:28" x14ac:dyDescent="0.25">
      <c r="B197">
        <v>195</v>
      </c>
      <c r="C197" s="35">
        <f t="shared" ref="C197:C260" ca="1" si="85">IF(AB196&gt;0,C196-1000,C196)</f>
        <v>-27000</v>
      </c>
      <c r="D197" s="46">
        <f ca="1">IF(AB196&gt;0,ROUND(PMT(EvalSheet!$F$92/12,EvalSheet!$F$96*12,-C197),5),0)</f>
        <v>0</v>
      </c>
      <c r="E197" s="6">
        <f t="shared" ref="E197:E260" ca="1" si="86">IF(AB196&gt;0,ROUND(C197*$E$1/1000,2),0)</f>
        <v>0</v>
      </c>
      <c r="F197" s="2">
        <f t="shared" ca="1" si="72"/>
        <v>0</v>
      </c>
      <c r="G197" s="80">
        <f t="shared" ca="1" si="73"/>
        <v>0</v>
      </c>
      <c r="H197" s="79">
        <f t="shared" ca="1" si="74"/>
        <v>0</v>
      </c>
      <c r="I197" s="80">
        <f t="shared" ca="1" si="75"/>
        <v>0</v>
      </c>
      <c r="J197" s="80">
        <f t="shared" ca="1" si="76"/>
        <v>0</v>
      </c>
      <c r="K197" s="6">
        <f t="shared" ref="K197:K260" ca="1" si="87">IF(AB196&gt;0,ROUND($D$1*$K$1,2),0)</f>
        <v>0</v>
      </c>
      <c r="L197" s="7">
        <v>0</v>
      </c>
      <c r="M197" s="7">
        <f t="shared" ref="M197:M260" ca="1" si="88">IF(AB196&gt;0,ROUND($D$1*$M$1,2),0)</f>
        <v>0</v>
      </c>
      <c r="N197" s="7">
        <f t="shared" ref="N197:N260" ca="1" si="89">IF(AB196&gt;0,ROUND($D$1*$N$1,2),0)</f>
        <v>0</v>
      </c>
      <c r="O197" s="7">
        <f t="shared" ref="O197:O260" ca="1" si="90">IF(AB196&gt;0,ROUND($D$1*$O$1,2),0)</f>
        <v>0</v>
      </c>
      <c r="P197" s="7">
        <f t="shared" ref="P197:P260" ca="1" si="91">IF(AB196&gt;0,ROUND($D$1*$P$1,2),0)</f>
        <v>0</v>
      </c>
      <c r="Q197" s="6">
        <f t="shared" ref="Q197:Q260" ca="1" si="92">IF(AB196&gt;0,K197+SUM(M197:P197),0)</f>
        <v>0</v>
      </c>
      <c r="R197" s="7">
        <f t="shared" ref="R197:R260" ca="1" si="93">IF(AB196&gt;0,ROUND(Q197/12,2),0)</f>
        <v>0</v>
      </c>
      <c r="S197" s="2">
        <f t="shared" ca="1" si="77"/>
        <v>0</v>
      </c>
      <c r="T197" s="80">
        <f t="shared" ca="1" si="78"/>
        <v>0</v>
      </c>
      <c r="U197" s="79">
        <f t="shared" ca="1" si="79"/>
        <v>0</v>
      </c>
      <c r="V197" s="80">
        <f t="shared" ca="1" si="80"/>
        <v>0</v>
      </c>
      <c r="W197" s="80">
        <f t="shared" ca="1" si="81"/>
        <v>0</v>
      </c>
      <c r="X197">
        <f t="shared" ref="X197:X260" ca="1" si="94">IF(AB196&gt;0,X196,0)</f>
        <v>0</v>
      </c>
      <c r="Y197" s="35">
        <f t="shared" ca="1" si="82"/>
        <v>0</v>
      </c>
      <c r="Z197" s="35">
        <f t="shared" ca="1" si="83"/>
        <v>0</v>
      </c>
      <c r="AA197" s="42">
        <f t="shared" ref="AA197:AA260" ca="1" si="95">IF(AB196&gt;0,AA196,0)</f>
        <v>0</v>
      </c>
      <c r="AB197" s="42">
        <f t="shared" ca="1" si="84"/>
        <v>0</v>
      </c>
    </row>
    <row r="198" spans="2:28" x14ac:dyDescent="0.25">
      <c r="B198">
        <v>196</v>
      </c>
      <c r="C198" s="35">
        <f t="shared" ca="1" si="85"/>
        <v>-27000</v>
      </c>
      <c r="D198" s="46">
        <f ca="1">IF(AB197&gt;0,ROUND(PMT(EvalSheet!$F$92/12,EvalSheet!$F$96*12,-C198),5),0)</f>
        <v>0</v>
      </c>
      <c r="E198" s="6">
        <f t="shared" ca="1" si="86"/>
        <v>0</v>
      </c>
      <c r="F198" s="2">
        <f t="shared" ca="1" si="72"/>
        <v>0</v>
      </c>
      <c r="G198" s="80">
        <f t="shared" ca="1" si="73"/>
        <v>0</v>
      </c>
      <c r="H198" s="79">
        <f t="shared" ca="1" si="74"/>
        <v>0</v>
      </c>
      <c r="I198" s="80">
        <f t="shared" ca="1" si="75"/>
        <v>0</v>
      </c>
      <c r="J198" s="80">
        <f t="shared" ca="1" si="76"/>
        <v>0</v>
      </c>
      <c r="K198" s="6">
        <f t="shared" ca="1" si="87"/>
        <v>0</v>
      </c>
      <c r="L198" s="7">
        <v>0</v>
      </c>
      <c r="M198" s="7">
        <f t="shared" ca="1" si="88"/>
        <v>0</v>
      </c>
      <c r="N198" s="7">
        <f t="shared" ca="1" si="89"/>
        <v>0</v>
      </c>
      <c r="O198" s="7">
        <f t="shared" ca="1" si="90"/>
        <v>0</v>
      </c>
      <c r="P198" s="7">
        <f t="shared" ca="1" si="91"/>
        <v>0</v>
      </c>
      <c r="Q198" s="6">
        <f t="shared" ca="1" si="92"/>
        <v>0</v>
      </c>
      <c r="R198" s="7">
        <f t="shared" ca="1" si="93"/>
        <v>0</v>
      </c>
      <c r="S198" s="2">
        <f t="shared" ca="1" si="77"/>
        <v>0</v>
      </c>
      <c r="T198" s="80">
        <f t="shared" ca="1" si="78"/>
        <v>0</v>
      </c>
      <c r="U198" s="79">
        <f t="shared" ca="1" si="79"/>
        <v>0</v>
      </c>
      <c r="V198" s="80">
        <f t="shared" ca="1" si="80"/>
        <v>0</v>
      </c>
      <c r="W198" s="80">
        <f t="shared" ca="1" si="81"/>
        <v>0</v>
      </c>
      <c r="X198">
        <f t="shared" ca="1" si="94"/>
        <v>0</v>
      </c>
      <c r="Y198" s="35">
        <f t="shared" ca="1" si="82"/>
        <v>0</v>
      </c>
      <c r="Z198" s="35">
        <f t="shared" ca="1" si="83"/>
        <v>0</v>
      </c>
      <c r="AA198" s="42">
        <f t="shared" ca="1" si="95"/>
        <v>0</v>
      </c>
      <c r="AB198" s="42">
        <f t="shared" ca="1" si="84"/>
        <v>0</v>
      </c>
    </row>
    <row r="199" spans="2:28" x14ac:dyDescent="0.25">
      <c r="B199">
        <v>197</v>
      </c>
      <c r="C199" s="35">
        <f t="shared" ca="1" si="85"/>
        <v>-27000</v>
      </c>
      <c r="D199" s="46">
        <f ca="1">IF(AB198&gt;0,ROUND(PMT(EvalSheet!$F$92/12,EvalSheet!$F$96*12,-C199),5),0)</f>
        <v>0</v>
      </c>
      <c r="E199" s="6">
        <f t="shared" ca="1" si="86"/>
        <v>0</v>
      </c>
      <c r="F199" s="2">
        <f t="shared" ca="1" si="72"/>
        <v>0</v>
      </c>
      <c r="G199" s="80">
        <f t="shared" ca="1" si="73"/>
        <v>0</v>
      </c>
      <c r="H199" s="79">
        <f t="shared" ca="1" si="74"/>
        <v>0</v>
      </c>
      <c r="I199" s="80">
        <f t="shared" ca="1" si="75"/>
        <v>0</v>
      </c>
      <c r="J199" s="80">
        <f t="shared" ca="1" si="76"/>
        <v>0</v>
      </c>
      <c r="K199" s="6">
        <f t="shared" ca="1" si="87"/>
        <v>0</v>
      </c>
      <c r="L199" s="7">
        <v>0</v>
      </c>
      <c r="M199" s="7">
        <f t="shared" ca="1" si="88"/>
        <v>0</v>
      </c>
      <c r="N199" s="7">
        <f t="shared" ca="1" si="89"/>
        <v>0</v>
      </c>
      <c r="O199" s="7">
        <f t="shared" ca="1" si="90"/>
        <v>0</v>
      </c>
      <c r="P199" s="7">
        <f t="shared" ca="1" si="91"/>
        <v>0</v>
      </c>
      <c r="Q199" s="6">
        <f t="shared" ca="1" si="92"/>
        <v>0</v>
      </c>
      <c r="R199" s="7">
        <f t="shared" ca="1" si="93"/>
        <v>0</v>
      </c>
      <c r="S199" s="2">
        <f t="shared" ca="1" si="77"/>
        <v>0</v>
      </c>
      <c r="T199" s="80">
        <f t="shared" ca="1" si="78"/>
        <v>0</v>
      </c>
      <c r="U199" s="79">
        <f t="shared" ca="1" si="79"/>
        <v>0</v>
      </c>
      <c r="V199" s="80">
        <f t="shared" ca="1" si="80"/>
        <v>0</v>
      </c>
      <c r="W199" s="80">
        <f t="shared" ca="1" si="81"/>
        <v>0</v>
      </c>
      <c r="X199">
        <f t="shared" ca="1" si="94"/>
        <v>0</v>
      </c>
      <c r="Y199" s="35">
        <f t="shared" ca="1" si="82"/>
        <v>0</v>
      </c>
      <c r="Z199" s="35">
        <f t="shared" ca="1" si="83"/>
        <v>0</v>
      </c>
      <c r="AA199" s="42">
        <f t="shared" ca="1" si="95"/>
        <v>0</v>
      </c>
      <c r="AB199" s="42">
        <f t="shared" ca="1" si="84"/>
        <v>0</v>
      </c>
    </row>
    <row r="200" spans="2:28" x14ac:dyDescent="0.25">
      <c r="B200">
        <v>198</v>
      </c>
      <c r="C200" s="35">
        <f t="shared" ca="1" si="85"/>
        <v>-27000</v>
      </c>
      <c r="D200" s="46">
        <f ca="1">IF(AB199&gt;0,ROUND(PMT(EvalSheet!$F$92/12,EvalSheet!$F$96*12,-C200),5),0)</f>
        <v>0</v>
      </c>
      <c r="E200" s="6">
        <f t="shared" ca="1" si="86"/>
        <v>0</v>
      </c>
      <c r="F200" s="2">
        <f t="shared" ca="1" si="72"/>
        <v>0</v>
      </c>
      <c r="G200" s="80">
        <f t="shared" ca="1" si="73"/>
        <v>0</v>
      </c>
      <c r="H200" s="79">
        <f t="shared" ca="1" si="74"/>
        <v>0</v>
      </c>
      <c r="I200" s="80">
        <f t="shared" ca="1" si="75"/>
        <v>0</v>
      </c>
      <c r="J200" s="80">
        <f t="shared" ca="1" si="76"/>
        <v>0</v>
      </c>
      <c r="K200" s="6">
        <f t="shared" ca="1" si="87"/>
        <v>0</v>
      </c>
      <c r="L200" s="7">
        <v>0</v>
      </c>
      <c r="M200" s="7">
        <f t="shared" ca="1" si="88"/>
        <v>0</v>
      </c>
      <c r="N200" s="7">
        <f t="shared" ca="1" si="89"/>
        <v>0</v>
      </c>
      <c r="O200" s="7">
        <f t="shared" ca="1" si="90"/>
        <v>0</v>
      </c>
      <c r="P200" s="7">
        <f t="shared" ca="1" si="91"/>
        <v>0</v>
      </c>
      <c r="Q200" s="6">
        <f t="shared" ca="1" si="92"/>
        <v>0</v>
      </c>
      <c r="R200" s="7">
        <f t="shared" ca="1" si="93"/>
        <v>0</v>
      </c>
      <c r="S200" s="2">
        <f t="shared" ca="1" si="77"/>
        <v>0</v>
      </c>
      <c r="T200" s="80">
        <f t="shared" ca="1" si="78"/>
        <v>0</v>
      </c>
      <c r="U200" s="79">
        <f t="shared" ca="1" si="79"/>
        <v>0</v>
      </c>
      <c r="V200" s="80">
        <f t="shared" ca="1" si="80"/>
        <v>0</v>
      </c>
      <c r="W200" s="80">
        <f t="shared" ca="1" si="81"/>
        <v>0</v>
      </c>
      <c r="X200">
        <f t="shared" ca="1" si="94"/>
        <v>0</v>
      </c>
      <c r="Y200" s="35">
        <f t="shared" ca="1" si="82"/>
        <v>0</v>
      </c>
      <c r="Z200" s="35">
        <f t="shared" ca="1" si="83"/>
        <v>0</v>
      </c>
      <c r="AA200" s="42">
        <f t="shared" ca="1" si="95"/>
        <v>0</v>
      </c>
      <c r="AB200" s="42">
        <f t="shared" ca="1" si="84"/>
        <v>0</v>
      </c>
    </row>
    <row r="201" spans="2:28" x14ac:dyDescent="0.25">
      <c r="B201">
        <v>199</v>
      </c>
      <c r="C201" s="35">
        <f t="shared" ca="1" si="85"/>
        <v>-27000</v>
      </c>
      <c r="D201" s="46">
        <f ca="1">IF(AB200&gt;0,ROUND(PMT(EvalSheet!$F$92/12,EvalSheet!$F$96*12,-C201),5),0)</f>
        <v>0</v>
      </c>
      <c r="E201" s="6">
        <f t="shared" ca="1" si="86"/>
        <v>0</v>
      </c>
      <c r="F201" s="2">
        <f t="shared" ca="1" si="72"/>
        <v>0</v>
      </c>
      <c r="G201" s="80">
        <f t="shared" ca="1" si="73"/>
        <v>0</v>
      </c>
      <c r="H201" s="79">
        <f t="shared" ca="1" si="74"/>
        <v>0</v>
      </c>
      <c r="I201" s="80">
        <f t="shared" ca="1" si="75"/>
        <v>0</v>
      </c>
      <c r="J201" s="80">
        <f t="shared" ca="1" si="76"/>
        <v>0</v>
      </c>
      <c r="K201" s="6">
        <f t="shared" ca="1" si="87"/>
        <v>0</v>
      </c>
      <c r="L201" s="7">
        <v>0</v>
      </c>
      <c r="M201" s="7">
        <f t="shared" ca="1" si="88"/>
        <v>0</v>
      </c>
      <c r="N201" s="7">
        <f t="shared" ca="1" si="89"/>
        <v>0</v>
      </c>
      <c r="O201" s="7">
        <f t="shared" ca="1" si="90"/>
        <v>0</v>
      </c>
      <c r="P201" s="7">
        <f t="shared" ca="1" si="91"/>
        <v>0</v>
      </c>
      <c r="Q201" s="6">
        <f t="shared" ca="1" si="92"/>
        <v>0</v>
      </c>
      <c r="R201" s="7">
        <f t="shared" ca="1" si="93"/>
        <v>0</v>
      </c>
      <c r="S201" s="2">
        <f t="shared" ca="1" si="77"/>
        <v>0</v>
      </c>
      <c r="T201" s="80">
        <f t="shared" ca="1" si="78"/>
        <v>0</v>
      </c>
      <c r="U201" s="79">
        <f t="shared" ca="1" si="79"/>
        <v>0</v>
      </c>
      <c r="V201" s="80">
        <f t="shared" ca="1" si="80"/>
        <v>0</v>
      </c>
      <c r="W201" s="80">
        <f t="shared" ca="1" si="81"/>
        <v>0</v>
      </c>
      <c r="X201">
        <f t="shared" ca="1" si="94"/>
        <v>0</v>
      </c>
      <c r="Y201" s="35">
        <f t="shared" ca="1" si="82"/>
        <v>0</v>
      </c>
      <c r="Z201" s="35">
        <f t="shared" ca="1" si="83"/>
        <v>0</v>
      </c>
      <c r="AA201" s="42">
        <f t="shared" ca="1" si="95"/>
        <v>0</v>
      </c>
      <c r="AB201" s="42">
        <f t="shared" ca="1" si="84"/>
        <v>0</v>
      </c>
    </row>
    <row r="202" spans="2:28" x14ac:dyDescent="0.25">
      <c r="B202">
        <v>200</v>
      </c>
      <c r="C202" s="35">
        <f t="shared" ca="1" si="85"/>
        <v>-27000</v>
      </c>
      <c r="D202" s="46">
        <f ca="1">IF(AB201&gt;0,ROUND(PMT(EvalSheet!$F$92/12,EvalSheet!$F$96*12,-C202),5),0)</f>
        <v>0</v>
      </c>
      <c r="E202" s="6">
        <f t="shared" ca="1" si="86"/>
        <v>0</v>
      </c>
      <c r="F202" s="2">
        <f t="shared" ca="1" si="72"/>
        <v>0</v>
      </c>
      <c r="G202" s="80">
        <f t="shared" ca="1" si="73"/>
        <v>0</v>
      </c>
      <c r="H202" s="79">
        <f t="shared" ca="1" si="74"/>
        <v>0</v>
      </c>
      <c r="I202" s="80">
        <f t="shared" ca="1" si="75"/>
        <v>0</v>
      </c>
      <c r="J202" s="80">
        <f t="shared" ca="1" si="76"/>
        <v>0</v>
      </c>
      <c r="K202" s="6">
        <f t="shared" ca="1" si="87"/>
        <v>0</v>
      </c>
      <c r="L202" s="7">
        <v>0</v>
      </c>
      <c r="M202" s="7">
        <f t="shared" ca="1" si="88"/>
        <v>0</v>
      </c>
      <c r="N202" s="7">
        <f t="shared" ca="1" si="89"/>
        <v>0</v>
      </c>
      <c r="O202" s="7">
        <f t="shared" ca="1" si="90"/>
        <v>0</v>
      </c>
      <c r="P202" s="7">
        <f t="shared" ca="1" si="91"/>
        <v>0</v>
      </c>
      <c r="Q202" s="6">
        <f t="shared" ca="1" si="92"/>
        <v>0</v>
      </c>
      <c r="R202" s="7">
        <f t="shared" ca="1" si="93"/>
        <v>0</v>
      </c>
      <c r="S202" s="2">
        <f t="shared" ca="1" si="77"/>
        <v>0</v>
      </c>
      <c r="T202" s="80">
        <f t="shared" ca="1" si="78"/>
        <v>0</v>
      </c>
      <c r="U202" s="79">
        <f t="shared" ca="1" si="79"/>
        <v>0</v>
      </c>
      <c r="V202" s="80">
        <f t="shared" ca="1" si="80"/>
        <v>0</v>
      </c>
      <c r="W202" s="80">
        <f t="shared" ca="1" si="81"/>
        <v>0</v>
      </c>
      <c r="X202">
        <f t="shared" ca="1" si="94"/>
        <v>0</v>
      </c>
      <c r="Y202" s="35">
        <f t="shared" ca="1" si="82"/>
        <v>0</v>
      </c>
      <c r="Z202" s="35">
        <f t="shared" ca="1" si="83"/>
        <v>0</v>
      </c>
      <c r="AA202" s="42">
        <f t="shared" ca="1" si="95"/>
        <v>0</v>
      </c>
      <c r="AB202" s="42">
        <f t="shared" ca="1" si="84"/>
        <v>0</v>
      </c>
    </row>
    <row r="203" spans="2:28" x14ac:dyDescent="0.25">
      <c r="B203">
        <v>201</v>
      </c>
      <c r="C203" s="35">
        <f t="shared" ca="1" si="85"/>
        <v>-27000</v>
      </c>
      <c r="D203" s="46">
        <f ca="1">IF(AB202&gt;0,ROUND(PMT(EvalSheet!$F$92/12,EvalSheet!$F$96*12,-C203),5),0)</f>
        <v>0</v>
      </c>
      <c r="E203" s="6">
        <f t="shared" ca="1" si="86"/>
        <v>0</v>
      </c>
      <c r="F203" s="2">
        <f t="shared" ca="1" si="72"/>
        <v>0</v>
      </c>
      <c r="G203" s="80">
        <f t="shared" ca="1" si="73"/>
        <v>0</v>
      </c>
      <c r="H203" s="79">
        <f t="shared" ca="1" si="74"/>
        <v>0</v>
      </c>
      <c r="I203" s="80">
        <f t="shared" ca="1" si="75"/>
        <v>0</v>
      </c>
      <c r="J203" s="80">
        <f t="shared" ca="1" si="76"/>
        <v>0</v>
      </c>
      <c r="K203" s="6">
        <f t="shared" ca="1" si="87"/>
        <v>0</v>
      </c>
      <c r="L203" s="7">
        <v>0</v>
      </c>
      <c r="M203" s="7">
        <f t="shared" ca="1" si="88"/>
        <v>0</v>
      </c>
      <c r="N203" s="7">
        <f t="shared" ca="1" si="89"/>
        <v>0</v>
      </c>
      <c r="O203" s="7">
        <f t="shared" ca="1" si="90"/>
        <v>0</v>
      </c>
      <c r="P203" s="7">
        <f t="shared" ca="1" si="91"/>
        <v>0</v>
      </c>
      <c r="Q203" s="6">
        <f t="shared" ca="1" si="92"/>
        <v>0</v>
      </c>
      <c r="R203" s="7">
        <f t="shared" ca="1" si="93"/>
        <v>0</v>
      </c>
      <c r="S203" s="2">
        <f t="shared" ca="1" si="77"/>
        <v>0</v>
      </c>
      <c r="T203" s="80">
        <f t="shared" ca="1" si="78"/>
        <v>0</v>
      </c>
      <c r="U203" s="79">
        <f t="shared" ca="1" si="79"/>
        <v>0</v>
      </c>
      <c r="V203" s="80">
        <f t="shared" ca="1" si="80"/>
        <v>0</v>
      </c>
      <c r="W203" s="80">
        <f t="shared" ca="1" si="81"/>
        <v>0</v>
      </c>
      <c r="X203">
        <f t="shared" ca="1" si="94"/>
        <v>0</v>
      </c>
      <c r="Y203" s="35">
        <f t="shared" ca="1" si="82"/>
        <v>0</v>
      </c>
      <c r="Z203" s="35">
        <f t="shared" ca="1" si="83"/>
        <v>0</v>
      </c>
      <c r="AA203" s="42">
        <f t="shared" ca="1" si="95"/>
        <v>0</v>
      </c>
      <c r="AB203" s="42">
        <f t="shared" ca="1" si="84"/>
        <v>0</v>
      </c>
    </row>
    <row r="204" spans="2:28" x14ac:dyDescent="0.25">
      <c r="B204">
        <v>202</v>
      </c>
      <c r="C204" s="35">
        <f t="shared" ca="1" si="85"/>
        <v>-27000</v>
      </c>
      <c r="D204" s="46">
        <f ca="1">IF(AB203&gt;0,ROUND(PMT(EvalSheet!$F$92/12,EvalSheet!$F$96*12,-C204),5),0)</f>
        <v>0</v>
      </c>
      <c r="E204" s="6">
        <f t="shared" ca="1" si="86"/>
        <v>0</v>
      </c>
      <c r="F204" s="2">
        <f t="shared" ca="1" si="72"/>
        <v>0</v>
      </c>
      <c r="G204" s="80">
        <f t="shared" ca="1" si="73"/>
        <v>0</v>
      </c>
      <c r="H204" s="79">
        <f t="shared" ca="1" si="74"/>
        <v>0</v>
      </c>
      <c r="I204" s="80">
        <f t="shared" ca="1" si="75"/>
        <v>0</v>
      </c>
      <c r="J204" s="80">
        <f t="shared" ca="1" si="76"/>
        <v>0</v>
      </c>
      <c r="K204" s="6">
        <f t="shared" ca="1" si="87"/>
        <v>0</v>
      </c>
      <c r="L204" s="7">
        <v>0</v>
      </c>
      <c r="M204" s="7">
        <f t="shared" ca="1" si="88"/>
        <v>0</v>
      </c>
      <c r="N204" s="7">
        <f t="shared" ca="1" si="89"/>
        <v>0</v>
      </c>
      <c r="O204" s="7">
        <f t="shared" ca="1" si="90"/>
        <v>0</v>
      </c>
      <c r="P204" s="7">
        <f t="shared" ca="1" si="91"/>
        <v>0</v>
      </c>
      <c r="Q204" s="6">
        <f t="shared" ca="1" si="92"/>
        <v>0</v>
      </c>
      <c r="R204" s="7">
        <f t="shared" ca="1" si="93"/>
        <v>0</v>
      </c>
      <c r="S204" s="2">
        <f t="shared" ca="1" si="77"/>
        <v>0</v>
      </c>
      <c r="T204" s="80">
        <f t="shared" ca="1" si="78"/>
        <v>0</v>
      </c>
      <c r="U204" s="79">
        <f t="shared" ca="1" si="79"/>
        <v>0</v>
      </c>
      <c r="V204" s="80">
        <f t="shared" ca="1" si="80"/>
        <v>0</v>
      </c>
      <c r="W204" s="80">
        <f t="shared" ca="1" si="81"/>
        <v>0</v>
      </c>
      <c r="X204">
        <f t="shared" ca="1" si="94"/>
        <v>0</v>
      </c>
      <c r="Y204" s="35">
        <f t="shared" ca="1" si="82"/>
        <v>0</v>
      </c>
      <c r="Z204" s="35">
        <f t="shared" ca="1" si="83"/>
        <v>0</v>
      </c>
      <c r="AA204" s="42">
        <f t="shared" ca="1" si="95"/>
        <v>0</v>
      </c>
      <c r="AB204" s="42">
        <f t="shared" ca="1" si="84"/>
        <v>0</v>
      </c>
    </row>
    <row r="205" spans="2:28" x14ac:dyDescent="0.25">
      <c r="B205">
        <v>203</v>
      </c>
      <c r="C205" s="35">
        <f t="shared" ca="1" si="85"/>
        <v>-27000</v>
      </c>
      <c r="D205" s="46">
        <f ca="1">IF(AB204&gt;0,ROUND(PMT(EvalSheet!$F$92/12,EvalSheet!$F$96*12,-C205),5),0)</f>
        <v>0</v>
      </c>
      <c r="E205" s="6">
        <f t="shared" ca="1" si="86"/>
        <v>0</v>
      </c>
      <c r="F205" s="2">
        <f t="shared" ca="1" si="72"/>
        <v>0</v>
      </c>
      <c r="G205" s="80">
        <f t="shared" ca="1" si="73"/>
        <v>0</v>
      </c>
      <c r="H205" s="79">
        <f t="shared" ca="1" si="74"/>
        <v>0</v>
      </c>
      <c r="I205" s="80">
        <f t="shared" ca="1" si="75"/>
        <v>0</v>
      </c>
      <c r="J205" s="80">
        <f t="shared" ca="1" si="76"/>
        <v>0</v>
      </c>
      <c r="K205" s="6">
        <f t="shared" ca="1" si="87"/>
        <v>0</v>
      </c>
      <c r="L205" s="7">
        <v>0</v>
      </c>
      <c r="M205" s="7">
        <f t="shared" ca="1" si="88"/>
        <v>0</v>
      </c>
      <c r="N205" s="7">
        <f t="shared" ca="1" si="89"/>
        <v>0</v>
      </c>
      <c r="O205" s="7">
        <f t="shared" ca="1" si="90"/>
        <v>0</v>
      </c>
      <c r="P205" s="7">
        <f t="shared" ca="1" si="91"/>
        <v>0</v>
      </c>
      <c r="Q205" s="6">
        <f t="shared" ca="1" si="92"/>
        <v>0</v>
      </c>
      <c r="R205" s="7">
        <f t="shared" ca="1" si="93"/>
        <v>0</v>
      </c>
      <c r="S205" s="2">
        <f t="shared" ca="1" si="77"/>
        <v>0</v>
      </c>
      <c r="T205" s="80">
        <f t="shared" ca="1" si="78"/>
        <v>0</v>
      </c>
      <c r="U205" s="79">
        <f t="shared" ca="1" si="79"/>
        <v>0</v>
      </c>
      <c r="V205" s="80">
        <f t="shared" ca="1" si="80"/>
        <v>0</v>
      </c>
      <c r="W205" s="80">
        <f t="shared" ca="1" si="81"/>
        <v>0</v>
      </c>
      <c r="X205">
        <f t="shared" ca="1" si="94"/>
        <v>0</v>
      </c>
      <c r="Y205" s="35">
        <f t="shared" ca="1" si="82"/>
        <v>0</v>
      </c>
      <c r="Z205" s="35">
        <f t="shared" ca="1" si="83"/>
        <v>0</v>
      </c>
      <c r="AA205" s="42">
        <f t="shared" ca="1" si="95"/>
        <v>0</v>
      </c>
      <c r="AB205" s="42">
        <f t="shared" ca="1" si="84"/>
        <v>0</v>
      </c>
    </row>
    <row r="206" spans="2:28" x14ac:dyDescent="0.25">
      <c r="B206">
        <v>204</v>
      </c>
      <c r="C206" s="35">
        <f t="shared" ca="1" si="85"/>
        <v>-27000</v>
      </c>
      <c r="D206" s="46">
        <f ca="1">IF(AB205&gt;0,ROUND(PMT(EvalSheet!$F$92/12,EvalSheet!$F$96*12,-C206),5),0)</f>
        <v>0</v>
      </c>
      <c r="E206" s="6">
        <f t="shared" ca="1" si="86"/>
        <v>0</v>
      </c>
      <c r="F206" s="2">
        <f t="shared" ca="1" si="72"/>
        <v>0</v>
      </c>
      <c r="G206" s="80">
        <f t="shared" ca="1" si="73"/>
        <v>0</v>
      </c>
      <c r="H206" s="79">
        <f t="shared" ca="1" si="74"/>
        <v>0</v>
      </c>
      <c r="I206" s="80">
        <f t="shared" ca="1" si="75"/>
        <v>0</v>
      </c>
      <c r="J206" s="80">
        <f t="shared" ca="1" si="76"/>
        <v>0</v>
      </c>
      <c r="K206" s="6">
        <f t="shared" ca="1" si="87"/>
        <v>0</v>
      </c>
      <c r="L206" s="7">
        <v>0</v>
      </c>
      <c r="M206" s="7">
        <f t="shared" ca="1" si="88"/>
        <v>0</v>
      </c>
      <c r="N206" s="7">
        <f t="shared" ca="1" si="89"/>
        <v>0</v>
      </c>
      <c r="O206" s="7">
        <f t="shared" ca="1" si="90"/>
        <v>0</v>
      </c>
      <c r="P206" s="7">
        <f t="shared" ca="1" si="91"/>
        <v>0</v>
      </c>
      <c r="Q206" s="6">
        <f t="shared" ca="1" si="92"/>
        <v>0</v>
      </c>
      <c r="R206" s="7">
        <f t="shared" ca="1" si="93"/>
        <v>0</v>
      </c>
      <c r="S206" s="2">
        <f t="shared" ca="1" si="77"/>
        <v>0</v>
      </c>
      <c r="T206" s="80">
        <f t="shared" ca="1" si="78"/>
        <v>0</v>
      </c>
      <c r="U206" s="79">
        <f t="shared" ca="1" si="79"/>
        <v>0</v>
      </c>
      <c r="V206" s="80">
        <f t="shared" ca="1" si="80"/>
        <v>0</v>
      </c>
      <c r="W206" s="80">
        <f t="shared" ca="1" si="81"/>
        <v>0</v>
      </c>
      <c r="X206">
        <f t="shared" ca="1" si="94"/>
        <v>0</v>
      </c>
      <c r="Y206" s="35">
        <f t="shared" ca="1" si="82"/>
        <v>0</v>
      </c>
      <c r="Z206" s="35">
        <f t="shared" ca="1" si="83"/>
        <v>0</v>
      </c>
      <c r="AA206" s="42">
        <f t="shared" ca="1" si="95"/>
        <v>0</v>
      </c>
      <c r="AB206" s="42">
        <f t="shared" ca="1" si="84"/>
        <v>0</v>
      </c>
    </row>
    <row r="207" spans="2:28" x14ac:dyDescent="0.25">
      <c r="B207">
        <v>205</v>
      </c>
      <c r="C207" s="35">
        <f t="shared" ca="1" si="85"/>
        <v>-27000</v>
      </c>
      <c r="D207" s="46">
        <f ca="1">IF(AB206&gt;0,ROUND(PMT(EvalSheet!$F$92/12,EvalSheet!$F$96*12,-C207),5),0)</f>
        <v>0</v>
      </c>
      <c r="E207" s="6">
        <f t="shared" ca="1" si="86"/>
        <v>0</v>
      </c>
      <c r="F207" s="2">
        <f t="shared" ca="1" si="72"/>
        <v>0</v>
      </c>
      <c r="G207" s="80">
        <f t="shared" ca="1" si="73"/>
        <v>0</v>
      </c>
      <c r="H207" s="79">
        <f t="shared" ca="1" si="74"/>
        <v>0</v>
      </c>
      <c r="I207" s="80">
        <f t="shared" ca="1" si="75"/>
        <v>0</v>
      </c>
      <c r="J207" s="80">
        <f t="shared" ca="1" si="76"/>
        <v>0</v>
      </c>
      <c r="K207" s="6">
        <f t="shared" ca="1" si="87"/>
        <v>0</v>
      </c>
      <c r="L207" s="7">
        <v>0</v>
      </c>
      <c r="M207" s="7">
        <f t="shared" ca="1" si="88"/>
        <v>0</v>
      </c>
      <c r="N207" s="7">
        <f t="shared" ca="1" si="89"/>
        <v>0</v>
      </c>
      <c r="O207" s="7">
        <f t="shared" ca="1" si="90"/>
        <v>0</v>
      </c>
      <c r="P207" s="7">
        <f t="shared" ca="1" si="91"/>
        <v>0</v>
      </c>
      <c r="Q207" s="6">
        <f t="shared" ca="1" si="92"/>
        <v>0</v>
      </c>
      <c r="R207" s="7">
        <f t="shared" ca="1" si="93"/>
        <v>0</v>
      </c>
      <c r="S207" s="2">
        <f t="shared" ca="1" si="77"/>
        <v>0</v>
      </c>
      <c r="T207" s="80">
        <f t="shared" ca="1" si="78"/>
        <v>0</v>
      </c>
      <c r="U207" s="79">
        <f t="shared" ca="1" si="79"/>
        <v>0</v>
      </c>
      <c r="V207" s="80">
        <f t="shared" ca="1" si="80"/>
        <v>0</v>
      </c>
      <c r="W207" s="80">
        <f t="shared" ca="1" si="81"/>
        <v>0</v>
      </c>
      <c r="X207">
        <f t="shared" ca="1" si="94"/>
        <v>0</v>
      </c>
      <c r="Y207" s="35">
        <f t="shared" ca="1" si="82"/>
        <v>0</v>
      </c>
      <c r="Z207" s="35">
        <f t="shared" ca="1" si="83"/>
        <v>0</v>
      </c>
      <c r="AA207" s="42">
        <f t="shared" ca="1" si="95"/>
        <v>0</v>
      </c>
      <c r="AB207" s="42">
        <f t="shared" ca="1" si="84"/>
        <v>0</v>
      </c>
    </row>
    <row r="208" spans="2:28" x14ac:dyDescent="0.25">
      <c r="B208">
        <v>206</v>
      </c>
      <c r="C208" s="35">
        <f t="shared" ca="1" si="85"/>
        <v>-27000</v>
      </c>
      <c r="D208" s="46">
        <f ca="1">IF(AB207&gt;0,ROUND(PMT(EvalSheet!$F$92/12,EvalSheet!$F$96*12,-C208),5),0)</f>
        <v>0</v>
      </c>
      <c r="E208" s="6">
        <f t="shared" ca="1" si="86"/>
        <v>0</v>
      </c>
      <c r="F208" s="2">
        <f t="shared" ca="1" si="72"/>
        <v>0</v>
      </c>
      <c r="G208" s="80">
        <f t="shared" ca="1" si="73"/>
        <v>0</v>
      </c>
      <c r="H208" s="79">
        <f t="shared" ca="1" si="74"/>
        <v>0</v>
      </c>
      <c r="I208" s="80">
        <f t="shared" ca="1" si="75"/>
        <v>0</v>
      </c>
      <c r="J208" s="80">
        <f t="shared" ca="1" si="76"/>
        <v>0</v>
      </c>
      <c r="K208" s="6">
        <f t="shared" ca="1" si="87"/>
        <v>0</v>
      </c>
      <c r="L208" s="7">
        <v>0</v>
      </c>
      <c r="M208" s="7">
        <f t="shared" ca="1" si="88"/>
        <v>0</v>
      </c>
      <c r="N208" s="7">
        <f t="shared" ca="1" si="89"/>
        <v>0</v>
      </c>
      <c r="O208" s="7">
        <f t="shared" ca="1" si="90"/>
        <v>0</v>
      </c>
      <c r="P208" s="7">
        <f t="shared" ca="1" si="91"/>
        <v>0</v>
      </c>
      <c r="Q208" s="6">
        <f t="shared" ca="1" si="92"/>
        <v>0</v>
      </c>
      <c r="R208" s="7">
        <f t="shared" ca="1" si="93"/>
        <v>0</v>
      </c>
      <c r="S208" s="2">
        <f t="shared" ca="1" si="77"/>
        <v>0</v>
      </c>
      <c r="T208" s="80">
        <f t="shared" ca="1" si="78"/>
        <v>0</v>
      </c>
      <c r="U208" s="79">
        <f t="shared" ca="1" si="79"/>
        <v>0</v>
      </c>
      <c r="V208" s="80">
        <f t="shared" ca="1" si="80"/>
        <v>0</v>
      </c>
      <c r="W208" s="80">
        <f t="shared" ca="1" si="81"/>
        <v>0</v>
      </c>
      <c r="X208">
        <f t="shared" ca="1" si="94"/>
        <v>0</v>
      </c>
      <c r="Y208" s="35">
        <f t="shared" ca="1" si="82"/>
        <v>0</v>
      </c>
      <c r="Z208" s="35">
        <f t="shared" ca="1" si="83"/>
        <v>0</v>
      </c>
      <c r="AA208" s="42">
        <f t="shared" ca="1" si="95"/>
        <v>0</v>
      </c>
      <c r="AB208" s="42">
        <f t="shared" ca="1" si="84"/>
        <v>0</v>
      </c>
    </row>
    <row r="209" spans="2:28" x14ac:dyDescent="0.25">
      <c r="B209">
        <v>207</v>
      </c>
      <c r="C209" s="35">
        <f t="shared" ca="1" si="85"/>
        <v>-27000</v>
      </c>
      <c r="D209" s="46">
        <f ca="1">IF(AB208&gt;0,ROUND(PMT(EvalSheet!$F$92/12,EvalSheet!$F$96*12,-C209),5),0)</f>
        <v>0</v>
      </c>
      <c r="E209" s="6">
        <f t="shared" ca="1" si="86"/>
        <v>0</v>
      </c>
      <c r="F209" s="2">
        <f t="shared" ca="1" si="72"/>
        <v>0</v>
      </c>
      <c r="G209" s="80">
        <f t="shared" ca="1" si="73"/>
        <v>0</v>
      </c>
      <c r="H209" s="79">
        <f t="shared" ca="1" si="74"/>
        <v>0</v>
      </c>
      <c r="I209" s="80">
        <f t="shared" ca="1" si="75"/>
        <v>0</v>
      </c>
      <c r="J209" s="80">
        <f t="shared" ca="1" si="76"/>
        <v>0</v>
      </c>
      <c r="K209" s="6">
        <f t="shared" ca="1" si="87"/>
        <v>0</v>
      </c>
      <c r="L209" s="7">
        <v>0</v>
      </c>
      <c r="M209" s="7">
        <f t="shared" ca="1" si="88"/>
        <v>0</v>
      </c>
      <c r="N209" s="7">
        <f t="shared" ca="1" si="89"/>
        <v>0</v>
      </c>
      <c r="O209" s="7">
        <f t="shared" ca="1" si="90"/>
        <v>0</v>
      </c>
      <c r="P209" s="7">
        <f t="shared" ca="1" si="91"/>
        <v>0</v>
      </c>
      <c r="Q209" s="6">
        <f t="shared" ca="1" si="92"/>
        <v>0</v>
      </c>
      <c r="R209" s="7">
        <f t="shared" ca="1" si="93"/>
        <v>0</v>
      </c>
      <c r="S209" s="2">
        <f t="shared" ca="1" si="77"/>
        <v>0</v>
      </c>
      <c r="T209" s="80">
        <f t="shared" ca="1" si="78"/>
        <v>0</v>
      </c>
      <c r="U209" s="79">
        <f t="shared" ca="1" si="79"/>
        <v>0</v>
      </c>
      <c r="V209" s="80">
        <f t="shared" ca="1" si="80"/>
        <v>0</v>
      </c>
      <c r="W209" s="80">
        <f t="shared" ca="1" si="81"/>
        <v>0</v>
      </c>
      <c r="X209">
        <f t="shared" ca="1" si="94"/>
        <v>0</v>
      </c>
      <c r="Y209" s="35">
        <f t="shared" ca="1" si="82"/>
        <v>0</v>
      </c>
      <c r="Z209" s="35">
        <f t="shared" ca="1" si="83"/>
        <v>0</v>
      </c>
      <c r="AA209" s="42">
        <f t="shared" ca="1" si="95"/>
        <v>0</v>
      </c>
      <c r="AB209" s="42">
        <f t="shared" ca="1" si="84"/>
        <v>0</v>
      </c>
    </row>
    <row r="210" spans="2:28" x14ac:dyDescent="0.25">
      <c r="B210">
        <v>208</v>
      </c>
      <c r="C210" s="35">
        <f t="shared" ca="1" si="85"/>
        <v>-27000</v>
      </c>
      <c r="D210" s="46">
        <f ca="1">IF(AB209&gt;0,ROUND(PMT(EvalSheet!$F$92/12,EvalSheet!$F$96*12,-C210),5),0)</f>
        <v>0</v>
      </c>
      <c r="E210" s="6">
        <f t="shared" ca="1" si="86"/>
        <v>0</v>
      </c>
      <c r="F210" s="2">
        <f t="shared" ca="1" si="72"/>
        <v>0</v>
      </c>
      <c r="G210" s="80">
        <f t="shared" ca="1" si="73"/>
        <v>0</v>
      </c>
      <c r="H210" s="79">
        <f t="shared" ca="1" si="74"/>
        <v>0</v>
      </c>
      <c r="I210" s="80">
        <f t="shared" ca="1" si="75"/>
        <v>0</v>
      </c>
      <c r="J210" s="80">
        <f t="shared" ca="1" si="76"/>
        <v>0</v>
      </c>
      <c r="K210" s="6">
        <f t="shared" ca="1" si="87"/>
        <v>0</v>
      </c>
      <c r="L210" s="7">
        <v>0</v>
      </c>
      <c r="M210" s="7">
        <f t="shared" ca="1" si="88"/>
        <v>0</v>
      </c>
      <c r="N210" s="7">
        <f t="shared" ca="1" si="89"/>
        <v>0</v>
      </c>
      <c r="O210" s="7">
        <f t="shared" ca="1" si="90"/>
        <v>0</v>
      </c>
      <c r="P210" s="7">
        <f t="shared" ca="1" si="91"/>
        <v>0</v>
      </c>
      <c r="Q210" s="6">
        <f t="shared" ca="1" si="92"/>
        <v>0</v>
      </c>
      <c r="R210" s="7">
        <f t="shared" ca="1" si="93"/>
        <v>0</v>
      </c>
      <c r="S210" s="2">
        <f t="shared" ca="1" si="77"/>
        <v>0</v>
      </c>
      <c r="T210" s="80">
        <f t="shared" ca="1" si="78"/>
        <v>0</v>
      </c>
      <c r="U210" s="79">
        <f t="shared" ca="1" si="79"/>
        <v>0</v>
      </c>
      <c r="V210" s="80">
        <f t="shared" ca="1" si="80"/>
        <v>0</v>
      </c>
      <c r="W210" s="80">
        <f t="shared" ca="1" si="81"/>
        <v>0</v>
      </c>
      <c r="X210">
        <f t="shared" ca="1" si="94"/>
        <v>0</v>
      </c>
      <c r="Y210" s="35">
        <f t="shared" ca="1" si="82"/>
        <v>0</v>
      </c>
      <c r="Z210" s="35">
        <f t="shared" ca="1" si="83"/>
        <v>0</v>
      </c>
      <c r="AA210" s="42">
        <f t="shared" ca="1" si="95"/>
        <v>0</v>
      </c>
      <c r="AB210" s="42">
        <f t="shared" ca="1" si="84"/>
        <v>0</v>
      </c>
    </row>
    <row r="211" spans="2:28" x14ac:dyDescent="0.25">
      <c r="B211">
        <v>209</v>
      </c>
      <c r="C211" s="35">
        <f t="shared" ca="1" si="85"/>
        <v>-27000</v>
      </c>
      <c r="D211" s="46">
        <f ca="1">IF(AB210&gt;0,ROUND(PMT(EvalSheet!$F$92/12,EvalSheet!$F$96*12,-C211),5),0)</f>
        <v>0</v>
      </c>
      <c r="E211" s="6">
        <f t="shared" ca="1" si="86"/>
        <v>0</v>
      </c>
      <c r="F211" s="2">
        <f t="shared" ca="1" si="72"/>
        <v>0</v>
      </c>
      <c r="G211" s="80">
        <f t="shared" ca="1" si="73"/>
        <v>0</v>
      </c>
      <c r="H211" s="79">
        <f t="shared" ca="1" si="74"/>
        <v>0</v>
      </c>
      <c r="I211" s="80">
        <f t="shared" ca="1" si="75"/>
        <v>0</v>
      </c>
      <c r="J211" s="80">
        <f t="shared" ca="1" si="76"/>
        <v>0</v>
      </c>
      <c r="K211" s="6">
        <f t="shared" ca="1" si="87"/>
        <v>0</v>
      </c>
      <c r="L211" s="7">
        <v>0</v>
      </c>
      <c r="M211" s="7">
        <f t="shared" ca="1" si="88"/>
        <v>0</v>
      </c>
      <c r="N211" s="7">
        <f t="shared" ca="1" si="89"/>
        <v>0</v>
      </c>
      <c r="O211" s="7">
        <f t="shared" ca="1" si="90"/>
        <v>0</v>
      </c>
      <c r="P211" s="7">
        <f t="shared" ca="1" si="91"/>
        <v>0</v>
      </c>
      <c r="Q211" s="6">
        <f t="shared" ca="1" si="92"/>
        <v>0</v>
      </c>
      <c r="R211" s="7">
        <f t="shared" ca="1" si="93"/>
        <v>0</v>
      </c>
      <c r="S211" s="2">
        <f t="shared" ca="1" si="77"/>
        <v>0</v>
      </c>
      <c r="T211" s="80">
        <f t="shared" ca="1" si="78"/>
        <v>0</v>
      </c>
      <c r="U211" s="79">
        <f t="shared" ca="1" si="79"/>
        <v>0</v>
      </c>
      <c r="V211" s="80">
        <f t="shared" ca="1" si="80"/>
        <v>0</v>
      </c>
      <c r="W211" s="80">
        <f t="shared" ca="1" si="81"/>
        <v>0</v>
      </c>
      <c r="X211">
        <f t="shared" ca="1" si="94"/>
        <v>0</v>
      </c>
      <c r="Y211" s="35">
        <f t="shared" ca="1" si="82"/>
        <v>0</v>
      </c>
      <c r="Z211" s="35">
        <f t="shared" ca="1" si="83"/>
        <v>0</v>
      </c>
      <c r="AA211" s="42">
        <f t="shared" ca="1" si="95"/>
        <v>0</v>
      </c>
      <c r="AB211" s="42">
        <f t="shared" ca="1" si="84"/>
        <v>0</v>
      </c>
    </row>
    <row r="212" spans="2:28" x14ac:dyDescent="0.25">
      <c r="B212">
        <v>210</v>
      </c>
      <c r="C212" s="35">
        <f t="shared" ca="1" si="85"/>
        <v>-27000</v>
      </c>
      <c r="D212" s="46">
        <f ca="1">IF(AB211&gt;0,ROUND(PMT(EvalSheet!$F$92/12,EvalSheet!$F$96*12,-C212),5),0)</f>
        <v>0</v>
      </c>
      <c r="E212" s="6">
        <f t="shared" ca="1" si="86"/>
        <v>0</v>
      </c>
      <c r="F212" s="2">
        <f t="shared" ca="1" si="72"/>
        <v>0</v>
      </c>
      <c r="G212" s="80">
        <f t="shared" ca="1" si="73"/>
        <v>0</v>
      </c>
      <c r="H212" s="79">
        <f t="shared" ca="1" si="74"/>
        <v>0</v>
      </c>
      <c r="I212" s="80">
        <f t="shared" ca="1" si="75"/>
        <v>0</v>
      </c>
      <c r="J212" s="80">
        <f t="shared" ca="1" si="76"/>
        <v>0</v>
      </c>
      <c r="K212" s="6">
        <f t="shared" ca="1" si="87"/>
        <v>0</v>
      </c>
      <c r="L212" s="7">
        <v>0</v>
      </c>
      <c r="M212" s="7">
        <f t="shared" ca="1" si="88"/>
        <v>0</v>
      </c>
      <c r="N212" s="7">
        <f t="shared" ca="1" si="89"/>
        <v>0</v>
      </c>
      <c r="O212" s="7">
        <f t="shared" ca="1" si="90"/>
        <v>0</v>
      </c>
      <c r="P212" s="7">
        <f t="shared" ca="1" si="91"/>
        <v>0</v>
      </c>
      <c r="Q212" s="6">
        <f t="shared" ca="1" si="92"/>
        <v>0</v>
      </c>
      <c r="R212" s="7">
        <f t="shared" ca="1" si="93"/>
        <v>0</v>
      </c>
      <c r="S212" s="2">
        <f t="shared" ca="1" si="77"/>
        <v>0</v>
      </c>
      <c r="T212" s="80">
        <f t="shared" ca="1" si="78"/>
        <v>0</v>
      </c>
      <c r="U212" s="79">
        <f t="shared" ca="1" si="79"/>
        <v>0</v>
      </c>
      <c r="V212" s="80">
        <f t="shared" ca="1" si="80"/>
        <v>0</v>
      </c>
      <c r="W212" s="80">
        <f t="shared" ca="1" si="81"/>
        <v>0</v>
      </c>
      <c r="X212">
        <f t="shared" ca="1" si="94"/>
        <v>0</v>
      </c>
      <c r="Y212" s="35">
        <f t="shared" ca="1" si="82"/>
        <v>0</v>
      </c>
      <c r="Z212" s="35">
        <f t="shared" ca="1" si="83"/>
        <v>0</v>
      </c>
      <c r="AA212" s="42">
        <f t="shared" ca="1" si="95"/>
        <v>0</v>
      </c>
      <c r="AB212" s="42">
        <f t="shared" ca="1" si="84"/>
        <v>0</v>
      </c>
    </row>
    <row r="213" spans="2:28" x14ac:dyDescent="0.25">
      <c r="B213">
        <v>211</v>
      </c>
      <c r="C213" s="35">
        <f t="shared" ca="1" si="85"/>
        <v>-27000</v>
      </c>
      <c r="D213" s="46">
        <f ca="1">IF(AB212&gt;0,ROUND(PMT(EvalSheet!$F$92/12,EvalSheet!$F$96*12,-C213),5),0)</f>
        <v>0</v>
      </c>
      <c r="E213" s="6">
        <f t="shared" ca="1" si="86"/>
        <v>0</v>
      </c>
      <c r="F213" s="2">
        <f t="shared" ca="1" si="72"/>
        <v>0</v>
      </c>
      <c r="G213" s="80">
        <f t="shared" ca="1" si="73"/>
        <v>0</v>
      </c>
      <c r="H213" s="79">
        <f t="shared" ca="1" si="74"/>
        <v>0</v>
      </c>
      <c r="I213" s="80">
        <f t="shared" ca="1" si="75"/>
        <v>0</v>
      </c>
      <c r="J213" s="80">
        <f t="shared" ca="1" si="76"/>
        <v>0</v>
      </c>
      <c r="K213" s="6">
        <f t="shared" ca="1" si="87"/>
        <v>0</v>
      </c>
      <c r="L213" s="7">
        <v>0</v>
      </c>
      <c r="M213" s="7">
        <f t="shared" ca="1" si="88"/>
        <v>0</v>
      </c>
      <c r="N213" s="7">
        <f t="shared" ca="1" si="89"/>
        <v>0</v>
      </c>
      <c r="O213" s="7">
        <f t="shared" ca="1" si="90"/>
        <v>0</v>
      </c>
      <c r="P213" s="7">
        <f t="shared" ca="1" si="91"/>
        <v>0</v>
      </c>
      <c r="Q213" s="6">
        <f t="shared" ca="1" si="92"/>
        <v>0</v>
      </c>
      <c r="R213" s="7">
        <f t="shared" ca="1" si="93"/>
        <v>0</v>
      </c>
      <c r="S213" s="2">
        <f t="shared" ca="1" si="77"/>
        <v>0</v>
      </c>
      <c r="T213" s="80">
        <f t="shared" ca="1" si="78"/>
        <v>0</v>
      </c>
      <c r="U213" s="79">
        <f t="shared" ca="1" si="79"/>
        <v>0</v>
      </c>
      <c r="V213" s="80">
        <f t="shared" ca="1" si="80"/>
        <v>0</v>
      </c>
      <c r="W213" s="80">
        <f t="shared" ca="1" si="81"/>
        <v>0</v>
      </c>
      <c r="X213">
        <f t="shared" ca="1" si="94"/>
        <v>0</v>
      </c>
      <c r="Y213" s="35">
        <f t="shared" ca="1" si="82"/>
        <v>0</v>
      </c>
      <c r="Z213" s="35">
        <f t="shared" ca="1" si="83"/>
        <v>0</v>
      </c>
      <c r="AA213" s="42">
        <f t="shared" ca="1" si="95"/>
        <v>0</v>
      </c>
      <c r="AB213" s="42">
        <f t="shared" ca="1" si="84"/>
        <v>0</v>
      </c>
    </row>
    <row r="214" spans="2:28" x14ac:dyDescent="0.25">
      <c r="B214">
        <v>212</v>
      </c>
      <c r="C214" s="35">
        <f t="shared" ca="1" si="85"/>
        <v>-27000</v>
      </c>
      <c r="D214" s="46">
        <f ca="1">IF(AB213&gt;0,ROUND(PMT(EvalSheet!$F$92/12,EvalSheet!$F$96*12,-C214),5),0)</f>
        <v>0</v>
      </c>
      <c r="E214" s="6">
        <f t="shared" ca="1" si="86"/>
        <v>0</v>
      </c>
      <c r="F214" s="2">
        <f t="shared" ca="1" si="72"/>
        <v>0</v>
      </c>
      <c r="G214" s="80">
        <f t="shared" ca="1" si="73"/>
        <v>0</v>
      </c>
      <c r="H214" s="79">
        <f t="shared" ca="1" si="74"/>
        <v>0</v>
      </c>
      <c r="I214" s="80">
        <f t="shared" ca="1" si="75"/>
        <v>0</v>
      </c>
      <c r="J214" s="80">
        <f t="shared" ca="1" si="76"/>
        <v>0</v>
      </c>
      <c r="K214" s="6">
        <f t="shared" ca="1" si="87"/>
        <v>0</v>
      </c>
      <c r="L214" s="7">
        <v>0</v>
      </c>
      <c r="M214" s="7">
        <f t="shared" ca="1" si="88"/>
        <v>0</v>
      </c>
      <c r="N214" s="7">
        <f t="shared" ca="1" si="89"/>
        <v>0</v>
      </c>
      <c r="O214" s="7">
        <f t="shared" ca="1" si="90"/>
        <v>0</v>
      </c>
      <c r="P214" s="7">
        <f t="shared" ca="1" si="91"/>
        <v>0</v>
      </c>
      <c r="Q214" s="6">
        <f t="shared" ca="1" si="92"/>
        <v>0</v>
      </c>
      <c r="R214" s="7">
        <f t="shared" ca="1" si="93"/>
        <v>0</v>
      </c>
      <c r="S214" s="2">
        <f t="shared" ca="1" si="77"/>
        <v>0</v>
      </c>
      <c r="T214" s="80">
        <f t="shared" ca="1" si="78"/>
        <v>0</v>
      </c>
      <c r="U214" s="79">
        <f t="shared" ca="1" si="79"/>
        <v>0</v>
      </c>
      <c r="V214" s="80">
        <f t="shared" ca="1" si="80"/>
        <v>0</v>
      </c>
      <c r="W214" s="80">
        <f t="shared" ca="1" si="81"/>
        <v>0</v>
      </c>
      <c r="X214">
        <f t="shared" ca="1" si="94"/>
        <v>0</v>
      </c>
      <c r="Y214" s="35">
        <f t="shared" ca="1" si="82"/>
        <v>0</v>
      </c>
      <c r="Z214" s="35">
        <f t="shared" ca="1" si="83"/>
        <v>0</v>
      </c>
      <c r="AA214" s="42">
        <f t="shared" ca="1" si="95"/>
        <v>0</v>
      </c>
      <c r="AB214" s="42">
        <f t="shared" ca="1" si="84"/>
        <v>0</v>
      </c>
    </row>
    <row r="215" spans="2:28" x14ac:dyDescent="0.25">
      <c r="B215">
        <v>213</v>
      </c>
      <c r="C215" s="35">
        <f t="shared" ca="1" si="85"/>
        <v>-27000</v>
      </c>
      <c r="D215" s="46">
        <f ca="1">IF(AB214&gt;0,ROUND(PMT(EvalSheet!$F$92/12,EvalSheet!$F$96*12,-C215),5),0)</f>
        <v>0</v>
      </c>
      <c r="E215" s="6">
        <f t="shared" ca="1" si="86"/>
        <v>0</v>
      </c>
      <c r="F215" s="2">
        <f t="shared" ca="1" si="72"/>
        <v>0</v>
      </c>
      <c r="G215" s="80">
        <f t="shared" ca="1" si="73"/>
        <v>0</v>
      </c>
      <c r="H215" s="79">
        <f t="shared" ca="1" si="74"/>
        <v>0</v>
      </c>
      <c r="I215" s="80">
        <f t="shared" ca="1" si="75"/>
        <v>0</v>
      </c>
      <c r="J215" s="80">
        <f t="shared" ca="1" si="76"/>
        <v>0</v>
      </c>
      <c r="K215" s="6">
        <f t="shared" ca="1" si="87"/>
        <v>0</v>
      </c>
      <c r="L215" s="7">
        <v>0</v>
      </c>
      <c r="M215" s="7">
        <f t="shared" ca="1" si="88"/>
        <v>0</v>
      </c>
      <c r="N215" s="7">
        <f t="shared" ca="1" si="89"/>
        <v>0</v>
      </c>
      <c r="O215" s="7">
        <f t="shared" ca="1" si="90"/>
        <v>0</v>
      </c>
      <c r="P215" s="7">
        <f t="shared" ca="1" si="91"/>
        <v>0</v>
      </c>
      <c r="Q215" s="6">
        <f t="shared" ca="1" si="92"/>
        <v>0</v>
      </c>
      <c r="R215" s="7">
        <f t="shared" ca="1" si="93"/>
        <v>0</v>
      </c>
      <c r="S215" s="2">
        <f t="shared" ca="1" si="77"/>
        <v>0</v>
      </c>
      <c r="T215" s="80">
        <f t="shared" ca="1" si="78"/>
        <v>0</v>
      </c>
      <c r="U215" s="79">
        <f t="shared" ca="1" si="79"/>
        <v>0</v>
      </c>
      <c r="V215" s="80">
        <f t="shared" ca="1" si="80"/>
        <v>0</v>
      </c>
      <c r="W215" s="80">
        <f t="shared" ca="1" si="81"/>
        <v>0</v>
      </c>
      <c r="X215">
        <f t="shared" ca="1" si="94"/>
        <v>0</v>
      </c>
      <c r="Y215" s="35">
        <f t="shared" ca="1" si="82"/>
        <v>0</v>
      </c>
      <c r="Z215" s="35">
        <f t="shared" ca="1" si="83"/>
        <v>0</v>
      </c>
      <c r="AA215" s="42">
        <f t="shared" ca="1" si="95"/>
        <v>0</v>
      </c>
      <c r="AB215" s="42">
        <f t="shared" ca="1" si="84"/>
        <v>0</v>
      </c>
    </row>
    <row r="216" spans="2:28" x14ac:dyDescent="0.25">
      <c r="B216">
        <v>214</v>
      </c>
      <c r="C216" s="35">
        <f t="shared" ca="1" si="85"/>
        <v>-27000</v>
      </c>
      <c r="D216" s="46">
        <f ca="1">IF(AB215&gt;0,ROUND(PMT(EvalSheet!$F$92/12,EvalSheet!$F$96*12,-C216),5),0)</f>
        <v>0</v>
      </c>
      <c r="E216" s="6">
        <f t="shared" ca="1" si="86"/>
        <v>0</v>
      </c>
      <c r="F216" s="2">
        <f t="shared" ca="1" si="72"/>
        <v>0</v>
      </c>
      <c r="G216" s="80">
        <f t="shared" ca="1" si="73"/>
        <v>0</v>
      </c>
      <c r="H216" s="79">
        <f t="shared" ca="1" si="74"/>
        <v>0</v>
      </c>
      <c r="I216" s="80">
        <f t="shared" ca="1" si="75"/>
        <v>0</v>
      </c>
      <c r="J216" s="80">
        <f t="shared" ca="1" si="76"/>
        <v>0</v>
      </c>
      <c r="K216" s="6">
        <f t="shared" ca="1" si="87"/>
        <v>0</v>
      </c>
      <c r="L216" s="7">
        <v>0</v>
      </c>
      <c r="M216" s="7">
        <f t="shared" ca="1" si="88"/>
        <v>0</v>
      </c>
      <c r="N216" s="7">
        <f t="shared" ca="1" si="89"/>
        <v>0</v>
      </c>
      <c r="O216" s="7">
        <f t="shared" ca="1" si="90"/>
        <v>0</v>
      </c>
      <c r="P216" s="7">
        <f t="shared" ca="1" si="91"/>
        <v>0</v>
      </c>
      <c r="Q216" s="6">
        <f t="shared" ca="1" si="92"/>
        <v>0</v>
      </c>
      <c r="R216" s="7">
        <f t="shared" ca="1" si="93"/>
        <v>0</v>
      </c>
      <c r="S216" s="2">
        <f t="shared" ca="1" si="77"/>
        <v>0</v>
      </c>
      <c r="T216" s="80">
        <f t="shared" ca="1" si="78"/>
        <v>0</v>
      </c>
      <c r="U216" s="79">
        <f t="shared" ca="1" si="79"/>
        <v>0</v>
      </c>
      <c r="V216" s="80">
        <f t="shared" ca="1" si="80"/>
        <v>0</v>
      </c>
      <c r="W216" s="80">
        <f t="shared" ca="1" si="81"/>
        <v>0</v>
      </c>
      <c r="X216">
        <f t="shared" ca="1" si="94"/>
        <v>0</v>
      </c>
      <c r="Y216" s="35">
        <f t="shared" ca="1" si="82"/>
        <v>0</v>
      </c>
      <c r="Z216" s="35">
        <f t="shared" ca="1" si="83"/>
        <v>0</v>
      </c>
      <c r="AA216" s="42">
        <f t="shared" ca="1" si="95"/>
        <v>0</v>
      </c>
      <c r="AB216" s="42">
        <f t="shared" ca="1" si="84"/>
        <v>0</v>
      </c>
    </row>
    <row r="217" spans="2:28" x14ac:dyDescent="0.25">
      <c r="B217">
        <v>215</v>
      </c>
      <c r="C217" s="35">
        <f t="shared" ca="1" si="85"/>
        <v>-27000</v>
      </c>
      <c r="D217" s="46">
        <f ca="1">IF(AB216&gt;0,ROUND(PMT(EvalSheet!$F$92/12,EvalSheet!$F$96*12,-C217),5),0)</f>
        <v>0</v>
      </c>
      <c r="E217" s="6">
        <f t="shared" ca="1" si="86"/>
        <v>0</v>
      </c>
      <c r="F217" s="2">
        <f t="shared" ca="1" si="72"/>
        <v>0</v>
      </c>
      <c r="G217" s="80">
        <f t="shared" ca="1" si="73"/>
        <v>0</v>
      </c>
      <c r="H217" s="79">
        <f t="shared" ca="1" si="74"/>
        <v>0</v>
      </c>
      <c r="I217" s="80">
        <f t="shared" ca="1" si="75"/>
        <v>0</v>
      </c>
      <c r="J217" s="80">
        <f t="shared" ca="1" si="76"/>
        <v>0</v>
      </c>
      <c r="K217" s="6">
        <f t="shared" ca="1" si="87"/>
        <v>0</v>
      </c>
      <c r="L217" s="7">
        <v>0</v>
      </c>
      <c r="M217" s="7">
        <f t="shared" ca="1" si="88"/>
        <v>0</v>
      </c>
      <c r="N217" s="7">
        <f t="shared" ca="1" si="89"/>
        <v>0</v>
      </c>
      <c r="O217" s="7">
        <f t="shared" ca="1" si="90"/>
        <v>0</v>
      </c>
      <c r="P217" s="7">
        <f t="shared" ca="1" si="91"/>
        <v>0</v>
      </c>
      <c r="Q217" s="6">
        <f t="shared" ca="1" si="92"/>
        <v>0</v>
      </c>
      <c r="R217" s="7">
        <f t="shared" ca="1" si="93"/>
        <v>0</v>
      </c>
      <c r="S217" s="2">
        <f t="shared" ca="1" si="77"/>
        <v>0</v>
      </c>
      <c r="T217" s="80">
        <f t="shared" ca="1" si="78"/>
        <v>0</v>
      </c>
      <c r="U217" s="79">
        <f t="shared" ca="1" si="79"/>
        <v>0</v>
      </c>
      <c r="V217" s="80">
        <f t="shared" ca="1" si="80"/>
        <v>0</v>
      </c>
      <c r="W217" s="80">
        <f t="shared" ca="1" si="81"/>
        <v>0</v>
      </c>
      <c r="X217">
        <f t="shared" ca="1" si="94"/>
        <v>0</v>
      </c>
      <c r="Y217" s="35">
        <f t="shared" ca="1" si="82"/>
        <v>0</v>
      </c>
      <c r="Z217" s="35">
        <f t="shared" ca="1" si="83"/>
        <v>0</v>
      </c>
      <c r="AA217" s="42">
        <f t="shared" ca="1" si="95"/>
        <v>0</v>
      </c>
      <c r="AB217" s="42">
        <f t="shared" ca="1" si="84"/>
        <v>0</v>
      </c>
    </row>
    <row r="218" spans="2:28" x14ac:dyDescent="0.25">
      <c r="B218">
        <v>216</v>
      </c>
      <c r="C218" s="35">
        <f t="shared" ca="1" si="85"/>
        <v>-27000</v>
      </c>
      <c r="D218" s="46">
        <f ca="1">IF(AB217&gt;0,ROUND(PMT(EvalSheet!$F$92/12,EvalSheet!$F$96*12,-C218),5),0)</f>
        <v>0</v>
      </c>
      <c r="E218" s="6">
        <f t="shared" ca="1" si="86"/>
        <v>0</v>
      </c>
      <c r="F218" s="2">
        <f t="shared" ca="1" si="72"/>
        <v>0</v>
      </c>
      <c r="G218" s="80">
        <f t="shared" ca="1" si="73"/>
        <v>0</v>
      </c>
      <c r="H218" s="79">
        <f t="shared" ca="1" si="74"/>
        <v>0</v>
      </c>
      <c r="I218" s="80">
        <f t="shared" ca="1" si="75"/>
        <v>0</v>
      </c>
      <c r="J218" s="80">
        <f t="shared" ca="1" si="76"/>
        <v>0</v>
      </c>
      <c r="K218" s="6">
        <f t="shared" ca="1" si="87"/>
        <v>0</v>
      </c>
      <c r="L218" s="7">
        <v>0</v>
      </c>
      <c r="M218" s="7">
        <f t="shared" ca="1" si="88"/>
        <v>0</v>
      </c>
      <c r="N218" s="7">
        <f t="shared" ca="1" si="89"/>
        <v>0</v>
      </c>
      <c r="O218" s="7">
        <f t="shared" ca="1" si="90"/>
        <v>0</v>
      </c>
      <c r="P218" s="7">
        <f t="shared" ca="1" si="91"/>
        <v>0</v>
      </c>
      <c r="Q218" s="6">
        <f t="shared" ca="1" si="92"/>
        <v>0</v>
      </c>
      <c r="R218" s="7">
        <f t="shared" ca="1" si="93"/>
        <v>0</v>
      </c>
      <c r="S218" s="2">
        <f t="shared" ca="1" si="77"/>
        <v>0</v>
      </c>
      <c r="T218" s="80">
        <f t="shared" ca="1" si="78"/>
        <v>0</v>
      </c>
      <c r="U218" s="79">
        <f t="shared" ca="1" si="79"/>
        <v>0</v>
      </c>
      <c r="V218" s="80">
        <f t="shared" ca="1" si="80"/>
        <v>0</v>
      </c>
      <c r="W218" s="80">
        <f t="shared" ca="1" si="81"/>
        <v>0</v>
      </c>
      <c r="X218">
        <f t="shared" ca="1" si="94"/>
        <v>0</v>
      </c>
      <c r="Y218" s="35">
        <f t="shared" ca="1" si="82"/>
        <v>0</v>
      </c>
      <c r="Z218" s="35">
        <f t="shared" ca="1" si="83"/>
        <v>0</v>
      </c>
      <c r="AA218" s="42">
        <f t="shared" ca="1" si="95"/>
        <v>0</v>
      </c>
      <c r="AB218" s="42">
        <f t="shared" ca="1" si="84"/>
        <v>0</v>
      </c>
    </row>
    <row r="219" spans="2:28" x14ac:dyDescent="0.25">
      <c r="B219">
        <v>217</v>
      </c>
      <c r="C219" s="35">
        <f t="shared" ca="1" si="85"/>
        <v>-27000</v>
      </c>
      <c r="D219" s="46">
        <f ca="1">IF(AB218&gt;0,ROUND(PMT(EvalSheet!$F$92/12,EvalSheet!$F$96*12,-C219),5),0)</f>
        <v>0</v>
      </c>
      <c r="E219" s="6">
        <f t="shared" ca="1" si="86"/>
        <v>0</v>
      </c>
      <c r="F219" s="2">
        <f t="shared" ca="1" si="72"/>
        <v>0</v>
      </c>
      <c r="G219" s="80">
        <f t="shared" ca="1" si="73"/>
        <v>0</v>
      </c>
      <c r="H219" s="79">
        <f t="shared" ca="1" si="74"/>
        <v>0</v>
      </c>
      <c r="I219" s="80">
        <f t="shared" ca="1" si="75"/>
        <v>0</v>
      </c>
      <c r="J219" s="80">
        <f t="shared" ca="1" si="76"/>
        <v>0</v>
      </c>
      <c r="K219" s="6">
        <f t="shared" ca="1" si="87"/>
        <v>0</v>
      </c>
      <c r="L219" s="7">
        <v>0</v>
      </c>
      <c r="M219" s="7">
        <f t="shared" ca="1" si="88"/>
        <v>0</v>
      </c>
      <c r="N219" s="7">
        <f t="shared" ca="1" si="89"/>
        <v>0</v>
      </c>
      <c r="O219" s="7">
        <f t="shared" ca="1" si="90"/>
        <v>0</v>
      </c>
      <c r="P219" s="7">
        <f t="shared" ca="1" si="91"/>
        <v>0</v>
      </c>
      <c r="Q219" s="6">
        <f t="shared" ca="1" si="92"/>
        <v>0</v>
      </c>
      <c r="R219" s="7">
        <f t="shared" ca="1" si="93"/>
        <v>0</v>
      </c>
      <c r="S219" s="2">
        <f t="shared" ca="1" si="77"/>
        <v>0</v>
      </c>
      <c r="T219" s="80">
        <f t="shared" ca="1" si="78"/>
        <v>0</v>
      </c>
      <c r="U219" s="79">
        <f t="shared" ca="1" si="79"/>
        <v>0</v>
      </c>
      <c r="V219" s="80">
        <f t="shared" ca="1" si="80"/>
        <v>0</v>
      </c>
      <c r="W219" s="80">
        <f t="shared" ca="1" si="81"/>
        <v>0</v>
      </c>
      <c r="X219">
        <f t="shared" ca="1" si="94"/>
        <v>0</v>
      </c>
      <c r="Y219" s="35">
        <f t="shared" ca="1" si="82"/>
        <v>0</v>
      </c>
      <c r="Z219" s="35">
        <f t="shared" ca="1" si="83"/>
        <v>0</v>
      </c>
      <c r="AA219" s="42">
        <f t="shared" ca="1" si="95"/>
        <v>0</v>
      </c>
      <c r="AB219" s="42">
        <f t="shared" ca="1" si="84"/>
        <v>0</v>
      </c>
    </row>
    <row r="220" spans="2:28" x14ac:dyDescent="0.25">
      <c r="B220">
        <v>218</v>
      </c>
      <c r="C220" s="35">
        <f t="shared" ca="1" si="85"/>
        <v>-27000</v>
      </c>
      <c r="D220" s="46">
        <f ca="1">IF(AB219&gt;0,ROUND(PMT(EvalSheet!$F$92/12,EvalSheet!$F$96*12,-C220),5),0)</f>
        <v>0</v>
      </c>
      <c r="E220" s="6">
        <f t="shared" ca="1" si="86"/>
        <v>0</v>
      </c>
      <c r="F220" s="2">
        <f t="shared" ca="1" si="72"/>
        <v>0</v>
      </c>
      <c r="G220" s="80">
        <f t="shared" ca="1" si="73"/>
        <v>0</v>
      </c>
      <c r="H220" s="79">
        <f t="shared" ca="1" si="74"/>
        <v>0</v>
      </c>
      <c r="I220" s="80">
        <f t="shared" ca="1" si="75"/>
        <v>0</v>
      </c>
      <c r="J220" s="80">
        <f t="shared" ca="1" si="76"/>
        <v>0</v>
      </c>
      <c r="K220" s="6">
        <f t="shared" ca="1" si="87"/>
        <v>0</v>
      </c>
      <c r="L220" s="7">
        <v>0</v>
      </c>
      <c r="M220" s="7">
        <f t="shared" ca="1" si="88"/>
        <v>0</v>
      </c>
      <c r="N220" s="7">
        <f t="shared" ca="1" si="89"/>
        <v>0</v>
      </c>
      <c r="O220" s="7">
        <f t="shared" ca="1" si="90"/>
        <v>0</v>
      </c>
      <c r="P220" s="7">
        <f t="shared" ca="1" si="91"/>
        <v>0</v>
      </c>
      <c r="Q220" s="6">
        <f t="shared" ca="1" si="92"/>
        <v>0</v>
      </c>
      <c r="R220" s="7">
        <f t="shared" ca="1" si="93"/>
        <v>0</v>
      </c>
      <c r="S220" s="2">
        <f t="shared" ca="1" si="77"/>
        <v>0</v>
      </c>
      <c r="T220" s="80">
        <f t="shared" ca="1" si="78"/>
        <v>0</v>
      </c>
      <c r="U220" s="79">
        <f t="shared" ca="1" si="79"/>
        <v>0</v>
      </c>
      <c r="V220" s="80">
        <f t="shared" ca="1" si="80"/>
        <v>0</v>
      </c>
      <c r="W220" s="80">
        <f t="shared" ca="1" si="81"/>
        <v>0</v>
      </c>
      <c r="X220">
        <f t="shared" ca="1" si="94"/>
        <v>0</v>
      </c>
      <c r="Y220" s="35">
        <f t="shared" ca="1" si="82"/>
        <v>0</v>
      </c>
      <c r="Z220" s="35">
        <f t="shared" ca="1" si="83"/>
        <v>0</v>
      </c>
      <c r="AA220" s="42">
        <f t="shared" ca="1" si="95"/>
        <v>0</v>
      </c>
      <c r="AB220" s="42">
        <f t="shared" ca="1" si="84"/>
        <v>0</v>
      </c>
    </row>
    <row r="221" spans="2:28" x14ac:dyDescent="0.25">
      <c r="B221">
        <v>219</v>
      </c>
      <c r="C221" s="35">
        <f t="shared" ca="1" si="85"/>
        <v>-27000</v>
      </c>
      <c r="D221" s="46">
        <f ca="1">IF(AB220&gt;0,ROUND(PMT(EvalSheet!$F$92/12,EvalSheet!$F$96*12,-C221),5),0)</f>
        <v>0</v>
      </c>
      <c r="E221" s="6">
        <f t="shared" ca="1" si="86"/>
        <v>0</v>
      </c>
      <c r="F221" s="2">
        <f t="shared" ca="1" si="72"/>
        <v>0</v>
      </c>
      <c r="G221" s="80">
        <f t="shared" ca="1" si="73"/>
        <v>0</v>
      </c>
      <c r="H221" s="79">
        <f t="shared" ca="1" si="74"/>
        <v>0</v>
      </c>
      <c r="I221" s="80">
        <f t="shared" ca="1" si="75"/>
        <v>0</v>
      </c>
      <c r="J221" s="80">
        <f t="shared" ca="1" si="76"/>
        <v>0</v>
      </c>
      <c r="K221" s="6">
        <f t="shared" ca="1" si="87"/>
        <v>0</v>
      </c>
      <c r="L221" s="7">
        <v>0</v>
      </c>
      <c r="M221" s="7">
        <f t="shared" ca="1" si="88"/>
        <v>0</v>
      </c>
      <c r="N221" s="7">
        <f t="shared" ca="1" si="89"/>
        <v>0</v>
      </c>
      <c r="O221" s="7">
        <f t="shared" ca="1" si="90"/>
        <v>0</v>
      </c>
      <c r="P221" s="7">
        <f t="shared" ca="1" si="91"/>
        <v>0</v>
      </c>
      <c r="Q221" s="6">
        <f t="shared" ca="1" si="92"/>
        <v>0</v>
      </c>
      <c r="R221" s="7">
        <f t="shared" ca="1" si="93"/>
        <v>0</v>
      </c>
      <c r="S221" s="2">
        <f t="shared" ca="1" si="77"/>
        <v>0</v>
      </c>
      <c r="T221" s="80">
        <f t="shared" ca="1" si="78"/>
        <v>0</v>
      </c>
      <c r="U221" s="79">
        <f t="shared" ca="1" si="79"/>
        <v>0</v>
      </c>
      <c r="V221" s="80">
        <f t="shared" ca="1" si="80"/>
        <v>0</v>
      </c>
      <c r="W221" s="80">
        <f t="shared" ca="1" si="81"/>
        <v>0</v>
      </c>
      <c r="X221">
        <f t="shared" ca="1" si="94"/>
        <v>0</v>
      </c>
      <c r="Y221" s="35">
        <f t="shared" ca="1" si="82"/>
        <v>0</v>
      </c>
      <c r="Z221" s="35">
        <f t="shared" ca="1" si="83"/>
        <v>0</v>
      </c>
      <c r="AA221" s="42">
        <f t="shared" ca="1" si="95"/>
        <v>0</v>
      </c>
      <c r="AB221" s="42">
        <f t="shared" ca="1" si="84"/>
        <v>0</v>
      </c>
    </row>
    <row r="222" spans="2:28" x14ac:dyDescent="0.25">
      <c r="B222">
        <v>220</v>
      </c>
      <c r="C222" s="35">
        <f t="shared" ca="1" si="85"/>
        <v>-27000</v>
      </c>
      <c r="D222" s="46">
        <f ca="1">IF(AB221&gt;0,ROUND(PMT(EvalSheet!$F$92/12,EvalSheet!$F$96*12,-C222),5),0)</f>
        <v>0</v>
      </c>
      <c r="E222" s="6">
        <f t="shared" ca="1" si="86"/>
        <v>0</v>
      </c>
      <c r="F222" s="2">
        <f t="shared" ca="1" si="72"/>
        <v>0</v>
      </c>
      <c r="G222" s="80">
        <f t="shared" ca="1" si="73"/>
        <v>0</v>
      </c>
      <c r="H222" s="79">
        <f t="shared" ca="1" si="74"/>
        <v>0</v>
      </c>
      <c r="I222" s="80">
        <f t="shared" ca="1" si="75"/>
        <v>0</v>
      </c>
      <c r="J222" s="80">
        <f t="shared" ca="1" si="76"/>
        <v>0</v>
      </c>
      <c r="K222" s="6">
        <f t="shared" ca="1" si="87"/>
        <v>0</v>
      </c>
      <c r="L222" s="7">
        <v>0</v>
      </c>
      <c r="M222" s="7">
        <f t="shared" ca="1" si="88"/>
        <v>0</v>
      </c>
      <c r="N222" s="7">
        <f t="shared" ca="1" si="89"/>
        <v>0</v>
      </c>
      <c r="O222" s="7">
        <f t="shared" ca="1" si="90"/>
        <v>0</v>
      </c>
      <c r="P222" s="7">
        <f t="shared" ca="1" si="91"/>
        <v>0</v>
      </c>
      <c r="Q222" s="6">
        <f t="shared" ca="1" si="92"/>
        <v>0</v>
      </c>
      <c r="R222" s="7">
        <f t="shared" ca="1" si="93"/>
        <v>0</v>
      </c>
      <c r="S222" s="2">
        <f t="shared" ca="1" si="77"/>
        <v>0</v>
      </c>
      <c r="T222" s="80">
        <f t="shared" ca="1" si="78"/>
        <v>0</v>
      </c>
      <c r="U222" s="79">
        <f t="shared" ca="1" si="79"/>
        <v>0</v>
      </c>
      <c r="V222" s="80">
        <f t="shared" ca="1" si="80"/>
        <v>0</v>
      </c>
      <c r="W222" s="80">
        <f t="shared" ca="1" si="81"/>
        <v>0</v>
      </c>
      <c r="X222">
        <f t="shared" ca="1" si="94"/>
        <v>0</v>
      </c>
      <c r="Y222" s="35">
        <f t="shared" ca="1" si="82"/>
        <v>0</v>
      </c>
      <c r="Z222" s="35">
        <f t="shared" ca="1" si="83"/>
        <v>0</v>
      </c>
      <c r="AA222" s="42">
        <f t="shared" ca="1" si="95"/>
        <v>0</v>
      </c>
      <c r="AB222" s="42">
        <f t="shared" ca="1" si="84"/>
        <v>0</v>
      </c>
    </row>
    <row r="223" spans="2:28" x14ac:dyDescent="0.25">
      <c r="B223">
        <v>221</v>
      </c>
      <c r="C223" s="35">
        <f t="shared" ca="1" si="85"/>
        <v>-27000</v>
      </c>
      <c r="D223" s="46">
        <f ca="1">IF(AB222&gt;0,ROUND(PMT(EvalSheet!$F$92/12,EvalSheet!$F$96*12,-C223),5),0)</f>
        <v>0</v>
      </c>
      <c r="E223" s="6">
        <f t="shared" ca="1" si="86"/>
        <v>0</v>
      </c>
      <c r="F223" s="2">
        <f t="shared" ca="1" si="72"/>
        <v>0</v>
      </c>
      <c r="G223" s="80">
        <f t="shared" ca="1" si="73"/>
        <v>0</v>
      </c>
      <c r="H223" s="79">
        <f t="shared" ca="1" si="74"/>
        <v>0</v>
      </c>
      <c r="I223" s="80">
        <f t="shared" ca="1" si="75"/>
        <v>0</v>
      </c>
      <c r="J223" s="80">
        <f t="shared" ca="1" si="76"/>
        <v>0</v>
      </c>
      <c r="K223" s="6">
        <f t="shared" ca="1" si="87"/>
        <v>0</v>
      </c>
      <c r="L223" s="7">
        <v>0</v>
      </c>
      <c r="M223" s="7">
        <f t="shared" ca="1" si="88"/>
        <v>0</v>
      </c>
      <c r="N223" s="7">
        <f t="shared" ca="1" si="89"/>
        <v>0</v>
      </c>
      <c r="O223" s="7">
        <f t="shared" ca="1" si="90"/>
        <v>0</v>
      </c>
      <c r="P223" s="7">
        <f t="shared" ca="1" si="91"/>
        <v>0</v>
      </c>
      <c r="Q223" s="6">
        <f t="shared" ca="1" si="92"/>
        <v>0</v>
      </c>
      <c r="R223" s="7">
        <f t="shared" ca="1" si="93"/>
        <v>0</v>
      </c>
      <c r="S223" s="2">
        <f t="shared" ca="1" si="77"/>
        <v>0</v>
      </c>
      <c r="T223" s="80">
        <f t="shared" ca="1" si="78"/>
        <v>0</v>
      </c>
      <c r="U223" s="79">
        <f t="shared" ca="1" si="79"/>
        <v>0</v>
      </c>
      <c r="V223" s="80">
        <f t="shared" ca="1" si="80"/>
        <v>0</v>
      </c>
      <c r="W223" s="80">
        <f t="shared" ca="1" si="81"/>
        <v>0</v>
      </c>
      <c r="X223">
        <f t="shared" ca="1" si="94"/>
        <v>0</v>
      </c>
      <c r="Y223" s="35">
        <f t="shared" ca="1" si="82"/>
        <v>0</v>
      </c>
      <c r="Z223" s="35">
        <f t="shared" ca="1" si="83"/>
        <v>0</v>
      </c>
      <c r="AA223" s="42">
        <f t="shared" ca="1" si="95"/>
        <v>0</v>
      </c>
      <c r="AB223" s="42">
        <f t="shared" ca="1" si="84"/>
        <v>0</v>
      </c>
    </row>
    <row r="224" spans="2:28" x14ac:dyDescent="0.25">
      <c r="B224">
        <v>222</v>
      </c>
      <c r="C224" s="35">
        <f t="shared" ca="1" si="85"/>
        <v>-27000</v>
      </c>
      <c r="D224" s="46">
        <f ca="1">IF(AB223&gt;0,ROUND(PMT(EvalSheet!$F$92/12,EvalSheet!$F$96*12,-C224),5),0)</f>
        <v>0</v>
      </c>
      <c r="E224" s="6">
        <f t="shared" ca="1" si="86"/>
        <v>0</v>
      </c>
      <c r="F224" s="2">
        <f t="shared" ca="1" si="72"/>
        <v>0</v>
      </c>
      <c r="G224" s="80">
        <f t="shared" ca="1" si="73"/>
        <v>0</v>
      </c>
      <c r="H224" s="79">
        <f t="shared" ca="1" si="74"/>
        <v>0</v>
      </c>
      <c r="I224" s="80">
        <f t="shared" ca="1" si="75"/>
        <v>0</v>
      </c>
      <c r="J224" s="80">
        <f t="shared" ca="1" si="76"/>
        <v>0</v>
      </c>
      <c r="K224" s="6">
        <f t="shared" ca="1" si="87"/>
        <v>0</v>
      </c>
      <c r="L224" s="7">
        <v>0</v>
      </c>
      <c r="M224" s="7">
        <f t="shared" ca="1" si="88"/>
        <v>0</v>
      </c>
      <c r="N224" s="7">
        <f t="shared" ca="1" si="89"/>
        <v>0</v>
      </c>
      <c r="O224" s="7">
        <f t="shared" ca="1" si="90"/>
        <v>0</v>
      </c>
      <c r="P224" s="7">
        <f t="shared" ca="1" si="91"/>
        <v>0</v>
      </c>
      <c r="Q224" s="6">
        <f t="shared" ca="1" si="92"/>
        <v>0</v>
      </c>
      <c r="R224" s="7">
        <f t="shared" ca="1" si="93"/>
        <v>0</v>
      </c>
      <c r="S224" s="2">
        <f t="shared" ca="1" si="77"/>
        <v>0</v>
      </c>
      <c r="T224" s="80">
        <f t="shared" ca="1" si="78"/>
        <v>0</v>
      </c>
      <c r="U224" s="79">
        <f t="shared" ca="1" si="79"/>
        <v>0</v>
      </c>
      <c r="V224" s="80">
        <f t="shared" ca="1" si="80"/>
        <v>0</v>
      </c>
      <c r="W224" s="80">
        <f t="shared" ca="1" si="81"/>
        <v>0</v>
      </c>
      <c r="X224">
        <f t="shared" ca="1" si="94"/>
        <v>0</v>
      </c>
      <c r="Y224" s="35">
        <f t="shared" ca="1" si="82"/>
        <v>0</v>
      </c>
      <c r="Z224" s="35">
        <f t="shared" ca="1" si="83"/>
        <v>0</v>
      </c>
      <c r="AA224" s="42">
        <f t="shared" ca="1" si="95"/>
        <v>0</v>
      </c>
      <c r="AB224" s="42">
        <f t="shared" ca="1" si="84"/>
        <v>0</v>
      </c>
    </row>
    <row r="225" spans="2:28" x14ac:dyDescent="0.25">
      <c r="B225">
        <v>223</v>
      </c>
      <c r="C225" s="35">
        <f t="shared" ca="1" si="85"/>
        <v>-27000</v>
      </c>
      <c r="D225" s="46">
        <f ca="1">IF(AB224&gt;0,ROUND(PMT(EvalSheet!$F$92/12,EvalSheet!$F$96*12,-C225),5),0)</f>
        <v>0</v>
      </c>
      <c r="E225" s="6">
        <f t="shared" ca="1" si="86"/>
        <v>0</v>
      </c>
      <c r="F225" s="2">
        <f t="shared" ca="1" si="72"/>
        <v>0</v>
      </c>
      <c r="G225" s="80">
        <f t="shared" ca="1" si="73"/>
        <v>0</v>
      </c>
      <c r="H225" s="79">
        <f t="shared" ca="1" si="74"/>
        <v>0</v>
      </c>
      <c r="I225" s="80">
        <f t="shared" ca="1" si="75"/>
        <v>0</v>
      </c>
      <c r="J225" s="80">
        <f t="shared" ca="1" si="76"/>
        <v>0</v>
      </c>
      <c r="K225" s="6">
        <f t="shared" ca="1" si="87"/>
        <v>0</v>
      </c>
      <c r="L225" s="7">
        <v>0</v>
      </c>
      <c r="M225" s="7">
        <f t="shared" ca="1" si="88"/>
        <v>0</v>
      </c>
      <c r="N225" s="7">
        <f t="shared" ca="1" si="89"/>
        <v>0</v>
      </c>
      <c r="O225" s="7">
        <f t="shared" ca="1" si="90"/>
        <v>0</v>
      </c>
      <c r="P225" s="7">
        <f t="shared" ca="1" si="91"/>
        <v>0</v>
      </c>
      <c r="Q225" s="6">
        <f t="shared" ca="1" si="92"/>
        <v>0</v>
      </c>
      <c r="R225" s="7">
        <f t="shared" ca="1" si="93"/>
        <v>0</v>
      </c>
      <c r="S225" s="2">
        <f t="shared" ca="1" si="77"/>
        <v>0</v>
      </c>
      <c r="T225" s="80">
        <f t="shared" ca="1" si="78"/>
        <v>0</v>
      </c>
      <c r="U225" s="79">
        <f t="shared" ca="1" si="79"/>
        <v>0</v>
      </c>
      <c r="V225" s="80">
        <f t="shared" ca="1" si="80"/>
        <v>0</v>
      </c>
      <c r="W225" s="80">
        <f t="shared" ca="1" si="81"/>
        <v>0</v>
      </c>
      <c r="X225">
        <f t="shared" ca="1" si="94"/>
        <v>0</v>
      </c>
      <c r="Y225" s="35">
        <f t="shared" ca="1" si="82"/>
        <v>0</v>
      </c>
      <c r="Z225" s="35">
        <f t="shared" ca="1" si="83"/>
        <v>0</v>
      </c>
      <c r="AA225" s="42">
        <f t="shared" ca="1" si="95"/>
        <v>0</v>
      </c>
      <c r="AB225" s="42">
        <f t="shared" ca="1" si="84"/>
        <v>0</v>
      </c>
    </row>
    <row r="226" spans="2:28" x14ac:dyDescent="0.25">
      <c r="B226">
        <v>224</v>
      </c>
      <c r="C226" s="35">
        <f t="shared" ca="1" si="85"/>
        <v>-27000</v>
      </c>
      <c r="D226" s="46">
        <f ca="1">IF(AB225&gt;0,ROUND(PMT(EvalSheet!$F$92/12,EvalSheet!$F$96*12,-C226),5),0)</f>
        <v>0</v>
      </c>
      <c r="E226" s="6">
        <f t="shared" ca="1" si="86"/>
        <v>0</v>
      </c>
      <c r="F226" s="2">
        <f t="shared" ca="1" si="72"/>
        <v>0</v>
      </c>
      <c r="G226" s="80">
        <f t="shared" ca="1" si="73"/>
        <v>0</v>
      </c>
      <c r="H226" s="79">
        <f t="shared" ca="1" si="74"/>
        <v>0</v>
      </c>
      <c r="I226" s="80">
        <f t="shared" ca="1" si="75"/>
        <v>0</v>
      </c>
      <c r="J226" s="80">
        <f t="shared" ca="1" si="76"/>
        <v>0</v>
      </c>
      <c r="K226" s="6">
        <f t="shared" ca="1" si="87"/>
        <v>0</v>
      </c>
      <c r="L226" s="7">
        <v>0</v>
      </c>
      <c r="M226" s="7">
        <f t="shared" ca="1" si="88"/>
        <v>0</v>
      </c>
      <c r="N226" s="7">
        <f t="shared" ca="1" si="89"/>
        <v>0</v>
      </c>
      <c r="O226" s="7">
        <f t="shared" ca="1" si="90"/>
        <v>0</v>
      </c>
      <c r="P226" s="7">
        <f t="shared" ca="1" si="91"/>
        <v>0</v>
      </c>
      <c r="Q226" s="6">
        <f t="shared" ca="1" si="92"/>
        <v>0</v>
      </c>
      <c r="R226" s="7">
        <f t="shared" ca="1" si="93"/>
        <v>0</v>
      </c>
      <c r="S226" s="2">
        <f t="shared" ca="1" si="77"/>
        <v>0</v>
      </c>
      <c r="T226" s="80">
        <f t="shared" ca="1" si="78"/>
        <v>0</v>
      </c>
      <c r="U226" s="79">
        <f t="shared" ca="1" si="79"/>
        <v>0</v>
      </c>
      <c r="V226" s="80">
        <f t="shared" ca="1" si="80"/>
        <v>0</v>
      </c>
      <c r="W226" s="80">
        <f t="shared" ca="1" si="81"/>
        <v>0</v>
      </c>
      <c r="X226">
        <f t="shared" ca="1" si="94"/>
        <v>0</v>
      </c>
      <c r="Y226" s="35">
        <f t="shared" ca="1" si="82"/>
        <v>0</v>
      </c>
      <c r="Z226" s="35">
        <f t="shared" ca="1" si="83"/>
        <v>0</v>
      </c>
      <c r="AA226" s="42">
        <f t="shared" ca="1" si="95"/>
        <v>0</v>
      </c>
      <c r="AB226" s="42">
        <f t="shared" ca="1" si="84"/>
        <v>0</v>
      </c>
    </row>
    <row r="227" spans="2:28" x14ac:dyDescent="0.25">
      <c r="B227">
        <v>225</v>
      </c>
      <c r="C227" s="35">
        <f t="shared" ca="1" si="85"/>
        <v>-27000</v>
      </c>
      <c r="D227" s="46">
        <f ca="1">IF(AB226&gt;0,ROUND(PMT(EvalSheet!$F$92/12,EvalSheet!$F$96*12,-C227),5),0)</f>
        <v>0</v>
      </c>
      <c r="E227" s="6">
        <f t="shared" ca="1" si="86"/>
        <v>0</v>
      </c>
      <c r="F227" s="2">
        <f t="shared" ca="1" si="72"/>
        <v>0</v>
      </c>
      <c r="G227" s="80">
        <f t="shared" ca="1" si="73"/>
        <v>0</v>
      </c>
      <c r="H227" s="79">
        <f t="shared" ca="1" si="74"/>
        <v>0</v>
      </c>
      <c r="I227" s="80">
        <f t="shared" ca="1" si="75"/>
        <v>0</v>
      </c>
      <c r="J227" s="80">
        <f t="shared" ca="1" si="76"/>
        <v>0</v>
      </c>
      <c r="K227" s="6">
        <f t="shared" ca="1" si="87"/>
        <v>0</v>
      </c>
      <c r="L227" s="7">
        <v>0</v>
      </c>
      <c r="M227" s="7">
        <f t="shared" ca="1" si="88"/>
        <v>0</v>
      </c>
      <c r="N227" s="7">
        <f t="shared" ca="1" si="89"/>
        <v>0</v>
      </c>
      <c r="O227" s="7">
        <f t="shared" ca="1" si="90"/>
        <v>0</v>
      </c>
      <c r="P227" s="7">
        <f t="shared" ca="1" si="91"/>
        <v>0</v>
      </c>
      <c r="Q227" s="6">
        <f t="shared" ca="1" si="92"/>
        <v>0</v>
      </c>
      <c r="R227" s="7">
        <f t="shared" ca="1" si="93"/>
        <v>0</v>
      </c>
      <c r="S227" s="2">
        <f t="shared" ca="1" si="77"/>
        <v>0</v>
      </c>
      <c r="T227" s="80">
        <f t="shared" ca="1" si="78"/>
        <v>0</v>
      </c>
      <c r="U227" s="79">
        <f t="shared" ca="1" si="79"/>
        <v>0</v>
      </c>
      <c r="V227" s="80">
        <f t="shared" ca="1" si="80"/>
        <v>0</v>
      </c>
      <c r="W227" s="80">
        <f t="shared" ca="1" si="81"/>
        <v>0</v>
      </c>
      <c r="X227">
        <f t="shared" ca="1" si="94"/>
        <v>0</v>
      </c>
      <c r="Y227" s="35">
        <f t="shared" ca="1" si="82"/>
        <v>0</v>
      </c>
      <c r="Z227" s="35">
        <f t="shared" ca="1" si="83"/>
        <v>0</v>
      </c>
      <c r="AA227" s="42">
        <f t="shared" ca="1" si="95"/>
        <v>0</v>
      </c>
      <c r="AB227" s="42">
        <f t="shared" ca="1" si="84"/>
        <v>0</v>
      </c>
    </row>
    <row r="228" spans="2:28" x14ac:dyDescent="0.25">
      <c r="B228">
        <v>226</v>
      </c>
      <c r="C228" s="35">
        <f t="shared" ca="1" si="85"/>
        <v>-27000</v>
      </c>
      <c r="D228" s="46">
        <f ca="1">IF(AB227&gt;0,ROUND(PMT(EvalSheet!$F$92/12,EvalSheet!$F$96*12,-C228),5),0)</f>
        <v>0</v>
      </c>
      <c r="E228" s="6">
        <f t="shared" ca="1" si="86"/>
        <v>0</v>
      </c>
      <c r="F228" s="2">
        <f t="shared" ca="1" si="72"/>
        <v>0</v>
      </c>
      <c r="G228" s="80">
        <f t="shared" ca="1" si="73"/>
        <v>0</v>
      </c>
      <c r="H228" s="79">
        <f t="shared" ca="1" si="74"/>
        <v>0</v>
      </c>
      <c r="I228" s="80">
        <f t="shared" ca="1" si="75"/>
        <v>0</v>
      </c>
      <c r="J228" s="80">
        <f t="shared" ca="1" si="76"/>
        <v>0</v>
      </c>
      <c r="K228" s="6">
        <f t="shared" ca="1" si="87"/>
        <v>0</v>
      </c>
      <c r="L228" s="7">
        <v>0</v>
      </c>
      <c r="M228" s="7">
        <f t="shared" ca="1" si="88"/>
        <v>0</v>
      </c>
      <c r="N228" s="7">
        <f t="shared" ca="1" si="89"/>
        <v>0</v>
      </c>
      <c r="O228" s="7">
        <f t="shared" ca="1" si="90"/>
        <v>0</v>
      </c>
      <c r="P228" s="7">
        <f t="shared" ca="1" si="91"/>
        <v>0</v>
      </c>
      <c r="Q228" s="6">
        <f t="shared" ca="1" si="92"/>
        <v>0</v>
      </c>
      <c r="R228" s="7">
        <f t="shared" ca="1" si="93"/>
        <v>0</v>
      </c>
      <c r="S228" s="2">
        <f t="shared" ca="1" si="77"/>
        <v>0</v>
      </c>
      <c r="T228" s="80">
        <f t="shared" ca="1" si="78"/>
        <v>0</v>
      </c>
      <c r="U228" s="79">
        <f t="shared" ca="1" si="79"/>
        <v>0</v>
      </c>
      <c r="V228" s="80">
        <f t="shared" ca="1" si="80"/>
        <v>0</v>
      </c>
      <c r="W228" s="80">
        <f t="shared" ca="1" si="81"/>
        <v>0</v>
      </c>
      <c r="X228">
        <f t="shared" ca="1" si="94"/>
        <v>0</v>
      </c>
      <c r="Y228" s="35">
        <f t="shared" ca="1" si="82"/>
        <v>0</v>
      </c>
      <c r="Z228" s="35">
        <f t="shared" ca="1" si="83"/>
        <v>0</v>
      </c>
      <c r="AA228" s="42">
        <f t="shared" ca="1" si="95"/>
        <v>0</v>
      </c>
      <c r="AB228" s="42">
        <f t="shared" ca="1" si="84"/>
        <v>0</v>
      </c>
    </row>
    <row r="229" spans="2:28" x14ac:dyDescent="0.25">
      <c r="B229">
        <v>227</v>
      </c>
      <c r="C229" s="35">
        <f t="shared" ca="1" si="85"/>
        <v>-27000</v>
      </c>
      <c r="D229" s="46">
        <f ca="1">IF(AB228&gt;0,ROUND(PMT(EvalSheet!$F$92/12,EvalSheet!$F$96*12,-C229),5),0)</f>
        <v>0</v>
      </c>
      <c r="E229" s="6">
        <f t="shared" ca="1" si="86"/>
        <v>0</v>
      </c>
      <c r="F229" s="2">
        <f t="shared" ca="1" si="72"/>
        <v>0</v>
      </c>
      <c r="G229" s="80">
        <f t="shared" ca="1" si="73"/>
        <v>0</v>
      </c>
      <c r="H229" s="79">
        <f t="shared" ca="1" si="74"/>
        <v>0</v>
      </c>
      <c r="I229" s="80">
        <f t="shared" ca="1" si="75"/>
        <v>0</v>
      </c>
      <c r="J229" s="80">
        <f t="shared" ca="1" si="76"/>
        <v>0</v>
      </c>
      <c r="K229" s="6">
        <f t="shared" ca="1" si="87"/>
        <v>0</v>
      </c>
      <c r="L229" s="7">
        <v>0</v>
      </c>
      <c r="M229" s="7">
        <f t="shared" ca="1" si="88"/>
        <v>0</v>
      </c>
      <c r="N229" s="7">
        <f t="shared" ca="1" si="89"/>
        <v>0</v>
      </c>
      <c r="O229" s="7">
        <f t="shared" ca="1" si="90"/>
        <v>0</v>
      </c>
      <c r="P229" s="7">
        <f t="shared" ca="1" si="91"/>
        <v>0</v>
      </c>
      <c r="Q229" s="6">
        <f t="shared" ca="1" si="92"/>
        <v>0</v>
      </c>
      <c r="R229" s="7">
        <f t="shared" ca="1" si="93"/>
        <v>0</v>
      </c>
      <c r="S229" s="2">
        <f t="shared" ca="1" si="77"/>
        <v>0</v>
      </c>
      <c r="T229" s="80">
        <f t="shared" ca="1" si="78"/>
        <v>0</v>
      </c>
      <c r="U229" s="79">
        <f t="shared" ca="1" si="79"/>
        <v>0</v>
      </c>
      <c r="V229" s="80">
        <f t="shared" ca="1" si="80"/>
        <v>0</v>
      </c>
      <c r="W229" s="80">
        <f t="shared" ca="1" si="81"/>
        <v>0</v>
      </c>
      <c r="X229">
        <f t="shared" ca="1" si="94"/>
        <v>0</v>
      </c>
      <c r="Y229" s="35">
        <f t="shared" ca="1" si="82"/>
        <v>0</v>
      </c>
      <c r="Z229" s="35">
        <f t="shared" ca="1" si="83"/>
        <v>0</v>
      </c>
      <c r="AA229" s="42">
        <f t="shared" ca="1" si="95"/>
        <v>0</v>
      </c>
      <c r="AB229" s="42">
        <f t="shared" ca="1" si="84"/>
        <v>0</v>
      </c>
    </row>
    <row r="230" spans="2:28" x14ac:dyDescent="0.25">
      <c r="B230">
        <v>228</v>
      </c>
      <c r="C230" s="35">
        <f t="shared" ca="1" si="85"/>
        <v>-27000</v>
      </c>
      <c r="D230" s="46">
        <f ca="1">IF(AB229&gt;0,ROUND(PMT(EvalSheet!$F$92/12,EvalSheet!$F$96*12,-C230),5),0)</f>
        <v>0</v>
      </c>
      <c r="E230" s="6">
        <f t="shared" ca="1" si="86"/>
        <v>0</v>
      </c>
      <c r="F230" s="2">
        <f t="shared" ca="1" si="72"/>
        <v>0</v>
      </c>
      <c r="G230" s="80">
        <f t="shared" ca="1" si="73"/>
        <v>0</v>
      </c>
      <c r="H230" s="79">
        <f t="shared" ca="1" si="74"/>
        <v>0</v>
      </c>
      <c r="I230" s="80">
        <f t="shared" ca="1" si="75"/>
        <v>0</v>
      </c>
      <c r="J230" s="80">
        <f t="shared" ca="1" si="76"/>
        <v>0</v>
      </c>
      <c r="K230" s="6">
        <f t="shared" ca="1" si="87"/>
        <v>0</v>
      </c>
      <c r="L230" s="7">
        <v>0</v>
      </c>
      <c r="M230" s="7">
        <f t="shared" ca="1" si="88"/>
        <v>0</v>
      </c>
      <c r="N230" s="7">
        <f t="shared" ca="1" si="89"/>
        <v>0</v>
      </c>
      <c r="O230" s="7">
        <f t="shared" ca="1" si="90"/>
        <v>0</v>
      </c>
      <c r="P230" s="7">
        <f t="shared" ca="1" si="91"/>
        <v>0</v>
      </c>
      <c r="Q230" s="6">
        <f t="shared" ca="1" si="92"/>
        <v>0</v>
      </c>
      <c r="R230" s="7">
        <f t="shared" ca="1" si="93"/>
        <v>0</v>
      </c>
      <c r="S230" s="2">
        <f t="shared" ca="1" si="77"/>
        <v>0</v>
      </c>
      <c r="T230" s="80">
        <f t="shared" ca="1" si="78"/>
        <v>0</v>
      </c>
      <c r="U230" s="79">
        <f t="shared" ca="1" si="79"/>
        <v>0</v>
      </c>
      <c r="V230" s="80">
        <f t="shared" ca="1" si="80"/>
        <v>0</v>
      </c>
      <c r="W230" s="80">
        <f t="shared" ca="1" si="81"/>
        <v>0</v>
      </c>
      <c r="X230">
        <f t="shared" ca="1" si="94"/>
        <v>0</v>
      </c>
      <c r="Y230" s="35">
        <f t="shared" ca="1" si="82"/>
        <v>0</v>
      </c>
      <c r="Z230" s="35">
        <f t="shared" ca="1" si="83"/>
        <v>0</v>
      </c>
      <c r="AA230" s="42">
        <f t="shared" ca="1" si="95"/>
        <v>0</v>
      </c>
      <c r="AB230" s="42">
        <f t="shared" ca="1" si="84"/>
        <v>0</v>
      </c>
    </row>
    <row r="231" spans="2:28" x14ac:dyDescent="0.25">
      <c r="B231">
        <v>229</v>
      </c>
      <c r="C231" s="35">
        <f t="shared" ca="1" si="85"/>
        <v>-27000</v>
      </c>
      <c r="D231" s="46">
        <f ca="1">IF(AB230&gt;0,ROUND(PMT(EvalSheet!$F$92/12,EvalSheet!$F$96*12,-C231),5),0)</f>
        <v>0</v>
      </c>
      <c r="E231" s="6">
        <f t="shared" ca="1" si="86"/>
        <v>0</v>
      </c>
      <c r="F231" s="2">
        <f t="shared" ca="1" si="72"/>
        <v>0</v>
      </c>
      <c r="G231" s="80">
        <f t="shared" ca="1" si="73"/>
        <v>0</v>
      </c>
      <c r="H231" s="79">
        <f t="shared" ca="1" si="74"/>
        <v>0</v>
      </c>
      <c r="I231" s="80">
        <f t="shared" ca="1" si="75"/>
        <v>0</v>
      </c>
      <c r="J231" s="80">
        <f t="shared" ca="1" si="76"/>
        <v>0</v>
      </c>
      <c r="K231" s="6">
        <f t="shared" ca="1" si="87"/>
        <v>0</v>
      </c>
      <c r="L231" s="7">
        <v>0</v>
      </c>
      <c r="M231" s="7">
        <f t="shared" ca="1" si="88"/>
        <v>0</v>
      </c>
      <c r="N231" s="7">
        <f t="shared" ca="1" si="89"/>
        <v>0</v>
      </c>
      <c r="O231" s="7">
        <f t="shared" ca="1" si="90"/>
        <v>0</v>
      </c>
      <c r="P231" s="7">
        <f t="shared" ca="1" si="91"/>
        <v>0</v>
      </c>
      <c r="Q231" s="6">
        <f t="shared" ca="1" si="92"/>
        <v>0</v>
      </c>
      <c r="R231" s="7">
        <f t="shared" ca="1" si="93"/>
        <v>0</v>
      </c>
      <c r="S231" s="2">
        <f t="shared" ca="1" si="77"/>
        <v>0</v>
      </c>
      <c r="T231" s="80">
        <f t="shared" ca="1" si="78"/>
        <v>0</v>
      </c>
      <c r="U231" s="79">
        <f t="shared" ca="1" si="79"/>
        <v>0</v>
      </c>
      <c r="V231" s="80">
        <f t="shared" ca="1" si="80"/>
        <v>0</v>
      </c>
      <c r="W231" s="80">
        <f t="shared" ca="1" si="81"/>
        <v>0</v>
      </c>
      <c r="X231">
        <f t="shared" ca="1" si="94"/>
        <v>0</v>
      </c>
      <c r="Y231" s="35">
        <f t="shared" ca="1" si="82"/>
        <v>0</v>
      </c>
      <c r="Z231" s="35">
        <f t="shared" ca="1" si="83"/>
        <v>0</v>
      </c>
      <c r="AA231" s="42">
        <f t="shared" ca="1" si="95"/>
        <v>0</v>
      </c>
      <c r="AB231" s="42">
        <f t="shared" ca="1" si="84"/>
        <v>0</v>
      </c>
    </row>
    <row r="232" spans="2:28" x14ac:dyDescent="0.25">
      <c r="B232">
        <v>230</v>
      </c>
      <c r="C232" s="35">
        <f t="shared" ca="1" si="85"/>
        <v>-27000</v>
      </c>
      <c r="D232" s="46">
        <f ca="1">IF(AB231&gt;0,ROUND(PMT(EvalSheet!$F$92/12,EvalSheet!$F$96*12,-C232),5),0)</f>
        <v>0</v>
      </c>
      <c r="E232" s="6">
        <f t="shared" ca="1" si="86"/>
        <v>0</v>
      </c>
      <c r="F232" s="2">
        <f t="shared" ca="1" si="72"/>
        <v>0</v>
      </c>
      <c r="G232" s="80">
        <f t="shared" ca="1" si="73"/>
        <v>0</v>
      </c>
      <c r="H232" s="79">
        <f t="shared" ca="1" si="74"/>
        <v>0</v>
      </c>
      <c r="I232" s="80">
        <f t="shared" ca="1" si="75"/>
        <v>0</v>
      </c>
      <c r="J232" s="80">
        <f t="shared" ca="1" si="76"/>
        <v>0</v>
      </c>
      <c r="K232" s="6">
        <f t="shared" ca="1" si="87"/>
        <v>0</v>
      </c>
      <c r="L232" s="7">
        <v>0</v>
      </c>
      <c r="M232" s="7">
        <f t="shared" ca="1" si="88"/>
        <v>0</v>
      </c>
      <c r="N232" s="7">
        <f t="shared" ca="1" si="89"/>
        <v>0</v>
      </c>
      <c r="O232" s="7">
        <f t="shared" ca="1" si="90"/>
        <v>0</v>
      </c>
      <c r="P232" s="7">
        <f t="shared" ca="1" si="91"/>
        <v>0</v>
      </c>
      <c r="Q232" s="6">
        <f t="shared" ca="1" si="92"/>
        <v>0</v>
      </c>
      <c r="R232" s="7">
        <f t="shared" ca="1" si="93"/>
        <v>0</v>
      </c>
      <c r="S232" s="2">
        <f t="shared" ca="1" si="77"/>
        <v>0</v>
      </c>
      <c r="T232" s="80">
        <f t="shared" ca="1" si="78"/>
        <v>0</v>
      </c>
      <c r="U232" s="79">
        <f t="shared" ca="1" si="79"/>
        <v>0</v>
      </c>
      <c r="V232" s="80">
        <f t="shared" ca="1" si="80"/>
        <v>0</v>
      </c>
      <c r="W232" s="80">
        <f t="shared" ca="1" si="81"/>
        <v>0</v>
      </c>
      <c r="X232">
        <f t="shared" ca="1" si="94"/>
        <v>0</v>
      </c>
      <c r="Y232" s="35">
        <f t="shared" ca="1" si="82"/>
        <v>0</v>
      </c>
      <c r="Z232" s="35">
        <f t="shared" ca="1" si="83"/>
        <v>0</v>
      </c>
      <c r="AA232" s="42">
        <f t="shared" ca="1" si="95"/>
        <v>0</v>
      </c>
      <c r="AB232" s="42">
        <f t="shared" ca="1" si="84"/>
        <v>0</v>
      </c>
    </row>
    <row r="233" spans="2:28" x14ac:dyDescent="0.25">
      <c r="B233">
        <v>231</v>
      </c>
      <c r="C233" s="35">
        <f t="shared" ca="1" si="85"/>
        <v>-27000</v>
      </c>
      <c r="D233" s="46">
        <f ca="1">IF(AB232&gt;0,ROUND(PMT(EvalSheet!$F$92/12,EvalSheet!$F$96*12,-C233),5),0)</f>
        <v>0</v>
      </c>
      <c r="E233" s="6">
        <f t="shared" ca="1" si="86"/>
        <v>0</v>
      </c>
      <c r="F233" s="2">
        <f t="shared" ca="1" si="72"/>
        <v>0</v>
      </c>
      <c r="G233" s="80">
        <f t="shared" ca="1" si="73"/>
        <v>0</v>
      </c>
      <c r="H233" s="79">
        <f t="shared" ca="1" si="74"/>
        <v>0</v>
      </c>
      <c r="I233" s="80">
        <f t="shared" ca="1" si="75"/>
        <v>0</v>
      </c>
      <c r="J233" s="80">
        <f t="shared" ca="1" si="76"/>
        <v>0</v>
      </c>
      <c r="K233" s="6">
        <f t="shared" ca="1" si="87"/>
        <v>0</v>
      </c>
      <c r="L233" s="7">
        <v>0</v>
      </c>
      <c r="M233" s="7">
        <f t="shared" ca="1" si="88"/>
        <v>0</v>
      </c>
      <c r="N233" s="7">
        <f t="shared" ca="1" si="89"/>
        <v>0</v>
      </c>
      <c r="O233" s="7">
        <f t="shared" ca="1" si="90"/>
        <v>0</v>
      </c>
      <c r="P233" s="7">
        <f t="shared" ca="1" si="91"/>
        <v>0</v>
      </c>
      <c r="Q233" s="6">
        <f t="shared" ca="1" si="92"/>
        <v>0</v>
      </c>
      <c r="R233" s="7">
        <f t="shared" ca="1" si="93"/>
        <v>0</v>
      </c>
      <c r="S233" s="2">
        <f t="shared" ca="1" si="77"/>
        <v>0</v>
      </c>
      <c r="T233" s="80">
        <f t="shared" ca="1" si="78"/>
        <v>0</v>
      </c>
      <c r="U233" s="79">
        <f t="shared" ca="1" si="79"/>
        <v>0</v>
      </c>
      <c r="V233" s="80">
        <f t="shared" ca="1" si="80"/>
        <v>0</v>
      </c>
      <c r="W233" s="80">
        <f t="shared" ca="1" si="81"/>
        <v>0</v>
      </c>
      <c r="X233">
        <f t="shared" ca="1" si="94"/>
        <v>0</v>
      </c>
      <c r="Y233" s="35">
        <f t="shared" ca="1" si="82"/>
        <v>0</v>
      </c>
      <c r="Z233" s="35">
        <f t="shared" ca="1" si="83"/>
        <v>0</v>
      </c>
      <c r="AA233" s="42">
        <f t="shared" ca="1" si="95"/>
        <v>0</v>
      </c>
      <c r="AB233" s="42">
        <f t="shared" ca="1" si="84"/>
        <v>0</v>
      </c>
    </row>
    <row r="234" spans="2:28" x14ac:dyDescent="0.25">
      <c r="B234">
        <v>232</v>
      </c>
      <c r="C234" s="35">
        <f t="shared" ca="1" si="85"/>
        <v>-27000</v>
      </c>
      <c r="D234" s="46">
        <f ca="1">IF(AB233&gt;0,ROUND(PMT(EvalSheet!$F$92/12,EvalSheet!$F$96*12,-C234),5),0)</f>
        <v>0</v>
      </c>
      <c r="E234" s="6">
        <f t="shared" ca="1" si="86"/>
        <v>0</v>
      </c>
      <c r="F234" s="2">
        <f t="shared" ca="1" si="72"/>
        <v>0</v>
      </c>
      <c r="G234" s="80">
        <f t="shared" ca="1" si="73"/>
        <v>0</v>
      </c>
      <c r="H234" s="79">
        <f t="shared" ca="1" si="74"/>
        <v>0</v>
      </c>
      <c r="I234" s="80">
        <f t="shared" ca="1" si="75"/>
        <v>0</v>
      </c>
      <c r="J234" s="80">
        <f t="shared" ca="1" si="76"/>
        <v>0</v>
      </c>
      <c r="K234" s="6">
        <f t="shared" ca="1" si="87"/>
        <v>0</v>
      </c>
      <c r="L234" s="7">
        <v>0</v>
      </c>
      <c r="M234" s="7">
        <f t="shared" ca="1" si="88"/>
        <v>0</v>
      </c>
      <c r="N234" s="7">
        <f t="shared" ca="1" si="89"/>
        <v>0</v>
      </c>
      <c r="O234" s="7">
        <f t="shared" ca="1" si="90"/>
        <v>0</v>
      </c>
      <c r="P234" s="7">
        <f t="shared" ca="1" si="91"/>
        <v>0</v>
      </c>
      <c r="Q234" s="6">
        <f t="shared" ca="1" si="92"/>
        <v>0</v>
      </c>
      <c r="R234" s="7">
        <f t="shared" ca="1" si="93"/>
        <v>0</v>
      </c>
      <c r="S234" s="2">
        <f t="shared" ca="1" si="77"/>
        <v>0</v>
      </c>
      <c r="T234" s="80">
        <f t="shared" ca="1" si="78"/>
        <v>0</v>
      </c>
      <c r="U234" s="79">
        <f t="shared" ca="1" si="79"/>
        <v>0</v>
      </c>
      <c r="V234" s="80">
        <f t="shared" ca="1" si="80"/>
        <v>0</v>
      </c>
      <c r="W234" s="80">
        <f t="shared" ca="1" si="81"/>
        <v>0</v>
      </c>
      <c r="X234">
        <f t="shared" ca="1" si="94"/>
        <v>0</v>
      </c>
      <c r="Y234" s="35">
        <f t="shared" ca="1" si="82"/>
        <v>0</v>
      </c>
      <c r="Z234" s="35">
        <f t="shared" ca="1" si="83"/>
        <v>0</v>
      </c>
      <c r="AA234" s="42">
        <f t="shared" ca="1" si="95"/>
        <v>0</v>
      </c>
      <c r="AB234" s="42">
        <f t="shared" ca="1" si="84"/>
        <v>0</v>
      </c>
    </row>
    <row r="235" spans="2:28" x14ac:dyDescent="0.25">
      <c r="B235">
        <v>233</v>
      </c>
      <c r="C235" s="35">
        <f t="shared" ca="1" si="85"/>
        <v>-27000</v>
      </c>
      <c r="D235" s="46">
        <f ca="1">IF(AB234&gt;0,ROUND(PMT(EvalSheet!$F$92/12,EvalSheet!$F$96*12,-C235),5),0)</f>
        <v>0</v>
      </c>
      <c r="E235" s="6">
        <f t="shared" ca="1" si="86"/>
        <v>0</v>
      </c>
      <c r="F235" s="2">
        <f t="shared" ca="1" si="72"/>
        <v>0</v>
      </c>
      <c r="G235" s="80">
        <f t="shared" ca="1" si="73"/>
        <v>0</v>
      </c>
      <c r="H235" s="79">
        <f t="shared" ca="1" si="74"/>
        <v>0</v>
      </c>
      <c r="I235" s="80">
        <f t="shared" ca="1" si="75"/>
        <v>0</v>
      </c>
      <c r="J235" s="80">
        <f t="shared" ca="1" si="76"/>
        <v>0</v>
      </c>
      <c r="K235" s="6">
        <f t="shared" ca="1" si="87"/>
        <v>0</v>
      </c>
      <c r="L235" s="7">
        <v>0</v>
      </c>
      <c r="M235" s="7">
        <f t="shared" ca="1" si="88"/>
        <v>0</v>
      </c>
      <c r="N235" s="7">
        <f t="shared" ca="1" si="89"/>
        <v>0</v>
      </c>
      <c r="O235" s="7">
        <f t="shared" ca="1" si="90"/>
        <v>0</v>
      </c>
      <c r="P235" s="7">
        <f t="shared" ca="1" si="91"/>
        <v>0</v>
      </c>
      <c r="Q235" s="6">
        <f t="shared" ca="1" si="92"/>
        <v>0</v>
      </c>
      <c r="R235" s="7">
        <f t="shared" ca="1" si="93"/>
        <v>0</v>
      </c>
      <c r="S235" s="2">
        <f t="shared" ca="1" si="77"/>
        <v>0</v>
      </c>
      <c r="T235" s="80">
        <f t="shared" ca="1" si="78"/>
        <v>0</v>
      </c>
      <c r="U235" s="79">
        <f t="shared" ca="1" si="79"/>
        <v>0</v>
      </c>
      <c r="V235" s="80">
        <f t="shared" ca="1" si="80"/>
        <v>0</v>
      </c>
      <c r="W235" s="80">
        <f t="shared" ca="1" si="81"/>
        <v>0</v>
      </c>
      <c r="X235">
        <f t="shared" ca="1" si="94"/>
        <v>0</v>
      </c>
      <c r="Y235" s="35">
        <f t="shared" ca="1" si="82"/>
        <v>0</v>
      </c>
      <c r="Z235" s="35">
        <f t="shared" ca="1" si="83"/>
        <v>0</v>
      </c>
      <c r="AA235" s="42">
        <f t="shared" ca="1" si="95"/>
        <v>0</v>
      </c>
      <c r="AB235" s="42">
        <f t="shared" ca="1" si="84"/>
        <v>0</v>
      </c>
    </row>
    <row r="236" spans="2:28" x14ac:dyDescent="0.25">
      <c r="B236">
        <v>234</v>
      </c>
      <c r="C236" s="35">
        <f t="shared" ca="1" si="85"/>
        <v>-27000</v>
      </c>
      <c r="D236" s="46">
        <f ca="1">IF(AB235&gt;0,ROUND(PMT(EvalSheet!$F$92/12,EvalSheet!$F$96*12,-C236),5),0)</f>
        <v>0</v>
      </c>
      <c r="E236" s="6">
        <f t="shared" ca="1" si="86"/>
        <v>0</v>
      </c>
      <c r="F236" s="2">
        <f t="shared" ca="1" si="72"/>
        <v>0</v>
      </c>
      <c r="G236" s="80">
        <f t="shared" ca="1" si="73"/>
        <v>0</v>
      </c>
      <c r="H236" s="79">
        <f t="shared" ca="1" si="74"/>
        <v>0</v>
      </c>
      <c r="I236" s="80">
        <f t="shared" ca="1" si="75"/>
        <v>0</v>
      </c>
      <c r="J236" s="80">
        <f t="shared" ca="1" si="76"/>
        <v>0</v>
      </c>
      <c r="K236" s="6">
        <f t="shared" ca="1" si="87"/>
        <v>0</v>
      </c>
      <c r="L236" s="7">
        <v>0</v>
      </c>
      <c r="M236" s="7">
        <f t="shared" ca="1" si="88"/>
        <v>0</v>
      </c>
      <c r="N236" s="7">
        <f t="shared" ca="1" si="89"/>
        <v>0</v>
      </c>
      <c r="O236" s="7">
        <f t="shared" ca="1" si="90"/>
        <v>0</v>
      </c>
      <c r="P236" s="7">
        <f t="shared" ca="1" si="91"/>
        <v>0</v>
      </c>
      <c r="Q236" s="6">
        <f t="shared" ca="1" si="92"/>
        <v>0</v>
      </c>
      <c r="R236" s="7">
        <f t="shared" ca="1" si="93"/>
        <v>0</v>
      </c>
      <c r="S236" s="2">
        <f t="shared" ca="1" si="77"/>
        <v>0</v>
      </c>
      <c r="T236" s="80">
        <f t="shared" ca="1" si="78"/>
        <v>0</v>
      </c>
      <c r="U236" s="79">
        <f t="shared" ca="1" si="79"/>
        <v>0</v>
      </c>
      <c r="V236" s="80">
        <f t="shared" ca="1" si="80"/>
        <v>0</v>
      </c>
      <c r="W236" s="80">
        <f t="shared" ca="1" si="81"/>
        <v>0</v>
      </c>
      <c r="X236">
        <f t="shared" ca="1" si="94"/>
        <v>0</v>
      </c>
      <c r="Y236" s="35">
        <f t="shared" ca="1" si="82"/>
        <v>0</v>
      </c>
      <c r="Z236" s="35">
        <f t="shared" ca="1" si="83"/>
        <v>0</v>
      </c>
      <c r="AA236" s="42">
        <f t="shared" ca="1" si="95"/>
        <v>0</v>
      </c>
      <c r="AB236" s="42">
        <f t="shared" ca="1" si="84"/>
        <v>0</v>
      </c>
    </row>
    <row r="237" spans="2:28" x14ac:dyDescent="0.25">
      <c r="B237">
        <v>235</v>
      </c>
      <c r="C237" s="35">
        <f t="shared" ca="1" si="85"/>
        <v>-27000</v>
      </c>
      <c r="D237" s="46">
        <f ca="1">IF(AB236&gt;0,ROUND(PMT(EvalSheet!$F$92/12,EvalSheet!$F$96*12,-C237),5),0)</f>
        <v>0</v>
      </c>
      <c r="E237" s="6">
        <f t="shared" ca="1" si="86"/>
        <v>0</v>
      </c>
      <c r="F237" s="2">
        <f t="shared" ca="1" si="72"/>
        <v>0</v>
      </c>
      <c r="G237" s="80">
        <f t="shared" ca="1" si="73"/>
        <v>0</v>
      </c>
      <c r="H237" s="79">
        <f t="shared" ca="1" si="74"/>
        <v>0</v>
      </c>
      <c r="I237" s="80">
        <f t="shared" ca="1" si="75"/>
        <v>0</v>
      </c>
      <c r="J237" s="80">
        <f t="shared" ca="1" si="76"/>
        <v>0</v>
      </c>
      <c r="K237" s="6">
        <f t="shared" ca="1" si="87"/>
        <v>0</v>
      </c>
      <c r="L237" s="7">
        <v>0</v>
      </c>
      <c r="M237" s="7">
        <f t="shared" ca="1" si="88"/>
        <v>0</v>
      </c>
      <c r="N237" s="7">
        <f t="shared" ca="1" si="89"/>
        <v>0</v>
      </c>
      <c r="O237" s="7">
        <f t="shared" ca="1" si="90"/>
        <v>0</v>
      </c>
      <c r="P237" s="7">
        <f t="shared" ca="1" si="91"/>
        <v>0</v>
      </c>
      <c r="Q237" s="6">
        <f t="shared" ca="1" si="92"/>
        <v>0</v>
      </c>
      <c r="R237" s="7">
        <f t="shared" ca="1" si="93"/>
        <v>0</v>
      </c>
      <c r="S237" s="2">
        <f t="shared" ca="1" si="77"/>
        <v>0</v>
      </c>
      <c r="T237" s="80">
        <f t="shared" ca="1" si="78"/>
        <v>0</v>
      </c>
      <c r="U237" s="79">
        <f t="shared" ca="1" si="79"/>
        <v>0</v>
      </c>
      <c r="V237" s="80">
        <f t="shared" ca="1" si="80"/>
        <v>0</v>
      </c>
      <c r="W237" s="80">
        <f t="shared" ca="1" si="81"/>
        <v>0</v>
      </c>
      <c r="X237">
        <f t="shared" ca="1" si="94"/>
        <v>0</v>
      </c>
      <c r="Y237" s="35">
        <f t="shared" ca="1" si="82"/>
        <v>0</v>
      </c>
      <c r="Z237" s="35">
        <f t="shared" ca="1" si="83"/>
        <v>0</v>
      </c>
      <c r="AA237" s="42">
        <f t="shared" ca="1" si="95"/>
        <v>0</v>
      </c>
      <c r="AB237" s="42">
        <f t="shared" ca="1" si="84"/>
        <v>0</v>
      </c>
    </row>
    <row r="238" spans="2:28" x14ac:dyDescent="0.25">
      <c r="B238">
        <v>236</v>
      </c>
      <c r="C238" s="35">
        <f t="shared" ca="1" si="85"/>
        <v>-27000</v>
      </c>
      <c r="D238" s="46">
        <f ca="1">IF(AB237&gt;0,ROUND(PMT(EvalSheet!$F$92/12,EvalSheet!$F$96*12,-C238),5),0)</f>
        <v>0</v>
      </c>
      <c r="E238" s="6">
        <f t="shared" ca="1" si="86"/>
        <v>0</v>
      </c>
      <c r="F238" s="2">
        <f t="shared" ca="1" si="72"/>
        <v>0</v>
      </c>
      <c r="G238" s="80">
        <f t="shared" ca="1" si="73"/>
        <v>0</v>
      </c>
      <c r="H238" s="79">
        <f t="shared" ca="1" si="74"/>
        <v>0</v>
      </c>
      <c r="I238" s="80">
        <f t="shared" ca="1" si="75"/>
        <v>0</v>
      </c>
      <c r="J238" s="80">
        <f t="shared" ca="1" si="76"/>
        <v>0</v>
      </c>
      <c r="K238" s="6">
        <f t="shared" ca="1" si="87"/>
        <v>0</v>
      </c>
      <c r="L238" s="7">
        <v>0</v>
      </c>
      <c r="M238" s="7">
        <f t="shared" ca="1" si="88"/>
        <v>0</v>
      </c>
      <c r="N238" s="7">
        <f t="shared" ca="1" si="89"/>
        <v>0</v>
      </c>
      <c r="O238" s="7">
        <f t="shared" ca="1" si="90"/>
        <v>0</v>
      </c>
      <c r="P238" s="7">
        <f t="shared" ca="1" si="91"/>
        <v>0</v>
      </c>
      <c r="Q238" s="6">
        <f t="shared" ca="1" si="92"/>
        <v>0</v>
      </c>
      <c r="R238" s="7">
        <f t="shared" ca="1" si="93"/>
        <v>0</v>
      </c>
      <c r="S238" s="2">
        <f t="shared" ca="1" si="77"/>
        <v>0</v>
      </c>
      <c r="T238" s="80">
        <f t="shared" ca="1" si="78"/>
        <v>0</v>
      </c>
      <c r="U238" s="79">
        <f t="shared" ca="1" si="79"/>
        <v>0</v>
      </c>
      <c r="V238" s="80">
        <f t="shared" ca="1" si="80"/>
        <v>0</v>
      </c>
      <c r="W238" s="80">
        <f t="shared" ca="1" si="81"/>
        <v>0</v>
      </c>
      <c r="X238">
        <f t="shared" ca="1" si="94"/>
        <v>0</v>
      </c>
      <c r="Y238" s="35">
        <f t="shared" ca="1" si="82"/>
        <v>0</v>
      </c>
      <c r="Z238" s="35">
        <f t="shared" ca="1" si="83"/>
        <v>0</v>
      </c>
      <c r="AA238" s="42">
        <f t="shared" ca="1" si="95"/>
        <v>0</v>
      </c>
      <c r="AB238" s="42">
        <f t="shared" ca="1" si="84"/>
        <v>0</v>
      </c>
    </row>
    <row r="239" spans="2:28" x14ac:dyDescent="0.25">
      <c r="B239">
        <v>237</v>
      </c>
      <c r="C239" s="35">
        <f t="shared" ca="1" si="85"/>
        <v>-27000</v>
      </c>
      <c r="D239" s="46">
        <f ca="1">IF(AB238&gt;0,ROUND(PMT(EvalSheet!$F$92/12,EvalSheet!$F$96*12,-C239),5),0)</f>
        <v>0</v>
      </c>
      <c r="E239" s="6">
        <f t="shared" ca="1" si="86"/>
        <v>0</v>
      </c>
      <c r="F239" s="2">
        <f t="shared" ca="1" si="72"/>
        <v>0</v>
      </c>
      <c r="G239" s="80">
        <f t="shared" ca="1" si="73"/>
        <v>0</v>
      </c>
      <c r="H239" s="79">
        <f t="shared" ca="1" si="74"/>
        <v>0</v>
      </c>
      <c r="I239" s="80">
        <f t="shared" ca="1" si="75"/>
        <v>0</v>
      </c>
      <c r="J239" s="80">
        <f t="shared" ca="1" si="76"/>
        <v>0</v>
      </c>
      <c r="K239" s="6">
        <f t="shared" ca="1" si="87"/>
        <v>0</v>
      </c>
      <c r="L239" s="7">
        <v>0</v>
      </c>
      <c r="M239" s="7">
        <f t="shared" ca="1" si="88"/>
        <v>0</v>
      </c>
      <c r="N239" s="7">
        <f t="shared" ca="1" si="89"/>
        <v>0</v>
      </c>
      <c r="O239" s="7">
        <f t="shared" ca="1" si="90"/>
        <v>0</v>
      </c>
      <c r="P239" s="7">
        <f t="shared" ca="1" si="91"/>
        <v>0</v>
      </c>
      <c r="Q239" s="6">
        <f t="shared" ca="1" si="92"/>
        <v>0</v>
      </c>
      <c r="R239" s="7">
        <f t="shared" ca="1" si="93"/>
        <v>0</v>
      </c>
      <c r="S239" s="2">
        <f t="shared" ca="1" si="77"/>
        <v>0</v>
      </c>
      <c r="T239" s="80">
        <f t="shared" ca="1" si="78"/>
        <v>0</v>
      </c>
      <c r="U239" s="79">
        <f t="shared" ca="1" si="79"/>
        <v>0</v>
      </c>
      <c r="V239" s="80">
        <f t="shared" ca="1" si="80"/>
        <v>0</v>
      </c>
      <c r="W239" s="80">
        <f t="shared" ca="1" si="81"/>
        <v>0</v>
      </c>
      <c r="X239">
        <f t="shared" ca="1" si="94"/>
        <v>0</v>
      </c>
      <c r="Y239" s="35">
        <f t="shared" ca="1" si="82"/>
        <v>0</v>
      </c>
      <c r="Z239" s="35">
        <f t="shared" ca="1" si="83"/>
        <v>0</v>
      </c>
      <c r="AA239" s="42">
        <f t="shared" ca="1" si="95"/>
        <v>0</v>
      </c>
      <c r="AB239" s="42">
        <f t="shared" ca="1" si="84"/>
        <v>0</v>
      </c>
    </row>
    <row r="240" spans="2:28" x14ac:dyDescent="0.25">
      <c r="B240">
        <v>238</v>
      </c>
      <c r="C240" s="35">
        <f t="shared" ca="1" si="85"/>
        <v>-27000</v>
      </c>
      <c r="D240" s="46">
        <f ca="1">IF(AB239&gt;0,ROUND(PMT(EvalSheet!$F$92/12,EvalSheet!$F$96*12,-C240),5),0)</f>
        <v>0</v>
      </c>
      <c r="E240" s="6">
        <f t="shared" ca="1" si="86"/>
        <v>0</v>
      </c>
      <c r="F240" s="2">
        <f t="shared" ca="1" si="72"/>
        <v>0</v>
      </c>
      <c r="G240" s="80">
        <f t="shared" ca="1" si="73"/>
        <v>0</v>
      </c>
      <c r="H240" s="79">
        <f t="shared" ca="1" si="74"/>
        <v>0</v>
      </c>
      <c r="I240" s="80">
        <f t="shared" ca="1" si="75"/>
        <v>0</v>
      </c>
      <c r="J240" s="80">
        <f t="shared" ca="1" si="76"/>
        <v>0</v>
      </c>
      <c r="K240" s="6">
        <f t="shared" ca="1" si="87"/>
        <v>0</v>
      </c>
      <c r="L240" s="7">
        <v>0</v>
      </c>
      <c r="M240" s="7">
        <f t="shared" ca="1" si="88"/>
        <v>0</v>
      </c>
      <c r="N240" s="7">
        <f t="shared" ca="1" si="89"/>
        <v>0</v>
      </c>
      <c r="O240" s="7">
        <f t="shared" ca="1" si="90"/>
        <v>0</v>
      </c>
      <c r="P240" s="7">
        <f t="shared" ca="1" si="91"/>
        <v>0</v>
      </c>
      <c r="Q240" s="6">
        <f t="shared" ca="1" si="92"/>
        <v>0</v>
      </c>
      <c r="R240" s="7">
        <f t="shared" ca="1" si="93"/>
        <v>0</v>
      </c>
      <c r="S240" s="2">
        <f t="shared" ca="1" si="77"/>
        <v>0</v>
      </c>
      <c r="T240" s="80">
        <f t="shared" ca="1" si="78"/>
        <v>0</v>
      </c>
      <c r="U240" s="79">
        <f t="shared" ca="1" si="79"/>
        <v>0</v>
      </c>
      <c r="V240" s="80">
        <f t="shared" ca="1" si="80"/>
        <v>0</v>
      </c>
      <c r="W240" s="80">
        <f t="shared" ca="1" si="81"/>
        <v>0</v>
      </c>
      <c r="X240">
        <f t="shared" ca="1" si="94"/>
        <v>0</v>
      </c>
      <c r="Y240" s="35">
        <f t="shared" ca="1" si="82"/>
        <v>0</v>
      </c>
      <c r="Z240" s="35">
        <f t="shared" ca="1" si="83"/>
        <v>0</v>
      </c>
      <c r="AA240" s="42">
        <f t="shared" ca="1" si="95"/>
        <v>0</v>
      </c>
      <c r="AB240" s="42">
        <f t="shared" ca="1" si="84"/>
        <v>0</v>
      </c>
    </row>
    <row r="241" spans="2:28" x14ac:dyDescent="0.25">
      <c r="B241">
        <v>239</v>
      </c>
      <c r="C241" s="35">
        <f t="shared" ca="1" si="85"/>
        <v>-27000</v>
      </c>
      <c r="D241" s="46">
        <f ca="1">IF(AB240&gt;0,ROUND(PMT(EvalSheet!$F$92/12,EvalSheet!$F$96*12,-C241),5),0)</f>
        <v>0</v>
      </c>
      <c r="E241" s="6">
        <f t="shared" ca="1" si="86"/>
        <v>0</v>
      </c>
      <c r="F241" s="2">
        <f t="shared" ca="1" si="72"/>
        <v>0</v>
      </c>
      <c r="G241" s="80">
        <f t="shared" ca="1" si="73"/>
        <v>0</v>
      </c>
      <c r="H241" s="79">
        <f t="shared" ca="1" si="74"/>
        <v>0</v>
      </c>
      <c r="I241" s="80">
        <f t="shared" ca="1" si="75"/>
        <v>0</v>
      </c>
      <c r="J241" s="80">
        <f t="shared" ca="1" si="76"/>
        <v>0</v>
      </c>
      <c r="K241" s="6">
        <f t="shared" ca="1" si="87"/>
        <v>0</v>
      </c>
      <c r="L241" s="7">
        <v>0</v>
      </c>
      <c r="M241" s="7">
        <f t="shared" ca="1" si="88"/>
        <v>0</v>
      </c>
      <c r="N241" s="7">
        <f t="shared" ca="1" si="89"/>
        <v>0</v>
      </c>
      <c r="O241" s="7">
        <f t="shared" ca="1" si="90"/>
        <v>0</v>
      </c>
      <c r="P241" s="7">
        <f t="shared" ca="1" si="91"/>
        <v>0</v>
      </c>
      <c r="Q241" s="6">
        <f t="shared" ca="1" si="92"/>
        <v>0</v>
      </c>
      <c r="R241" s="7">
        <f t="shared" ca="1" si="93"/>
        <v>0</v>
      </c>
      <c r="S241" s="2">
        <f t="shared" ca="1" si="77"/>
        <v>0</v>
      </c>
      <c r="T241" s="80">
        <f t="shared" ca="1" si="78"/>
        <v>0</v>
      </c>
      <c r="U241" s="79">
        <f t="shared" ca="1" si="79"/>
        <v>0</v>
      </c>
      <c r="V241" s="80">
        <f t="shared" ca="1" si="80"/>
        <v>0</v>
      </c>
      <c r="W241" s="80">
        <f t="shared" ca="1" si="81"/>
        <v>0</v>
      </c>
      <c r="X241">
        <f t="shared" ca="1" si="94"/>
        <v>0</v>
      </c>
      <c r="Y241" s="35">
        <f t="shared" ca="1" si="82"/>
        <v>0</v>
      </c>
      <c r="Z241" s="35">
        <f t="shared" ca="1" si="83"/>
        <v>0</v>
      </c>
      <c r="AA241" s="42">
        <f t="shared" ca="1" si="95"/>
        <v>0</v>
      </c>
      <c r="AB241" s="42">
        <f t="shared" ca="1" si="84"/>
        <v>0</v>
      </c>
    </row>
    <row r="242" spans="2:28" x14ac:dyDescent="0.25">
      <c r="B242">
        <v>240</v>
      </c>
      <c r="C242" s="35">
        <f t="shared" ca="1" si="85"/>
        <v>-27000</v>
      </c>
      <c r="D242" s="46">
        <f ca="1">IF(AB241&gt;0,ROUND(PMT(EvalSheet!$F$92/12,EvalSheet!$F$96*12,-C242),5),0)</f>
        <v>0</v>
      </c>
      <c r="E242" s="6">
        <f t="shared" ca="1" si="86"/>
        <v>0</v>
      </c>
      <c r="F242" s="2">
        <f t="shared" ca="1" si="72"/>
        <v>0</v>
      </c>
      <c r="G242" s="80">
        <f t="shared" ca="1" si="73"/>
        <v>0</v>
      </c>
      <c r="H242" s="79">
        <f t="shared" ca="1" si="74"/>
        <v>0</v>
      </c>
      <c r="I242" s="80">
        <f t="shared" ca="1" si="75"/>
        <v>0</v>
      </c>
      <c r="J242" s="80">
        <f t="shared" ca="1" si="76"/>
        <v>0</v>
      </c>
      <c r="K242" s="6">
        <f t="shared" ca="1" si="87"/>
        <v>0</v>
      </c>
      <c r="L242" s="7">
        <v>0</v>
      </c>
      <c r="M242" s="7">
        <f t="shared" ca="1" si="88"/>
        <v>0</v>
      </c>
      <c r="N242" s="7">
        <f t="shared" ca="1" si="89"/>
        <v>0</v>
      </c>
      <c r="O242" s="7">
        <f t="shared" ca="1" si="90"/>
        <v>0</v>
      </c>
      <c r="P242" s="7">
        <f t="shared" ca="1" si="91"/>
        <v>0</v>
      </c>
      <c r="Q242" s="6">
        <f t="shared" ca="1" si="92"/>
        <v>0</v>
      </c>
      <c r="R242" s="7">
        <f t="shared" ca="1" si="93"/>
        <v>0</v>
      </c>
      <c r="S242" s="2">
        <f t="shared" ca="1" si="77"/>
        <v>0</v>
      </c>
      <c r="T242" s="80">
        <f t="shared" ca="1" si="78"/>
        <v>0</v>
      </c>
      <c r="U242" s="79">
        <f t="shared" ca="1" si="79"/>
        <v>0</v>
      </c>
      <c r="V242" s="80">
        <f t="shared" ca="1" si="80"/>
        <v>0</v>
      </c>
      <c r="W242" s="80">
        <f t="shared" ca="1" si="81"/>
        <v>0</v>
      </c>
      <c r="X242">
        <f t="shared" ca="1" si="94"/>
        <v>0</v>
      </c>
      <c r="Y242" s="35">
        <f t="shared" ca="1" si="82"/>
        <v>0</v>
      </c>
      <c r="Z242" s="35">
        <f t="shared" ca="1" si="83"/>
        <v>0</v>
      </c>
      <c r="AA242" s="42">
        <f t="shared" ca="1" si="95"/>
        <v>0</v>
      </c>
      <c r="AB242" s="42">
        <f t="shared" ca="1" si="84"/>
        <v>0</v>
      </c>
    </row>
    <row r="243" spans="2:28" x14ac:dyDescent="0.25">
      <c r="B243">
        <v>241</v>
      </c>
      <c r="C243" s="35">
        <f t="shared" ca="1" si="85"/>
        <v>-27000</v>
      </c>
      <c r="D243" s="46">
        <f ca="1">IF(AB242&gt;0,ROUND(PMT(EvalSheet!$F$92/12,EvalSheet!$F$96*12,-C243),5),0)</f>
        <v>0</v>
      </c>
      <c r="E243" s="6">
        <f t="shared" ca="1" si="86"/>
        <v>0</v>
      </c>
      <c r="F243" s="2">
        <f t="shared" ca="1" si="72"/>
        <v>0</v>
      </c>
      <c r="G243" s="80">
        <f t="shared" ca="1" si="73"/>
        <v>0</v>
      </c>
      <c r="H243" s="79">
        <f t="shared" ca="1" si="74"/>
        <v>0</v>
      </c>
      <c r="I243" s="80">
        <f t="shared" ca="1" si="75"/>
        <v>0</v>
      </c>
      <c r="J243" s="80">
        <f t="shared" ca="1" si="76"/>
        <v>0</v>
      </c>
      <c r="K243" s="6">
        <f t="shared" ca="1" si="87"/>
        <v>0</v>
      </c>
      <c r="L243" s="7">
        <v>0</v>
      </c>
      <c r="M243" s="7">
        <f t="shared" ca="1" si="88"/>
        <v>0</v>
      </c>
      <c r="N243" s="7">
        <f t="shared" ca="1" si="89"/>
        <v>0</v>
      </c>
      <c r="O243" s="7">
        <f t="shared" ca="1" si="90"/>
        <v>0</v>
      </c>
      <c r="P243" s="7">
        <f t="shared" ca="1" si="91"/>
        <v>0</v>
      </c>
      <c r="Q243" s="6">
        <f t="shared" ca="1" si="92"/>
        <v>0</v>
      </c>
      <c r="R243" s="7">
        <f t="shared" ca="1" si="93"/>
        <v>0</v>
      </c>
      <c r="S243" s="2">
        <f t="shared" ca="1" si="77"/>
        <v>0</v>
      </c>
      <c r="T243" s="80">
        <f t="shared" ca="1" si="78"/>
        <v>0</v>
      </c>
      <c r="U243" s="79">
        <f t="shared" ca="1" si="79"/>
        <v>0</v>
      </c>
      <c r="V243" s="80">
        <f t="shared" ca="1" si="80"/>
        <v>0</v>
      </c>
      <c r="W243" s="80">
        <f t="shared" ca="1" si="81"/>
        <v>0</v>
      </c>
      <c r="X243">
        <f t="shared" ca="1" si="94"/>
        <v>0</v>
      </c>
      <c r="Y243" s="35">
        <f t="shared" ca="1" si="82"/>
        <v>0</v>
      </c>
      <c r="Z243" s="35">
        <f t="shared" ca="1" si="83"/>
        <v>0</v>
      </c>
      <c r="AA243" s="42">
        <f t="shared" ca="1" si="95"/>
        <v>0</v>
      </c>
      <c r="AB243" s="42">
        <f t="shared" ca="1" si="84"/>
        <v>0</v>
      </c>
    </row>
    <row r="244" spans="2:28" x14ac:dyDescent="0.25">
      <c r="B244">
        <v>242</v>
      </c>
      <c r="C244" s="35">
        <f t="shared" ca="1" si="85"/>
        <v>-27000</v>
      </c>
      <c r="D244" s="46">
        <f ca="1">IF(AB243&gt;0,ROUND(PMT(EvalSheet!$F$92/12,EvalSheet!$F$96*12,-C244),5),0)</f>
        <v>0</v>
      </c>
      <c r="E244" s="6">
        <f t="shared" ca="1" si="86"/>
        <v>0</v>
      </c>
      <c r="F244" s="2">
        <f t="shared" ca="1" si="72"/>
        <v>0</v>
      </c>
      <c r="G244" s="80">
        <f t="shared" ca="1" si="73"/>
        <v>0</v>
      </c>
      <c r="H244" s="79">
        <f t="shared" ca="1" si="74"/>
        <v>0</v>
      </c>
      <c r="I244" s="80">
        <f t="shared" ca="1" si="75"/>
        <v>0</v>
      </c>
      <c r="J244" s="80">
        <f t="shared" ca="1" si="76"/>
        <v>0</v>
      </c>
      <c r="K244" s="6">
        <f t="shared" ca="1" si="87"/>
        <v>0</v>
      </c>
      <c r="L244" s="7">
        <v>0</v>
      </c>
      <c r="M244" s="7">
        <f t="shared" ca="1" si="88"/>
        <v>0</v>
      </c>
      <c r="N244" s="7">
        <f t="shared" ca="1" si="89"/>
        <v>0</v>
      </c>
      <c r="O244" s="7">
        <f t="shared" ca="1" si="90"/>
        <v>0</v>
      </c>
      <c r="P244" s="7">
        <f t="shared" ca="1" si="91"/>
        <v>0</v>
      </c>
      <c r="Q244" s="6">
        <f t="shared" ca="1" si="92"/>
        <v>0</v>
      </c>
      <c r="R244" s="7">
        <f t="shared" ca="1" si="93"/>
        <v>0</v>
      </c>
      <c r="S244" s="2">
        <f t="shared" ca="1" si="77"/>
        <v>0</v>
      </c>
      <c r="T244" s="80">
        <f t="shared" ca="1" si="78"/>
        <v>0</v>
      </c>
      <c r="U244" s="79">
        <f t="shared" ca="1" si="79"/>
        <v>0</v>
      </c>
      <c r="V244" s="80">
        <f t="shared" ca="1" si="80"/>
        <v>0</v>
      </c>
      <c r="W244" s="80">
        <f t="shared" ca="1" si="81"/>
        <v>0</v>
      </c>
      <c r="X244">
        <f t="shared" ca="1" si="94"/>
        <v>0</v>
      </c>
      <c r="Y244" s="35">
        <f t="shared" ca="1" si="82"/>
        <v>0</v>
      </c>
      <c r="Z244" s="35">
        <f t="shared" ca="1" si="83"/>
        <v>0</v>
      </c>
      <c r="AA244" s="42">
        <f t="shared" ca="1" si="95"/>
        <v>0</v>
      </c>
      <c r="AB244" s="42">
        <f t="shared" ca="1" si="84"/>
        <v>0</v>
      </c>
    </row>
    <row r="245" spans="2:28" x14ac:dyDescent="0.25">
      <c r="B245">
        <v>243</v>
      </c>
      <c r="C245" s="35">
        <f t="shared" ca="1" si="85"/>
        <v>-27000</v>
      </c>
      <c r="D245" s="46">
        <f ca="1">IF(AB244&gt;0,ROUND(PMT(EvalSheet!$F$92/12,EvalSheet!$F$96*12,-C245),5),0)</f>
        <v>0</v>
      </c>
      <c r="E245" s="6">
        <f t="shared" ca="1" si="86"/>
        <v>0</v>
      </c>
      <c r="F245" s="2">
        <f t="shared" ca="1" si="72"/>
        <v>0</v>
      </c>
      <c r="G245" s="80">
        <f t="shared" ca="1" si="73"/>
        <v>0</v>
      </c>
      <c r="H245" s="79">
        <f t="shared" ca="1" si="74"/>
        <v>0</v>
      </c>
      <c r="I245" s="80">
        <f t="shared" ca="1" si="75"/>
        <v>0</v>
      </c>
      <c r="J245" s="80">
        <f t="shared" ca="1" si="76"/>
        <v>0</v>
      </c>
      <c r="K245" s="6">
        <f t="shared" ca="1" si="87"/>
        <v>0</v>
      </c>
      <c r="L245" s="7">
        <v>0</v>
      </c>
      <c r="M245" s="7">
        <f t="shared" ca="1" si="88"/>
        <v>0</v>
      </c>
      <c r="N245" s="7">
        <f t="shared" ca="1" si="89"/>
        <v>0</v>
      </c>
      <c r="O245" s="7">
        <f t="shared" ca="1" si="90"/>
        <v>0</v>
      </c>
      <c r="P245" s="7">
        <f t="shared" ca="1" si="91"/>
        <v>0</v>
      </c>
      <c r="Q245" s="6">
        <f t="shared" ca="1" si="92"/>
        <v>0</v>
      </c>
      <c r="R245" s="7">
        <f t="shared" ca="1" si="93"/>
        <v>0</v>
      </c>
      <c r="S245" s="2">
        <f t="shared" ca="1" si="77"/>
        <v>0</v>
      </c>
      <c r="T245" s="80">
        <f t="shared" ca="1" si="78"/>
        <v>0</v>
      </c>
      <c r="U245" s="79">
        <f t="shared" ca="1" si="79"/>
        <v>0</v>
      </c>
      <c r="V245" s="80">
        <f t="shared" ca="1" si="80"/>
        <v>0</v>
      </c>
      <c r="W245" s="80">
        <f t="shared" ca="1" si="81"/>
        <v>0</v>
      </c>
      <c r="X245">
        <f t="shared" ca="1" si="94"/>
        <v>0</v>
      </c>
      <c r="Y245" s="35">
        <f t="shared" ca="1" si="82"/>
        <v>0</v>
      </c>
      <c r="Z245" s="35">
        <f t="shared" ca="1" si="83"/>
        <v>0</v>
      </c>
      <c r="AA245" s="42">
        <f t="shared" ca="1" si="95"/>
        <v>0</v>
      </c>
      <c r="AB245" s="42">
        <f t="shared" ca="1" si="84"/>
        <v>0</v>
      </c>
    </row>
    <row r="246" spans="2:28" x14ac:dyDescent="0.25">
      <c r="B246">
        <v>244</v>
      </c>
      <c r="C246" s="35">
        <f t="shared" ca="1" si="85"/>
        <v>-27000</v>
      </c>
      <c r="D246" s="46">
        <f ca="1">IF(AB245&gt;0,ROUND(PMT(EvalSheet!$F$92/12,EvalSheet!$F$96*12,-C246),5),0)</f>
        <v>0</v>
      </c>
      <c r="E246" s="6">
        <f t="shared" ca="1" si="86"/>
        <v>0</v>
      </c>
      <c r="F246" s="2">
        <f t="shared" ca="1" si="72"/>
        <v>0</v>
      </c>
      <c r="G246" s="80">
        <f t="shared" ca="1" si="73"/>
        <v>0</v>
      </c>
      <c r="H246" s="79">
        <f t="shared" ca="1" si="74"/>
        <v>0</v>
      </c>
      <c r="I246" s="80">
        <f t="shared" ca="1" si="75"/>
        <v>0</v>
      </c>
      <c r="J246" s="80">
        <f t="shared" ca="1" si="76"/>
        <v>0</v>
      </c>
      <c r="K246" s="6">
        <f t="shared" ca="1" si="87"/>
        <v>0</v>
      </c>
      <c r="L246" s="7">
        <v>0</v>
      </c>
      <c r="M246" s="7">
        <f t="shared" ca="1" si="88"/>
        <v>0</v>
      </c>
      <c r="N246" s="7">
        <f t="shared" ca="1" si="89"/>
        <v>0</v>
      </c>
      <c r="O246" s="7">
        <f t="shared" ca="1" si="90"/>
        <v>0</v>
      </c>
      <c r="P246" s="7">
        <f t="shared" ca="1" si="91"/>
        <v>0</v>
      </c>
      <c r="Q246" s="6">
        <f t="shared" ca="1" si="92"/>
        <v>0</v>
      </c>
      <c r="R246" s="7">
        <f t="shared" ca="1" si="93"/>
        <v>0</v>
      </c>
      <c r="S246" s="2">
        <f t="shared" ca="1" si="77"/>
        <v>0</v>
      </c>
      <c r="T246" s="80">
        <f t="shared" ca="1" si="78"/>
        <v>0</v>
      </c>
      <c r="U246" s="79">
        <f t="shared" ca="1" si="79"/>
        <v>0</v>
      </c>
      <c r="V246" s="80">
        <f t="shared" ca="1" si="80"/>
        <v>0</v>
      </c>
      <c r="W246" s="80">
        <f t="shared" ca="1" si="81"/>
        <v>0</v>
      </c>
      <c r="X246">
        <f t="shared" ca="1" si="94"/>
        <v>0</v>
      </c>
      <c r="Y246" s="35">
        <f t="shared" ca="1" si="82"/>
        <v>0</v>
      </c>
      <c r="Z246" s="35">
        <f t="shared" ca="1" si="83"/>
        <v>0</v>
      </c>
      <c r="AA246" s="42">
        <f t="shared" ca="1" si="95"/>
        <v>0</v>
      </c>
      <c r="AB246" s="42">
        <f t="shared" ca="1" si="84"/>
        <v>0</v>
      </c>
    </row>
    <row r="247" spans="2:28" x14ac:dyDescent="0.25">
      <c r="B247">
        <v>245</v>
      </c>
      <c r="C247" s="35">
        <f t="shared" ca="1" si="85"/>
        <v>-27000</v>
      </c>
      <c r="D247" s="46">
        <f ca="1">IF(AB246&gt;0,ROUND(PMT(EvalSheet!$F$92/12,EvalSheet!$F$96*12,-C247),5),0)</f>
        <v>0</v>
      </c>
      <c r="E247" s="6">
        <f t="shared" ca="1" si="86"/>
        <v>0</v>
      </c>
      <c r="F247" s="2">
        <f t="shared" ca="1" si="72"/>
        <v>0</v>
      </c>
      <c r="G247" s="80">
        <f t="shared" ca="1" si="73"/>
        <v>0</v>
      </c>
      <c r="H247" s="79">
        <f t="shared" ca="1" si="74"/>
        <v>0</v>
      </c>
      <c r="I247" s="80">
        <f t="shared" ca="1" si="75"/>
        <v>0</v>
      </c>
      <c r="J247" s="80">
        <f t="shared" ca="1" si="76"/>
        <v>0</v>
      </c>
      <c r="K247" s="6">
        <f t="shared" ca="1" si="87"/>
        <v>0</v>
      </c>
      <c r="L247" s="7">
        <v>0</v>
      </c>
      <c r="M247" s="7">
        <f t="shared" ca="1" si="88"/>
        <v>0</v>
      </c>
      <c r="N247" s="7">
        <f t="shared" ca="1" si="89"/>
        <v>0</v>
      </c>
      <c r="O247" s="7">
        <f t="shared" ca="1" si="90"/>
        <v>0</v>
      </c>
      <c r="P247" s="7">
        <f t="shared" ca="1" si="91"/>
        <v>0</v>
      </c>
      <c r="Q247" s="6">
        <f t="shared" ca="1" si="92"/>
        <v>0</v>
      </c>
      <c r="R247" s="7">
        <f t="shared" ca="1" si="93"/>
        <v>0</v>
      </c>
      <c r="S247" s="2">
        <f t="shared" ca="1" si="77"/>
        <v>0</v>
      </c>
      <c r="T247" s="80">
        <f t="shared" ca="1" si="78"/>
        <v>0</v>
      </c>
      <c r="U247" s="79">
        <f t="shared" ca="1" si="79"/>
        <v>0</v>
      </c>
      <c r="V247" s="80">
        <f t="shared" ca="1" si="80"/>
        <v>0</v>
      </c>
      <c r="W247" s="80">
        <f t="shared" ca="1" si="81"/>
        <v>0</v>
      </c>
      <c r="X247">
        <f t="shared" ca="1" si="94"/>
        <v>0</v>
      </c>
      <c r="Y247" s="35">
        <f t="shared" ca="1" si="82"/>
        <v>0</v>
      </c>
      <c r="Z247" s="35">
        <f t="shared" ca="1" si="83"/>
        <v>0</v>
      </c>
      <c r="AA247" s="42">
        <f t="shared" ca="1" si="95"/>
        <v>0</v>
      </c>
      <c r="AB247" s="42">
        <f t="shared" ca="1" si="84"/>
        <v>0</v>
      </c>
    </row>
    <row r="248" spans="2:28" x14ac:dyDescent="0.25">
      <c r="B248">
        <v>246</v>
      </c>
      <c r="C248" s="35">
        <f t="shared" ca="1" si="85"/>
        <v>-27000</v>
      </c>
      <c r="D248" s="46">
        <f ca="1">IF(AB247&gt;0,ROUND(PMT(EvalSheet!$F$92/12,EvalSheet!$F$96*12,-C248),5),0)</f>
        <v>0</v>
      </c>
      <c r="E248" s="6">
        <f t="shared" ca="1" si="86"/>
        <v>0</v>
      </c>
      <c r="F248" s="2">
        <f t="shared" ca="1" si="72"/>
        <v>0</v>
      </c>
      <c r="G248" s="80">
        <f t="shared" ca="1" si="73"/>
        <v>0</v>
      </c>
      <c r="H248" s="79">
        <f t="shared" ca="1" si="74"/>
        <v>0</v>
      </c>
      <c r="I248" s="80">
        <f t="shared" ca="1" si="75"/>
        <v>0</v>
      </c>
      <c r="J248" s="80">
        <f t="shared" ca="1" si="76"/>
        <v>0</v>
      </c>
      <c r="K248" s="6">
        <f t="shared" ca="1" si="87"/>
        <v>0</v>
      </c>
      <c r="L248" s="7">
        <v>0</v>
      </c>
      <c r="M248" s="7">
        <f t="shared" ca="1" si="88"/>
        <v>0</v>
      </c>
      <c r="N248" s="7">
        <f t="shared" ca="1" si="89"/>
        <v>0</v>
      </c>
      <c r="O248" s="7">
        <f t="shared" ca="1" si="90"/>
        <v>0</v>
      </c>
      <c r="P248" s="7">
        <f t="shared" ca="1" si="91"/>
        <v>0</v>
      </c>
      <c r="Q248" s="6">
        <f t="shared" ca="1" si="92"/>
        <v>0</v>
      </c>
      <c r="R248" s="7">
        <f t="shared" ca="1" si="93"/>
        <v>0</v>
      </c>
      <c r="S248" s="2">
        <f t="shared" ca="1" si="77"/>
        <v>0</v>
      </c>
      <c r="T248" s="80">
        <f t="shared" ca="1" si="78"/>
        <v>0</v>
      </c>
      <c r="U248" s="79">
        <f t="shared" ca="1" si="79"/>
        <v>0</v>
      </c>
      <c r="V248" s="80">
        <f t="shared" ca="1" si="80"/>
        <v>0</v>
      </c>
      <c r="W248" s="80">
        <f t="shared" ca="1" si="81"/>
        <v>0</v>
      </c>
      <c r="X248">
        <f t="shared" ca="1" si="94"/>
        <v>0</v>
      </c>
      <c r="Y248" s="35">
        <f t="shared" ca="1" si="82"/>
        <v>0</v>
      </c>
      <c r="Z248" s="35">
        <f t="shared" ca="1" si="83"/>
        <v>0</v>
      </c>
      <c r="AA248" s="42">
        <f t="shared" ca="1" si="95"/>
        <v>0</v>
      </c>
      <c r="AB248" s="42">
        <f t="shared" ca="1" si="84"/>
        <v>0</v>
      </c>
    </row>
    <row r="249" spans="2:28" x14ac:dyDescent="0.25">
      <c r="B249">
        <v>247</v>
      </c>
      <c r="C249" s="35">
        <f t="shared" ca="1" si="85"/>
        <v>-27000</v>
      </c>
      <c r="D249" s="46">
        <f ca="1">IF(AB248&gt;0,ROUND(PMT(EvalSheet!$F$92/12,EvalSheet!$F$96*12,-C249),5),0)</f>
        <v>0</v>
      </c>
      <c r="E249" s="6">
        <f t="shared" ca="1" si="86"/>
        <v>0</v>
      </c>
      <c r="F249" s="2">
        <f t="shared" ca="1" si="72"/>
        <v>0</v>
      </c>
      <c r="G249" s="80">
        <f t="shared" ca="1" si="73"/>
        <v>0</v>
      </c>
      <c r="H249" s="79">
        <f t="shared" ca="1" si="74"/>
        <v>0</v>
      </c>
      <c r="I249" s="80">
        <f t="shared" ca="1" si="75"/>
        <v>0</v>
      </c>
      <c r="J249" s="80">
        <f t="shared" ca="1" si="76"/>
        <v>0</v>
      </c>
      <c r="K249" s="6">
        <f t="shared" ca="1" si="87"/>
        <v>0</v>
      </c>
      <c r="L249" s="7">
        <v>0</v>
      </c>
      <c r="M249" s="7">
        <f t="shared" ca="1" si="88"/>
        <v>0</v>
      </c>
      <c r="N249" s="7">
        <f t="shared" ca="1" si="89"/>
        <v>0</v>
      </c>
      <c r="O249" s="7">
        <f t="shared" ca="1" si="90"/>
        <v>0</v>
      </c>
      <c r="P249" s="7">
        <f t="shared" ca="1" si="91"/>
        <v>0</v>
      </c>
      <c r="Q249" s="6">
        <f t="shared" ca="1" si="92"/>
        <v>0</v>
      </c>
      <c r="R249" s="7">
        <f t="shared" ca="1" si="93"/>
        <v>0</v>
      </c>
      <c r="S249" s="2">
        <f t="shared" ca="1" si="77"/>
        <v>0</v>
      </c>
      <c r="T249" s="80">
        <f t="shared" ca="1" si="78"/>
        <v>0</v>
      </c>
      <c r="U249" s="79">
        <f t="shared" ca="1" si="79"/>
        <v>0</v>
      </c>
      <c r="V249" s="80">
        <f t="shared" ca="1" si="80"/>
        <v>0</v>
      </c>
      <c r="W249" s="80">
        <f t="shared" ca="1" si="81"/>
        <v>0</v>
      </c>
      <c r="X249">
        <f t="shared" ca="1" si="94"/>
        <v>0</v>
      </c>
      <c r="Y249" s="35">
        <f t="shared" ca="1" si="82"/>
        <v>0</v>
      </c>
      <c r="Z249" s="35">
        <f t="shared" ca="1" si="83"/>
        <v>0</v>
      </c>
      <c r="AA249" s="42">
        <f t="shared" ca="1" si="95"/>
        <v>0</v>
      </c>
      <c r="AB249" s="42">
        <f t="shared" ca="1" si="84"/>
        <v>0</v>
      </c>
    </row>
    <row r="250" spans="2:28" x14ac:dyDescent="0.25">
      <c r="B250">
        <v>248</v>
      </c>
      <c r="C250" s="35">
        <f t="shared" ca="1" si="85"/>
        <v>-27000</v>
      </c>
      <c r="D250" s="46">
        <f ca="1">IF(AB249&gt;0,ROUND(PMT(EvalSheet!$F$92/12,EvalSheet!$F$96*12,-C250),5),0)</f>
        <v>0</v>
      </c>
      <c r="E250" s="6">
        <f t="shared" ca="1" si="86"/>
        <v>0</v>
      </c>
      <c r="F250" s="2">
        <f t="shared" ca="1" si="72"/>
        <v>0</v>
      </c>
      <c r="G250" s="80">
        <f t="shared" ca="1" si="73"/>
        <v>0</v>
      </c>
      <c r="H250" s="79">
        <f t="shared" ca="1" si="74"/>
        <v>0</v>
      </c>
      <c r="I250" s="80">
        <f t="shared" ca="1" si="75"/>
        <v>0</v>
      </c>
      <c r="J250" s="80">
        <f t="shared" ca="1" si="76"/>
        <v>0</v>
      </c>
      <c r="K250" s="6">
        <f t="shared" ca="1" si="87"/>
        <v>0</v>
      </c>
      <c r="L250" s="7">
        <v>0</v>
      </c>
      <c r="M250" s="7">
        <f t="shared" ca="1" si="88"/>
        <v>0</v>
      </c>
      <c r="N250" s="7">
        <f t="shared" ca="1" si="89"/>
        <v>0</v>
      </c>
      <c r="O250" s="7">
        <f t="shared" ca="1" si="90"/>
        <v>0</v>
      </c>
      <c r="P250" s="7">
        <f t="shared" ca="1" si="91"/>
        <v>0</v>
      </c>
      <c r="Q250" s="6">
        <f t="shared" ca="1" si="92"/>
        <v>0</v>
      </c>
      <c r="R250" s="7">
        <f t="shared" ca="1" si="93"/>
        <v>0</v>
      </c>
      <c r="S250" s="2">
        <f t="shared" ca="1" si="77"/>
        <v>0</v>
      </c>
      <c r="T250" s="80">
        <f t="shared" ca="1" si="78"/>
        <v>0</v>
      </c>
      <c r="U250" s="79">
        <f t="shared" ca="1" si="79"/>
        <v>0</v>
      </c>
      <c r="V250" s="80">
        <f t="shared" ca="1" si="80"/>
        <v>0</v>
      </c>
      <c r="W250" s="80">
        <f t="shared" ca="1" si="81"/>
        <v>0</v>
      </c>
      <c r="X250">
        <f t="shared" ca="1" si="94"/>
        <v>0</v>
      </c>
      <c r="Y250" s="35">
        <f t="shared" ca="1" si="82"/>
        <v>0</v>
      </c>
      <c r="Z250" s="35">
        <f t="shared" ca="1" si="83"/>
        <v>0</v>
      </c>
      <c r="AA250" s="42">
        <f t="shared" ca="1" si="95"/>
        <v>0</v>
      </c>
      <c r="AB250" s="42">
        <f t="shared" ca="1" si="84"/>
        <v>0</v>
      </c>
    </row>
    <row r="251" spans="2:28" x14ac:dyDescent="0.25">
      <c r="B251">
        <v>249</v>
      </c>
      <c r="C251" s="35">
        <f t="shared" ca="1" si="85"/>
        <v>-27000</v>
      </c>
      <c r="D251" s="46">
        <f ca="1">IF(AB250&gt;0,ROUND(PMT(EvalSheet!$F$92/12,EvalSheet!$F$96*12,-C251),5),0)</f>
        <v>0</v>
      </c>
      <c r="E251" s="6">
        <f t="shared" ca="1" si="86"/>
        <v>0</v>
      </c>
      <c r="F251" s="2">
        <f t="shared" ca="1" si="72"/>
        <v>0</v>
      </c>
      <c r="G251" s="80">
        <f t="shared" ca="1" si="73"/>
        <v>0</v>
      </c>
      <c r="H251" s="79">
        <f t="shared" ca="1" si="74"/>
        <v>0</v>
      </c>
      <c r="I251" s="80">
        <f t="shared" ca="1" si="75"/>
        <v>0</v>
      </c>
      <c r="J251" s="80">
        <f t="shared" ca="1" si="76"/>
        <v>0</v>
      </c>
      <c r="K251" s="6">
        <f t="shared" ca="1" si="87"/>
        <v>0</v>
      </c>
      <c r="L251" s="7">
        <v>0</v>
      </c>
      <c r="M251" s="7">
        <f t="shared" ca="1" si="88"/>
        <v>0</v>
      </c>
      <c r="N251" s="7">
        <f t="shared" ca="1" si="89"/>
        <v>0</v>
      </c>
      <c r="O251" s="7">
        <f t="shared" ca="1" si="90"/>
        <v>0</v>
      </c>
      <c r="P251" s="7">
        <f t="shared" ca="1" si="91"/>
        <v>0</v>
      </c>
      <c r="Q251" s="6">
        <f t="shared" ca="1" si="92"/>
        <v>0</v>
      </c>
      <c r="R251" s="7">
        <f t="shared" ca="1" si="93"/>
        <v>0</v>
      </c>
      <c r="S251" s="2">
        <f t="shared" ca="1" si="77"/>
        <v>0</v>
      </c>
      <c r="T251" s="80">
        <f t="shared" ca="1" si="78"/>
        <v>0</v>
      </c>
      <c r="U251" s="79">
        <f t="shared" ca="1" si="79"/>
        <v>0</v>
      </c>
      <c r="V251" s="80">
        <f t="shared" ca="1" si="80"/>
        <v>0</v>
      </c>
      <c r="W251" s="80">
        <f t="shared" ca="1" si="81"/>
        <v>0</v>
      </c>
      <c r="X251">
        <f t="shared" ca="1" si="94"/>
        <v>0</v>
      </c>
      <c r="Y251" s="35">
        <f t="shared" ca="1" si="82"/>
        <v>0</v>
      </c>
      <c r="Z251" s="35">
        <f t="shared" ca="1" si="83"/>
        <v>0</v>
      </c>
      <c r="AA251" s="42">
        <f t="shared" ca="1" si="95"/>
        <v>0</v>
      </c>
      <c r="AB251" s="42">
        <f t="shared" ca="1" si="84"/>
        <v>0</v>
      </c>
    </row>
    <row r="252" spans="2:28" x14ac:dyDescent="0.25">
      <c r="B252">
        <v>250</v>
      </c>
      <c r="C252" s="35">
        <f t="shared" ca="1" si="85"/>
        <v>-27000</v>
      </c>
      <c r="D252" s="46">
        <f ca="1">IF(AB251&gt;0,ROUND(PMT(EvalSheet!$F$92/12,EvalSheet!$F$96*12,-C252),5),0)</f>
        <v>0</v>
      </c>
      <c r="E252" s="6">
        <f t="shared" ca="1" si="86"/>
        <v>0</v>
      </c>
      <c r="F252" s="2">
        <f t="shared" ca="1" si="72"/>
        <v>0</v>
      </c>
      <c r="G252" s="80">
        <f t="shared" ca="1" si="73"/>
        <v>0</v>
      </c>
      <c r="H252" s="79">
        <f t="shared" ca="1" si="74"/>
        <v>0</v>
      </c>
      <c r="I252" s="80">
        <f t="shared" ca="1" si="75"/>
        <v>0</v>
      </c>
      <c r="J252" s="80">
        <f t="shared" ca="1" si="76"/>
        <v>0</v>
      </c>
      <c r="K252" s="6">
        <f t="shared" ca="1" si="87"/>
        <v>0</v>
      </c>
      <c r="L252" s="7">
        <v>0</v>
      </c>
      <c r="M252" s="7">
        <f t="shared" ca="1" si="88"/>
        <v>0</v>
      </c>
      <c r="N252" s="7">
        <f t="shared" ca="1" si="89"/>
        <v>0</v>
      </c>
      <c r="O252" s="7">
        <f t="shared" ca="1" si="90"/>
        <v>0</v>
      </c>
      <c r="P252" s="7">
        <f t="shared" ca="1" si="91"/>
        <v>0</v>
      </c>
      <c r="Q252" s="6">
        <f t="shared" ca="1" si="92"/>
        <v>0</v>
      </c>
      <c r="R252" s="7">
        <f t="shared" ca="1" si="93"/>
        <v>0</v>
      </c>
      <c r="S252" s="2">
        <f t="shared" ca="1" si="77"/>
        <v>0</v>
      </c>
      <c r="T252" s="80">
        <f t="shared" ca="1" si="78"/>
        <v>0</v>
      </c>
      <c r="U252" s="79">
        <f t="shared" ca="1" si="79"/>
        <v>0</v>
      </c>
      <c r="V252" s="80">
        <f t="shared" ca="1" si="80"/>
        <v>0</v>
      </c>
      <c r="W252" s="80">
        <f t="shared" ca="1" si="81"/>
        <v>0</v>
      </c>
      <c r="X252">
        <f t="shared" ca="1" si="94"/>
        <v>0</v>
      </c>
      <c r="Y252" s="35">
        <f t="shared" ca="1" si="82"/>
        <v>0</v>
      </c>
      <c r="Z252" s="35">
        <f t="shared" ca="1" si="83"/>
        <v>0</v>
      </c>
      <c r="AA252" s="42">
        <f t="shared" ca="1" si="95"/>
        <v>0</v>
      </c>
      <c r="AB252" s="42">
        <f t="shared" ca="1" si="84"/>
        <v>0</v>
      </c>
    </row>
    <row r="253" spans="2:28" x14ac:dyDescent="0.25">
      <c r="B253">
        <v>251</v>
      </c>
      <c r="C253" s="35">
        <f t="shared" ca="1" si="85"/>
        <v>-27000</v>
      </c>
      <c r="D253" s="46">
        <f ca="1">IF(AB252&gt;0,ROUND(PMT(EvalSheet!$F$92/12,EvalSheet!$F$96*12,-C253),5),0)</f>
        <v>0</v>
      </c>
      <c r="E253" s="6">
        <f t="shared" ca="1" si="86"/>
        <v>0</v>
      </c>
      <c r="F253" s="2">
        <f t="shared" ca="1" si="72"/>
        <v>0</v>
      </c>
      <c r="G253" s="80">
        <f t="shared" ca="1" si="73"/>
        <v>0</v>
      </c>
      <c r="H253" s="79">
        <f t="shared" ca="1" si="74"/>
        <v>0</v>
      </c>
      <c r="I253" s="80">
        <f t="shared" ca="1" si="75"/>
        <v>0</v>
      </c>
      <c r="J253" s="80">
        <f t="shared" ca="1" si="76"/>
        <v>0</v>
      </c>
      <c r="K253" s="6">
        <f t="shared" ca="1" si="87"/>
        <v>0</v>
      </c>
      <c r="L253" s="7">
        <v>0</v>
      </c>
      <c r="M253" s="7">
        <f t="shared" ca="1" si="88"/>
        <v>0</v>
      </c>
      <c r="N253" s="7">
        <f t="shared" ca="1" si="89"/>
        <v>0</v>
      </c>
      <c r="O253" s="7">
        <f t="shared" ca="1" si="90"/>
        <v>0</v>
      </c>
      <c r="P253" s="7">
        <f t="shared" ca="1" si="91"/>
        <v>0</v>
      </c>
      <c r="Q253" s="6">
        <f t="shared" ca="1" si="92"/>
        <v>0</v>
      </c>
      <c r="R253" s="7">
        <f t="shared" ca="1" si="93"/>
        <v>0</v>
      </c>
      <c r="S253" s="2">
        <f t="shared" ca="1" si="77"/>
        <v>0</v>
      </c>
      <c r="T253" s="80">
        <f t="shared" ca="1" si="78"/>
        <v>0</v>
      </c>
      <c r="U253" s="79">
        <f t="shared" ca="1" si="79"/>
        <v>0</v>
      </c>
      <c r="V253" s="80">
        <f t="shared" ca="1" si="80"/>
        <v>0</v>
      </c>
      <c r="W253" s="80">
        <f t="shared" ca="1" si="81"/>
        <v>0</v>
      </c>
      <c r="X253">
        <f t="shared" ca="1" si="94"/>
        <v>0</v>
      </c>
      <c r="Y253" s="35">
        <f t="shared" ca="1" si="82"/>
        <v>0</v>
      </c>
      <c r="Z253" s="35">
        <f t="shared" ca="1" si="83"/>
        <v>0</v>
      </c>
      <c r="AA253" s="42">
        <f t="shared" ca="1" si="95"/>
        <v>0</v>
      </c>
      <c r="AB253" s="42">
        <f t="shared" ca="1" si="84"/>
        <v>0</v>
      </c>
    </row>
    <row r="254" spans="2:28" x14ac:dyDescent="0.25">
      <c r="B254">
        <v>252</v>
      </c>
      <c r="C254" s="35">
        <f t="shared" ca="1" si="85"/>
        <v>-27000</v>
      </c>
      <c r="D254" s="46">
        <f ca="1">IF(AB253&gt;0,ROUND(PMT(EvalSheet!$F$92/12,EvalSheet!$F$96*12,-C254),5),0)</f>
        <v>0</v>
      </c>
      <c r="E254" s="6">
        <f t="shared" ca="1" si="86"/>
        <v>0</v>
      </c>
      <c r="F254" s="2">
        <f t="shared" ca="1" si="72"/>
        <v>0</v>
      </c>
      <c r="G254" s="80">
        <f t="shared" ca="1" si="73"/>
        <v>0</v>
      </c>
      <c r="H254" s="79">
        <f t="shared" ca="1" si="74"/>
        <v>0</v>
      </c>
      <c r="I254" s="80">
        <f t="shared" ca="1" si="75"/>
        <v>0</v>
      </c>
      <c r="J254" s="80">
        <f t="shared" ca="1" si="76"/>
        <v>0</v>
      </c>
      <c r="K254" s="6">
        <f t="shared" ca="1" si="87"/>
        <v>0</v>
      </c>
      <c r="L254" s="7">
        <v>0</v>
      </c>
      <c r="M254" s="7">
        <f t="shared" ca="1" si="88"/>
        <v>0</v>
      </c>
      <c r="N254" s="7">
        <f t="shared" ca="1" si="89"/>
        <v>0</v>
      </c>
      <c r="O254" s="7">
        <f t="shared" ca="1" si="90"/>
        <v>0</v>
      </c>
      <c r="P254" s="7">
        <f t="shared" ca="1" si="91"/>
        <v>0</v>
      </c>
      <c r="Q254" s="6">
        <f t="shared" ca="1" si="92"/>
        <v>0</v>
      </c>
      <c r="R254" s="7">
        <f t="shared" ca="1" si="93"/>
        <v>0</v>
      </c>
      <c r="S254" s="2">
        <f t="shared" ca="1" si="77"/>
        <v>0</v>
      </c>
      <c r="T254" s="80">
        <f t="shared" ca="1" si="78"/>
        <v>0</v>
      </c>
      <c r="U254" s="79">
        <f t="shared" ca="1" si="79"/>
        <v>0</v>
      </c>
      <c r="V254" s="80">
        <f t="shared" ca="1" si="80"/>
        <v>0</v>
      </c>
      <c r="W254" s="80">
        <f t="shared" ca="1" si="81"/>
        <v>0</v>
      </c>
      <c r="X254">
        <f t="shared" ca="1" si="94"/>
        <v>0</v>
      </c>
      <c r="Y254" s="35">
        <f t="shared" ca="1" si="82"/>
        <v>0</v>
      </c>
      <c r="Z254" s="35">
        <f t="shared" ca="1" si="83"/>
        <v>0</v>
      </c>
      <c r="AA254" s="42">
        <f t="shared" ca="1" si="95"/>
        <v>0</v>
      </c>
      <c r="AB254" s="42">
        <f t="shared" ca="1" si="84"/>
        <v>0</v>
      </c>
    </row>
    <row r="255" spans="2:28" x14ac:dyDescent="0.25">
      <c r="B255">
        <v>253</v>
      </c>
      <c r="C255" s="35">
        <f t="shared" ca="1" si="85"/>
        <v>-27000</v>
      </c>
      <c r="D255" s="46">
        <f ca="1">IF(AB254&gt;0,ROUND(PMT(EvalSheet!$F$92/12,EvalSheet!$F$96*12,-C255),5),0)</f>
        <v>0</v>
      </c>
      <c r="E255" s="6">
        <f t="shared" ca="1" si="86"/>
        <v>0</v>
      </c>
      <c r="F255" s="2">
        <f t="shared" ca="1" si="72"/>
        <v>0</v>
      </c>
      <c r="G255" s="80">
        <f t="shared" ca="1" si="73"/>
        <v>0</v>
      </c>
      <c r="H255" s="79">
        <f t="shared" ca="1" si="74"/>
        <v>0</v>
      </c>
      <c r="I255" s="80">
        <f t="shared" ca="1" si="75"/>
        <v>0</v>
      </c>
      <c r="J255" s="80">
        <f t="shared" ca="1" si="76"/>
        <v>0</v>
      </c>
      <c r="K255" s="6">
        <f t="shared" ca="1" si="87"/>
        <v>0</v>
      </c>
      <c r="L255" s="7">
        <v>0</v>
      </c>
      <c r="M255" s="7">
        <f t="shared" ca="1" si="88"/>
        <v>0</v>
      </c>
      <c r="N255" s="7">
        <f t="shared" ca="1" si="89"/>
        <v>0</v>
      </c>
      <c r="O255" s="7">
        <f t="shared" ca="1" si="90"/>
        <v>0</v>
      </c>
      <c r="P255" s="7">
        <f t="shared" ca="1" si="91"/>
        <v>0</v>
      </c>
      <c r="Q255" s="6">
        <f t="shared" ca="1" si="92"/>
        <v>0</v>
      </c>
      <c r="R255" s="7">
        <f t="shared" ca="1" si="93"/>
        <v>0</v>
      </c>
      <c r="S255" s="2">
        <f t="shared" ca="1" si="77"/>
        <v>0</v>
      </c>
      <c r="T255" s="80">
        <f t="shared" ca="1" si="78"/>
        <v>0</v>
      </c>
      <c r="U255" s="79">
        <f t="shared" ca="1" si="79"/>
        <v>0</v>
      </c>
      <c r="V255" s="80">
        <f t="shared" ca="1" si="80"/>
        <v>0</v>
      </c>
      <c r="W255" s="80">
        <f t="shared" ca="1" si="81"/>
        <v>0</v>
      </c>
      <c r="X255">
        <f t="shared" ca="1" si="94"/>
        <v>0</v>
      </c>
      <c r="Y255" s="35">
        <f t="shared" ca="1" si="82"/>
        <v>0</v>
      </c>
      <c r="Z255" s="35">
        <f t="shared" ca="1" si="83"/>
        <v>0</v>
      </c>
      <c r="AA255" s="42">
        <f t="shared" ca="1" si="95"/>
        <v>0</v>
      </c>
      <c r="AB255" s="42">
        <f t="shared" ca="1" si="84"/>
        <v>0</v>
      </c>
    </row>
    <row r="256" spans="2:28" x14ac:dyDescent="0.25">
      <c r="B256">
        <v>254</v>
      </c>
      <c r="C256" s="35">
        <f t="shared" ca="1" si="85"/>
        <v>-27000</v>
      </c>
      <c r="D256" s="46">
        <f ca="1">IF(AB255&gt;0,ROUND(PMT(EvalSheet!$F$92/12,EvalSheet!$F$96*12,-C256),5),0)</f>
        <v>0</v>
      </c>
      <c r="E256" s="6">
        <f t="shared" ca="1" si="86"/>
        <v>0</v>
      </c>
      <c r="F256" s="2">
        <f t="shared" ca="1" si="72"/>
        <v>0</v>
      </c>
      <c r="G256" s="80">
        <f t="shared" ca="1" si="73"/>
        <v>0</v>
      </c>
      <c r="H256" s="79">
        <f t="shared" ca="1" si="74"/>
        <v>0</v>
      </c>
      <c r="I256" s="80">
        <f t="shared" ca="1" si="75"/>
        <v>0</v>
      </c>
      <c r="J256" s="80">
        <f t="shared" ca="1" si="76"/>
        <v>0</v>
      </c>
      <c r="K256" s="6">
        <f t="shared" ca="1" si="87"/>
        <v>0</v>
      </c>
      <c r="L256" s="7">
        <v>0</v>
      </c>
      <c r="M256" s="7">
        <f t="shared" ca="1" si="88"/>
        <v>0</v>
      </c>
      <c r="N256" s="7">
        <f t="shared" ca="1" si="89"/>
        <v>0</v>
      </c>
      <c r="O256" s="7">
        <f t="shared" ca="1" si="90"/>
        <v>0</v>
      </c>
      <c r="P256" s="7">
        <f t="shared" ca="1" si="91"/>
        <v>0</v>
      </c>
      <c r="Q256" s="6">
        <f t="shared" ca="1" si="92"/>
        <v>0</v>
      </c>
      <c r="R256" s="7">
        <f t="shared" ca="1" si="93"/>
        <v>0</v>
      </c>
      <c r="S256" s="2">
        <f t="shared" ca="1" si="77"/>
        <v>0</v>
      </c>
      <c r="T256" s="80">
        <f t="shared" ca="1" si="78"/>
        <v>0</v>
      </c>
      <c r="U256" s="79">
        <f t="shared" ca="1" si="79"/>
        <v>0</v>
      </c>
      <c r="V256" s="80">
        <f t="shared" ca="1" si="80"/>
        <v>0</v>
      </c>
      <c r="W256" s="80">
        <f t="shared" ca="1" si="81"/>
        <v>0</v>
      </c>
      <c r="X256">
        <f t="shared" ca="1" si="94"/>
        <v>0</v>
      </c>
      <c r="Y256" s="35">
        <f t="shared" ca="1" si="82"/>
        <v>0</v>
      </c>
      <c r="Z256" s="35">
        <f t="shared" ca="1" si="83"/>
        <v>0</v>
      </c>
      <c r="AA256" s="42">
        <f t="shared" ca="1" si="95"/>
        <v>0</v>
      </c>
      <c r="AB256" s="42">
        <f t="shared" ca="1" si="84"/>
        <v>0</v>
      </c>
    </row>
    <row r="257" spans="2:28" x14ac:dyDescent="0.25">
      <c r="B257">
        <v>255</v>
      </c>
      <c r="C257" s="35">
        <f t="shared" ca="1" si="85"/>
        <v>-27000</v>
      </c>
      <c r="D257" s="46">
        <f ca="1">IF(AB256&gt;0,ROUND(PMT(EvalSheet!$F$92/12,EvalSheet!$F$96*12,-C257),5),0)</f>
        <v>0</v>
      </c>
      <c r="E257" s="6">
        <f t="shared" ca="1" si="86"/>
        <v>0</v>
      </c>
      <c r="F257" s="2">
        <f t="shared" ca="1" si="72"/>
        <v>0</v>
      </c>
      <c r="G257" s="80">
        <f t="shared" ca="1" si="73"/>
        <v>0</v>
      </c>
      <c r="H257" s="79">
        <f t="shared" ca="1" si="74"/>
        <v>0</v>
      </c>
      <c r="I257" s="80">
        <f t="shared" ca="1" si="75"/>
        <v>0</v>
      </c>
      <c r="J257" s="80">
        <f t="shared" ca="1" si="76"/>
        <v>0</v>
      </c>
      <c r="K257" s="6">
        <f t="shared" ca="1" si="87"/>
        <v>0</v>
      </c>
      <c r="L257" s="7">
        <v>0</v>
      </c>
      <c r="M257" s="7">
        <f t="shared" ca="1" si="88"/>
        <v>0</v>
      </c>
      <c r="N257" s="7">
        <f t="shared" ca="1" si="89"/>
        <v>0</v>
      </c>
      <c r="O257" s="7">
        <f t="shared" ca="1" si="90"/>
        <v>0</v>
      </c>
      <c r="P257" s="7">
        <f t="shared" ca="1" si="91"/>
        <v>0</v>
      </c>
      <c r="Q257" s="6">
        <f t="shared" ca="1" si="92"/>
        <v>0</v>
      </c>
      <c r="R257" s="7">
        <f t="shared" ca="1" si="93"/>
        <v>0</v>
      </c>
      <c r="S257" s="2">
        <f t="shared" ca="1" si="77"/>
        <v>0</v>
      </c>
      <c r="T257" s="80">
        <f t="shared" ca="1" si="78"/>
        <v>0</v>
      </c>
      <c r="U257" s="79">
        <f t="shared" ca="1" si="79"/>
        <v>0</v>
      </c>
      <c r="V257" s="80">
        <f t="shared" ca="1" si="80"/>
        <v>0</v>
      </c>
      <c r="W257" s="80">
        <f t="shared" ca="1" si="81"/>
        <v>0</v>
      </c>
      <c r="X257">
        <f t="shared" ca="1" si="94"/>
        <v>0</v>
      </c>
      <c r="Y257" s="35">
        <f t="shared" ca="1" si="82"/>
        <v>0</v>
      </c>
      <c r="Z257" s="35">
        <f t="shared" ca="1" si="83"/>
        <v>0</v>
      </c>
      <c r="AA257" s="42">
        <f t="shared" ca="1" si="95"/>
        <v>0</v>
      </c>
      <c r="AB257" s="42">
        <f t="shared" ca="1" si="84"/>
        <v>0</v>
      </c>
    </row>
    <row r="258" spans="2:28" x14ac:dyDescent="0.25">
      <c r="B258">
        <v>256</v>
      </c>
      <c r="C258" s="35">
        <f t="shared" ca="1" si="85"/>
        <v>-27000</v>
      </c>
      <c r="D258" s="46">
        <f ca="1">IF(AB257&gt;0,ROUND(PMT(EvalSheet!$F$92/12,EvalSheet!$F$96*12,-C258),5),0)</f>
        <v>0</v>
      </c>
      <c r="E258" s="6">
        <f t="shared" ca="1" si="86"/>
        <v>0</v>
      </c>
      <c r="F258" s="2">
        <f t="shared" ca="1" si="72"/>
        <v>0</v>
      </c>
      <c r="G258" s="80">
        <f t="shared" ca="1" si="73"/>
        <v>0</v>
      </c>
      <c r="H258" s="79">
        <f t="shared" ca="1" si="74"/>
        <v>0</v>
      </c>
      <c r="I258" s="80">
        <f t="shared" ca="1" si="75"/>
        <v>0</v>
      </c>
      <c r="J258" s="80">
        <f t="shared" ca="1" si="76"/>
        <v>0</v>
      </c>
      <c r="K258" s="6">
        <f t="shared" ca="1" si="87"/>
        <v>0</v>
      </c>
      <c r="L258" s="7">
        <v>0</v>
      </c>
      <c r="M258" s="7">
        <f t="shared" ca="1" si="88"/>
        <v>0</v>
      </c>
      <c r="N258" s="7">
        <f t="shared" ca="1" si="89"/>
        <v>0</v>
      </c>
      <c r="O258" s="7">
        <f t="shared" ca="1" si="90"/>
        <v>0</v>
      </c>
      <c r="P258" s="7">
        <f t="shared" ca="1" si="91"/>
        <v>0</v>
      </c>
      <c r="Q258" s="6">
        <f t="shared" ca="1" si="92"/>
        <v>0</v>
      </c>
      <c r="R258" s="7">
        <f t="shared" ca="1" si="93"/>
        <v>0</v>
      </c>
      <c r="S258" s="2">
        <f t="shared" ca="1" si="77"/>
        <v>0</v>
      </c>
      <c r="T258" s="80">
        <f t="shared" ca="1" si="78"/>
        <v>0</v>
      </c>
      <c r="U258" s="79">
        <f t="shared" ca="1" si="79"/>
        <v>0</v>
      </c>
      <c r="V258" s="80">
        <f t="shared" ca="1" si="80"/>
        <v>0</v>
      </c>
      <c r="W258" s="80">
        <f t="shared" ca="1" si="81"/>
        <v>0</v>
      </c>
      <c r="X258">
        <f t="shared" ca="1" si="94"/>
        <v>0</v>
      </c>
      <c r="Y258" s="35">
        <f t="shared" ca="1" si="82"/>
        <v>0</v>
      </c>
      <c r="Z258" s="35">
        <f t="shared" ca="1" si="83"/>
        <v>0</v>
      </c>
      <c r="AA258" s="42">
        <f t="shared" ca="1" si="95"/>
        <v>0</v>
      </c>
      <c r="AB258" s="42">
        <f t="shared" ca="1" si="84"/>
        <v>0</v>
      </c>
    </row>
    <row r="259" spans="2:28" x14ac:dyDescent="0.25">
      <c r="B259">
        <v>257</v>
      </c>
      <c r="C259" s="35">
        <f t="shared" ca="1" si="85"/>
        <v>-27000</v>
      </c>
      <c r="D259" s="46">
        <f ca="1">IF(AB258&gt;0,ROUND(PMT(EvalSheet!$F$92/12,EvalSheet!$F$96*12,-C259),5),0)</f>
        <v>0</v>
      </c>
      <c r="E259" s="6">
        <f t="shared" ca="1" si="86"/>
        <v>0</v>
      </c>
      <c r="F259" s="2">
        <f t="shared" ref="F259:F322" ca="1" si="96">INT(E259)</f>
        <v>0</v>
      </c>
      <c r="G259" s="80">
        <f t="shared" ref="G259:G322" ca="1" si="97">INT((E259-F259)*10)/10</f>
        <v>0</v>
      </c>
      <c r="H259" s="79">
        <f t="shared" ref="H259:H322" ca="1" si="98">E259-F259-G259</f>
        <v>0</v>
      </c>
      <c r="I259" s="80">
        <f t="shared" ref="I259:I322" ca="1" si="99">IF(OR(H259=0.05,H259=0),H259,IF(AND(H259&gt;0.051,H259&lt;0.1),0.1,IF(AND(H259&gt;0.001,H259&lt;0.05),0.05,H259)))</f>
        <v>0</v>
      </c>
      <c r="J259" s="80">
        <f t="shared" ref="J259:J322" ca="1" si="100">F259+G259+I259</f>
        <v>0</v>
      </c>
      <c r="K259" s="6">
        <f t="shared" ca="1" si="87"/>
        <v>0</v>
      </c>
      <c r="L259" s="7">
        <v>0</v>
      </c>
      <c r="M259" s="7">
        <f t="shared" ca="1" si="88"/>
        <v>0</v>
      </c>
      <c r="N259" s="7">
        <f t="shared" ca="1" si="89"/>
        <v>0</v>
      </c>
      <c r="O259" s="7">
        <f t="shared" ca="1" si="90"/>
        <v>0</v>
      </c>
      <c r="P259" s="7">
        <f t="shared" ca="1" si="91"/>
        <v>0</v>
      </c>
      <c r="Q259" s="6">
        <f t="shared" ca="1" si="92"/>
        <v>0</v>
      </c>
      <c r="R259" s="7">
        <f t="shared" ca="1" si="93"/>
        <v>0</v>
      </c>
      <c r="S259" s="2">
        <f t="shared" ref="S259:S322" ca="1" si="101">INT(R259)</f>
        <v>0</v>
      </c>
      <c r="T259" s="80">
        <f t="shared" ref="T259:T322" ca="1" si="102">INT((R259-S259)*10)/10</f>
        <v>0</v>
      </c>
      <c r="U259" s="79">
        <f t="shared" ref="U259:U322" ca="1" si="103">R259-S259-T259</f>
        <v>0</v>
      </c>
      <c r="V259" s="80">
        <f t="shared" ref="V259:V322" ca="1" si="104">IF(OR(U259=0.05,U259=0),U259,IF(AND(U259&gt;0.051,U259&lt;0.1),0.1,IF(AND(U259&gt;0.001,U259&lt;0.05),0.05,U259)))</f>
        <v>0</v>
      </c>
      <c r="W259" s="80">
        <f t="shared" ref="W259:W322" ca="1" si="105">S259+T259+V259</f>
        <v>0</v>
      </c>
      <c r="X259">
        <f t="shared" ca="1" si="94"/>
        <v>0</v>
      </c>
      <c r="Y259" s="35">
        <f t="shared" ca="1" si="82"/>
        <v>0</v>
      </c>
      <c r="Z259" s="35">
        <f t="shared" ca="1" si="83"/>
        <v>0</v>
      </c>
      <c r="AA259" s="42">
        <f t="shared" ca="1" si="95"/>
        <v>0</v>
      </c>
      <c r="AB259" s="42">
        <f t="shared" ca="1" si="84"/>
        <v>0</v>
      </c>
    </row>
    <row r="260" spans="2:28" x14ac:dyDescent="0.25">
      <c r="B260">
        <v>258</v>
      </c>
      <c r="C260" s="35">
        <f t="shared" ca="1" si="85"/>
        <v>-27000</v>
      </c>
      <c r="D260" s="46">
        <f ca="1">IF(AB259&gt;0,ROUND(PMT(EvalSheet!$F$92/12,EvalSheet!$F$96*12,-C260),5),0)</f>
        <v>0</v>
      </c>
      <c r="E260" s="6">
        <f t="shared" ca="1" si="86"/>
        <v>0</v>
      </c>
      <c r="F260" s="2">
        <f t="shared" ca="1" si="96"/>
        <v>0</v>
      </c>
      <c r="G260" s="80">
        <f t="shared" ca="1" si="97"/>
        <v>0</v>
      </c>
      <c r="H260" s="79">
        <f t="shared" ca="1" si="98"/>
        <v>0</v>
      </c>
      <c r="I260" s="80">
        <f t="shared" ca="1" si="99"/>
        <v>0</v>
      </c>
      <c r="J260" s="80">
        <f t="shared" ca="1" si="100"/>
        <v>0</v>
      </c>
      <c r="K260" s="6">
        <f t="shared" ca="1" si="87"/>
        <v>0</v>
      </c>
      <c r="L260" s="7">
        <v>0</v>
      </c>
      <c r="M260" s="7">
        <f t="shared" ca="1" si="88"/>
        <v>0</v>
      </c>
      <c r="N260" s="7">
        <f t="shared" ca="1" si="89"/>
        <v>0</v>
      </c>
      <c r="O260" s="7">
        <f t="shared" ca="1" si="90"/>
        <v>0</v>
      </c>
      <c r="P260" s="7">
        <f t="shared" ca="1" si="91"/>
        <v>0</v>
      </c>
      <c r="Q260" s="6">
        <f t="shared" ca="1" si="92"/>
        <v>0</v>
      </c>
      <c r="R260" s="7">
        <f t="shared" ca="1" si="93"/>
        <v>0</v>
      </c>
      <c r="S260" s="2">
        <f t="shared" ca="1" si="101"/>
        <v>0</v>
      </c>
      <c r="T260" s="80">
        <f t="shared" ca="1" si="102"/>
        <v>0</v>
      </c>
      <c r="U260" s="79">
        <f t="shared" ca="1" si="103"/>
        <v>0</v>
      </c>
      <c r="V260" s="80">
        <f t="shared" ca="1" si="104"/>
        <v>0</v>
      </c>
      <c r="W260" s="80">
        <f t="shared" ca="1" si="105"/>
        <v>0</v>
      </c>
      <c r="X260">
        <f t="shared" ca="1" si="94"/>
        <v>0</v>
      </c>
      <c r="Y260" s="35">
        <f t="shared" ref="Y260:Y323" ca="1" si="106">ROUND(D260+J260+W260+X260,2)</f>
        <v>0</v>
      </c>
      <c r="Z260" s="35">
        <f t="shared" ref="Z260:Z323" ca="1" si="107">IF(AND(Y260&gt;0,Y261=0),Y260,0)</f>
        <v>0</v>
      </c>
      <c r="AA260" s="42">
        <f t="shared" ca="1" si="95"/>
        <v>0</v>
      </c>
      <c r="AB260" s="42">
        <f t="shared" ref="AB260:AB323" ca="1" si="108">IF(ROUND(Y260-AA260,2)&gt;0,ROUND(Y260-AA260,2),0)</f>
        <v>0</v>
      </c>
    </row>
    <row r="261" spans="2:28" x14ac:dyDescent="0.25">
      <c r="B261">
        <v>259</v>
      </c>
      <c r="C261" s="35">
        <f t="shared" ref="C261:C324" ca="1" si="109">IF(AB260&gt;0,C260-1000,C260)</f>
        <v>-27000</v>
      </c>
      <c r="D261" s="46">
        <f ca="1">IF(AB260&gt;0,ROUND(PMT(EvalSheet!$F$92/12,EvalSheet!$F$96*12,-C261),5),0)</f>
        <v>0</v>
      </c>
      <c r="E261" s="6">
        <f t="shared" ref="E261:E324" ca="1" si="110">IF(AB260&gt;0,ROUND(C261*$E$1/1000,2),0)</f>
        <v>0</v>
      </c>
      <c r="F261" s="2">
        <f t="shared" ca="1" si="96"/>
        <v>0</v>
      </c>
      <c r="G261" s="80">
        <f t="shared" ca="1" si="97"/>
        <v>0</v>
      </c>
      <c r="H261" s="79">
        <f t="shared" ca="1" si="98"/>
        <v>0</v>
      </c>
      <c r="I261" s="80">
        <f t="shared" ca="1" si="99"/>
        <v>0</v>
      </c>
      <c r="J261" s="80">
        <f t="shared" ca="1" si="100"/>
        <v>0</v>
      </c>
      <c r="K261" s="6">
        <f t="shared" ref="K261:K324" ca="1" si="111">IF(AB260&gt;0,ROUND($D$1*$K$1,2),0)</f>
        <v>0</v>
      </c>
      <c r="L261" s="7">
        <v>0</v>
      </c>
      <c r="M261" s="7">
        <f t="shared" ref="M261:M324" ca="1" si="112">IF(AB260&gt;0,ROUND($D$1*$M$1,2),0)</f>
        <v>0</v>
      </c>
      <c r="N261" s="7">
        <f t="shared" ref="N261:N324" ca="1" si="113">IF(AB260&gt;0,ROUND($D$1*$N$1,2),0)</f>
        <v>0</v>
      </c>
      <c r="O261" s="7">
        <f t="shared" ref="O261:O324" ca="1" si="114">IF(AB260&gt;0,ROUND($D$1*$O$1,2),0)</f>
        <v>0</v>
      </c>
      <c r="P261" s="7">
        <f t="shared" ref="P261:P324" ca="1" si="115">IF(AB260&gt;0,ROUND($D$1*$P$1,2),0)</f>
        <v>0</v>
      </c>
      <c r="Q261" s="6">
        <f t="shared" ref="Q261:Q324" ca="1" si="116">IF(AB260&gt;0,K261+SUM(M261:P261),0)</f>
        <v>0</v>
      </c>
      <c r="R261" s="7">
        <f t="shared" ref="R261:R324" ca="1" si="117">IF(AB260&gt;0,ROUND(Q261/12,2),0)</f>
        <v>0</v>
      </c>
      <c r="S261" s="2">
        <f t="shared" ca="1" si="101"/>
        <v>0</v>
      </c>
      <c r="T261" s="80">
        <f t="shared" ca="1" si="102"/>
        <v>0</v>
      </c>
      <c r="U261" s="79">
        <f t="shared" ca="1" si="103"/>
        <v>0</v>
      </c>
      <c r="V261" s="80">
        <f t="shared" ca="1" si="104"/>
        <v>0</v>
      </c>
      <c r="W261" s="80">
        <f t="shared" ca="1" si="105"/>
        <v>0</v>
      </c>
      <c r="X261">
        <f t="shared" ref="X261:X324" ca="1" si="118">IF(AB260&gt;0,X260,0)</f>
        <v>0</v>
      </c>
      <c r="Y261" s="35">
        <f t="shared" ca="1" si="106"/>
        <v>0</v>
      </c>
      <c r="Z261" s="35">
        <f t="shared" ca="1" si="107"/>
        <v>0</v>
      </c>
      <c r="AA261" s="42">
        <f t="shared" ref="AA261:AA324" ca="1" si="119">IF(AB260&gt;0,AA260,0)</f>
        <v>0</v>
      </c>
      <c r="AB261" s="42">
        <f t="shared" ca="1" si="108"/>
        <v>0</v>
      </c>
    </row>
    <row r="262" spans="2:28" x14ac:dyDescent="0.25">
      <c r="B262">
        <v>260</v>
      </c>
      <c r="C262" s="35">
        <f t="shared" ca="1" si="109"/>
        <v>-27000</v>
      </c>
      <c r="D262" s="46">
        <f ca="1">IF(AB261&gt;0,ROUND(PMT(EvalSheet!$F$92/12,EvalSheet!$F$96*12,-C262),5),0)</f>
        <v>0</v>
      </c>
      <c r="E262" s="6">
        <f t="shared" ca="1" si="110"/>
        <v>0</v>
      </c>
      <c r="F262" s="2">
        <f t="shared" ca="1" si="96"/>
        <v>0</v>
      </c>
      <c r="G262" s="80">
        <f t="shared" ca="1" si="97"/>
        <v>0</v>
      </c>
      <c r="H262" s="79">
        <f t="shared" ca="1" si="98"/>
        <v>0</v>
      </c>
      <c r="I262" s="80">
        <f t="shared" ca="1" si="99"/>
        <v>0</v>
      </c>
      <c r="J262" s="80">
        <f t="shared" ca="1" si="100"/>
        <v>0</v>
      </c>
      <c r="K262" s="6">
        <f t="shared" ca="1" si="111"/>
        <v>0</v>
      </c>
      <c r="L262" s="7">
        <v>0</v>
      </c>
      <c r="M262" s="7">
        <f t="shared" ca="1" si="112"/>
        <v>0</v>
      </c>
      <c r="N262" s="7">
        <f t="shared" ca="1" si="113"/>
        <v>0</v>
      </c>
      <c r="O262" s="7">
        <f t="shared" ca="1" si="114"/>
        <v>0</v>
      </c>
      <c r="P262" s="7">
        <f t="shared" ca="1" si="115"/>
        <v>0</v>
      </c>
      <c r="Q262" s="6">
        <f t="shared" ca="1" si="116"/>
        <v>0</v>
      </c>
      <c r="R262" s="7">
        <f t="shared" ca="1" si="117"/>
        <v>0</v>
      </c>
      <c r="S262" s="2">
        <f t="shared" ca="1" si="101"/>
        <v>0</v>
      </c>
      <c r="T262" s="80">
        <f t="shared" ca="1" si="102"/>
        <v>0</v>
      </c>
      <c r="U262" s="79">
        <f t="shared" ca="1" si="103"/>
        <v>0</v>
      </c>
      <c r="V262" s="80">
        <f t="shared" ca="1" si="104"/>
        <v>0</v>
      </c>
      <c r="W262" s="80">
        <f t="shared" ca="1" si="105"/>
        <v>0</v>
      </c>
      <c r="X262">
        <f t="shared" ca="1" si="118"/>
        <v>0</v>
      </c>
      <c r="Y262" s="35">
        <f t="shared" ca="1" si="106"/>
        <v>0</v>
      </c>
      <c r="Z262" s="35">
        <f t="shared" ca="1" si="107"/>
        <v>0</v>
      </c>
      <c r="AA262" s="42">
        <f t="shared" ca="1" si="119"/>
        <v>0</v>
      </c>
      <c r="AB262" s="42">
        <f t="shared" ca="1" si="108"/>
        <v>0</v>
      </c>
    </row>
    <row r="263" spans="2:28" x14ac:dyDescent="0.25">
      <c r="B263">
        <v>261</v>
      </c>
      <c r="C263" s="35">
        <f t="shared" ca="1" si="109"/>
        <v>-27000</v>
      </c>
      <c r="D263" s="46">
        <f ca="1">IF(AB262&gt;0,ROUND(PMT(EvalSheet!$F$92/12,EvalSheet!$F$96*12,-C263),5),0)</f>
        <v>0</v>
      </c>
      <c r="E263" s="6">
        <f t="shared" ca="1" si="110"/>
        <v>0</v>
      </c>
      <c r="F263" s="2">
        <f t="shared" ca="1" si="96"/>
        <v>0</v>
      </c>
      <c r="G263" s="80">
        <f t="shared" ca="1" si="97"/>
        <v>0</v>
      </c>
      <c r="H263" s="79">
        <f t="shared" ca="1" si="98"/>
        <v>0</v>
      </c>
      <c r="I263" s="80">
        <f t="shared" ca="1" si="99"/>
        <v>0</v>
      </c>
      <c r="J263" s="80">
        <f t="shared" ca="1" si="100"/>
        <v>0</v>
      </c>
      <c r="K263" s="6">
        <f t="shared" ca="1" si="111"/>
        <v>0</v>
      </c>
      <c r="L263" s="7">
        <v>0</v>
      </c>
      <c r="M263" s="7">
        <f t="shared" ca="1" si="112"/>
        <v>0</v>
      </c>
      <c r="N263" s="7">
        <f t="shared" ca="1" si="113"/>
        <v>0</v>
      </c>
      <c r="O263" s="7">
        <f t="shared" ca="1" si="114"/>
        <v>0</v>
      </c>
      <c r="P263" s="7">
        <f t="shared" ca="1" si="115"/>
        <v>0</v>
      </c>
      <c r="Q263" s="6">
        <f t="shared" ca="1" si="116"/>
        <v>0</v>
      </c>
      <c r="R263" s="7">
        <f t="shared" ca="1" si="117"/>
        <v>0</v>
      </c>
      <c r="S263" s="2">
        <f t="shared" ca="1" si="101"/>
        <v>0</v>
      </c>
      <c r="T263" s="80">
        <f t="shared" ca="1" si="102"/>
        <v>0</v>
      </c>
      <c r="U263" s="79">
        <f t="shared" ca="1" si="103"/>
        <v>0</v>
      </c>
      <c r="V263" s="80">
        <f t="shared" ca="1" si="104"/>
        <v>0</v>
      </c>
      <c r="W263" s="80">
        <f t="shared" ca="1" si="105"/>
        <v>0</v>
      </c>
      <c r="X263">
        <f t="shared" ca="1" si="118"/>
        <v>0</v>
      </c>
      <c r="Y263" s="35">
        <f t="shared" ca="1" si="106"/>
        <v>0</v>
      </c>
      <c r="Z263" s="35">
        <f t="shared" ca="1" si="107"/>
        <v>0</v>
      </c>
      <c r="AA263" s="42">
        <f t="shared" ca="1" si="119"/>
        <v>0</v>
      </c>
      <c r="AB263" s="42">
        <f t="shared" ca="1" si="108"/>
        <v>0</v>
      </c>
    </row>
    <row r="264" spans="2:28" x14ac:dyDescent="0.25">
      <c r="B264">
        <v>262</v>
      </c>
      <c r="C264" s="35">
        <f t="shared" ca="1" si="109"/>
        <v>-27000</v>
      </c>
      <c r="D264" s="46">
        <f ca="1">IF(AB263&gt;0,ROUND(PMT(EvalSheet!$F$92/12,EvalSheet!$F$96*12,-C264),5),0)</f>
        <v>0</v>
      </c>
      <c r="E264" s="6">
        <f t="shared" ca="1" si="110"/>
        <v>0</v>
      </c>
      <c r="F264" s="2">
        <f t="shared" ca="1" si="96"/>
        <v>0</v>
      </c>
      <c r="G264" s="80">
        <f t="shared" ca="1" si="97"/>
        <v>0</v>
      </c>
      <c r="H264" s="79">
        <f t="shared" ca="1" si="98"/>
        <v>0</v>
      </c>
      <c r="I264" s="80">
        <f t="shared" ca="1" si="99"/>
        <v>0</v>
      </c>
      <c r="J264" s="80">
        <f t="shared" ca="1" si="100"/>
        <v>0</v>
      </c>
      <c r="K264" s="6">
        <f t="shared" ca="1" si="111"/>
        <v>0</v>
      </c>
      <c r="L264" s="7">
        <v>0</v>
      </c>
      <c r="M264" s="7">
        <f t="shared" ca="1" si="112"/>
        <v>0</v>
      </c>
      <c r="N264" s="7">
        <f t="shared" ca="1" si="113"/>
        <v>0</v>
      </c>
      <c r="O264" s="7">
        <f t="shared" ca="1" si="114"/>
        <v>0</v>
      </c>
      <c r="P264" s="7">
        <f t="shared" ca="1" si="115"/>
        <v>0</v>
      </c>
      <c r="Q264" s="6">
        <f t="shared" ca="1" si="116"/>
        <v>0</v>
      </c>
      <c r="R264" s="7">
        <f t="shared" ca="1" si="117"/>
        <v>0</v>
      </c>
      <c r="S264" s="2">
        <f t="shared" ca="1" si="101"/>
        <v>0</v>
      </c>
      <c r="T264" s="80">
        <f t="shared" ca="1" si="102"/>
        <v>0</v>
      </c>
      <c r="U264" s="79">
        <f t="shared" ca="1" si="103"/>
        <v>0</v>
      </c>
      <c r="V264" s="80">
        <f t="shared" ca="1" si="104"/>
        <v>0</v>
      </c>
      <c r="W264" s="80">
        <f t="shared" ca="1" si="105"/>
        <v>0</v>
      </c>
      <c r="X264">
        <f t="shared" ca="1" si="118"/>
        <v>0</v>
      </c>
      <c r="Y264" s="35">
        <f t="shared" ca="1" si="106"/>
        <v>0</v>
      </c>
      <c r="Z264" s="35">
        <f t="shared" ca="1" si="107"/>
        <v>0</v>
      </c>
      <c r="AA264" s="42">
        <f t="shared" ca="1" si="119"/>
        <v>0</v>
      </c>
      <c r="AB264" s="42">
        <f t="shared" ca="1" si="108"/>
        <v>0</v>
      </c>
    </row>
    <row r="265" spans="2:28" x14ac:dyDescent="0.25">
      <c r="B265">
        <v>263</v>
      </c>
      <c r="C265" s="35">
        <f t="shared" ca="1" si="109"/>
        <v>-27000</v>
      </c>
      <c r="D265" s="46">
        <f ca="1">IF(AB264&gt;0,ROUND(PMT(EvalSheet!$F$92/12,EvalSheet!$F$96*12,-C265),5),0)</f>
        <v>0</v>
      </c>
      <c r="E265" s="6">
        <f t="shared" ca="1" si="110"/>
        <v>0</v>
      </c>
      <c r="F265" s="2">
        <f t="shared" ca="1" si="96"/>
        <v>0</v>
      </c>
      <c r="G265" s="80">
        <f t="shared" ca="1" si="97"/>
        <v>0</v>
      </c>
      <c r="H265" s="79">
        <f t="shared" ca="1" si="98"/>
        <v>0</v>
      </c>
      <c r="I265" s="80">
        <f t="shared" ca="1" si="99"/>
        <v>0</v>
      </c>
      <c r="J265" s="80">
        <f t="shared" ca="1" si="100"/>
        <v>0</v>
      </c>
      <c r="K265" s="6">
        <f t="shared" ca="1" si="111"/>
        <v>0</v>
      </c>
      <c r="L265" s="7">
        <v>0</v>
      </c>
      <c r="M265" s="7">
        <f t="shared" ca="1" si="112"/>
        <v>0</v>
      </c>
      <c r="N265" s="7">
        <f t="shared" ca="1" si="113"/>
        <v>0</v>
      </c>
      <c r="O265" s="7">
        <f t="shared" ca="1" si="114"/>
        <v>0</v>
      </c>
      <c r="P265" s="7">
        <f t="shared" ca="1" si="115"/>
        <v>0</v>
      </c>
      <c r="Q265" s="6">
        <f t="shared" ca="1" si="116"/>
        <v>0</v>
      </c>
      <c r="R265" s="7">
        <f t="shared" ca="1" si="117"/>
        <v>0</v>
      </c>
      <c r="S265" s="2">
        <f t="shared" ca="1" si="101"/>
        <v>0</v>
      </c>
      <c r="T265" s="80">
        <f t="shared" ca="1" si="102"/>
        <v>0</v>
      </c>
      <c r="U265" s="79">
        <f t="shared" ca="1" si="103"/>
        <v>0</v>
      </c>
      <c r="V265" s="80">
        <f t="shared" ca="1" si="104"/>
        <v>0</v>
      </c>
      <c r="W265" s="80">
        <f t="shared" ca="1" si="105"/>
        <v>0</v>
      </c>
      <c r="X265">
        <f t="shared" ca="1" si="118"/>
        <v>0</v>
      </c>
      <c r="Y265" s="35">
        <f t="shared" ca="1" si="106"/>
        <v>0</v>
      </c>
      <c r="Z265" s="35">
        <f t="shared" ca="1" si="107"/>
        <v>0</v>
      </c>
      <c r="AA265" s="42">
        <f t="shared" ca="1" si="119"/>
        <v>0</v>
      </c>
      <c r="AB265" s="42">
        <f t="shared" ca="1" si="108"/>
        <v>0</v>
      </c>
    </row>
    <row r="266" spans="2:28" x14ac:dyDescent="0.25">
      <c r="B266">
        <v>264</v>
      </c>
      <c r="C266" s="35">
        <f t="shared" ca="1" si="109"/>
        <v>-27000</v>
      </c>
      <c r="D266" s="46">
        <f ca="1">IF(AB265&gt;0,ROUND(PMT(EvalSheet!$F$92/12,EvalSheet!$F$96*12,-C266),5),0)</f>
        <v>0</v>
      </c>
      <c r="E266" s="6">
        <f t="shared" ca="1" si="110"/>
        <v>0</v>
      </c>
      <c r="F266" s="2">
        <f t="shared" ca="1" si="96"/>
        <v>0</v>
      </c>
      <c r="G266" s="80">
        <f t="shared" ca="1" si="97"/>
        <v>0</v>
      </c>
      <c r="H266" s="79">
        <f t="shared" ca="1" si="98"/>
        <v>0</v>
      </c>
      <c r="I266" s="80">
        <f t="shared" ca="1" si="99"/>
        <v>0</v>
      </c>
      <c r="J266" s="80">
        <f t="shared" ca="1" si="100"/>
        <v>0</v>
      </c>
      <c r="K266" s="6">
        <f t="shared" ca="1" si="111"/>
        <v>0</v>
      </c>
      <c r="L266" s="7">
        <v>0</v>
      </c>
      <c r="M266" s="7">
        <f t="shared" ca="1" si="112"/>
        <v>0</v>
      </c>
      <c r="N266" s="7">
        <f t="shared" ca="1" si="113"/>
        <v>0</v>
      </c>
      <c r="O266" s="7">
        <f t="shared" ca="1" si="114"/>
        <v>0</v>
      </c>
      <c r="P266" s="7">
        <f t="shared" ca="1" si="115"/>
        <v>0</v>
      </c>
      <c r="Q266" s="6">
        <f t="shared" ca="1" si="116"/>
        <v>0</v>
      </c>
      <c r="R266" s="7">
        <f t="shared" ca="1" si="117"/>
        <v>0</v>
      </c>
      <c r="S266" s="2">
        <f t="shared" ca="1" si="101"/>
        <v>0</v>
      </c>
      <c r="T266" s="80">
        <f t="shared" ca="1" si="102"/>
        <v>0</v>
      </c>
      <c r="U266" s="79">
        <f t="shared" ca="1" si="103"/>
        <v>0</v>
      </c>
      <c r="V266" s="80">
        <f t="shared" ca="1" si="104"/>
        <v>0</v>
      </c>
      <c r="W266" s="80">
        <f t="shared" ca="1" si="105"/>
        <v>0</v>
      </c>
      <c r="X266">
        <f t="shared" ca="1" si="118"/>
        <v>0</v>
      </c>
      <c r="Y266" s="35">
        <f t="shared" ca="1" si="106"/>
        <v>0</v>
      </c>
      <c r="Z266" s="35">
        <f t="shared" ca="1" si="107"/>
        <v>0</v>
      </c>
      <c r="AA266" s="42">
        <f t="shared" ca="1" si="119"/>
        <v>0</v>
      </c>
      <c r="AB266" s="42">
        <f t="shared" ca="1" si="108"/>
        <v>0</v>
      </c>
    </row>
    <row r="267" spans="2:28" x14ac:dyDescent="0.25">
      <c r="B267">
        <v>265</v>
      </c>
      <c r="C267" s="35">
        <f t="shared" ca="1" si="109"/>
        <v>-27000</v>
      </c>
      <c r="D267" s="46">
        <f ca="1">IF(AB266&gt;0,ROUND(PMT(EvalSheet!$F$92/12,EvalSheet!$F$96*12,-C267),5),0)</f>
        <v>0</v>
      </c>
      <c r="E267" s="6">
        <f t="shared" ca="1" si="110"/>
        <v>0</v>
      </c>
      <c r="F267" s="2">
        <f t="shared" ca="1" si="96"/>
        <v>0</v>
      </c>
      <c r="G267" s="80">
        <f t="shared" ca="1" si="97"/>
        <v>0</v>
      </c>
      <c r="H267" s="79">
        <f t="shared" ca="1" si="98"/>
        <v>0</v>
      </c>
      <c r="I267" s="80">
        <f t="shared" ca="1" si="99"/>
        <v>0</v>
      </c>
      <c r="J267" s="80">
        <f t="shared" ca="1" si="100"/>
        <v>0</v>
      </c>
      <c r="K267" s="6">
        <f t="shared" ca="1" si="111"/>
        <v>0</v>
      </c>
      <c r="L267" s="7">
        <v>0</v>
      </c>
      <c r="M267" s="7">
        <f t="shared" ca="1" si="112"/>
        <v>0</v>
      </c>
      <c r="N267" s="7">
        <f t="shared" ca="1" si="113"/>
        <v>0</v>
      </c>
      <c r="O267" s="7">
        <f t="shared" ca="1" si="114"/>
        <v>0</v>
      </c>
      <c r="P267" s="7">
        <f t="shared" ca="1" si="115"/>
        <v>0</v>
      </c>
      <c r="Q267" s="6">
        <f t="shared" ca="1" si="116"/>
        <v>0</v>
      </c>
      <c r="R267" s="7">
        <f t="shared" ca="1" si="117"/>
        <v>0</v>
      </c>
      <c r="S267" s="2">
        <f t="shared" ca="1" si="101"/>
        <v>0</v>
      </c>
      <c r="T267" s="80">
        <f t="shared" ca="1" si="102"/>
        <v>0</v>
      </c>
      <c r="U267" s="79">
        <f t="shared" ca="1" si="103"/>
        <v>0</v>
      </c>
      <c r="V267" s="80">
        <f t="shared" ca="1" si="104"/>
        <v>0</v>
      </c>
      <c r="W267" s="80">
        <f t="shared" ca="1" si="105"/>
        <v>0</v>
      </c>
      <c r="X267">
        <f t="shared" ca="1" si="118"/>
        <v>0</v>
      </c>
      <c r="Y267" s="35">
        <f t="shared" ca="1" si="106"/>
        <v>0</v>
      </c>
      <c r="Z267" s="35">
        <f t="shared" ca="1" si="107"/>
        <v>0</v>
      </c>
      <c r="AA267" s="42">
        <f t="shared" ca="1" si="119"/>
        <v>0</v>
      </c>
      <c r="AB267" s="42">
        <f t="shared" ca="1" si="108"/>
        <v>0</v>
      </c>
    </row>
    <row r="268" spans="2:28" x14ac:dyDescent="0.25">
      <c r="B268">
        <v>266</v>
      </c>
      <c r="C268" s="35">
        <f t="shared" ca="1" si="109"/>
        <v>-27000</v>
      </c>
      <c r="D268" s="46">
        <f ca="1">IF(AB267&gt;0,ROUND(PMT(EvalSheet!$F$92/12,EvalSheet!$F$96*12,-C268),5),0)</f>
        <v>0</v>
      </c>
      <c r="E268" s="6">
        <f t="shared" ca="1" si="110"/>
        <v>0</v>
      </c>
      <c r="F268" s="2">
        <f t="shared" ca="1" si="96"/>
        <v>0</v>
      </c>
      <c r="G268" s="80">
        <f t="shared" ca="1" si="97"/>
        <v>0</v>
      </c>
      <c r="H268" s="79">
        <f t="shared" ca="1" si="98"/>
        <v>0</v>
      </c>
      <c r="I268" s="80">
        <f t="shared" ca="1" si="99"/>
        <v>0</v>
      </c>
      <c r="J268" s="80">
        <f t="shared" ca="1" si="100"/>
        <v>0</v>
      </c>
      <c r="K268" s="6">
        <f t="shared" ca="1" si="111"/>
        <v>0</v>
      </c>
      <c r="L268" s="7">
        <v>0</v>
      </c>
      <c r="M268" s="7">
        <f t="shared" ca="1" si="112"/>
        <v>0</v>
      </c>
      <c r="N268" s="7">
        <f t="shared" ca="1" si="113"/>
        <v>0</v>
      </c>
      <c r="O268" s="7">
        <f t="shared" ca="1" si="114"/>
        <v>0</v>
      </c>
      <c r="P268" s="7">
        <f t="shared" ca="1" si="115"/>
        <v>0</v>
      </c>
      <c r="Q268" s="6">
        <f t="shared" ca="1" si="116"/>
        <v>0</v>
      </c>
      <c r="R268" s="7">
        <f t="shared" ca="1" si="117"/>
        <v>0</v>
      </c>
      <c r="S268" s="2">
        <f t="shared" ca="1" si="101"/>
        <v>0</v>
      </c>
      <c r="T268" s="80">
        <f t="shared" ca="1" si="102"/>
        <v>0</v>
      </c>
      <c r="U268" s="79">
        <f t="shared" ca="1" si="103"/>
        <v>0</v>
      </c>
      <c r="V268" s="80">
        <f t="shared" ca="1" si="104"/>
        <v>0</v>
      </c>
      <c r="W268" s="80">
        <f t="shared" ca="1" si="105"/>
        <v>0</v>
      </c>
      <c r="X268">
        <f t="shared" ca="1" si="118"/>
        <v>0</v>
      </c>
      <c r="Y268" s="35">
        <f t="shared" ca="1" si="106"/>
        <v>0</v>
      </c>
      <c r="Z268" s="35">
        <f t="shared" ca="1" si="107"/>
        <v>0</v>
      </c>
      <c r="AA268" s="42">
        <f t="shared" ca="1" si="119"/>
        <v>0</v>
      </c>
      <c r="AB268" s="42">
        <f t="shared" ca="1" si="108"/>
        <v>0</v>
      </c>
    </row>
    <row r="269" spans="2:28" x14ac:dyDescent="0.25">
      <c r="B269">
        <v>267</v>
      </c>
      <c r="C269" s="35">
        <f t="shared" ca="1" si="109"/>
        <v>-27000</v>
      </c>
      <c r="D269" s="46">
        <f ca="1">IF(AB268&gt;0,ROUND(PMT(EvalSheet!$F$92/12,EvalSheet!$F$96*12,-C269),5),0)</f>
        <v>0</v>
      </c>
      <c r="E269" s="6">
        <f t="shared" ca="1" si="110"/>
        <v>0</v>
      </c>
      <c r="F269" s="2">
        <f t="shared" ca="1" si="96"/>
        <v>0</v>
      </c>
      <c r="G269" s="80">
        <f t="shared" ca="1" si="97"/>
        <v>0</v>
      </c>
      <c r="H269" s="79">
        <f t="shared" ca="1" si="98"/>
        <v>0</v>
      </c>
      <c r="I269" s="80">
        <f t="shared" ca="1" si="99"/>
        <v>0</v>
      </c>
      <c r="J269" s="80">
        <f t="shared" ca="1" si="100"/>
        <v>0</v>
      </c>
      <c r="K269" s="6">
        <f t="shared" ca="1" si="111"/>
        <v>0</v>
      </c>
      <c r="L269" s="7">
        <v>0</v>
      </c>
      <c r="M269" s="7">
        <f t="shared" ca="1" si="112"/>
        <v>0</v>
      </c>
      <c r="N269" s="7">
        <f t="shared" ca="1" si="113"/>
        <v>0</v>
      </c>
      <c r="O269" s="7">
        <f t="shared" ca="1" si="114"/>
        <v>0</v>
      </c>
      <c r="P269" s="7">
        <f t="shared" ca="1" si="115"/>
        <v>0</v>
      </c>
      <c r="Q269" s="6">
        <f t="shared" ca="1" si="116"/>
        <v>0</v>
      </c>
      <c r="R269" s="7">
        <f t="shared" ca="1" si="117"/>
        <v>0</v>
      </c>
      <c r="S269" s="2">
        <f t="shared" ca="1" si="101"/>
        <v>0</v>
      </c>
      <c r="T269" s="80">
        <f t="shared" ca="1" si="102"/>
        <v>0</v>
      </c>
      <c r="U269" s="79">
        <f t="shared" ca="1" si="103"/>
        <v>0</v>
      </c>
      <c r="V269" s="80">
        <f t="shared" ca="1" si="104"/>
        <v>0</v>
      </c>
      <c r="W269" s="80">
        <f t="shared" ca="1" si="105"/>
        <v>0</v>
      </c>
      <c r="X269">
        <f t="shared" ca="1" si="118"/>
        <v>0</v>
      </c>
      <c r="Y269" s="35">
        <f t="shared" ca="1" si="106"/>
        <v>0</v>
      </c>
      <c r="Z269" s="35">
        <f t="shared" ca="1" si="107"/>
        <v>0</v>
      </c>
      <c r="AA269" s="42">
        <f t="shared" ca="1" si="119"/>
        <v>0</v>
      </c>
      <c r="AB269" s="42">
        <f t="shared" ca="1" si="108"/>
        <v>0</v>
      </c>
    </row>
    <row r="270" spans="2:28" x14ac:dyDescent="0.25">
      <c r="B270">
        <v>268</v>
      </c>
      <c r="C270" s="35">
        <f t="shared" ca="1" si="109"/>
        <v>-27000</v>
      </c>
      <c r="D270" s="46">
        <f ca="1">IF(AB269&gt;0,ROUND(PMT(EvalSheet!$F$92/12,EvalSheet!$F$96*12,-C270),5),0)</f>
        <v>0</v>
      </c>
      <c r="E270" s="6">
        <f t="shared" ca="1" si="110"/>
        <v>0</v>
      </c>
      <c r="F270" s="2">
        <f t="shared" ca="1" si="96"/>
        <v>0</v>
      </c>
      <c r="G270" s="80">
        <f t="shared" ca="1" si="97"/>
        <v>0</v>
      </c>
      <c r="H270" s="79">
        <f t="shared" ca="1" si="98"/>
        <v>0</v>
      </c>
      <c r="I270" s="80">
        <f t="shared" ca="1" si="99"/>
        <v>0</v>
      </c>
      <c r="J270" s="80">
        <f t="shared" ca="1" si="100"/>
        <v>0</v>
      </c>
      <c r="K270" s="6">
        <f t="shared" ca="1" si="111"/>
        <v>0</v>
      </c>
      <c r="L270" s="7">
        <v>0</v>
      </c>
      <c r="M270" s="7">
        <f t="shared" ca="1" si="112"/>
        <v>0</v>
      </c>
      <c r="N270" s="7">
        <f t="shared" ca="1" si="113"/>
        <v>0</v>
      </c>
      <c r="O270" s="7">
        <f t="shared" ca="1" si="114"/>
        <v>0</v>
      </c>
      <c r="P270" s="7">
        <f t="shared" ca="1" si="115"/>
        <v>0</v>
      </c>
      <c r="Q270" s="6">
        <f t="shared" ca="1" si="116"/>
        <v>0</v>
      </c>
      <c r="R270" s="7">
        <f t="shared" ca="1" si="117"/>
        <v>0</v>
      </c>
      <c r="S270" s="2">
        <f t="shared" ca="1" si="101"/>
        <v>0</v>
      </c>
      <c r="T270" s="80">
        <f t="shared" ca="1" si="102"/>
        <v>0</v>
      </c>
      <c r="U270" s="79">
        <f t="shared" ca="1" si="103"/>
        <v>0</v>
      </c>
      <c r="V270" s="80">
        <f t="shared" ca="1" si="104"/>
        <v>0</v>
      </c>
      <c r="W270" s="80">
        <f t="shared" ca="1" si="105"/>
        <v>0</v>
      </c>
      <c r="X270">
        <f t="shared" ca="1" si="118"/>
        <v>0</v>
      </c>
      <c r="Y270" s="35">
        <f t="shared" ca="1" si="106"/>
        <v>0</v>
      </c>
      <c r="Z270" s="35">
        <f t="shared" ca="1" si="107"/>
        <v>0</v>
      </c>
      <c r="AA270" s="42">
        <f t="shared" ca="1" si="119"/>
        <v>0</v>
      </c>
      <c r="AB270" s="42">
        <f t="shared" ca="1" si="108"/>
        <v>0</v>
      </c>
    </row>
    <row r="271" spans="2:28" x14ac:dyDescent="0.25">
      <c r="B271">
        <v>269</v>
      </c>
      <c r="C271" s="35">
        <f t="shared" ca="1" si="109"/>
        <v>-27000</v>
      </c>
      <c r="D271" s="46">
        <f ca="1">IF(AB270&gt;0,ROUND(PMT(EvalSheet!$F$92/12,EvalSheet!$F$96*12,-C271),5),0)</f>
        <v>0</v>
      </c>
      <c r="E271" s="6">
        <f t="shared" ca="1" si="110"/>
        <v>0</v>
      </c>
      <c r="F271" s="2">
        <f t="shared" ca="1" si="96"/>
        <v>0</v>
      </c>
      <c r="G271" s="80">
        <f t="shared" ca="1" si="97"/>
        <v>0</v>
      </c>
      <c r="H271" s="79">
        <f t="shared" ca="1" si="98"/>
        <v>0</v>
      </c>
      <c r="I271" s="80">
        <f t="shared" ca="1" si="99"/>
        <v>0</v>
      </c>
      <c r="J271" s="80">
        <f t="shared" ca="1" si="100"/>
        <v>0</v>
      </c>
      <c r="K271" s="6">
        <f t="shared" ca="1" si="111"/>
        <v>0</v>
      </c>
      <c r="L271" s="7">
        <v>0</v>
      </c>
      <c r="M271" s="7">
        <f t="shared" ca="1" si="112"/>
        <v>0</v>
      </c>
      <c r="N271" s="7">
        <f t="shared" ca="1" si="113"/>
        <v>0</v>
      </c>
      <c r="O271" s="7">
        <f t="shared" ca="1" si="114"/>
        <v>0</v>
      </c>
      <c r="P271" s="7">
        <f t="shared" ca="1" si="115"/>
        <v>0</v>
      </c>
      <c r="Q271" s="6">
        <f t="shared" ca="1" si="116"/>
        <v>0</v>
      </c>
      <c r="R271" s="7">
        <f t="shared" ca="1" si="117"/>
        <v>0</v>
      </c>
      <c r="S271" s="2">
        <f t="shared" ca="1" si="101"/>
        <v>0</v>
      </c>
      <c r="T271" s="80">
        <f t="shared" ca="1" si="102"/>
        <v>0</v>
      </c>
      <c r="U271" s="79">
        <f t="shared" ca="1" si="103"/>
        <v>0</v>
      </c>
      <c r="V271" s="80">
        <f t="shared" ca="1" si="104"/>
        <v>0</v>
      </c>
      <c r="W271" s="80">
        <f t="shared" ca="1" si="105"/>
        <v>0</v>
      </c>
      <c r="X271">
        <f t="shared" ca="1" si="118"/>
        <v>0</v>
      </c>
      <c r="Y271" s="35">
        <f t="shared" ca="1" si="106"/>
        <v>0</v>
      </c>
      <c r="Z271" s="35">
        <f t="shared" ca="1" si="107"/>
        <v>0</v>
      </c>
      <c r="AA271" s="42">
        <f t="shared" ca="1" si="119"/>
        <v>0</v>
      </c>
      <c r="AB271" s="42">
        <f t="shared" ca="1" si="108"/>
        <v>0</v>
      </c>
    </row>
    <row r="272" spans="2:28" x14ac:dyDescent="0.25">
      <c r="B272">
        <v>270</v>
      </c>
      <c r="C272" s="35">
        <f t="shared" ca="1" si="109"/>
        <v>-27000</v>
      </c>
      <c r="D272" s="46">
        <f ca="1">IF(AB271&gt;0,ROUND(PMT(EvalSheet!$F$92/12,EvalSheet!$F$96*12,-C272),5),0)</f>
        <v>0</v>
      </c>
      <c r="E272" s="6">
        <f t="shared" ca="1" si="110"/>
        <v>0</v>
      </c>
      <c r="F272" s="2">
        <f t="shared" ca="1" si="96"/>
        <v>0</v>
      </c>
      <c r="G272" s="80">
        <f t="shared" ca="1" si="97"/>
        <v>0</v>
      </c>
      <c r="H272" s="79">
        <f t="shared" ca="1" si="98"/>
        <v>0</v>
      </c>
      <c r="I272" s="80">
        <f t="shared" ca="1" si="99"/>
        <v>0</v>
      </c>
      <c r="J272" s="80">
        <f t="shared" ca="1" si="100"/>
        <v>0</v>
      </c>
      <c r="K272" s="6">
        <f t="shared" ca="1" si="111"/>
        <v>0</v>
      </c>
      <c r="L272" s="7">
        <v>0</v>
      </c>
      <c r="M272" s="7">
        <f t="shared" ca="1" si="112"/>
        <v>0</v>
      </c>
      <c r="N272" s="7">
        <f t="shared" ca="1" si="113"/>
        <v>0</v>
      </c>
      <c r="O272" s="7">
        <f t="shared" ca="1" si="114"/>
        <v>0</v>
      </c>
      <c r="P272" s="7">
        <f t="shared" ca="1" si="115"/>
        <v>0</v>
      </c>
      <c r="Q272" s="6">
        <f t="shared" ca="1" si="116"/>
        <v>0</v>
      </c>
      <c r="R272" s="7">
        <f t="shared" ca="1" si="117"/>
        <v>0</v>
      </c>
      <c r="S272" s="2">
        <f t="shared" ca="1" si="101"/>
        <v>0</v>
      </c>
      <c r="T272" s="80">
        <f t="shared" ca="1" si="102"/>
        <v>0</v>
      </c>
      <c r="U272" s="79">
        <f t="shared" ca="1" si="103"/>
        <v>0</v>
      </c>
      <c r="V272" s="80">
        <f t="shared" ca="1" si="104"/>
        <v>0</v>
      </c>
      <c r="W272" s="80">
        <f t="shared" ca="1" si="105"/>
        <v>0</v>
      </c>
      <c r="X272">
        <f t="shared" ca="1" si="118"/>
        <v>0</v>
      </c>
      <c r="Y272" s="35">
        <f t="shared" ca="1" si="106"/>
        <v>0</v>
      </c>
      <c r="Z272" s="35">
        <f t="shared" ca="1" si="107"/>
        <v>0</v>
      </c>
      <c r="AA272" s="42">
        <f t="shared" ca="1" si="119"/>
        <v>0</v>
      </c>
      <c r="AB272" s="42">
        <f t="shared" ca="1" si="108"/>
        <v>0</v>
      </c>
    </row>
    <row r="273" spans="2:28" x14ac:dyDescent="0.25">
      <c r="B273">
        <v>271</v>
      </c>
      <c r="C273" s="35">
        <f t="shared" ca="1" si="109"/>
        <v>-27000</v>
      </c>
      <c r="D273" s="46">
        <f ca="1">IF(AB272&gt;0,ROUND(PMT(EvalSheet!$F$92/12,EvalSheet!$F$96*12,-C273),5),0)</f>
        <v>0</v>
      </c>
      <c r="E273" s="6">
        <f t="shared" ca="1" si="110"/>
        <v>0</v>
      </c>
      <c r="F273" s="2">
        <f t="shared" ca="1" si="96"/>
        <v>0</v>
      </c>
      <c r="G273" s="80">
        <f t="shared" ca="1" si="97"/>
        <v>0</v>
      </c>
      <c r="H273" s="79">
        <f t="shared" ca="1" si="98"/>
        <v>0</v>
      </c>
      <c r="I273" s="80">
        <f t="shared" ca="1" si="99"/>
        <v>0</v>
      </c>
      <c r="J273" s="80">
        <f t="shared" ca="1" si="100"/>
        <v>0</v>
      </c>
      <c r="K273" s="6">
        <f t="shared" ca="1" si="111"/>
        <v>0</v>
      </c>
      <c r="L273" s="7">
        <v>0</v>
      </c>
      <c r="M273" s="7">
        <f t="shared" ca="1" si="112"/>
        <v>0</v>
      </c>
      <c r="N273" s="7">
        <f t="shared" ca="1" si="113"/>
        <v>0</v>
      </c>
      <c r="O273" s="7">
        <f t="shared" ca="1" si="114"/>
        <v>0</v>
      </c>
      <c r="P273" s="7">
        <f t="shared" ca="1" si="115"/>
        <v>0</v>
      </c>
      <c r="Q273" s="6">
        <f t="shared" ca="1" si="116"/>
        <v>0</v>
      </c>
      <c r="R273" s="7">
        <f t="shared" ca="1" si="117"/>
        <v>0</v>
      </c>
      <c r="S273" s="2">
        <f t="shared" ca="1" si="101"/>
        <v>0</v>
      </c>
      <c r="T273" s="80">
        <f t="shared" ca="1" si="102"/>
        <v>0</v>
      </c>
      <c r="U273" s="79">
        <f t="shared" ca="1" si="103"/>
        <v>0</v>
      </c>
      <c r="V273" s="80">
        <f t="shared" ca="1" si="104"/>
        <v>0</v>
      </c>
      <c r="W273" s="80">
        <f t="shared" ca="1" si="105"/>
        <v>0</v>
      </c>
      <c r="X273">
        <f t="shared" ca="1" si="118"/>
        <v>0</v>
      </c>
      <c r="Y273" s="35">
        <f t="shared" ca="1" si="106"/>
        <v>0</v>
      </c>
      <c r="Z273" s="35">
        <f t="shared" ca="1" si="107"/>
        <v>0</v>
      </c>
      <c r="AA273" s="42">
        <f t="shared" ca="1" si="119"/>
        <v>0</v>
      </c>
      <c r="AB273" s="42">
        <f t="shared" ca="1" si="108"/>
        <v>0</v>
      </c>
    </row>
    <row r="274" spans="2:28" x14ac:dyDescent="0.25">
      <c r="B274">
        <v>272</v>
      </c>
      <c r="C274" s="35">
        <f t="shared" ca="1" si="109"/>
        <v>-27000</v>
      </c>
      <c r="D274" s="46">
        <f ca="1">IF(AB273&gt;0,ROUND(PMT(EvalSheet!$F$92/12,EvalSheet!$F$96*12,-C274),5),0)</f>
        <v>0</v>
      </c>
      <c r="E274" s="6">
        <f t="shared" ca="1" si="110"/>
        <v>0</v>
      </c>
      <c r="F274" s="2">
        <f t="shared" ca="1" si="96"/>
        <v>0</v>
      </c>
      <c r="G274" s="80">
        <f t="shared" ca="1" si="97"/>
        <v>0</v>
      </c>
      <c r="H274" s="79">
        <f t="shared" ca="1" si="98"/>
        <v>0</v>
      </c>
      <c r="I274" s="80">
        <f t="shared" ca="1" si="99"/>
        <v>0</v>
      </c>
      <c r="J274" s="80">
        <f t="shared" ca="1" si="100"/>
        <v>0</v>
      </c>
      <c r="K274" s="6">
        <f t="shared" ca="1" si="111"/>
        <v>0</v>
      </c>
      <c r="L274" s="7">
        <v>0</v>
      </c>
      <c r="M274" s="7">
        <f t="shared" ca="1" si="112"/>
        <v>0</v>
      </c>
      <c r="N274" s="7">
        <f t="shared" ca="1" si="113"/>
        <v>0</v>
      </c>
      <c r="O274" s="7">
        <f t="shared" ca="1" si="114"/>
        <v>0</v>
      </c>
      <c r="P274" s="7">
        <f t="shared" ca="1" si="115"/>
        <v>0</v>
      </c>
      <c r="Q274" s="6">
        <f t="shared" ca="1" si="116"/>
        <v>0</v>
      </c>
      <c r="R274" s="7">
        <f t="shared" ca="1" si="117"/>
        <v>0</v>
      </c>
      <c r="S274" s="2">
        <f t="shared" ca="1" si="101"/>
        <v>0</v>
      </c>
      <c r="T274" s="80">
        <f t="shared" ca="1" si="102"/>
        <v>0</v>
      </c>
      <c r="U274" s="79">
        <f t="shared" ca="1" si="103"/>
        <v>0</v>
      </c>
      <c r="V274" s="80">
        <f t="shared" ca="1" si="104"/>
        <v>0</v>
      </c>
      <c r="W274" s="80">
        <f t="shared" ca="1" si="105"/>
        <v>0</v>
      </c>
      <c r="X274">
        <f t="shared" ca="1" si="118"/>
        <v>0</v>
      </c>
      <c r="Y274" s="35">
        <f t="shared" ca="1" si="106"/>
        <v>0</v>
      </c>
      <c r="Z274" s="35">
        <f t="shared" ca="1" si="107"/>
        <v>0</v>
      </c>
      <c r="AA274" s="42">
        <f t="shared" ca="1" si="119"/>
        <v>0</v>
      </c>
      <c r="AB274" s="42">
        <f t="shared" ca="1" si="108"/>
        <v>0</v>
      </c>
    </row>
    <row r="275" spans="2:28" x14ac:dyDescent="0.25">
      <c r="B275">
        <v>273</v>
      </c>
      <c r="C275" s="35">
        <f t="shared" ca="1" si="109"/>
        <v>-27000</v>
      </c>
      <c r="D275" s="46">
        <f ca="1">IF(AB274&gt;0,ROUND(PMT(EvalSheet!$F$92/12,EvalSheet!$F$96*12,-C275),5),0)</f>
        <v>0</v>
      </c>
      <c r="E275" s="6">
        <f t="shared" ca="1" si="110"/>
        <v>0</v>
      </c>
      <c r="F275" s="2">
        <f t="shared" ca="1" si="96"/>
        <v>0</v>
      </c>
      <c r="G275" s="80">
        <f t="shared" ca="1" si="97"/>
        <v>0</v>
      </c>
      <c r="H275" s="79">
        <f t="shared" ca="1" si="98"/>
        <v>0</v>
      </c>
      <c r="I275" s="80">
        <f t="shared" ca="1" si="99"/>
        <v>0</v>
      </c>
      <c r="J275" s="80">
        <f t="shared" ca="1" si="100"/>
        <v>0</v>
      </c>
      <c r="K275" s="6">
        <f t="shared" ca="1" si="111"/>
        <v>0</v>
      </c>
      <c r="L275" s="7">
        <v>0</v>
      </c>
      <c r="M275" s="7">
        <f t="shared" ca="1" si="112"/>
        <v>0</v>
      </c>
      <c r="N275" s="7">
        <f t="shared" ca="1" si="113"/>
        <v>0</v>
      </c>
      <c r="O275" s="7">
        <f t="shared" ca="1" si="114"/>
        <v>0</v>
      </c>
      <c r="P275" s="7">
        <f t="shared" ca="1" si="115"/>
        <v>0</v>
      </c>
      <c r="Q275" s="6">
        <f t="shared" ca="1" si="116"/>
        <v>0</v>
      </c>
      <c r="R275" s="7">
        <f t="shared" ca="1" si="117"/>
        <v>0</v>
      </c>
      <c r="S275" s="2">
        <f t="shared" ca="1" si="101"/>
        <v>0</v>
      </c>
      <c r="T275" s="80">
        <f t="shared" ca="1" si="102"/>
        <v>0</v>
      </c>
      <c r="U275" s="79">
        <f t="shared" ca="1" si="103"/>
        <v>0</v>
      </c>
      <c r="V275" s="80">
        <f t="shared" ca="1" si="104"/>
        <v>0</v>
      </c>
      <c r="W275" s="80">
        <f t="shared" ca="1" si="105"/>
        <v>0</v>
      </c>
      <c r="X275">
        <f t="shared" ca="1" si="118"/>
        <v>0</v>
      </c>
      <c r="Y275" s="35">
        <f t="shared" ca="1" si="106"/>
        <v>0</v>
      </c>
      <c r="Z275" s="35">
        <f t="shared" ca="1" si="107"/>
        <v>0</v>
      </c>
      <c r="AA275" s="42">
        <f t="shared" ca="1" si="119"/>
        <v>0</v>
      </c>
      <c r="AB275" s="42">
        <f t="shared" ca="1" si="108"/>
        <v>0</v>
      </c>
    </row>
    <row r="276" spans="2:28" x14ac:dyDescent="0.25">
      <c r="B276">
        <v>274</v>
      </c>
      <c r="C276" s="35">
        <f t="shared" ca="1" si="109"/>
        <v>-27000</v>
      </c>
      <c r="D276" s="46">
        <f ca="1">IF(AB275&gt;0,ROUND(PMT(EvalSheet!$F$92/12,EvalSheet!$F$96*12,-C276),5),0)</f>
        <v>0</v>
      </c>
      <c r="E276" s="6">
        <f t="shared" ca="1" si="110"/>
        <v>0</v>
      </c>
      <c r="F276" s="2">
        <f t="shared" ca="1" si="96"/>
        <v>0</v>
      </c>
      <c r="G276" s="80">
        <f t="shared" ca="1" si="97"/>
        <v>0</v>
      </c>
      <c r="H276" s="79">
        <f t="shared" ca="1" si="98"/>
        <v>0</v>
      </c>
      <c r="I276" s="80">
        <f t="shared" ca="1" si="99"/>
        <v>0</v>
      </c>
      <c r="J276" s="80">
        <f t="shared" ca="1" si="100"/>
        <v>0</v>
      </c>
      <c r="K276" s="6">
        <f t="shared" ca="1" si="111"/>
        <v>0</v>
      </c>
      <c r="L276" s="7">
        <v>0</v>
      </c>
      <c r="M276" s="7">
        <f t="shared" ca="1" si="112"/>
        <v>0</v>
      </c>
      <c r="N276" s="7">
        <f t="shared" ca="1" si="113"/>
        <v>0</v>
      </c>
      <c r="O276" s="7">
        <f t="shared" ca="1" si="114"/>
        <v>0</v>
      </c>
      <c r="P276" s="7">
        <f t="shared" ca="1" si="115"/>
        <v>0</v>
      </c>
      <c r="Q276" s="6">
        <f t="shared" ca="1" si="116"/>
        <v>0</v>
      </c>
      <c r="R276" s="7">
        <f t="shared" ca="1" si="117"/>
        <v>0</v>
      </c>
      <c r="S276" s="2">
        <f t="shared" ca="1" si="101"/>
        <v>0</v>
      </c>
      <c r="T276" s="80">
        <f t="shared" ca="1" si="102"/>
        <v>0</v>
      </c>
      <c r="U276" s="79">
        <f t="shared" ca="1" si="103"/>
        <v>0</v>
      </c>
      <c r="V276" s="80">
        <f t="shared" ca="1" si="104"/>
        <v>0</v>
      </c>
      <c r="W276" s="80">
        <f t="shared" ca="1" si="105"/>
        <v>0</v>
      </c>
      <c r="X276">
        <f t="shared" ca="1" si="118"/>
        <v>0</v>
      </c>
      <c r="Y276" s="35">
        <f t="shared" ca="1" si="106"/>
        <v>0</v>
      </c>
      <c r="Z276" s="35">
        <f t="shared" ca="1" si="107"/>
        <v>0</v>
      </c>
      <c r="AA276" s="42">
        <f t="shared" ca="1" si="119"/>
        <v>0</v>
      </c>
      <c r="AB276" s="42">
        <f t="shared" ca="1" si="108"/>
        <v>0</v>
      </c>
    </row>
    <row r="277" spans="2:28" x14ac:dyDescent="0.25">
      <c r="B277">
        <v>275</v>
      </c>
      <c r="C277" s="35">
        <f t="shared" ca="1" si="109"/>
        <v>-27000</v>
      </c>
      <c r="D277" s="46">
        <f ca="1">IF(AB276&gt;0,ROUND(PMT(EvalSheet!$F$92/12,EvalSheet!$F$96*12,-C277),5),0)</f>
        <v>0</v>
      </c>
      <c r="E277" s="6">
        <f t="shared" ca="1" si="110"/>
        <v>0</v>
      </c>
      <c r="F277" s="2">
        <f t="shared" ca="1" si="96"/>
        <v>0</v>
      </c>
      <c r="G277" s="80">
        <f t="shared" ca="1" si="97"/>
        <v>0</v>
      </c>
      <c r="H277" s="79">
        <f t="shared" ca="1" si="98"/>
        <v>0</v>
      </c>
      <c r="I277" s="80">
        <f t="shared" ca="1" si="99"/>
        <v>0</v>
      </c>
      <c r="J277" s="80">
        <f t="shared" ca="1" si="100"/>
        <v>0</v>
      </c>
      <c r="K277" s="6">
        <f t="shared" ca="1" si="111"/>
        <v>0</v>
      </c>
      <c r="L277" s="7">
        <v>0</v>
      </c>
      <c r="M277" s="7">
        <f t="shared" ca="1" si="112"/>
        <v>0</v>
      </c>
      <c r="N277" s="7">
        <f t="shared" ca="1" si="113"/>
        <v>0</v>
      </c>
      <c r="O277" s="7">
        <f t="shared" ca="1" si="114"/>
        <v>0</v>
      </c>
      <c r="P277" s="7">
        <f t="shared" ca="1" si="115"/>
        <v>0</v>
      </c>
      <c r="Q277" s="6">
        <f t="shared" ca="1" si="116"/>
        <v>0</v>
      </c>
      <c r="R277" s="7">
        <f t="shared" ca="1" si="117"/>
        <v>0</v>
      </c>
      <c r="S277" s="2">
        <f t="shared" ca="1" si="101"/>
        <v>0</v>
      </c>
      <c r="T277" s="80">
        <f t="shared" ca="1" si="102"/>
        <v>0</v>
      </c>
      <c r="U277" s="79">
        <f t="shared" ca="1" si="103"/>
        <v>0</v>
      </c>
      <c r="V277" s="80">
        <f t="shared" ca="1" si="104"/>
        <v>0</v>
      </c>
      <c r="W277" s="80">
        <f t="shared" ca="1" si="105"/>
        <v>0</v>
      </c>
      <c r="X277">
        <f t="shared" ca="1" si="118"/>
        <v>0</v>
      </c>
      <c r="Y277" s="35">
        <f t="shared" ca="1" si="106"/>
        <v>0</v>
      </c>
      <c r="Z277" s="35">
        <f t="shared" ca="1" si="107"/>
        <v>0</v>
      </c>
      <c r="AA277" s="42">
        <f t="shared" ca="1" si="119"/>
        <v>0</v>
      </c>
      <c r="AB277" s="42">
        <f t="shared" ca="1" si="108"/>
        <v>0</v>
      </c>
    </row>
    <row r="278" spans="2:28" x14ac:dyDescent="0.25">
      <c r="B278">
        <v>276</v>
      </c>
      <c r="C278" s="35">
        <f t="shared" ca="1" si="109"/>
        <v>-27000</v>
      </c>
      <c r="D278" s="46">
        <f ca="1">IF(AB277&gt;0,ROUND(PMT(EvalSheet!$F$92/12,EvalSheet!$F$96*12,-C278),5),0)</f>
        <v>0</v>
      </c>
      <c r="E278" s="6">
        <f t="shared" ca="1" si="110"/>
        <v>0</v>
      </c>
      <c r="F278" s="2">
        <f t="shared" ca="1" si="96"/>
        <v>0</v>
      </c>
      <c r="G278" s="80">
        <f t="shared" ca="1" si="97"/>
        <v>0</v>
      </c>
      <c r="H278" s="79">
        <f t="shared" ca="1" si="98"/>
        <v>0</v>
      </c>
      <c r="I278" s="80">
        <f t="shared" ca="1" si="99"/>
        <v>0</v>
      </c>
      <c r="J278" s="80">
        <f t="shared" ca="1" si="100"/>
        <v>0</v>
      </c>
      <c r="K278" s="6">
        <f t="shared" ca="1" si="111"/>
        <v>0</v>
      </c>
      <c r="L278" s="7">
        <v>0</v>
      </c>
      <c r="M278" s="7">
        <f t="shared" ca="1" si="112"/>
        <v>0</v>
      </c>
      <c r="N278" s="7">
        <f t="shared" ca="1" si="113"/>
        <v>0</v>
      </c>
      <c r="O278" s="7">
        <f t="shared" ca="1" si="114"/>
        <v>0</v>
      </c>
      <c r="P278" s="7">
        <f t="shared" ca="1" si="115"/>
        <v>0</v>
      </c>
      <c r="Q278" s="6">
        <f t="shared" ca="1" si="116"/>
        <v>0</v>
      </c>
      <c r="R278" s="7">
        <f t="shared" ca="1" si="117"/>
        <v>0</v>
      </c>
      <c r="S278" s="2">
        <f t="shared" ca="1" si="101"/>
        <v>0</v>
      </c>
      <c r="T278" s="80">
        <f t="shared" ca="1" si="102"/>
        <v>0</v>
      </c>
      <c r="U278" s="79">
        <f t="shared" ca="1" si="103"/>
        <v>0</v>
      </c>
      <c r="V278" s="80">
        <f t="shared" ca="1" si="104"/>
        <v>0</v>
      </c>
      <c r="W278" s="80">
        <f t="shared" ca="1" si="105"/>
        <v>0</v>
      </c>
      <c r="X278">
        <f t="shared" ca="1" si="118"/>
        <v>0</v>
      </c>
      <c r="Y278" s="35">
        <f t="shared" ca="1" si="106"/>
        <v>0</v>
      </c>
      <c r="Z278" s="35">
        <f t="shared" ca="1" si="107"/>
        <v>0</v>
      </c>
      <c r="AA278" s="42">
        <f t="shared" ca="1" si="119"/>
        <v>0</v>
      </c>
      <c r="AB278" s="42">
        <f t="shared" ca="1" si="108"/>
        <v>0</v>
      </c>
    </row>
    <row r="279" spans="2:28" x14ac:dyDescent="0.25">
      <c r="B279">
        <v>277</v>
      </c>
      <c r="C279" s="35">
        <f t="shared" ca="1" si="109"/>
        <v>-27000</v>
      </c>
      <c r="D279" s="46">
        <f ca="1">IF(AB278&gt;0,ROUND(PMT(EvalSheet!$F$92/12,EvalSheet!$F$96*12,-C279),5),0)</f>
        <v>0</v>
      </c>
      <c r="E279" s="6">
        <f t="shared" ca="1" si="110"/>
        <v>0</v>
      </c>
      <c r="F279" s="2">
        <f t="shared" ca="1" si="96"/>
        <v>0</v>
      </c>
      <c r="G279" s="80">
        <f t="shared" ca="1" si="97"/>
        <v>0</v>
      </c>
      <c r="H279" s="79">
        <f t="shared" ca="1" si="98"/>
        <v>0</v>
      </c>
      <c r="I279" s="80">
        <f t="shared" ca="1" si="99"/>
        <v>0</v>
      </c>
      <c r="J279" s="80">
        <f t="shared" ca="1" si="100"/>
        <v>0</v>
      </c>
      <c r="K279" s="6">
        <f t="shared" ca="1" si="111"/>
        <v>0</v>
      </c>
      <c r="L279" s="7">
        <v>0</v>
      </c>
      <c r="M279" s="7">
        <f t="shared" ca="1" si="112"/>
        <v>0</v>
      </c>
      <c r="N279" s="7">
        <f t="shared" ca="1" si="113"/>
        <v>0</v>
      </c>
      <c r="O279" s="7">
        <f t="shared" ca="1" si="114"/>
        <v>0</v>
      </c>
      <c r="P279" s="7">
        <f t="shared" ca="1" si="115"/>
        <v>0</v>
      </c>
      <c r="Q279" s="6">
        <f t="shared" ca="1" si="116"/>
        <v>0</v>
      </c>
      <c r="R279" s="7">
        <f t="shared" ca="1" si="117"/>
        <v>0</v>
      </c>
      <c r="S279" s="2">
        <f t="shared" ca="1" si="101"/>
        <v>0</v>
      </c>
      <c r="T279" s="80">
        <f t="shared" ca="1" si="102"/>
        <v>0</v>
      </c>
      <c r="U279" s="79">
        <f t="shared" ca="1" si="103"/>
        <v>0</v>
      </c>
      <c r="V279" s="80">
        <f t="shared" ca="1" si="104"/>
        <v>0</v>
      </c>
      <c r="W279" s="80">
        <f t="shared" ca="1" si="105"/>
        <v>0</v>
      </c>
      <c r="X279">
        <f t="shared" ca="1" si="118"/>
        <v>0</v>
      </c>
      <c r="Y279" s="35">
        <f t="shared" ca="1" si="106"/>
        <v>0</v>
      </c>
      <c r="Z279" s="35">
        <f t="shared" ca="1" si="107"/>
        <v>0</v>
      </c>
      <c r="AA279" s="42">
        <f t="shared" ca="1" si="119"/>
        <v>0</v>
      </c>
      <c r="AB279" s="42">
        <f t="shared" ca="1" si="108"/>
        <v>0</v>
      </c>
    </row>
    <row r="280" spans="2:28" x14ac:dyDescent="0.25">
      <c r="B280">
        <v>278</v>
      </c>
      <c r="C280" s="35">
        <f t="shared" ca="1" si="109"/>
        <v>-27000</v>
      </c>
      <c r="D280" s="46">
        <f ca="1">IF(AB279&gt;0,ROUND(PMT(EvalSheet!$F$92/12,EvalSheet!$F$96*12,-C280),5),0)</f>
        <v>0</v>
      </c>
      <c r="E280" s="6">
        <f t="shared" ca="1" si="110"/>
        <v>0</v>
      </c>
      <c r="F280" s="2">
        <f t="shared" ca="1" si="96"/>
        <v>0</v>
      </c>
      <c r="G280" s="80">
        <f t="shared" ca="1" si="97"/>
        <v>0</v>
      </c>
      <c r="H280" s="79">
        <f t="shared" ca="1" si="98"/>
        <v>0</v>
      </c>
      <c r="I280" s="80">
        <f t="shared" ca="1" si="99"/>
        <v>0</v>
      </c>
      <c r="J280" s="80">
        <f t="shared" ca="1" si="100"/>
        <v>0</v>
      </c>
      <c r="K280" s="6">
        <f t="shared" ca="1" si="111"/>
        <v>0</v>
      </c>
      <c r="L280" s="7">
        <v>0</v>
      </c>
      <c r="M280" s="7">
        <f t="shared" ca="1" si="112"/>
        <v>0</v>
      </c>
      <c r="N280" s="7">
        <f t="shared" ca="1" si="113"/>
        <v>0</v>
      </c>
      <c r="O280" s="7">
        <f t="shared" ca="1" si="114"/>
        <v>0</v>
      </c>
      <c r="P280" s="7">
        <f t="shared" ca="1" si="115"/>
        <v>0</v>
      </c>
      <c r="Q280" s="6">
        <f t="shared" ca="1" si="116"/>
        <v>0</v>
      </c>
      <c r="R280" s="7">
        <f t="shared" ca="1" si="117"/>
        <v>0</v>
      </c>
      <c r="S280" s="2">
        <f t="shared" ca="1" si="101"/>
        <v>0</v>
      </c>
      <c r="T280" s="80">
        <f t="shared" ca="1" si="102"/>
        <v>0</v>
      </c>
      <c r="U280" s="79">
        <f t="shared" ca="1" si="103"/>
        <v>0</v>
      </c>
      <c r="V280" s="80">
        <f t="shared" ca="1" si="104"/>
        <v>0</v>
      </c>
      <c r="W280" s="80">
        <f t="shared" ca="1" si="105"/>
        <v>0</v>
      </c>
      <c r="X280">
        <f t="shared" ca="1" si="118"/>
        <v>0</v>
      </c>
      <c r="Y280" s="35">
        <f t="shared" ca="1" si="106"/>
        <v>0</v>
      </c>
      <c r="Z280" s="35">
        <f t="shared" ca="1" si="107"/>
        <v>0</v>
      </c>
      <c r="AA280" s="42">
        <f t="shared" ca="1" si="119"/>
        <v>0</v>
      </c>
      <c r="AB280" s="42">
        <f t="shared" ca="1" si="108"/>
        <v>0</v>
      </c>
    </row>
    <row r="281" spans="2:28" x14ac:dyDescent="0.25">
      <c r="B281">
        <v>279</v>
      </c>
      <c r="C281" s="35">
        <f t="shared" ca="1" si="109"/>
        <v>-27000</v>
      </c>
      <c r="D281" s="46">
        <f ca="1">IF(AB280&gt;0,ROUND(PMT(EvalSheet!$F$92/12,EvalSheet!$F$96*12,-C281),5),0)</f>
        <v>0</v>
      </c>
      <c r="E281" s="6">
        <f t="shared" ca="1" si="110"/>
        <v>0</v>
      </c>
      <c r="F281" s="2">
        <f t="shared" ca="1" si="96"/>
        <v>0</v>
      </c>
      <c r="G281" s="80">
        <f t="shared" ca="1" si="97"/>
        <v>0</v>
      </c>
      <c r="H281" s="79">
        <f t="shared" ca="1" si="98"/>
        <v>0</v>
      </c>
      <c r="I281" s="80">
        <f t="shared" ca="1" si="99"/>
        <v>0</v>
      </c>
      <c r="J281" s="80">
        <f t="shared" ca="1" si="100"/>
        <v>0</v>
      </c>
      <c r="K281" s="6">
        <f t="shared" ca="1" si="111"/>
        <v>0</v>
      </c>
      <c r="L281" s="7">
        <v>0</v>
      </c>
      <c r="M281" s="7">
        <f t="shared" ca="1" si="112"/>
        <v>0</v>
      </c>
      <c r="N281" s="7">
        <f t="shared" ca="1" si="113"/>
        <v>0</v>
      </c>
      <c r="O281" s="7">
        <f t="shared" ca="1" si="114"/>
        <v>0</v>
      </c>
      <c r="P281" s="7">
        <f t="shared" ca="1" si="115"/>
        <v>0</v>
      </c>
      <c r="Q281" s="6">
        <f t="shared" ca="1" si="116"/>
        <v>0</v>
      </c>
      <c r="R281" s="7">
        <f t="shared" ca="1" si="117"/>
        <v>0</v>
      </c>
      <c r="S281" s="2">
        <f t="shared" ca="1" si="101"/>
        <v>0</v>
      </c>
      <c r="T281" s="80">
        <f t="shared" ca="1" si="102"/>
        <v>0</v>
      </c>
      <c r="U281" s="79">
        <f t="shared" ca="1" si="103"/>
        <v>0</v>
      </c>
      <c r="V281" s="80">
        <f t="shared" ca="1" si="104"/>
        <v>0</v>
      </c>
      <c r="W281" s="80">
        <f t="shared" ca="1" si="105"/>
        <v>0</v>
      </c>
      <c r="X281">
        <f t="shared" ca="1" si="118"/>
        <v>0</v>
      </c>
      <c r="Y281" s="35">
        <f t="shared" ca="1" si="106"/>
        <v>0</v>
      </c>
      <c r="Z281" s="35">
        <f t="shared" ca="1" si="107"/>
        <v>0</v>
      </c>
      <c r="AA281" s="42">
        <f t="shared" ca="1" si="119"/>
        <v>0</v>
      </c>
      <c r="AB281" s="42">
        <f t="shared" ca="1" si="108"/>
        <v>0</v>
      </c>
    </row>
    <row r="282" spans="2:28" x14ac:dyDescent="0.25">
      <c r="B282">
        <v>280</v>
      </c>
      <c r="C282" s="35">
        <f t="shared" ca="1" si="109"/>
        <v>-27000</v>
      </c>
      <c r="D282" s="46">
        <f ca="1">IF(AB281&gt;0,ROUND(PMT(EvalSheet!$F$92/12,EvalSheet!$F$96*12,-C282),5),0)</f>
        <v>0</v>
      </c>
      <c r="E282" s="6">
        <f t="shared" ca="1" si="110"/>
        <v>0</v>
      </c>
      <c r="F282" s="2">
        <f t="shared" ca="1" si="96"/>
        <v>0</v>
      </c>
      <c r="G282" s="80">
        <f t="shared" ca="1" si="97"/>
        <v>0</v>
      </c>
      <c r="H282" s="79">
        <f t="shared" ca="1" si="98"/>
        <v>0</v>
      </c>
      <c r="I282" s="80">
        <f t="shared" ca="1" si="99"/>
        <v>0</v>
      </c>
      <c r="J282" s="80">
        <f t="shared" ca="1" si="100"/>
        <v>0</v>
      </c>
      <c r="K282" s="6">
        <f t="shared" ca="1" si="111"/>
        <v>0</v>
      </c>
      <c r="L282" s="7">
        <v>0</v>
      </c>
      <c r="M282" s="7">
        <f t="shared" ca="1" si="112"/>
        <v>0</v>
      </c>
      <c r="N282" s="7">
        <f t="shared" ca="1" si="113"/>
        <v>0</v>
      </c>
      <c r="O282" s="7">
        <f t="shared" ca="1" si="114"/>
        <v>0</v>
      </c>
      <c r="P282" s="7">
        <f t="shared" ca="1" si="115"/>
        <v>0</v>
      </c>
      <c r="Q282" s="6">
        <f t="shared" ca="1" si="116"/>
        <v>0</v>
      </c>
      <c r="R282" s="7">
        <f t="shared" ca="1" si="117"/>
        <v>0</v>
      </c>
      <c r="S282" s="2">
        <f t="shared" ca="1" si="101"/>
        <v>0</v>
      </c>
      <c r="T282" s="80">
        <f t="shared" ca="1" si="102"/>
        <v>0</v>
      </c>
      <c r="U282" s="79">
        <f t="shared" ca="1" si="103"/>
        <v>0</v>
      </c>
      <c r="V282" s="80">
        <f t="shared" ca="1" si="104"/>
        <v>0</v>
      </c>
      <c r="W282" s="80">
        <f t="shared" ca="1" si="105"/>
        <v>0</v>
      </c>
      <c r="X282">
        <f t="shared" ca="1" si="118"/>
        <v>0</v>
      </c>
      <c r="Y282" s="35">
        <f t="shared" ca="1" si="106"/>
        <v>0</v>
      </c>
      <c r="Z282" s="35">
        <f t="shared" ca="1" si="107"/>
        <v>0</v>
      </c>
      <c r="AA282" s="42">
        <f t="shared" ca="1" si="119"/>
        <v>0</v>
      </c>
      <c r="AB282" s="42">
        <f t="shared" ca="1" si="108"/>
        <v>0</v>
      </c>
    </row>
    <row r="283" spans="2:28" x14ac:dyDescent="0.25">
      <c r="B283">
        <v>281</v>
      </c>
      <c r="C283" s="35">
        <f t="shared" ca="1" si="109"/>
        <v>-27000</v>
      </c>
      <c r="D283" s="46">
        <f ca="1">IF(AB282&gt;0,ROUND(PMT(EvalSheet!$F$92/12,EvalSheet!$F$96*12,-C283),5),0)</f>
        <v>0</v>
      </c>
      <c r="E283" s="6">
        <f t="shared" ca="1" si="110"/>
        <v>0</v>
      </c>
      <c r="F283" s="2">
        <f t="shared" ca="1" si="96"/>
        <v>0</v>
      </c>
      <c r="G283" s="80">
        <f t="shared" ca="1" si="97"/>
        <v>0</v>
      </c>
      <c r="H283" s="79">
        <f t="shared" ca="1" si="98"/>
        <v>0</v>
      </c>
      <c r="I283" s="80">
        <f t="shared" ca="1" si="99"/>
        <v>0</v>
      </c>
      <c r="J283" s="80">
        <f t="shared" ca="1" si="100"/>
        <v>0</v>
      </c>
      <c r="K283" s="6">
        <f t="shared" ca="1" si="111"/>
        <v>0</v>
      </c>
      <c r="L283" s="7">
        <v>0</v>
      </c>
      <c r="M283" s="7">
        <f t="shared" ca="1" si="112"/>
        <v>0</v>
      </c>
      <c r="N283" s="7">
        <f t="shared" ca="1" si="113"/>
        <v>0</v>
      </c>
      <c r="O283" s="7">
        <f t="shared" ca="1" si="114"/>
        <v>0</v>
      </c>
      <c r="P283" s="7">
        <f t="shared" ca="1" si="115"/>
        <v>0</v>
      </c>
      <c r="Q283" s="6">
        <f t="shared" ca="1" si="116"/>
        <v>0</v>
      </c>
      <c r="R283" s="7">
        <f t="shared" ca="1" si="117"/>
        <v>0</v>
      </c>
      <c r="S283" s="2">
        <f t="shared" ca="1" si="101"/>
        <v>0</v>
      </c>
      <c r="T283" s="80">
        <f t="shared" ca="1" si="102"/>
        <v>0</v>
      </c>
      <c r="U283" s="79">
        <f t="shared" ca="1" si="103"/>
        <v>0</v>
      </c>
      <c r="V283" s="80">
        <f t="shared" ca="1" si="104"/>
        <v>0</v>
      </c>
      <c r="W283" s="80">
        <f t="shared" ca="1" si="105"/>
        <v>0</v>
      </c>
      <c r="X283">
        <f t="shared" ca="1" si="118"/>
        <v>0</v>
      </c>
      <c r="Y283" s="35">
        <f t="shared" ca="1" si="106"/>
        <v>0</v>
      </c>
      <c r="Z283" s="35">
        <f t="shared" ca="1" si="107"/>
        <v>0</v>
      </c>
      <c r="AA283" s="42">
        <f t="shared" ca="1" si="119"/>
        <v>0</v>
      </c>
      <c r="AB283" s="42">
        <f t="shared" ca="1" si="108"/>
        <v>0</v>
      </c>
    </row>
    <row r="284" spans="2:28" x14ac:dyDescent="0.25">
      <c r="B284">
        <v>282</v>
      </c>
      <c r="C284" s="35">
        <f t="shared" ca="1" si="109"/>
        <v>-27000</v>
      </c>
      <c r="D284" s="46">
        <f ca="1">IF(AB283&gt;0,ROUND(PMT(EvalSheet!$F$92/12,EvalSheet!$F$96*12,-C284),5),0)</f>
        <v>0</v>
      </c>
      <c r="E284" s="6">
        <f t="shared" ca="1" si="110"/>
        <v>0</v>
      </c>
      <c r="F284" s="2">
        <f t="shared" ca="1" si="96"/>
        <v>0</v>
      </c>
      <c r="G284" s="80">
        <f t="shared" ca="1" si="97"/>
        <v>0</v>
      </c>
      <c r="H284" s="79">
        <f t="shared" ca="1" si="98"/>
        <v>0</v>
      </c>
      <c r="I284" s="80">
        <f t="shared" ca="1" si="99"/>
        <v>0</v>
      </c>
      <c r="J284" s="80">
        <f t="shared" ca="1" si="100"/>
        <v>0</v>
      </c>
      <c r="K284" s="6">
        <f t="shared" ca="1" si="111"/>
        <v>0</v>
      </c>
      <c r="L284" s="7">
        <v>0</v>
      </c>
      <c r="M284" s="7">
        <f t="shared" ca="1" si="112"/>
        <v>0</v>
      </c>
      <c r="N284" s="7">
        <f t="shared" ca="1" si="113"/>
        <v>0</v>
      </c>
      <c r="O284" s="7">
        <f t="shared" ca="1" si="114"/>
        <v>0</v>
      </c>
      <c r="P284" s="7">
        <f t="shared" ca="1" si="115"/>
        <v>0</v>
      </c>
      <c r="Q284" s="6">
        <f t="shared" ca="1" si="116"/>
        <v>0</v>
      </c>
      <c r="R284" s="7">
        <f t="shared" ca="1" si="117"/>
        <v>0</v>
      </c>
      <c r="S284" s="2">
        <f t="shared" ca="1" si="101"/>
        <v>0</v>
      </c>
      <c r="T284" s="80">
        <f t="shared" ca="1" si="102"/>
        <v>0</v>
      </c>
      <c r="U284" s="79">
        <f t="shared" ca="1" si="103"/>
        <v>0</v>
      </c>
      <c r="V284" s="80">
        <f t="shared" ca="1" si="104"/>
        <v>0</v>
      </c>
      <c r="W284" s="80">
        <f t="shared" ca="1" si="105"/>
        <v>0</v>
      </c>
      <c r="X284">
        <f t="shared" ca="1" si="118"/>
        <v>0</v>
      </c>
      <c r="Y284" s="35">
        <f t="shared" ca="1" si="106"/>
        <v>0</v>
      </c>
      <c r="Z284" s="35">
        <f t="shared" ca="1" si="107"/>
        <v>0</v>
      </c>
      <c r="AA284" s="42">
        <f t="shared" ca="1" si="119"/>
        <v>0</v>
      </c>
      <c r="AB284" s="42">
        <f t="shared" ca="1" si="108"/>
        <v>0</v>
      </c>
    </row>
    <row r="285" spans="2:28" x14ac:dyDescent="0.25">
      <c r="B285">
        <v>283</v>
      </c>
      <c r="C285" s="35">
        <f t="shared" ca="1" si="109"/>
        <v>-27000</v>
      </c>
      <c r="D285" s="46">
        <f ca="1">IF(AB284&gt;0,ROUND(PMT(EvalSheet!$F$92/12,EvalSheet!$F$96*12,-C285),5),0)</f>
        <v>0</v>
      </c>
      <c r="E285" s="6">
        <f t="shared" ca="1" si="110"/>
        <v>0</v>
      </c>
      <c r="F285" s="2">
        <f t="shared" ca="1" si="96"/>
        <v>0</v>
      </c>
      <c r="G285" s="80">
        <f t="shared" ca="1" si="97"/>
        <v>0</v>
      </c>
      <c r="H285" s="79">
        <f t="shared" ca="1" si="98"/>
        <v>0</v>
      </c>
      <c r="I285" s="80">
        <f t="shared" ca="1" si="99"/>
        <v>0</v>
      </c>
      <c r="J285" s="80">
        <f t="shared" ca="1" si="100"/>
        <v>0</v>
      </c>
      <c r="K285" s="6">
        <f t="shared" ca="1" si="111"/>
        <v>0</v>
      </c>
      <c r="L285" s="7">
        <v>0</v>
      </c>
      <c r="M285" s="7">
        <f t="shared" ca="1" si="112"/>
        <v>0</v>
      </c>
      <c r="N285" s="7">
        <f t="shared" ca="1" si="113"/>
        <v>0</v>
      </c>
      <c r="O285" s="7">
        <f t="shared" ca="1" si="114"/>
        <v>0</v>
      </c>
      <c r="P285" s="7">
        <f t="shared" ca="1" si="115"/>
        <v>0</v>
      </c>
      <c r="Q285" s="6">
        <f t="shared" ca="1" si="116"/>
        <v>0</v>
      </c>
      <c r="R285" s="7">
        <f t="shared" ca="1" si="117"/>
        <v>0</v>
      </c>
      <c r="S285" s="2">
        <f t="shared" ca="1" si="101"/>
        <v>0</v>
      </c>
      <c r="T285" s="80">
        <f t="shared" ca="1" si="102"/>
        <v>0</v>
      </c>
      <c r="U285" s="79">
        <f t="shared" ca="1" si="103"/>
        <v>0</v>
      </c>
      <c r="V285" s="80">
        <f t="shared" ca="1" si="104"/>
        <v>0</v>
      </c>
      <c r="W285" s="80">
        <f t="shared" ca="1" si="105"/>
        <v>0</v>
      </c>
      <c r="X285">
        <f t="shared" ca="1" si="118"/>
        <v>0</v>
      </c>
      <c r="Y285" s="35">
        <f t="shared" ca="1" si="106"/>
        <v>0</v>
      </c>
      <c r="Z285" s="35">
        <f t="shared" ca="1" si="107"/>
        <v>0</v>
      </c>
      <c r="AA285" s="42">
        <f t="shared" ca="1" si="119"/>
        <v>0</v>
      </c>
      <c r="AB285" s="42">
        <f t="shared" ca="1" si="108"/>
        <v>0</v>
      </c>
    </row>
    <row r="286" spans="2:28" x14ac:dyDescent="0.25">
      <c r="B286">
        <v>284</v>
      </c>
      <c r="C286" s="35">
        <f t="shared" ca="1" si="109"/>
        <v>-27000</v>
      </c>
      <c r="D286" s="46">
        <f ca="1">IF(AB285&gt;0,ROUND(PMT(EvalSheet!$F$92/12,EvalSheet!$F$96*12,-C286),5),0)</f>
        <v>0</v>
      </c>
      <c r="E286" s="6">
        <f t="shared" ca="1" si="110"/>
        <v>0</v>
      </c>
      <c r="F286" s="2">
        <f t="shared" ca="1" si="96"/>
        <v>0</v>
      </c>
      <c r="G286" s="80">
        <f t="shared" ca="1" si="97"/>
        <v>0</v>
      </c>
      <c r="H286" s="79">
        <f t="shared" ca="1" si="98"/>
        <v>0</v>
      </c>
      <c r="I286" s="80">
        <f t="shared" ca="1" si="99"/>
        <v>0</v>
      </c>
      <c r="J286" s="80">
        <f t="shared" ca="1" si="100"/>
        <v>0</v>
      </c>
      <c r="K286" s="6">
        <f t="shared" ca="1" si="111"/>
        <v>0</v>
      </c>
      <c r="L286" s="7">
        <v>0</v>
      </c>
      <c r="M286" s="7">
        <f t="shared" ca="1" si="112"/>
        <v>0</v>
      </c>
      <c r="N286" s="7">
        <f t="shared" ca="1" si="113"/>
        <v>0</v>
      </c>
      <c r="O286" s="7">
        <f t="shared" ca="1" si="114"/>
        <v>0</v>
      </c>
      <c r="P286" s="7">
        <f t="shared" ca="1" si="115"/>
        <v>0</v>
      </c>
      <c r="Q286" s="6">
        <f t="shared" ca="1" si="116"/>
        <v>0</v>
      </c>
      <c r="R286" s="7">
        <f t="shared" ca="1" si="117"/>
        <v>0</v>
      </c>
      <c r="S286" s="2">
        <f t="shared" ca="1" si="101"/>
        <v>0</v>
      </c>
      <c r="T286" s="80">
        <f t="shared" ca="1" si="102"/>
        <v>0</v>
      </c>
      <c r="U286" s="79">
        <f t="shared" ca="1" si="103"/>
        <v>0</v>
      </c>
      <c r="V286" s="80">
        <f t="shared" ca="1" si="104"/>
        <v>0</v>
      </c>
      <c r="W286" s="80">
        <f t="shared" ca="1" si="105"/>
        <v>0</v>
      </c>
      <c r="X286">
        <f t="shared" ca="1" si="118"/>
        <v>0</v>
      </c>
      <c r="Y286" s="35">
        <f t="shared" ca="1" si="106"/>
        <v>0</v>
      </c>
      <c r="Z286" s="35">
        <f t="shared" ca="1" si="107"/>
        <v>0</v>
      </c>
      <c r="AA286" s="42">
        <f t="shared" ca="1" si="119"/>
        <v>0</v>
      </c>
      <c r="AB286" s="42">
        <f t="shared" ca="1" si="108"/>
        <v>0</v>
      </c>
    </row>
    <row r="287" spans="2:28" x14ac:dyDescent="0.25">
      <c r="B287">
        <v>285</v>
      </c>
      <c r="C287" s="35">
        <f t="shared" ca="1" si="109"/>
        <v>-27000</v>
      </c>
      <c r="D287" s="46">
        <f ca="1">IF(AB286&gt;0,ROUND(PMT(EvalSheet!$F$92/12,EvalSheet!$F$96*12,-C287),5),0)</f>
        <v>0</v>
      </c>
      <c r="E287" s="6">
        <f t="shared" ca="1" si="110"/>
        <v>0</v>
      </c>
      <c r="F287" s="2">
        <f t="shared" ca="1" si="96"/>
        <v>0</v>
      </c>
      <c r="G287" s="80">
        <f t="shared" ca="1" si="97"/>
        <v>0</v>
      </c>
      <c r="H287" s="79">
        <f t="shared" ca="1" si="98"/>
        <v>0</v>
      </c>
      <c r="I287" s="80">
        <f t="shared" ca="1" si="99"/>
        <v>0</v>
      </c>
      <c r="J287" s="80">
        <f t="shared" ca="1" si="100"/>
        <v>0</v>
      </c>
      <c r="K287" s="6">
        <f t="shared" ca="1" si="111"/>
        <v>0</v>
      </c>
      <c r="L287" s="7">
        <v>0</v>
      </c>
      <c r="M287" s="7">
        <f t="shared" ca="1" si="112"/>
        <v>0</v>
      </c>
      <c r="N287" s="7">
        <f t="shared" ca="1" si="113"/>
        <v>0</v>
      </c>
      <c r="O287" s="7">
        <f t="shared" ca="1" si="114"/>
        <v>0</v>
      </c>
      <c r="P287" s="7">
        <f t="shared" ca="1" si="115"/>
        <v>0</v>
      </c>
      <c r="Q287" s="6">
        <f t="shared" ca="1" si="116"/>
        <v>0</v>
      </c>
      <c r="R287" s="7">
        <f t="shared" ca="1" si="117"/>
        <v>0</v>
      </c>
      <c r="S287" s="2">
        <f t="shared" ca="1" si="101"/>
        <v>0</v>
      </c>
      <c r="T287" s="80">
        <f t="shared" ca="1" si="102"/>
        <v>0</v>
      </c>
      <c r="U287" s="79">
        <f t="shared" ca="1" si="103"/>
        <v>0</v>
      </c>
      <c r="V287" s="80">
        <f t="shared" ca="1" si="104"/>
        <v>0</v>
      </c>
      <c r="W287" s="80">
        <f t="shared" ca="1" si="105"/>
        <v>0</v>
      </c>
      <c r="X287">
        <f t="shared" ca="1" si="118"/>
        <v>0</v>
      </c>
      <c r="Y287" s="35">
        <f t="shared" ca="1" si="106"/>
        <v>0</v>
      </c>
      <c r="Z287" s="35">
        <f t="shared" ca="1" si="107"/>
        <v>0</v>
      </c>
      <c r="AA287" s="42">
        <f t="shared" ca="1" si="119"/>
        <v>0</v>
      </c>
      <c r="AB287" s="42">
        <f t="shared" ca="1" si="108"/>
        <v>0</v>
      </c>
    </row>
    <row r="288" spans="2:28" x14ac:dyDescent="0.25">
      <c r="B288">
        <v>286</v>
      </c>
      <c r="C288" s="35">
        <f t="shared" ca="1" si="109"/>
        <v>-27000</v>
      </c>
      <c r="D288" s="46">
        <f ca="1">IF(AB287&gt;0,ROUND(PMT(EvalSheet!$F$92/12,EvalSheet!$F$96*12,-C288),5),0)</f>
        <v>0</v>
      </c>
      <c r="E288" s="6">
        <f t="shared" ca="1" si="110"/>
        <v>0</v>
      </c>
      <c r="F288" s="2">
        <f t="shared" ca="1" si="96"/>
        <v>0</v>
      </c>
      <c r="G288" s="80">
        <f t="shared" ca="1" si="97"/>
        <v>0</v>
      </c>
      <c r="H288" s="79">
        <f t="shared" ca="1" si="98"/>
        <v>0</v>
      </c>
      <c r="I288" s="80">
        <f t="shared" ca="1" si="99"/>
        <v>0</v>
      </c>
      <c r="J288" s="80">
        <f t="shared" ca="1" si="100"/>
        <v>0</v>
      </c>
      <c r="K288" s="6">
        <f t="shared" ca="1" si="111"/>
        <v>0</v>
      </c>
      <c r="L288" s="7">
        <v>0</v>
      </c>
      <c r="M288" s="7">
        <f t="shared" ca="1" si="112"/>
        <v>0</v>
      </c>
      <c r="N288" s="7">
        <f t="shared" ca="1" si="113"/>
        <v>0</v>
      </c>
      <c r="O288" s="7">
        <f t="shared" ca="1" si="114"/>
        <v>0</v>
      </c>
      <c r="P288" s="7">
        <f t="shared" ca="1" si="115"/>
        <v>0</v>
      </c>
      <c r="Q288" s="6">
        <f t="shared" ca="1" si="116"/>
        <v>0</v>
      </c>
      <c r="R288" s="7">
        <f t="shared" ca="1" si="117"/>
        <v>0</v>
      </c>
      <c r="S288" s="2">
        <f t="shared" ca="1" si="101"/>
        <v>0</v>
      </c>
      <c r="T288" s="80">
        <f t="shared" ca="1" si="102"/>
        <v>0</v>
      </c>
      <c r="U288" s="79">
        <f t="shared" ca="1" si="103"/>
        <v>0</v>
      </c>
      <c r="V288" s="80">
        <f t="shared" ca="1" si="104"/>
        <v>0</v>
      </c>
      <c r="W288" s="80">
        <f t="shared" ca="1" si="105"/>
        <v>0</v>
      </c>
      <c r="X288">
        <f t="shared" ca="1" si="118"/>
        <v>0</v>
      </c>
      <c r="Y288" s="35">
        <f t="shared" ca="1" si="106"/>
        <v>0</v>
      </c>
      <c r="Z288" s="35">
        <f t="shared" ca="1" si="107"/>
        <v>0</v>
      </c>
      <c r="AA288" s="42">
        <f t="shared" ca="1" si="119"/>
        <v>0</v>
      </c>
      <c r="AB288" s="42">
        <f t="shared" ca="1" si="108"/>
        <v>0</v>
      </c>
    </row>
    <row r="289" spans="2:28" x14ac:dyDescent="0.25">
      <c r="B289">
        <v>287</v>
      </c>
      <c r="C289" s="35">
        <f t="shared" ca="1" si="109"/>
        <v>-27000</v>
      </c>
      <c r="D289" s="46">
        <f ca="1">IF(AB288&gt;0,ROUND(PMT(EvalSheet!$F$92/12,EvalSheet!$F$96*12,-C289),5),0)</f>
        <v>0</v>
      </c>
      <c r="E289" s="6">
        <f t="shared" ca="1" si="110"/>
        <v>0</v>
      </c>
      <c r="F289" s="2">
        <f t="shared" ca="1" si="96"/>
        <v>0</v>
      </c>
      <c r="G289" s="80">
        <f t="shared" ca="1" si="97"/>
        <v>0</v>
      </c>
      <c r="H289" s="79">
        <f t="shared" ca="1" si="98"/>
        <v>0</v>
      </c>
      <c r="I289" s="80">
        <f t="shared" ca="1" si="99"/>
        <v>0</v>
      </c>
      <c r="J289" s="80">
        <f t="shared" ca="1" si="100"/>
        <v>0</v>
      </c>
      <c r="K289" s="6">
        <f t="shared" ca="1" si="111"/>
        <v>0</v>
      </c>
      <c r="L289" s="7">
        <v>0</v>
      </c>
      <c r="M289" s="7">
        <f t="shared" ca="1" si="112"/>
        <v>0</v>
      </c>
      <c r="N289" s="7">
        <f t="shared" ca="1" si="113"/>
        <v>0</v>
      </c>
      <c r="O289" s="7">
        <f t="shared" ca="1" si="114"/>
        <v>0</v>
      </c>
      <c r="P289" s="7">
        <f t="shared" ca="1" si="115"/>
        <v>0</v>
      </c>
      <c r="Q289" s="6">
        <f t="shared" ca="1" si="116"/>
        <v>0</v>
      </c>
      <c r="R289" s="7">
        <f t="shared" ca="1" si="117"/>
        <v>0</v>
      </c>
      <c r="S289" s="2">
        <f t="shared" ca="1" si="101"/>
        <v>0</v>
      </c>
      <c r="T289" s="80">
        <f t="shared" ca="1" si="102"/>
        <v>0</v>
      </c>
      <c r="U289" s="79">
        <f t="shared" ca="1" si="103"/>
        <v>0</v>
      </c>
      <c r="V289" s="80">
        <f t="shared" ca="1" si="104"/>
        <v>0</v>
      </c>
      <c r="W289" s="80">
        <f t="shared" ca="1" si="105"/>
        <v>0</v>
      </c>
      <c r="X289">
        <f t="shared" ca="1" si="118"/>
        <v>0</v>
      </c>
      <c r="Y289" s="35">
        <f t="shared" ca="1" si="106"/>
        <v>0</v>
      </c>
      <c r="Z289" s="35">
        <f t="shared" ca="1" si="107"/>
        <v>0</v>
      </c>
      <c r="AA289" s="42">
        <f t="shared" ca="1" si="119"/>
        <v>0</v>
      </c>
      <c r="AB289" s="42">
        <f t="shared" ca="1" si="108"/>
        <v>0</v>
      </c>
    </row>
    <row r="290" spans="2:28" x14ac:dyDescent="0.25">
      <c r="B290">
        <v>288</v>
      </c>
      <c r="C290" s="35">
        <f t="shared" ca="1" si="109"/>
        <v>-27000</v>
      </c>
      <c r="D290" s="46">
        <f ca="1">IF(AB289&gt;0,ROUND(PMT(EvalSheet!$F$92/12,EvalSheet!$F$96*12,-C290),5),0)</f>
        <v>0</v>
      </c>
      <c r="E290" s="6">
        <f t="shared" ca="1" si="110"/>
        <v>0</v>
      </c>
      <c r="F290" s="2">
        <f t="shared" ca="1" si="96"/>
        <v>0</v>
      </c>
      <c r="G290" s="80">
        <f t="shared" ca="1" si="97"/>
        <v>0</v>
      </c>
      <c r="H290" s="79">
        <f t="shared" ca="1" si="98"/>
        <v>0</v>
      </c>
      <c r="I290" s="80">
        <f t="shared" ca="1" si="99"/>
        <v>0</v>
      </c>
      <c r="J290" s="80">
        <f t="shared" ca="1" si="100"/>
        <v>0</v>
      </c>
      <c r="K290" s="6">
        <f t="shared" ca="1" si="111"/>
        <v>0</v>
      </c>
      <c r="L290" s="7">
        <v>0</v>
      </c>
      <c r="M290" s="7">
        <f t="shared" ca="1" si="112"/>
        <v>0</v>
      </c>
      <c r="N290" s="7">
        <f t="shared" ca="1" si="113"/>
        <v>0</v>
      </c>
      <c r="O290" s="7">
        <f t="shared" ca="1" si="114"/>
        <v>0</v>
      </c>
      <c r="P290" s="7">
        <f t="shared" ca="1" si="115"/>
        <v>0</v>
      </c>
      <c r="Q290" s="6">
        <f t="shared" ca="1" si="116"/>
        <v>0</v>
      </c>
      <c r="R290" s="7">
        <f t="shared" ca="1" si="117"/>
        <v>0</v>
      </c>
      <c r="S290" s="2">
        <f t="shared" ca="1" si="101"/>
        <v>0</v>
      </c>
      <c r="T290" s="80">
        <f t="shared" ca="1" si="102"/>
        <v>0</v>
      </c>
      <c r="U290" s="79">
        <f t="shared" ca="1" si="103"/>
        <v>0</v>
      </c>
      <c r="V290" s="80">
        <f t="shared" ca="1" si="104"/>
        <v>0</v>
      </c>
      <c r="W290" s="80">
        <f t="shared" ca="1" si="105"/>
        <v>0</v>
      </c>
      <c r="X290">
        <f t="shared" ca="1" si="118"/>
        <v>0</v>
      </c>
      <c r="Y290" s="35">
        <f t="shared" ca="1" si="106"/>
        <v>0</v>
      </c>
      <c r="Z290" s="35">
        <f t="shared" ca="1" si="107"/>
        <v>0</v>
      </c>
      <c r="AA290" s="42">
        <f t="shared" ca="1" si="119"/>
        <v>0</v>
      </c>
      <c r="AB290" s="42">
        <f t="shared" ca="1" si="108"/>
        <v>0</v>
      </c>
    </row>
    <row r="291" spans="2:28" x14ac:dyDescent="0.25">
      <c r="B291">
        <v>289</v>
      </c>
      <c r="C291" s="35">
        <f t="shared" ca="1" si="109"/>
        <v>-27000</v>
      </c>
      <c r="D291" s="46">
        <f ca="1">IF(AB290&gt;0,ROUND(PMT(EvalSheet!$F$92/12,EvalSheet!$F$96*12,-C291),5),0)</f>
        <v>0</v>
      </c>
      <c r="E291" s="6">
        <f t="shared" ca="1" si="110"/>
        <v>0</v>
      </c>
      <c r="F291" s="2">
        <f t="shared" ca="1" si="96"/>
        <v>0</v>
      </c>
      <c r="G291" s="80">
        <f t="shared" ca="1" si="97"/>
        <v>0</v>
      </c>
      <c r="H291" s="79">
        <f t="shared" ca="1" si="98"/>
        <v>0</v>
      </c>
      <c r="I291" s="80">
        <f t="shared" ca="1" si="99"/>
        <v>0</v>
      </c>
      <c r="J291" s="80">
        <f t="shared" ca="1" si="100"/>
        <v>0</v>
      </c>
      <c r="K291" s="6">
        <f t="shared" ca="1" si="111"/>
        <v>0</v>
      </c>
      <c r="L291" s="7">
        <v>0</v>
      </c>
      <c r="M291" s="7">
        <f t="shared" ca="1" si="112"/>
        <v>0</v>
      </c>
      <c r="N291" s="7">
        <f t="shared" ca="1" si="113"/>
        <v>0</v>
      </c>
      <c r="O291" s="7">
        <f t="shared" ca="1" si="114"/>
        <v>0</v>
      </c>
      <c r="P291" s="7">
        <f t="shared" ca="1" si="115"/>
        <v>0</v>
      </c>
      <c r="Q291" s="6">
        <f t="shared" ca="1" si="116"/>
        <v>0</v>
      </c>
      <c r="R291" s="7">
        <f t="shared" ca="1" si="117"/>
        <v>0</v>
      </c>
      <c r="S291" s="2">
        <f t="shared" ca="1" si="101"/>
        <v>0</v>
      </c>
      <c r="T291" s="80">
        <f t="shared" ca="1" si="102"/>
        <v>0</v>
      </c>
      <c r="U291" s="79">
        <f t="shared" ca="1" si="103"/>
        <v>0</v>
      </c>
      <c r="V291" s="80">
        <f t="shared" ca="1" si="104"/>
        <v>0</v>
      </c>
      <c r="W291" s="80">
        <f t="shared" ca="1" si="105"/>
        <v>0</v>
      </c>
      <c r="X291">
        <f t="shared" ca="1" si="118"/>
        <v>0</v>
      </c>
      <c r="Y291" s="35">
        <f t="shared" ca="1" si="106"/>
        <v>0</v>
      </c>
      <c r="Z291" s="35">
        <f t="shared" ca="1" si="107"/>
        <v>0</v>
      </c>
      <c r="AA291" s="42">
        <f t="shared" ca="1" si="119"/>
        <v>0</v>
      </c>
      <c r="AB291" s="42">
        <f t="shared" ca="1" si="108"/>
        <v>0</v>
      </c>
    </row>
    <row r="292" spans="2:28" x14ac:dyDescent="0.25">
      <c r="B292">
        <v>290</v>
      </c>
      <c r="C292" s="35">
        <f t="shared" ca="1" si="109"/>
        <v>-27000</v>
      </c>
      <c r="D292" s="46">
        <f ca="1">IF(AB291&gt;0,ROUND(PMT(EvalSheet!$F$92/12,EvalSheet!$F$96*12,-C292),5),0)</f>
        <v>0</v>
      </c>
      <c r="E292" s="6">
        <f t="shared" ca="1" si="110"/>
        <v>0</v>
      </c>
      <c r="F292" s="2">
        <f t="shared" ca="1" si="96"/>
        <v>0</v>
      </c>
      <c r="G292" s="80">
        <f t="shared" ca="1" si="97"/>
        <v>0</v>
      </c>
      <c r="H292" s="79">
        <f t="shared" ca="1" si="98"/>
        <v>0</v>
      </c>
      <c r="I292" s="80">
        <f t="shared" ca="1" si="99"/>
        <v>0</v>
      </c>
      <c r="J292" s="80">
        <f t="shared" ca="1" si="100"/>
        <v>0</v>
      </c>
      <c r="K292" s="6">
        <f t="shared" ca="1" si="111"/>
        <v>0</v>
      </c>
      <c r="L292" s="7">
        <v>0</v>
      </c>
      <c r="M292" s="7">
        <f t="shared" ca="1" si="112"/>
        <v>0</v>
      </c>
      <c r="N292" s="7">
        <f t="shared" ca="1" si="113"/>
        <v>0</v>
      </c>
      <c r="O292" s="7">
        <f t="shared" ca="1" si="114"/>
        <v>0</v>
      </c>
      <c r="P292" s="7">
        <f t="shared" ca="1" si="115"/>
        <v>0</v>
      </c>
      <c r="Q292" s="6">
        <f t="shared" ca="1" si="116"/>
        <v>0</v>
      </c>
      <c r="R292" s="7">
        <f t="shared" ca="1" si="117"/>
        <v>0</v>
      </c>
      <c r="S292" s="2">
        <f t="shared" ca="1" si="101"/>
        <v>0</v>
      </c>
      <c r="T292" s="80">
        <f t="shared" ca="1" si="102"/>
        <v>0</v>
      </c>
      <c r="U292" s="79">
        <f t="shared" ca="1" si="103"/>
        <v>0</v>
      </c>
      <c r="V292" s="80">
        <f t="shared" ca="1" si="104"/>
        <v>0</v>
      </c>
      <c r="W292" s="80">
        <f t="shared" ca="1" si="105"/>
        <v>0</v>
      </c>
      <c r="X292">
        <f t="shared" ca="1" si="118"/>
        <v>0</v>
      </c>
      <c r="Y292" s="35">
        <f t="shared" ca="1" si="106"/>
        <v>0</v>
      </c>
      <c r="Z292" s="35">
        <f t="shared" ca="1" si="107"/>
        <v>0</v>
      </c>
      <c r="AA292" s="42">
        <f t="shared" ca="1" si="119"/>
        <v>0</v>
      </c>
      <c r="AB292" s="42">
        <f t="shared" ca="1" si="108"/>
        <v>0</v>
      </c>
    </row>
    <row r="293" spans="2:28" x14ac:dyDescent="0.25">
      <c r="B293">
        <v>291</v>
      </c>
      <c r="C293" s="35">
        <f t="shared" ca="1" si="109"/>
        <v>-27000</v>
      </c>
      <c r="D293" s="46">
        <f ca="1">IF(AB292&gt;0,ROUND(PMT(EvalSheet!$F$92/12,EvalSheet!$F$96*12,-C293),5),0)</f>
        <v>0</v>
      </c>
      <c r="E293" s="6">
        <f t="shared" ca="1" si="110"/>
        <v>0</v>
      </c>
      <c r="F293" s="2">
        <f t="shared" ca="1" si="96"/>
        <v>0</v>
      </c>
      <c r="G293" s="80">
        <f t="shared" ca="1" si="97"/>
        <v>0</v>
      </c>
      <c r="H293" s="79">
        <f t="shared" ca="1" si="98"/>
        <v>0</v>
      </c>
      <c r="I293" s="80">
        <f t="shared" ca="1" si="99"/>
        <v>0</v>
      </c>
      <c r="J293" s="80">
        <f t="shared" ca="1" si="100"/>
        <v>0</v>
      </c>
      <c r="K293" s="6">
        <f t="shared" ca="1" si="111"/>
        <v>0</v>
      </c>
      <c r="L293" s="7">
        <v>0</v>
      </c>
      <c r="M293" s="7">
        <f t="shared" ca="1" si="112"/>
        <v>0</v>
      </c>
      <c r="N293" s="7">
        <f t="shared" ca="1" si="113"/>
        <v>0</v>
      </c>
      <c r="O293" s="7">
        <f t="shared" ca="1" si="114"/>
        <v>0</v>
      </c>
      <c r="P293" s="7">
        <f t="shared" ca="1" si="115"/>
        <v>0</v>
      </c>
      <c r="Q293" s="6">
        <f t="shared" ca="1" si="116"/>
        <v>0</v>
      </c>
      <c r="R293" s="7">
        <f t="shared" ca="1" si="117"/>
        <v>0</v>
      </c>
      <c r="S293" s="2">
        <f t="shared" ca="1" si="101"/>
        <v>0</v>
      </c>
      <c r="T293" s="80">
        <f t="shared" ca="1" si="102"/>
        <v>0</v>
      </c>
      <c r="U293" s="79">
        <f t="shared" ca="1" si="103"/>
        <v>0</v>
      </c>
      <c r="V293" s="80">
        <f t="shared" ca="1" si="104"/>
        <v>0</v>
      </c>
      <c r="W293" s="80">
        <f t="shared" ca="1" si="105"/>
        <v>0</v>
      </c>
      <c r="X293">
        <f t="shared" ca="1" si="118"/>
        <v>0</v>
      </c>
      <c r="Y293" s="35">
        <f t="shared" ca="1" si="106"/>
        <v>0</v>
      </c>
      <c r="Z293" s="35">
        <f t="shared" ca="1" si="107"/>
        <v>0</v>
      </c>
      <c r="AA293" s="42">
        <f t="shared" ca="1" si="119"/>
        <v>0</v>
      </c>
      <c r="AB293" s="42">
        <f t="shared" ca="1" si="108"/>
        <v>0</v>
      </c>
    </row>
    <row r="294" spans="2:28" x14ac:dyDescent="0.25">
      <c r="B294">
        <v>292</v>
      </c>
      <c r="C294" s="35">
        <f t="shared" ca="1" si="109"/>
        <v>-27000</v>
      </c>
      <c r="D294" s="46">
        <f ca="1">IF(AB293&gt;0,ROUND(PMT(EvalSheet!$F$92/12,EvalSheet!$F$96*12,-C294),5),0)</f>
        <v>0</v>
      </c>
      <c r="E294" s="6">
        <f t="shared" ca="1" si="110"/>
        <v>0</v>
      </c>
      <c r="F294" s="2">
        <f t="shared" ca="1" si="96"/>
        <v>0</v>
      </c>
      <c r="G294" s="80">
        <f t="shared" ca="1" si="97"/>
        <v>0</v>
      </c>
      <c r="H294" s="79">
        <f t="shared" ca="1" si="98"/>
        <v>0</v>
      </c>
      <c r="I294" s="80">
        <f t="shared" ca="1" si="99"/>
        <v>0</v>
      </c>
      <c r="J294" s="80">
        <f t="shared" ca="1" si="100"/>
        <v>0</v>
      </c>
      <c r="K294" s="6">
        <f t="shared" ca="1" si="111"/>
        <v>0</v>
      </c>
      <c r="L294" s="7">
        <v>0</v>
      </c>
      <c r="M294" s="7">
        <f t="shared" ca="1" si="112"/>
        <v>0</v>
      </c>
      <c r="N294" s="7">
        <f t="shared" ca="1" si="113"/>
        <v>0</v>
      </c>
      <c r="O294" s="7">
        <f t="shared" ca="1" si="114"/>
        <v>0</v>
      </c>
      <c r="P294" s="7">
        <f t="shared" ca="1" si="115"/>
        <v>0</v>
      </c>
      <c r="Q294" s="6">
        <f t="shared" ca="1" si="116"/>
        <v>0</v>
      </c>
      <c r="R294" s="7">
        <f t="shared" ca="1" si="117"/>
        <v>0</v>
      </c>
      <c r="S294" s="2">
        <f t="shared" ca="1" si="101"/>
        <v>0</v>
      </c>
      <c r="T294" s="80">
        <f t="shared" ca="1" si="102"/>
        <v>0</v>
      </c>
      <c r="U294" s="79">
        <f t="shared" ca="1" si="103"/>
        <v>0</v>
      </c>
      <c r="V294" s="80">
        <f t="shared" ca="1" si="104"/>
        <v>0</v>
      </c>
      <c r="W294" s="80">
        <f t="shared" ca="1" si="105"/>
        <v>0</v>
      </c>
      <c r="X294">
        <f t="shared" ca="1" si="118"/>
        <v>0</v>
      </c>
      <c r="Y294" s="35">
        <f t="shared" ca="1" si="106"/>
        <v>0</v>
      </c>
      <c r="Z294" s="35">
        <f t="shared" ca="1" si="107"/>
        <v>0</v>
      </c>
      <c r="AA294" s="42">
        <f t="shared" ca="1" si="119"/>
        <v>0</v>
      </c>
      <c r="AB294" s="42">
        <f t="shared" ca="1" si="108"/>
        <v>0</v>
      </c>
    </row>
    <row r="295" spans="2:28" x14ac:dyDescent="0.25">
      <c r="B295">
        <v>293</v>
      </c>
      <c r="C295" s="35">
        <f t="shared" ca="1" si="109"/>
        <v>-27000</v>
      </c>
      <c r="D295" s="46">
        <f ca="1">IF(AB294&gt;0,ROUND(PMT(EvalSheet!$F$92/12,EvalSheet!$F$96*12,-C295),5),0)</f>
        <v>0</v>
      </c>
      <c r="E295" s="6">
        <f t="shared" ca="1" si="110"/>
        <v>0</v>
      </c>
      <c r="F295" s="2">
        <f t="shared" ca="1" si="96"/>
        <v>0</v>
      </c>
      <c r="G295" s="80">
        <f t="shared" ca="1" si="97"/>
        <v>0</v>
      </c>
      <c r="H295" s="79">
        <f t="shared" ca="1" si="98"/>
        <v>0</v>
      </c>
      <c r="I295" s="80">
        <f t="shared" ca="1" si="99"/>
        <v>0</v>
      </c>
      <c r="J295" s="80">
        <f t="shared" ca="1" si="100"/>
        <v>0</v>
      </c>
      <c r="K295" s="6">
        <f t="shared" ca="1" si="111"/>
        <v>0</v>
      </c>
      <c r="L295" s="7">
        <v>0</v>
      </c>
      <c r="M295" s="7">
        <f t="shared" ca="1" si="112"/>
        <v>0</v>
      </c>
      <c r="N295" s="7">
        <f t="shared" ca="1" si="113"/>
        <v>0</v>
      </c>
      <c r="O295" s="7">
        <f t="shared" ca="1" si="114"/>
        <v>0</v>
      </c>
      <c r="P295" s="7">
        <f t="shared" ca="1" si="115"/>
        <v>0</v>
      </c>
      <c r="Q295" s="6">
        <f t="shared" ca="1" si="116"/>
        <v>0</v>
      </c>
      <c r="R295" s="7">
        <f t="shared" ca="1" si="117"/>
        <v>0</v>
      </c>
      <c r="S295" s="2">
        <f t="shared" ca="1" si="101"/>
        <v>0</v>
      </c>
      <c r="T295" s="80">
        <f t="shared" ca="1" si="102"/>
        <v>0</v>
      </c>
      <c r="U295" s="79">
        <f t="shared" ca="1" si="103"/>
        <v>0</v>
      </c>
      <c r="V295" s="80">
        <f t="shared" ca="1" si="104"/>
        <v>0</v>
      </c>
      <c r="W295" s="80">
        <f t="shared" ca="1" si="105"/>
        <v>0</v>
      </c>
      <c r="X295">
        <f t="shared" ca="1" si="118"/>
        <v>0</v>
      </c>
      <c r="Y295" s="35">
        <f t="shared" ca="1" si="106"/>
        <v>0</v>
      </c>
      <c r="Z295" s="35">
        <f t="shared" ca="1" si="107"/>
        <v>0</v>
      </c>
      <c r="AA295" s="42">
        <f t="shared" ca="1" si="119"/>
        <v>0</v>
      </c>
      <c r="AB295" s="42">
        <f t="shared" ca="1" si="108"/>
        <v>0</v>
      </c>
    </row>
    <row r="296" spans="2:28" x14ac:dyDescent="0.25">
      <c r="B296">
        <v>294</v>
      </c>
      <c r="C296" s="35">
        <f t="shared" ca="1" si="109"/>
        <v>-27000</v>
      </c>
      <c r="D296" s="46">
        <f ca="1">IF(AB295&gt;0,ROUND(PMT(EvalSheet!$F$92/12,EvalSheet!$F$96*12,-C296),5),0)</f>
        <v>0</v>
      </c>
      <c r="E296" s="6">
        <f t="shared" ca="1" si="110"/>
        <v>0</v>
      </c>
      <c r="F296" s="2">
        <f t="shared" ca="1" si="96"/>
        <v>0</v>
      </c>
      <c r="G296" s="80">
        <f t="shared" ca="1" si="97"/>
        <v>0</v>
      </c>
      <c r="H296" s="79">
        <f t="shared" ca="1" si="98"/>
        <v>0</v>
      </c>
      <c r="I296" s="80">
        <f t="shared" ca="1" si="99"/>
        <v>0</v>
      </c>
      <c r="J296" s="80">
        <f t="shared" ca="1" si="100"/>
        <v>0</v>
      </c>
      <c r="K296" s="6">
        <f t="shared" ca="1" si="111"/>
        <v>0</v>
      </c>
      <c r="L296" s="7">
        <v>0</v>
      </c>
      <c r="M296" s="7">
        <f t="shared" ca="1" si="112"/>
        <v>0</v>
      </c>
      <c r="N296" s="7">
        <f t="shared" ca="1" si="113"/>
        <v>0</v>
      </c>
      <c r="O296" s="7">
        <f t="shared" ca="1" si="114"/>
        <v>0</v>
      </c>
      <c r="P296" s="7">
        <f t="shared" ca="1" si="115"/>
        <v>0</v>
      </c>
      <c r="Q296" s="6">
        <f t="shared" ca="1" si="116"/>
        <v>0</v>
      </c>
      <c r="R296" s="7">
        <f t="shared" ca="1" si="117"/>
        <v>0</v>
      </c>
      <c r="S296" s="2">
        <f t="shared" ca="1" si="101"/>
        <v>0</v>
      </c>
      <c r="T296" s="80">
        <f t="shared" ca="1" si="102"/>
        <v>0</v>
      </c>
      <c r="U296" s="79">
        <f t="shared" ca="1" si="103"/>
        <v>0</v>
      </c>
      <c r="V296" s="80">
        <f t="shared" ca="1" si="104"/>
        <v>0</v>
      </c>
      <c r="W296" s="80">
        <f t="shared" ca="1" si="105"/>
        <v>0</v>
      </c>
      <c r="X296">
        <f t="shared" ca="1" si="118"/>
        <v>0</v>
      </c>
      <c r="Y296" s="35">
        <f t="shared" ca="1" si="106"/>
        <v>0</v>
      </c>
      <c r="Z296" s="35">
        <f t="shared" ca="1" si="107"/>
        <v>0</v>
      </c>
      <c r="AA296" s="42">
        <f t="shared" ca="1" si="119"/>
        <v>0</v>
      </c>
      <c r="AB296" s="42">
        <f t="shared" ca="1" si="108"/>
        <v>0</v>
      </c>
    </row>
    <row r="297" spans="2:28" x14ac:dyDescent="0.25">
      <c r="B297">
        <v>295</v>
      </c>
      <c r="C297" s="35">
        <f t="shared" ca="1" si="109"/>
        <v>-27000</v>
      </c>
      <c r="D297" s="46">
        <f ca="1">IF(AB296&gt;0,ROUND(PMT(EvalSheet!$F$92/12,EvalSheet!$F$96*12,-C297),5),0)</f>
        <v>0</v>
      </c>
      <c r="E297" s="6">
        <f t="shared" ca="1" si="110"/>
        <v>0</v>
      </c>
      <c r="F297" s="2">
        <f t="shared" ca="1" si="96"/>
        <v>0</v>
      </c>
      <c r="G297" s="80">
        <f t="shared" ca="1" si="97"/>
        <v>0</v>
      </c>
      <c r="H297" s="79">
        <f t="shared" ca="1" si="98"/>
        <v>0</v>
      </c>
      <c r="I297" s="80">
        <f t="shared" ca="1" si="99"/>
        <v>0</v>
      </c>
      <c r="J297" s="80">
        <f t="shared" ca="1" si="100"/>
        <v>0</v>
      </c>
      <c r="K297" s="6">
        <f t="shared" ca="1" si="111"/>
        <v>0</v>
      </c>
      <c r="L297" s="7">
        <v>0</v>
      </c>
      <c r="M297" s="7">
        <f t="shared" ca="1" si="112"/>
        <v>0</v>
      </c>
      <c r="N297" s="7">
        <f t="shared" ca="1" si="113"/>
        <v>0</v>
      </c>
      <c r="O297" s="7">
        <f t="shared" ca="1" si="114"/>
        <v>0</v>
      </c>
      <c r="P297" s="7">
        <f t="shared" ca="1" si="115"/>
        <v>0</v>
      </c>
      <c r="Q297" s="6">
        <f t="shared" ca="1" si="116"/>
        <v>0</v>
      </c>
      <c r="R297" s="7">
        <f t="shared" ca="1" si="117"/>
        <v>0</v>
      </c>
      <c r="S297" s="2">
        <f t="shared" ca="1" si="101"/>
        <v>0</v>
      </c>
      <c r="T297" s="80">
        <f t="shared" ca="1" si="102"/>
        <v>0</v>
      </c>
      <c r="U297" s="79">
        <f t="shared" ca="1" si="103"/>
        <v>0</v>
      </c>
      <c r="V297" s="80">
        <f t="shared" ca="1" si="104"/>
        <v>0</v>
      </c>
      <c r="W297" s="80">
        <f t="shared" ca="1" si="105"/>
        <v>0</v>
      </c>
      <c r="X297">
        <f t="shared" ca="1" si="118"/>
        <v>0</v>
      </c>
      <c r="Y297" s="35">
        <f t="shared" ca="1" si="106"/>
        <v>0</v>
      </c>
      <c r="Z297" s="35">
        <f t="shared" ca="1" si="107"/>
        <v>0</v>
      </c>
      <c r="AA297" s="42">
        <f t="shared" ca="1" si="119"/>
        <v>0</v>
      </c>
      <c r="AB297" s="42">
        <f t="shared" ca="1" si="108"/>
        <v>0</v>
      </c>
    </row>
    <row r="298" spans="2:28" x14ac:dyDescent="0.25">
      <c r="B298">
        <v>296</v>
      </c>
      <c r="C298" s="35">
        <f t="shared" ca="1" si="109"/>
        <v>-27000</v>
      </c>
      <c r="D298" s="46">
        <f ca="1">IF(AB297&gt;0,ROUND(PMT(EvalSheet!$F$92/12,EvalSheet!$F$96*12,-C298),5),0)</f>
        <v>0</v>
      </c>
      <c r="E298" s="6">
        <f t="shared" ca="1" si="110"/>
        <v>0</v>
      </c>
      <c r="F298" s="2">
        <f t="shared" ca="1" si="96"/>
        <v>0</v>
      </c>
      <c r="G298" s="80">
        <f t="shared" ca="1" si="97"/>
        <v>0</v>
      </c>
      <c r="H298" s="79">
        <f t="shared" ca="1" si="98"/>
        <v>0</v>
      </c>
      <c r="I298" s="80">
        <f t="shared" ca="1" si="99"/>
        <v>0</v>
      </c>
      <c r="J298" s="80">
        <f t="shared" ca="1" si="100"/>
        <v>0</v>
      </c>
      <c r="K298" s="6">
        <f t="shared" ca="1" si="111"/>
        <v>0</v>
      </c>
      <c r="L298" s="7">
        <v>0</v>
      </c>
      <c r="M298" s="7">
        <f t="shared" ca="1" si="112"/>
        <v>0</v>
      </c>
      <c r="N298" s="7">
        <f t="shared" ca="1" si="113"/>
        <v>0</v>
      </c>
      <c r="O298" s="7">
        <f t="shared" ca="1" si="114"/>
        <v>0</v>
      </c>
      <c r="P298" s="7">
        <f t="shared" ca="1" si="115"/>
        <v>0</v>
      </c>
      <c r="Q298" s="6">
        <f t="shared" ca="1" si="116"/>
        <v>0</v>
      </c>
      <c r="R298" s="7">
        <f t="shared" ca="1" si="117"/>
        <v>0</v>
      </c>
      <c r="S298" s="2">
        <f t="shared" ca="1" si="101"/>
        <v>0</v>
      </c>
      <c r="T298" s="80">
        <f t="shared" ca="1" si="102"/>
        <v>0</v>
      </c>
      <c r="U298" s="79">
        <f t="shared" ca="1" si="103"/>
        <v>0</v>
      </c>
      <c r="V298" s="80">
        <f t="shared" ca="1" si="104"/>
        <v>0</v>
      </c>
      <c r="W298" s="80">
        <f t="shared" ca="1" si="105"/>
        <v>0</v>
      </c>
      <c r="X298">
        <f t="shared" ca="1" si="118"/>
        <v>0</v>
      </c>
      <c r="Y298" s="35">
        <f t="shared" ca="1" si="106"/>
        <v>0</v>
      </c>
      <c r="Z298" s="35">
        <f t="shared" ca="1" si="107"/>
        <v>0</v>
      </c>
      <c r="AA298" s="42">
        <f t="shared" ca="1" si="119"/>
        <v>0</v>
      </c>
      <c r="AB298" s="42">
        <f t="shared" ca="1" si="108"/>
        <v>0</v>
      </c>
    </row>
    <row r="299" spans="2:28" x14ac:dyDescent="0.25">
      <c r="B299">
        <v>297</v>
      </c>
      <c r="C299" s="35">
        <f t="shared" ca="1" si="109"/>
        <v>-27000</v>
      </c>
      <c r="D299" s="46">
        <f ca="1">IF(AB298&gt;0,ROUND(PMT(EvalSheet!$F$92/12,EvalSheet!$F$96*12,-C299),5),0)</f>
        <v>0</v>
      </c>
      <c r="E299" s="6">
        <f t="shared" ca="1" si="110"/>
        <v>0</v>
      </c>
      <c r="F299" s="2">
        <f t="shared" ca="1" si="96"/>
        <v>0</v>
      </c>
      <c r="G299" s="80">
        <f t="shared" ca="1" si="97"/>
        <v>0</v>
      </c>
      <c r="H299" s="79">
        <f t="shared" ca="1" si="98"/>
        <v>0</v>
      </c>
      <c r="I299" s="80">
        <f t="shared" ca="1" si="99"/>
        <v>0</v>
      </c>
      <c r="J299" s="80">
        <f t="shared" ca="1" si="100"/>
        <v>0</v>
      </c>
      <c r="K299" s="6">
        <f t="shared" ca="1" si="111"/>
        <v>0</v>
      </c>
      <c r="L299" s="7">
        <v>0</v>
      </c>
      <c r="M299" s="7">
        <f t="shared" ca="1" si="112"/>
        <v>0</v>
      </c>
      <c r="N299" s="7">
        <f t="shared" ca="1" si="113"/>
        <v>0</v>
      </c>
      <c r="O299" s="7">
        <f t="shared" ca="1" si="114"/>
        <v>0</v>
      </c>
      <c r="P299" s="7">
        <f t="shared" ca="1" si="115"/>
        <v>0</v>
      </c>
      <c r="Q299" s="6">
        <f t="shared" ca="1" si="116"/>
        <v>0</v>
      </c>
      <c r="R299" s="7">
        <f t="shared" ca="1" si="117"/>
        <v>0</v>
      </c>
      <c r="S299" s="2">
        <f t="shared" ca="1" si="101"/>
        <v>0</v>
      </c>
      <c r="T299" s="80">
        <f t="shared" ca="1" si="102"/>
        <v>0</v>
      </c>
      <c r="U299" s="79">
        <f t="shared" ca="1" si="103"/>
        <v>0</v>
      </c>
      <c r="V299" s="80">
        <f t="shared" ca="1" si="104"/>
        <v>0</v>
      </c>
      <c r="W299" s="80">
        <f t="shared" ca="1" si="105"/>
        <v>0</v>
      </c>
      <c r="X299">
        <f t="shared" ca="1" si="118"/>
        <v>0</v>
      </c>
      <c r="Y299" s="35">
        <f t="shared" ca="1" si="106"/>
        <v>0</v>
      </c>
      <c r="Z299" s="35">
        <f t="shared" ca="1" si="107"/>
        <v>0</v>
      </c>
      <c r="AA299" s="42">
        <f t="shared" ca="1" si="119"/>
        <v>0</v>
      </c>
      <c r="AB299" s="42">
        <f t="shared" ca="1" si="108"/>
        <v>0</v>
      </c>
    </row>
    <row r="300" spans="2:28" x14ac:dyDescent="0.25">
      <c r="B300">
        <v>298</v>
      </c>
      <c r="C300" s="35">
        <f t="shared" ca="1" si="109"/>
        <v>-27000</v>
      </c>
      <c r="D300" s="46">
        <f ca="1">IF(AB299&gt;0,ROUND(PMT(EvalSheet!$F$92/12,EvalSheet!$F$96*12,-C300),5),0)</f>
        <v>0</v>
      </c>
      <c r="E300" s="6">
        <f t="shared" ca="1" si="110"/>
        <v>0</v>
      </c>
      <c r="F300" s="2">
        <f t="shared" ca="1" si="96"/>
        <v>0</v>
      </c>
      <c r="G300" s="80">
        <f t="shared" ca="1" si="97"/>
        <v>0</v>
      </c>
      <c r="H300" s="79">
        <f t="shared" ca="1" si="98"/>
        <v>0</v>
      </c>
      <c r="I300" s="80">
        <f t="shared" ca="1" si="99"/>
        <v>0</v>
      </c>
      <c r="J300" s="80">
        <f t="shared" ca="1" si="100"/>
        <v>0</v>
      </c>
      <c r="K300" s="6">
        <f t="shared" ca="1" si="111"/>
        <v>0</v>
      </c>
      <c r="L300" s="7">
        <v>0</v>
      </c>
      <c r="M300" s="7">
        <f t="shared" ca="1" si="112"/>
        <v>0</v>
      </c>
      <c r="N300" s="7">
        <f t="shared" ca="1" si="113"/>
        <v>0</v>
      </c>
      <c r="O300" s="7">
        <f t="shared" ca="1" si="114"/>
        <v>0</v>
      </c>
      <c r="P300" s="7">
        <f t="shared" ca="1" si="115"/>
        <v>0</v>
      </c>
      <c r="Q300" s="6">
        <f t="shared" ca="1" si="116"/>
        <v>0</v>
      </c>
      <c r="R300" s="7">
        <f t="shared" ca="1" si="117"/>
        <v>0</v>
      </c>
      <c r="S300" s="2">
        <f t="shared" ca="1" si="101"/>
        <v>0</v>
      </c>
      <c r="T300" s="80">
        <f t="shared" ca="1" si="102"/>
        <v>0</v>
      </c>
      <c r="U300" s="79">
        <f t="shared" ca="1" si="103"/>
        <v>0</v>
      </c>
      <c r="V300" s="80">
        <f t="shared" ca="1" si="104"/>
        <v>0</v>
      </c>
      <c r="W300" s="80">
        <f t="shared" ca="1" si="105"/>
        <v>0</v>
      </c>
      <c r="X300">
        <f t="shared" ca="1" si="118"/>
        <v>0</v>
      </c>
      <c r="Y300" s="35">
        <f t="shared" ca="1" si="106"/>
        <v>0</v>
      </c>
      <c r="Z300" s="35">
        <f t="shared" ca="1" si="107"/>
        <v>0</v>
      </c>
      <c r="AA300" s="42">
        <f t="shared" ca="1" si="119"/>
        <v>0</v>
      </c>
      <c r="AB300" s="42">
        <f t="shared" ca="1" si="108"/>
        <v>0</v>
      </c>
    </row>
    <row r="301" spans="2:28" x14ac:dyDescent="0.25">
      <c r="B301">
        <v>299</v>
      </c>
      <c r="C301" s="35">
        <f t="shared" ca="1" si="109"/>
        <v>-27000</v>
      </c>
      <c r="D301" s="46">
        <f ca="1">IF(AB300&gt;0,ROUND(PMT(EvalSheet!$F$92/12,EvalSheet!$F$96*12,-C301),5),0)</f>
        <v>0</v>
      </c>
      <c r="E301" s="6">
        <f t="shared" ca="1" si="110"/>
        <v>0</v>
      </c>
      <c r="F301" s="2">
        <f t="shared" ca="1" si="96"/>
        <v>0</v>
      </c>
      <c r="G301" s="80">
        <f t="shared" ca="1" si="97"/>
        <v>0</v>
      </c>
      <c r="H301" s="79">
        <f t="shared" ca="1" si="98"/>
        <v>0</v>
      </c>
      <c r="I301" s="80">
        <f t="shared" ca="1" si="99"/>
        <v>0</v>
      </c>
      <c r="J301" s="80">
        <f t="shared" ca="1" si="100"/>
        <v>0</v>
      </c>
      <c r="K301" s="6">
        <f t="shared" ca="1" si="111"/>
        <v>0</v>
      </c>
      <c r="L301" s="7">
        <v>0</v>
      </c>
      <c r="M301" s="7">
        <f t="shared" ca="1" si="112"/>
        <v>0</v>
      </c>
      <c r="N301" s="7">
        <f t="shared" ca="1" si="113"/>
        <v>0</v>
      </c>
      <c r="O301" s="7">
        <f t="shared" ca="1" si="114"/>
        <v>0</v>
      </c>
      <c r="P301" s="7">
        <f t="shared" ca="1" si="115"/>
        <v>0</v>
      </c>
      <c r="Q301" s="6">
        <f t="shared" ca="1" si="116"/>
        <v>0</v>
      </c>
      <c r="R301" s="7">
        <f t="shared" ca="1" si="117"/>
        <v>0</v>
      </c>
      <c r="S301" s="2">
        <f t="shared" ca="1" si="101"/>
        <v>0</v>
      </c>
      <c r="T301" s="80">
        <f t="shared" ca="1" si="102"/>
        <v>0</v>
      </c>
      <c r="U301" s="79">
        <f t="shared" ca="1" si="103"/>
        <v>0</v>
      </c>
      <c r="V301" s="80">
        <f t="shared" ca="1" si="104"/>
        <v>0</v>
      </c>
      <c r="W301" s="80">
        <f t="shared" ca="1" si="105"/>
        <v>0</v>
      </c>
      <c r="X301">
        <f t="shared" ca="1" si="118"/>
        <v>0</v>
      </c>
      <c r="Y301" s="35">
        <f t="shared" ca="1" si="106"/>
        <v>0</v>
      </c>
      <c r="Z301" s="35">
        <f t="shared" ca="1" si="107"/>
        <v>0</v>
      </c>
      <c r="AA301" s="42">
        <f t="shared" ca="1" si="119"/>
        <v>0</v>
      </c>
      <c r="AB301" s="42">
        <f t="shared" ca="1" si="108"/>
        <v>0</v>
      </c>
    </row>
    <row r="302" spans="2:28" x14ac:dyDescent="0.25">
      <c r="B302">
        <v>300</v>
      </c>
      <c r="C302" s="35">
        <f t="shared" ca="1" si="109"/>
        <v>-27000</v>
      </c>
      <c r="D302" s="46">
        <f ca="1">IF(AB301&gt;0,ROUND(PMT(EvalSheet!$F$92/12,EvalSheet!$F$96*12,-C302),5),0)</f>
        <v>0</v>
      </c>
      <c r="E302" s="6">
        <f t="shared" ca="1" si="110"/>
        <v>0</v>
      </c>
      <c r="F302" s="2">
        <f t="shared" ca="1" si="96"/>
        <v>0</v>
      </c>
      <c r="G302" s="80">
        <f t="shared" ca="1" si="97"/>
        <v>0</v>
      </c>
      <c r="H302" s="79">
        <f t="shared" ca="1" si="98"/>
        <v>0</v>
      </c>
      <c r="I302" s="80">
        <f t="shared" ca="1" si="99"/>
        <v>0</v>
      </c>
      <c r="J302" s="80">
        <f t="shared" ca="1" si="100"/>
        <v>0</v>
      </c>
      <c r="K302" s="6">
        <f t="shared" ca="1" si="111"/>
        <v>0</v>
      </c>
      <c r="L302" s="7">
        <v>0</v>
      </c>
      <c r="M302" s="7">
        <f t="shared" ca="1" si="112"/>
        <v>0</v>
      </c>
      <c r="N302" s="7">
        <f t="shared" ca="1" si="113"/>
        <v>0</v>
      </c>
      <c r="O302" s="7">
        <f t="shared" ca="1" si="114"/>
        <v>0</v>
      </c>
      <c r="P302" s="7">
        <f t="shared" ca="1" si="115"/>
        <v>0</v>
      </c>
      <c r="Q302" s="6">
        <f t="shared" ca="1" si="116"/>
        <v>0</v>
      </c>
      <c r="R302" s="7">
        <f t="shared" ca="1" si="117"/>
        <v>0</v>
      </c>
      <c r="S302" s="2">
        <f t="shared" ca="1" si="101"/>
        <v>0</v>
      </c>
      <c r="T302" s="80">
        <f t="shared" ca="1" si="102"/>
        <v>0</v>
      </c>
      <c r="U302" s="79">
        <f t="shared" ca="1" si="103"/>
        <v>0</v>
      </c>
      <c r="V302" s="80">
        <f t="shared" ca="1" si="104"/>
        <v>0</v>
      </c>
      <c r="W302" s="80">
        <f t="shared" ca="1" si="105"/>
        <v>0</v>
      </c>
      <c r="X302">
        <f t="shared" ca="1" si="118"/>
        <v>0</v>
      </c>
      <c r="Y302" s="35">
        <f t="shared" ca="1" si="106"/>
        <v>0</v>
      </c>
      <c r="Z302" s="35">
        <f t="shared" ca="1" si="107"/>
        <v>0</v>
      </c>
      <c r="AA302" s="42">
        <f t="shared" ca="1" si="119"/>
        <v>0</v>
      </c>
      <c r="AB302" s="42">
        <f t="shared" ca="1" si="108"/>
        <v>0</v>
      </c>
    </row>
    <row r="303" spans="2:28" x14ac:dyDescent="0.25">
      <c r="B303">
        <v>301</v>
      </c>
      <c r="C303" s="35">
        <f t="shared" ca="1" si="109"/>
        <v>-27000</v>
      </c>
      <c r="D303" s="46">
        <f ca="1">IF(AB302&gt;0,ROUND(PMT(EvalSheet!$F$92/12,EvalSheet!$F$96*12,-C303),5),0)</f>
        <v>0</v>
      </c>
      <c r="E303" s="6">
        <f t="shared" ca="1" si="110"/>
        <v>0</v>
      </c>
      <c r="F303" s="2">
        <f t="shared" ca="1" si="96"/>
        <v>0</v>
      </c>
      <c r="G303" s="80">
        <f t="shared" ca="1" si="97"/>
        <v>0</v>
      </c>
      <c r="H303" s="79">
        <f t="shared" ca="1" si="98"/>
        <v>0</v>
      </c>
      <c r="I303" s="80">
        <f t="shared" ca="1" si="99"/>
        <v>0</v>
      </c>
      <c r="J303" s="80">
        <f t="shared" ca="1" si="100"/>
        <v>0</v>
      </c>
      <c r="K303" s="6">
        <f t="shared" ca="1" si="111"/>
        <v>0</v>
      </c>
      <c r="L303" s="7">
        <v>0</v>
      </c>
      <c r="M303" s="7">
        <f t="shared" ca="1" si="112"/>
        <v>0</v>
      </c>
      <c r="N303" s="7">
        <f t="shared" ca="1" si="113"/>
        <v>0</v>
      </c>
      <c r="O303" s="7">
        <f t="shared" ca="1" si="114"/>
        <v>0</v>
      </c>
      <c r="P303" s="7">
        <f t="shared" ca="1" si="115"/>
        <v>0</v>
      </c>
      <c r="Q303" s="6">
        <f t="shared" ca="1" si="116"/>
        <v>0</v>
      </c>
      <c r="R303" s="7">
        <f t="shared" ca="1" si="117"/>
        <v>0</v>
      </c>
      <c r="S303" s="2">
        <f t="shared" ca="1" si="101"/>
        <v>0</v>
      </c>
      <c r="T303" s="80">
        <f t="shared" ca="1" si="102"/>
        <v>0</v>
      </c>
      <c r="U303" s="79">
        <f t="shared" ca="1" si="103"/>
        <v>0</v>
      </c>
      <c r="V303" s="80">
        <f t="shared" ca="1" si="104"/>
        <v>0</v>
      </c>
      <c r="W303" s="80">
        <f t="shared" ca="1" si="105"/>
        <v>0</v>
      </c>
      <c r="X303">
        <f t="shared" ca="1" si="118"/>
        <v>0</v>
      </c>
      <c r="Y303" s="35">
        <f t="shared" ca="1" si="106"/>
        <v>0</v>
      </c>
      <c r="Z303" s="35">
        <f t="shared" ca="1" si="107"/>
        <v>0</v>
      </c>
      <c r="AA303" s="42">
        <f t="shared" ca="1" si="119"/>
        <v>0</v>
      </c>
      <c r="AB303" s="42">
        <f t="shared" ca="1" si="108"/>
        <v>0</v>
      </c>
    </row>
    <row r="304" spans="2:28" x14ac:dyDescent="0.25">
      <c r="B304">
        <v>302</v>
      </c>
      <c r="C304" s="35">
        <f t="shared" ca="1" si="109"/>
        <v>-27000</v>
      </c>
      <c r="D304" s="46">
        <f ca="1">IF(AB303&gt;0,ROUND(PMT(EvalSheet!$F$92/12,EvalSheet!$F$96*12,-C304),5),0)</f>
        <v>0</v>
      </c>
      <c r="E304" s="6">
        <f t="shared" ca="1" si="110"/>
        <v>0</v>
      </c>
      <c r="F304" s="2">
        <f t="shared" ca="1" si="96"/>
        <v>0</v>
      </c>
      <c r="G304" s="80">
        <f t="shared" ca="1" si="97"/>
        <v>0</v>
      </c>
      <c r="H304" s="79">
        <f t="shared" ca="1" si="98"/>
        <v>0</v>
      </c>
      <c r="I304" s="80">
        <f t="shared" ca="1" si="99"/>
        <v>0</v>
      </c>
      <c r="J304" s="80">
        <f t="shared" ca="1" si="100"/>
        <v>0</v>
      </c>
      <c r="K304" s="6">
        <f t="shared" ca="1" si="111"/>
        <v>0</v>
      </c>
      <c r="L304" s="7">
        <v>0</v>
      </c>
      <c r="M304" s="7">
        <f t="shared" ca="1" si="112"/>
        <v>0</v>
      </c>
      <c r="N304" s="7">
        <f t="shared" ca="1" si="113"/>
        <v>0</v>
      </c>
      <c r="O304" s="7">
        <f t="shared" ca="1" si="114"/>
        <v>0</v>
      </c>
      <c r="P304" s="7">
        <f t="shared" ca="1" si="115"/>
        <v>0</v>
      </c>
      <c r="Q304" s="6">
        <f t="shared" ca="1" si="116"/>
        <v>0</v>
      </c>
      <c r="R304" s="7">
        <f t="shared" ca="1" si="117"/>
        <v>0</v>
      </c>
      <c r="S304" s="2">
        <f t="shared" ca="1" si="101"/>
        <v>0</v>
      </c>
      <c r="T304" s="80">
        <f t="shared" ca="1" si="102"/>
        <v>0</v>
      </c>
      <c r="U304" s="79">
        <f t="shared" ca="1" si="103"/>
        <v>0</v>
      </c>
      <c r="V304" s="80">
        <f t="shared" ca="1" si="104"/>
        <v>0</v>
      </c>
      <c r="W304" s="80">
        <f t="shared" ca="1" si="105"/>
        <v>0</v>
      </c>
      <c r="X304">
        <f t="shared" ca="1" si="118"/>
        <v>0</v>
      </c>
      <c r="Y304" s="35">
        <f t="shared" ca="1" si="106"/>
        <v>0</v>
      </c>
      <c r="Z304" s="35">
        <f t="shared" ca="1" si="107"/>
        <v>0</v>
      </c>
      <c r="AA304" s="42">
        <f t="shared" ca="1" si="119"/>
        <v>0</v>
      </c>
      <c r="AB304" s="42">
        <f t="shared" ca="1" si="108"/>
        <v>0</v>
      </c>
    </row>
    <row r="305" spans="2:28" x14ac:dyDescent="0.25">
      <c r="B305">
        <v>303</v>
      </c>
      <c r="C305" s="35">
        <f t="shared" ca="1" si="109"/>
        <v>-27000</v>
      </c>
      <c r="D305" s="46">
        <f ca="1">IF(AB304&gt;0,ROUND(PMT(EvalSheet!$F$92/12,EvalSheet!$F$96*12,-C305),5),0)</f>
        <v>0</v>
      </c>
      <c r="E305" s="6">
        <f t="shared" ca="1" si="110"/>
        <v>0</v>
      </c>
      <c r="F305" s="2">
        <f t="shared" ca="1" si="96"/>
        <v>0</v>
      </c>
      <c r="G305" s="80">
        <f t="shared" ca="1" si="97"/>
        <v>0</v>
      </c>
      <c r="H305" s="79">
        <f t="shared" ca="1" si="98"/>
        <v>0</v>
      </c>
      <c r="I305" s="80">
        <f t="shared" ca="1" si="99"/>
        <v>0</v>
      </c>
      <c r="J305" s="80">
        <f t="shared" ca="1" si="100"/>
        <v>0</v>
      </c>
      <c r="K305" s="6">
        <f t="shared" ca="1" si="111"/>
        <v>0</v>
      </c>
      <c r="L305" s="7">
        <v>0</v>
      </c>
      <c r="M305" s="7">
        <f t="shared" ca="1" si="112"/>
        <v>0</v>
      </c>
      <c r="N305" s="7">
        <f t="shared" ca="1" si="113"/>
        <v>0</v>
      </c>
      <c r="O305" s="7">
        <f t="shared" ca="1" si="114"/>
        <v>0</v>
      </c>
      <c r="P305" s="7">
        <f t="shared" ca="1" si="115"/>
        <v>0</v>
      </c>
      <c r="Q305" s="6">
        <f t="shared" ca="1" si="116"/>
        <v>0</v>
      </c>
      <c r="R305" s="7">
        <f t="shared" ca="1" si="117"/>
        <v>0</v>
      </c>
      <c r="S305" s="2">
        <f t="shared" ca="1" si="101"/>
        <v>0</v>
      </c>
      <c r="T305" s="80">
        <f t="shared" ca="1" si="102"/>
        <v>0</v>
      </c>
      <c r="U305" s="79">
        <f t="shared" ca="1" si="103"/>
        <v>0</v>
      </c>
      <c r="V305" s="80">
        <f t="shared" ca="1" si="104"/>
        <v>0</v>
      </c>
      <c r="W305" s="80">
        <f t="shared" ca="1" si="105"/>
        <v>0</v>
      </c>
      <c r="X305">
        <f t="shared" ca="1" si="118"/>
        <v>0</v>
      </c>
      <c r="Y305" s="35">
        <f t="shared" ca="1" si="106"/>
        <v>0</v>
      </c>
      <c r="Z305" s="35">
        <f t="shared" ca="1" si="107"/>
        <v>0</v>
      </c>
      <c r="AA305" s="42">
        <f t="shared" ca="1" si="119"/>
        <v>0</v>
      </c>
      <c r="AB305" s="42">
        <f t="shared" ca="1" si="108"/>
        <v>0</v>
      </c>
    </row>
    <row r="306" spans="2:28" x14ac:dyDescent="0.25">
      <c r="B306">
        <v>304</v>
      </c>
      <c r="C306" s="35">
        <f t="shared" ca="1" si="109"/>
        <v>-27000</v>
      </c>
      <c r="D306" s="46">
        <f ca="1">IF(AB305&gt;0,ROUND(PMT(EvalSheet!$F$92/12,EvalSheet!$F$96*12,-C306),5),0)</f>
        <v>0</v>
      </c>
      <c r="E306" s="6">
        <f t="shared" ca="1" si="110"/>
        <v>0</v>
      </c>
      <c r="F306" s="2">
        <f t="shared" ca="1" si="96"/>
        <v>0</v>
      </c>
      <c r="G306" s="80">
        <f t="shared" ca="1" si="97"/>
        <v>0</v>
      </c>
      <c r="H306" s="79">
        <f t="shared" ca="1" si="98"/>
        <v>0</v>
      </c>
      <c r="I306" s="80">
        <f t="shared" ca="1" si="99"/>
        <v>0</v>
      </c>
      <c r="J306" s="80">
        <f t="shared" ca="1" si="100"/>
        <v>0</v>
      </c>
      <c r="K306" s="6">
        <f t="shared" ca="1" si="111"/>
        <v>0</v>
      </c>
      <c r="L306" s="7">
        <v>0</v>
      </c>
      <c r="M306" s="7">
        <f t="shared" ca="1" si="112"/>
        <v>0</v>
      </c>
      <c r="N306" s="7">
        <f t="shared" ca="1" si="113"/>
        <v>0</v>
      </c>
      <c r="O306" s="7">
        <f t="shared" ca="1" si="114"/>
        <v>0</v>
      </c>
      <c r="P306" s="7">
        <f t="shared" ca="1" si="115"/>
        <v>0</v>
      </c>
      <c r="Q306" s="6">
        <f t="shared" ca="1" si="116"/>
        <v>0</v>
      </c>
      <c r="R306" s="7">
        <f t="shared" ca="1" si="117"/>
        <v>0</v>
      </c>
      <c r="S306" s="2">
        <f t="shared" ca="1" si="101"/>
        <v>0</v>
      </c>
      <c r="T306" s="80">
        <f t="shared" ca="1" si="102"/>
        <v>0</v>
      </c>
      <c r="U306" s="79">
        <f t="shared" ca="1" si="103"/>
        <v>0</v>
      </c>
      <c r="V306" s="80">
        <f t="shared" ca="1" si="104"/>
        <v>0</v>
      </c>
      <c r="W306" s="80">
        <f t="shared" ca="1" si="105"/>
        <v>0</v>
      </c>
      <c r="X306">
        <f t="shared" ca="1" si="118"/>
        <v>0</v>
      </c>
      <c r="Y306" s="35">
        <f t="shared" ca="1" si="106"/>
        <v>0</v>
      </c>
      <c r="Z306" s="35">
        <f t="shared" ca="1" si="107"/>
        <v>0</v>
      </c>
      <c r="AA306" s="42">
        <f t="shared" ca="1" si="119"/>
        <v>0</v>
      </c>
      <c r="AB306" s="42">
        <f t="shared" ca="1" si="108"/>
        <v>0</v>
      </c>
    </row>
    <row r="307" spans="2:28" x14ac:dyDescent="0.25">
      <c r="B307">
        <v>305</v>
      </c>
      <c r="C307" s="35">
        <f t="shared" ca="1" si="109"/>
        <v>-27000</v>
      </c>
      <c r="D307" s="46">
        <f ca="1">IF(AB306&gt;0,ROUND(PMT(EvalSheet!$F$92/12,EvalSheet!$F$96*12,-C307),5),0)</f>
        <v>0</v>
      </c>
      <c r="E307" s="6">
        <f t="shared" ca="1" si="110"/>
        <v>0</v>
      </c>
      <c r="F307" s="2">
        <f t="shared" ca="1" si="96"/>
        <v>0</v>
      </c>
      <c r="G307" s="80">
        <f t="shared" ca="1" si="97"/>
        <v>0</v>
      </c>
      <c r="H307" s="79">
        <f t="shared" ca="1" si="98"/>
        <v>0</v>
      </c>
      <c r="I307" s="80">
        <f t="shared" ca="1" si="99"/>
        <v>0</v>
      </c>
      <c r="J307" s="80">
        <f t="shared" ca="1" si="100"/>
        <v>0</v>
      </c>
      <c r="K307" s="6">
        <f t="shared" ca="1" si="111"/>
        <v>0</v>
      </c>
      <c r="L307" s="7">
        <v>0</v>
      </c>
      <c r="M307" s="7">
        <f t="shared" ca="1" si="112"/>
        <v>0</v>
      </c>
      <c r="N307" s="7">
        <f t="shared" ca="1" si="113"/>
        <v>0</v>
      </c>
      <c r="O307" s="7">
        <f t="shared" ca="1" si="114"/>
        <v>0</v>
      </c>
      <c r="P307" s="7">
        <f t="shared" ca="1" si="115"/>
        <v>0</v>
      </c>
      <c r="Q307" s="6">
        <f t="shared" ca="1" si="116"/>
        <v>0</v>
      </c>
      <c r="R307" s="7">
        <f t="shared" ca="1" si="117"/>
        <v>0</v>
      </c>
      <c r="S307" s="2">
        <f t="shared" ca="1" si="101"/>
        <v>0</v>
      </c>
      <c r="T307" s="80">
        <f t="shared" ca="1" si="102"/>
        <v>0</v>
      </c>
      <c r="U307" s="79">
        <f t="shared" ca="1" si="103"/>
        <v>0</v>
      </c>
      <c r="V307" s="80">
        <f t="shared" ca="1" si="104"/>
        <v>0</v>
      </c>
      <c r="W307" s="80">
        <f t="shared" ca="1" si="105"/>
        <v>0</v>
      </c>
      <c r="X307">
        <f t="shared" ca="1" si="118"/>
        <v>0</v>
      </c>
      <c r="Y307" s="35">
        <f t="shared" ca="1" si="106"/>
        <v>0</v>
      </c>
      <c r="Z307" s="35">
        <f t="shared" ca="1" si="107"/>
        <v>0</v>
      </c>
      <c r="AA307" s="42">
        <f t="shared" ca="1" si="119"/>
        <v>0</v>
      </c>
      <c r="AB307" s="42">
        <f t="shared" ca="1" si="108"/>
        <v>0</v>
      </c>
    </row>
    <row r="308" spans="2:28" x14ac:dyDescent="0.25">
      <c r="B308">
        <v>306</v>
      </c>
      <c r="C308" s="35">
        <f t="shared" ca="1" si="109"/>
        <v>-27000</v>
      </c>
      <c r="D308" s="46">
        <f ca="1">IF(AB307&gt;0,ROUND(PMT(EvalSheet!$F$92/12,EvalSheet!$F$96*12,-C308),5),0)</f>
        <v>0</v>
      </c>
      <c r="E308" s="6">
        <f t="shared" ca="1" si="110"/>
        <v>0</v>
      </c>
      <c r="F308" s="2">
        <f t="shared" ca="1" si="96"/>
        <v>0</v>
      </c>
      <c r="G308" s="80">
        <f t="shared" ca="1" si="97"/>
        <v>0</v>
      </c>
      <c r="H308" s="79">
        <f t="shared" ca="1" si="98"/>
        <v>0</v>
      </c>
      <c r="I308" s="80">
        <f t="shared" ca="1" si="99"/>
        <v>0</v>
      </c>
      <c r="J308" s="80">
        <f t="shared" ca="1" si="100"/>
        <v>0</v>
      </c>
      <c r="K308" s="6">
        <f t="shared" ca="1" si="111"/>
        <v>0</v>
      </c>
      <c r="L308" s="7">
        <v>0</v>
      </c>
      <c r="M308" s="7">
        <f t="shared" ca="1" si="112"/>
        <v>0</v>
      </c>
      <c r="N308" s="7">
        <f t="shared" ca="1" si="113"/>
        <v>0</v>
      </c>
      <c r="O308" s="7">
        <f t="shared" ca="1" si="114"/>
        <v>0</v>
      </c>
      <c r="P308" s="7">
        <f t="shared" ca="1" si="115"/>
        <v>0</v>
      </c>
      <c r="Q308" s="6">
        <f t="shared" ca="1" si="116"/>
        <v>0</v>
      </c>
      <c r="R308" s="7">
        <f t="shared" ca="1" si="117"/>
        <v>0</v>
      </c>
      <c r="S308" s="2">
        <f t="shared" ca="1" si="101"/>
        <v>0</v>
      </c>
      <c r="T308" s="80">
        <f t="shared" ca="1" si="102"/>
        <v>0</v>
      </c>
      <c r="U308" s="79">
        <f t="shared" ca="1" si="103"/>
        <v>0</v>
      </c>
      <c r="V308" s="80">
        <f t="shared" ca="1" si="104"/>
        <v>0</v>
      </c>
      <c r="W308" s="80">
        <f t="shared" ca="1" si="105"/>
        <v>0</v>
      </c>
      <c r="X308">
        <f t="shared" ca="1" si="118"/>
        <v>0</v>
      </c>
      <c r="Y308" s="35">
        <f t="shared" ca="1" si="106"/>
        <v>0</v>
      </c>
      <c r="Z308" s="35">
        <f t="shared" ca="1" si="107"/>
        <v>0</v>
      </c>
      <c r="AA308" s="42">
        <f t="shared" ca="1" si="119"/>
        <v>0</v>
      </c>
      <c r="AB308" s="42">
        <f t="shared" ca="1" si="108"/>
        <v>0</v>
      </c>
    </row>
    <row r="309" spans="2:28" x14ac:dyDescent="0.25">
      <c r="B309">
        <v>307</v>
      </c>
      <c r="C309" s="35">
        <f t="shared" ca="1" si="109"/>
        <v>-27000</v>
      </c>
      <c r="D309" s="46">
        <f ca="1">IF(AB308&gt;0,ROUND(PMT(EvalSheet!$F$92/12,EvalSheet!$F$96*12,-C309),5),0)</f>
        <v>0</v>
      </c>
      <c r="E309" s="6">
        <f t="shared" ca="1" si="110"/>
        <v>0</v>
      </c>
      <c r="F309" s="2">
        <f t="shared" ca="1" si="96"/>
        <v>0</v>
      </c>
      <c r="G309" s="80">
        <f t="shared" ca="1" si="97"/>
        <v>0</v>
      </c>
      <c r="H309" s="79">
        <f t="shared" ca="1" si="98"/>
        <v>0</v>
      </c>
      <c r="I309" s="80">
        <f t="shared" ca="1" si="99"/>
        <v>0</v>
      </c>
      <c r="J309" s="80">
        <f t="shared" ca="1" si="100"/>
        <v>0</v>
      </c>
      <c r="K309" s="6">
        <f t="shared" ca="1" si="111"/>
        <v>0</v>
      </c>
      <c r="L309" s="7">
        <v>0</v>
      </c>
      <c r="M309" s="7">
        <f t="shared" ca="1" si="112"/>
        <v>0</v>
      </c>
      <c r="N309" s="7">
        <f t="shared" ca="1" si="113"/>
        <v>0</v>
      </c>
      <c r="O309" s="7">
        <f t="shared" ca="1" si="114"/>
        <v>0</v>
      </c>
      <c r="P309" s="7">
        <f t="shared" ca="1" si="115"/>
        <v>0</v>
      </c>
      <c r="Q309" s="6">
        <f t="shared" ca="1" si="116"/>
        <v>0</v>
      </c>
      <c r="R309" s="7">
        <f t="shared" ca="1" si="117"/>
        <v>0</v>
      </c>
      <c r="S309" s="2">
        <f t="shared" ca="1" si="101"/>
        <v>0</v>
      </c>
      <c r="T309" s="80">
        <f t="shared" ca="1" si="102"/>
        <v>0</v>
      </c>
      <c r="U309" s="79">
        <f t="shared" ca="1" si="103"/>
        <v>0</v>
      </c>
      <c r="V309" s="80">
        <f t="shared" ca="1" si="104"/>
        <v>0</v>
      </c>
      <c r="W309" s="80">
        <f t="shared" ca="1" si="105"/>
        <v>0</v>
      </c>
      <c r="X309">
        <f t="shared" ca="1" si="118"/>
        <v>0</v>
      </c>
      <c r="Y309" s="35">
        <f t="shared" ca="1" si="106"/>
        <v>0</v>
      </c>
      <c r="Z309" s="35">
        <f t="shared" ca="1" si="107"/>
        <v>0</v>
      </c>
      <c r="AA309" s="42">
        <f t="shared" ca="1" si="119"/>
        <v>0</v>
      </c>
      <c r="AB309" s="42">
        <f t="shared" ca="1" si="108"/>
        <v>0</v>
      </c>
    </row>
    <row r="310" spans="2:28" x14ac:dyDescent="0.25">
      <c r="B310">
        <v>308</v>
      </c>
      <c r="C310" s="35">
        <f t="shared" ca="1" si="109"/>
        <v>-27000</v>
      </c>
      <c r="D310" s="46">
        <f ca="1">IF(AB309&gt;0,ROUND(PMT(EvalSheet!$F$92/12,EvalSheet!$F$96*12,-C310),5),0)</f>
        <v>0</v>
      </c>
      <c r="E310" s="6">
        <f t="shared" ca="1" si="110"/>
        <v>0</v>
      </c>
      <c r="F310" s="2">
        <f t="shared" ca="1" si="96"/>
        <v>0</v>
      </c>
      <c r="G310" s="80">
        <f t="shared" ca="1" si="97"/>
        <v>0</v>
      </c>
      <c r="H310" s="79">
        <f t="shared" ca="1" si="98"/>
        <v>0</v>
      </c>
      <c r="I310" s="80">
        <f t="shared" ca="1" si="99"/>
        <v>0</v>
      </c>
      <c r="J310" s="80">
        <f t="shared" ca="1" si="100"/>
        <v>0</v>
      </c>
      <c r="K310" s="6">
        <f t="shared" ca="1" si="111"/>
        <v>0</v>
      </c>
      <c r="L310" s="7">
        <v>0</v>
      </c>
      <c r="M310" s="7">
        <f t="shared" ca="1" si="112"/>
        <v>0</v>
      </c>
      <c r="N310" s="7">
        <f t="shared" ca="1" si="113"/>
        <v>0</v>
      </c>
      <c r="O310" s="7">
        <f t="shared" ca="1" si="114"/>
        <v>0</v>
      </c>
      <c r="P310" s="7">
        <f t="shared" ca="1" si="115"/>
        <v>0</v>
      </c>
      <c r="Q310" s="6">
        <f t="shared" ca="1" si="116"/>
        <v>0</v>
      </c>
      <c r="R310" s="7">
        <f t="shared" ca="1" si="117"/>
        <v>0</v>
      </c>
      <c r="S310" s="2">
        <f t="shared" ca="1" si="101"/>
        <v>0</v>
      </c>
      <c r="T310" s="80">
        <f t="shared" ca="1" si="102"/>
        <v>0</v>
      </c>
      <c r="U310" s="79">
        <f t="shared" ca="1" si="103"/>
        <v>0</v>
      </c>
      <c r="V310" s="80">
        <f t="shared" ca="1" si="104"/>
        <v>0</v>
      </c>
      <c r="W310" s="80">
        <f t="shared" ca="1" si="105"/>
        <v>0</v>
      </c>
      <c r="X310">
        <f t="shared" ca="1" si="118"/>
        <v>0</v>
      </c>
      <c r="Y310" s="35">
        <f t="shared" ca="1" si="106"/>
        <v>0</v>
      </c>
      <c r="Z310" s="35">
        <f t="shared" ca="1" si="107"/>
        <v>0</v>
      </c>
      <c r="AA310" s="42">
        <f t="shared" ca="1" si="119"/>
        <v>0</v>
      </c>
      <c r="AB310" s="42">
        <f t="shared" ca="1" si="108"/>
        <v>0</v>
      </c>
    </row>
    <row r="311" spans="2:28" x14ac:dyDescent="0.25">
      <c r="B311">
        <v>309</v>
      </c>
      <c r="C311" s="35">
        <f t="shared" ca="1" si="109"/>
        <v>-27000</v>
      </c>
      <c r="D311" s="46">
        <f ca="1">IF(AB310&gt;0,ROUND(PMT(EvalSheet!$F$92/12,EvalSheet!$F$96*12,-C311),5),0)</f>
        <v>0</v>
      </c>
      <c r="E311" s="6">
        <f t="shared" ca="1" si="110"/>
        <v>0</v>
      </c>
      <c r="F311" s="2">
        <f t="shared" ca="1" si="96"/>
        <v>0</v>
      </c>
      <c r="G311" s="80">
        <f t="shared" ca="1" si="97"/>
        <v>0</v>
      </c>
      <c r="H311" s="79">
        <f t="shared" ca="1" si="98"/>
        <v>0</v>
      </c>
      <c r="I311" s="80">
        <f t="shared" ca="1" si="99"/>
        <v>0</v>
      </c>
      <c r="J311" s="80">
        <f t="shared" ca="1" si="100"/>
        <v>0</v>
      </c>
      <c r="K311" s="6">
        <f t="shared" ca="1" si="111"/>
        <v>0</v>
      </c>
      <c r="L311" s="7">
        <v>0</v>
      </c>
      <c r="M311" s="7">
        <f t="shared" ca="1" si="112"/>
        <v>0</v>
      </c>
      <c r="N311" s="7">
        <f t="shared" ca="1" si="113"/>
        <v>0</v>
      </c>
      <c r="O311" s="7">
        <f t="shared" ca="1" si="114"/>
        <v>0</v>
      </c>
      <c r="P311" s="7">
        <f t="shared" ca="1" si="115"/>
        <v>0</v>
      </c>
      <c r="Q311" s="6">
        <f t="shared" ca="1" si="116"/>
        <v>0</v>
      </c>
      <c r="R311" s="7">
        <f t="shared" ca="1" si="117"/>
        <v>0</v>
      </c>
      <c r="S311" s="2">
        <f t="shared" ca="1" si="101"/>
        <v>0</v>
      </c>
      <c r="T311" s="80">
        <f t="shared" ca="1" si="102"/>
        <v>0</v>
      </c>
      <c r="U311" s="79">
        <f t="shared" ca="1" si="103"/>
        <v>0</v>
      </c>
      <c r="V311" s="80">
        <f t="shared" ca="1" si="104"/>
        <v>0</v>
      </c>
      <c r="W311" s="80">
        <f t="shared" ca="1" si="105"/>
        <v>0</v>
      </c>
      <c r="X311">
        <f t="shared" ca="1" si="118"/>
        <v>0</v>
      </c>
      <c r="Y311" s="35">
        <f t="shared" ca="1" si="106"/>
        <v>0</v>
      </c>
      <c r="Z311" s="35">
        <f t="shared" ca="1" si="107"/>
        <v>0</v>
      </c>
      <c r="AA311" s="42">
        <f t="shared" ca="1" si="119"/>
        <v>0</v>
      </c>
      <c r="AB311" s="42">
        <f t="shared" ca="1" si="108"/>
        <v>0</v>
      </c>
    </row>
    <row r="312" spans="2:28" x14ac:dyDescent="0.25">
      <c r="B312">
        <v>310</v>
      </c>
      <c r="C312" s="35">
        <f t="shared" ca="1" si="109"/>
        <v>-27000</v>
      </c>
      <c r="D312" s="46">
        <f ca="1">IF(AB311&gt;0,ROUND(PMT(EvalSheet!$F$92/12,EvalSheet!$F$96*12,-C312),5),0)</f>
        <v>0</v>
      </c>
      <c r="E312" s="6">
        <f t="shared" ca="1" si="110"/>
        <v>0</v>
      </c>
      <c r="F312" s="2">
        <f t="shared" ca="1" si="96"/>
        <v>0</v>
      </c>
      <c r="G312" s="80">
        <f t="shared" ca="1" si="97"/>
        <v>0</v>
      </c>
      <c r="H312" s="79">
        <f t="shared" ca="1" si="98"/>
        <v>0</v>
      </c>
      <c r="I312" s="80">
        <f t="shared" ca="1" si="99"/>
        <v>0</v>
      </c>
      <c r="J312" s="80">
        <f t="shared" ca="1" si="100"/>
        <v>0</v>
      </c>
      <c r="K312" s="6">
        <f t="shared" ca="1" si="111"/>
        <v>0</v>
      </c>
      <c r="L312" s="7">
        <v>0</v>
      </c>
      <c r="M312" s="7">
        <f t="shared" ca="1" si="112"/>
        <v>0</v>
      </c>
      <c r="N312" s="7">
        <f t="shared" ca="1" si="113"/>
        <v>0</v>
      </c>
      <c r="O312" s="7">
        <f t="shared" ca="1" si="114"/>
        <v>0</v>
      </c>
      <c r="P312" s="7">
        <f t="shared" ca="1" si="115"/>
        <v>0</v>
      </c>
      <c r="Q312" s="6">
        <f t="shared" ca="1" si="116"/>
        <v>0</v>
      </c>
      <c r="R312" s="7">
        <f t="shared" ca="1" si="117"/>
        <v>0</v>
      </c>
      <c r="S312" s="2">
        <f t="shared" ca="1" si="101"/>
        <v>0</v>
      </c>
      <c r="T312" s="80">
        <f t="shared" ca="1" si="102"/>
        <v>0</v>
      </c>
      <c r="U312" s="79">
        <f t="shared" ca="1" si="103"/>
        <v>0</v>
      </c>
      <c r="V312" s="80">
        <f t="shared" ca="1" si="104"/>
        <v>0</v>
      </c>
      <c r="W312" s="80">
        <f t="shared" ca="1" si="105"/>
        <v>0</v>
      </c>
      <c r="X312">
        <f t="shared" ca="1" si="118"/>
        <v>0</v>
      </c>
      <c r="Y312" s="35">
        <f t="shared" ca="1" si="106"/>
        <v>0</v>
      </c>
      <c r="Z312" s="35">
        <f t="shared" ca="1" si="107"/>
        <v>0</v>
      </c>
      <c r="AA312" s="42">
        <f t="shared" ca="1" si="119"/>
        <v>0</v>
      </c>
      <c r="AB312" s="42">
        <f t="shared" ca="1" si="108"/>
        <v>0</v>
      </c>
    </row>
    <row r="313" spans="2:28" x14ac:dyDescent="0.25">
      <c r="B313">
        <v>311</v>
      </c>
      <c r="C313" s="35">
        <f t="shared" ca="1" si="109"/>
        <v>-27000</v>
      </c>
      <c r="D313" s="46">
        <f ca="1">IF(AB312&gt;0,ROUND(PMT(EvalSheet!$F$92/12,EvalSheet!$F$96*12,-C313),5),0)</f>
        <v>0</v>
      </c>
      <c r="E313" s="6">
        <f t="shared" ca="1" si="110"/>
        <v>0</v>
      </c>
      <c r="F313" s="2">
        <f t="shared" ca="1" si="96"/>
        <v>0</v>
      </c>
      <c r="G313" s="80">
        <f t="shared" ca="1" si="97"/>
        <v>0</v>
      </c>
      <c r="H313" s="79">
        <f t="shared" ca="1" si="98"/>
        <v>0</v>
      </c>
      <c r="I313" s="80">
        <f t="shared" ca="1" si="99"/>
        <v>0</v>
      </c>
      <c r="J313" s="80">
        <f t="shared" ca="1" si="100"/>
        <v>0</v>
      </c>
      <c r="K313" s="6">
        <f t="shared" ca="1" si="111"/>
        <v>0</v>
      </c>
      <c r="L313" s="7">
        <v>0</v>
      </c>
      <c r="M313" s="7">
        <f t="shared" ca="1" si="112"/>
        <v>0</v>
      </c>
      <c r="N313" s="7">
        <f t="shared" ca="1" si="113"/>
        <v>0</v>
      </c>
      <c r="O313" s="7">
        <f t="shared" ca="1" si="114"/>
        <v>0</v>
      </c>
      <c r="P313" s="7">
        <f t="shared" ca="1" si="115"/>
        <v>0</v>
      </c>
      <c r="Q313" s="6">
        <f t="shared" ca="1" si="116"/>
        <v>0</v>
      </c>
      <c r="R313" s="7">
        <f t="shared" ca="1" si="117"/>
        <v>0</v>
      </c>
      <c r="S313" s="2">
        <f t="shared" ca="1" si="101"/>
        <v>0</v>
      </c>
      <c r="T313" s="80">
        <f t="shared" ca="1" si="102"/>
        <v>0</v>
      </c>
      <c r="U313" s="79">
        <f t="shared" ca="1" si="103"/>
        <v>0</v>
      </c>
      <c r="V313" s="80">
        <f t="shared" ca="1" si="104"/>
        <v>0</v>
      </c>
      <c r="W313" s="80">
        <f t="shared" ca="1" si="105"/>
        <v>0</v>
      </c>
      <c r="X313">
        <f t="shared" ca="1" si="118"/>
        <v>0</v>
      </c>
      <c r="Y313" s="35">
        <f t="shared" ca="1" si="106"/>
        <v>0</v>
      </c>
      <c r="Z313" s="35">
        <f t="shared" ca="1" si="107"/>
        <v>0</v>
      </c>
      <c r="AA313" s="42">
        <f t="shared" ca="1" si="119"/>
        <v>0</v>
      </c>
      <c r="AB313" s="42">
        <f t="shared" ca="1" si="108"/>
        <v>0</v>
      </c>
    </row>
    <row r="314" spans="2:28" x14ac:dyDescent="0.25">
      <c r="B314">
        <v>312</v>
      </c>
      <c r="C314" s="35">
        <f t="shared" ca="1" si="109"/>
        <v>-27000</v>
      </c>
      <c r="D314" s="46">
        <f ca="1">IF(AB313&gt;0,ROUND(PMT(EvalSheet!$F$92/12,EvalSheet!$F$96*12,-C314),5),0)</f>
        <v>0</v>
      </c>
      <c r="E314" s="6">
        <f t="shared" ca="1" si="110"/>
        <v>0</v>
      </c>
      <c r="F314" s="2">
        <f t="shared" ca="1" si="96"/>
        <v>0</v>
      </c>
      <c r="G314" s="80">
        <f t="shared" ca="1" si="97"/>
        <v>0</v>
      </c>
      <c r="H314" s="79">
        <f t="shared" ca="1" si="98"/>
        <v>0</v>
      </c>
      <c r="I314" s="80">
        <f t="shared" ca="1" si="99"/>
        <v>0</v>
      </c>
      <c r="J314" s="80">
        <f t="shared" ca="1" si="100"/>
        <v>0</v>
      </c>
      <c r="K314" s="6">
        <f t="shared" ca="1" si="111"/>
        <v>0</v>
      </c>
      <c r="L314" s="7">
        <v>0</v>
      </c>
      <c r="M314" s="7">
        <f t="shared" ca="1" si="112"/>
        <v>0</v>
      </c>
      <c r="N314" s="7">
        <f t="shared" ca="1" si="113"/>
        <v>0</v>
      </c>
      <c r="O314" s="7">
        <f t="shared" ca="1" si="114"/>
        <v>0</v>
      </c>
      <c r="P314" s="7">
        <f t="shared" ca="1" si="115"/>
        <v>0</v>
      </c>
      <c r="Q314" s="6">
        <f t="shared" ca="1" si="116"/>
        <v>0</v>
      </c>
      <c r="R314" s="7">
        <f t="shared" ca="1" si="117"/>
        <v>0</v>
      </c>
      <c r="S314" s="2">
        <f t="shared" ca="1" si="101"/>
        <v>0</v>
      </c>
      <c r="T314" s="80">
        <f t="shared" ca="1" si="102"/>
        <v>0</v>
      </c>
      <c r="U314" s="79">
        <f t="shared" ca="1" si="103"/>
        <v>0</v>
      </c>
      <c r="V314" s="80">
        <f t="shared" ca="1" si="104"/>
        <v>0</v>
      </c>
      <c r="W314" s="80">
        <f t="shared" ca="1" si="105"/>
        <v>0</v>
      </c>
      <c r="X314">
        <f t="shared" ca="1" si="118"/>
        <v>0</v>
      </c>
      <c r="Y314" s="35">
        <f t="shared" ca="1" si="106"/>
        <v>0</v>
      </c>
      <c r="Z314" s="35">
        <f t="shared" ca="1" si="107"/>
        <v>0</v>
      </c>
      <c r="AA314" s="42">
        <f t="shared" ca="1" si="119"/>
        <v>0</v>
      </c>
      <c r="AB314" s="42">
        <f t="shared" ca="1" si="108"/>
        <v>0</v>
      </c>
    </row>
    <row r="315" spans="2:28" x14ac:dyDescent="0.25">
      <c r="B315">
        <v>313</v>
      </c>
      <c r="C315" s="35">
        <f t="shared" ca="1" si="109"/>
        <v>-27000</v>
      </c>
      <c r="D315" s="46">
        <f ca="1">IF(AB314&gt;0,ROUND(PMT(EvalSheet!$F$92/12,EvalSheet!$F$96*12,-C315),5),0)</f>
        <v>0</v>
      </c>
      <c r="E315" s="6">
        <f t="shared" ca="1" si="110"/>
        <v>0</v>
      </c>
      <c r="F315" s="2">
        <f t="shared" ca="1" si="96"/>
        <v>0</v>
      </c>
      <c r="G315" s="80">
        <f t="shared" ca="1" si="97"/>
        <v>0</v>
      </c>
      <c r="H315" s="79">
        <f t="shared" ca="1" si="98"/>
        <v>0</v>
      </c>
      <c r="I315" s="80">
        <f t="shared" ca="1" si="99"/>
        <v>0</v>
      </c>
      <c r="J315" s="80">
        <f t="shared" ca="1" si="100"/>
        <v>0</v>
      </c>
      <c r="K315" s="6">
        <f t="shared" ca="1" si="111"/>
        <v>0</v>
      </c>
      <c r="L315" s="7">
        <v>0</v>
      </c>
      <c r="M315" s="7">
        <f t="shared" ca="1" si="112"/>
        <v>0</v>
      </c>
      <c r="N315" s="7">
        <f t="shared" ca="1" si="113"/>
        <v>0</v>
      </c>
      <c r="O315" s="7">
        <f t="shared" ca="1" si="114"/>
        <v>0</v>
      </c>
      <c r="P315" s="7">
        <f t="shared" ca="1" si="115"/>
        <v>0</v>
      </c>
      <c r="Q315" s="6">
        <f t="shared" ca="1" si="116"/>
        <v>0</v>
      </c>
      <c r="R315" s="7">
        <f t="shared" ca="1" si="117"/>
        <v>0</v>
      </c>
      <c r="S315" s="2">
        <f t="shared" ca="1" si="101"/>
        <v>0</v>
      </c>
      <c r="T315" s="80">
        <f t="shared" ca="1" si="102"/>
        <v>0</v>
      </c>
      <c r="U315" s="79">
        <f t="shared" ca="1" si="103"/>
        <v>0</v>
      </c>
      <c r="V315" s="80">
        <f t="shared" ca="1" si="104"/>
        <v>0</v>
      </c>
      <c r="W315" s="80">
        <f t="shared" ca="1" si="105"/>
        <v>0</v>
      </c>
      <c r="X315">
        <f t="shared" ca="1" si="118"/>
        <v>0</v>
      </c>
      <c r="Y315" s="35">
        <f t="shared" ca="1" si="106"/>
        <v>0</v>
      </c>
      <c r="Z315" s="35">
        <f t="shared" ca="1" si="107"/>
        <v>0</v>
      </c>
      <c r="AA315" s="42">
        <f t="shared" ca="1" si="119"/>
        <v>0</v>
      </c>
      <c r="AB315" s="42">
        <f t="shared" ca="1" si="108"/>
        <v>0</v>
      </c>
    </row>
    <row r="316" spans="2:28" x14ac:dyDescent="0.25">
      <c r="B316">
        <v>314</v>
      </c>
      <c r="C316" s="35">
        <f t="shared" ca="1" si="109"/>
        <v>-27000</v>
      </c>
      <c r="D316" s="46">
        <f ca="1">IF(AB315&gt;0,ROUND(PMT(EvalSheet!$F$92/12,EvalSheet!$F$96*12,-C316),5),0)</f>
        <v>0</v>
      </c>
      <c r="E316" s="6">
        <f t="shared" ca="1" si="110"/>
        <v>0</v>
      </c>
      <c r="F316" s="2">
        <f t="shared" ca="1" si="96"/>
        <v>0</v>
      </c>
      <c r="G316" s="80">
        <f t="shared" ca="1" si="97"/>
        <v>0</v>
      </c>
      <c r="H316" s="79">
        <f t="shared" ca="1" si="98"/>
        <v>0</v>
      </c>
      <c r="I316" s="80">
        <f t="shared" ca="1" si="99"/>
        <v>0</v>
      </c>
      <c r="J316" s="80">
        <f t="shared" ca="1" si="100"/>
        <v>0</v>
      </c>
      <c r="K316" s="6">
        <f t="shared" ca="1" si="111"/>
        <v>0</v>
      </c>
      <c r="L316" s="7">
        <v>0</v>
      </c>
      <c r="M316" s="7">
        <f t="shared" ca="1" si="112"/>
        <v>0</v>
      </c>
      <c r="N316" s="7">
        <f t="shared" ca="1" si="113"/>
        <v>0</v>
      </c>
      <c r="O316" s="7">
        <f t="shared" ca="1" si="114"/>
        <v>0</v>
      </c>
      <c r="P316" s="7">
        <f t="shared" ca="1" si="115"/>
        <v>0</v>
      </c>
      <c r="Q316" s="6">
        <f t="shared" ca="1" si="116"/>
        <v>0</v>
      </c>
      <c r="R316" s="7">
        <f t="shared" ca="1" si="117"/>
        <v>0</v>
      </c>
      <c r="S316" s="2">
        <f t="shared" ca="1" si="101"/>
        <v>0</v>
      </c>
      <c r="T316" s="80">
        <f t="shared" ca="1" si="102"/>
        <v>0</v>
      </c>
      <c r="U316" s="79">
        <f t="shared" ca="1" si="103"/>
        <v>0</v>
      </c>
      <c r="V316" s="80">
        <f t="shared" ca="1" si="104"/>
        <v>0</v>
      </c>
      <c r="W316" s="80">
        <f t="shared" ca="1" si="105"/>
        <v>0</v>
      </c>
      <c r="X316">
        <f t="shared" ca="1" si="118"/>
        <v>0</v>
      </c>
      <c r="Y316" s="35">
        <f t="shared" ca="1" si="106"/>
        <v>0</v>
      </c>
      <c r="Z316" s="35">
        <f t="shared" ca="1" si="107"/>
        <v>0</v>
      </c>
      <c r="AA316" s="42">
        <f t="shared" ca="1" si="119"/>
        <v>0</v>
      </c>
      <c r="AB316" s="42">
        <f t="shared" ca="1" si="108"/>
        <v>0</v>
      </c>
    </row>
    <row r="317" spans="2:28" x14ac:dyDescent="0.25">
      <c r="B317">
        <v>315</v>
      </c>
      <c r="C317" s="35">
        <f t="shared" ca="1" si="109"/>
        <v>-27000</v>
      </c>
      <c r="D317" s="46">
        <f ca="1">IF(AB316&gt;0,ROUND(PMT(EvalSheet!$F$92/12,EvalSheet!$F$96*12,-C317),5),0)</f>
        <v>0</v>
      </c>
      <c r="E317" s="6">
        <f t="shared" ca="1" si="110"/>
        <v>0</v>
      </c>
      <c r="F317" s="2">
        <f t="shared" ca="1" si="96"/>
        <v>0</v>
      </c>
      <c r="G317" s="80">
        <f t="shared" ca="1" si="97"/>
        <v>0</v>
      </c>
      <c r="H317" s="79">
        <f t="shared" ca="1" si="98"/>
        <v>0</v>
      </c>
      <c r="I317" s="80">
        <f t="shared" ca="1" si="99"/>
        <v>0</v>
      </c>
      <c r="J317" s="80">
        <f t="shared" ca="1" si="100"/>
        <v>0</v>
      </c>
      <c r="K317" s="6">
        <f t="shared" ca="1" si="111"/>
        <v>0</v>
      </c>
      <c r="L317" s="7">
        <v>0</v>
      </c>
      <c r="M317" s="7">
        <f t="shared" ca="1" si="112"/>
        <v>0</v>
      </c>
      <c r="N317" s="7">
        <f t="shared" ca="1" si="113"/>
        <v>0</v>
      </c>
      <c r="O317" s="7">
        <f t="shared" ca="1" si="114"/>
        <v>0</v>
      </c>
      <c r="P317" s="7">
        <f t="shared" ca="1" si="115"/>
        <v>0</v>
      </c>
      <c r="Q317" s="6">
        <f t="shared" ca="1" si="116"/>
        <v>0</v>
      </c>
      <c r="R317" s="7">
        <f t="shared" ca="1" si="117"/>
        <v>0</v>
      </c>
      <c r="S317" s="2">
        <f t="shared" ca="1" si="101"/>
        <v>0</v>
      </c>
      <c r="T317" s="80">
        <f t="shared" ca="1" si="102"/>
        <v>0</v>
      </c>
      <c r="U317" s="79">
        <f t="shared" ca="1" si="103"/>
        <v>0</v>
      </c>
      <c r="V317" s="80">
        <f t="shared" ca="1" si="104"/>
        <v>0</v>
      </c>
      <c r="W317" s="80">
        <f t="shared" ca="1" si="105"/>
        <v>0</v>
      </c>
      <c r="X317">
        <f t="shared" ca="1" si="118"/>
        <v>0</v>
      </c>
      <c r="Y317" s="35">
        <f t="shared" ca="1" si="106"/>
        <v>0</v>
      </c>
      <c r="Z317" s="35">
        <f t="shared" ca="1" si="107"/>
        <v>0</v>
      </c>
      <c r="AA317" s="42">
        <f t="shared" ca="1" si="119"/>
        <v>0</v>
      </c>
      <c r="AB317" s="42">
        <f t="shared" ca="1" si="108"/>
        <v>0</v>
      </c>
    </row>
    <row r="318" spans="2:28" x14ac:dyDescent="0.25">
      <c r="B318">
        <v>316</v>
      </c>
      <c r="C318" s="35">
        <f t="shared" ca="1" si="109"/>
        <v>-27000</v>
      </c>
      <c r="D318" s="46">
        <f ca="1">IF(AB317&gt;0,ROUND(PMT(EvalSheet!$F$92/12,EvalSheet!$F$96*12,-C318),5),0)</f>
        <v>0</v>
      </c>
      <c r="E318" s="6">
        <f t="shared" ca="1" si="110"/>
        <v>0</v>
      </c>
      <c r="F318" s="2">
        <f t="shared" ca="1" si="96"/>
        <v>0</v>
      </c>
      <c r="G318" s="80">
        <f t="shared" ca="1" si="97"/>
        <v>0</v>
      </c>
      <c r="H318" s="79">
        <f t="shared" ca="1" si="98"/>
        <v>0</v>
      </c>
      <c r="I318" s="80">
        <f t="shared" ca="1" si="99"/>
        <v>0</v>
      </c>
      <c r="J318" s="80">
        <f t="shared" ca="1" si="100"/>
        <v>0</v>
      </c>
      <c r="K318" s="6">
        <f t="shared" ca="1" si="111"/>
        <v>0</v>
      </c>
      <c r="L318" s="7">
        <v>0</v>
      </c>
      <c r="M318" s="7">
        <f t="shared" ca="1" si="112"/>
        <v>0</v>
      </c>
      <c r="N318" s="7">
        <f t="shared" ca="1" si="113"/>
        <v>0</v>
      </c>
      <c r="O318" s="7">
        <f t="shared" ca="1" si="114"/>
        <v>0</v>
      </c>
      <c r="P318" s="7">
        <f t="shared" ca="1" si="115"/>
        <v>0</v>
      </c>
      <c r="Q318" s="6">
        <f t="shared" ca="1" si="116"/>
        <v>0</v>
      </c>
      <c r="R318" s="7">
        <f t="shared" ca="1" si="117"/>
        <v>0</v>
      </c>
      <c r="S318" s="2">
        <f t="shared" ca="1" si="101"/>
        <v>0</v>
      </c>
      <c r="T318" s="80">
        <f t="shared" ca="1" si="102"/>
        <v>0</v>
      </c>
      <c r="U318" s="79">
        <f t="shared" ca="1" si="103"/>
        <v>0</v>
      </c>
      <c r="V318" s="80">
        <f t="shared" ca="1" si="104"/>
        <v>0</v>
      </c>
      <c r="W318" s="80">
        <f t="shared" ca="1" si="105"/>
        <v>0</v>
      </c>
      <c r="X318">
        <f t="shared" ca="1" si="118"/>
        <v>0</v>
      </c>
      <c r="Y318" s="35">
        <f t="shared" ca="1" si="106"/>
        <v>0</v>
      </c>
      <c r="Z318" s="35">
        <f t="shared" ca="1" si="107"/>
        <v>0</v>
      </c>
      <c r="AA318" s="42">
        <f t="shared" ca="1" si="119"/>
        <v>0</v>
      </c>
      <c r="AB318" s="42">
        <f t="shared" ca="1" si="108"/>
        <v>0</v>
      </c>
    </row>
    <row r="319" spans="2:28" x14ac:dyDescent="0.25">
      <c r="B319">
        <v>317</v>
      </c>
      <c r="C319" s="35">
        <f t="shared" ca="1" si="109"/>
        <v>-27000</v>
      </c>
      <c r="D319" s="46">
        <f ca="1">IF(AB318&gt;0,ROUND(PMT(EvalSheet!$F$92/12,EvalSheet!$F$96*12,-C319),5),0)</f>
        <v>0</v>
      </c>
      <c r="E319" s="6">
        <f t="shared" ca="1" si="110"/>
        <v>0</v>
      </c>
      <c r="F319" s="2">
        <f t="shared" ca="1" si="96"/>
        <v>0</v>
      </c>
      <c r="G319" s="80">
        <f t="shared" ca="1" si="97"/>
        <v>0</v>
      </c>
      <c r="H319" s="79">
        <f t="shared" ca="1" si="98"/>
        <v>0</v>
      </c>
      <c r="I319" s="80">
        <f t="shared" ca="1" si="99"/>
        <v>0</v>
      </c>
      <c r="J319" s="80">
        <f t="shared" ca="1" si="100"/>
        <v>0</v>
      </c>
      <c r="K319" s="6">
        <f t="shared" ca="1" si="111"/>
        <v>0</v>
      </c>
      <c r="L319" s="7">
        <v>0</v>
      </c>
      <c r="M319" s="7">
        <f t="shared" ca="1" si="112"/>
        <v>0</v>
      </c>
      <c r="N319" s="7">
        <f t="shared" ca="1" si="113"/>
        <v>0</v>
      </c>
      <c r="O319" s="7">
        <f t="shared" ca="1" si="114"/>
        <v>0</v>
      </c>
      <c r="P319" s="7">
        <f t="shared" ca="1" si="115"/>
        <v>0</v>
      </c>
      <c r="Q319" s="6">
        <f t="shared" ca="1" si="116"/>
        <v>0</v>
      </c>
      <c r="R319" s="7">
        <f t="shared" ca="1" si="117"/>
        <v>0</v>
      </c>
      <c r="S319" s="2">
        <f t="shared" ca="1" si="101"/>
        <v>0</v>
      </c>
      <c r="T319" s="80">
        <f t="shared" ca="1" si="102"/>
        <v>0</v>
      </c>
      <c r="U319" s="79">
        <f t="shared" ca="1" si="103"/>
        <v>0</v>
      </c>
      <c r="V319" s="80">
        <f t="shared" ca="1" si="104"/>
        <v>0</v>
      </c>
      <c r="W319" s="80">
        <f t="shared" ca="1" si="105"/>
        <v>0</v>
      </c>
      <c r="X319">
        <f t="shared" ca="1" si="118"/>
        <v>0</v>
      </c>
      <c r="Y319" s="35">
        <f t="shared" ca="1" si="106"/>
        <v>0</v>
      </c>
      <c r="Z319" s="35">
        <f t="shared" ca="1" si="107"/>
        <v>0</v>
      </c>
      <c r="AA319" s="42">
        <f t="shared" ca="1" si="119"/>
        <v>0</v>
      </c>
      <c r="AB319" s="42">
        <f t="shared" ca="1" si="108"/>
        <v>0</v>
      </c>
    </row>
    <row r="320" spans="2:28" x14ac:dyDescent="0.25">
      <c r="B320">
        <v>318</v>
      </c>
      <c r="C320" s="35">
        <f t="shared" ca="1" si="109"/>
        <v>-27000</v>
      </c>
      <c r="D320" s="46">
        <f ca="1">IF(AB319&gt;0,ROUND(PMT(EvalSheet!$F$92/12,EvalSheet!$F$96*12,-C320),5),0)</f>
        <v>0</v>
      </c>
      <c r="E320" s="6">
        <f t="shared" ca="1" si="110"/>
        <v>0</v>
      </c>
      <c r="F320" s="2">
        <f t="shared" ca="1" si="96"/>
        <v>0</v>
      </c>
      <c r="G320" s="80">
        <f t="shared" ca="1" si="97"/>
        <v>0</v>
      </c>
      <c r="H320" s="79">
        <f t="shared" ca="1" si="98"/>
        <v>0</v>
      </c>
      <c r="I320" s="80">
        <f t="shared" ca="1" si="99"/>
        <v>0</v>
      </c>
      <c r="J320" s="80">
        <f t="shared" ca="1" si="100"/>
        <v>0</v>
      </c>
      <c r="K320" s="6">
        <f t="shared" ca="1" si="111"/>
        <v>0</v>
      </c>
      <c r="L320" s="7">
        <v>0</v>
      </c>
      <c r="M320" s="7">
        <f t="shared" ca="1" si="112"/>
        <v>0</v>
      </c>
      <c r="N320" s="7">
        <f t="shared" ca="1" si="113"/>
        <v>0</v>
      </c>
      <c r="O320" s="7">
        <f t="shared" ca="1" si="114"/>
        <v>0</v>
      </c>
      <c r="P320" s="7">
        <f t="shared" ca="1" si="115"/>
        <v>0</v>
      </c>
      <c r="Q320" s="6">
        <f t="shared" ca="1" si="116"/>
        <v>0</v>
      </c>
      <c r="R320" s="7">
        <f t="shared" ca="1" si="117"/>
        <v>0</v>
      </c>
      <c r="S320" s="2">
        <f t="shared" ca="1" si="101"/>
        <v>0</v>
      </c>
      <c r="T320" s="80">
        <f t="shared" ca="1" si="102"/>
        <v>0</v>
      </c>
      <c r="U320" s="79">
        <f t="shared" ca="1" si="103"/>
        <v>0</v>
      </c>
      <c r="V320" s="80">
        <f t="shared" ca="1" si="104"/>
        <v>0</v>
      </c>
      <c r="W320" s="80">
        <f t="shared" ca="1" si="105"/>
        <v>0</v>
      </c>
      <c r="X320">
        <f t="shared" ca="1" si="118"/>
        <v>0</v>
      </c>
      <c r="Y320" s="35">
        <f t="shared" ca="1" si="106"/>
        <v>0</v>
      </c>
      <c r="Z320" s="35">
        <f t="shared" ca="1" si="107"/>
        <v>0</v>
      </c>
      <c r="AA320" s="42">
        <f t="shared" ca="1" si="119"/>
        <v>0</v>
      </c>
      <c r="AB320" s="42">
        <f t="shared" ca="1" si="108"/>
        <v>0</v>
      </c>
    </row>
    <row r="321" spans="2:28" x14ac:dyDescent="0.25">
      <c r="B321">
        <v>319</v>
      </c>
      <c r="C321" s="35">
        <f t="shared" ca="1" si="109"/>
        <v>-27000</v>
      </c>
      <c r="D321" s="46">
        <f ca="1">IF(AB320&gt;0,ROUND(PMT(EvalSheet!$F$92/12,EvalSheet!$F$96*12,-C321),5),0)</f>
        <v>0</v>
      </c>
      <c r="E321" s="6">
        <f t="shared" ca="1" si="110"/>
        <v>0</v>
      </c>
      <c r="F321" s="2">
        <f t="shared" ca="1" si="96"/>
        <v>0</v>
      </c>
      <c r="G321" s="80">
        <f t="shared" ca="1" si="97"/>
        <v>0</v>
      </c>
      <c r="H321" s="79">
        <f t="shared" ca="1" si="98"/>
        <v>0</v>
      </c>
      <c r="I321" s="80">
        <f t="shared" ca="1" si="99"/>
        <v>0</v>
      </c>
      <c r="J321" s="80">
        <f t="shared" ca="1" si="100"/>
        <v>0</v>
      </c>
      <c r="K321" s="6">
        <f t="shared" ca="1" si="111"/>
        <v>0</v>
      </c>
      <c r="L321" s="7">
        <v>0</v>
      </c>
      <c r="M321" s="7">
        <f t="shared" ca="1" si="112"/>
        <v>0</v>
      </c>
      <c r="N321" s="7">
        <f t="shared" ca="1" si="113"/>
        <v>0</v>
      </c>
      <c r="O321" s="7">
        <f t="shared" ca="1" si="114"/>
        <v>0</v>
      </c>
      <c r="P321" s="7">
        <f t="shared" ca="1" si="115"/>
        <v>0</v>
      </c>
      <c r="Q321" s="6">
        <f t="shared" ca="1" si="116"/>
        <v>0</v>
      </c>
      <c r="R321" s="7">
        <f t="shared" ca="1" si="117"/>
        <v>0</v>
      </c>
      <c r="S321" s="2">
        <f t="shared" ca="1" si="101"/>
        <v>0</v>
      </c>
      <c r="T321" s="80">
        <f t="shared" ca="1" si="102"/>
        <v>0</v>
      </c>
      <c r="U321" s="79">
        <f t="shared" ca="1" si="103"/>
        <v>0</v>
      </c>
      <c r="V321" s="80">
        <f t="shared" ca="1" si="104"/>
        <v>0</v>
      </c>
      <c r="W321" s="80">
        <f t="shared" ca="1" si="105"/>
        <v>0</v>
      </c>
      <c r="X321">
        <f t="shared" ca="1" si="118"/>
        <v>0</v>
      </c>
      <c r="Y321" s="35">
        <f t="shared" ca="1" si="106"/>
        <v>0</v>
      </c>
      <c r="Z321" s="35">
        <f t="shared" ca="1" si="107"/>
        <v>0</v>
      </c>
      <c r="AA321" s="42">
        <f t="shared" ca="1" si="119"/>
        <v>0</v>
      </c>
      <c r="AB321" s="42">
        <f t="shared" ca="1" si="108"/>
        <v>0</v>
      </c>
    </row>
    <row r="322" spans="2:28" x14ac:dyDescent="0.25">
      <c r="B322">
        <v>320</v>
      </c>
      <c r="C322" s="35">
        <f t="shared" ca="1" si="109"/>
        <v>-27000</v>
      </c>
      <c r="D322" s="46">
        <f ca="1">IF(AB321&gt;0,ROUND(PMT(EvalSheet!$F$92/12,EvalSheet!$F$96*12,-C322),5),0)</f>
        <v>0</v>
      </c>
      <c r="E322" s="6">
        <f t="shared" ca="1" si="110"/>
        <v>0</v>
      </c>
      <c r="F322" s="2">
        <f t="shared" ca="1" si="96"/>
        <v>0</v>
      </c>
      <c r="G322" s="80">
        <f t="shared" ca="1" si="97"/>
        <v>0</v>
      </c>
      <c r="H322" s="79">
        <f t="shared" ca="1" si="98"/>
        <v>0</v>
      </c>
      <c r="I322" s="80">
        <f t="shared" ca="1" si="99"/>
        <v>0</v>
      </c>
      <c r="J322" s="80">
        <f t="shared" ca="1" si="100"/>
        <v>0</v>
      </c>
      <c r="K322" s="6">
        <f t="shared" ca="1" si="111"/>
        <v>0</v>
      </c>
      <c r="L322" s="7">
        <v>0</v>
      </c>
      <c r="M322" s="7">
        <f t="shared" ca="1" si="112"/>
        <v>0</v>
      </c>
      <c r="N322" s="7">
        <f t="shared" ca="1" si="113"/>
        <v>0</v>
      </c>
      <c r="O322" s="7">
        <f t="shared" ca="1" si="114"/>
        <v>0</v>
      </c>
      <c r="P322" s="7">
        <f t="shared" ca="1" si="115"/>
        <v>0</v>
      </c>
      <c r="Q322" s="6">
        <f t="shared" ca="1" si="116"/>
        <v>0</v>
      </c>
      <c r="R322" s="7">
        <f t="shared" ca="1" si="117"/>
        <v>0</v>
      </c>
      <c r="S322" s="2">
        <f t="shared" ca="1" si="101"/>
        <v>0</v>
      </c>
      <c r="T322" s="80">
        <f t="shared" ca="1" si="102"/>
        <v>0</v>
      </c>
      <c r="U322" s="79">
        <f t="shared" ca="1" si="103"/>
        <v>0</v>
      </c>
      <c r="V322" s="80">
        <f t="shared" ca="1" si="104"/>
        <v>0</v>
      </c>
      <c r="W322" s="80">
        <f t="shared" ca="1" si="105"/>
        <v>0</v>
      </c>
      <c r="X322">
        <f t="shared" ca="1" si="118"/>
        <v>0</v>
      </c>
      <c r="Y322" s="35">
        <f t="shared" ca="1" si="106"/>
        <v>0</v>
      </c>
      <c r="Z322" s="35">
        <f t="shared" ca="1" si="107"/>
        <v>0</v>
      </c>
      <c r="AA322" s="42">
        <f t="shared" ca="1" si="119"/>
        <v>0</v>
      </c>
      <c r="AB322" s="42">
        <f t="shared" ca="1" si="108"/>
        <v>0</v>
      </c>
    </row>
    <row r="323" spans="2:28" x14ac:dyDescent="0.25">
      <c r="B323">
        <v>321</v>
      </c>
      <c r="C323" s="35">
        <f t="shared" ca="1" si="109"/>
        <v>-27000</v>
      </c>
      <c r="D323" s="46">
        <f ca="1">IF(AB322&gt;0,ROUND(PMT(EvalSheet!$F$92/12,EvalSheet!$F$96*12,-C323),5),0)</f>
        <v>0</v>
      </c>
      <c r="E323" s="6">
        <f t="shared" ca="1" si="110"/>
        <v>0</v>
      </c>
      <c r="F323" s="2">
        <f t="shared" ref="F323:F386" ca="1" si="120">INT(E323)</f>
        <v>0</v>
      </c>
      <c r="G323" s="80">
        <f t="shared" ref="G323:G386" ca="1" si="121">INT((E323-F323)*10)/10</f>
        <v>0</v>
      </c>
      <c r="H323" s="79">
        <f t="shared" ref="H323:H386" ca="1" si="122">E323-F323-G323</f>
        <v>0</v>
      </c>
      <c r="I323" s="80">
        <f t="shared" ref="I323:I386" ca="1" si="123">IF(OR(H323=0.05,H323=0),H323,IF(AND(H323&gt;0.051,H323&lt;0.1),0.1,IF(AND(H323&gt;0.001,H323&lt;0.05),0.05,H323)))</f>
        <v>0</v>
      </c>
      <c r="J323" s="80">
        <f t="shared" ref="J323:J386" ca="1" si="124">F323+G323+I323</f>
        <v>0</v>
      </c>
      <c r="K323" s="6">
        <f t="shared" ca="1" si="111"/>
        <v>0</v>
      </c>
      <c r="L323" s="7">
        <v>0</v>
      </c>
      <c r="M323" s="7">
        <f t="shared" ca="1" si="112"/>
        <v>0</v>
      </c>
      <c r="N323" s="7">
        <f t="shared" ca="1" si="113"/>
        <v>0</v>
      </c>
      <c r="O323" s="7">
        <f t="shared" ca="1" si="114"/>
        <v>0</v>
      </c>
      <c r="P323" s="7">
        <f t="shared" ca="1" si="115"/>
        <v>0</v>
      </c>
      <c r="Q323" s="6">
        <f t="shared" ca="1" si="116"/>
        <v>0</v>
      </c>
      <c r="R323" s="7">
        <f t="shared" ca="1" si="117"/>
        <v>0</v>
      </c>
      <c r="S323" s="2">
        <f t="shared" ref="S323:S386" ca="1" si="125">INT(R323)</f>
        <v>0</v>
      </c>
      <c r="T323" s="80">
        <f t="shared" ref="T323:T386" ca="1" si="126">INT((R323-S323)*10)/10</f>
        <v>0</v>
      </c>
      <c r="U323" s="79">
        <f t="shared" ref="U323:U386" ca="1" si="127">R323-S323-T323</f>
        <v>0</v>
      </c>
      <c r="V323" s="80">
        <f t="shared" ref="V323:V386" ca="1" si="128">IF(OR(U323=0.05,U323=0),U323,IF(AND(U323&gt;0.051,U323&lt;0.1),0.1,IF(AND(U323&gt;0.001,U323&lt;0.05),0.05,U323)))</f>
        <v>0</v>
      </c>
      <c r="W323" s="80">
        <f t="shared" ref="W323:W386" ca="1" si="129">S323+T323+V323</f>
        <v>0</v>
      </c>
      <c r="X323">
        <f t="shared" ca="1" si="118"/>
        <v>0</v>
      </c>
      <c r="Y323" s="35">
        <f t="shared" ca="1" si="106"/>
        <v>0</v>
      </c>
      <c r="Z323" s="35">
        <f t="shared" ca="1" si="107"/>
        <v>0</v>
      </c>
      <c r="AA323" s="42">
        <f t="shared" ca="1" si="119"/>
        <v>0</v>
      </c>
      <c r="AB323" s="42">
        <f t="shared" ca="1" si="108"/>
        <v>0</v>
      </c>
    </row>
    <row r="324" spans="2:28" x14ac:dyDescent="0.25">
      <c r="B324">
        <v>322</v>
      </c>
      <c r="C324" s="35">
        <f t="shared" ca="1" si="109"/>
        <v>-27000</v>
      </c>
      <c r="D324" s="46">
        <f ca="1">IF(AB323&gt;0,ROUND(PMT(EvalSheet!$F$92/12,EvalSheet!$F$96*12,-C324),5),0)</f>
        <v>0</v>
      </c>
      <c r="E324" s="6">
        <f t="shared" ca="1" si="110"/>
        <v>0</v>
      </c>
      <c r="F324" s="2">
        <f t="shared" ca="1" si="120"/>
        <v>0</v>
      </c>
      <c r="G324" s="80">
        <f t="shared" ca="1" si="121"/>
        <v>0</v>
      </c>
      <c r="H324" s="79">
        <f t="shared" ca="1" si="122"/>
        <v>0</v>
      </c>
      <c r="I324" s="80">
        <f t="shared" ca="1" si="123"/>
        <v>0</v>
      </c>
      <c r="J324" s="80">
        <f t="shared" ca="1" si="124"/>
        <v>0</v>
      </c>
      <c r="K324" s="6">
        <f t="shared" ca="1" si="111"/>
        <v>0</v>
      </c>
      <c r="L324" s="7">
        <v>0</v>
      </c>
      <c r="M324" s="7">
        <f t="shared" ca="1" si="112"/>
        <v>0</v>
      </c>
      <c r="N324" s="7">
        <f t="shared" ca="1" si="113"/>
        <v>0</v>
      </c>
      <c r="O324" s="7">
        <f t="shared" ca="1" si="114"/>
        <v>0</v>
      </c>
      <c r="P324" s="7">
        <f t="shared" ca="1" si="115"/>
        <v>0</v>
      </c>
      <c r="Q324" s="6">
        <f t="shared" ca="1" si="116"/>
        <v>0</v>
      </c>
      <c r="R324" s="7">
        <f t="shared" ca="1" si="117"/>
        <v>0</v>
      </c>
      <c r="S324" s="2">
        <f t="shared" ca="1" si="125"/>
        <v>0</v>
      </c>
      <c r="T324" s="80">
        <f t="shared" ca="1" si="126"/>
        <v>0</v>
      </c>
      <c r="U324" s="79">
        <f t="shared" ca="1" si="127"/>
        <v>0</v>
      </c>
      <c r="V324" s="80">
        <f t="shared" ca="1" si="128"/>
        <v>0</v>
      </c>
      <c r="W324" s="80">
        <f t="shared" ca="1" si="129"/>
        <v>0</v>
      </c>
      <c r="X324">
        <f t="shared" ca="1" si="118"/>
        <v>0</v>
      </c>
      <c r="Y324" s="35">
        <f t="shared" ref="Y324:Y387" ca="1" si="130">ROUND(D324+J324+W324+X324,2)</f>
        <v>0</v>
      </c>
      <c r="Z324" s="35">
        <f t="shared" ref="Z324:Z387" ca="1" si="131">IF(AND(Y324&gt;0,Y325=0),Y324,0)</f>
        <v>0</v>
      </c>
      <c r="AA324" s="42">
        <f t="shared" ca="1" si="119"/>
        <v>0</v>
      </c>
      <c r="AB324" s="42">
        <f t="shared" ref="AB324:AB387" ca="1" si="132">IF(ROUND(Y324-AA324,2)&gt;0,ROUND(Y324-AA324,2),0)</f>
        <v>0</v>
      </c>
    </row>
    <row r="325" spans="2:28" x14ac:dyDescent="0.25">
      <c r="B325">
        <v>323</v>
      </c>
      <c r="C325" s="35">
        <f t="shared" ref="C325:C388" ca="1" si="133">IF(AB324&gt;0,C324-1000,C324)</f>
        <v>-27000</v>
      </c>
      <c r="D325" s="46">
        <f ca="1">IF(AB324&gt;0,ROUND(PMT(EvalSheet!$F$92/12,EvalSheet!$F$96*12,-C325),5),0)</f>
        <v>0</v>
      </c>
      <c r="E325" s="6">
        <f t="shared" ref="E325:E388" ca="1" si="134">IF(AB324&gt;0,ROUND(C325*$E$1/1000,2),0)</f>
        <v>0</v>
      </c>
      <c r="F325" s="2">
        <f t="shared" ca="1" si="120"/>
        <v>0</v>
      </c>
      <c r="G325" s="80">
        <f t="shared" ca="1" si="121"/>
        <v>0</v>
      </c>
      <c r="H325" s="79">
        <f t="shared" ca="1" si="122"/>
        <v>0</v>
      </c>
      <c r="I325" s="80">
        <f t="shared" ca="1" si="123"/>
        <v>0</v>
      </c>
      <c r="J325" s="80">
        <f t="shared" ca="1" si="124"/>
        <v>0</v>
      </c>
      <c r="K325" s="6">
        <f t="shared" ref="K325:K388" ca="1" si="135">IF(AB324&gt;0,ROUND($D$1*$K$1,2),0)</f>
        <v>0</v>
      </c>
      <c r="L325" s="7">
        <v>0</v>
      </c>
      <c r="M325" s="7">
        <f t="shared" ref="M325:M388" ca="1" si="136">IF(AB324&gt;0,ROUND($D$1*$M$1,2),0)</f>
        <v>0</v>
      </c>
      <c r="N325" s="7">
        <f t="shared" ref="N325:N388" ca="1" si="137">IF(AB324&gt;0,ROUND($D$1*$N$1,2),0)</f>
        <v>0</v>
      </c>
      <c r="O325" s="7">
        <f t="shared" ref="O325:O388" ca="1" si="138">IF(AB324&gt;0,ROUND($D$1*$O$1,2),0)</f>
        <v>0</v>
      </c>
      <c r="P325" s="7">
        <f t="shared" ref="P325:P388" ca="1" si="139">IF(AB324&gt;0,ROUND($D$1*$P$1,2),0)</f>
        <v>0</v>
      </c>
      <c r="Q325" s="6">
        <f t="shared" ref="Q325:Q388" ca="1" si="140">IF(AB324&gt;0,K325+SUM(M325:P325),0)</f>
        <v>0</v>
      </c>
      <c r="R325" s="7">
        <f t="shared" ref="R325:R388" ca="1" si="141">IF(AB324&gt;0,ROUND(Q325/12,2),0)</f>
        <v>0</v>
      </c>
      <c r="S325" s="2">
        <f t="shared" ca="1" si="125"/>
        <v>0</v>
      </c>
      <c r="T325" s="80">
        <f t="shared" ca="1" si="126"/>
        <v>0</v>
      </c>
      <c r="U325" s="79">
        <f t="shared" ca="1" si="127"/>
        <v>0</v>
      </c>
      <c r="V325" s="80">
        <f t="shared" ca="1" si="128"/>
        <v>0</v>
      </c>
      <c r="W325" s="80">
        <f t="shared" ca="1" si="129"/>
        <v>0</v>
      </c>
      <c r="X325">
        <f t="shared" ref="X325:X388" ca="1" si="142">IF(AB324&gt;0,X324,0)</f>
        <v>0</v>
      </c>
      <c r="Y325" s="35">
        <f t="shared" ca="1" si="130"/>
        <v>0</v>
      </c>
      <c r="Z325" s="35">
        <f t="shared" ca="1" si="131"/>
        <v>0</v>
      </c>
      <c r="AA325" s="42">
        <f t="shared" ref="AA325:AA388" ca="1" si="143">IF(AB324&gt;0,AA324,0)</f>
        <v>0</v>
      </c>
      <c r="AB325" s="42">
        <f t="shared" ca="1" si="132"/>
        <v>0</v>
      </c>
    </row>
    <row r="326" spans="2:28" x14ac:dyDescent="0.25">
      <c r="B326">
        <v>324</v>
      </c>
      <c r="C326" s="35">
        <f t="shared" ca="1" si="133"/>
        <v>-27000</v>
      </c>
      <c r="D326" s="46">
        <f ca="1">IF(AB325&gt;0,ROUND(PMT(EvalSheet!$F$92/12,EvalSheet!$F$96*12,-C326),5),0)</f>
        <v>0</v>
      </c>
      <c r="E326" s="6">
        <f t="shared" ca="1" si="134"/>
        <v>0</v>
      </c>
      <c r="F326" s="2">
        <f t="shared" ca="1" si="120"/>
        <v>0</v>
      </c>
      <c r="G326" s="80">
        <f t="shared" ca="1" si="121"/>
        <v>0</v>
      </c>
      <c r="H326" s="79">
        <f t="shared" ca="1" si="122"/>
        <v>0</v>
      </c>
      <c r="I326" s="80">
        <f t="shared" ca="1" si="123"/>
        <v>0</v>
      </c>
      <c r="J326" s="80">
        <f t="shared" ca="1" si="124"/>
        <v>0</v>
      </c>
      <c r="K326" s="6">
        <f t="shared" ca="1" si="135"/>
        <v>0</v>
      </c>
      <c r="L326" s="7">
        <v>0</v>
      </c>
      <c r="M326" s="7">
        <f t="shared" ca="1" si="136"/>
        <v>0</v>
      </c>
      <c r="N326" s="7">
        <f t="shared" ca="1" si="137"/>
        <v>0</v>
      </c>
      <c r="O326" s="7">
        <f t="shared" ca="1" si="138"/>
        <v>0</v>
      </c>
      <c r="P326" s="7">
        <f t="shared" ca="1" si="139"/>
        <v>0</v>
      </c>
      <c r="Q326" s="6">
        <f t="shared" ca="1" si="140"/>
        <v>0</v>
      </c>
      <c r="R326" s="7">
        <f t="shared" ca="1" si="141"/>
        <v>0</v>
      </c>
      <c r="S326" s="2">
        <f t="shared" ca="1" si="125"/>
        <v>0</v>
      </c>
      <c r="T326" s="80">
        <f t="shared" ca="1" si="126"/>
        <v>0</v>
      </c>
      <c r="U326" s="79">
        <f t="shared" ca="1" si="127"/>
        <v>0</v>
      </c>
      <c r="V326" s="80">
        <f t="shared" ca="1" si="128"/>
        <v>0</v>
      </c>
      <c r="W326" s="80">
        <f t="shared" ca="1" si="129"/>
        <v>0</v>
      </c>
      <c r="X326">
        <f t="shared" ca="1" si="142"/>
        <v>0</v>
      </c>
      <c r="Y326" s="35">
        <f t="shared" ca="1" si="130"/>
        <v>0</v>
      </c>
      <c r="Z326" s="35">
        <f t="shared" ca="1" si="131"/>
        <v>0</v>
      </c>
      <c r="AA326" s="42">
        <f t="shared" ca="1" si="143"/>
        <v>0</v>
      </c>
      <c r="AB326" s="42">
        <f t="shared" ca="1" si="132"/>
        <v>0</v>
      </c>
    </row>
    <row r="327" spans="2:28" x14ac:dyDescent="0.25">
      <c r="B327">
        <v>325</v>
      </c>
      <c r="C327" s="35">
        <f t="shared" ca="1" si="133"/>
        <v>-27000</v>
      </c>
      <c r="D327" s="46">
        <f ca="1">IF(AB326&gt;0,ROUND(PMT(EvalSheet!$F$92/12,EvalSheet!$F$96*12,-C327),5),0)</f>
        <v>0</v>
      </c>
      <c r="E327" s="6">
        <f t="shared" ca="1" si="134"/>
        <v>0</v>
      </c>
      <c r="F327" s="2">
        <f t="shared" ca="1" si="120"/>
        <v>0</v>
      </c>
      <c r="G327" s="80">
        <f t="shared" ca="1" si="121"/>
        <v>0</v>
      </c>
      <c r="H327" s="79">
        <f t="shared" ca="1" si="122"/>
        <v>0</v>
      </c>
      <c r="I327" s="80">
        <f t="shared" ca="1" si="123"/>
        <v>0</v>
      </c>
      <c r="J327" s="80">
        <f t="shared" ca="1" si="124"/>
        <v>0</v>
      </c>
      <c r="K327" s="6">
        <f t="shared" ca="1" si="135"/>
        <v>0</v>
      </c>
      <c r="L327" s="7">
        <v>0</v>
      </c>
      <c r="M327" s="7">
        <f t="shared" ca="1" si="136"/>
        <v>0</v>
      </c>
      <c r="N327" s="7">
        <f t="shared" ca="1" si="137"/>
        <v>0</v>
      </c>
      <c r="O327" s="7">
        <f t="shared" ca="1" si="138"/>
        <v>0</v>
      </c>
      <c r="P327" s="7">
        <f t="shared" ca="1" si="139"/>
        <v>0</v>
      </c>
      <c r="Q327" s="6">
        <f t="shared" ca="1" si="140"/>
        <v>0</v>
      </c>
      <c r="R327" s="7">
        <f t="shared" ca="1" si="141"/>
        <v>0</v>
      </c>
      <c r="S327" s="2">
        <f t="shared" ca="1" si="125"/>
        <v>0</v>
      </c>
      <c r="T327" s="80">
        <f t="shared" ca="1" si="126"/>
        <v>0</v>
      </c>
      <c r="U327" s="79">
        <f t="shared" ca="1" si="127"/>
        <v>0</v>
      </c>
      <c r="V327" s="80">
        <f t="shared" ca="1" si="128"/>
        <v>0</v>
      </c>
      <c r="W327" s="80">
        <f t="shared" ca="1" si="129"/>
        <v>0</v>
      </c>
      <c r="X327">
        <f t="shared" ca="1" si="142"/>
        <v>0</v>
      </c>
      <c r="Y327" s="35">
        <f t="shared" ca="1" si="130"/>
        <v>0</v>
      </c>
      <c r="Z327" s="35">
        <f t="shared" ca="1" si="131"/>
        <v>0</v>
      </c>
      <c r="AA327" s="42">
        <f t="shared" ca="1" si="143"/>
        <v>0</v>
      </c>
      <c r="AB327" s="42">
        <f t="shared" ca="1" si="132"/>
        <v>0</v>
      </c>
    </row>
    <row r="328" spans="2:28" x14ac:dyDescent="0.25">
      <c r="B328">
        <v>326</v>
      </c>
      <c r="C328" s="35">
        <f t="shared" ca="1" si="133"/>
        <v>-27000</v>
      </c>
      <c r="D328" s="46">
        <f ca="1">IF(AB327&gt;0,ROUND(PMT(EvalSheet!$F$92/12,EvalSheet!$F$96*12,-C328),5),0)</f>
        <v>0</v>
      </c>
      <c r="E328" s="6">
        <f t="shared" ca="1" si="134"/>
        <v>0</v>
      </c>
      <c r="F328" s="2">
        <f t="shared" ca="1" si="120"/>
        <v>0</v>
      </c>
      <c r="G328" s="80">
        <f t="shared" ca="1" si="121"/>
        <v>0</v>
      </c>
      <c r="H328" s="79">
        <f t="shared" ca="1" si="122"/>
        <v>0</v>
      </c>
      <c r="I328" s="80">
        <f t="shared" ca="1" si="123"/>
        <v>0</v>
      </c>
      <c r="J328" s="80">
        <f t="shared" ca="1" si="124"/>
        <v>0</v>
      </c>
      <c r="K328" s="6">
        <f t="shared" ca="1" si="135"/>
        <v>0</v>
      </c>
      <c r="L328" s="7">
        <v>0</v>
      </c>
      <c r="M328" s="7">
        <f t="shared" ca="1" si="136"/>
        <v>0</v>
      </c>
      <c r="N328" s="7">
        <f t="shared" ca="1" si="137"/>
        <v>0</v>
      </c>
      <c r="O328" s="7">
        <f t="shared" ca="1" si="138"/>
        <v>0</v>
      </c>
      <c r="P328" s="7">
        <f t="shared" ca="1" si="139"/>
        <v>0</v>
      </c>
      <c r="Q328" s="6">
        <f t="shared" ca="1" si="140"/>
        <v>0</v>
      </c>
      <c r="R328" s="7">
        <f t="shared" ca="1" si="141"/>
        <v>0</v>
      </c>
      <c r="S328" s="2">
        <f t="shared" ca="1" si="125"/>
        <v>0</v>
      </c>
      <c r="T328" s="80">
        <f t="shared" ca="1" si="126"/>
        <v>0</v>
      </c>
      <c r="U328" s="79">
        <f t="shared" ca="1" si="127"/>
        <v>0</v>
      </c>
      <c r="V328" s="80">
        <f t="shared" ca="1" si="128"/>
        <v>0</v>
      </c>
      <c r="W328" s="80">
        <f t="shared" ca="1" si="129"/>
        <v>0</v>
      </c>
      <c r="X328">
        <f t="shared" ca="1" si="142"/>
        <v>0</v>
      </c>
      <c r="Y328" s="35">
        <f t="shared" ca="1" si="130"/>
        <v>0</v>
      </c>
      <c r="Z328" s="35">
        <f t="shared" ca="1" si="131"/>
        <v>0</v>
      </c>
      <c r="AA328" s="42">
        <f t="shared" ca="1" si="143"/>
        <v>0</v>
      </c>
      <c r="AB328" s="42">
        <f t="shared" ca="1" si="132"/>
        <v>0</v>
      </c>
    </row>
    <row r="329" spans="2:28" x14ac:dyDescent="0.25">
      <c r="B329">
        <v>327</v>
      </c>
      <c r="C329" s="35">
        <f t="shared" ca="1" si="133"/>
        <v>-27000</v>
      </c>
      <c r="D329" s="46">
        <f ca="1">IF(AB328&gt;0,ROUND(PMT(EvalSheet!$F$92/12,EvalSheet!$F$96*12,-C329),5),0)</f>
        <v>0</v>
      </c>
      <c r="E329" s="6">
        <f t="shared" ca="1" si="134"/>
        <v>0</v>
      </c>
      <c r="F329" s="2">
        <f t="shared" ca="1" si="120"/>
        <v>0</v>
      </c>
      <c r="G329" s="80">
        <f t="shared" ca="1" si="121"/>
        <v>0</v>
      </c>
      <c r="H329" s="79">
        <f t="shared" ca="1" si="122"/>
        <v>0</v>
      </c>
      <c r="I329" s="80">
        <f t="shared" ca="1" si="123"/>
        <v>0</v>
      </c>
      <c r="J329" s="80">
        <f t="shared" ca="1" si="124"/>
        <v>0</v>
      </c>
      <c r="K329" s="6">
        <f t="shared" ca="1" si="135"/>
        <v>0</v>
      </c>
      <c r="L329" s="7">
        <v>0</v>
      </c>
      <c r="M329" s="7">
        <f t="shared" ca="1" si="136"/>
        <v>0</v>
      </c>
      <c r="N329" s="7">
        <f t="shared" ca="1" si="137"/>
        <v>0</v>
      </c>
      <c r="O329" s="7">
        <f t="shared" ca="1" si="138"/>
        <v>0</v>
      </c>
      <c r="P329" s="7">
        <f t="shared" ca="1" si="139"/>
        <v>0</v>
      </c>
      <c r="Q329" s="6">
        <f t="shared" ca="1" si="140"/>
        <v>0</v>
      </c>
      <c r="R329" s="7">
        <f t="shared" ca="1" si="141"/>
        <v>0</v>
      </c>
      <c r="S329" s="2">
        <f t="shared" ca="1" si="125"/>
        <v>0</v>
      </c>
      <c r="T329" s="80">
        <f t="shared" ca="1" si="126"/>
        <v>0</v>
      </c>
      <c r="U329" s="79">
        <f t="shared" ca="1" si="127"/>
        <v>0</v>
      </c>
      <c r="V329" s="80">
        <f t="shared" ca="1" si="128"/>
        <v>0</v>
      </c>
      <c r="W329" s="80">
        <f t="shared" ca="1" si="129"/>
        <v>0</v>
      </c>
      <c r="X329">
        <f t="shared" ca="1" si="142"/>
        <v>0</v>
      </c>
      <c r="Y329" s="35">
        <f t="shared" ca="1" si="130"/>
        <v>0</v>
      </c>
      <c r="Z329" s="35">
        <f t="shared" ca="1" si="131"/>
        <v>0</v>
      </c>
      <c r="AA329" s="42">
        <f t="shared" ca="1" si="143"/>
        <v>0</v>
      </c>
      <c r="AB329" s="42">
        <f t="shared" ca="1" si="132"/>
        <v>0</v>
      </c>
    </row>
    <row r="330" spans="2:28" x14ac:dyDescent="0.25">
      <c r="B330">
        <v>328</v>
      </c>
      <c r="C330" s="35">
        <f t="shared" ca="1" si="133"/>
        <v>-27000</v>
      </c>
      <c r="D330" s="46">
        <f ca="1">IF(AB329&gt;0,ROUND(PMT(EvalSheet!$F$92/12,EvalSheet!$F$96*12,-C330),5),0)</f>
        <v>0</v>
      </c>
      <c r="E330" s="6">
        <f t="shared" ca="1" si="134"/>
        <v>0</v>
      </c>
      <c r="F330" s="2">
        <f t="shared" ca="1" si="120"/>
        <v>0</v>
      </c>
      <c r="G330" s="80">
        <f t="shared" ca="1" si="121"/>
        <v>0</v>
      </c>
      <c r="H330" s="79">
        <f t="shared" ca="1" si="122"/>
        <v>0</v>
      </c>
      <c r="I330" s="80">
        <f t="shared" ca="1" si="123"/>
        <v>0</v>
      </c>
      <c r="J330" s="80">
        <f t="shared" ca="1" si="124"/>
        <v>0</v>
      </c>
      <c r="K330" s="6">
        <f t="shared" ca="1" si="135"/>
        <v>0</v>
      </c>
      <c r="L330" s="7">
        <v>0</v>
      </c>
      <c r="M330" s="7">
        <f t="shared" ca="1" si="136"/>
        <v>0</v>
      </c>
      <c r="N330" s="7">
        <f t="shared" ca="1" si="137"/>
        <v>0</v>
      </c>
      <c r="O330" s="7">
        <f t="shared" ca="1" si="138"/>
        <v>0</v>
      </c>
      <c r="P330" s="7">
        <f t="shared" ca="1" si="139"/>
        <v>0</v>
      </c>
      <c r="Q330" s="6">
        <f t="shared" ca="1" si="140"/>
        <v>0</v>
      </c>
      <c r="R330" s="7">
        <f t="shared" ca="1" si="141"/>
        <v>0</v>
      </c>
      <c r="S330" s="2">
        <f t="shared" ca="1" si="125"/>
        <v>0</v>
      </c>
      <c r="T330" s="80">
        <f t="shared" ca="1" si="126"/>
        <v>0</v>
      </c>
      <c r="U330" s="79">
        <f t="shared" ca="1" si="127"/>
        <v>0</v>
      </c>
      <c r="V330" s="80">
        <f t="shared" ca="1" si="128"/>
        <v>0</v>
      </c>
      <c r="W330" s="80">
        <f t="shared" ca="1" si="129"/>
        <v>0</v>
      </c>
      <c r="X330">
        <f t="shared" ca="1" si="142"/>
        <v>0</v>
      </c>
      <c r="Y330" s="35">
        <f t="shared" ca="1" si="130"/>
        <v>0</v>
      </c>
      <c r="Z330" s="35">
        <f t="shared" ca="1" si="131"/>
        <v>0</v>
      </c>
      <c r="AA330" s="42">
        <f t="shared" ca="1" si="143"/>
        <v>0</v>
      </c>
      <c r="AB330" s="42">
        <f t="shared" ca="1" si="132"/>
        <v>0</v>
      </c>
    </row>
    <row r="331" spans="2:28" x14ac:dyDescent="0.25">
      <c r="B331">
        <v>329</v>
      </c>
      <c r="C331" s="35">
        <f t="shared" ca="1" si="133"/>
        <v>-27000</v>
      </c>
      <c r="D331" s="46">
        <f ca="1">IF(AB330&gt;0,ROUND(PMT(EvalSheet!$F$92/12,EvalSheet!$F$96*12,-C331),5),0)</f>
        <v>0</v>
      </c>
      <c r="E331" s="6">
        <f t="shared" ca="1" si="134"/>
        <v>0</v>
      </c>
      <c r="F331" s="2">
        <f t="shared" ca="1" si="120"/>
        <v>0</v>
      </c>
      <c r="G331" s="80">
        <f t="shared" ca="1" si="121"/>
        <v>0</v>
      </c>
      <c r="H331" s="79">
        <f t="shared" ca="1" si="122"/>
        <v>0</v>
      </c>
      <c r="I331" s="80">
        <f t="shared" ca="1" si="123"/>
        <v>0</v>
      </c>
      <c r="J331" s="80">
        <f t="shared" ca="1" si="124"/>
        <v>0</v>
      </c>
      <c r="K331" s="6">
        <f t="shared" ca="1" si="135"/>
        <v>0</v>
      </c>
      <c r="L331" s="7">
        <v>0</v>
      </c>
      <c r="M331" s="7">
        <f t="shared" ca="1" si="136"/>
        <v>0</v>
      </c>
      <c r="N331" s="7">
        <f t="shared" ca="1" si="137"/>
        <v>0</v>
      </c>
      <c r="O331" s="7">
        <f t="shared" ca="1" si="138"/>
        <v>0</v>
      </c>
      <c r="P331" s="7">
        <f t="shared" ca="1" si="139"/>
        <v>0</v>
      </c>
      <c r="Q331" s="6">
        <f t="shared" ca="1" si="140"/>
        <v>0</v>
      </c>
      <c r="R331" s="7">
        <f t="shared" ca="1" si="141"/>
        <v>0</v>
      </c>
      <c r="S331" s="2">
        <f t="shared" ca="1" si="125"/>
        <v>0</v>
      </c>
      <c r="T331" s="80">
        <f t="shared" ca="1" si="126"/>
        <v>0</v>
      </c>
      <c r="U331" s="79">
        <f t="shared" ca="1" si="127"/>
        <v>0</v>
      </c>
      <c r="V331" s="80">
        <f t="shared" ca="1" si="128"/>
        <v>0</v>
      </c>
      <c r="W331" s="80">
        <f t="shared" ca="1" si="129"/>
        <v>0</v>
      </c>
      <c r="X331">
        <f t="shared" ca="1" si="142"/>
        <v>0</v>
      </c>
      <c r="Y331" s="35">
        <f t="shared" ca="1" si="130"/>
        <v>0</v>
      </c>
      <c r="Z331" s="35">
        <f t="shared" ca="1" si="131"/>
        <v>0</v>
      </c>
      <c r="AA331" s="42">
        <f t="shared" ca="1" si="143"/>
        <v>0</v>
      </c>
      <c r="AB331" s="42">
        <f t="shared" ca="1" si="132"/>
        <v>0</v>
      </c>
    </row>
    <row r="332" spans="2:28" x14ac:dyDescent="0.25">
      <c r="B332">
        <v>330</v>
      </c>
      <c r="C332" s="35">
        <f t="shared" ca="1" si="133"/>
        <v>-27000</v>
      </c>
      <c r="D332" s="46">
        <f ca="1">IF(AB331&gt;0,ROUND(PMT(EvalSheet!$F$92/12,EvalSheet!$F$96*12,-C332),5),0)</f>
        <v>0</v>
      </c>
      <c r="E332" s="6">
        <f t="shared" ca="1" si="134"/>
        <v>0</v>
      </c>
      <c r="F332" s="2">
        <f t="shared" ca="1" si="120"/>
        <v>0</v>
      </c>
      <c r="G332" s="80">
        <f t="shared" ca="1" si="121"/>
        <v>0</v>
      </c>
      <c r="H332" s="79">
        <f t="shared" ca="1" si="122"/>
        <v>0</v>
      </c>
      <c r="I332" s="80">
        <f t="shared" ca="1" si="123"/>
        <v>0</v>
      </c>
      <c r="J332" s="80">
        <f t="shared" ca="1" si="124"/>
        <v>0</v>
      </c>
      <c r="K332" s="6">
        <f t="shared" ca="1" si="135"/>
        <v>0</v>
      </c>
      <c r="L332" s="7">
        <v>0</v>
      </c>
      <c r="M332" s="7">
        <f t="shared" ca="1" si="136"/>
        <v>0</v>
      </c>
      <c r="N332" s="7">
        <f t="shared" ca="1" si="137"/>
        <v>0</v>
      </c>
      <c r="O332" s="7">
        <f t="shared" ca="1" si="138"/>
        <v>0</v>
      </c>
      <c r="P332" s="7">
        <f t="shared" ca="1" si="139"/>
        <v>0</v>
      </c>
      <c r="Q332" s="6">
        <f t="shared" ca="1" si="140"/>
        <v>0</v>
      </c>
      <c r="R332" s="7">
        <f t="shared" ca="1" si="141"/>
        <v>0</v>
      </c>
      <c r="S332" s="2">
        <f t="shared" ca="1" si="125"/>
        <v>0</v>
      </c>
      <c r="T332" s="80">
        <f t="shared" ca="1" si="126"/>
        <v>0</v>
      </c>
      <c r="U332" s="79">
        <f t="shared" ca="1" si="127"/>
        <v>0</v>
      </c>
      <c r="V332" s="80">
        <f t="shared" ca="1" si="128"/>
        <v>0</v>
      </c>
      <c r="W332" s="80">
        <f t="shared" ca="1" si="129"/>
        <v>0</v>
      </c>
      <c r="X332">
        <f t="shared" ca="1" si="142"/>
        <v>0</v>
      </c>
      <c r="Y332" s="35">
        <f t="shared" ca="1" si="130"/>
        <v>0</v>
      </c>
      <c r="Z332" s="35">
        <f t="shared" ca="1" si="131"/>
        <v>0</v>
      </c>
      <c r="AA332" s="42">
        <f t="shared" ca="1" si="143"/>
        <v>0</v>
      </c>
      <c r="AB332" s="42">
        <f t="shared" ca="1" si="132"/>
        <v>0</v>
      </c>
    </row>
    <row r="333" spans="2:28" x14ac:dyDescent="0.25">
      <c r="B333">
        <v>331</v>
      </c>
      <c r="C333" s="35">
        <f t="shared" ca="1" si="133"/>
        <v>-27000</v>
      </c>
      <c r="D333" s="46">
        <f ca="1">IF(AB332&gt;0,ROUND(PMT(EvalSheet!$F$92/12,EvalSheet!$F$96*12,-C333),5),0)</f>
        <v>0</v>
      </c>
      <c r="E333" s="6">
        <f t="shared" ca="1" si="134"/>
        <v>0</v>
      </c>
      <c r="F333" s="2">
        <f t="shared" ca="1" si="120"/>
        <v>0</v>
      </c>
      <c r="G333" s="80">
        <f t="shared" ca="1" si="121"/>
        <v>0</v>
      </c>
      <c r="H333" s="79">
        <f t="shared" ca="1" si="122"/>
        <v>0</v>
      </c>
      <c r="I333" s="80">
        <f t="shared" ca="1" si="123"/>
        <v>0</v>
      </c>
      <c r="J333" s="80">
        <f t="shared" ca="1" si="124"/>
        <v>0</v>
      </c>
      <c r="K333" s="6">
        <f t="shared" ca="1" si="135"/>
        <v>0</v>
      </c>
      <c r="L333" s="7">
        <v>0</v>
      </c>
      <c r="M333" s="7">
        <f t="shared" ca="1" si="136"/>
        <v>0</v>
      </c>
      <c r="N333" s="7">
        <f t="shared" ca="1" si="137"/>
        <v>0</v>
      </c>
      <c r="O333" s="7">
        <f t="shared" ca="1" si="138"/>
        <v>0</v>
      </c>
      <c r="P333" s="7">
        <f t="shared" ca="1" si="139"/>
        <v>0</v>
      </c>
      <c r="Q333" s="6">
        <f t="shared" ca="1" si="140"/>
        <v>0</v>
      </c>
      <c r="R333" s="7">
        <f t="shared" ca="1" si="141"/>
        <v>0</v>
      </c>
      <c r="S333" s="2">
        <f t="shared" ca="1" si="125"/>
        <v>0</v>
      </c>
      <c r="T333" s="80">
        <f t="shared" ca="1" si="126"/>
        <v>0</v>
      </c>
      <c r="U333" s="79">
        <f t="shared" ca="1" si="127"/>
        <v>0</v>
      </c>
      <c r="V333" s="80">
        <f t="shared" ca="1" si="128"/>
        <v>0</v>
      </c>
      <c r="W333" s="80">
        <f t="shared" ca="1" si="129"/>
        <v>0</v>
      </c>
      <c r="X333">
        <f t="shared" ca="1" si="142"/>
        <v>0</v>
      </c>
      <c r="Y333" s="35">
        <f t="shared" ca="1" si="130"/>
        <v>0</v>
      </c>
      <c r="Z333" s="35">
        <f t="shared" ca="1" si="131"/>
        <v>0</v>
      </c>
      <c r="AA333" s="42">
        <f t="shared" ca="1" si="143"/>
        <v>0</v>
      </c>
      <c r="AB333" s="42">
        <f t="shared" ca="1" si="132"/>
        <v>0</v>
      </c>
    </row>
    <row r="334" spans="2:28" x14ac:dyDescent="0.25">
      <c r="B334">
        <v>332</v>
      </c>
      <c r="C334" s="35">
        <f t="shared" ca="1" si="133"/>
        <v>-27000</v>
      </c>
      <c r="D334" s="46">
        <f ca="1">IF(AB333&gt;0,ROUND(PMT(EvalSheet!$F$92/12,EvalSheet!$F$96*12,-C334),5),0)</f>
        <v>0</v>
      </c>
      <c r="E334" s="6">
        <f t="shared" ca="1" si="134"/>
        <v>0</v>
      </c>
      <c r="F334" s="2">
        <f t="shared" ca="1" si="120"/>
        <v>0</v>
      </c>
      <c r="G334" s="80">
        <f t="shared" ca="1" si="121"/>
        <v>0</v>
      </c>
      <c r="H334" s="79">
        <f t="shared" ca="1" si="122"/>
        <v>0</v>
      </c>
      <c r="I334" s="80">
        <f t="shared" ca="1" si="123"/>
        <v>0</v>
      </c>
      <c r="J334" s="80">
        <f t="shared" ca="1" si="124"/>
        <v>0</v>
      </c>
      <c r="K334" s="6">
        <f t="shared" ca="1" si="135"/>
        <v>0</v>
      </c>
      <c r="L334" s="7">
        <v>0</v>
      </c>
      <c r="M334" s="7">
        <f t="shared" ca="1" si="136"/>
        <v>0</v>
      </c>
      <c r="N334" s="7">
        <f t="shared" ca="1" si="137"/>
        <v>0</v>
      </c>
      <c r="O334" s="7">
        <f t="shared" ca="1" si="138"/>
        <v>0</v>
      </c>
      <c r="P334" s="7">
        <f t="shared" ca="1" si="139"/>
        <v>0</v>
      </c>
      <c r="Q334" s="6">
        <f t="shared" ca="1" si="140"/>
        <v>0</v>
      </c>
      <c r="R334" s="7">
        <f t="shared" ca="1" si="141"/>
        <v>0</v>
      </c>
      <c r="S334" s="2">
        <f t="shared" ca="1" si="125"/>
        <v>0</v>
      </c>
      <c r="T334" s="80">
        <f t="shared" ca="1" si="126"/>
        <v>0</v>
      </c>
      <c r="U334" s="79">
        <f t="shared" ca="1" si="127"/>
        <v>0</v>
      </c>
      <c r="V334" s="80">
        <f t="shared" ca="1" si="128"/>
        <v>0</v>
      </c>
      <c r="W334" s="80">
        <f t="shared" ca="1" si="129"/>
        <v>0</v>
      </c>
      <c r="X334">
        <f t="shared" ca="1" si="142"/>
        <v>0</v>
      </c>
      <c r="Y334" s="35">
        <f t="shared" ca="1" si="130"/>
        <v>0</v>
      </c>
      <c r="Z334" s="35">
        <f t="shared" ca="1" si="131"/>
        <v>0</v>
      </c>
      <c r="AA334" s="42">
        <f t="shared" ca="1" si="143"/>
        <v>0</v>
      </c>
      <c r="AB334" s="42">
        <f t="shared" ca="1" si="132"/>
        <v>0</v>
      </c>
    </row>
    <row r="335" spans="2:28" x14ac:dyDescent="0.25">
      <c r="B335">
        <v>333</v>
      </c>
      <c r="C335" s="35">
        <f t="shared" ca="1" si="133"/>
        <v>-27000</v>
      </c>
      <c r="D335" s="46">
        <f ca="1">IF(AB334&gt;0,ROUND(PMT(EvalSheet!$F$92/12,EvalSheet!$F$96*12,-C335),5),0)</f>
        <v>0</v>
      </c>
      <c r="E335" s="6">
        <f t="shared" ca="1" si="134"/>
        <v>0</v>
      </c>
      <c r="F335" s="2">
        <f t="shared" ca="1" si="120"/>
        <v>0</v>
      </c>
      <c r="G335" s="80">
        <f t="shared" ca="1" si="121"/>
        <v>0</v>
      </c>
      <c r="H335" s="79">
        <f t="shared" ca="1" si="122"/>
        <v>0</v>
      </c>
      <c r="I335" s="80">
        <f t="shared" ca="1" si="123"/>
        <v>0</v>
      </c>
      <c r="J335" s="80">
        <f t="shared" ca="1" si="124"/>
        <v>0</v>
      </c>
      <c r="K335" s="6">
        <f t="shared" ca="1" si="135"/>
        <v>0</v>
      </c>
      <c r="L335" s="7">
        <v>0</v>
      </c>
      <c r="M335" s="7">
        <f t="shared" ca="1" si="136"/>
        <v>0</v>
      </c>
      <c r="N335" s="7">
        <f t="shared" ca="1" si="137"/>
        <v>0</v>
      </c>
      <c r="O335" s="7">
        <f t="shared" ca="1" si="138"/>
        <v>0</v>
      </c>
      <c r="P335" s="7">
        <f t="shared" ca="1" si="139"/>
        <v>0</v>
      </c>
      <c r="Q335" s="6">
        <f t="shared" ca="1" si="140"/>
        <v>0</v>
      </c>
      <c r="R335" s="7">
        <f t="shared" ca="1" si="141"/>
        <v>0</v>
      </c>
      <c r="S335" s="2">
        <f t="shared" ca="1" si="125"/>
        <v>0</v>
      </c>
      <c r="T335" s="80">
        <f t="shared" ca="1" si="126"/>
        <v>0</v>
      </c>
      <c r="U335" s="79">
        <f t="shared" ca="1" si="127"/>
        <v>0</v>
      </c>
      <c r="V335" s="80">
        <f t="shared" ca="1" si="128"/>
        <v>0</v>
      </c>
      <c r="W335" s="80">
        <f t="shared" ca="1" si="129"/>
        <v>0</v>
      </c>
      <c r="X335">
        <f t="shared" ca="1" si="142"/>
        <v>0</v>
      </c>
      <c r="Y335" s="35">
        <f t="shared" ca="1" si="130"/>
        <v>0</v>
      </c>
      <c r="Z335" s="35">
        <f t="shared" ca="1" si="131"/>
        <v>0</v>
      </c>
      <c r="AA335" s="42">
        <f t="shared" ca="1" si="143"/>
        <v>0</v>
      </c>
      <c r="AB335" s="42">
        <f t="shared" ca="1" si="132"/>
        <v>0</v>
      </c>
    </row>
    <row r="336" spans="2:28" x14ac:dyDescent="0.25">
      <c r="B336">
        <v>334</v>
      </c>
      <c r="C336" s="35">
        <f t="shared" ca="1" si="133"/>
        <v>-27000</v>
      </c>
      <c r="D336" s="46">
        <f ca="1">IF(AB335&gt;0,ROUND(PMT(EvalSheet!$F$92/12,EvalSheet!$F$96*12,-C336),5),0)</f>
        <v>0</v>
      </c>
      <c r="E336" s="6">
        <f t="shared" ca="1" si="134"/>
        <v>0</v>
      </c>
      <c r="F336" s="2">
        <f t="shared" ca="1" si="120"/>
        <v>0</v>
      </c>
      <c r="G336" s="80">
        <f t="shared" ca="1" si="121"/>
        <v>0</v>
      </c>
      <c r="H336" s="79">
        <f t="shared" ca="1" si="122"/>
        <v>0</v>
      </c>
      <c r="I336" s="80">
        <f t="shared" ca="1" si="123"/>
        <v>0</v>
      </c>
      <c r="J336" s="80">
        <f t="shared" ca="1" si="124"/>
        <v>0</v>
      </c>
      <c r="K336" s="6">
        <f t="shared" ca="1" si="135"/>
        <v>0</v>
      </c>
      <c r="L336" s="7">
        <v>0</v>
      </c>
      <c r="M336" s="7">
        <f t="shared" ca="1" si="136"/>
        <v>0</v>
      </c>
      <c r="N336" s="7">
        <f t="shared" ca="1" si="137"/>
        <v>0</v>
      </c>
      <c r="O336" s="7">
        <f t="shared" ca="1" si="138"/>
        <v>0</v>
      </c>
      <c r="P336" s="7">
        <f t="shared" ca="1" si="139"/>
        <v>0</v>
      </c>
      <c r="Q336" s="6">
        <f t="shared" ca="1" si="140"/>
        <v>0</v>
      </c>
      <c r="R336" s="7">
        <f t="shared" ca="1" si="141"/>
        <v>0</v>
      </c>
      <c r="S336" s="2">
        <f t="shared" ca="1" si="125"/>
        <v>0</v>
      </c>
      <c r="T336" s="80">
        <f t="shared" ca="1" si="126"/>
        <v>0</v>
      </c>
      <c r="U336" s="79">
        <f t="shared" ca="1" si="127"/>
        <v>0</v>
      </c>
      <c r="V336" s="80">
        <f t="shared" ca="1" si="128"/>
        <v>0</v>
      </c>
      <c r="W336" s="80">
        <f t="shared" ca="1" si="129"/>
        <v>0</v>
      </c>
      <c r="X336">
        <f t="shared" ca="1" si="142"/>
        <v>0</v>
      </c>
      <c r="Y336" s="35">
        <f t="shared" ca="1" si="130"/>
        <v>0</v>
      </c>
      <c r="Z336" s="35">
        <f t="shared" ca="1" si="131"/>
        <v>0</v>
      </c>
      <c r="AA336" s="42">
        <f t="shared" ca="1" si="143"/>
        <v>0</v>
      </c>
      <c r="AB336" s="42">
        <f t="shared" ca="1" si="132"/>
        <v>0</v>
      </c>
    </row>
    <row r="337" spans="2:28" x14ac:dyDescent="0.25">
      <c r="B337">
        <v>335</v>
      </c>
      <c r="C337" s="35">
        <f t="shared" ca="1" si="133"/>
        <v>-27000</v>
      </c>
      <c r="D337" s="46">
        <f ca="1">IF(AB336&gt;0,ROUND(PMT(EvalSheet!$F$92/12,EvalSheet!$F$96*12,-C337),5),0)</f>
        <v>0</v>
      </c>
      <c r="E337" s="6">
        <f t="shared" ca="1" si="134"/>
        <v>0</v>
      </c>
      <c r="F337" s="2">
        <f t="shared" ca="1" si="120"/>
        <v>0</v>
      </c>
      <c r="G337" s="80">
        <f t="shared" ca="1" si="121"/>
        <v>0</v>
      </c>
      <c r="H337" s="79">
        <f t="shared" ca="1" si="122"/>
        <v>0</v>
      </c>
      <c r="I337" s="80">
        <f t="shared" ca="1" si="123"/>
        <v>0</v>
      </c>
      <c r="J337" s="80">
        <f t="shared" ca="1" si="124"/>
        <v>0</v>
      </c>
      <c r="K337" s="6">
        <f t="shared" ca="1" si="135"/>
        <v>0</v>
      </c>
      <c r="L337" s="7">
        <v>0</v>
      </c>
      <c r="M337" s="7">
        <f t="shared" ca="1" si="136"/>
        <v>0</v>
      </c>
      <c r="N337" s="7">
        <f t="shared" ca="1" si="137"/>
        <v>0</v>
      </c>
      <c r="O337" s="7">
        <f t="shared" ca="1" si="138"/>
        <v>0</v>
      </c>
      <c r="P337" s="7">
        <f t="shared" ca="1" si="139"/>
        <v>0</v>
      </c>
      <c r="Q337" s="6">
        <f t="shared" ca="1" si="140"/>
        <v>0</v>
      </c>
      <c r="R337" s="7">
        <f t="shared" ca="1" si="141"/>
        <v>0</v>
      </c>
      <c r="S337" s="2">
        <f t="shared" ca="1" si="125"/>
        <v>0</v>
      </c>
      <c r="T337" s="80">
        <f t="shared" ca="1" si="126"/>
        <v>0</v>
      </c>
      <c r="U337" s="79">
        <f t="shared" ca="1" si="127"/>
        <v>0</v>
      </c>
      <c r="V337" s="80">
        <f t="shared" ca="1" si="128"/>
        <v>0</v>
      </c>
      <c r="W337" s="80">
        <f t="shared" ca="1" si="129"/>
        <v>0</v>
      </c>
      <c r="X337">
        <f t="shared" ca="1" si="142"/>
        <v>0</v>
      </c>
      <c r="Y337" s="35">
        <f t="shared" ca="1" si="130"/>
        <v>0</v>
      </c>
      <c r="Z337" s="35">
        <f t="shared" ca="1" si="131"/>
        <v>0</v>
      </c>
      <c r="AA337" s="42">
        <f t="shared" ca="1" si="143"/>
        <v>0</v>
      </c>
      <c r="AB337" s="42">
        <f t="shared" ca="1" si="132"/>
        <v>0</v>
      </c>
    </row>
    <row r="338" spans="2:28" x14ac:dyDescent="0.25">
      <c r="B338">
        <v>336</v>
      </c>
      <c r="C338" s="35">
        <f t="shared" ca="1" si="133"/>
        <v>-27000</v>
      </c>
      <c r="D338" s="46">
        <f ca="1">IF(AB337&gt;0,ROUND(PMT(EvalSheet!$F$92/12,EvalSheet!$F$96*12,-C338),5),0)</f>
        <v>0</v>
      </c>
      <c r="E338" s="6">
        <f t="shared" ca="1" si="134"/>
        <v>0</v>
      </c>
      <c r="F338" s="2">
        <f t="shared" ca="1" si="120"/>
        <v>0</v>
      </c>
      <c r="G338" s="80">
        <f t="shared" ca="1" si="121"/>
        <v>0</v>
      </c>
      <c r="H338" s="79">
        <f t="shared" ca="1" si="122"/>
        <v>0</v>
      </c>
      <c r="I338" s="80">
        <f t="shared" ca="1" si="123"/>
        <v>0</v>
      </c>
      <c r="J338" s="80">
        <f t="shared" ca="1" si="124"/>
        <v>0</v>
      </c>
      <c r="K338" s="6">
        <f t="shared" ca="1" si="135"/>
        <v>0</v>
      </c>
      <c r="L338" s="7">
        <v>0</v>
      </c>
      <c r="M338" s="7">
        <f t="shared" ca="1" si="136"/>
        <v>0</v>
      </c>
      <c r="N338" s="7">
        <f t="shared" ca="1" si="137"/>
        <v>0</v>
      </c>
      <c r="O338" s="7">
        <f t="shared" ca="1" si="138"/>
        <v>0</v>
      </c>
      <c r="P338" s="7">
        <f t="shared" ca="1" si="139"/>
        <v>0</v>
      </c>
      <c r="Q338" s="6">
        <f t="shared" ca="1" si="140"/>
        <v>0</v>
      </c>
      <c r="R338" s="7">
        <f t="shared" ca="1" si="141"/>
        <v>0</v>
      </c>
      <c r="S338" s="2">
        <f t="shared" ca="1" si="125"/>
        <v>0</v>
      </c>
      <c r="T338" s="80">
        <f t="shared" ca="1" si="126"/>
        <v>0</v>
      </c>
      <c r="U338" s="79">
        <f t="shared" ca="1" si="127"/>
        <v>0</v>
      </c>
      <c r="V338" s="80">
        <f t="shared" ca="1" si="128"/>
        <v>0</v>
      </c>
      <c r="W338" s="80">
        <f t="shared" ca="1" si="129"/>
        <v>0</v>
      </c>
      <c r="X338">
        <f t="shared" ca="1" si="142"/>
        <v>0</v>
      </c>
      <c r="Y338" s="35">
        <f t="shared" ca="1" si="130"/>
        <v>0</v>
      </c>
      <c r="Z338" s="35">
        <f t="shared" ca="1" si="131"/>
        <v>0</v>
      </c>
      <c r="AA338" s="42">
        <f t="shared" ca="1" si="143"/>
        <v>0</v>
      </c>
      <c r="AB338" s="42">
        <f t="shared" ca="1" si="132"/>
        <v>0</v>
      </c>
    </row>
    <row r="339" spans="2:28" x14ac:dyDescent="0.25">
      <c r="B339">
        <v>337</v>
      </c>
      <c r="C339" s="35">
        <f t="shared" ca="1" si="133"/>
        <v>-27000</v>
      </c>
      <c r="D339" s="46">
        <f ca="1">IF(AB338&gt;0,ROUND(PMT(EvalSheet!$F$92/12,EvalSheet!$F$96*12,-C339),5),0)</f>
        <v>0</v>
      </c>
      <c r="E339" s="6">
        <f t="shared" ca="1" si="134"/>
        <v>0</v>
      </c>
      <c r="F339" s="2">
        <f t="shared" ca="1" si="120"/>
        <v>0</v>
      </c>
      <c r="G339" s="80">
        <f t="shared" ca="1" si="121"/>
        <v>0</v>
      </c>
      <c r="H339" s="79">
        <f t="shared" ca="1" si="122"/>
        <v>0</v>
      </c>
      <c r="I339" s="80">
        <f t="shared" ca="1" si="123"/>
        <v>0</v>
      </c>
      <c r="J339" s="80">
        <f t="shared" ca="1" si="124"/>
        <v>0</v>
      </c>
      <c r="K339" s="6">
        <f t="shared" ca="1" si="135"/>
        <v>0</v>
      </c>
      <c r="L339" s="7">
        <v>0</v>
      </c>
      <c r="M339" s="7">
        <f t="shared" ca="1" si="136"/>
        <v>0</v>
      </c>
      <c r="N339" s="7">
        <f t="shared" ca="1" si="137"/>
        <v>0</v>
      </c>
      <c r="O339" s="7">
        <f t="shared" ca="1" si="138"/>
        <v>0</v>
      </c>
      <c r="P339" s="7">
        <f t="shared" ca="1" si="139"/>
        <v>0</v>
      </c>
      <c r="Q339" s="6">
        <f t="shared" ca="1" si="140"/>
        <v>0</v>
      </c>
      <c r="R339" s="7">
        <f t="shared" ca="1" si="141"/>
        <v>0</v>
      </c>
      <c r="S339" s="2">
        <f t="shared" ca="1" si="125"/>
        <v>0</v>
      </c>
      <c r="T339" s="80">
        <f t="shared" ca="1" si="126"/>
        <v>0</v>
      </c>
      <c r="U339" s="79">
        <f t="shared" ca="1" si="127"/>
        <v>0</v>
      </c>
      <c r="V339" s="80">
        <f t="shared" ca="1" si="128"/>
        <v>0</v>
      </c>
      <c r="W339" s="80">
        <f t="shared" ca="1" si="129"/>
        <v>0</v>
      </c>
      <c r="X339">
        <f t="shared" ca="1" si="142"/>
        <v>0</v>
      </c>
      <c r="Y339" s="35">
        <f t="shared" ca="1" si="130"/>
        <v>0</v>
      </c>
      <c r="Z339" s="35">
        <f t="shared" ca="1" si="131"/>
        <v>0</v>
      </c>
      <c r="AA339" s="42">
        <f t="shared" ca="1" si="143"/>
        <v>0</v>
      </c>
      <c r="AB339" s="42">
        <f t="shared" ca="1" si="132"/>
        <v>0</v>
      </c>
    </row>
    <row r="340" spans="2:28" x14ac:dyDescent="0.25">
      <c r="B340">
        <v>338</v>
      </c>
      <c r="C340" s="35">
        <f t="shared" ca="1" si="133"/>
        <v>-27000</v>
      </c>
      <c r="D340" s="46">
        <f ca="1">IF(AB339&gt;0,ROUND(PMT(EvalSheet!$F$92/12,EvalSheet!$F$96*12,-C340),5),0)</f>
        <v>0</v>
      </c>
      <c r="E340" s="6">
        <f t="shared" ca="1" si="134"/>
        <v>0</v>
      </c>
      <c r="F340" s="2">
        <f t="shared" ca="1" si="120"/>
        <v>0</v>
      </c>
      <c r="G340" s="80">
        <f t="shared" ca="1" si="121"/>
        <v>0</v>
      </c>
      <c r="H340" s="79">
        <f t="shared" ca="1" si="122"/>
        <v>0</v>
      </c>
      <c r="I340" s="80">
        <f t="shared" ca="1" si="123"/>
        <v>0</v>
      </c>
      <c r="J340" s="80">
        <f t="shared" ca="1" si="124"/>
        <v>0</v>
      </c>
      <c r="K340" s="6">
        <f t="shared" ca="1" si="135"/>
        <v>0</v>
      </c>
      <c r="L340" s="7">
        <v>0</v>
      </c>
      <c r="M340" s="7">
        <f t="shared" ca="1" si="136"/>
        <v>0</v>
      </c>
      <c r="N340" s="7">
        <f t="shared" ca="1" si="137"/>
        <v>0</v>
      </c>
      <c r="O340" s="7">
        <f t="shared" ca="1" si="138"/>
        <v>0</v>
      </c>
      <c r="P340" s="7">
        <f t="shared" ca="1" si="139"/>
        <v>0</v>
      </c>
      <c r="Q340" s="6">
        <f t="shared" ca="1" si="140"/>
        <v>0</v>
      </c>
      <c r="R340" s="7">
        <f t="shared" ca="1" si="141"/>
        <v>0</v>
      </c>
      <c r="S340" s="2">
        <f t="shared" ca="1" si="125"/>
        <v>0</v>
      </c>
      <c r="T340" s="80">
        <f t="shared" ca="1" si="126"/>
        <v>0</v>
      </c>
      <c r="U340" s="79">
        <f t="shared" ca="1" si="127"/>
        <v>0</v>
      </c>
      <c r="V340" s="80">
        <f t="shared" ca="1" si="128"/>
        <v>0</v>
      </c>
      <c r="W340" s="80">
        <f t="shared" ca="1" si="129"/>
        <v>0</v>
      </c>
      <c r="X340">
        <f t="shared" ca="1" si="142"/>
        <v>0</v>
      </c>
      <c r="Y340" s="35">
        <f t="shared" ca="1" si="130"/>
        <v>0</v>
      </c>
      <c r="Z340" s="35">
        <f t="shared" ca="1" si="131"/>
        <v>0</v>
      </c>
      <c r="AA340" s="42">
        <f t="shared" ca="1" si="143"/>
        <v>0</v>
      </c>
      <c r="AB340" s="42">
        <f t="shared" ca="1" si="132"/>
        <v>0</v>
      </c>
    </row>
    <row r="341" spans="2:28" x14ac:dyDescent="0.25">
      <c r="B341">
        <v>339</v>
      </c>
      <c r="C341" s="35">
        <f t="shared" ca="1" si="133"/>
        <v>-27000</v>
      </c>
      <c r="D341" s="46">
        <f ca="1">IF(AB340&gt;0,ROUND(PMT(EvalSheet!$F$92/12,EvalSheet!$F$96*12,-C341),5),0)</f>
        <v>0</v>
      </c>
      <c r="E341" s="6">
        <f t="shared" ca="1" si="134"/>
        <v>0</v>
      </c>
      <c r="F341" s="2">
        <f t="shared" ca="1" si="120"/>
        <v>0</v>
      </c>
      <c r="G341" s="80">
        <f t="shared" ca="1" si="121"/>
        <v>0</v>
      </c>
      <c r="H341" s="79">
        <f t="shared" ca="1" si="122"/>
        <v>0</v>
      </c>
      <c r="I341" s="80">
        <f t="shared" ca="1" si="123"/>
        <v>0</v>
      </c>
      <c r="J341" s="80">
        <f t="shared" ca="1" si="124"/>
        <v>0</v>
      </c>
      <c r="K341" s="6">
        <f t="shared" ca="1" si="135"/>
        <v>0</v>
      </c>
      <c r="L341" s="7">
        <v>0</v>
      </c>
      <c r="M341" s="7">
        <f t="shared" ca="1" si="136"/>
        <v>0</v>
      </c>
      <c r="N341" s="7">
        <f t="shared" ca="1" si="137"/>
        <v>0</v>
      </c>
      <c r="O341" s="7">
        <f t="shared" ca="1" si="138"/>
        <v>0</v>
      </c>
      <c r="P341" s="7">
        <f t="shared" ca="1" si="139"/>
        <v>0</v>
      </c>
      <c r="Q341" s="6">
        <f t="shared" ca="1" si="140"/>
        <v>0</v>
      </c>
      <c r="R341" s="7">
        <f t="shared" ca="1" si="141"/>
        <v>0</v>
      </c>
      <c r="S341" s="2">
        <f t="shared" ca="1" si="125"/>
        <v>0</v>
      </c>
      <c r="T341" s="80">
        <f t="shared" ca="1" si="126"/>
        <v>0</v>
      </c>
      <c r="U341" s="79">
        <f t="shared" ca="1" si="127"/>
        <v>0</v>
      </c>
      <c r="V341" s="80">
        <f t="shared" ca="1" si="128"/>
        <v>0</v>
      </c>
      <c r="W341" s="80">
        <f t="shared" ca="1" si="129"/>
        <v>0</v>
      </c>
      <c r="X341">
        <f t="shared" ca="1" si="142"/>
        <v>0</v>
      </c>
      <c r="Y341" s="35">
        <f t="shared" ca="1" si="130"/>
        <v>0</v>
      </c>
      <c r="Z341" s="35">
        <f t="shared" ca="1" si="131"/>
        <v>0</v>
      </c>
      <c r="AA341" s="42">
        <f t="shared" ca="1" si="143"/>
        <v>0</v>
      </c>
      <c r="AB341" s="42">
        <f t="shared" ca="1" si="132"/>
        <v>0</v>
      </c>
    </row>
    <row r="342" spans="2:28" x14ac:dyDescent="0.25">
      <c r="B342">
        <v>340</v>
      </c>
      <c r="C342" s="35">
        <f t="shared" ca="1" si="133"/>
        <v>-27000</v>
      </c>
      <c r="D342" s="46">
        <f ca="1">IF(AB341&gt;0,ROUND(PMT(EvalSheet!$F$92/12,EvalSheet!$F$96*12,-C342),5),0)</f>
        <v>0</v>
      </c>
      <c r="E342" s="6">
        <f t="shared" ca="1" si="134"/>
        <v>0</v>
      </c>
      <c r="F342" s="2">
        <f t="shared" ca="1" si="120"/>
        <v>0</v>
      </c>
      <c r="G342" s="80">
        <f t="shared" ca="1" si="121"/>
        <v>0</v>
      </c>
      <c r="H342" s="79">
        <f t="shared" ca="1" si="122"/>
        <v>0</v>
      </c>
      <c r="I342" s="80">
        <f t="shared" ca="1" si="123"/>
        <v>0</v>
      </c>
      <c r="J342" s="80">
        <f t="shared" ca="1" si="124"/>
        <v>0</v>
      </c>
      <c r="K342" s="6">
        <f t="shared" ca="1" si="135"/>
        <v>0</v>
      </c>
      <c r="L342" s="7">
        <v>0</v>
      </c>
      <c r="M342" s="7">
        <f t="shared" ca="1" si="136"/>
        <v>0</v>
      </c>
      <c r="N342" s="7">
        <f t="shared" ca="1" si="137"/>
        <v>0</v>
      </c>
      <c r="O342" s="7">
        <f t="shared" ca="1" si="138"/>
        <v>0</v>
      </c>
      <c r="P342" s="7">
        <f t="shared" ca="1" si="139"/>
        <v>0</v>
      </c>
      <c r="Q342" s="6">
        <f t="shared" ca="1" si="140"/>
        <v>0</v>
      </c>
      <c r="R342" s="7">
        <f t="shared" ca="1" si="141"/>
        <v>0</v>
      </c>
      <c r="S342" s="2">
        <f t="shared" ca="1" si="125"/>
        <v>0</v>
      </c>
      <c r="T342" s="80">
        <f t="shared" ca="1" si="126"/>
        <v>0</v>
      </c>
      <c r="U342" s="79">
        <f t="shared" ca="1" si="127"/>
        <v>0</v>
      </c>
      <c r="V342" s="80">
        <f t="shared" ca="1" si="128"/>
        <v>0</v>
      </c>
      <c r="W342" s="80">
        <f t="shared" ca="1" si="129"/>
        <v>0</v>
      </c>
      <c r="X342">
        <f t="shared" ca="1" si="142"/>
        <v>0</v>
      </c>
      <c r="Y342" s="35">
        <f t="shared" ca="1" si="130"/>
        <v>0</v>
      </c>
      <c r="Z342" s="35">
        <f t="shared" ca="1" si="131"/>
        <v>0</v>
      </c>
      <c r="AA342" s="42">
        <f t="shared" ca="1" si="143"/>
        <v>0</v>
      </c>
      <c r="AB342" s="42">
        <f t="shared" ca="1" si="132"/>
        <v>0</v>
      </c>
    </row>
    <row r="343" spans="2:28" x14ac:dyDescent="0.25">
      <c r="B343">
        <v>341</v>
      </c>
      <c r="C343" s="35">
        <f t="shared" ca="1" si="133"/>
        <v>-27000</v>
      </c>
      <c r="D343" s="46">
        <f ca="1">IF(AB342&gt;0,ROUND(PMT(EvalSheet!$F$92/12,EvalSheet!$F$96*12,-C343),5),0)</f>
        <v>0</v>
      </c>
      <c r="E343" s="6">
        <f t="shared" ca="1" si="134"/>
        <v>0</v>
      </c>
      <c r="F343" s="2">
        <f t="shared" ca="1" si="120"/>
        <v>0</v>
      </c>
      <c r="G343" s="80">
        <f t="shared" ca="1" si="121"/>
        <v>0</v>
      </c>
      <c r="H343" s="79">
        <f t="shared" ca="1" si="122"/>
        <v>0</v>
      </c>
      <c r="I343" s="80">
        <f t="shared" ca="1" si="123"/>
        <v>0</v>
      </c>
      <c r="J343" s="80">
        <f t="shared" ca="1" si="124"/>
        <v>0</v>
      </c>
      <c r="K343" s="6">
        <f t="shared" ca="1" si="135"/>
        <v>0</v>
      </c>
      <c r="L343" s="7">
        <v>0</v>
      </c>
      <c r="M343" s="7">
        <f t="shared" ca="1" si="136"/>
        <v>0</v>
      </c>
      <c r="N343" s="7">
        <f t="shared" ca="1" si="137"/>
        <v>0</v>
      </c>
      <c r="O343" s="7">
        <f t="shared" ca="1" si="138"/>
        <v>0</v>
      </c>
      <c r="P343" s="7">
        <f t="shared" ca="1" si="139"/>
        <v>0</v>
      </c>
      <c r="Q343" s="6">
        <f t="shared" ca="1" si="140"/>
        <v>0</v>
      </c>
      <c r="R343" s="7">
        <f t="shared" ca="1" si="141"/>
        <v>0</v>
      </c>
      <c r="S343" s="2">
        <f t="shared" ca="1" si="125"/>
        <v>0</v>
      </c>
      <c r="T343" s="80">
        <f t="shared" ca="1" si="126"/>
        <v>0</v>
      </c>
      <c r="U343" s="79">
        <f t="shared" ca="1" si="127"/>
        <v>0</v>
      </c>
      <c r="V343" s="80">
        <f t="shared" ca="1" si="128"/>
        <v>0</v>
      </c>
      <c r="W343" s="80">
        <f t="shared" ca="1" si="129"/>
        <v>0</v>
      </c>
      <c r="X343">
        <f t="shared" ca="1" si="142"/>
        <v>0</v>
      </c>
      <c r="Y343" s="35">
        <f t="shared" ca="1" si="130"/>
        <v>0</v>
      </c>
      <c r="Z343" s="35">
        <f t="shared" ca="1" si="131"/>
        <v>0</v>
      </c>
      <c r="AA343" s="42">
        <f t="shared" ca="1" si="143"/>
        <v>0</v>
      </c>
      <c r="AB343" s="42">
        <f t="shared" ca="1" si="132"/>
        <v>0</v>
      </c>
    </row>
    <row r="344" spans="2:28" x14ac:dyDescent="0.25">
      <c r="B344">
        <v>342</v>
      </c>
      <c r="C344" s="35">
        <f t="shared" ca="1" si="133"/>
        <v>-27000</v>
      </c>
      <c r="D344" s="46">
        <f ca="1">IF(AB343&gt;0,ROUND(PMT(EvalSheet!$F$92/12,EvalSheet!$F$96*12,-C344),5),0)</f>
        <v>0</v>
      </c>
      <c r="E344" s="6">
        <f t="shared" ca="1" si="134"/>
        <v>0</v>
      </c>
      <c r="F344" s="2">
        <f t="shared" ca="1" si="120"/>
        <v>0</v>
      </c>
      <c r="G344" s="80">
        <f t="shared" ca="1" si="121"/>
        <v>0</v>
      </c>
      <c r="H344" s="79">
        <f t="shared" ca="1" si="122"/>
        <v>0</v>
      </c>
      <c r="I344" s="80">
        <f t="shared" ca="1" si="123"/>
        <v>0</v>
      </c>
      <c r="J344" s="80">
        <f t="shared" ca="1" si="124"/>
        <v>0</v>
      </c>
      <c r="K344" s="6">
        <f t="shared" ca="1" si="135"/>
        <v>0</v>
      </c>
      <c r="L344" s="7">
        <v>0</v>
      </c>
      <c r="M344" s="7">
        <f t="shared" ca="1" si="136"/>
        <v>0</v>
      </c>
      <c r="N344" s="7">
        <f t="shared" ca="1" si="137"/>
        <v>0</v>
      </c>
      <c r="O344" s="7">
        <f t="shared" ca="1" si="138"/>
        <v>0</v>
      </c>
      <c r="P344" s="7">
        <f t="shared" ca="1" si="139"/>
        <v>0</v>
      </c>
      <c r="Q344" s="6">
        <f t="shared" ca="1" si="140"/>
        <v>0</v>
      </c>
      <c r="R344" s="7">
        <f t="shared" ca="1" si="141"/>
        <v>0</v>
      </c>
      <c r="S344" s="2">
        <f t="shared" ca="1" si="125"/>
        <v>0</v>
      </c>
      <c r="T344" s="80">
        <f t="shared" ca="1" si="126"/>
        <v>0</v>
      </c>
      <c r="U344" s="79">
        <f t="shared" ca="1" si="127"/>
        <v>0</v>
      </c>
      <c r="V344" s="80">
        <f t="shared" ca="1" si="128"/>
        <v>0</v>
      </c>
      <c r="W344" s="80">
        <f t="shared" ca="1" si="129"/>
        <v>0</v>
      </c>
      <c r="X344">
        <f t="shared" ca="1" si="142"/>
        <v>0</v>
      </c>
      <c r="Y344" s="35">
        <f t="shared" ca="1" si="130"/>
        <v>0</v>
      </c>
      <c r="Z344" s="35">
        <f t="shared" ca="1" si="131"/>
        <v>0</v>
      </c>
      <c r="AA344" s="42">
        <f t="shared" ca="1" si="143"/>
        <v>0</v>
      </c>
      <c r="AB344" s="42">
        <f t="shared" ca="1" si="132"/>
        <v>0</v>
      </c>
    </row>
    <row r="345" spans="2:28" x14ac:dyDescent="0.25">
      <c r="B345">
        <v>343</v>
      </c>
      <c r="C345" s="35">
        <f t="shared" ca="1" si="133"/>
        <v>-27000</v>
      </c>
      <c r="D345" s="46">
        <f ca="1">IF(AB344&gt;0,ROUND(PMT(EvalSheet!$F$92/12,EvalSheet!$F$96*12,-C345),5),0)</f>
        <v>0</v>
      </c>
      <c r="E345" s="6">
        <f t="shared" ca="1" si="134"/>
        <v>0</v>
      </c>
      <c r="F345" s="2">
        <f t="shared" ca="1" si="120"/>
        <v>0</v>
      </c>
      <c r="G345" s="80">
        <f t="shared" ca="1" si="121"/>
        <v>0</v>
      </c>
      <c r="H345" s="79">
        <f t="shared" ca="1" si="122"/>
        <v>0</v>
      </c>
      <c r="I345" s="80">
        <f t="shared" ca="1" si="123"/>
        <v>0</v>
      </c>
      <c r="J345" s="80">
        <f t="shared" ca="1" si="124"/>
        <v>0</v>
      </c>
      <c r="K345" s="6">
        <f t="shared" ca="1" si="135"/>
        <v>0</v>
      </c>
      <c r="L345" s="7">
        <v>0</v>
      </c>
      <c r="M345" s="7">
        <f t="shared" ca="1" si="136"/>
        <v>0</v>
      </c>
      <c r="N345" s="7">
        <f t="shared" ca="1" si="137"/>
        <v>0</v>
      </c>
      <c r="O345" s="7">
        <f t="shared" ca="1" si="138"/>
        <v>0</v>
      </c>
      <c r="P345" s="7">
        <f t="shared" ca="1" si="139"/>
        <v>0</v>
      </c>
      <c r="Q345" s="6">
        <f t="shared" ca="1" si="140"/>
        <v>0</v>
      </c>
      <c r="R345" s="7">
        <f t="shared" ca="1" si="141"/>
        <v>0</v>
      </c>
      <c r="S345" s="2">
        <f t="shared" ca="1" si="125"/>
        <v>0</v>
      </c>
      <c r="T345" s="80">
        <f t="shared" ca="1" si="126"/>
        <v>0</v>
      </c>
      <c r="U345" s="79">
        <f t="shared" ca="1" si="127"/>
        <v>0</v>
      </c>
      <c r="V345" s="80">
        <f t="shared" ca="1" si="128"/>
        <v>0</v>
      </c>
      <c r="W345" s="80">
        <f t="shared" ca="1" si="129"/>
        <v>0</v>
      </c>
      <c r="X345">
        <f t="shared" ca="1" si="142"/>
        <v>0</v>
      </c>
      <c r="Y345" s="35">
        <f t="shared" ca="1" si="130"/>
        <v>0</v>
      </c>
      <c r="Z345" s="35">
        <f t="shared" ca="1" si="131"/>
        <v>0</v>
      </c>
      <c r="AA345" s="42">
        <f t="shared" ca="1" si="143"/>
        <v>0</v>
      </c>
      <c r="AB345" s="42">
        <f t="shared" ca="1" si="132"/>
        <v>0</v>
      </c>
    </row>
    <row r="346" spans="2:28" x14ac:dyDescent="0.25">
      <c r="B346">
        <v>344</v>
      </c>
      <c r="C346" s="35">
        <f t="shared" ca="1" si="133"/>
        <v>-27000</v>
      </c>
      <c r="D346" s="46">
        <f ca="1">IF(AB345&gt;0,ROUND(PMT(EvalSheet!$F$92/12,EvalSheet!$F$96*12,-C346),5),0)</f>
        <v>0</v>
      </c>
      <c r="E346" s="6">
        <f t="shared" ca="1" si="134"/>
        <v>0</v>
      </c>
      <c r="F346" s="2">
        <f t="shared" ca="1" si="120"/>
        <v>0</v>
      </c>
      <c r="G346" s="80">
        <f t="shared" ca="1" si="121"/>
        <v>0</v>
      </c>
      <c r="H346" s="79">
        <f t="shared" ca="1" si="122"/>
        <v>0</v>
      </c>
      <c r="I346" s="80">
        <f t="shared" ca="1" si="123"/>
        <v>0</v>
      </c>
      <c r="J346" s="80">
        <f t="shared" ca="1" si="124"/>
        <v>0</v>
      </c>
      <c r="K346" s="6">
        <f t="shared" ca="1" si="135"/>
        <v>0</v>
      </c>
      <c r="L346" s="7">
        <v>0</v>
      </c>
      <c r="M346" s="7">
        <f t="shared" ca="1" si="136"/>
        <v>0</v>
      </c>
      <c r="N346" s="7">
        <f t="shared" ca="1" si="137"/>
        <v>0</v>
      </c>
      <c r="O346" s="7">
        <f t="shared" ca="1" si="138"/>
        <v>0</v>
      </c>
      <c r="P346" s="7">
        <f t="shared" ca="1" si="139"/>
        <v>0</v>
      </c>
      <c r="Q346" s="6">
        <f t="shared" ca="1" si="140"/>
        <v>0</v>
      </c>
      <c r="R346" s="7">
        <f t="shared" ca="1" si="141"/>
        <v>0</v>
      </c>
      <c r="S346" s="2">
        <f t="shared" ca="1" si="125"/>
        <v>0</v>
      </c>
      <c r="T346" s="80">
        <f t="shared" ca="1" si="126"/>
        <v>0</v>
      </c>
      <c r="U346" s="79">
        <f t="shared" ca="1" si="127"/>
        <v>0</v>
      </c>
      <c r="V346" s="80">
        <f t="shared" ca="1" si="128"/>
        <v>0</v>
      </c>
      <c r="W346" s="80">
        <f t="shared" ca="1" si="129"/>
        <v>0</v>
      </c>
      <c r="X346">
        <f t="shared" ca="1" si="142"/>
        <v>0</v>
      </c>
      <c r="Y346" s="35">
        <f t="shared" ca="1" si="130"/>
        <v>0</v>
      </c>
      <c r="Z346" s="35">
        <f t="shared" ca="1" si="131"/>
        <v>0</v>
      </c>
      <c r="AA346" s="42">
        <f t="shared" ca="1" si="143"/>
        <v>0</v>
      </c>
      <c r="AB346" s="42">
        <f t="shared" ca="1" si="132"/>
        <v>0</v>
      </c>
    </row>
    <row r="347" spans="2:28" x14ac:dyDescent="0.25">
      <c r="B347">
        <v>345</v>
      </c>
      <c r="C347" s="35">
        <f t="shared" ca="1" si="133"/>
        <v>-27000</v>
      </c>
      <c r="D347" s="46">
        <f ca="1">IF(AB346&gt;0,ROUND(PMT(EvalSheet!$F$92/12,EvalSheet!$F$96*12,-C347),5),0)</f>
        <v>0</v>
      </c>
      <c r="E347" s="6">
        <f t="shared" ca="1" si="134"/>
        <v>0</v>
      </c>
      <c r="F347" s="2">
        <f t="shared" ca="1" si="120"/>
        <v>0</v>
      </c>
      <c r="G347" s="80">
        <f t="shared" ca="1" si="121"/>
        <v>0</v>
      </c>
      <c r="H347" s="79">
        <f t="shared" ca="1" si="122"/>
        <v>0</v>
      </c>
      <c r="I347" s="80">
        <f t="shared" ca="1" si="123"/>
        <v>0</v>
      </c>
      <c r="J347" s="80">
        <f t="shared" ca="1" si="124"/>
        <v>0</v>
      </c>
      <c r="K347" s="6">
        <f t="shared" ca="1" si="135"/>
        <v>0</v>
      </c>
      <c r="L347" s="7">
        <v>0</v>
      </c>
      <c r="M347" s="7">
        <f t="shared" ca="1" si="136"/>
        <v>0</v>
      </c>
      <c r="N347" s="7">
        <f t="shared" ca="1" si="137"/>
        <v>0</v>
      </c>
      <c r="O347" s="7">
        <f t="shared" ca="1" si="138"/>
        <v>0</v>
      </c>
      <c r="P347" s="7">
        <f t="shared" ca="1" si="139"/>
        <v>0</v>
      </c>
      <c r="Q347" s="6">
        <f t="shared" ca="1" si="140"/>
        <v>0</v>
      </c>
      <c r="R347" s="7">
        <f t="shared" ca="1" si="141"/>
        <v>0</v>
      </c>
      <c r="S347" s="2">
        <f t="shared" ca="1" si="125"/>
        <v>0</v>
      </c>
      <c r="T347" s="80">
        <f t="shared" ca="1" si="126"/>
        <v>0</v>
      </c>
      <c r="U347" s="79">
        <f t="shared" ca="1" si="127"/>
        <v>0</v>
      </c>
      <c r="V347" s="80">
        <f t="shared" ca="1" si="128"/>
        <v>0</v>
      </c>
      <c r="W347" s="80">
        <f t="shared" ca="1" si="129"/>
        <v>0</v>
      </c>
      <c r="X347">
        <f t="shared" ca="1" si="142"/>
        <v>0</v>
      </c>
      <c r="Y347" s="35">
        <f t="shared" ca="1" si="130"/>
        <v>0</v>
      </c>
      <c r="Z347" s="35">
        <f t="shared" ca="1" si="131"/>
        <v>0</v>
      </c>
      <c r="AA347" s="42">
        <f t="shared" ca="1" si="143"/>
        <v>0</v>
      </c>
      <c r="AB347" s="42">
        <f t="shared" ca="1" si="132"/>
        <v>0</v>
      </c>
    </row>
    <row r="348" spans="2:28" x14ac:dyDescent="0.25">
      <c r="B348">
        <v>346</v>
      </c>
      <c r="C348" s="35">
        <f t="shared" ca="1" si="133"/>
        <v>-27000</v>
      </c>
      <c r="D348" s="46">
        <f ca="1">IF(AB347&gt;0,ROUND(PMT(EvalSheet!$F$92/12,EvalSheet!$F$96*12,-C348),5),0)</f>
        <v>0</v>
      </c>
      <c r="E348" s="6">
        <f t="shared" ca="1" si="134"/>
        <v>0</v>
      </c>
      <c r="F348" s="2">
        <f t="shared" ca="1" si="120"/>
        <v>0</v>
      </c>
      <c r="G348" s="80">
        <f t="shared" ca="1" si="121"/>
        <v>0</v>
      </c>
      <c r="H348" s="79">
        <f t="shared" ca="1" si="122"/>
        <v>0</v>
      </c>
      <c r="I348" s="80">
        <f t="shared" ca="1" si="123"/>
        <v>0</v>
      </c>
      <c r="J348" s="80">
        <f t="shared" ca="1" si="124"/>
        <v>0</v>
      </c>
      <c r="K348" s="6">
        <f t="shared" ca="1" si="135"/>
        <v>0</v>
      </c>
      <c r="L348" s="7">
        <v>0</v>
      </c>
      <c r="M348" s="7">
        <f t="shared" ca="1" si="136"/>
        <v>0</v>
      </c>
      <c r="N348" s="7">
        <f t="shared" ca="1" si="137"/>
        <v>0</v>
      </c>
      <c r="O348" s="7">
        <f t="shared" ca="1" si="138"/>
        <v>0</v>
      </c>
      <c r="P348" s="7">
        <f t="shared" ca="1" si="139"/>
        <v>0</v>
      </c>
      <c r="Q348" s="6">
        <f t="shared" ca="1" si="140"/>
        <v>0</v>
      </c>
      <c r="R348" s="7">
        <f t="shared" ca="1" si="141"/>
        <v>0</v>
      </c>
      <c r="S348" s="2">
        <f t="shared" ca="1" si="125"/>
        <v>0</v>
      </c>
      <c r="T348" s="80">
        <f t="shared" ca="1" si="126"/>
        <v>0</v>
      </c>
      <c r="U348" s="79">
        <f t="shared" ca="1" si="127"/>
        <v>0</v>
      </c>
      <c r="V348" s="80">
        <f t="shared" ca="1" si="128"/>
        <v>0</v>
      </c>
      <c r="W348" s="80">
        <f t="shared" ca="1" si="129"/>
        <v>0</v>
      </c>
      <c r="X348">
        <f t="shared" ca="1" si="142"/>
        <v>0</v>
      </c>
      <c r="Y348" s="35">
        <f t="shared" ca="1" si="130"/>
        <v>0</v>
      </c>
      <c r="Z348" s="35">
        <f t="shared" ca="1" si="131"/>
        <v>0</v>
      </c>
      <c r="AA348" s="42">
        <f t="shared" ca="1" si="143"/>
        <v>0</v>
      </c>
      <c r="AB348" s="42">
        <f t="shared" ca="1" si="132"/>
        <v>0</v>
      </c>
    </row>
    <row r="349" spans="2:28" x14ac:dyDescent="0.25">
      <c r="B349">
        <v>347</v>
      </c>
      <c r="C349" s="35">
        <f t="shared" ca="1" si="133"/>
        <v>-27000</v>
      </c>
      <c r="D349" s="46">
        <f ca="1">IF(AB348&gt;0,ROUND(PMT(EvalSheet!$F$92/12,EvalSheet!$F$96*12,-C349),5),0)</f>
        <v>0</v>
      </c>
      <c r="E349" s="6">
        <f t="shared" ca="1" si="134"/>
        <v>0</v>
      </c>
      <c r="F349" s="2">
        <f t="shared" ca="1" si="120"/>
        <v>0</v>
      </c>
      <c r="G349" s="80">
        <f t="shared" ca="1" si="121"/>
        <v>0</v>
      </c>
      <c r="H349" s="79">
        <f t="shared" ca="1" si="122"/>
        <v>0</v>
      </c>
      <c r="I349" s="80">
        <f t="shared" ca="1" si="123"/>
        <v>0</v>
      </c>
      <c r="J349" s="80">
        <f t="shared" ca="1" si="124"/>
        <v>0</v>
      </c>
      <c r="K349" s="6">
        <f t="shared" ca="1" si="135"/>
        <v>0</v>
      </c>
      <c r="L349" s="7">
        <v>0</v>
      </c>
      <c r="M349" s="7">
        <f t="shared" ca="1" si="136"/>
        <v>0</v>
      </c>
      <c r="N349" s="7">
        <f t="shared" ca="1" si="137"/>
        <v>0</v>
      </c>
      <c r="O349" s="7">
        <f t="shared" ca="1" si="138"/>
        <v>0</v>
      </c>
      <c r="P349" s="7">
        <f t="shared" ca="1" si="139"/>
        <v>0</v>
      </c>
      <c r="Q349" s="6">
        <f t="shared" ca="1" si="140"/>
        <v>0</v>
      </c>
      <c r="R349" s="7">
        <f t="shared" ca="1" si="141"/>
        <v>0</v>
      </c>
      <c r="S349" s="2">
        <f t="shared" ca="1" si="125"/>
        <v>0</v>
      </c>
      <c r="T349" s="80">
        <f t="shared" ca="1" si="126"/>
        <v>0</v>
      </c>
      <c r="U349" s="79">
        <f t="shared" ca="1" si="127"/>
        <v>0</v>
      </c>
      <c r="V349" s="80">
        <f t="shared" ca="1" si="128"/>
        <v>0</v>
      </c>
      <c r="W349" s="80">
        <f t="shared" ca="1" si="129"/>
        <v>0</v>
      </c>
      <c r="X349">
        <f t="shared" ca="1" si="142"/>
        <v>0</v>
      </c>
      <c r="Y349" s="35">
        <f t="shared" ca="1" si="130"/>
        <v>0</v>
      </c>
      <c r="Z349" s="35">
        <f t="shared" ca="1" si="131"/>
        <v>0</v>
      </c>
      <c r="AA349" s="42">
        <f t="shared" ca="1" si="143"/>
        <v>0</v>
      </c>
      <c r="AB349" s="42">
        <f t="shared" ca="1" si="132"/>
        <v>0</v>
      </c>
    </row>
    <row r="350" spans="2:28" x14ac:dyDescent="0.25">
      <c r="B350">
        <v>348</v>
      </c>
      <c r="C350" s="35">
        <f t="shared" ca="1" si="133"/>
        <v>-27000</v>
      </c>
      <c r="D350" s="46">
        <f ca="1">IF(AB349&gt;0,ROUND(PMT(EvalSheet!$F$92/12,EvalSheet!$F$96*12,-C350),5),0)</f>
        <v>0</v>
      </c>
      <c r="E350" s="6">
        <f t="shared" ca="1" si="134"/>
        <v>0</v>
      </c>
      <c r="F350" s="2">
        <f t="shared" ca="1" si="120"/>
        <v>0</v>
      </c>
      <c r="G350" s="80">
        <f t="shared" ca="1" si="121"/>
        <v>0</v>
      </c>
      <c r="H350" s="79">
        <f t="shared" ca="1" si="122"/>
        <v>0</v>
      </c>
      <c r="I350" s="80">
        <f t="shared" ca="1" si="123"/>
        <v>0</v>
      </c>
      <c r="J350" s="80">
        <f t="shared" ca="1" si="124"/>
        <v>0</v>
      </c>
      <c r="K350" s="6">
        <f t="shared" ca="1" si="135"/>
        <v>0</v>
      </c>
      <c r="L350" s="7">
        <v>0</v>
      </c>
      <c r="M350" s="7">
        <f t="shared" ca="1" si="136"/>
        <v>0</v>
      </c>
      <c r="N350" s="7">
        <f t="shared" ca="1" si="137"/>
        <v>0</v>
      </c>
      <c r="O350" s="7">
        <f t="shared" ca="1" si="138"/>
        <v>0</v>
      </c>
      <c r="P350" s="7">
        <f t="shared" ca="1" si="139"/>
        <v>0</v>
      </c>
      <c r="Q350" s="6">
        <f t="shared" ca="1" si="140"/>
        <v>0</v>
      </c>
      <c r="R350" s="7">
        <f t="shared" ca="1" si="141"/>
        <v>0</v>
      </c>
      <c r="S350" s="2">
        <f t="shared" ca="1" si="125"/>
        <v>0</v>
      </c>
      <c r="T350" s="80">
        <f t="shared" ca="1" si="126"/>
        <v>0</v>
      </c>
      <c r="U350" s="79">
        <f t="shared" ca="1" si="127"/>
        <v>0</v>
      </c>
      <c r="V350" s="80">
        <f t="shared" ca="1" si="128"/>
        <v>0</v>
      </c>
      <c r="W350" s="80">
        <f t="shared" ca="1" si="129"/>
        <v>0</v>
      </c>
      <c r="X350">
        <f t="shared" ca="1" si="142"/>
        <v>0</v>
      </c>
      <c r="Y350" s="35">
        <f t="shared" ca="1" si="130"/>
        <v>0</v>
      </c>
      <c r="Z350" s="35">
        <f t="shared" ca="1" si="131"/>
        <v>0</v>
      </c>
      <c r="AA350" s="42">
        <f t="shared" ca="1" si="143"/>
        <v>0</v>
      </c>
      <c r="AB350" s="42">
        <f t="shared" ca="1" si="132"/>
        <v>0</v>
      </c>
    </row>
    <row r="351" spans="2:28" x14ac:dyDescent="0.25">
      <c r="B351">
        <v>349</v>
      </c>
      <c r="C351" s="35">
        <f t="shared" ca="1" si="133"/>
        <v>-27000</v>
      </c>
      <c r="D351" s="46">
        <f ca="1">IF(AB350&gt;0,ROUND(PMT(EvalSheet!$F$92/12,EvalSheet!$F$96*12,-C351),5),0)</f>
        <v>0</v>
      </c>
      <c r="E351" s="6">
        <f t="shared" ca="1" si="134"/>
        <v>0</v>
      </c>
      <c r="F351" s="2">
        <f t="shared" ca="1" si="120"/>
        <v>0</v>
      </c>
      <c r="G351" s="80">
        <f t="shared" ca="1" si="121"/>
        <v>0</v>
      </c>
      <c r="H351" s="79">
        <f t="shared" ca="1" si="122"/>
        <v>0</v>
      </c>
      <c r="I351" s="80">
        <f t="shared" ca="1" si="123"/>
        <v>0</v>
      </c>
      <c r="J351" s="80">
        <f t="shared" ca="1" si="124"/>
        <v>0</v>
      </c>
      <c r="K351" s="6">
        <f t="shared" ca="1" si="135"/>
        <v>0</v>
      </c>
      <c r="L351" s="7">
        <v>0</v>
      </c>
      <c r="M351" s="7">
        <f t="shared" ca="1" si="136"/>
        <v>0</v>
      </c>
      <c r="N351" s="7">
        <f t="shared" ca="1" si="137"/>
        <v>0</v>
      </c>
      <c r="O351" s="7">
        <f t="shared" ca="1" si="138"/>
        <v>0</v>
      </c>
      <c r="P351" s="7">
        <f t="shared" ca="1" si="139"/>
        <v>0</v>
      </c>
      <c r="Q351" s="6">
        <f t="shared" ca="1" si="140"/>
        <v>0</v>
      </c>
      <c r="R351" s="7">
        <f t="shared" ca="1" si="141"/>
        <v>0</v>
      </c>
      <c r="S351" s="2">
        <f t="shared" ca="1" si="125"/>
        <v>0</v>
      </c>
      <c r="T351" s="80">
        <f t="shared" ca="1" si="126"/>
        <v>0</v>
      </c>
      <c r="U351" s="79">
        <f t="shared" ca="1" si="127"/>
        <v>0</v>
      </c>
      <c r="V351" s="80">
        <f t="shared" ca="1" si="128"/>
        <v>0</v>
      </c>
      <c r="W351" s="80">
        <f t="shared" ca="1" si="129"/>
        <v>0</v>
      </c>
      <c r="X351">
        <f t="shared" ca="1" si="142"/>
        <v>0</v>
      </c>
      <c r="Y351" s="35">
        <f t="shared" ca="1" si="130"/>
        <v>0</v>
      </c>
      <c r="Z351" s="35">
        <f t="shared" ca="1" si="131"/>
        <v>0</v>
      </c>
      <c r="AA351" s="42">
        <f t="shared" ca="1" si="143"/>
        <v>0</v>
      </c>
      <c r="AB351" s="42">
        <f t="shared" ca="1" si="132"/>
        <v>0</v>
      </c>
    </row>
    <row r="352" spans="2:28" x14ac:dyDescent="0.25">
      <c r="B352">
        <v>350</v>
      </c>
      <c r="C352" s="35">
        <f t="shared" ca="1" si="133"/>
        <v>-27000</v>
      </c>
      <c r="D352" s="46">
        <f ca="1">IF(AB351&gt;0,ROUND(PMT(EvalSheet!$F$92/12,EvalSheet!$F$96*12,-C352),5),0)</f>
        <v>0</v>
      </c>
      <c r="E352" s="6">
        <f t="shared" ca="1" si="134"/>
        <v>0</v>
      </c>
      <c r="F352" s="2">
        <f t="shared" ca="1" si="120"/>
        <v>0</v>
      </c>
      <c r="G352" s="80">
        <f t="shared" ca="1" si="121"/>
        <v>0</v>
      </c>
      <c r="H352" s="79">
        <f t="shared" ca="1" si="122"/>
        <v>0</v>
      </c>
      <c r="I352" s="80">
        <f t="shared" ca="1" si="123"/>
        <v>0</v>
      </c>
      <c r="J352" s="80">
        <f t="shared" ca="1" si="124"/>
        <v>0</v>
      </c>
      <c r="K352" s="6">
        <f t="shared" ca="1" si="135"/>
        <v>0</v>
      </c>
      <c r="L352" s="7">
        <v>0</v>
      </c>
      <c r="M352" s="7">
        <f t="shared" ca="1" si="136"/>
        <v>0</v>
      </c>
      <c r="N352" s="7">
        <f t="shared" ca="1" si="137"/>
        <v>0</v>
      </c>
      <c r="O352" s="7">
        <f t="shared" ca="1" si="138"/>
        <v>0</v>
      </c>
      <c r="P352" s="7">
        <f t="shared" ca="1" si="139"/>
        <v>0</v>
      </c>
      <c r="Q352" s="6">
        <f t="shared" ca="1" si="140"/>
        <v>0</v>
      </c>
      <c r="R352" s="7">
        <f t="shared" ca="1" si="141"/>
        <v>0</v>
      </c>
      <c r="S352" s="2">
        <f t="shared" ca="1" si="125"/>
        <v>0</v>
      </c>
      <c r="T352" s="80">
        <f t="shared" ca="1" si="126"/>
        <v>0</v>
      </c>
      <c r="U352" s="79">
        <f t="shared" ca="1" si="127"/>
        <v>0</v>
      </c>
      <c r="V352" s="80">
        <f t="shared" ca="1" si="128"/>
        <v>0</v>
      </c>
      <c r="W352" s="80">
        <f t="shared" ca="1" si="129"/>
        <v>0</v>
      </c>
      <c r="X352">
        <f t="shared" ca="1" si="142"/>
        <v>0</v>
      </c>
      <c r="Y352" s="35">
        <f t="shared" ca="1" si="130"/>
        <v>0</v>
      </c>
      <c r="Z352" s="35">
        <f t="shared" ca="1" si="131"/>
        <v>0</v>
      </c>
      <c r="AA352" s="42">
        <f t="shared" ca="1" si="143"/>
        <v>0</v>
      </c>
      <c r="AB352" s="42">
        <f t="shared" ca="1" si="132"/>
        <v>0</v>
      </c>
    </row>
    <row r="353" spans="2:28" x14ac:dyDescent="0.25">
      <c r="B353">
        <v>351</v>
      </c>
      <c r="C353" s="35">
        <f t="shared" ca="1" si="133"/>
        <v>-27000</v>
      </c>
      <c r="D353" s="46">
        <f ca="1">IF(AB352&gt;0,ROUND(PMT(EvalSheet!$F$92/12,EvalSheet!$F$96*12,-C353),5),0)</f>
        <v>0</v>
      </c>
      <c r="E353" s="6">
        <f t="shared" ca="1" si="134"/>
        <v>0</v>
      </c>
      <c r="F353" s="2">
        <f t="shared" ca="1" si="120"/>
        <v>0</v>
      </c>
      <c r="G353" s="80">
        <f t="shared" ca="1" si="121"/>
        <v>0</v>
      </c>
      <c r="H353" s="79">
        <f t="shared" ca="1" si="122"/>
        <v>0</v>
      </c>
      <c r="I353" s="80">
        <f t="shared" ca="1" si="123"/>
        <v>0</v>
      </c>
      <c r="J353" s="80">
        <f t="shared" ca="1" si="124"/>
        <v>0</v>
      </c>
      <c r="K353" s="6">
        <f t="shared" ca="1" si="135"/>
        <v>0</v>
      </c>
      <c r="L353" s="7">
        <v>0</v>
      </c>
      <c r="M353" s="7">
        <f t="shared" ca="1" si="136"/>
        <v>0</v>
      </c>
      <c r="N353" s="7">
        <f t="shared" ca="1" si="137"/>
        <v>0</v>
      </c>
      <c r="O353" s="7">
        <f t="shared" ca="1" si="138"/>
        <v>0</v>
      </c>
      <c r="P353" s="7">
        <f t="shared" ca="1" si="139"/>
        <v>0</v>
      </c>
      <c r="Q353" s="6">
        <f t="shared" ca="1" si="140"/>
        <v>0</v>
      </c>
      <c r="R353" s="7">
        <f t="shared" ca="1" si="141"/>
        <v>0</v>
      </c>
      <c r="S353" s="2">
        <f t="shared" ca="1" si="125"/>
        <v>0</v>
      </c>
      <c r="T353" s="80">
        <f t="shared" ca="1" si="126"/>
        <v>0</v>
      </c>
      <c r="U353" s="79">
        <f t="shared" ca="1" si="127"/>
        <v>0</v>
      </c>
      <c r="V353" s="80">
        <f t="shared" ca="1" si="128"/>
        <v>0</v>
      </c>
      <c r="W353" s="80">
        <f t="shared" ca="1" si="129"/>
        <v>0</v>
      </c>
      <c r="X353">
        <f t="shared" ca="1" si="142"/>
        <v>0</v>
      </c>
      <c r="Y353" s="35">
        <f t="shared" ca="1" si="130"/>
        <v>0</v>
      </c>
      <c r="Z353" s="35">
        <f t="shared" ca="1" si="131"/>
        <v>0</v>
      </c>
      <c r="AA353" s="42">
        <f t="shared" ca="1" si="143"/>
        <v>0</v>
      </c>
      <c r="AB353" s="42">
        <f t="shared" ca="1" si="132"/>
        <v>0</v>
      </c>
    </row>
    <row r="354" spans="2:28" x14ac:dyDescent="0.25">
      <c r="B354">
        <v>352</v>
      </c>
      <c r="C354" s="35">
        <f t="shared" ca="1" si="133"/>
        <v>-27000</v>
      </c>
      <c r="D354" s="46">
        <f ca="1">IF(AB353&gt;0,ROUND(PMT(EvalSheet!$F$92/12,EvalSheet!$F$96*12,-C354),5),0)</f>
        <v>0</v>
      </c>
      <c r="E354" s="6">
        <f t="shared" ca="1" si="134"/>
        <v>0</v>
      </c>
      <c r="F354" s="2">
        <f t="shared" ca="1" si="120"/>
        <v>0</v>
      </c>
      <c r="G354" s="80">
        <f t="shared" ca="1" si="121"/>
        <v>0</v>
      </c>
      <c r="H354" s="79">
        <f t="shared" ca="1" si="122"/>
        <v>0</v>
      </c>
      <c r="I354" s="80">
        <f t="shared" ca="1" si="123"/>
        <v>0</v>
      </c>
      <c r="J354" s="80">
        <f t="shared" ca="1" si="124"/>
        <v>0</v>
      </c>
      <c r="K354" s="6">
        <f t="shared" ca="1" si="135"/>
        <v>0</v>
      </c>
      <c r="L354" s="7">
        <v>0</v>
      </c>
      <c r="M354" s="7">
        <f t="shared" ca="1" si="136"/>
        <v>0</v>
      </c>
      <c r="N354" s="7">
        <f t="shared" ca="1" si="137"/>
        <v>0</v>
      </c>
      <c r="O354" s="7">
        <f t="shared" ca="1" si="138"/>
        <v>0</v>
      </c>
      <c r="P354" s="7">
        <f t="shared" ca="1" si="139"/>
        <v>0</v>
      </c>
      <c r="Q354" s="6">
        <f t="shared" ca="1" si="140"/>
        <v>0</v>
      </c>
      <c r="R354" s="7">
        <f t="shared" ca="1" si="141"/>
        <v>0</v>
      </c>
      <c r="S354" s="2">
        <f t="shared" ca="1" si="125"/>
        <v>0</v>
      </c>
      <c r="T354" s="80">
        <f t="shared" ca="1" si="126"/>
        <v>0</v>
      </c>
      <c r="U354" s="79">
        <f t="shared" ca="1" si="127"/>
        <v>0</v>
      </c>
      <c r="V354" s="80">
        <f t="shared" ca="1" si="128"/>
        <v>0</v>
      </c>
      <c r="W354" s="80">
        <f t="shared" ca="1" si="129"/>
        <v>0</v>
      </c>
      <c r="X354">
        <f t="shared" ca="1" si="142"/>
        <v>0</v>
      </c>
      <c r="Y354" s="35">
        <f t="shared" ca="1" si="130"/>
        <v>0</v>
      </c>
      <c r="Z354" s="35">
        <f t="shared" ca="1" si="131"/>
        <v>0</v>
      </c>
      <c r="AA354" s="42">
        <f t="shared" ca="1" si="143"/>
        <v>0</v>
      </c>
      <c r="AB354" s="42">
        <f t="shared" ca="1" si="132"/>
        <v>0</v>
      </c>
    </row>
    <row r="355" spans="2:28" x14ac:dyDescent="0.25">
      <c r="B355">
        <v>353</v>
      </c>
      <c r="C355" s="35">
        <f t="shared" ca="1" si="133"/>
        <v>-27000</v>
      </c>
      <c r="D355" s="46">
        <f ca="1">IF(AB354&gt;0,ROUND(PMT(EvalSheet!$F$92/12,EvalSheet!$F$96*12,-C355),5),0)</f>
        <v>0</v>
      </c>
      <c r="E355" s="6">
        <f t="shared" ca="1" si="134"/>
        <v>0</v>
      </c>
      <c r="F355" s="2">
        <f t="shared" ca="1" si="120"/>
        <v>0</v>
      </c>
      <c r="G355" s="80">
        <f t="shared" ca="1" si="121"/>
        <v>0</v>
      </c>
      <c r="H355" s="79">
        <f t="shared" ca="1" si="122"/>
        <v>0</v>
      </c>
      <c r="I355" s="80">
        <f t="shared" ca="1" si="123"/>
        <v>0</v>
      </c>
      <c r="J355" s="80">
        <f t="shared" ca="1" si="124"/>
        <v>0</v>
      </c>
      <c r="K355" s="6">
        <f t="shared" ca="1" si="135"/>
        <v>0</v>
      </c>
      <c r="L355" s="7">
        <v>0</v>
      </c>
      <c r="M355" s="7">
        <f t="shared" ca="1" si="136"/>
        <v>0</v>
      </c>
      <c r="N355" s="7">
        <f t="shared" ca="1" si="137"/>
        <v>0</v>
      </c>
      <c r="O355" s="7">
        <f t="shared" ca="1" si="138"/>
        <v>0</v>
      </c>
      <c r="P355" s="7">
        <f t="shared" ca="1" si="139"/>
        <v>0</v>
      </c>
      <c r="Q355" s="6">
        <f t="shared" ca="1" si="140"/>
        <v>0</v>
      </c>
      <c r="R355" s="7">
        <f t="shared" ca="1" si="141"/>
        <v>0</v>
      </c>
      <c r="S355" s="2">
        <f t="shared" ca="1" si="125"/>
        <v>0</v>
      </c>
      <c r="T355" s="80">
        <f t="shared" ca="1" si="126"/>
        <v>0</v>
      </c>
      <c r="U355" s="79">
        <f t="shared" ca="1" si="127"/>
        <v>0</v>
      </c>
      <c r="V355" s="80">
        <f t="shared" ca="1" si="128"/>
        <v>0</v>
      </c>
      <c r="W355" s="80">
        <f t="shared" ca="1" si="129"/>
        <v>0</v>
      </c>
      <c r="X355">
        <f t="shared" ca="1" si="142"/>
        <v>0</v>
      </c>
      <c r="Y355" s="35">
        <f t="shared" ca="1" si="130"/>
        <v>0</v>
      </c>
      <c r="Z355" s="35">
        <f t="shared" ca="1" si="131"/>
        <v>0</v>
      </c>
      <c r="AA355" s="42">
        <f t="shared" ca="1" si="143"/>
        <v>0</v>
      </c>
      <c r="AB355" s="42">
        <f t="shared" ca="1" si="132"/>
        <v>0</v>
      </c>
    </row>
    <row r="356" spans="2:28" x14ac:dyDescent="0.25">
      <c r="B356">
        <v>354</v>
      </c>
      <c r="C356" s="35">
        <f t="shared" ca="1" si="133"/>
        <v>-27000</v>
      </c>
      <c r="D356" s="46">
        <f ca="1">IF(AB355&gt;0,ROUND(PMT(EvalSheet!$F$92/12,EvalSheet!$F$96*12,-C356),5),0)</f>
        <v>0</v>
      </c>
      <c r="E356" s="6">
        <f t="shared" ca="1" si="134"/>
        <v>0</v>
      </c>
      <c r="F356" s="2">
        <f t="shared" ca="1" si="120"/>
        <v>0</v>
      </c>
      <c r="G356" s="80">
        <f t="shared" ca="1" si="121"/>
        <v>0</v>
      </c>
      <c r="H356" s="79">
        <f t="shared" ca="1" si="122"/>
        <v>0</v>
      </c>
      <c r="I356" s="80">
        <f t="shared" ca="1" si="123"/>
        <v>0</v>
      </c>
      <c r="J356" s="80">
        <f t="shared" ca="1" si="124"/>
        <v>0</v>
      </c>
      <c r="K356" s="6">
        <f t="shared" ca="1" si="135"/>
        <v>0</v>
      </c>
      <c r="L356" s="7">
        <v>0</v>
      </c>
      <c r="M356" s="7">
        <f t="shared" ca="1" si="136"/>
        <v>0</v>
      </c>
      <c r="N356" s="7">
        <f t="shared" ca="1" si="137"/>
        <v>0</v>
      </c>
      <c r="O356" s="7">
        <f t="shared" ca="1" si="138"/>
        <v>0</v>
      </c>
      <c r="P356" s="7">
        <f t="shared" ca="1" si="139"/>
        <v>0</v>
      </c>
      <c r="Q356" s="6">
        <f t="shared" ca="1" si="140"/>
        <v>0</v>
      </c>
      <c r="R356" s="7">
        <f t="shared" ca="1" si="141"/>
        <v>0</v>
      </c>
      <c r="S356" s="2">
        <f t="shared" ca="1" si="125"/>
        <v>0</v>
      </c>
      <c r="T356" s="80">
        <f t="shared" ca="1" si="126"/>
        <v>0</v>
      </c>
      <c r="U356" s="79">
        <f t="shared" ca="1" si="127"/>
        <v>0</v>
      </c>
      <c r="V356" s="80">
        <f t="shared" ca="1" si="128"/>
        <v>0</v>
      </c>
      <c r="W356" s="80">
        <f t="shared" ca="1" si="129"/>
        <v>0</v>
      </c>
      <c r="X356">
        <f t="shared" ca="1" si="142"/>
        <v>0</v>
      </c>
      <c r="Y356" s="35">
        <f t="shared" ca="1" si="130"/>
        <v>0</v>
      </c>
      <c r="Z356" s="35">
        <f t="shared" ca="1" si="131"/>
        <v>0</v>
      </c>
      <c r="AA356" s="42">
        <f t="shared" ca="1" si="143"/>
        <v>0</v>
      </c>
      <c r="AB356" s="42">
        <f t="shared" ca="1" si="132"/>
        <v>0</v>
      </c>
    </row>
    <row r="357" spans="2:28" x14ac:dyDescent="0.25">
      <c r="B357">
        <v>355</v>
      </c>
      <c r="C357" s="35">
        <f t="shared" ca="1" si="133"/>
        <v>-27000</v>
      </c>
      <c r="D357" s="46">
        <f ca="1">IF(AB356&gt;0,ROUND(PMT(EvalSheet!$F$92/12,EvalSheet!$F$96*12,-C357),5),0)</f>
        <v>0</v>
      </c>
      <c r="E357" s="6">
        <f t="shared" ca="1" si="134"/>
        <v>0</v>
      </c>
      <c r="F357" s="2">
        <f t="shared" ca="1" si="120"/>
        <v>0</v>
      </c>
      <c r="G357" s="80">
        <f t="shared" ca="1" si="121"/>
        <v>0</v>
      </c>
      <c r="H357" s="79">
        <f t="shared" ca="1" si="122"/>
        <v>0</v>
      </c>
      <c r="I357" s="80">
        <f t="shared" ca="1" si="123"/>
        <v>0</v>
      </c>
      <c r="J357" s="80">
        <f t="shared" ca="1" si="124"/>
        <v>0</v>
      </c>
      <c r="K357" s="6">
        <f t="shared" ca="1" si="135"/>
        <v>0</v>
      </c>
      <c r="L357" s="7">
        <v>0</v>
      </c>
      <c r="M357" s="7">
        <f t="shared" ca="1" si="136"/>
        <v>0</v>
      </c>
      <c r="N357" s="7">
        <f t="shared" ca="1" si="137"/>
        <v>0</v>
      </c>
      <c r="O357" s="7">
        <f t="shared" ca="1" si="138"/>
        <v>0</v>
      </c>
      <c r="P357" s="7">
        <f t="shared" ca="1" si="139"/>
        <v>0</v>
      </c>
      <c r="Q357" s="6">
        <f t="shared" ca="1" si="140"/>
        <v>0</v>
      </c>
      <c r="R357" s="7">
        <f t="shared" ca="1" si="141"/>
        <v>0</v>
      </c>
      <c r="S357" s="2">
        <f t="shared" ca="1" si="125"/>
        <v>0</v>
      </c>
      <c r="T357" s="80">
        <f t="shared" ca="1" si="126"/>
        <v>0</v>
      </c>
      <c r="U357" s="79">
        <f t="shared" ca="1" si="127"/>
        <v>0</v>
      </c>
      <c r="V357" s="80">
        <f t="shared" ca="1" si="128"/>
        <v>0</v>
      </c>
      <c r="W357" s="80">
        <f t="shared" ca="1" si="129"/>
        <v>0</v>
      </c>
      <c r="X357">
        <f t="shared" ca="1" si="142"/>
        <v>0</v>
      </c>
      <c r="Y357" s="35">
        <f t="shared" ca="1" si="130"/>
        <v>0</v>
      </c>
      <c r="Z357" s="35">
        <f t="shared" ca="1" si="131"/>
        <v>0</v>
      </c>
      <c r="AA357" s="42">
        <f t="shared" ca="1" si="143"/>
        <v>0</v>
      </c>
      <c r="AB357" s="42">
        <f t="shared" ca="1" si="132"/>
        <v>0</v>
      </c>
    </row>
    <row r="358" spans="2:28" x14ac:dyDescent="0.25">
      <c r="B358">
        <v>356</v>
      </c>
      <c r="C358" s="35">
        <f t="shared" ca="1" si="133"/>
        <v>-27000</v>
      </c>
      <c r="D358" s="46">
        <f ca="1">IF(AB357&gt;0,ROUND(PMT(EvalSheet!$F$92/12,EvalSheet!$F$96*12,-C358),5),0)</f>
        <v>0</v>
      </c>
      <c r="E358" s="6">
        <f t="shared" ca="1" si="134"/>
        <v>0</v>
      </c>
      <c r="F358" s="2">
        <f t="shared" ca="1" si="120"/>
        <v>0</v>
      </c>
      <c r="G358" s="80">
        <f t="shared" ca="1" si="121"/>
        <v>0</v>
      </c>
      <c r="H358" s="79">
        <f t="shared" ca="1" si="122"/>
        <v>0</v>
      </c>
      <c r="I358" s="80">
        <f t="shared" ca="1" si="123"/>
        <v>0</v>
      </c>
      <c r="J358" s="80">
        <f t="shared" ca="1" si="124"/>
        <v>0</v>
      </c>
      <c r="K358" s="6">
        <f t="shared" ca="1" si="135"/>
        <v>0</v>
      </c>
      <c r="L358" s="7">
        <v>0</v>
      </c>
      <c r="M358" s="7">
        <f t="shared" ca="1" si="136"/>
        <v>0</v>
      </c>
      <c r="N358" s="7">
        <f t="shared" ca="1" si="137"/>
        <v>0</v>
      </c>
      <c r="O358" s="7">
        <f t="shared" ca="1" si="138"/>
        <v>0</v>
      </c>
      <c r="P358" s="7">
        <f t="shared" ca="1" si="139"/>
        <v>0</v>
      </c>
      <c r="Q358" s="6">
        <f t="shared" ca="1" si="140"/>
        <v>0</v>
      </c>
      <c r="R358" s="7">
        <f t="shared" ca="1" si="141"/>
        <v>0</v>
      </c>
      <c r="S358" s="2">
        <f t="shared" ca="1" si="125"/>
        <v>0</v>
      </c>
      <c r="T358" s="80">
        <f t="shared" ca="1" si="126"/>
        <v>0</v>
      </c>
      <c r="U358" s="79">
        <f t="shared" ca="1" si="127"/>
        <v>0</v>
      </c>
      <c r="V358" s="80">
        <f t="shared" ca="1" si="128"/>
        <v>0</v>
      </c>
      <c r="W358" s="80">
        <f t="shared" ca="1" si="129"/>
        <v>0</v>
      </c>
      <c r="X358">
        <f t="shared" ca="1" si="142"/>
        <v>0</v>
      </c>
      <c r="Y358" s="35">
        <f t="shared" ca="1" si="130"/>
        <v>0</v>
      </c>
      <c r="Z358" s="35">
        <f t="shared" ca="1" si="131"/>
        <v>0</v>
      </c>
      <c r="AA358" s="42">
        <f t="shared" ca="1" si="143"/>
        <v>0</v>
      </c>
      <c r="AB358" s="42">
        <f t="shared" ca="1" si="132"/>
        <v>0</v>
      </c>
    </row>
    <row r="359" spans="2:28" x14ac:dyDescent="0.25">
      <c r="B359">
        <v>357</v>
      </c>
      <c r="C359" s="35">
        <f t="shared" ca="1" si="133"/>
        <v>-27000</v>
      </c>
      <c r="D359" s="46">
        <f ca="1">IF(AB358&gt;0,ROUND(PMT(EvalSheet!$F$92/12,EvalSheet!$F$96*12,-C359),5),0)</f>
        <v>0</v>
      </c>
      <c r="E359" s="6">
        <f t="shared" ca="1" si="134"/>
        <v>0</v>
      </c>
      <c r="F359" s="2">
        <f t="shared" ca="1" si="120"/>
        <v>0</v>
      </c>
      <c r="G359" s="80">
        <f t="shared" ca="1" si="121"/>
        <v>0</v>
      </c>
      <c r="H359" s="79">
        <f t="shared" ca="1" si="122"/>
        <v>0</v>
      </c>
      <c r="I359" s="80">
        <f t="shared" ca="1" si="123"/>
        <v>0</v>
      </c>
      <c r="J359" s="80">
        <f t="shared" ca="1" si="124"/>
        <v>0</v>
      </c>
      <c r="K359" s="6">
        <f t="shared" ca="1" si="135"/>
        <v>0</v>
      </c>
      <c r="L359" s="7">
        <v>0</v>
      </c>
      <c r="M359" s="7">
        <f t="shared" ca="1" si="136"/>
        <v>0</v>
      </c>
      <c r="N359" s="7">
        <f t="shared" ca="1" si="137"/>
        <v>0</v>
      </c>
      <c r="O359" s="7">
        <f t="shared" ca="1" si="138"/>
        <v>0</v>
      </c>
      <c r="P359" s="7">
        <f t="shared" ca="1" si="139"/>
        <v>0</v>
      </c>
      <c r="Q359" s="6">
        <f t="shared" ca="1" si="140"/>
        <v>0</v>
      </c>
      <c r="R359" s="7">
        <f t="shared" ca="1" si="141"/>
        <v>0</v>
      </c>
      <c r="S359" s="2">
        <f t="shared" ca="1" si="125"/>
        <v>0</v>
      </c>
      <c r="T359" s="80">
        <f t="shared" ca="1" si="126"/>
        <v>0</v>
      </c>
      <c r="U359" s="79">
        <f t="shared" ca="1" si="127"/>
        <v>0</v>
      </c>
      <c r="V359" s="80">
        <f t="shared" ca="1" si="128"/>
        <v>0</v>
      </c>
      <c r="W359" s="80">
        <f t="shared" ca="1" si="129"/>
        <v>0</v>
      </c>
      <c r="X359">
        <f t="shared" ca="1" si="142"/>
        <v>0</v>
      </c>
      <c r="Y359" s="35">
        <f t="shared" ca="1" si="130"/>
        <v>0</v>
      </c>
      <c r="Z359" s="35">
        <f t="shared" ca="1" si="131"/>
        <v>0</v>
      </c>
      <c r="AA359" s="42">
        <f t="shared" ca="1" si="143"/>
        <v>0</v>
      </c>
      <c r="AB359" s="42">
        <f t="shared" ca="1" si="132"/>
        <v>0</v>
      </c>
    </row>
    <row r="360" spans="2:28" x14ac:dyDescent="0.25">
      <c r="B360">
        <v>358</v>
      </c>
      <c r="C360" s="35">
        <f t="shared" ca="1" si="133"/>
        <v>-27000</v>
      </c>
      <c r="D360" s="46">
        <f ca="1">IF(AB359&gt;0,ROUND(PMT(EvalSheet!$F$92/12,EvalSheet!$F$96*12,-C360),5),0)</f>
        <v>0</v>
      </c>
      <c r="E360" s="6">
        <f t="shared" ca="1" si="134"/>
        <v>0</v>
      </c>
      <c r="F360" s="2">
        <f t="shared" ca="1" si="120"/>
        <v>0</v>
      </c>
      <c r="G360" s="80">
        <f t="shared" ca="1" si="121"/>
        <v>0</v>
      </c>
      <c r="H360" s="79">
        <f t="shared" ca="1" si="122"/>
        <v>0</v>
      </c>
      <c r="I360" s="80">
        <f t="shared" ca="1" si="123"/>
        <v>0</v>
      </c>
      <c r="J360" s="80">
        <f t="shared" ca="1" si="124"/>
        <v>0</v>
      </c>
      <c r="K360" s="6">
        <f t="shared" ca="1" si="135"/>
        <v>0</v>
      </c>
      <c r="L360" s="7">
        <v>0</v>
      </c>
      <c r="M360" s="7">
        <f t="shared" ca="1" si="136"/>
        <v>0</v>
      </c>
      <c r="N360" s="7">
        <f t="shared" ca="1" si="137"/>
        <v>0</v>
      </c>
      <c r="O360" s="7">
        <f t="shared" ca="1" si="138"/>
        <v>0</v>
      </c>
      <c r="P360" s="7">
        <f t="shared" ca="1" si="139"/>
        <v>0</v>
      </c>
      <c r="Q360" s="6">
        <f t="shared" ca="1" si="140"/>
        <v>0</v>
      </c>
      <c r="R360" s="7">
        <f t="shared" ca="1" si="141"/>
        <v>0</v>
      </c>
      <c r="S360" s="2">
        <f t="shared" ca="1" si="125"/>
        <v>0</v>
      </c>
      <c r="T360" s="80">
        <f t="shared" ca="1" si="126"/>
        <v>0</v>
      </c>
      <c r="U360" s="79">
        <f t="shared" ca="1" si="127"/>
        <v>0</v>
      </c>
      <c r="V360" s="80">
        <f t="shared" ca="1" si="128"/>
        <v>0</v>
      </c>
      <c r="W360" s="80">
        <f t="shared" ca="1" si="129"/>
        <v>0</v>
      </c>
      <c r="X360">
        <f t="shared" ca="1" si="142"/>
        <v>0</v>
      </c>
      <c r="Y360" s="35">
        <f t="shared" ca="1" si="130"/>
        <v>0</v>
      </c>
      <c r="Z360" s="35">
        <f t="shared" ca="1" si="131"/>
        <v>0</v>
      </c>
      <c r="AA360" s="42">
        <f t="shared" ca="1" si="143"/>
        <v>0</v>
      </c>
      <c r="AB360" s="42">
        <f t="shared" ca="1" si="132"/>
        <v>0</v>
      </c>
    </row>
    <row r="361" spans="2:28" x14ac:dyDescent="0.25">
      <c r="B361">
        <v>359</v>
      </c>
      <c r="C361" s="35">
        <f t="shared" ca="1" si="133"/>
        <v>-27000</v>
      </c>
      <c r="D361" s="46">
        <f ca="1">IF(AB360&gt;0,ROUND(PMT(EvalSheet!$F$92/12,EvalSheet!$F$96*12,-C361),5),0)</f>
        <v>0</v>
      </c>
      <c r="E361" s="6">
        <f t="shared" ca="1" si="134"/>
        <v>0</v>
      </c>
      <c r="F361" s="2">
        <f t="shared" ca="1" si="120"/>
        <v>0</v>
      </c>
      <c r="G361" s="80">
        <f t="shared" ca="1" si="121"/>
        <v>0</v>
      </c>
      <c r="H361" s="79">
        <f t="shared" ca="1" si="122"/>
        <v>0</v>
      </c>
      <c r="I361" s="80">
        <f t="shared" ca="1" si="123"/>
        <v>0</v>
      </c>
      <c r="J361" s="80">
        <f t="shared" ca="1" si="124"/>
        <v>0</v>
      </c>
      <c r="K361" s="6">
        <f t="shared" ca="1" si="135"/>
        <v>0</v>
      </c>
      <c r="L361" s="7">
        <v>0</v>
      </c>
      <c r="M361" s="7">
        <f t="shared" ca="1" si="136"/>
        <v>0</v>
      </c>
      <c r="N361" s="7">
        <f t="shared" ca="1" si="137"/>
        <v>0</v>
      </c>
      <c r="O361" s="7">
        <f t="shared" ca="1" si="138"/>
        <v>0</v>
      </c>
      <c r="P361" s="7">
        <f t="shared" ca="1" si="139"/>
        <v>0</v>
      </c>
      <c r="Q361" s="6">
        <f t="shared" ca="1" si="140"/>
        <v>0</v>
      </c>
      <c r="R361" s="7">
        <f t="shared" ca="1" si="141"/>
        <v>0</v>
      </c>
      <c r="S361" s="2">
        <f t="shared" ca="1" si="125"/>
        <v>0</v>
      </c>
      <c r="T361" s="80">
        <f t="shared" ca="1" si="126"/>
        <v>0</v>
      </c>
      <c r="U361" s="79">
        <f t="shared" ca="1" si="127"/>
        <v>0</v>
      </c>
      <c r="V361" s="80">
        <f t="shared" ca="1" si="128"/>
        <v>0</v>
      </c>
      <c r="W361" s="80">
        <f t="shared" ca="1" si="129"/>
        <v>0</v>
      </c>
      <c r="X361">
        <f t="shared" ca="1" si="142"/>
        <v>0</v>
      </c>
      <c r="Y361" s="35">
        <f t="shared" ca="1" si="130"/>
        <v>0</v>
      </c>
      <c r="Z361" s="35">
        <f t="shared" ca="1" si="131"/>
        <v>0</v>
      </c>
      <c r="AA361" s="42">
        <f t="shared" ca="1" si="143"/>
        <v>0</v>
      </c>
      <c r="AB361" s="42">
        <f t="shared" ca="1" si="132"/>
        <v>0</v>
      </c>
    </row>
    <row r="362" spans="2:28" x14ac:dyDescent="0.25">
      <c r="B362">
        <v>360</v>
      </c>
      <c r="C362" s="35">
        <f t="shared" ca="1" si="133"/>
        <v>-27000</v>
      </c>
      <c r="D362" s="46">
        <f ca="1">IF(AB361&gt;0,ROUND(PMT(EvalSheet!$F$92/12,EvalSheet!$F$96*12,-C362),5),0)</f>
        <v>0</v>
      </c>
      <c r="E362" s="6">
        <f t="shared" ca="1" si="134"/>
        <v>0</v>
      </c>
      <c r="F362" s="2">
        <f t="shared" ca="1" si="120"/>
        <v>0</v>
      </c>
      <c r="G362" s="80">
        <f t="shared" ca="1" si="121"/>
        <v>0</v>
      </c>
      <c r="H362" s="79">
        <f t="shared" ca="1" si="122"/>
        <v>0</v>
      </c>
      <c r="I362" s="80">
        <f t="shared" ca="1" si="123"/>
        <v>0</v>
      </c>
      <c r="J362" s="80">
        <f t="shared" ca="1" si="124"/>
        <v>0</v>
      </c>
      <c r="K362" s="6">
        <f t="shared" ca="1" si="135"/>
        <v>0</v>
      </c>
      <c r="L362" s="7">
        <v>0</v>
      </c>
      <c r="M362" s="7">
        <f t="shared" ca="1" si="136"/>
        <v>0</v>
      </c>
      <c r="N362" s="7">
        <f t="shared" ca="1" si="137"/>
        <v>0</v>
      </c>
      <c r="O362" s="7">
        <f t="shared" ca="1" si="138"/>
        <v>0</v>
      </c>
      <c r="P362" s="7">
        <f t="shared" ca="1" si="139"/>
        <v>0</v>
      </c>
      <c r="Q362" s="6">
        <f t="shared" ca="1" si="140"/>
        <v>0</v>
      </c>
      <c r="R362" s="7">
        <f t="shared" ca="1" si="141"/>
        <v>0</v>
      </c>
      <c r="S362" s="2">
        <f t="shared" ca="1" si="125"/>
        <v>0</v>
      </c>
      <c r="T362" s="80">
        <f t="shared" ca="1" si="126"/>
        <v>0</v>
      </c>
      <c r="U362" s="79">
        <f t="shared" ca="1" si="127"/>
        <v>0</v>
      </c>
      <c r="V362" s="80">
        <f t="shared" ca="1" si="128"/>
        <v>0</v>
      </c>
      <c r="W362" s="80">
        <f t="shared" ca="1" si="129"/>
        <v>0</v>
      </c>
      <c r="X362">
        <f t="shared" ca="1" si="142"/>
        <v>0</v>
      </c>
      <c r="Y362" s="35">
        <f t="shared" ca="1" si="130"/>
        <v>0</v>
      </c>
      <c r="Z362" s="35">
        <f t="shared" ca="1" si="131"/>
        <v>0</v>
      </c>
      <c r="AA362" s="42">
        <f t="shared" ca="1" si="143"/>
        <v>0</v>
      </c>
      <c r="AB362" s="42">
        <f t="shared" ca="1" si="132"/>
        <v>0</v>
      </c>
    </row>
    <row r="363" spans="2:28" x14ac:dyDescent="0.25">
      <c r="B363">
        <v>361</v>
      </c>
      <c r="C363" s="35">
        <f t="shared" ca="1" si="133"/>
        <v>-27000</v>
      </c>
      <c r="D363" s="46">
        <f ca="1">IF(AB362&gt;0,ROUND(PMT(EvalSheet!$F$92/12,EvalSheet!$F$96*12,-C363),5),0)</f>
        <v>0</v>
      </c>
      <c r="E363" s="6">
        <f t="shared" ca="1" si="134"/>
        <v>0</v>
      </c>
      <c r="F363" s="2">
        <f t="shared" ca="1" si="120"/>
        <v>0</v>
      </c>
      <c r="G363" s="80">
        <f t="shared" ca="1" si="121"/>
        <v>0</v>
      </c>
      <c r="H363" s="79">
        <f t="shared" ca="1" si="122"/>
        <v>0</v>
      </c>
      <c r="I363" s="80">
        <f t="shared" ca="1" si="123"/>
        <v>0</v>
      </c>
      <c r="J363" s="80">
        <f t="shared" ca="1" si="124"/>
        <v>0</v>
      </c>
      <c r="K363" s="6">
        <f t="shared" ca="1" si="135"/>
        <v>0</v>
      </c>
      <c r="L363" s="7">
        <v>0</v>
      </c>
      <c r="M363" s="7">
        <f t="shared" ca="1" si="136"/>
        <v>0</v>
      </c>
      <c r="N363" s="7">
        <f t="shared" ca="1" si="137"/>
        <v>0</v>
      </c>
      <c r="O363" s="7">
        <f t="shared" ca="1" si="138"/>
        <v>0</v>
      </c>
      <c r="P363" s="7">
        <f t="shared" ca="1" si="139"/>
        <v>0</v>
      </c>
      <c r="Q363" s="6">
        <f t="shared" ca="1" si="140"/>
        <v>0</v>
      </c>
      <c r="R363" s="7">
        <f t="shared" ca="1" si="141"/>
        <v>0</v>
      </c>
      <c r="S363" s="2">
        <f t="shared" ca="1" si="125"/>
        <v>0</v>
      </c>
      <c r="T363" s="80">
        <f t="shared" ca="1" si="126"/>
        <v>0</v>
      </c>
      <c r="U363" s="79">
        <f t="shared" ca="1" si="127"/>
        <v>0</v>
      </c>
      <c r="V363" s="80">
        <f t="shared" ca="1" si="128"/>
        <v>0</v>
      </c>
      <c r="W363" s="80">
        <f t="shared" ca="1" si="129"/>
        <v>0</v>
      </c>
      <c r="X363">
        <f t="shared" ca="1" si="142"/>
        <v>0</v>
      </c>
      <c r="Y363" s="35">
        <f t="shared" ca="1" si="130"/>
        <v>0</v>
      </c>
      <c r="Z363" s="35">
        <f t="shared" ca="1" si="131"/>
        <v>0</v>
      </c>
      <c r="AA363" s="42">
        <f t="shared" ca="1" si="143"/>
        <v>0</v>
      </c>
      <c r="AB363" s="42">
        <f t="shared" ca="1" si="132"/>
        <v>0</v>
      </c>
    </row>
    <row r="364" spans="2:28" x14ac:dyDescent="0.25">
      <c r="B364">
        <v>362</v>
      </c>
      <c r="C364" s="35">
        <f t="shared" ca="1" si="133"/>
        <v>-27000</v>
      </c>
      <c r="D364" s="46">
        <f ca="1">IF(AB363&gt;0,ROUND(PMT(EvalSheet!$F$92/12,EvalSheet!$F$96*12,-C364),5),0)</f>
        <v>0</v>
      </c>
      <c r="E364" s="6">
        <f t="shared" ca="1" si="134"/>
        <v>0</v>
      </c>
      <c r="F364" s="2">
        <f t="shared" ca="1" si="120"/>
        <v>0</v>
      </c>
      <c r="G364" s="80">
        <f t="shared" ca="1" si="121"/>
        <v>0</v>
      </c>
      <c r="H364" s="79">
        <f t="shared" ca="1" si="122"/>
        <v>0</v>
      </c>
      <c r="I364" s="80">
        <f t="shared" ca="1" si="123"/>
        <v>0</v>
      </c>
      <c r="J364" s="80">
        <f t="shared" ca="1" si="124"/>
        <v>0</v>
      </c>
      <c r="K364" s="6">
        <f t="shared" ca="1" si="135"/>
        <v>0</v>
      </c>
      <c r="L364" s="7">
        <v>0</v>
      </c>
      <c r="M364" s="7">
        <f t="shared" ca="1" si="136"/>
        <v>0</v>
      </c>
      <c r="N364" s="7">
        <f t="shared" ca="1" si="137"/>
        <v>0</v>
      </c>
      <c r="O364" s="7">
        <f t="shared" ca="1" si="138"/>
        <v>0</v>
      </c>
      <c r="P364" s="7">
        <f t="shared" ca="1" si="139"/>
        <v>0</v>
      </c>
      <c r="Q364" s="6">
        <f t="shared" ca="1" si="140"/>
        <v>0</v>
      </c>
      <c r="R364" s="7">
        <f t="shared" ca="1" si="141"/>
        <v>0</v>
      </c>
      <c r="S364" s="2">
        <f t="shared" ca="1" si="125"/>
        <v>0</v>
      </c>
      <c r="T364" s="80">
        <f t="shared" ca="1" si="126"/>
        <v>0</v>
      </c>
      <c r="U364" s="79">
        <f t="shared" ca="1" si="127"/>
        <v>0</v>
      </c>
      <c r="V364" s="80">
        <f t="shared" ca="1" si="128"/>
        <v>0</v>
      </c>
      <c r="W364" s="80">
        <f t="shared" ca="1" si="129"/>
        <v>0</v>
      </c>
      <c r="X364">
        <f t="shared" ca="1" si="142"/>
        <v>0</v>
      </c>
      <c r="Y364" s="35">
        <f t="shared" ca="1" si="130"/>
        <v>0</v>
      </c>
      <c r="Z364" s="35">
        <f t="shared" ca="1" si="131"/>
        <v>0</v>
      </c>
      <c r="AA364" s="42">
        <f t="shared" ca="1" si="143"/>
        <v>0</v>
      </c>
      <c r="AB364" s="42">
        <f t="shared" ca="1" si="132"/>
        <v>0</v>
      </c>
    </row>
    <row r="365" spans="2:28" x14ac:dyDescent="0.25">
      <c r="B365">
        <v>363</v>
      </c>
      <c r="C365" s="35">
        <f t="shared" ca="1" si="133"/>
        <v>-27000</v>
      </c>
      <c r="D365" s="46">
        <f ca="1">IF(AB364&gt;0,ROUND(PMT(EvalSheet!$F$92/12,EvalSheet!$F$96*12,-C365),5),0)</f>
        <v>0</v>
      </c>
      <c r="E365" s="6">
        <f t="shared" ca="1" si="134"/>
        <v>0</v>
      </c>
      <c r="F365" s="2">
        <f t="shared" ca="1" si="120"/>
        <v>0</v>
      </c>
      <c r="G365" s="80">
        <f t="shared" ca="1" si="121"/>
        <v>0</v>
      </c>
      <c r="H365" s="79">
        <f t="shared" ca="1" si="122"/>
        <v>0</v>
      </c>
      <c r="I365" s="80">
        <f t="shared" ca="1" si="123"/>
        <v>0</v>
      </c>
      <c r="J365" s="80">
        <f t="shared" ca="1" si="124"/>
        <v>0</v>
      </c>
      <c r="K365" s="6">
        <f t="shared" ca="1" si="135"/>
        <v>0</v>
      </c>
      <c r="L365" s="7">
        <v>0</v>
      </c>
      <c r="M365" s="7">
        <f t="shared" ca="1" si="136"/>
        <v>0</v>
      </c>
      <c r="N365" s="7">
        <f t="shared" ca="1" si="137"/>
        <v>0</v>
      </c>
      <c r="O365" s="7">
        <f t="shared" ca="1" si="138"/>
        <v>0</v>
      </c>
      <c r="P365" s="7">
        <f t="shared" ca="1" si="139"/>
        <v>0</v>
      </c>
      <c r="Q365" s="6">
        <f t="shared" ca="1" si="140"/>
        <v>0</v>
      </c>
      <c r="R365" s="7">
        <f t="shared" ca="1" si="141"/>
        <v>0</v>
      </c>
      <c r="S365" s="2">
        <f t="shared" ca="1" si="125"/>
        <v>0</v>
      </c>
      <c r="T365" s="80">
        <f t="shared" ca="1" si="126"/>
        <v>0</v>
      </c>
      <c r="U365" s="79">
        <f t="shared" ca="1" si="127"/>
        <v>0</v>
      </c>
      <c r="V365" s="80">
        <f t="shared" ca="1" si="128"/>
        <v>0</v>
      </c>
      <c r="W365" s="80">
        <f t="shared" ca="1" si="129"/>
        <v>0</v>
      </c>
      <c r="X365">
        <f t="shared" ca="1" si="142"/>
        <v>0</v>
      </c>
      <c r="Y365" s="35">
        <f t="shared" ca="1" si="130"/>
        <v>0</v>
      </c>
      <c r="Z365" s="35">
        <f t="shared" ca="1" si="131"/>
        <v>0</v>
      </c>
      <c r="AA365" s="42">
        <f t="shared" ca="1" si="143"/>
        <v>0</v>
      </c>
      <c r="AB365" s="42">
        <f t="shared" ca="1" si="132"/>
        <v>0</v>
      </c>
    </row>
    <row r="366" spans="2:28" x14ac:dyDescent="0.25">
      <c r="B366">
        <v>364</v>
      </c>
      <c r="C366" s="35">
        <f t="shared" ca="1" si="133"/>
        <v>-27000</v>
      </c>
      <c r="D366" s="46">
        <f ca="1">IF(AB365&gt;0,ROUND(PMT(EvalSheet!$F$92/12,EvalSheet!$F$96*12,-C366),5),0)</f>
        <v>0</v>
      </c>
      <c r="E366" s="6">
        <f t="shared" ca="1" si="134"/>
        <v>0</v>
      </c>
      <c r="F366" s="2">
        <f t="shared" ca="1" si="120"/>
        <v>0</v>
      </c>
      <c r="G366" s="80">
        <f t="shared" ca="1" si="121"/>
        <v>0</v>
      </c>
      <c r="H366" s="79">
        <f t="shared" ca="1" si="122"/>
        <v>0</v>
      </c>
      <c r="I366" s="80">
        <f t="shared" ca="1" si="123"/>
        <v>0</v>
      </c>
      <c r="J366" s="80">
        <f t="shared" ca="1" si="124"/>
        <v>0</v>
      </c>
      <c r="K366" s="6">
        <f t="shared" ca="1" si="135"/>
        <v>0</v>
      </c>
      <c r="L366" s="7">
        <v>0</v>
      </c>
      <c r="M366" s="7">
        <f t="shared" ca="1" si="136"/>
        <v>0</v>
      </c>
      <c r="N366" s="7">
        <f t="shared" ca="1" si="137"/>
        <v>0</v>
      </c>
      <c r="O366" s="7">
        <f t="shared" ca="1" si="138"/>
        <v>0</v>
      </c>
      <c r="P366" s="7">
        <f t="shared" ca="1" si="139"/>
        <v>0</v>
      </c>
      <c r="Q366" s="6">
        <f t="shared" ca="1" si="140"/>
        <v>0</v>
      </c>
      <c r="R366" s="7">
        <f t="shared" ca="1" si="141"/>
        <v>0</v>
      </c>
      <c r="S366" s="2">
        <f t="shared" ca="1" si="125"/>
        <v>0</v>
      </c>
      <c r="T366" s="80">
        <f t="shared" ca="1" si="126"/>
        <v>0</v>
      </c>
      <c r="U366" s="79">
        <f t="shared" ca="1" si="127"/>
        <v>0</v>
      </c>
      <c r="V366" s="80">
        <f t="shared" ca="1" si="128"/>
        <v>0</v>
      </c>
      <c r="W366" s="80">
        <f t="shared" ca="1" si="129"/>
        <v>0</v>
      </c>
      <c r="X366">
        <f t="shared" ca="1" si="142"/>
        <v>0</v>
      </c>
      <c r="Y366" s="35">
        <f t="shared" ca="1" si="130"/>
        <v>0</v>
      </c>
      <c r="Z366" s="35">
        <f t="shared" ca="1" si="131"/>
        <v>0</v>
      </c>
      <c r="AA366" s="42">
        <f t="shared" ca="1" si="143"/>
        <v>0</v>
      </c>
      <c r="AB366" s="42">
        <f t="shared" ca="1" si="132"/>
        <v>0</v>
      </c>
    </row>
    <row r="367" spans="2:28" x14ac:dyDescent="0.25">
      <c r="B367">
        <v>365</v>
      </c>
      <c r="C367" s="35">
        <f t="shared" ca="1" si="133"/>
        <v>-27000</v>
      </c>
      <c r="D367" s="46">
        <f ca="1">IF(AB366&gt;0,ROUND(PMT(EvalSheet!$F$92/12,EvalSheet!$F$96*12,-C367),5),0)</f>
        <v>0</v>
      </c>
      <c r="E367" s="6">
        <f t="shared" ca="1" si="134"/>
        <v>0</v>
      </c>
      <c r="F367" s="2">
        <f t="shared" ca="1" si="120"/>
        <v>0</v>
      </c>
      <c r="G367" s="80">
        <f t="shared" ca="1" si="121"/>
        <v>0</v>
      </c>
      <c r="H367" s="79">
        <f t="shared" ca="1" si="122"/>
        <v>0</v>
      </c>
      <c r="I367" s="80">
        <f t="shared" ca="1" si="123"/>
        <v>0</v>
      </c>
      <c r="J367" s="80">
        <f t="shared" ca="1" si="124"/>
        <v>0</v>
      </c>
      <c r="K367" s="6">
        <f t="shared" ca="1" si="135"/>
        <v>0</v>
      </c>
      <c r="L367" s="7">
        <v>0</v>
      </c>
      <c r="M367" s="7">
        <f t="shared" ca="1" si="136"/>
        <v>0</v>
      </c>
      <c r="N367" s="7">
        <f t="shared" ca="1" si="137"/>
        <v>0</v>
      </c>
      <c r="O367" s="7">
        <f t="shared" ca="1" si="138"/>
        <v>0</v>
      </c>
      <c r="P367" s="7">
        <f t="shared" ca="1" si="139"/>
        <v>0</v>
      </c>
      <c r="Q367" s="6">
        <f t="shared" ca="1" si="140"/>
        <v>0</v>
      </c>
      <c r="R367" s="7">
        <f t="shared" ca="1" si="141"/>
        <v>0</v>
      </c>
      <c r="S367" s="2">
        <f t="shared" ca="1" si="125"/>
        <v>0</v>
      </c>
      <c r="T367" s="80">
        <f t="shared" ca="1" si="126"/>
        <v>0</v>
      </c>
      <c r="U367" s="79">
        <f t="shared" ca="1" si="127"/>
        <v>0</v>
      </c>
      <c r="V367" s="80">
        <f t="shared" ca="1" si="128"/>
        <v>0</v>
      </c>
      <c r="W367" s="80">
        <f t="shared" ca="1" si="129"/>
        <v>0</v>
      </c>
      <c r="X367">
        <f t="shared" ca="1" si="142"/>
        <v>0</v>
      </c>
      <c r="Y367" s="35">
        <f t="shared" ca="1" si="130"/>
        <v>0</v>
      </c>
      <c r="Z367" s="35">
        <f t="shared" ca="1" si="131"/>
        <v>0</v>
      </c>
      <c r="AA367" s="42">
        <f t="shared" ca="1" si="143"/>
        <v>0</v>
      </c>
      <c r="AB367" s="42">
        <f t="shared" ca="1" si="132"/>
        <v>0</v>
      </c>
    </row>
    <row r="368" spans="2:28" x14ac:dyDescent="0.25">
      <c r="B368">
        <v>366</v>
      </c>
      <c r="C368" s="35">
        <f t="shared" ca="1" si="133"/>
        <v>-27000</v>
      </c>
      <c r="D368" s="46">
        <f ca="1">IF(AB367&gt;0,ROUND(PMT(EvalSheet!$F$92/12,EvalSheet!$F$96*12,-C368),5),0)</f>
        <v>0</v>
      </c>
      <c r="E368" s="6">
        <f t="shared" ca="1" si="134"/>
        <v>0</v>
      </c>
      <c r="F368" s="2">
        <f t="shared" ca="1" si="120"/>
        <v>0</v>
      </c>
      <c r="G368" s="80">
        <f t="shared" ca="1" si="121"/>
        <v>0</v>
      </c>
      <c r="H368" s="79">
        <f t="shared" ca="1" si="122"/>
        <v>0</v>
      </c>
      <c r="I368" s="80">
        <f t="shared" ca="1" si="123"/>
        <v>0</v>
      </c>
      <c r="J368" s="80">
        <f t="shared" ca="1" si="124"/>
        <v>0</v>
      </c>
      <c r="K368" s="6">
        <f t="shared" ca="1" si="135"/>
        <v>0</v>
      </c>
      <c r="L368" s="7">
        <v>0</v>
      </c>
      <c r="M368" s="7">
        <f t="shared" ca="1" si="136"/>
        <v>0</v>
      </c>
      <c r="N368" s="7">
        <f t="shared" ca="1" si="137"/>
        <v>0</v>
      </c>
      <c r="O368" s="7">
        <f t="shared" ca="1" si="138"/>
        <v>0</v>
      </c>
      <c r="P368" s="7">
        <f t="shared" ca="1" si="139"/>
        <v>0</v>
      </c>
      <c r="Q368" s="6">
        <f t="shared" ca="1" si="140"/>
        <v>0</v>
      </c>
      <c r="R368" s="7">
        <f t="shared" ca="1" si="141"/>
        <v>0</v>
      </c>
      <c r="S368" s="2">
        <f t="shared" ca="1" si="125"/>
        <v>0</v>
      </c>
      <c r="T368" s="80">
        <f t="shared" ca="1" si="126"/>
        <v>0</v>
      </c>
      <c r="U368" s="79">
        <f t="shared" ca="1" si="127"/>
        <v>0</v>
      </c>
      <c r="V368" s="80">
        <f t="shared" ca="1" si="128"/>
        <v>0</v>
      </c>
      <c r="W368" s="80">
        <f t="shared" ca="1" si="129"/>
        <v>0</v>
      </c>
      <c r="X368">
        <f t="shared" ca="1" si="142"/>
        <v>0</v>
      </c>
      <c r="Y368" s="35">
        <f t="shared" ca="1" si="130"/>
        <v>0</v>
      </c>
      <c r="Z368" s="35">
        <f t="shared" ca="1" si="131"/>
        <v>0</v>
      </c>
      <c r="AA368" s="42">
        <f t="shared" ca="1" si="143"/>
        <v>0</v>
      </c>
      <c r="AB368" s="42">
        <f t="shared" ca="1" si="132"/>
        <v>0</v>
      </c>
    </row>
    <row r="369" spans="2:28" x14ac:dyDescent="0.25">
      <c r="B369">
        <v>367</v>
      </c>
      <c r="C369" s="35">
        <f t="shared" ca="1" si="133"/>
        <v>-27000</v>
      </c>
      <c r="D369" s="46">
        <f ca="1">IF(AB368&gt;0,ROUND(PMT(EvalSheet!$F$92/12,EvalSheet!$F$96*12,-C369),5),0)</f>
        <v>0</v>
      </c>
      <c r="E369" s="6">
        <f t="shared" ca="1" si="134"/>
        <v>0</v>
      </c>
      <c r="F369" s="2">
        <f t="shared" ca="1" si="120"/>
        <v>0</v>
      </c>
      <c r="G369" s="80">
        <f t="shared" ca="1" si="121"/>
        <v>0</v>
      </c>
      <c r="H369" s="79">
        <f t="shared" ca="1" si="122"/>
        <v>0</v>
      </c>
      <c r="I369" s="80">
        <f t="shared" ca="1" si="123"/>
        <v>0</v>
      </c>
      <c r="J369" s="80">
        <f t="shared" ca="1" si="124"/>
        <v>0</v>
      </c>
      <c r="K369" s="6">
        <f t="shared" ca="1" si="135"/>
        <v>0</v>
      </c>
      <c r="L369" s="7">
        <v>0</v>
      </c>
      <c r="M369" s="7">
        <f t="shared" ca="1" si="136"/>
        <v>0</v>
      </c>
      <c r="N369" s="7">
        <f t="shared" ca="1" si="137"/>
        <v>0</v>
      </c>
      <c r="O369" s="7">
        <f t="shared" ca="1" si="138"/>
        <v>0</v>
      </c>
      <c r="P369" s="7">
        <f t="shared" ca="1" si="139"/>
        <v>0</v>
      </c>
      <c r="Q369" s="6">
        <f t="shared" ca="1" si="140"/>
        <v>0</v>
      </c>
      <c r="R369" s="7">
        <f t="shared" ca="1" si="141"/>
        <v>0</v>
      </c>
      <c r="S369" s="2">
        <f t="shared" ca="1" si="125"/>
        <v>0</v>
      </c>
      <c r="T369" s="80">
        <f t="shared" ca="1" si="126"/>
        <v>0</v>
      </c>
      <c r="U369" s="79">
        <f t="shared" ca="1" si="127"/>
        <v>0</v>
      </c>
      <c r="V369" s="80">
        <f t="shared" ca="1" si="128"/>
        <v>0</v>
      </c>
      <c r="W369" s="80">
        <f t="shared" ca="1" si="129"/>
        <v>0</v>
      </c>
      <c r="X369">
        <f t="shared" ca="1" si="142"/>
        <v>0</v>
      </c>
      <c r="Y369" s="35">
        <f t="shared" ca="1" si="130"/>
        <v>0</v>
      </c>
      <c r="Z369" s="35">
        <f t="shared" ca="1" si="131"/>
        <v>0</v>
      </c>
      <c r="AA369" s="42">
        <f t="shared" ca="1" si="143"/>
        <v>0</v>
      </c>
      <c r="AB369" s="42">
        <f t="shared" ca="1" si="132"/>
        <v>0</v>
      </c>
    </row>
    <row r="370" spans="2:28" x14ac:dyDescent="0.25">
      <c r="B370">
        <v>368</v>
      </c>
      <c r="C370" s="35">
        <f t="shared" ca="1" si="133"/>
        <v>-27000</v>
      </c>
      <c r="D370" s="46">
        <f ca="1">IF(AB369&gt;0,ROUND(PMT(EvalSheet!$F$92/12,EvalSheet!$F$96*12,-C370),5),0)</f>
        <v>0</v>
      </c>
      <c r="E370" s="6">
        <f t="shared" ca="1" si="134"/>
        <v>0</v>
      </c>
      <c r="F370" s="2">
        <f t="shared" ca="1" si="120"/>
        <v>0</v>
      </c>
      <c r="G370" s="80">
        <f t="shared" ca="1" si="121"/>
        <v>0</v>
      </c>
      <c r="H370" s="79">
        <f t="shared" ca="1" si="122"/>
        <v>0</v>
      </c>
      <c r="I370" s="80">
        <f t="shared" ca="1" si="123"/>
        <v>0</v>
      </c>
      <c r="J370" s="80">
        <f t="shared" ca="1" si="124"/>
        <v>0</v>
      </c>
      <c r="K370" s="6">
        <f t="shared" ca="1" si="135"/>
        <v>0</v>
      </c>
      <c r="L370" s="7">
        <v>0</v>
      </c>
      <c r="M370" s="7">
        <f t="shared" ca="1" si="136"/>
        <v>0</v>
      </c>
      <c r="N370" s="7">
        <f t="shared" ca="1" si="137"/>
        <v>0</v>
      </c>
      <c r="O370" s="7">
        <f t="shared" ca="1" si="138"/>
        <v>0</v>
      </c>
      <c r="P370" s="7">
        <f t="shared" ca="1" si="139"/>
        <v>0</v>
      </c>
      <c r="Q370" s="6">
        <f t="shared" ca="1" si="140"/>
        <v>0</v>
      </c>
      <c r="R370" s="7">
        <f t="shared" ca="1" si="141"/>
        <v>0</v>
      </c>
      <c r="S370" s="2">
        <f t="shared" ca="1" si="125"/>
        <v>0</v>
      </c>
      <c r="T370" s="80">
        <f t="shared" ca="1" si="126"/>
        <v>0</v>
      </c>
      <c r="U370" s="79">
        <f t="shared" ca="1" si="127"/>
        <v>0</v>
      </c>
      <c r="V370" s="80">
        <f t="shared" ca="1" si="128"/>
        <v>0</v>
      </c>
      <c r="W370" s="80">
        <f t="shared" ca="1" si="129"/>
        <v>0</v>
      </c>
      <c r="X370">
        <f t="shared" ca="1" si="142"/>
        <v>0</v>
      </c>
      <c r="Y370" s="35">
        <f t="shared" ca="1" si="130"/>
        <v>0</v>
      </c>
      <c r="Z370" s="35">
        <f t="shared" ca="1" si="131"/>
        <v>0</v>
      </c>
      <c r="AA370" s="42">
        <f t="shared" ca="1" si="143"/>
        <v>0</v>
      </c>
      <c r="AB370" s="42">
        <f t="shared" ca="1" si="132"/>
        <v>0</v>
      </c>
    </row>
    <row r="371" spans="2:28" x14ac:dyDescent="0.25">
      <c r="B371">
        <v>369</v>
      </c>
      <c r="C371" s="35">
        <f t="shared" ca="1" si="133"/>
        <v>-27000</v>
      </c>
      <c r="D371" s="46">
        <f ca="1">IF(AB370&gt;0,ROUND(PMT(EvalSheet!$F$92/12,EvalSheet!$F$96*12,-C371),5),0)</f>
        <v>0</v>
      </c>
      <c r="E371" s="6">
        <f t="shared" ca="1" si="134"/>
        <v>0</v>
      </c>
      <c r="F371" s="2">
        <f t="shared" ca="1" si="120"/>
        <v>0</v>
      </c>
      <c r="G371" s="80">
        <f t="shared" ca="1" si="121"/>
        <v>0</v>
      </c>
      <c r="H371" s="79">
        <f t="shared" ca="1" si="122"/>
        <v>0</v>
      </c>
      <c r="I371" s="80">
        <f t="shared" ca="1" si="123"/>
        <v>0</v>
      </c>
      <c r="J371" s="80">
        <f t="shared" ca="1" si="124"/>
        <v>0</v>
      </c>
      <c r="K371" s="6">
        <f t="shared" ca="1" si="135"/>
        <v>0</v>
      </c>
      <c r="L371" s="7">
        <v>0</v>
      </c>
      <c r="M371" s="7">
        <f t="shared" ca="1" si="136"/>
        <v>0</v>
      </c>
      <c r="N371" s="7">
        <f t="shared" ca="1" si="137"/>
        <v>0</v>
      </c>
      <c r="O371" s="7">
        <f t="shared" ca="1" si="138"/>
        <v>0</v>
      </c>
      <c r="P371" s="7">
        <f t="shared" ca="1" si="139"/>
        <v>0</v>
      </c>
      <c r="Q371" s="6">
        <f t="shared" ca="1" si="140"/>
        <v>0</v>
      </c>
      <c r="R371" s="7">
        <f t="shared" ca="1" si="141"/>
        <v>0</v>
      </c>
      <c r="S371" s="2">
        <f t="shared" ca="1" si="125"/>
        <v>0</v>
      </c>
      <c r="T371" s="80">
        <f t="shared" ca="1" si="126"/>
        <v>0</v>
      </c>
      <c r="U371" s="79">
        <f t="shared" ca="1" si="127"/>
        <v>0</v>
      </c>
      <c r="V371" s="80">
        <f t="shared" ca="1" si="128"/>
        <v>0</v>
      </c>
      <c r="W371" s="80">
        <f t="shared" ca="1" si="129"/>
        <v>0</v>
      </c>
      <c r="X371">
        <f t="shared" ca="1" si="142"/>
        <v>0</v>
      </c>
      <c r="Y371" s="35">
        <f t="shared" ca="1" si="130"/>
        <v>0</v>
      </c>
      <c r="Z371" s="35">
        <f t="shared" ca="1" si="131"/>
        <v>0</v>
      </c>
      <c r="AA371" s="42">
        <f t="shared" ca="1" si="143"/>
        <v>0</v>
      </c>
      <c r="AB371" s="42">
        <f t="shared" ca="1" si="132"/>
        <v>0</v>
      </c>
    </row>
    <row r="372" spans="2:28" x14ac:dyDescent="0.25">
      <c r="B372">
        <v>370</v>
      </c>
      <c r="C372" s="35">
        <f t="shared" ca="1" si="133"/>
        <v>-27000</v>
      </c>
      <c r="D372" s="46">
        <f ca="1">IF(AB371&gt;0,ROUND(PMT(EvalSheet!$F$92/12,EvalSheet!$F$96*12,-C372),5),0)</f>
        <v>0</v>
      </c>
      <c r="E372" s="6">
        <f t="shared" ca="1" si="134"/>
        <v>0</v>
      </c>
      <c r="F372" s="2">
        <f t="shared" ca="1" si="120"/>
        <v>0</v>
      </c>
      <c r="G372" s="80">
        <f t="shared" ca="1" si="121"/>
        <v>0</v>
      </c>
      <c r="H372" s="79">
        <f t="shared" ca="1" si="122"/>
        <v>0</v>
      </c>
      <c r="I372" s="80">
        <f t="shared" ca="1" si="123"/>
        <v>0</v>
      </c>
      <c r="J372" s="80">
        <f t="shared" ca="1" si="124"/>
        <v>0</v>
      </c>
      <c r="K372" s="6">
        <f t="shared" ca="1" si="135"/>
        <v>0</v>
      </c>
      <c r="L372" s="7">
        <v>0</v>
      </c>
      <c r="M372" s="7">
        <f t="shared" ca="1" si="136"/>
        <v>0</v>
      </c>
      <c r="N372" s="7">
        <f t="shared" ca="1" si="137"/>
        <v>0</v>
      </c>
      <c r="O372" s="7">
        <f t="shared" ca="1" si="138"/>
        <v>0</v>
      </c>
      <c r="P372" s="7">
        <f t="shared" ca="1" si="139"/>
        <v>0</v>
      </c>
      <c r="Q372" s="6">
        <f t="shared" ca="1" si="140"/>
        <v>0</v>
      </c>
      <c r="R372" s="7">
        <f t="shared" ca="1" si="141"/>
        <v>0</v>
      </c>
      <c r="S372" s="2">
        <f t="shared" ca="1" si="125"/>
        <v>0</v>
      </c>
      <c r="T372" s="80">
        <f t="shared" ca="1" si="126"/>
        <v>0</v>
      </c>
      <c r="U372" s="79">
        <f t="shared" ca="1" si="127"/>
        <v>0</v>
      </c>
      <c r="V372" s="80">
        <f t="shared" ca="1" si="128"/>
        <v>0</v>
      </c>
      <c r="W372" s="80">
        <f t="shared" ca="1" si="129"/>
        <v>0</v>
      </c>
      <c r="X372">
        <f t="shared" ca="1" si="142"/>
        <v>0</v>
      </c>
      <c r="Y372" s="35">
        <f t="shared" ca="1" si="130"/>
        <v>0</v>
      </c>
      <c r="Z372" s="35">
        <f t="shared" ca="1" si="131"/>
        <v>0</v>
      </c>
      <c r="AA372" s="42">
        <f t="shared" ca="1" si="143"/>
        <v>0</v>
      </c>
      <c r="AB372" s="42">
        <f t="shared" ca="1" si="132"/>
        <v>0</v>
      </c>
    </row>
    <row r="373" spans="2:28" x14ac:dyDescent="0.25">
      <c r="B373">
        <v>371</v>
      </c>
      <c r="C373" s="35">
        <f t="shared" ca="1" si="133"/>
        <v>-27000</v>
      </c>
      <c r="D373" s="46">
        <f ca="1">IF(AB372&gt;0,ROUND(PMT(EvalSheet!$F$92/12,EvalSheet!$F$96*12,-C373),5),0)</f>
        <v>0</v>
      </c>
      <c r="E373" s="6">
        <f t="shared" ca="1" si="134"/>
        <v>0</v>
      </c>
      <c r="F373" s="2">
        <f t="shared" ca="1" si="120"/>
        <v>0</v>
      </c>
      <c r="G373" s="80">
        <f t="shared" ca="1" si="121"/>
        <v>0</v>
      </c>
      <c r="H373" s="79">
        <f t="shared" ca="1" si="122"/>
        <v>0</v>
      </c>
      <c r="I373" s="80">
        <f t="shared" ca="1" si="123"/>
        <v>0</v>
      </c>
      <c r="J373" s="80">
        <f t="shared" ca="1" si="124"/>
        <v>0</v>
      </c>
      <c r="K373" s="6">
        <f t="shared" ca="1" si="135"/>
        <v>0</v>
      </c>
      <c r="L373" s="7">
        <v>0</v>
      </c>
      <c r="M373" s="7">
        <f t="shared" ca="1" si="136"/>
        <v>0</v>
      </c>
      <c r="N373" s="7">
        <f t="shared" ca="1" si="137"/>
        <v>0</v>
      </c>
      <c r="O373" s="7">
        <f t="shared" ca="1" si="138"/>
        <v>0</v>
      </c>
      <c r="P373" s="7">
        <f t="shared" ca="1" si="139"/>
        <v>0</v>
      </c>
      <c r="Q373" s="6">
        <f t="shared" ca="1" si="140"/>
        <v>0</v>
      </c>
      <c r="R373" s="7">
        <f t="shared" ca="1" si="141"/>
        <v>0</v>
      </c>
      <c r="S373" s="2">
        <f t="shared" ca="1" si="125"/>
        <v>0</v>
      </c>
      <c r="T373" s="80">
        <f t="shared" ca="1" si="126"/>
        <v>0</v>
      </c>
      <c r="U373" s="79">
        <f t="shared" ca="1" si="127"/>
        <v>0</v>
      </c>
      <c r="V373" s="80">
        <f t="shared" ca="1" si="128"/>
        <v>0</v>
      </c>
      <c r="W373" s="80">
        <f t="shared" ca="1" si="129"/>
        <v>0</v>
      </c>
      <c r="X373">
        <f t="shared" ca="1" si="142"/>
        <v>0</v>
      </c>
      <c r="Y373" s="35">
        <f t="shared" ca="1" si="130"/>
        <v>0</v>
      </c>
      <c r="Z373" s="35">
        <f t="shared" ca="1" si="131"/>
        <v>0</v>
      </c>
      <c r="AA373" s="42">
        <f t="shared" ca="1" si="143"/>
        <v>0</v>
      </c>
      <c r="AB373" s="42">
        <f t="shared" ca="1" si="132"/>
        <v>0</v>
      </c>
    </row>
    <row r="374" spans="2:28" x14ac:dyDescent="0.25">
      <c r="B374">
        <v>372</v>
      </c>
      <c r="C374" s="35">
        <f t="shared" ca="1" si="133"/>
        <v>-27000</v>
      </c>
      <c r="D374" s="46">
        <f ca="1">IF(AB373&gt;0,ROUND(PMT(EvalSheet!$F$92/12,EvalSheet!$F$96*12,-C374),5),0)</f>
        <v>0</v>
      </c>
      <c r="E374" s="6">
        <f t="shared" ca="1" si="134"/>
        <v>0</v>
      </c>
      <c r="F374" s="2">
        <f t="shared" ca="1" si="120"/>
        <v>0</v>
      </c>
      <c r="G374" s="80">
        <f t="shared" ca="1" si="121"/>
        <v>0</v>
      </c>
      <c r="H374" s="79">
        <f t="shared" ca="1" si="122"/>
        <v>0</v>
      </c>
      <c r="I374" s="80">
        <f t="shared" ca="1" si="123"/>
        <v>0</v>
      </c>
      <c r="J374" s="80">
        <f t="shared" ca="1" si="124"/>
        <v>0</v>
      </c>
      <c r="K374" s="6">
        <f t="shared" ca="1" si="135"/>
        <v>0</v>
      </c>
      <c r="L374" s="7">
        <v>0</v>
      </c>
      <c r="M374" s="7">
        <f t="shared" ca="1" si="136"/>
        <v>0</v>
      </c>
      <c r="N374" s="7">
        <f t="shared" ca="1" si="137"/>
        <v>0</v>
      </c>
      <c r="O374" s="7">
        <f t="shared" ca="1" si="138"/>
        <v>0</v>
      </c>
      <c r="P374" s="7">
        <f t="shared" ca="1" si="139"/>
        <v>0</v>
      </c>
      <c r="Q374" s="6">
        <f t="shared" ca="1" si="140"/>
        <v>0</v>
      </c>
      <c r="R374" s="7">
        <f t="shared" ca="1" si="141"/>
        <v>0</v>
      </c>
      <c r="S374" s="2">
        <f t="shared" ca="1" si="125"/>
        <v>0</v>
      </c>
      <c r="T374" s="80">
        <f t="shared" ca="1" si="126"/>
        <v>0</v>
      </c>
      <c r="U374" s="79">
        <f t="shared" ca="1" si="127"/>
        <v>0</v>
      </c>
      <c r="V374" s="80">
        <f t="shared" ca="1" si="128"/>
        <v>0</v>
      </c>
      <c r="W374" s="80">
        <f t="shared" ca="1" si="129"/>
        <v>0</v>
      </c>
      <c r="X374">
        <f t="shared" ca="1" si="142"/>
        <v>0</v>
      </c>
      <c r="Y374" s="35">
        <f t="shared" ca="1" si="130"/>
        <v>0</v>
      </c>
      <c r="Z374" s="35">
        <f t="shared" ca="1" si="131"/>
        <v>0</v>
      </c>
      <c r="AA374" s="42">
        <f t="shared" ca="1" si="143"/>
        <v>0</v>
      </c>
      <c r="AB374" s="42">
        <f t="shared" ca="1" si="132"/>
        <v>0</v>
      </c>
    </row>
    <row r="375" spans="2:28" x14ac:dyDescent="0.25">
      <c r="B375">
        <v>373</v>
      </c>
      <c r="C375" s="35">
        <f t="shared" ca="1" si="133"/>
        <v>-27000</v>
      </c>
      <c r="D375" s="46">
        <f ca="1">IF(AB374&gt;0,ROUND(PMT(EvalSheet!$F$92/12,EvalSheet!$F$96*12,-C375),5),0)</f>
        <v>0</v>
      </c>
      <c r="E375" s="6">
        <f t="shared" ca="1" si="134"/>
        <v>0</v>
      </c>
      <c r="F375" s="2">
        <f t="shared" ca="1" si="120"/>
        <v>0</v>
      </c>
      <c r="G375" s="80">
        <f t="shared" ca="1" si="121"/>
        <v>0</v>
      </c>
      <c r="H375" s="79">
        <f t="shared" ca="1" si="122"/>
        <v>0</v>
      </c>
      <c r="I375" s="80">
        <f t="shared" ca="1" si="123"/>
        <v>0</v>
      </c>
      <c r="J375" s="80">
        <f t="shared" ca="1" si="124"/>
        <v>0</v>
      </c>
      <c r="K375" s="6">
        <f t="shared" ca="1" si="135"/>
        <v>0</v>
      </c>
      <c r="L375" s="7">
        <v>0</v>
      </c>
      <c r="M375" s="7">
        <f t="shared" ca="1" si="136"/>
        <v>0</v>
      </c>
      <c r="N375" s="7">
        <f t="shared" ca="1" si="137"/>
        <v>0</v>
      </c>
      <c r="O375" s="7">
        <f t="shared" ca="1" si="138"/>
        <v>0</v>
      </c>
      <c r="P375" s="7">
        <f t="shared" ca="1" si="139"/>
        <v>0</v>
      </c>
      <c r="Q375" s="6">
        <f t="shared" ca="1" si="140"/>
        <v>0</v>
      </c>
      <c r="R375" s="7">
        <f t="shared" ca="1" si="141"/>
        <v>0</v>
      </c>
      <c r="S375" s="2">
        <f t="shared" ca="1" si="125"/>
        <v>0</v>
      </c>
      <c r="T375" s="80">
        <f t="shared" ca="1" si="126"/>
        <v>0</v>
      </c>
      <c r="U375" s="79">
        <f t="shared" ca="1" si="127"/>
        <v>0</v>
      </c>
      <c r="V375" s="80">
        <f t="shared" ca="1" si="128"/>
        <v>0</v>
      </c>
      <c r="W375" s="80">
        <f t="shared" ca="1" si="129"/>
        <v>0</v>
      </c>
      <c r="X375">
        <f t="shared" ca="1" si="142"/>
        <v>0</v>
      </c>
      <c r="Y375" s="35">
        <f t="shared" ca="1" si="130"/>
        <v>0</v>
      </c>
      <c r="Z375" s="35">
        <f t="shared" ca="1" si="131"/>
        <v>0</v>
      </c>
      <c r="AA375" s="42">
        <f t="shared" ca="1" si="143"/>
        <v>0</v>
      </c>
      <c r="AB375" s="42">
        <f t="shared" ca="1" si="132"/>
        <v>0</v>
      </c>
    </row>
    <row r="376" spans="2:28" x14ac:dyDescent="0.25">
      <c r="B376">
        <v>374</v>
      </c>
      <c r="C376" s="35">
        <f t="shared" ca="1" si="133"/>
        <v>-27000</v>
      </c>
      <c r="D376" s="46">
        <f ca="1">IF(AB375&gt;0,ROUND(PMT(EvalSheet!$F$92/12,EvalSheet!$F$96*12,-C376),5),0)</f>
        <v>0</v>
      </c>
      <c r="E376" s="6">
        <f t="shared" ca="1" si="134"/>
        <v>0</v>
      </c>
      <c r="F376" s="2">
        <f t="shared" ca="1" si="120"/>
        <v>0</v>
      </c>
      <c r="G376" s="80">
        <f t="shared" ca="1" si="121"/>
        <v>0</v>
      </c>
      <c r="H376" s="79">
        <f t="shared" ca="1" si="122"/>
        <v>0</v>
      </c>
      <c r="I376" s="80">
        <f t="shared" ca="1" si="123"/>
        <v>0</v>
      </c>
      <c r="J376" s="80">
        <f t="shared" ca="1" si="124"/>
        <v>0</v>
      </c>
      <c r="K376" s="6">
        <f t="shared" ca="1" si="135"/>
        <v>0</v>
      </c>
      <c r="L376" s="7">
        <v>0</v>
      </c>
      <c r="M376" s="7">
        <f t="shared" ca="1" si="136"/>
        <v>0</v>
      </c>
      <c r="N376" s="7">
        <f t="shared" ca="1" si="137"/>
        <v>0</v>
      </c>
      <c r="O376" s="7">
        <f t="shared" ca="1" si="138"/>
        <v>0</v>
      </c>
      <c r="P376" s="7">
        <f t="shared" ca="1" si="139"/>
        <v>0</v>
      </c>
      <c r="Q376" s="6">
        <f t="shared" ca="1" si="140"/>
        <v>0</v>
      </c>
      <c r="R376" s="7">
        <f t="shared" ca="1" si="141"/>
        <v>0</v>
      </c>
      <c r="S376" s="2">
        <f t="shared" ca="1" si="125"/>
        <v>0</v>
      </c>
      <c r="T376" s="80">
        <f t="shared" ca="1" si="126"/>
        <v>0</v>
      </c>
      <c r="U376" s="79">
        <f t="shared" ca="1" si="127"/>
        <v>0</v>
      </c>
      <c r="V376" s="80">
        <f t="shared" ca="1" si="128"/>
        <v>0</v>
      </c>
      <c r="W376" s="80">
        <f t="shared" ca="1" si="129"/>
        <v>0</v>
      </c>
      <c r="X376">
        <f t="shared" ca="1" si="142"/>
        <v>0</v>
      </c>
      <c r="Y376" s="35">
        <f t="shared" ca="1" si="130"/>
        <v>0</v>
      </c>
      <c r="Z376" s="35">
        <f t="shared" ca="1" si="131"/>
        <v>0</v>
      </c>
      <c r="AA376" s="42">
        <f t="shared" ca="1" si="143"/>
        <v>0</v>
      </c>
      <c r="AB376" s="42">
        <f t="shared" ca="1" si="132"/>
        <v>0</v>
      </c>
    </row>
    <row r="377" spans="2:28" x14ac:dyDescent="0.25">
      <c r="B377">
        <v>375</v>
      </c>
      <c r="C377" s="35">
        <f t="shared" ca="1" si="133"/>
        <v>-27000</v>
      </c>
      <c r="D377" s="46">
        <f ca="1">IF(AB376&gt;0,ROUND(PMT(EvalSheet!$F$92/12,EvalSheet!$F$96*12,-C377),5),0)</f>
        <v>0</v>
      </c>
      <c r="E377" s="6">
        <f t="shared" ca="1" si="134"/>
        <v>0</v>
      </c>
      <c r="F377" s="2">
        <f t="shared" ca="1" si="120"/>
        <v>0</v>
      </c>
      <c r="G377" s="80">
        <f t="shared" ca="1" si="121"/>
        <v>0</v>
      </c>
      <c r="H377" s="79">
        <f t="shared" ca="1" si="122"/>
        <v>0</v>
      </c>
      <c r="I377" s="80">
        <f t="shared" ca="1" si="123"/>
        <v>0</v>
      </c>
      <c r="J377" s="80">
        <f t="shared" ca="1" si="124"/>
        <v>0</v>
      </c>
      <c r="K377" s="6">
        <f t="shared" ca="1" si="135"/>
        <v>0</v>
      </c>
      <c r="L377" s="7">
        <v>0</v>
      </c>
      <c r="M377" s="7">
        <f t="shared" ca="1" si="136"/>
        <v>0</v>
      </c>
      <c r="N377" s="7">
        <f t="shared" ca="1" si="137"/>
        <v>0</v>
      </c>
      <c r="O377" s="7">
        <f t="shared" ca="1" si="138"/>
        <v>0</v>
      </c>
      <c r="P377" s="7">
        <f t="shared" ca="1" si="139"/>
        <v>0</v>
      </c>
      <c r="Q377" s="6">
        <f t="shared" ca="1" si="140"/>
        <v>0</v>
      </c>
      <c r="R377" s="7">
        <f t="shared" ca="1" si="141"/>
        <v>0</v>
      </c>
      <c r="S377" s="2">
        <f t="shared" ca="1" si="125"/>
        <v>0</v>
      </c>
      <c r="T377" s="80">
        <f t="shared" ca="1" si="126"/>
        <v>0</v>
      </c>
      <c r="U377" s="79">
        <f t="shared" ca="1" si="127"/>
        <v>0</v>
      </c>
      <c r="V377" s="80">
        <f t="shared" ca="1" si="128"/>
        <v>0</v>
      </c>
      <c r="W377" s="80">
        <f t="shared" ca="1" si="129"/>
        <v>0</v>
      </c>
      <c r="X377">
        <f t="shared" ca="1" si="142"/>
        <v>0</v>
      </c>
      <c r="Y377" s="35">
        <f t="shared" ca="1" si="130"/>
        <v>0</v>
      </c>
      <c r="Z377" s="35">
        <f t="shared" ca="1" si="131"/>
        <v>0</v>
      </c>
      <c r="AA377" s="42">
        <f t="shared" ca="1" si="143"/>
        <v>0</v>
      </c>
      <c r="AB377" s="42">
        <f t="shared" ca="1" si="132"/>
        <v>0</v>
      </c>
    </row>
    <row r="378" spans="2:28" x14ac:dyDescent="0.25">
      <c r="B378">
        <v>376</v>
      </c>
      <c r="C378" s="35">
        <f t="shared" ca="1" si="133"/>
        <v>-27000</v>
      </c>
      <c r="D378" s="46">
        <f ca="1">IF(AB377&gt;0,ROUND(PMT(EvalSheet!$F$92/12,EvalSheet!$F$96*12,-C378),5),0)</f>
        <v>0</v>
      </c>
      <c r="E378" s="6">
        <f t="shared" ca="1" si="134"/>
        <v>0</v>
      </c>
      <c r="F378" s="2">
        <f t="shared" ca="1" si="120"/>
        <v>0</v>
      </c>
      <c r="G378" s="80">
        <f t="shared" ca="1" si="121"/>
        <v>0</v>
      </c>
      <c r="H378" s="79">
        <f t="shared" ca="1" si="122"/>
        <v>0</v>
      </c>
      <c r="I378" s="80">
        <f t="shared" ca="1" si="123"/>
        <v>0</v>
      </c>
      <c r="J378" s="80">
        <f t="shared" ca="1" si="124"/>
        <v>0</v>
      </c>
      <c r="K378" s="6">
        <f t="shared" ca="1" si="135"/>
        <v>0</v>
      </c>
      <c r="L378" s="7">
        <v>0</v>
      </c>
      <c r="M378" s="7">
        <f t="shared" ca="1" si="136"/>
        <v>0</v>
      </c>
      <c r="N378" s="7">
        <f t="shared" ca="1" si="137"/>
        <v>0</v>
      </c>
      <c r="O378" s="7">
        <f t="shared" ca="1" si="138"/>
        <v>0</v>
      </c>
      <c r="P378" s="7">
        <f t="shared" ca="1" si="139"/>
        <v>0</v>
      </c>
      <c r="Q378" s="6">
        <f t="shared" ca="1" si="140"/>
        <v>0</v>
      </c>
      <c r="R378" s="7">
        <f t="shared" ca="1" si="141"/>
        <v>0</v>
      </c>
      <c r="S378" s="2">
        <f t="shared" ca="1" si="125"/>
        <v>0</v>
      </c>
      <c r="T378" s="80">
        <f t="shared" ca="1" si="126"/>
        <v>0</v>
      </c>
      <c r="U378" s="79">
        <f t="shared" ca="1" si="127"/>
        <v>0</v>
      </c>
      <c r="V378" s="80">
        <f t="shared" ca="1" si="128"/>
        <v>0</v>
      </c>
      <c r="W378" s="80">
        <f t="shared" ca="1" si="129"/>
        <v>0</v>
      </c>
      <c r="X378">
        <f t="shared" ca="1" si="142"/>
        <v>0</v>
      </c>
      <c r="Y378" s="35">
        <f t="shared" ca="1" si="130"/>
        <v>0</v>
      </c>
      <c r="Z378" s="35">
        <f t="shared" ca="1" si="131"/>
        <v>0</v>
      </c>
      <c r="AA378" s="42">
        <f t="shared" ca="1" si="143"/>
        <v>0</v>
      </c>
      <c r="AB378" s="42">
        <f t="shared" ca="1" si="132"/>
        <v>0</v>
      </c>
    </row>
    <row r="379" spans="2:28" x14ac:dyDescent="0.25">
      <c r="B379">
        <v>377</v>
      </c>
      <c r="C379" s="35">
        <f t="shared" ca="1" si="133"/>
        <v>-27000</v>
      </c>
      <c r="D379" s="46">
        <f ca="1">IF(AB378&gt;0,ROUND(PMT(EvalSheet!$F$92/12,EvalSheet!$F$96*12,-C379),5),0)</f>
        <v>0</v>
      </c>
      <c r="E379" s="6">
        <f t="shared" ca="1" si="134"/>
        <v>0</v>
      </c>
      <c r="F379" s="2">
        <f t="shared" ca="1" si="120"/>
        <v>0</v>
      </c>
      <c r="G379" s="80">
        <f t="shared" ca="1" si="121"/>
        <v>0</v>
      </c>
      <c r="H379" s="79">
        <f t="shared" ca="1" si="122"/>
        <v>0</v>
      </c>
      <c r="I379" s="80">
        <f t="shared" ca="1" si="123"/>
        <v>0</v>
      </c>
      <c r="J379" s="80">
        <f t="shared" ca="1" si="124"/>
        <v>0</v>
      </c>
      <c r="K379" s="6">
        <f t="shared" ca="1" si="135"/>
        <v>0</v>
      </c>
      <c r="L379" s="7">
        <v>0</v>
      </c>
      <c r="M379" s="7">
        <f t="shared" ca="1" si="136"/>
        <v>0</v>
      </c>
      <c r="N379" s="7">
        <f t="shared" ca="1" si="137"/>
        <v>0</v>
      </c>
      <c r="O379" s="7">
        <f t="shared" ca="1" si="138"/>
        <v>0</v>
      </c>
      <c r="P379" s="7">
        <f t="shared" ca="1" si="139"/>
        <v>0</v>
      </c>
      <c r="Q379" s="6">
        <f t="shared" ca="1" si="140"/>
        <v>0</v>
      </c>
      <c r="R379" s="7">
        <f t="shared" ca="1" si="141"/>
        <v>0</v>
      </c>
      <c r="S379" s="2">
        <f t="shared" ca="1" si="125"/>
        <v>0</v>
      </c>
      <c r="T379" s="80">
        <f t="shared" ca="1" si="126"/>
        <v>0</v>
      </c>
      <c r="U379" s="79">
        <f t="shared" ca="1" si="127"/>
        <v>0</v>
      </c>
      <c r="V379" s="80">
        <f t="shared" ca="1" si="128"/>
        <v>0</v>
      </c>
      <c r="W379" s="80">
        <f t="shared" ca="1" si="129"/>
        <v>0</v>
      </c>
      <c r="X379">
        <f t="shared" ca="1" si="142"/>
        <v>0</v>
      </c>
      <c r="Y379" s="35">
        <f t="shared" ca="1" si="130"/>
        <v>0</v>
      </c>
      <c r="Z379" s="35">
        <f t="shared" ca="1" si="131"/>
        <v>0</v>
      </c>
      <c r="AA379" s="42">
        <f t="shared" ca="1" si="143"/>
        <v>0</v>
      </c>
      <c r="AB379" s="42">
        <f t="shared" ca="1" si="132"/>
        <v>0</v>
      </c>
    </row>
    <row r="380" spans="2:28" x14ac:dyDescent="0.25">
      <c r="B380">
        <v>378</v>
      </c>
      <c r="C380" s="35">
        <f t="shared" ca="1" si="133"/>
        <v>-27000</v>
      </c>
      <c r="D380" s="46">
        <f ca="1">IF(AB379&gt;0,ROUND(PMT(EvalSheet!$F$92/12,EvalSheet!$F$96*12,-C380),5),0)</f>
        <v>0</v>
      </c>
      <c r="E380" s="6">
        <f t="shared" ca="1" si="134"/>
        <v>0</v>
      </c>
      <c r="F380" s="2">
        <f t="shared" ca="1" si="120"/>
        <v>0</v>
      </c>
      <c r="G380" s="80">
        <f t="shared" ca="1" si="121"/>
        <v>0</v>
      </c>
      <c r="H380" s="79">
        <f t="shared" ca="1" si="122"/>
        <v>0</v>
      </c>
      <c r="I380" s="80">
        <f t="shared" ca="1" si="123"/>
        <v>0</v>
      </c>
      <c r="J380" s="80">
        <f t="shared" ca="1" si="124"/>
        <v>0</v>
      </c>
      <c r="K380" s="6">
        <f t="shared" ca="1" si="135"/>
        <v>0</v>
      </c>
      <c r="L380" s="7">
        <v>0</v>
      </c>
      <c r="M380" s="7">
        <f t="shared" ca="1" si="136"/>
        <v>0</v>
      </c>
      <c r="N380" s="7">
        <f t="shared" ca="1" si="137"/>
        <v>0</v>
      </c>
      <c r="O380" s="7">
        <f t="shared" ca="1" si="138"/>
        <v>0</v>
      </c>
      <c r="P380" s="7">
        <f t="shared" ca="1" si="139"/>
        <v>0</v>
      </c>
      <c r="Q380" s="6">
        <f t="shared" ca="1" si="140"/>
        <v>0</v>
      </c>
      <c r="R380" s="7">
        <f t="shared" ca="1" si="141"/>
        <v>0</v>
      </c>
      <c r="S380" s="2">
        <f t="shared" ca="1" si="125"/>
        <v>0</v>
      </c>
      <c r="T380" s="80">
        <f t="shared" ca="1" si="126"/>
        <v>0</v>
      </c>
      <c r="U380" s="79">
        <f t="shared" ca="1" si="127"/>
        <v>0</v>
      </c>
      <c r="V380" s="80">
        <f t="shared" ca="1" si="128"/>
        <v>0</v>
      </c>
      <c r="W380" s="80">
        <f t="shared" ca="1" si="129"/>
        <v>0</v>
      </c>
      <c r="X380">
        <f t="shared" ca="1" si="142"/>
        <v>0</v>
      </c>
      <c r="Y380" s="35">
        <f t="shared" ca="1" si="130"/>
        <v>0</v>
      </c>
      <c r="Z380" s="35">
        <f t="shared" ca="1" si="131"/>
        <v>0</v>
      </c>
      <c r="AA380" s="42">
        <f t="shared" ca="1" si="143"/>
        <v>0</v>
      </c>
      <c r="AB380" s="42">
        <f t="shared" ca="1" si="132"/>
        <v>0</v>
      </c>
    </row>
    <row r="381" spans="2:28" x14ac:dyDescent="0.25">
      <c r="B381">
        <v>379</v>
      </c>
      <c r="C381" s="35">
        <f t="shared" ca="1" si="133"/>
        <v>-27000</v>
      </c>
      <c r="D381" s="46">
        <f ca="1">IF(AB380&gt;0,ROUND(PMT(EvalSheet!$F$92/12,EvalSheet!$F$96*12,-C381),5),0)</f>
        <v>0</v>
      </c>
      <c r="E381" s="6">
        <f t="shared" ca="1" si="134"/>
        <v>0</v>
      </c>
      <c r="F381" s="2">
        <f t="shared" ca="1" si="120"/>
        <v>0</v>
      </c>
      <c r="G381" s="80">
        <f t="shared" ca="1" si="121"/>
        <v>0</v>
      </c>
      <c r="H381" s="79">
        <f t="shared" ca="1" si="122"/>
        <v>0</v>
      </c>
      <c r="I381" s="80">
        <f t="shared" ca="1" si="123"/>
        <v>0</v>
      </c>
      <c r="J381" s="80">
        <f t="shared" ca="1" si="124"/>
        <v>0</v>
      </c>
      <c r="K381" s="6">
        <f t="shared" ca="1" si="135"/>
        <v>0</v>
      </c>
      <c r="L381" s="7">
        <v>0</v>
      </c>
      <c r="M381" s="7">
        <f t="shared" ca="1" si="136"/>
        <v>0</v>
      </c>
      <c r="N381" s="7">
        <f t="shared" ca="1" si="137"/>
        <v>0</v>
      </c>
      <c r="O381" s="7">
        <f t="shared" ca="1" si="138"/>
        <v>0</v>
      </c>
      <c r="P381" s="7">
        <f t="shared" ca="1" si="139"/>
        <v>0</v>
      </c>
      <c r="Q381" s="6">
        <f t="shared" ca="1" si="140"/>
        <v>0</v>
      </c>
      <c r="R381" s="7">
        <f t="shared" ca="1" si="141"/>
        <v>0</v>
      </c>
      <c r="S381" s="2">
        <f t="shared" ca="1" si="125"/>
        <v>0</v>
      </c>
      <c r="T381" s="80">
        <f t="shared" ca="1" si="126"/>
        <v>0</v>
      </c>
      <c r="U381" s="79">
        <f t="shared" ca="1" si="127"/>
        <v>0</v>
      </c>
      <c r="V381" s="80">
        <f t="shared" ca="1" si="128"/>
        <v>0</v>
      </c>
      <c r="W381" s="80">
        <f t="shared" ca="1" si="129"/>
        <v>0</v>
      </c>
      <c r="X381">
        <f t="shared" ca="1" si="142"/>
        <v>0</v>
      </c>
      <c r="Y381" s="35">
        <f t="shared" ca="1" si="130"/>
        <v>0</v>
      </c>
      <c r="Z381" s="35">
        <f t="shared" ca="1" si="131"/>
        <v>0</v>
      </c>
      <c r="AA381" s="42">
        <f t="shared" ca="1" si="143"/>
        <v>0</v>
      </c>
      <c r="AB381" s="42">
        <f t="shared" ca="1" si="132"/>
        <v>0</v>
      </c>
    </row>
    <row r="382" spans="2:28" x14ac:dyDescent="0.25">
      <c r="B382">
        <v>380</v>
      </c>
      <c r="C382" s="35">
        <f t="shared" ca="1" si="133"/>
        <v>-27000</v>
      </c>
      <c r="D382" s="46">
        <f ca="1">IF(AB381&gt;0,ROUND(PMT(EvalSheet!$F$92/12,EvalSheet!$F$96*12,-C382),5),0)</f>
        <v>0</v>
      </c>
      <c r="E382" s="6">
        <f t="shared" ca="1" si="134"/>
        <v>0</v>
      </c>
      <c r="F382" s="2">
        <f t="shared" ca="1" si="120"/>
        <v>0</v>
      </c>
      <c r="G382" s="80">
        <f t="shared" ca="1" si="121"/>
        <v>0</v>
      </c>
      <c r="H382" s="79">
        <f t="shared" ca="1" si="122"/>
        <v>0</v>
      </c>
      <c r="I382" s="80">
        <f t="shared" ca="1" si="123"/>
        <v>0</v>
      </c>
      <c r="J382" s="80">
        <f t="shared" ca="1" si="124"/>
        <v>0</v>
      </c>
      <c r="K382" s="6">
        <f t="shared" ca="1" si="135"/>
        <v>0</v>
      </c>
      <c r="L382" s="7">
        <v>0</v>
      </c>
      <c r="M382" s="7">
        <f t="shared" ca="1" si="136"/>
        <v>0</v>
      </c>
      <c r="N382" s="7">
        <f t="shared" ca="1" si="137"/>
        <v>0</v>
      </c>
      <c r="O382" s="7">
        <f t="shared" ca="1" si="138"/>
        <v>0</v>
      </c>
      <c r="P382" s="7">
        <f t="shared" ca="1" si="139"/>
        <v>0</v>
      </c>
      <c r="Q382" s="6">
        <f t="shared" ca="1" si="140"/>
        <v>0</v>
      </c>
      <c r="R382" s="7">
        <f t="shared" ca="1" si="141"/>
        <v>0</v>
      </c>
      <c r="S382" s="2">
        <f t="shared" ca="1" si="125"/>
        <v>0</v>
      </c>
      <c r="T382" s="80">
        <f t="shared" ca="1" si="126"/>
        <v>0</v>
      </c>
      <c r="U382" s="79">
        <f t="shared" ca="1" si="127"/>
        <v>0</v>
      </c>
      <c r="V382" s="80">
        <f t="shared" ca="1" si="128"/>
        <v>0</v>
      </c>
      <c r="W382" s="80">
        <f t="shared" ca="1" si="129"/>
        <v>0</v>
      </c>
      <c r="X382">
        <f t="shared" ca="1" si="142"/>
        <v>0</v>
      </c>
      <c r="Y382" s="35">
        <f t="shared" ca="1" si="130"/>
        <v>0</v>
      </c>
      <c r="Z382" s="35">
        <f t="shared" ca="1" si="131"/>
        <v>0</v>
      </c>
      <c r="AA382" s="42">
        <f t="shared" ca="1" si="143"/>
        <v>0</v>
      </c>
      <c r="AB382" s="42">
        <f t="shared" ca="1" si="132"/>
        <v>0</v>
      </c>
    </row>
    <row r="383" spans="2:28" x14ac:dyDescent="0.25">
      <c r="B383">
        <v>381</v>
      </c>
      <c r="C383" s="35">
        <f t="shared" ca="1" si="133"/>
        <v>-27000</v>
      </c>
      <c r="D383" s="46">
        <f ca="1">IF(AB382&gt;0,ROUND(PMT(EvalSheet!$F$92/12,EvalSheet!$F$96*12,-C383),5),0)</f>
        <v>0</v>
      </c>
      <c r="E383" s="6">
        <f t="shared" ca="1" si="134"/>
        <v>0</v>
      </c>
      <c r="F383" s="2">
        <f t="shared" ca="1" si="120"/>
        <v>0</v>
      </c>
      <c r="G383" s="80">
        <f t="shared" ca="1" si="121"/>
        <v>0</v>
      </c>
      <c r="H383" s="79">
        <f t="shared" ca="1" si="122"/>
        <v>0</v>
      </c>
      <c r="I383" s="80">
        <f t="shared" ca="1" si="123"/>
        <v>0</v>
      </c>
      <c r="J383" s="80">
        <f t="shared" ca="1" si="124"/>
        <v>0</v>
      </c>
      <c r="K383" s="6">
        <f t="shared" ca="1" si="135"/>
        <v>0</v>
      </c>
      <c r="L383" s="7">
        <v>0</v>
      </c>
      <c r="M383" s="7">
        <f t="shared" ca="1" si="136"/>
        <v>0</v>
      </c>
      <c r="N383" s="7">
        <f t="shared" ca="1" si="137"/>
        <v>0</v>
      </c>
      <c r="O383" s="7">
        <f t="shared" ca="1" si="138"/>
        <v>0</v>
      </c>
      <c r="P383" s="7">
        <f t="shared" ca="1" si="139"/>
        <v>0</v>
      </c>
      <c r="Q383" s="6">
        <f t="shared" ca="1" si="140"/>
        <v>0</v>
      </c>
      <c r="R383" s="7">
        <f t="shared" ca="1" si="141"/>
        <v>0</v>
      </c>
      <c r="S383" s="2">
        <f t="shared" ca="1" si="125"/>
        <v>0</v>
      </c>
      <c r="T383" s="80">
        <f t="shared" ca="1" si="126"/>
        <v>0</v>
      </c>
      <c r="U383" s="79">
        <f t="shared" ca="1" si="127"/>
        <v>0</v>
      </c>
      <c r="V383" s="80">
        <f t="shared" ca="1" si="128"/>
        <v>0</v>
      </c>
      <c r="W383" s="80">
        <f t="shared" ca="1" si="129"/>
        <v>0</v>
      </c>
      <c r="X383">
        <f t="shared" ca="1" si="142"/>
        <v>0</v>
      </c>
      <c r="Y383" s="35">
        <f t="shared" ca="1" si="130"/>
        <v>0</v>
      </c>
      <c r="Z383" s="35">
        <f t="shared" ca="1" si="131"/>
        <v>0</v>
      </c>
      <c r="AA383" s="42">
        <f t="shared" ca="1" si="143"/>
        <v>0</v>
      </c>
      <c r="AB383" s="42">
        <f t="shared" ca="1" si="132"/>
        <v>0</v>
      </c>
    </row>
    <row r="384" spans="2:28" x14ac:dyDescent="0.25">
      <c r="B384">
        <v>382</v>
      </c>
      <c r="C384" s="35">
        <f t="shared" ca="1" si="133"/>
        <v>-27000</v>
      </c>
      <c r="D384" s="46">
        <f ca="1">IF(AB383&gt;0,ROUND(PMT(EvalSheet!$F$92/12,EvalSheet!$F$96*12,-C384),5),0)</f>
        <v>0</v>
      </c>
      <c r="E384" s="6">
        <f t="shared" ca="1" si="134"/>
        <v>0</v>
      </c>
      <c r="F384" s="2">
        <f t="shared" ca="1" si="120"/>
        <v>0</v>
      </c>
      <c r="G384" s="80">
        <f t="shared" ca="1" si="121"/>
        <v>0</v>
      </c>
      <c r="H384" s="79">
        <f t="shared" ca="1" si="122"/>
        <v>0</v>
      </c>
      <c r="I384" s="80">
        <f t="shared" ca="1" si="123"/>
        <v>0</v>
      </c>
      <c r="J384" s="80">
        <f t="shared" ca="1" si="124"/>
        <v>0</v>
      </c>
      <c r="K384" s="6">
        <f t="shared" ca="1" si="135"/>
        <v>0</v>
      </c>
      <c r="L384" s="7">
        <v>0</v>
      </c>
      <c r="M384" s="7">
        <f t="shared" ca="1" si="136"/>
        <v>0</v>
      </c>
      <c r="N384" s="7">
        <f t="shared" ca="1" si="137"/>
        <v>0</v>
      </c>
      <c r="O384" s="7">
        <f t="shared" ca="1" si="138"/>
        <v>0</v>
      </c>
      <c r="P384" s="7">
        <f t="shared" ca="1" si="139"/>
        <v>0</v>
      </c>
      <c r="Q384" s="6">
        <f t="shared" ca="1" si="140"/>
        <v>0</v>
      </c>
      <c r="R384" s="7">
        <f t="shared" ca="1" si="141"/>
        <v>0</v>
      </c>
      <c r="S384" s="2">
        <f t="shared" ca="1" si="125"/>
        <v>0</v>
      </c>
      <c r="T384" s="80">
        <f t="shared" ca="1" si="126"/>
        <v>0</v>
      </c>
      <c r="U384" s="79">
        <f t="shared" ca="1" si="127"/>
        <v>0</v>
      </c>
      <c r="V384" s="80">
        <f t="shared" ca="1" si="128"/>
        <v>0</v>
      </c>
      <c r="W384" s="80">
        <f t="shared" ca="1" si="129"/>
        <v>0</v>
      </c>
      <c r="X384">
        <f t="shared" ca="1" si="142"/>
        <v>0</v>
      </c>
      <c r="Y384" s="35">
        <f t="shared" ca="1" si="130"/>
        <v>0</v>
      </c>
      <c r="Z384" s="35">
        <f t="shared" ca="1" si="131"/>
        <v>0</v>
      </c>
      <c r="AA384" s="42">
        <f t="shared" ca="1" si="143"/>
        <v>0</v>
      </c>
      <c r="AB384" s="42">
        <f t="shared" ca="1" si="132"/>
        <v>0</v>
      </c>
    </row>
    <row r="385" spans="2:28" x14ac:dyDescent="0.25">
      <c r="B385">
        <v>383</v>
      </c>
      <c r="C385" s="35">
        <f t="shared" ca="1" si="133"/>
        <v>-27000</v>
      </c>
      <c r="D385" s="46">
        <f ca="1">IF(AB384&gt;0,ROUND(PMT(EvalSheet!$F$92/12,EvalSheet!$F$96*12,-C385),5),0)</f>
        <v>0</v>
      </c>
      <c r="E385" s="6">
        <f t="shared" ca="1" si="134"/>
        <v>0</v>
      </c>
      <c r="F385" s="2">
        <f t="shared" ca="1" si="120"/>
        <v>0</v>
      </c>
      <c r="G385" s="80">
        <f t="shared" ca="1" si="121"/>
        <v>0</v>
      </c>
      <c r="H385" s="79">
        <f t="shared" ca="1" si="122"/>
        <v>0</v>
      </c>
      <c r="I385" s="80">
        <f t="shared" ca="1" si="123"/>
        <v>0</v>
      </c>
      <c r="J385" s="80">
        <f t="shared" ca="1" si="124"/>
        <v>0</v>
      </c>
      <c r="K385" s="6">
        <f t="shared" ca="1" si="135"/>
        <v>0</v>
      </c>
      <c r="L385" s="7">
        <v>0</v>
      </c>
      <c r="M385" s="7">
        <f t="shared" ca="1" si="136"/>
        <v>0</v>
      </c>
      <c r="N385" s="7">
        <f t="shared" ca="1" si="137"/>
        <v>0</v>
      </c>
      <c r="O385" s="7">
        <f t="shared" ca="1" si="138"/>
        <v>0</v>
      </c>
      <c r="P385" s="7">
        <f t="shared" ca="1" si="139"/>
        <v>0</v>
      </c>
      <c r="Q385" s="6">
        <f t="shared" ca="1" si="140"/>
        <v>0</v>
      </c>
      <c r="R385" s="7">
        <f t="shared" ca="1" si="141"/>
        <v>0</v>
      </c>
      <c r="S385" s="2">
        <f t="shared" ca="1" si="125"/>
        <v>0</v>
      </c>
      <c r="T385" s="80">
        <f t="shared" ca="1" si="126"/>
        <v>0</v>
      </c>
      <c r="U385" s="79">
        <f t="shared" ca="1" si="127"/>
        <v>0</v>
      </c>
      <c r="V385" s="80">
        <f t="shared" ca="1" si="128"/>
        <v>0</v>
      </c>
      <c r="W385" s="80">
        <f t="shared" ca="1" si="129"/>
        <v>0</v>
      </c>
      <c r="X385">
        <f t="shared" ca="1" si="142"/>
        <v>0</v>
      </c>
      <c r="Y385" s="35">
        <f t="shared" ca="1" si="130"/>
        <v>0</v>
      </c>
      <c r="Z385" s="35">
        <f t="shared" ca="1" si="131"/>
        <v>0</v>
      </c>
      <c r="AA385" s="42">
        <f t="shared" ca="1" si="143"/>
        <v>0</v>
      </c>
      <c r="AB385" s="42">
        <f t="shared" ca="1" si="132"/>
        <v>0</v>
      </c>
    </row>
    <row r="386" spans="2:28" x14ac:dyDescent="0.25">
      <c r="B386">
        <v>384</v>
      </c>
      <c r="C386" s="35">
        <f t="shared" ca="1" si="133"/>
        <v>-27000</v>
      </c>
      <c r="D386" s="46">
        <f ca="1">IF(AB385&gt;0,ROUND(PMT(EvalSheet!$F$92/12,EvalSheet!$F$96*12,-C386),5),0)</f>
        <v>0</v>
      </c>
      <c r="E386" s="6">
        <f t="shared" ca="1" si="134"/>
        <v>0</v>
      </c>
      <c r="F386" s="2">
        <f t="shared" ca="1" si="120"/>
        <v>0</v>
      </c>
      <c r="G386" s="80">
        <f t="shared" ca="1" si="121"/>
        <v>0</v>
      </c>
      <c r="H386" s="79">
        <f t="shared" ca="1" si="122"/>
        <v>0</v>
      </c>
      <c r="I386" s="80">
        <f t="shared" ca="1" si="123"/>
        <v>0</v>
      </c>
      <c r="J386" s="80">
        <f t="shared" ca="1" si="124"/>
        <v>0</v>
      </c>
      <c r="K386" s="6">
        <f t="shared" ca="1" si="135"/>
        <v>0</v>
      </c>
      <c r="L386" s="7">
        <v>0</v>
      </c>
      <c r="M386" s="7">
        <f t="shared" ca="1" si="136"/>
        <v>0</v>
      </c>
      <c r="N386" s="7">
        <f t="shared" ca="1" si="137"/>
        <v>0</v>
      </c>
      <c r="O386" s="7">
        <f t="shared" ca="1" si="138"/>
        <v>0</v>
      </c>
      <c r="P386" s="7">
        <f t="shared" ca="1" si="139"/>
        <v>0</v>
      </c>
      <c r="Q386" s="6">
        <f t="shared" ca="1" si="140"/>
        <v>0</v>
      </c>
      <c r="R386" s="7">
        <f t="shared" ca="1" si="141"/>
        <v>0</v>
      </c>
      <c r="S386" s="2">
        <f t="shared" ca="1" si="125"/>
        <v>0</v>
      </c>
      <c r="T386" s="80">
        <f t="shared" ca="1" si="126"/>
        <v>0</v>
      </c>
      <c r="U386" s="79">
        <f t="shared" ca="1" si="127"/>
        <v>0</v>
      </c>
      <c r="V386" s="80">
        <f t="shared" ca="1" si="128"/>
        <v>0</v>
      </c>
      <c r="W386" s="80">
        <f t="shared" ca="1" si="129"/>
        <v>0</v>
      </c>
      <c r="X386">
        <f t="shared" ca="1" si="142"/>
        <v>0</v>
      </c>
      <c r="Y386" s="35">
        <f t="shared" ca="1" si="130"/>
        <v>0</v>
      </c>
      <c r="Z386" s="35">
        <f t="shared" ca="1" si="131"/>
        <v>0</v>
      </c>
      <c r="AA386" s="42">
        <f t="shared" ca="1" si="143"/>
        <v>0</v>
      </c>
      <c r="AB386" s="42">
        <f t="shared" ca="1" si="132"/>
        <v>0</v>
      </c>
    </row>
    <row r="387" spans="2:28" x14ac:dyDescent="0.25">
      <c r="B387">
        <v>385</v>
      </c>
      <c r="C387" s="35">
        <f t="shared" ca="1" si="133"/>
        <v>-27000</v>
      </c>
      <c r="D387" s="46">
        <f ca="1">IF(AB386&gt;0,ROUND(PMT(EvalSheet!$F$92/12,EvalSheet!$F$96*12,-C387),5),0)</f>
        <v>0</v>
      </c>
      <c r="E387" s="6">
        <f t="shared" ca="1" si="134"/>
        <v>0</v>
      </c>
      <c r="F387" s="2">
        <f t="shared" ref="F387:F450" ca="1" si="144">INT(E387)</f>
        <v>0</v>
      </c>
      <c r="G387" s="80">
        <f t="shared" ref="G387:G450" ca="1" si="145">INT((E387-F387)*10)/10</f>
        <v>0</v>
      </c>
      <c r="H387" s="79">
        <f t="shared" ref="H387:H450" ca="1" si="146">E387-F387-G387</f>
        <v>0</v>
      </c>
      <c r="I387" s="80">
        <f t="shared" ref="I387:I450" ca="1" si="147">IF(OR(H387=0.05,H387=0),H387,IF(AND(H387&gt;0.051,H387&lt;0.1),0.1,IF(AND(H387&gt;0.001,H387&lt;0.05),0.05,H387)))</f>
        <v>0</v>
      </c>
      <c r="J387" s="80">
        <f t="shared" ref="J387:J450" ca="1" si="148">F387+G387+I387</f>
        <v>0</v>
      </c>
      <c r="K387" s="6">
        <f t="shared" ca="1" si="135"/>
        <v>0</v>
      </c>
      <c r="L387" s="7">
        <v>0</v>
      </c>
      <c r="M387" s="7">
        <f t="shared" ca="1" si="136"/>
        <v>0</v>
      </c>
      <c r="N387" s="7">
        <f t="shared" ca="1" si="137"/>
        <v>0</v>
      </c>
      <c r="O387" s="7">
        <f t="shared" ca="1" si="138"/>
        <v>0</v>
      </c>
      <c r="P387" s="7">
        <f t="shared" ca="1" si="139"/>
        <v>0</v>
      </c>
      <c r="Q387" s="6">
        <f t="shared" ca="1" si="140"/>
        <v>0</v>
      </c>
      <c r="R387" s="7">
        <f t="shared" ca="1" si="141"/>
        <v>0</v>
      </c>
      <c r="S387" s="2">
        <f t="shared" ref="S387:S450" ca="1" si="149">INT(R387)</f>
        <v>0</v>
      </c>
      <c r="T387" s="80">
        <f t="shared" ref="T387:T450" ca="1" si="150">INT((R387-S387)*10)/10</f>
        <v>0</v>
      </c>
      <c r="U387" s="79">
        <f t="shared" ref="U387:U450" ca="1" si="151">R387-S387-T387</f>
        <v>0</v>
      </c>
      <c r="V387" s="80">
        <f t="shared" ref="V387:V450" ca="1" si="152">IF(OR(U387=0.05,U387=0),U387,IF(AND(U387&gt;0.051,U387&lt;0.1),0.1,IF(AND(U387&gt;0.001,U387&lt;0.05),0.05,U387)))</f>
        <v>0</v>
      </c>
      <c r="W387" s="80">
        <f t="shared" ref="W387:W450" ca="1" si="153">S387+T387+V387</f>
        <v>0</v>
      </c>
      <c r="X387">
        <f t="shared" ca="1" si="142"/>
        <v>0</v>
      </c>
      <c r="Y387" s="35">
        <f t="shared" ca="1" si="130"/>
        <v>0</v>
      </c>
      <c r="Z387" s="35">
        <f t="shared" ca="1" si="131"/>
        <v>0</v>
      </c>
      <c r="AA387" s="42">
        <f t="shared" ca="1" si="143"/>
        <v>0</v>
      </c>
      <c r="AB387" s="42">
        <f t="shared" ca="1" si="132"/>
        <v>0</v>
      </c>
    </row>
    <row r="388" spans="2:28" x14ac:dyDescent="0.25">
      <c r="B388">
        <v>386</v>
      </c>
      <c r="C388" s="35">
        <f t="shared" ca="1" si="133"/>
        <v>-27000</v>
      </c>
      <c r="D388" s="46">
        <f ca="1">IF(AB387&gt;0,ROUND(PMT(EvalSheet!$F$92/12,EvalSheet!$F$96*12,-C388),5),0)</f>
        <v>0</v>
      </c>
      <c r="E388" s="6">
        <f t="shared" ca="1" si="134"/>
        <v>0</v>
      </c>
      <c r="F388" s="2">
        <f t="shared" ca="1" si="144"/>
        <v>0</v>
      </c>
      <c r="G388" s="80">
        <f t="shared" ca="1" si="145"/>
        <v>0</v>
      </c>
      <c r="H388" s="79">
        <f t="shared" ca="1" si="146"/>
        <v>0</v>
      </c>
      <c r="I388" s="80">
        <f t="shared" ca="1" si="147"/>
        <v>0</v>
      </c>
      <c r="J388" s="80">
        <f t="shared" ca="1" si="148"/>
        <v>0</v>
      </c>
      <c r="K388" s="6">
        <f t="shared" ca="1" si="135"/>
        <v>0</v>
      </c>
      <c r="L388" s="7">
        <v>0</v>
      </c>
      <c r="M388" s="7">
        <f t="shared" ca="1" si="136"/>
        <v>0</v>
      </c>
      <c r="N388" s="7">
        <f t="shared" ca="1" si="137"/>
        <v>0</v>
      </c>
      <c r="O388" s="7">
        <f t="shared" ca="1" si="138"/>
        <v>0</v>
      </c>
      <c r="P388" s="7">
        <f t="shared" ca="1" si="139"/>
        <v>0</v>
      </c>
      <c r="Q388" s="6">
        <f t="shared" ca="1" si="140"/>
        <v>0</v>
      </c>
      <c r="R388" s="7">
        <f t="shared" ca="1" si="141"/>
        <v>0</v>
      </c>
      <c r="S388" s="2">
        <f t="shared" ca="1" si="149"/>
        <v>0</v>
      </c>
      <c r="T388" s="80">
        <f t="shared" ca="1" si="150"/>
        <v>0</v>
      </c>
      <c r="U388" s="79">
        <f t="shared" ca="1" si="151"/>
        <v>0</v>
      </c>
      <c r="V388" s="80">
        <f t="shared" ca="1" si="152"/>
        <v>0</v>
      </c>
      <c r="W388" s="80">
        <f t="shared" ca="1" si="153"/>
        <v>0</v>
      </c>
      <c r="X388">
        <f t="shared" ca="1" si="142"/>
        <v>0</v>
      </c>
      <c r="Y388" s="35">
        <f t="shared" ref="Y388:Y451" ca="1" si="154">ROUND(D388+J388+W388+X388,2)</f>
        <v>0</v>
      </c>
      <c r="Z388" s="35">
        <f ca="1">IF(AND(Y388&gt;0,Y389=0),Y388,0)</f>
        <v>0</v>
      </c>
      <c r="AA388" s="42">
        <f t="shared" ca="1" si="143"/>
        <v>0</v>
      </c>
      <c r="AB388" s="42">
        <f ca="1">IF(ROUND(Y388-AA388,2)&gt;0,ROUND(Y388-AA388,2),0)</f>
        <v>0</v>
      </c>
    </row>
    <row r="389" spans="2:28" x14ac:dyDescent="0.25">
      <c r="B389">
        <v>387</v>
      </c>
      <c r="C389" s="35">
        <f ca="1">IF(AB388&gt;0,C388-1000,C388)</f>
        <v>-27000</v>
      </c>
      <c r="D389" s="46">
        <f ca="1">IF(AB388&gt;0,ROUND(PMT(EvalSheet!$F$92/12,EvalSheet!$F$96*12,-C389),5),0)</f>
        <v>0</v>
      </c>
      <c r="E389" s="6">
        <f t="shared" ref="E389:E452" ca="1" si="155">IF(AB388&gt;0,ROUND(C389*$E$1/1000,2),0)</f>
        <v>0</v>
      </c>
      <c r="F389" s="2">
        <f t="shared" ca="1" si="144"/>
        <v>0</v>
      </c>
      <c r="G389" s="80">
        <f t="shared" ca="1" si="145"/>
        <v>0</v>
      </c>
      <c r="H389" s="79">
        <f t="shared" ca="1" si="146"/>
        <v>0</v>
      </c>
      <c r="I389" s="80">
        <f t="shared" ca="1" si="147"/>
        <v>0</v>
      </c>
      <c r="J389" s="80">
        <f t="shared" ca="1" si="148"/>
        <v>0</v>
      </c>
      <c r="K389" s="6">
        <f t="shared" ref="K389:K452" ca="1" si="156">IF(AB388&gt;0,ROUND($D$1*$K$1,2),0)</f>
        <v>0</v>
      </c>
      <c r="L389" s="7">
        <v>0</v>
      </c>
      <c r="M389" s="7">
        <f t="shared" ref="M389:M452" ca="1" si="157">IF(AB388&gt;0,ROUND($D$1*$M$1,2),0)</f>
        <v>0</v>
      </c>
      <c r="N389" s="7">
        <f t="shared" ref="N389:N452" ca="1" si="158">IF(AB388&gt;0,ROUND($D$1*$N$1,2),0)</f>
        <v>0</v>
      </c>
      <c r="O389" s="7">
        <f t="shared" ref="O389:O452" ca="1" si="159">IF(AB388&gt;0,ROUND($D$1*$O$1,2),0)</f>
        <v>0</v>
      </c>
      <c r="P389" s="7">
        <f t="shared" ref="P389:P452" ca="1" si="160">IF(AB388&gt;0,ROUND($D$1*$P$1,2),0)</f>
        <v>0</v>
      </c>
      <c r="Q389" s="6">
        <f ca="1">IF(AB388&gt;0,K389+SUM(M389:P389),0)</f>
        <v>0</v>
      </c>
      <c r="R389" s="7">
        <f ca="1">IF(AB388&gt;0,ROUND(Q389/12,2),0)</f>
        <v>0</v>
      </c>
      <c r="S389" s="2">
        <f t="shared" ca="1" si="149"/>
        <v>0</v>
      </c>
      <c r="T389" s="80">
        <f t="shared" ca="1" si="150"/>
        <v>0</v>
      </c>
      <c r="U389" s="79">
        <f t="shared" ca="1" si="151"/>
        <v>0</v>
      </c>
      <c r="V389" s="80">
        <f t="shared" ca="1" si="152"/>
        <v>0</v>
      </c>
      <c r="W389" s="80">
        <f t="shared" ca="1" si="153"/>
        <v>0</v>
      </c>
      <c r="X389">
        <f ca="1">IF(AB388&gt;0,X388,0)</f>
        <v>0</v>
      </c>
      <c r="Y389" s="35">
        <f t="shared" ca="1" si="154"/>
        <v>0</v>
      </c>
      <c r="Z389" s="35">
        <f ca="1">IF(AND(Y389&gt;0,Y390=0),Y389,0)</f>
        <v>0</v>
      </c>
      <c r="AA389" s="42">
        <f ca="1">IF(AB388&gt;0,AA388,0)</f>
        <v>0</v>
      </c>
      <c r="AB389" s="42">
        <f ca="1">IF(ROUND(Y389-AA389,2)&gt;0,ROUND(Y389-AA389,2),0)</f>
        <v>0</v>
      </c>
    </row>
    <row r="390" spans="2:28" x14ac:dyDescent="0.25">
      <c r="B390">
        <v>388</v>
      </c>
      <c r="C390" s="35">
        <f ca="1">IF(AB389&gt;0,C389-1000,C389)</f>
        <v>-27000</v>
      </c>
      <c r="D390" s="46">
        <f ca="1">IF(AB389&gt;0,ROUND(PMT(EvalSheet!$F$92/12,EvalSheet!$F$96*12,-C390),5),0)</f>
        <v>0</v>
      </c>
      <c r="E390" s="6">
        <f t="shared" ca="1" si="155"/>
        <v>0</v>
      </c>
      <c r="F390" s="2">
        <f t="shared" ca="1" si="144"/>
        <v>0</v>
      </c>
      <c r="G390" s="80">
        <f t="shared" ca="1" si="145"/>
        <v>0</v>
      </c>
      <c r="H390" s="79">
        <f t="shared" ca="1" si="146"/>
        <v>0</v>
      </c>
      <c r="I390" s="80">
        <f t="shared" ca="1" si="147"/>
        <v>0</v>
      </c>
      <c r="J390" s="80">
        <f t="shared" ca="1" si="148"/>
        <v>0</v>
      </c>
      <c r="K390" s="6">
        <f t="shared" ca="1" si="156"/>
        <v>0</v>
      </c>
      <c r="L390" s="7">
        <v>0</v>
      </c>
      <c r="M390" s="7">
        <f t="shared" ca="1" si="157"/>
        <v>0</v>
      </c>
      <c r="N390" s="7">
        <f t="shared" ca="1" si="158"/>
        <v>0</v>
      </c>
      <c r="O390" s="7">
        <f t="shared" ca="1" si="159"/>
        <v>0</v>
      </c>
      <c r="P390" s="7">
        <f t="shared" ca="1" si="160"/>
        <v>0</v>
      </c>
      <c r="Q390" s="6">
        <f ca="1">IF(AB389&gt;0,K390+SUM(M390:P390),0)</f>
        <v>0</v>
      </c>
      <c r="R390" s="7">
        <f ca="1">IF(AB389&gt;0,ROUND(Q390/12,2),0)</f>
        <v>0</v>
      </c>
      <c r="S390" s="2">
        <f t="shared" ca="1" si="149"/>
        <v>0</v>
      </c>
      <c r="T390" s="80">
        <f t="shared" ca="1" si="150"/>
        <v>0</v>
      </c>
      <c r="U390" s="79">
        <f t="shared" ca="1" si="151"/>
        <v>0</v>
      </c>
      <c r="V390" s="80">
        <f t="shared" ca="1" si="152"/>
        <v>0</v>
      </c>
      <c r="W390" s="80">
        <f t="shared" ca="1" si="153"/>
        <v>0</v>
      </c>
      <c r="X390">
        <f ca="1">IF(AB389&gt;0,X389,0)</f>
        <v>0</v>
      </c>
      <c r="Y390" s="35">
        <f t="shared" ca="1" si="154"/>
        <v>0</v>
      </c>
      <c r="Z390" s="35">
        <f ca="1">IF(AND(Y390&gt;0,Y391=0),Y390,0)</f>
        <v>0</v>
      </c>
      <c r="AA390" s="42">
        <f ca="1">IF(AB389&gt;0,AA389,0)</f>
        <v>0</v>
      </c>
      <c r="AB390" s="42">
        <f ca="1">IF(ROUND(Y390-AA390,2)&gt;0,ROUND(Y390-AA390,2),0)</f>
        <v>0</v>
      </c>
    </row>
    <row r="391" spans="2:28" x14ac:dyDescent="0.25">
      <c r="B391">
        <v>389</v>
      </c>
      <c r="C391" s="35">
        <f t="shared" ref="C391:C454" ca="1" si="161">IF(AB390&gt;0,C390-1000,C390)</f>
        <v>-27000</v>
      </c>
      <c r="D391" s="46">
        <f ca="1">IF(AB390&gt;0,ROUND(PMT(EvalSheet!$F$92/12,EvalSheet!$F$96*12,-C391),5),0)</f>
        <v>0</v>
      </c>
      <c r="E391" s="6">
        <f t="shared" ca="1" si="155"/>
        <v>0</v>
      </c>
      <c r="F391" s="2">
        <f t="shared" ca="1" si="144"/>
        <v>0</v>
      </c>
      <c r="G391" s="80">
        <f t="shared" ca="1" si="145"/>
        <v>0</v>
      </c>
      <c r="H391" s="79">
        <f t="shared" ca="1" si="146"/>
        <v>0</v>
      </c>
      <c r="I391" s="80">
        <f t="shared" ca="1" si="147"/>
        <v>0</v>
      </c>
      <c r="J391" s="80">
        <f t="shared" ca="1" si="148"/>
        <v>0</v>
      </c>
      <c r="K391" s="6">
        <f t="shared" ca="1" si="156"/>
        <v>0</v>
      </c>
      <c r="L391" s="7">
        <v>0</v>
      </c>
      <c r="M391" s="7">
        <f t="shared" ca="1" si="157"/>
        <v>0</v>
      </c>
      <c r="N391" s="7">
        <f t="shared" ca="1" si="158"/>
        <v>0</v>
      </c>
      <c r="O391" s="7">
        <f t="shared" ca="1" si="159"/>
        <v>0</v>
      </c>
      <c r="P391" s="7">
        <f t="shared" ca="1" si="160"/>
        <v>0</v>
      </c>
      <c r="Q391" s="6">
        <f t="shared" ref="Q391:Q454" ca="1" si="162">IF(AB390&gt;0,K391+SUM(M391:P391),0)</f>
        <v>0</v>
      </c>
      <c r="R391" s="7">
        <f t="shared" ref="R391:R454" ca="1" si="163">IF(AB390&gt;0,ROUND(Q391/12,2),0)</f>
        <v>0</v>
      </c>
      <c r="S391" s="2">
        <f t="shared" ca="1" si="149"/>
        <v>0</v>
      </c>
      <c r="T391" s="80">
        <f t="shared" ca="1" si="150"/>
        <v>0</v>
      </c>
      <c r="U391" s="79">
        <f t="shared" ca="1" si="151"/>
        <v>0</v>
      </c>
      <c r="V391" s="80">
        <f t="shared" ca="1" si="152"/>
        <v>0</v>
      </c>
      <c r="W391" s="80">
        <f t="shared" ca="1" si="153"/>
        <v>0</v>
      </c>
      <c r="X391">
        <f t="shared" ref="X391:X454" ca="1" si="164">IF(AB390&gt;0,X390,0)</f>
        <v>0</v>
      </c>
      <c r="Y391" s="35">
        <f t="shared" ca="1" si="154"/>
        <v>0</v>
      </c>
      <c r="Z391" s="35">
        <f t="shared" ref="Z391:Z454" ca="1" si="165">IF(AND(Y391&gt;0,Y392=0),Y391,0)</f>
        <v>0</v>
      </c>
      <c r="AA391" s="42">
        <f t="shared" ref="AA391:AA454" ca="1" si="166">IF(AB390&gt;0,AA390,0)</f>
        <v>0</v>
      </c>
      <c r="AB391" s="42">
        <f t="shared" ref="AB391:AB454" ca="1" si="167">IF(ROUND(Y391-AA391,2)&gt;0,ROUND(Y391-AA391,2),0)</f>
        <v>0</v>
      </c>
    </row>
    <row r="392" spans="2:28" x14ac:dyDescent="0.25">
      <c r="B392">
        <v>390</v>
      </c>
      <c r="C392" s="35">
        <f t="shared" ca="1" si="161"/>
        <v>-27000</v>
      </c>
      <c r="D392" s="46">
        <f ca="1">IF(AB391&gt;0,ROUND(PMT(EvalSheet!$F$92/12,EvalSheet!$F$96*12,-C392),5),0)</f>
        <v>0</v>
      </c>
      <c r="E392" s="6">
        <f t="shared" ca="1" si="155"/>
        <v>0</v>
      </c>
      <c r="F392" s="2">
        <f t="shared" ca="1" si="144"/>
        <v>0</v>
      </c>
      <c r="G392" s="80">
        <f t="shared" ca="1" si="145"/>
        <v>0</v>
      </c>
      <c r="H392" s="79">
        <f t="shared" ca="1" si="146"/>
        <v>0</v>
      </c>
      <c r="I392" s="80">
        <f t="shared" ca="1" si="147"/>
        <v>0</v>
      </c>
      <c r="J392" s="80">
        <f t="shared" ca="1" si="148"/>
        <v>0</v>
      </c>
      <c r="K392" s="6">
        <f t="shared" ca="1" si="156"/>
        <v>0</v>
      </c>
      <c r="L392" s="7">
        <v>0</v>
      </c>
      <c r="M392" s="7">
        <f t="shared" ca="1" si="157"/>
        <v>0</v>
      </c>
      <c r="N392" s="7">
        <f t="shared" ca="1" si="158"/>
        <v>0</v>
      </c>
      <c r="O392" s="7">
        <f t="shared" ca="1" si="159"/>
        <v>0</v>
      </c>
      <c r="P392" s="7">
        <f t="shared" ca="1" si="160"/>
        <v>0</v>
      </c>
      <c r="Q392" s="6">
        <f t="shared" ca="1" si="162"/>
        <v>0</v>
      </c>
      <c r="R392" s="7">
        <f t="shared" ca="1" si="163"/>
        <v>0</v>
      </c>
      <c r="S392" s="2">
        <f t="shared" ca="1" si="149"/>
        <v>0</v>
      </c>
      <c r="T392" s="80">
        <f t="shared" ca="1" si="150"/>
        <v>0</v>
      </c>
      <c r="U392" s="79">
        <f t="shared" ca="1" si="151"/>
        <v>0</v>
      </c>
      <c r="V392" s="80">
        <f t="shared" ca="1" si="152"/>
        <v>0</v>
      </c>
      <c r="W392" s="80">
        <f t="shared" ca="1" si="153"/>
        <v>0</v>
      </c>
      <c r="X392">
        <f t="shared" ca="1" si="164"/>
        <v>0</v>
      </c>
      <c r="Y392" s="35">
        <f t="shared" ca="1" si="154"/>
        <v>0</v>
      </c>
      <c r="Z392" s="35">
        <f t="shared" ca="1" si="165"/>
        <v>0</v>
      </c>
      <c r="AA392" s="42">
        <f t="shared" ca="1" si="166"/>
        <v>0</v>
      </c>
      <c r="AB392" s="42">
        <f t="shared" ca="1" si="167"/>
        <v>0</v>
      </c>
    </row>
    <row r="393" spans="2:28" x14ac:dyDescent="0.25">
      <c r="B393">
        <v>391</v>
      </c>
      <c r="C393" s="35">
        <f t="shared" ca="1" si="161"/>
        <v>-27000</v>
      </c>
      <c r="D393" s="46">
        <f ca="1">IF(AB392&gt;0,ROUND(PMT(EvalSheet!$F$92/12,EvalSheet!$F$96*12,-C393),5),0)</f>
        <v>0</v>
      </c>
      <c r="E393" s="6">
        <f t="shared" ca="1" si="155"/>
        <v>0</v>
      </c>
      <c r="F393" s="2">
        <f t="shared" ca="1" si="144"/>
        <v>0</v>
      </c>
      <c r="G393" s="80">
        <f t="shared" ca="1" si="145"/>
        <v>0</v>
      </c>
      <c r="H393" s="79">
        <f t="shared" ca="1" si="146"/>
        <v>0</v>
      </c>
      <c r="I393" s="80">
        <f t="shared" ca="1" si="147"/>
        <v>0</v>
      </c>
      <c r="J393" s="80">
        <f t="shared" ca="1" si="148"/>
        <v>0</v>
      </c>
      <c r="K393" s="6">
        <f t="shared" ca="1" si="156"/>
        <v>0</v>
      </c>
      <c r="L393" s="7">
        <v>0</v>
      </c>
      <c r="M393" s="7">
        <f t="shared" ca="1" si="157"/>
        <v>0</v>
      </c>
      <c r="N393" s="7">
        <f t="shared" ca="1" si="158"/>
        <v>0</v>
      </c>
      <c r="O393" s="7">
        <f t="shared" ca="1" si="159"/>
        <v>0</v>
      </c>
      <c r="P393" s="7">
        <f t="shared" ca="1" si="160"/>
        <v>0</v>
      </c>
      <c r="Q393" s="6">
        <f t="shared" ca="1" si="162"/>
        <v>0</v>
      </c>
      <c r="R393" s="7">
        <f t="shared" ca="1" si="163"/>
        <v>0</v>
      </c>
      <c r="S393" s="2">
        <f t="shared" ca="1" si="149"/>
        <v>0</v>
      </c>
      <c r="T393" s="80">
        <f t="shared" ca="1" si="150"/>
        <v>0</v>
      </c>
      <c r="U393" s="79">
        <f t="shared" ca="1" si="151"/>
        <v>0</v>
      </c>
      <c r="V393" s="80">
        <f t="shared" ca="1" si="152"/>
        <v>0</v>
      </c>
      <c r="W393" s="80">
        <f t="shared" ca="1" si="153"/>
        <v>0</v>
      </c>
      <c r="X393">
        <f t="shared" ca="1" si="164"/>
        <v>0</v>
      </c>
      <c r="Y393" s="35">
        <f t="shared" ca="1" si="154"/>
        <v>0</v>
      </c>
      <c r="Z393" s="35">
        <f t="shared" ca="1" si="165"/>
        <v>0</v>
      </c>
      <c r="AA393" s="42">
        <f t="shared" ca="1" si="166"/>
        <v>0</v>
      </c>
      <c r="AB393" s="42">
        <f t="shared" ca="1" si="167"/>
        <v>0</v>
      </c>
    </row>
    <row r="394" spans="2:28" x14ac:dyDescent="0.25">
      <c r="B394">
        <v>392</v>
      </c>
      <c r="C394" s="35">
        <f t="shared" ca="1" si="161"/>
        <v>-27000</v>
      </c>
      <c r="D394" s="46">
        <f ca="1">IF(AB393&gt;0,ROUND(PMT(EvalSheet!$F$92/12,EvalSheet!$F$96*12,-C394),5),0)</f>
        <v>0</v>
      </c>
      <c r="E394" s="6">
        <f t="shared" ca="1" si="155"/>
        <v>0</v>
      </c>
      <c r="F394" s="2">
        <f t="shared" ca="1" si="144"/>
        <v>0</v>
      </c>
      <c r="G394" s="80">
        <f t="shared" ca="1" si="145"/>
        <v>0</v>
      </c>
      <c r="H394" s="79">
        <f t="shared" ca="1" si="146"/>
        <v>0</v>
      </c>
      <c r="I394" s="80">
        <f t="shared" ca="1" si="147"/>
        <v>0</v>
      </c>
      <c r="J394" s="80">
        <f t="shared" ca="1" si="148"/>
        <v>0</v>
      </c>
      <c r="K394" s="6">
        <f t="shared" ca="1" si="156"/>
        <v>0</v>
      </c>
      <c r="L394" s="7">
        <v>0</v>
      </c>
      <c r="M394" s="7">
        <f t="shared" ca="1" si="157"/>
        <v>0</v>
      </c>
      <c r="N394" s="7">
        <f t="shared" ca="1" si="158"/>
        <v>0</v>
      </c>
      <c r="O394" s="7">
        <f t="shared" ca="1" si="159"/>
        <v>0</v>
      </c>
      <c r="P394" s="7">
        <f t="shared" ca="1" si="160"/>
        <v>0</v>
      </c>
      <c r="Q394" s="6">
        <f t="shared" ca="1" si="162"/>
        <v>0</v>
      </c>
      <c r="R394" s="7">
        <f t="shared" ca="1" si="163"/>
        <v>0</v>
      </c>
      <c r="S394" s="2">
        <f t="shared" ca="1" si="149"/>
        <v>0</v>
      </c>
      <c r="T394" s="80">
        <f t="shared" ca="1" si="150"/>
        <v>0</v>
      </c>
      <c r="U394" s="79">
        <f t="shared" ca="1" si="151"/>
        <v>0</v>
      </c>
      <c r="V394" s="80">
        <f t="shared" ca="1" si="152"/>
        <v>0</v>
      </c>
      <c r="W394" s="80">
        <f t="shared" ca="1" si="153"/>
        <v>0</v>
      </c>
      <c r="X394">
        <f t="shared" ca="1" si="164"/>
        <v>0</v>
      </c>
      <c r="Y394" s="35">
        <f t="shared" ca="1" si="154"/>
        <v>0</v>
      </c>
      <c r="Z394" s="35">
        <f t="shared" ca="1" si="165"/>
        <v>0</v>
      </c>
      <c r="AA394" s="42">
        <f t="shared" ca="1" si="166"/>
        <v>0</v>
      </c>
      <c r="AB394" s="42">
        <f t="shared" ca="1" si="167"/>
        <v>0</v>
      </c>
    </row>
    <row r="395" spans="2:28" x14ac:dyDescent="0.25">
      <c r="B395">
        <v>393</v>
      </c>
      <c r="C395" s="35">
        <f t="shared" ca="1" si="161"/>
        <v>-27000</v>
      </c>
      <c r="D395" s="46">
        <f ca="1">IF(AB394&gt;0,ROUND(PMT(EvalSheet!$F$92/12,EvalSheet!$F$96*12,-C395),5),0)</f>
        <v>0</v>
      </c>
      <c r="E395" s="6">
        <f t="shared" ca="1" si="155"/>
        <v>0</v>
      </c>
      <c r="F395" s="2">
        <f t="shared" ca="1" si="144"/>
        <v>0</v>
      </c>
      <c r="G395" s="80">
        <f t="shared" ca="1" si="145"/>
        <v>0</v>
      </c>
      <c r="H395" s="79">
        <f t="shared" ca="1" si="146"/>
        <v>0</v>
      </c>
      <c r="I395" s="80">
        <f t="shared" ca="1" si="147"/>
        <v>0</v>
      </c>
      <c r="J395" s="80">
        <f t="shared" ca="1" si="148"/>
        <v>0</v>
      </c>
      <c r="K395" s="6">
        <f t="shared" ca="1" si="156"/>
        <v>0</v>
      </c>
      <c r="L395" s="7">
        <v>0</v>
      </c>
      <c r="M395" s="7">
        <f t="shared" ca="1" si="157"/>
        <v>0</v>
      </c>
      <c r="N395" s="7">
        <f t="shared" ca="1" si="158"/>
        <v>0</v>
      </c>
      <c r="O395" s="7">
        <f t="shared" ca="1" si="159"/>
        <v>0</v>
      </c>
      <c r="P395" s="7">
        <f t="shared" ca="1" si="160"/>
        <v>0</v>
      </c>
      <c r="Q395" s="6">
        <f t="shared" ca="1" si="162"/>
        <v>0</v>
      </c>
      <c r="R395" s="7">
        <f t="shared" ca="1" si="163"/>
        <v>0</v>
      </c>
      <c r="S395" s="2">
        <f t="shared" ca="1" si="149"/>
        <v>0</v>
      </c>
      <c r="T395" s="80">
        <f t="shared" ca="1" si="150"/>
        <v>0</v>
      </c>
      <c r="U395" s="79">
        <f t="shared" ca="1" si="151"/>
        <v>0</v>
      </c>
      <c r="V395" s="80">
        <f t="shared" ca="1" si="152"/>
        <v>0</v>
      </c>
      <c r="W395" s="80">
        <f t="shared" ca="1" si="153"/>
        <v>0</v>
      </c>
      <c r="X395">
        <f t="shared" ca="1" si="164"/>
        <v>0</v>
      </c>
      <c r="Y395" s="35">
        <f t="shared" ca="1" si="154"/>
        <v>0</v>
      </c>
      <c r="Z395" s="35">
        <f t="shared" ca="1" si="165"/>
        <v>0</v>
      </c>
      <c r="AA395" s="42">
        <f t="shared" ca="1" si="166"/>
        <v>0</v>
      </c>
      <c r="AB395" s="42">
        <f t="shared" ca="1" si="167"/>
        <v>0</v>
      </c>
    </row>
    <row r="396" spans="2:28" x14ac:dyDescent="0.25">
      <c r="B396">
        <v>394</v>
      </c>
      <c r="C396" s="35">
        <f t="shared" ca="1" si="161"/>
        <v>-27000</v>
      </c>
      <c r="D396" s="46">
        <f ca="1">IF(AB395&gt;0,ROUND(PMT(EvalSheet!$F$92/12,EvalSheet!$F$96*12,-C396),5),0)</f>
        <v>0</v>
      </c>
      <c r="E396" s="6">
        <f t="shared" ca="1" si="155"/>
        <v>0</v>
      </c>
      <c r="F396" s="2">
        <f t="shared" ca="1" si="144"/>
        <v>0</v>
      </c>
      <c r="G396" s="80">
        <f t="shared" ca="1" si="145"/>
        <v>0</v>
      </c>
      <c r="H396" s="79">
        <f t="shared" ca="1" si="146"/>
        <v>0</v>
      </c>
      <c r="I396" s="80">
        <f t="shared" ca="1" si="147"/>
        <v>0</v>
      </c>
      <c r="J396" s="80">
        <f t="shared" ca="1" si="148"/>
        <v>0</v>
      </c>
      <c r="K396" s="6">
        <f t="shared" ca="1" si="156"/>
        <v>0</v>
      </c>
      <c r="L396" s="7">
        <v>0</v>
      </c>
      <c r="M396" s="7">
        <f t="shared" ca="1" si="157"/>
        <v>0</v>
      </c>
      <c r="N396" s="7">
        <f t="shared" ca="1" si="158"/>
        <v>0</v>
      </c>
      <c r="O396" s="7">
        <f t="shared" ca="1" si="159"/>
        <v>0</v>
      </c>
      <c r="P396" s="7">
        <f t="shared" ca="1" si="160"/>
        <v>0</v>
      </c>
      <c r="Q396" s="6">
        <f t="shared" ca="1" si="162"/>
        <v>0</v>
      </c>
      <c r="R396" s="7">
        <f t="shared" ca="1" si="163"/>
        <v>0</v>
      </c>
      <c r="S396" s="2">
        <f t="shared" ca="1" si="149"/>
        <v>0</v>
      </c>
      <c r="T396" s="80">
        <f t="shared" ca="1" si="150"/>
        <v>0</v>
      </c>
      <c r="U396" s="79">
        <f t="shared" ca="1" si="151"/>
        <v>0</v>
      </c>
      <c r="V396" s="80">
        <f t="shared" ca="1" si="152"/>
        <v>0</v>
      </c>
      <c r="W396" s="80">
        <f t="shared" ca="1" si="153"/>
        <v>0</v>
      </c>
      <c r="X396">
        <f t="shared" ca="1" si="164"/>
        <v>0</v>
      </c>
      <c r="Y396" s="35">
        <f t="shared" ca="1" si="154"/>
        <v>0</v>
      </c>
      <c r="Z396" s="35">
        <f t="shared" ca="1" si="165"/>
        <v>0</v>
      </c>
      <c r="AA396" s="42">
        <f t="shared" ca="1" si="166"/>
        <v>0</v>
      </c>
      <c r="AB396" s="42">
        <f t="shared" ca="1" si="167"/>
        <v>0</v>
      </c>
    </row>
    <row r="397" spans="2:28" x14ac:dyDescent="0.25">
      <c r="B397">
        <v>395</v>
      </c>
      <c r="C397" s="35">
        <f t="shared" ca="1" si="161"/>
        <v>-27000</v>
      </c>
      <c r="D397" s="46">
        <f ca="1">IF(AB396&gt;0,ROUND(PMT(EvalSheet!$F$92/12,EvalSheet!$F$96*12,-C397),5),0)</f>
        <v>0</v>
      </c>
      <c r="E397" s="6">
        <f t="shared" ca="1" si="155"/>
        <v>0</v>
      </c>
      <c r="F397" s="2">
        <f t="shared" ca="1" si="144"/>
        <v>0</v>
      </c>
      <c r="G397" s="80">
        <f t="shared" ca="1" si="145"/>
        <v>0</v>
      </c>
      <c r="H397" s="79">
        <f t="shared" ca="1" si="146"/>
        <v>0</v>
      </c>
      <c r="I397" s="80">
        <f t="shared" ca="1" si="147"/>
        <v>0</v>
      </c>
      <c r="J397" s="80">
        <f t="shared" ca="1" si="148"/>
        <v>0</v>
      </c>
      <c r="K397" s="6">
        <f t="shared" ca="1" si="156"/>
        <v>0</v>
      </c>
      <c r="L397" s="7">
        <v>0</v>
      </c>
      <c r="M397" s="7">
        <f t="shared" ca="1" si="157"/>
        <v>0</v>
      </c>
      <c r="N397" s="7">
        <f t="shared" ca="1" si="158"/>
        <v>0</v>
      </c>
      <c r="O397" s="7">
        <f t="shared" ca="1" si="159"/>
        <v>0</v>
      </c>
      <c r="P397" s="7">
        <f t="shared" ca="1" si="160"/>
        <v>0</v>
      </c>
      <c r="Q397" s="6">
        <f t="shared" ca="1" si="162"/>
        <v>0</v>
      </c>
      <c r="R397" s="7">
        <f t="shared" ca="1" si="163"/>
        <v>0</v>
      </c>
      <c r="S397" s="2">
        <f t="shared" ca="1" si="149"/>
        <v>0</v>
      </c>
      <c r="T397" s="80">
        <f t="shared" ca="1" si="150"/>
        <v>0</v>
      </c>
      <c r="U397" s="79">
        <f t="shared" ca="1" si="151"/>
        <v>0</v>
      </c>
      <c r="V397" s="80">
        <f t="shared" ca="1" si="152"/>
        <v>0</v>
      </c>
      <c r="W397" s="80">
        <f t="shared" ca="1" si="153"/>
        <v>0</v>
      </c>
      <c r="X397">
        <f t="shared" ca="1" si="164"/>
        <v>0</v>
      </c>
      <c r="Y397" s="35">
        <f t="shared" ca="1" si="154"/>
        <v>0</v>
      </c>
      <c r="Z397" s="35">
        <f t="shared" ca="1" si="165"/>
        <v>0</v>
      </c>
      <c r="AA397" s="42">
        <f t="shared" ca="1" si="166"/>
        <v>0</v>
      </c>
      <c r="AB397" s="42">
        <f t="shared" ca="1" si="167"/>
        <v>0</v>
      </c>
    </row>
    <row r="398" spans="2:28" x14ac:dyDescent="0.25">
      <c r="B398">
        <v>396</v>
      </c>
      <c r="C398" s="35">
        <f t="shared" ca="1" si="161"/>
        <v>-27000</v>
      </c>
      <c r="D398" s="46">
        <f ca="1">IF(AB397&gt;0,ROUND(PMT(EvalSheet!$F$92/12,EvalSheet!$F$96*12,-C398),5),0)</f>
        <v>0</v>
      </c>
      <c r="E398" s="6">
        <f t="shared" ca="1" si="155"/>
        <v>0</v>
      </c>
      <c r="F398" s="2">
        <f t="shared" ca="1" si="144"/>
        <v>0</v>
      </c>
      <c r="G398" s="80">
        <f t="shared" ca="1" si="145"/>
        <v>0</v>
      </c>
      <c r="H398" s="79">
        <f t="shared" ca="1" si="146"/>
        <v>0</v>
      </c>
      <c r="I398" s="80">
        <f t="shared" ca="1" si="147"/>
        <v>0</v>
      </c>
      <c r="J398" s="80">
        <f t="shared" ca="1" si="148"/>
        <v>0</v>
      </c>
      <c r="K398" s="6">
        <f t="shared" ca="1" si="156"/>
        <v>0</v>
      </c>
      <c r="L398" s="7">
        <v>0</v>
      </c>
      <c r="M398" s="7">
        <f t="shared" ca="1" si="157"/>
        <v>0</v>
      </c>
      <c r="N398" s="7">
        <f t="shared" ca="1" si="158"/>
        <v>0</v>
      </c>
      <c r="O398" s="7">
        <f t="shared" ca="1" si="159"/>
        <v>0</v>
      </c>
      <c r="P398" s="7">
        <f t="shared" ca="1" si="160"/>
        <v>0</v>
      </c>
      <c r="Q398" s="6">
        <f t="shared" ca="1" si="162"/>
        <v>0</v>
      </c>
      <c r="R398" s="7">
        <f t="shared" ca="1" si="163"/>
        <v>0</v>
      </c>
      <c r="S398" s="2">
        <f t="shared" ca="1" si="149"/>
        <v>0</v>
      </c>
      <c r="T398" s="80">
        <f t="shared" ca="1" si="150"/>
        <v>0</v>
      </c>
      <c r="U398" s="79">
        <f t="shared" ca="1" si="151"/>
        <v>0</v>
      </c>
      <c r="V398" s="80">
        <f t="shared" ca="1" si="152"/>
        <v>0</v>
      </c>
      <c r="W398" s="80">
        <f t="shared" ca="1" si="153"/>
        <v>0</v>
      </c>
      <c r="X398">
        <f t="shared" ca="1" si="164"/>
        <v>0</v>
      </c>
      <c r="Y398" s="35">
        <f t="shared" ca="1" si="154"/>
        <v>0</v>
      </c>
      <c r="Z398" s="35">
        <f t="shared" ca="1" si="165"/>
        <v>0</v>
      </c>
      <c r="AA398" s="42">
        <f t="shared" ca="1" si="166"/>
        <v>0</v>
      </c>
      <c r="AB398" s="42">
        <f t="shared" ca="1" si="167"/>
        <v>0</v>
      </c>
    </row>
    <row r="399" spans="2:28" x14ac:dyDescent="0.25">
      <c r="B399">
        <v>397</v>
      </c>
      <c r="C399" s="35">
        <f t="shared" ca="1" si="161"/>
        <v>-27000</v>
      </c>
      <c r="D399" s="46">
        <f ca="1">IF(AB398&gt;0,ROUND(PMT(EvalSheet!$F$92/12,EvalSheet!$F$96*12,-C399),5),0)</f>
        <v>0</v>
      </c>
      <c r="E399" s="6">
        <f t="shared" ca="1" si="155"/>
        <v>0</v>
      </c>
      <c r="F399" s="2">
        <f t="shared" ca="1" si="144"/>
        <v>0</v>
      </c>
      <c r="G399" s="80">
        <f t="shared" ca="1" si="145"/>
        <v>0</v>
      </c>
      <c r="H399" s="79">
        <f t="shared" ca="1" si="146"/>
        <v>0</v>
      </c>
      <c r="I399" s="80">
        <f t="shared" ca="1" si="147"/>
        <v>0</v>
      </c>
      <c r="J399" s="80">
        <f t="shared" ca="1" si="148"/>
        <v>0</v>
      </c>
      <c r="K399" s="6">
        <f t="shared" ca="1" si="156"/>
        <v>0</v>
      </c>
      <c r="L399" s="7">
        <v>0</v>
      </c>
      <c r="M399" s="7">
        <f t="shared" ca="1" si="157"/>
        <v>0</v>
      </c>
      <c r="N399" s="7">
        <f t="shared" ca="1" si="158"/>
        <v>0</v>
      </c>
      <c r="O399" s="7">
        <f t="shared" ca="1" si="159"/>
        <v>0</v>
      </c>
      <c r="P399" s="7">
        <f t="shared" ca="1" si="160"/>
        <v>0</v>
      </c>
      <c r="Q399" s="6">
        <f t="shared" ca="1" si="162"/>
        <v>0</v>
      </c>
      <c r="R399" s="7">
        <f t="shared" ca="1" si="163"/>
        <v>0</v>
      </c>
      <c r="S399" s="2">
        <f t="shared" ca="1" si="149"/>
        <v>0</v>
      </c>
      <c r="T399" s="80">
        <f t="shared" ca="1" si="150"/>
        <v>0</v>
      </c>
      <c r="U399" s="79">
        <f t="shared" ca="1" si="151"/>
        <v>0</v>
      </c>
      <c r="V399" s="80">
        <f t="shared" ca="1" si="152"/>
        <v>0</v>
      </c>
      <c r="W399" s="80">
        <f t="shared" ca="1" si="153"/>
        <v>0</v>
      </c>
      <c r="X399">
        <f t="shared" ca="1" si="164"/>
        <v>0</v>
      </c>
      <c r="Y399" s="35">
        <f t="shared" ca="1" si="154"/>
        <v>0</v>
      </c>
      <c r="Z399" s="35">
        <f t="shared" ca="1" si="165"/>
        <v>0</v>
      </c>
      <c r="AA399" s="42">
        <f t="shared" ca="1" si="166"/>
        <v>0</v>
      </c>
      <c r="AB399" s="42">
        <f t="shared" ca="1" si="167"/>
        <v>0</v>
      </c>
    </row>
    <row r="400" spans="2:28" x14ac:dyDescent="0.25">
      <c r="B400">
        <v>398</v>
      </c>
      <c r="C400" s="35">
        <f t="shared" ca="1" si="161"/>
        <v>-27000</v>
      </c>
      <c r="D400" s="46">
        <f ca="1">IF(AB399&gt;0,ROUND(PMT(EvalSheet!$F$92/12,EvalSheet!$F$96*12,-C400),5),0)</f>
        <v>0</v>
      </c>
      <c r="E400" s="6">
        <f t="shared" ca="1" si="155"/>
        <v>0</v>
      </c>
      <c r="F400" s="2">
        <f t="shared" ca="1" si="144"/>
        <v>0</v>
      </c>
      <c r="G400" s="80">
        <f t="shared" ca="1" si="145"/>
        <v>0</v>
      </c>
      <c r="H400" s="79">
        <f t="shared" ca="1" si="146"/>
        <v>0</v>
      </c>
      <c r="I400" s="80">
        <f t="shared" ca="1" si="147"/>
        <v>0</v>
      </c>
      <c r="J400" s="80">
        <f t="shared" ca="1" si="148"/>
        <v>0</v>
      </c>
      <c r="K400" s="6">
        <f t="shared" ca="1" si="156"/>
        <v>0</v>
      </c>
      <c r="L400" s="7">
        <v>0</v>
      </c>
      <c r="M400" s="7">
        <f t="shared" ca="1" si="157"/>
        <v>0</v>
      </c>
      <c r="N400" s="7">
        <f t="shared" ca="1" si="158"/>
        <v>0</v>
      </c>
      <c r="O400" s="7">
        <f t="shared" ca="1" si="159"/>
        <v>0</v>
      </c>
      <c r="P400" s="7">
        <f t="shared" ca="1" si="160"/>
        <v>0</v>
      </c>
      <c r="Q400" s="6">
        <f t="shared" ca="1" si="162"/>
        <v>0</v>
      </c>
      <c r="R400" s="7">
        <f t="shared" ca="1" si="163"/>
        <v>0</v>
      </c>
      <c r="S400" s="2">
        <f t="shared" ca="1" si="149"/>
        <v>0</v>
      </c>
      <c r="T400" s="80">
        <f t="shared" ca="1" si="150"/>
        <v>0</v>
      </c>
      <c r="U400" s="79">
        <f t="shared" ca="1" si="151"/>
        <v>0</v>
      </c>
      <c r="V400" s="80">
        <f t="shared" ca="1" si="152"/>
        <v>0</v>
      </c>
      <c r="W400" s="80">
        <f t="shared" ca="1" si="153"/>
        <v>0</v>
      </c>
      <c r="X400">
        <f t="shared" ca="1" si="164"/>
        <v>0</v>
      </c>
      <c r="Y400" s="35">
        <f t="shared" ca="1" si="154"/>
        <v>0</v>
      </c>
      <c r="Z400" s="35">
        <f t="shared" ca="1" si="165"/>
        <v>0</v>
      </c>
      <c r="AA400" s="42">
        <f t="shared" ca="1" si="166"/>
        <v>0</v>
      </c>
      <c r="AB400" s="42">
        <f t="shared" ca="1" si="167"/>
        <v>0</v>
      </c>
    </row>
    <row r="401" spans="2:28" x14ac:dyDescent="0.25">
      <c r="B401">
        <v>399</v>
      </c>
      <c r="C401" s="35">
        <f t="shared" ca="1" si="161"/>
        <v>-27000</v>
      </c>
      <c r="D401" s="46">
        <f ca="1">IF(AB400&gt;0,ROUND(PMT(EvalSheet!$F$92/12,EvalSheet!$F$96*12,-C401),5),0)</f>
        <v>0</v>
      </c>
      <c r="E401" s="6">
        <f t="shared" ca="1" si="155"/>
        <v>0</v>
      </c>
      <c r="F401" s="2">
        <f t="shared" ca="1" si="144"/>
        <v>0</v>
      </c>
      <c r="G401" s="80">
        <f t="shared" ca="1" si="145"/>
        <v>0</v>
      </c>
      <c r="H401" s="79">
        <f t="shared" ca="1" si="146"/>
        <v>0</v>
      </c>
      <c r="I401" s="80">
        <f t="shared" ca="1" si="147"/>
        <v>0</v>
      </c>
      <c r="J401" s="80">
        <f t="shared" ca="1" si="148"/>
        <v>0</v>
      </c>
      <c r="K401" s="6">
        <f t="shared" ca="1" si="156"/>
        <v>0</v>
      </c>
      <c r="L401" s="7">
        <v>0</v>
      </c>
      <c r="M401" s="7">
        <f t="shared" ca="1" si="157"/>
        <v>0</v>
      </c>
      <c r="N401" s="7">
        <f t="shared" ca="1" si="158"/>
        <v>0</v>
      </c>
      <c r="O401" s="7">
        <f t="shared" ca="1" si="159"/>
        <v>0</v>
      </c>
      <c r="P401" s="7">
        <f t="shared" ca="1" si="160"/>
        <v>0</v>
      </c>
      <c r="Q401" s="6">
        <f t="shared" ca="1" si="162"/>
        <v>0</v>
      </c>
      <c r="R401" s="7">
        <f t="shared" ca="1" si="163"/>
        <v>0</v>
      </c>
      <c r="S401" s="2">
        <f t="shared" ca="1" si="149"/>
        <v>0</v>
      </c>
      <c r="T401" s="80">
        <f t="shared" ca="1" si="150"/>
        <v>0</v>
      </c>
      <c r="U401" s="79">
        <f t="shared" ca="1" si="151"/>
        <v>0</v>
      </c>
      <c r="V401" s="80">
        <f t="shared" ca="1" si="152"/>
        <v>0</v>
      </c>
      <c r="W401" s="80">
        <f t="shared" ca="1" si="153"/>
        <v>0</v>
      </c>
      <c r="X401">
        <f t="shared" ca="1" si="164"/>
        <v>0</v>
      </c>
      <c r="Y401" s="35">
        <f t="shared" ca="1" si="154"/>
        <v>0</v>
      </c>
      <c r="Z401" s="35">
        <f t="shared" ca="1" si="165"/>
        <v>0</v>
      </c>
      <c r="AA401" s="42">
        <f t="shared" ca="1" si="166"/>
        <v>0</v>
      </c>
      <c r="AB401" s="42">
        <f t="shared" ca="1" si="167"/>
        <v>0</v>
      </c>
    </row>
    <row r="402" spans="2:28" x14ac:dyDescent="0.25">
      <c r="B402">
        <v>400</v>
      </c>
      <c r="C402" s="35">
        <f t="shared" ca="1" si="161"/>
        <v>-27000</v>
      </c>
      <c r="D402" s="46">
        <f ca="1">IF(AB401&gt;0,ROUND(PMT(EvalSheet!$F$92/12,EvalSheet!$F$96*12,-C402),5),0)</f>
        <v>0</v>
      </c>
      <c r="E402" s="6">
        <f t="shared" ca="1" si="155"/>
        <v>0</v>
      </c>
      <c r="F402" s="2">
        <f t="shared" ca="1" si="144"/>
        <v>0</v>
      </c>
      <c r="G402" s="80">
        <f t="shared" ca="1" si="145"/>
        <v>0</v>
      </c>
      <c r="H402" s="79">
        <f t="shared" ca="1" si="146"/>
        <v>0</v>
      </c>
      <c r="I402" s="80">
        <f t="shared" ca="1" si="147"/>
        <v>0</v>
      </c>
      <c r="J402" s="80">
        <f t="shared" ca="1" si="148"/>
        <v>0</v>
      </c>
      <c r="K402" s="6">
        <f t="shared" ca="1" si="156"/>
        <v>0</v>
      </c>
      <c r="L402" s="7">
        <v>0</v>
      </c>
      <c r="M402" s="7">
        <f t="shared" ca="1" si="157"/>
        <v>0</v>
      </c>
      <c r="N402" s="7">
        <f t="shared" ca="1" si="158"/>
        <v>0</v>
      </c>
      <c r="O402" s="7">
        <f t="shared" ca="1" si="159"/>
        <v>0</v>
      </c>
      <c r="P402" s="7">
        <f t="shared" ca="1" si="160"/>
        <v>0</v>
      </c>
      <c r="Q402" s="6">
        <f t="shared" ca="1" si="162"/>
        <v>0</v>
      </c>
      <c r="R402" s="7">
        <f t="shared" ca="1" si="163"/>
        <v>0</v>
      </c>
      <c r="S402" s="2">
        <f t="shared" ca="1" si="149"/>
        <v>0</v>
      </c>
      <c r="T402" s="80">
        <f t="shared" ca="1" si="150"/>
        <v>0</v>
      </c>
      <c r="U402" s="79">
        <f t="shared" ca="1" si="151"/>
        <v>0</v>
      </c>
      <c r="V402" s="80">
        <f t="shared" ca="1" si="152"/>
        <v>0</v>
      </c>
      <c r="W402" s="80">
        <f t="shared" ca="1" si="153"/>
        <v>0</v>
      </c>
      <c r="X402">
        <f t="shared" ca="1" si="164"/>
        <v>0</v>
      </c>
      <c r="Y402" s="35">
        <f t="shared" ca="1" si="154"/>
        <v>0</v>
      </c>
      <c r="Z402" s="35">
        <f t="shared" ca="1" si="165"/>
        <v>0</v>
      </c>
      <c r="AA402" s="42">
        <f t="shared" ca="1" si="166"/>
        <v>0</v>
      </c>
      <c r="AB402" s="42">
        <f t="shared" ca="1" si="167"/>
        <v>0</v>
      </c>
    </row>
    <row r="403" spans="2:28" x14ac:dyDescent="0.25">
      <c r="B403">
        <v>401</v>
      </c>
      <c r="C403" s="35">
        <f t="shared" ca="1" si="161"/>
        <v>-27000</v>
      </c>
      <c r="D403" s="46">
        <f ca="1">IF(AB402&gt;0,ROUND(PMT(EvalSheet!$F$92/12,EvalSheet!$F$96*12,-C403),5),0)</f>
        <v>0</v>
      </c>
      <c r="E403" s="6">
        <f t="shared" ca="1" si="155"/>
        <v>0</v>
      </c>
      <c r="F403" s="2">
        <f t="shared" ca="1" si="144"/>
        <v>0</v>
      </c>
      <c r="G403" s="80">
        <f t="shared" ca="1" si="145"/>
        <v>0</v>
      </c>
      <c r="H403" s="79">
        <f t="shared" ca="1" si="146"/>
        <v>0</v>
      </c>
      <c r="I403" s="80">
        <f t="shared" ca="1" si="147"/>
        <v>0</v>
      </c>
      <c r="J403" s="80">
        <f t="shared" ca="1" si="148"/>
        <v>0</v>
      </c>
      <c r="K403" s="6">
        <f t="shared" ca="1" si="156"/>
        <v>0</v>
      </c>
      <c r="L403" s="7">
        <v>0</v>
      </c>
      <c r="M403" s="7">
        <f t="shared" ca="1" si="157"/>
        <v>0</v>
      </c>
      <c r="N403" s="7">
        <f t="shared" ca="1" si="158"/>
        <v>0</v>
      </c>
      <c r="O403" s="7">
        <f t="shared" ca="1" si="159"/>
        <v>0</v>
      </c>
      <c r="P403" s="7">
        <f t="shared" ca="1" si="160"/>
        <v>0</v>
      </c>
      <c r="Q403" s="6">
        <f t="shared" ca="1" si="162"/>
        <v>0</v>
      </c>
      <c r="R403" s="7">
        <f t="shared" ca="1" si="163"/>
        <v>0</v>
      </c>
      <c r="S403" s="2">
        <f t="shared" ca="1" si="149"/>
        <v>0</v>
      </c>
      <c r="T403" s="80">
        <f t="shared" ca="1" si="150"/>
        <v>0</v>
      </c>
      <c r="U403" s="79">
        <f t="shared" ca="1" si="151"/>
        <v>0</v>
      </c>
      <c r="V403" s="80">
        <f t="shared" ca="1" si="152"/>
        <v>0</v>
      </c>
      <c r="W403" s="80">
        <f t="shared" ca="1" si="153"/>
        <v>0</v>
      </c>
      <c r="X403">
        <f t="shared" ca="1" si="164"/>
        <v>0</v>
      </c>
      <c r="Y403" s="35">
        <f t="shared" ca="1" si="154"/>
        <v>0</v>
      </c>
      <c r="Z403" s="35">
        <f t="shared" ca="1" si="165"/>
        <v>0</v>
      </c>
      <c r="AA403" s="42">
        <f t="shared" ca="1" si="166"/>
        <v>0</v>
      </c>
      <c r="AB403" s="42">
        <f t="shared" ca="1" si="167"/>
        <v>0</v>
      </c>
    </row>
    <row r="404" spans="2:28" x14ac:dyDescent="0.25">
      <c r="B404">
        <v>402</v>
      </c>
      <c r="C404" s="35">
        <f t="shared" ca="1" si="161"/>
        <v>-27000</v>
      </c>
      <c r="D404" s="46">
        <f ca="1">IF(AB403&gt;0,ROUND(PMT(EvalSheet!$F$92/12,EvalSheet!$F$96*12,-C404),5),0)</f>
        <v>0</v>
      </c>
      <c r="E404" s="6">
        <f t="shared" ca="1" si="155"/>
        <v>0</v>
      </c>
      <c r="F404" s="2">
        <f t="shared" ca="1" si="144"/>
        <v>0</v>
      </c>
      <c r="G404" s="80">
        <f t="shared" ca="1" si="145"/>
        <v>0</v>
      </c>
      <c r="H404" s="79">
        <f t="shared" ca="1" si="146"/>
        <v>0</v>
      </c>
      <c r="I404" s="80">
        <f t="shared" ca="1" si="147"/>
        <v>0</v>
      </c>
      <c r="J404" s="80">
        <f t="shared" ca="1" si="148"/>
        <v>0</v>
      </c>
      <c r="K404" s="6">
        <f t="shared" ca="1" si="156"/>
        <v>0</v>
      </c>
      <c r="L404" s="7">
        <v>0</v>
      </c>
      <c r="M404" s="7">
        <f t="shared" ca="1" si="157"/>
        <v>0</v>
      </c>
      <c r="N404" s="7">
        <f t="shared" ca="1" si="158"/>
        <v>0</v>
      </c>
      <c r="O404" s="7">
        <f t="shared" ca="1" si="159"/>
        <v>0</v>
      </c>
      <c r="P404" s="7">
        <f t="shared" ca="1" si="160"/>
        <v>0</v>
      </c>
      <c r="Q404" s="6">
        <f t="shared" ca="1" si="162"/>
        <v>0</v>
      </c>
      <c r="R404" s="7">
        <f t="shared" ca="1" si="163"/>
        <v>0</v>
      </c>
      <c r="S404" s="2">
        <f t="shared" ca="1" si="149"/>
        <v>0</v>
      </c>
      <c r="T404" s="80">
        <f t="shared" ca="1" si="150"/>
        <v>0</v>
      </c>
      <c r="U404" s="79">
        <f t="shared" ca="1" si="151"/>
        <v>0</v>
      </c>
      <c r="V404" s="80">
        <f t="shared" ca="1" si="152"/>
        <v>0</v>
      </c>
      <c r="W404" s="80">
        <f t="shared" ca="1" si="153"/>
        <v>0</v>
      </c>
      <c r="X404">
        <f t="shared" ca="1" si="164"/>
        <v>0</v>
      </c>
      <c r="Y404" s="35">
        <f t="shared" ca="1" si="154"/>
        <v>0</v>
      </c>
      <c r="Z404" s="35">
        <f t="shared" ca="1" si="165"/>
        <v>0</v>
      </c>
      <c r="AA404" s="42">
        <f t="shared" ca="1" si="166"/>
        <v>0</v>
      </c>
      <c r="AB404" s="42">
        <f t="shared" ca="1" si="167"/>
        <v>0</v>
      </c>
    </row>
    <row r="405" spans="2:28" x14ac:dyDescent="0.25">
      <c r="B405">
        <v>403</v>
      </c>
      <c r="C405" s="35">
        <f t="shared" ca="1" si="161"/>
        <v>-27000</v>
      </c>
      <c r="D405" s="46">
        <f ca="1">IF(AB404&gt;0,ROUND(PMT(EvalSheet!$F$92/12,EvalSheet!$F$96*12,-C405),5),0)</f>
        <v>0</v>
      </c>
      <c r="E405" s="6">
        <f t="shared" ca="1" si="155"/>
        <v>0</v>
      </c>
      <c r="F405" s="2">
        <f t="shared" ca="1" si="144"/>
        <v>0</v>
      </c>
      <c r="G405" s="80">
        <f t="shared" ca="1" si="145"/>
        <v>0</v>
      </c>
      <c r="H405" s="79">
        <f t="shared" ca="1" si="146"/>
        <v>0</v>
      </c>
      <c r="I405" s="80">
        <f t="shared" ca="1" si="147"/>
        <v>0</v>
      </c>
      <c r="J405" s="80">
        <f t="shared" ca="1" si="148"/>
        <v>0</v>
      </c>
      <c r="K405" s="6">
        <f t="shared" ca="1" si="156"/>
        <v>0</v>
      </c>
      <c r="L405" s="7">
        <v>0</v>
      </c>
      <c r="M405" s="7">
        <f t="shared" ca="1" si="157"/>
        <v>0</v>
      </c>
      <c r="N405" s="7">
        <f t="shared" ca="1" si="158"/>
        <v>0</v>
      </c>
      <c r="O405" s="7">
        <f t="shared" ca="1" si="159"/>
        <v>0</v>
      </c>
      <c r="P405" s="7">
        <f t="shared" ca="1" si="160"/>
        <v>0</v>
      </c>
      <c r="Q405" s="6">
        <f t="shared" ca="1" si="162"/>
        <v>0</v>
      </c>
      <c r="R405" s="7">
        <f t="shared" ca="1" si="163"/>
        <v>0</v>
      </c>
      <c r="S405" s="2">
        <f t="shared" ca="1" si="149"/>
        <v>0</v>
      </c>
      <c r="T405" s="80">
        <f t="shared" ca="1" si="150"/>
        <v>0</v>
      </c>
      <c r="U405" s="79">
        <f t="shared" ca="1" si="151"/>
        <v>0</v>
      </c>
      <c r="V405" s="80">
        <f t="shared" ca="1" si="152"/>
        <v>0</v>
      </c>
      <c r="W405" s="80">
        <f t="shared" ca="1" si="153"/>
        <v>0</v>
      </c>
      <c r="X405">
        <f t="shared" ca="1" si="164"/>
        <v>0</v>
      </c>
      <c r="Y405" s="35">
        <f t="shared" ca="1" si="154"/>
        <v>0</v>
      </c>
      <c r="Z405" s="35">
        <f t="shared" ca="1" si="165"/>
        <v>0</v>
      </c>
      <c r="AA405" s="42">
        <f t="shared" ca="1" si="166"/>
        <v>0</v>
      </c>
      <c r="AB405" s="42">
        <f t="shared" ca="1" si="167"/>
        <v>0</v>
      </c>
    </row>
    <row r="406" spans="2:28" x14ac:dyDescent="0.25">
      <c r="B406">
        <v>404</v>
      </c>
      <c r="C406" s="35">
        <f t="shared" ca="1" si="161"/>
        <v>-27000</v>
      </c>
      <c r="D406" s="46">
        <f ca="1">IF(AB405&gt;0,ROUND(PMT(EvalSheet!$F$92/12,EvalSheet!$F$96*12,-C406),5),0)</f>
        <v>0</v>
      </c>
      <c r="E406" s="6">
        <f t="shared" ca="1" si="155"/>
        <v>0</v>
      </c>
      <c r="F406" s="2">
        <f t="shared" ca="1" si="144"/>
        <v>0</v>
      </c>
      <c r="G406" s="80">
        <f t="shared" ca="1" si="145"/>
        <v>0</v>
      </c>
      <c r="H406" s="79">
        <f t="shared" ca="1" si="146"/>
        <v>0</v>
      </c>
      <c r="I406" s="80">
        <f t="shared" ca="1" si="147"/>
        <v>0</v>
      </c>
      <c r="J406" s="80">
        <f t="shared" ca="1" si="148"/>
        <v>0</v>
      </c>
      <c r="K406" s="6">
        <f t="shared" ca="1" si="156"/>
        <v>0</v>
      </c>
      <c r="L406" s="7">
        <v>0</v>
      </c>
      <c r="M406" s="7">
        <f t="shared" ca="1" si="157"/>
        <v>0</v>
      </c>
      <c r="N406" s="7">
        <f t="shared" ca="1" si="158"/>
        <v>0</v>
      </c>
      <c r="O406" s="7">
        <f t="shared" ca="1" si="159"/>
        <v>0</v>
      </c>
      <c r="P406" s="7">
        <f t="shared" ca="1" si="160"/>
        <v>0</v>
      </c>
      <c r="Q406" s="6">
        <f t="shared" ca="1" si="162"/>
        <v>0</v>
      </c>
      <c r="R406" s="7">
        <f t="shared" ca="1" si="163"/>
        <v>0</v>
      </c>
      <c r="S406" s="2">
        <f t="shared" ca="1" si="149"/>
        <v>0</v>
      </c>
      <c r="T406" s="80">
        <f t="shared" ca="1" si="150"/>
        <v>0</v>
      </c>
      <c r="U406" s="79">
        <f t="shared" ca="1" si="151"/>
        <v>0</v>
      </c>
      <c r="V406" s="80">
        <f t="shared" ca="1" si="152"/>
        <v>0</v>
      </c>
      <c r="W406" s="80">
        <f t="shared" ca="1" si="153"/>
        <v>0</v>
      </c>
      <c r="X406">
        <f t="shared" ca="1" si="164"/>
        <v>0</v>
      </c>
      <c r="Y406" s="35">
        <f t="shared" ca="1" si="154"/>
        <v>0</v>
      </c>
      <c r="Z406" s="35">
        <f t="shared" ca="1" si="165"/>
        <v>0</v>
      </c>
      <c r="AA406" s="42">
        <f t="shared" ca="1" si="166"/>
        <v>0</v>
      </c>
      <c r="AB406" s="42">
        <f t="shared" ca="1" si="167"/>
        <v>0</v>
      </c>
    </row>
    <row r="407" spans="2:28" x14ac:dyDescent="0.25">
      <c r="B407">
        <v>405</v>
      </c>
      <c r="C407" s="35">
        <f t="shared" ca="1" si="161"/>
        <v>-27000</v>
      </c>
      <c r="D407" s="46">
        <f ca="1">IF(AB406&gt;0,ROUND(PMT(EvalSheet!$F$92/12,EvalSheet!$F$96*12,-C407),5),0)</f>
        <v>0</v>
      </c>
      <c r="E407" s="6">
        <f t="shared" ca="1" si="155"/>
        <v>0</v>
      </c>
      <c r="F407" s="2">
        <f t="shared" ca="1" si="144"/>
        <v>0</v>
      </c>
      <c r="G407" s="80">
        <f t="shared" ca="1" si="145"/>
        <v>0</v>
      </c>
      <c r="H407" s="79">
        <f t="shared" ca="1" si="146"/>
        <v>0</v>
      </c>
      <c r="I407" s="80">
        <f t="shared" ca="1" si="147"/>
        <v>0</v>
      </c>
      <c r="J407" s="80">
        <f t="shared" ca="1" si="148"/>
        <v>0</v>
      </c>
      <c r="K407" s="6">
        <f t="shared" ca="1" si="156"/>
        <v>0</v>
      </c>
      <c r="L407" s="7">
        <v>0</v>
      </c>
      <c r="M407" s="7">
        <f t="shared" ca="1" si="157"/>
        <v>0</v>
      </c>
      <c r="N407" s="7">
        <f t="shared" ca="1" si="158"/>
        <v>0</v>
      </c>
      <c r="O407" s="7">
        <f t="shared" ca="1" si="159"/>
        <v>0</v>
      </c>
      <c r="P407" s="7">
        <f t="shared" ca="1" si="160"/>
        <v>0</v>
      </c>
      <c r="Q407" s="6">
        <f t="shared" ca="1" si="162"/>
        <v>0</v>
      </c>
      <c r="R407" s="7">
        <f t="shared" ca="1" si="163"/>
        <v>0</v>
      </c>
      <c r="S407" s="2">
        <f t="shared" ca="1" si="149"/>
        <v>0</v>
      </c>
      <c r="T407" s="80">
        <f t="shared" ca="1" si="150"/>
        <v>0</v>
      </c>
      <c r="U407" s="79">
        <f t="shared" ca="1" si="151"/>
        <v>0</v>
      </c>
      <c r="V407" s="80">
        <f t="shared" ca="1" si="152"/>
        <v>0</v>
      </c>
      <c r="W407" s="80">
        <f t="shared" ca="1" si="153"/>
        <v>0</v>
      </c>
      <c r="X407">
        <f t="shared" ca="1" si="164"/>
        <v>0</v>
      </c>
      <c r="Y407" s="35">
        <f t="shared" ca="1" si="154"/>
        <v>0</v>
      </c>
      <c r="Z407" s="35">
        <f t="shared" ca="1" si="165"/>
        <v>0</v>
      </c>
      <c r="AA407" s="42">
        <f t="shared" ca="1" si="166"/>
        <v>0</v>
      </c>
      <c r="AB407" s="42">
        <f t="shared" ca="1" si="167"/>
        <v>0</v>
      </c>
    </row>
    <row r="408" spans="2:28" x14ac:dyDescent="0.25">
      <c r="B408">
        <v>406</v>
      </c>
      <c r="C408" s="35">
        <f t="shared" ca="1" si="161"/>
        <v>-27000</v>
      </c>
      <c r="D408" s="46">
        <f ca="1">IF(AB407&gt;0,ROUND(PMT(EvalSheet!$F$92/12,EvalSheet!$F$96*12,-C408),5),0)</f>
        <v>0</v>
      </c>
      <c r="E408" s="6">
        <f t="shared" ca="1" si="155"/>
        <v>0</v>
      </c>
      <c r="F408" s="2">
        <f t="shared" ca="1" si="144"/>
        <v>0</v>
      </c>
      <c r="G408" s="80">
        <f t="shared" ca="1" si="145"/>
        <v>0</v>
      </c>
      <c r="H408" s="79">
        <f t="shared" ca="1" si="146"/>
        <v>0</v>
      </c>
      <c r="I408" s="80">
        <f t="shared" ca="1" si="147"/>
        <v>0</v>
      </c>
      <c r="J408" s="80">
        <f t="shared" ca="1" si="148"/>
        <v>0</v>
      </c>
      <c r="K408" s="6">
        <f t="shared" ca="1" si="156"/>
        <v>0</v>
      </c>
      <c r="L408" s="7">
        <v>0</v>
      </c>
      <c r="M408" s="7">
        <f t="shared" ca="1" si="157"/>
        <v>0</v>
      </c>
      <c r="N408" s="7">
        <f t="shared" ca="1" si="158"/>
        <v>0</v>
      </c>
      <c r="O408" s="7">
        <f t="shared" ca="1" si="159"/>
        <v>0</v>
      </c>
      <c r="P408" s="7">
        <f t="shared" ca="1" si="160"/>
        <v>0</v>
      </c>
      <c r="Q408" s="6">
        <f t="shared" ca="1" si="162"/>
        <v>0</v>
      </c>
      <c r="R408" s="7">
        <f t="shared" ca="1" si="163"/>
        <v>0</v>
      </c>
      <c r="S408" s="2">
        <f t="shared" ca="1" si="149"/>
        <v>0</v>
      </c>
      <c r="T408" s="80">
        <f t="shared" ca="1" si="150"/>
        <v>0</v>
      </c>
      <c r="U408" s="79">
        <f t="shared" ca="1" si="151"/>
        <v>0</v>
      </c>
      <c r="V408" s="80">
        <f t="shared" ca="1" si="152"/>
        <v>0</v>
      </c>
      <c r="W408" s="80">
        <f t="shared" ca="1" si="153"/>
        <v>0</v>
      </c>
      <c r="X408">
        <f t="shared" ca="1" si="164"/>
        <v>0</v>
      </c>
      <c r="Y408" s="35">
        <f t="shared" ca="1" si="154"/>
        <v>0</v>
      </c>
      <c r="Z408" s="35">
        <f t="shared" ca="1" si="165"/>
        <v>0</v>
      </c>
      <c r="AA408" s="42">
        <f t="shared" ca="1" si="166"/>
        <v>0</v>
      </c>
      <c r="AB408" s="42">
        <f t="shared" ca="1" si="167"/>
        <v>0</v>
      </c>
    </row>
    <row r="409" spans="2:28" x14ac:dyDescent="0.25">
      <c r="B409">
        <v>407</v>
      </c>
      <c r="C409" s="35">
        <f t="shared" ca="1" si="161"/>
        <v>-27000</v>
      </c>
      <c r="D409" s="46">
        <f ca="1">IF(AB408&gt;0,ROUND(PMT(EvalSheet!$F$92/12,EvalSheet!$F$96*12,-C409),5),0)</f>
        <v>0</v>
      </c>
      <c r="E409" s="6">
        <f t="shared" ca="1" si="155"/>
        <v>0</v>
      </c>
      <c r="F409" s="2">
        <f t="shared" ca="1" si="144"/>
        <v>0</v>
      </c>
      <c r="G409" s="80">
        <f t="shared" ca="1" si="145"/>
        <v>0</v>
      </c>
      <c r="H409" s="79">
        <f t="shared" ca="1" si="146"/>
        <v>0</v>
      </c>
      <c r="I409" s="80">
        <f t="shared" ca="1" si="147"/>
        <v>0</v>
      </c>
      <c r="J409" s="80">
        <f t="shared" ca="1" si="148"/>
        <v>0</v>
      </c>
      <c r="K409" s="6">
        <f t="shared" ca="1" si="156"/>
        <v>0</v>
      </c>
      <c r="L409" s="7">
        <v>0</v>
      </c>
      <c r="M409" s="7">
        <f t="shared" ca="1" si="157"/>
        <v>0</v>
      </c>
      <c r="N409" s="7">
        <f t="shared" ca="1" si="158"/>
        <v>0</v>
      </c>
      <c r="O409" s="7">
        <f t="shared" ca="1" si="159"/>
        <v>0</v>
      </c>
      <c r="P409" s="7">
        <f t="shared" ca="1" si="160"/>
        <v>0</v>
      </c>
      <c r="Q409" s="6">
        <f t="shared" ca="1" si="162"/>
        <v>0</v>
      </c>
      <c r="R409" s="7">
        <f t="shared" ca="1" si="163"/>
        <v>0</v>
      </c>
      <c r="S409" s="2">
        <f t="shared" ca="1" si="149"/>
        <v>0</v>
      </c>
      <c r="T409" s="80">
        <f t="shared" ca="1" si="150"/>
        <v>0</v>
      </c>
      <c r="U409" s="79">
        <f t="shared" ca="1" si="151"/>
        <v>0</v>
      </c>
      <c r="V409" s="80">
        <f t="shared" ca="1" si="152"/>
        <v>0</v>
      </c>
      <c r="W409" s="80">
        <f t="shared" ca="1" si="153"/>
        <v>0</v>
      </c>
      <c r="X409">
        <f t="shared" ca="1" si="164"/>
        <v>0</v>
      </c>
      <c r="Y409" s="35">
        <f t="shared" ca="1" si="154"/>
        <v>0</v>
      </c>
      <c r="Z409" s="35">
        <f t="shared" ca="1" si="165"/>
        <v>0</v>
      </c>
      <c r="AA409" s="42">
        <f t="shared" ca="1" si="166"/>
        <v>0</v>
      </c>
      <c r="AB409" s="42">
        <f t="shared" ca="1" si="167"/>
        <v>0</v>
      </c>
    </row>
    <row r="410" spans="2:28" x14ac:dyDescent="0.25">
      <c r="B410">
        <v>408</v>
      </c>
      <c r="C410" s="35">
        <f t="shared" ca="1" si="161"/>
        <v>-27000</v>
      </c>
      <c r="D410" s="46">
        <f ca="1">IF(AB409&gt;0,ROUND(PMT(EvalSheet!$F$92/12,EvalSheet!$F$96*12,-C410),5),0)</f>
        <v>0</v>
      </c>
      <c r="E410" s="6">
        <f t="shared" ca="1" si="155"/>
        <v>0</v>
      </c>
      <c r="F410" s="2">
        <f t="shared" ca="1" si="144"/>
        <v>0</v>
      </c>
      <c r="G410" s="80">
        <f t="shared" ca="1" si="145"/>
        <v>0</v>
      </c>
      <c r="H410" s="79">
        <f t="shared" ca="1" si="146"/>
        <v>0</v>
      </c>
      <c r="I410" s="80">
        <f t="shared" ca="1" si="147"/>
        <v>0</v>
      </c>
      <c r="J410" s="80">
        <f t="shared" ca="1" si="148"/>
        <v>0</v>
      </c>
      <c r="K410" s="6">
        <f t="shared" ca="1" si="156"/>
        <v>0</v>
      </c>
      <c r="L410" s="7">
        <v>0</v>
      </c>
      <c r="M410" s="7">
        <f t="shared" ca="1" si="157"/>
        <v>0</v>
      </c>
      <c r="N410" s="7">
        <f t="shared" ca="1" si="158"/>
        <v>0</v>
      </c>
      <c r="O410" s="7">
        <f t="shared" ca="1" si="159"/>
        <v>0</v>
      </c>
      <c r="P410" s="7">
        <f t="shared" ca="1" si="160"/>
        <v>0</v>
      </c>
      <c r="Q410" s="6">
        <f t="shared" ca="1" si="162"/>
        <v>0</v>
      </c>
      <c r="R410" s="7">
        <f t="shared" ca="1" si="163"/>
        <v>0</v>
      </c>
      <c r="S410" s="2">
        <f t="shared" ca="1" si="149"/>
        <v>0</v>
      </c>
      <c r="T410" s="80">
        <f t="shared" ca="1" si="150"/>
        <v>0</v>
      </c>
      <c r="U410" s="79">
        <f t="shared" ca="1" si="151"/>
        <v>0</v>
      </c>
      <c r="V410" s="80">
        <f t="shared" ca="1" si="152"/>
        <v>0</v>
      </c>
      <c r="W410" s="80">
        <f t="shared" ca="1" si="153"/>
        <v>0</v>
      </c>
      <c r="X410">
        <f t="shared" ca="1" si="164"/>
        <v>0</v>
      </c>
      <c r="Y410" s="35">
        <f t="shared" ca="1" si="154"/>
        <v>0</v>
      </c>
      <c r="Z410" s="35">
        <f t="shared" ca="1" si="165"/>
        <v>0</v>
      </c>
      <c r="AA410" s="42">
        <f t="shared" ca="1" si="166"/>
        <v>0</v>
      </c>
      <c r="AB410" s="42">
        <f t="shared" ca="1" si="167"/>
        <v>0</v>
      </c>
    </row>
    <row r="411" spans="2:28" x14ac:dyDescent="0.25">
      <c r="B411">
        <v>409</v>
      </c>
      <c r="C411" s="35">
        <f t="shared" ca="1" si="161"/>
        <v>-27000</v>
      </c>
      <c r="D411" s="46">
        <f ca="1">IF(AB410&gt;0,ROUND(PMT(EvalSheet!$F$92/12,EvalSheet!$F$96*12,-C411),5),0)</f>
        <v>0</v>
      </c>
      <c r="E411" s="6">
        <f t="shared" ca="1" si="155"/>
        <v>0</v>
      </c>
      <c r="F411" s="2">
        <f t="shared" ca="1" si="144"/>
        <v>0</v>
      </c>
      <c r="G411" s="80">
        <f t="shared" ca="1" si="145"/>
        <v>0</v>
      </c>
      <c r="H411" s="79">
        <f t="shared" ca="1" si="146"/>
        <v>0</v>
      </c>
      <c r="I411" s="80">
        <f t="shared" ca="1" si="147"/>
        <v>0</v>
      </c>
      <c r="J411" s="80">
        <f t="shared" ca="1" si="148"/>
        <v>0</v>
      </c>
      <c r="K411" s="6">
        <f t="shared" ca="1" si="156"/>
        <v>0</v>
      </c>
      <c r="L411" s="7">
        <v>0</v>
      </c>
      <c r="M411" s="7">
        <f t="shared" ca="1" si="157"/>
        <v>0</v>
      </c>
      <c r="N411" s="7">
        <f t="shared" ca="1" si="158"/>
        <v>0</v>
      </c>
      <c r="O411" s="7">
        <f t="shared" ca="1" si="159"/>
        <v>0</v>
      </c>
      <c r="P411" s="7">
        <f t="shared" ca="1" si="160"/>
        <v>0</v>
      </c>
      <c r="Q411" s="6">
        <f t="shared" ca="1" si="162"/>
        <v>0</v>
      </c>
      <c r="R411" s="7">
        <f t="shared" ca="1" si="163"/>
        <v>0</v>
      </c>
      <c r="S411" s="2">
        <f t="shared" ca="1" si="149"/>
        <v>0</v>
      </c>
      <c r="T411" s="80">
        <f t="shared" ca="1" si="150"/>
        <v>0</v>
      </c>
      <c r="U411" s="79">
        <f t="shared" ca="1" si="151"/>
        <v>0</v>
      </c>
      <c r="V411" s="80">
        <f t="shared" ca="1" si="152"/>
        <v>0</v>
      </c>
      <c r="W411" s="80">
        <f t="shared" ca="1" si="153"/>
        <v>0</v>
      </c>
      <c r="X411">
        <f t="shared" ca="1" si="164"/>
        <v>0</v>
      </c>
      <c r="Y411" s="35">
        <f t="shared" ca="1" si="154"/>
        <v>0</v>
      </c>
      <c r="Z411" s="35">
        <f t="shared" ca="1" si="165"/>
        <v>0</v>
      </c>
      <c r="AA411" s="42">
        <f t="shared" ca="1" si="166"/>
        <v>0</v>
      </c>
      <c r="AB411" s="42">
        <f t="shared" ca="1" si="167"/>
        <v>0</v>
      </c>
    </row>
    <row r="412" spans="2:28" x14ac:dyDescent="0.25">
      <c r="B412">
        <v>410</v>
      </c>
      <c r="C412" s="35">
        <f t="shared" ca="1" si="161"/>
        <v>-27000</v>
      </c>
      <c r="D412" s="46">
        <f ca="1">IF(AB411&gt;0,ROUND(PMT(EvalSheet!$F$92/12,EvalSheet!$F$96*12,-C412),5),0)</f>
        <v>0</v>
      </c>
      <c r="E412" s="6">
        <f t="shared" ca="1" si="155"/>
        <v>0</v>
      </c>
      <c r="F412" s="2">
        <f t="shared" ca="1" si="144"/>
        <v>0</v>
      </c>
      <c r="G412" s="80">
        <f t="shared" ca="1" si="145"/>
        <v>0</v>
      </c>
      <c r="H412" s="79">
        <f t="shared" ca="1" si="146"/>
        <v>0</v>
      </c>
      <c r="I412" s="80">
        <f t="shared" ca="1" si="147"/>
        <v>0</v>
      </c>
      <c r="J412" s="80">
        <f t="shared" ca="1" si="148"/>
        <v>0</v>
      </c>
      <c r="K412" s="6">
        <f t="shared" ca="1" si="156"/>
        <v>0</v>
      </c>
      <c r="L412" s="7">
        <v>0</v>
      </c>
      <c r="M412" s="7">
        <f t="shared" ca="1" si="157"/>
        <v>0</v>
      </c>
      <c r="N412" s="7">
        <f t="shared" ca="1" si="158"/>
        <v>0</v>
      </c>
      <c r="O412" s="7">
        <f t="shared" ca="1" si="159"/>
        <v>0</v>
      </c>
      <c r="P412" s="7">
        <f t="shared" ca="1" si="160"/>
        <v>0</v>
      </c>
      <c r="Q412" s="6">
        <f t="shared" ca="1" si="162"/>
        <v>0</v>
      </c>
      <c r="R412" s="7">
        <f t="shared" ca="1" si="163"/>
        <v>0</v>
      </c>
      <c r="S412" s="2">
        <f t="shared" ca="1" si="149"/>
        <v>0</v>
      </c>
      <c r="T412" s="80">
        <f t="shared" ca="1" si="150"/>
        <v>0</v>
      </c>
      <c r="U412" s="79">
        <f t="shared" ca="1" si="151"/>
        <v>0</v>
      </c>
      <c r="V412" s="80">
        <f t="shared" ca="1" si="152"/>
        <v>0</v>
      </c>
      <c r="W412" s="80">
        <f t="shared" ca="1" si="153"/>
        <v>0</v>
      </c>
      <c r="X412">
        <f t="shared" ca="1" si="164"/>
        <v>0</v>
      </c>
      <c r="Y412" s="35">
        <f t="shared" ca="1" si="154"/>
        <v>0</v>
      </c>
      <c r="Z412" s="35">
        <f t="shared" ca="1" si="165"/>
        <v>0</v>
      </c>
      <c r="AA412" s="42">
        <f t="shared" ca="1" si="166"/>
        <v>0</v>
      </c>
      <c r="AB412" s="42">
        <f t="shared" ca="1" si="167"/>
        <v>0</v>
      </c>
    </row>
    <row r="413" spans="2:28" x14ac:dyDescent="0.25">
      <c r="B413">
        <v>411</v>
      </c>
      <c r="C413" s="35">
        <f t="shared" ca="1" si="161"/>
        <v>-27000</v>
      </c>
      <c r="D413" s="46">
        <f ca="1">IF(AB412&gt;0,ROUND(PMT(EvalSheet!$F$92/12,EvalSheet!$F$96*12,-C413),5),0)</f>
        <v>0</v>
      </c>
      <c r="E413" s="6">
        <f t="shared" ca="1" si="155"/>
        <v>0</v>
      </c>
      <c r="F413" s="2">
        <f t="shared" ca="1" si="144"/>
        <v>0</v>
      </c>
      <c r="G413" s="80">
        <f t="shared" ca="1" si="145"/>
        <v>0</v>
      </c>
      <c r="H413" s="79">
        <f t="shared" ca="1" si="146"/>
        <v>0</v>
      </c>
      <c r="I413" s="80">
        <f t="shared" ca="1" si="147"/>
        <v>0</v>
      </c>
      <c r="J413" s="80">
        <f t="shared" ca="1" si="148"/>
        <v>0</v>
      </c>
      <c r="K413" s="6">
        <f t="shared" ca="1" si="156"/>
        <v>0</v>
      </c>
      <c r="L413" s="7">
        <v>0</v>
      </c>
      <c r="M413" s="7">
        <f t="shared" ca="1" si="157"/>
        <v>0</v>
      </c>
      <c r="N413" s="7">
        <f t="shared" ca="1" si="158"/>
        <v>0</v>
      </c>
      <c r="O413" s="7">
        <f t="shared" ca="1" si="159"/>
        <v>0</v>
      </c>
      <c r="P413" s="7">
        <f t="shared" ca="1" si="160"/>
        <v>0</v>
      </c>
      <c r="Q413" s="6">
        <f t="shared" ca="1" si="162"/>
        <v>0</v>
      </c>
      <c r="R413" s="7">
        <f t="shared" ca="1" si="163"/>
        <v>0</v>
      </c>
      <c r="S413" s="2">
        <f t="shared" ca="1" si="149"/>
        <v>0</v>
      </c>
      <c r="T413" s="80">
        <f t="shared" ca="1" si="150"/>
        <v>0</v>
      </c>
      <c r="U413" s="79">
        <f t="shared" ca="1" si="151"/>
        <v>0</v>
      </c>
      <c r="V413" s="80">
        <f t="shared" ca="1" si="152"/>
        <v>0</v>
      </c>
      <c r="W413" s="80">
        <f t="shared" ca="1" si="153"/>
        <v>0</v>
      </c>
      <c r="X413">
        <f t="shared" ca="1" si="164"/>
        <v>0</v>
      </c>
      <c r="Y413" s="35">
        <f t="shared" ca="1" si="154"/>
        <v>0</v>
      </c>
      <c r="Z413" s="35">
        <f t="shared" ca="1" si="165"/>
        <v>0</v>
      </c>
      <c r="AA413" s="42">
        <f t="shared" ca="1" si="166"/>
        <v>0</v>
      </c>
      <c r="AB413" s="42">
        <f t="shared" ca="1" si="167"/>
        <v>0</v>
      </c>
    </row>
    <row r="414" spans="2:28" x14ac:dyDescent="0.25">
      <c r="B414">
        <v>412</v>
      </c>
      <c r="C414" s="35">
        <f t="shared" ca="1" si="161"/>
        <v>-27000</v>
      </c>
      <c r="D414" s="46">
        <f ca="1">IF(AB413&gt;0,ROUND(PMT(EvalSheet!$F$92/12,EvalSheet!$F$96*12,-C414),5),0)</f>
        <v>0</v>
      </c>
      <c r="E414" s="6">
        <f t="shared" ca="1" si="155"/>
        <v>0</v>
      </c>
      <c r="F414" s="2">
        <f t="shared" ca="1" si="144"/>
        <v>0</v>
      </c>
      <c r="G414" s="80">
        <f t="shared" ca="1" si="145"/>
        <v>0</v>
      </c>
      <c r="H414" s="79">
        <f t="shared" ca="1" si="146"/>
        <v>0</v>
      </c>
      <c r="I414" s="80">
        <f t="shared" ca="1" si="147"/>
        <v>0</v>
      </c>
      <c r="J414" s="80">
        <f t="shared" ca="1" si="148"/>
        <v>0</v>
      </c>
      <c r="K414" s="6">
        <f t="shared" ca="1" si="156"/>
        <v>0</v>
      </c>
      <c r="L414" s="7">
        <v>0</v>
      </c>
      <c r="M414" s="7">
        <f t="shared" ca="1" si="157"/>
        <v>0</v>
      </c>
      <c r="N414" s="7">
        <f t="shared" ca="1" si="158"/>
        <v>0</v>
      </c>
      <c r="O414" s="7">
        <f t="shared" ca="1" si="159"/>
        <v>0</v>
      </c>
      <c r="P414" s="7">
        <f t="shared" ca="1" si="160"/>
        <v>0</v>
      </c>
      <c r="Q414" s="6">
        <f t="shared" ca="1" si="162"/>
        <v>0</v>
      </c>
      <c r="R414" s="7">
        <f t="shared" ca="1" si="163"/>
        <v>0</v>
      </c>
      <c r="S414" s="2">
        <f t="shared" ca="1" si="149"/>
        <v>0</v>
      </c>
      <c r="T414" s="80">
        <f t="shared" ca="1" si="150"/>
        <v>0</v>
      </c>
      <c r="U414" s="79">
        <f t="shared" ca="1" si="151"/>
        <v>0</v>
      </c>
      <c r="V414" s="80">
        <f t="shared" ca="1" si="152"/>
        <v>0</v>
      </c>
      <c r="W414" s="80">
        <f t="shared" ca="1" si="153"/>
        <v>0</v>
      </c>
      <c r="X414">
        <f t="shared" ca="1" si="164"/>
        <v>0</v>
      </c>
      <c r="Y414" s="35">
        <f t="shared" ca="1" si="154"/>
        <v>0</v>
      </c>
      <c r="Z414" s="35">
        <f t="shared" ca="1" si="165"/>
        <v>0</v>
      </c>
      <c r="AA414" s="42">
        <f t="shared" ca="1" si="166"/>
        <v>0</v>
      </c>
      <c r="AB414" s="42">
        <f t="shared" ca="1" si="167"/>
        <v>0</v>
      </c>
    </row>
    <row r="415" spans="2:28" x14ac:dyDescent="0.25">
      <c r="B415">
        <v>413</v>
      </c>
      <c r="C415" s="35">
        <f t="shared" ca="1" si="161"/>
        <v>-27000</v>
      </c>
      <c r="D415" s="46">
        <f ca="1">IF(AB414&gt;0,ROUND(PMT(EvalSheet!$F$92/12,EvalSheet!$F$96*12,-C415),5),0)</f>
        <v>0</v>
      </c>
      <c r="E415" s="6">
        <f t="shared" ca="1" si="155"/>
        <v>0</v>
      </c>
      <c r="F415" s="2">
        <f t="shared" ca="1" si="144"/>
        <v>0</v>
      </c>
      <c r="G415" s="80">
        <f t="shared" ca="1" si="145"/>
        <v>0</v>
      </c>
      <c r="H415" s="79">
        <f t="shared" ca="1" si="146"/>
        <v>0</v>
      </c>
      <c r="I415" s="80">
        <f t="shared" ca="1" si="147"/>
        <v>0</v>
      </c>
      <c r="J415" s="80">
        <f t="shared" ca="1" si="148"/>
        <v>0</v>
      </c>
      <c r="K415" s="6">
        <f t="shared" ca="1" si="156"/>
        <v>0</v>
      </c>
      <c r="L415" s="7">
        <v>0</v>
      </c>
      <c r="M415" s="7">
        <f t="shared" ca="1" si="157"/>
        <v>0</v>
      </c>
      <c r="N415" s="7">
        <f t="shared" ca="1" si="158"/>
        <v>0</v>
      </c>
      <c r="O415" s="7">
        <f t="shared" ca="1" si="159"/>
        <v>0</v>
      </c>
      <c r="P415" s="7">
        <f t="shared" ca="1" si="160"/>
        <v>0</v>
      </c>
      <c r="Q415" s="6">
        <f t="shared" ca="1" si="162"/>
        <v>0</v>
      </c>
      <c r="R415" s="7">
        <f t="shared" ca="1" si="163"/>
        <v>0</v>
      </c>
      <c r="S415" s="2">
        <f t="shared" ca="1" si="149"/>
        <v>0</v>
      </c>
      <c r="T415" s="80">
        <f t="shared" ca="1" si="150"/>
        <v>0</v>
      </c>
      <c r="U415" s="79">
        <f t="shared" ca="1" si="151"/>
        <v>0</v>
      </c>
      <c r="V415" s="80">
        <f t="shared" ca="1" si="152"/>
        <v>0</v>
      </c>
      <c r="W415" s="80">
        <f t="shared" ca="1" si="153"/>
        <v>0</v>
      </c>
      <c r="X415">
        <f t="shared" ca="1" si="164"/>
        <v>0</v>
      </c>
      <c r="Y415" s="35">
        <f t="shared" ca="1" si="154"/>
        <v>0</v>
      </c>
      <c r="Z415" s="35">
        <f t="shared" ca="1" si="165"/>
        <v>0</v>
      </c>
      <c r="AA415" s="42">
        <f t="shared" ca="1" si="166"/>
        <v>0</v>
      </c>
      <c r="AB415" s="42">
        <f t="shared" ca="1" si="167"/>
        <v>0</v>
      </c>
    </row>
    <row r="416" spans="2:28" x14ac:dyDescent="0.25">
      <c r="B416">
        <v>414</v>
      </c>
      <c r="C416" s="35">
        <f t="shared" ca="1" si="161"/>
        <v>-27000</v>
      </c>
      <c r="D416" s="46">
        <f ca="1">IF(AB415&gt;0,ROUND(PMT(EvalSheet!$F$92/12,EvalSheet!$F$96*12,-C416),5),0)</f>
        <v>0</v>
      </c>
      <c r="E416" s="6">
        <f t="shared" ca="1" si="155"/>
        <v>0</v>
      </c>
      <c r="F416" s="2">
        <f t="shared" ca="1" si="144"/>
        <v>0</v>
      </c>
      <c r="G416" s="80">
        <f t="shared" ca="1" si="145"/>
        <v>0</v>
      </c>
      <c r="H416" s="79">
        <f t="shared" ca="1" si="146"/>
        <v>0</v>
      </c>
      <c r="I416" s="80">
        <f t="shared" ca="1" si="147"/>
        <v>0</v>
      </c>
      <c r="J416" s="80">
        <f t="shared" ca="1" si="148"/>
        <v>0</v>
      </c>
      <c r="K416" s="6">
        <f t="shared" ca="1" si="156"/>
        <v>0</v>
      </c>
      <c r="L416" s="7">
        <v>0</v>
      </c>
      <c r="M416" s="7">
        <f t="shared" ca="1" si="157"/>
        <v>0</v>
      </c>
      <c r="N416" s="7">
        <f t="shared" ca="1" si="158"/>
        <v>0</v>
      </c>
      <c r="O416" s="7">
        <f t="shared" ca="1" si="159"/>
        <v>0</v>
      </c>
      <c r="P416" s="7">
        <f t="shared" ca="1" si="160"/>
        <v>0</v>
      </c>
      <c r="Q416" s="6">
        <f t="shared" ca="1" si="162"/>
        <v>0</v>
      </c>
      <c r="R416" s="7">
        <f t="shared" ca="1" si="163"/>
        <v>0</v>
      </c>
      <c r="S416" s="2">
        <f t="shared" ca="1" si="149"/>
        <v>0</v>
      </c>
      <c r="T416" s="80">
        <f t="shared" ca="1" si="150"/>
        <v>0</v>
      </c>
      <c r="U416" s="79">
        <f t="shared" ca="1" si="151"/>
        <v>0</v>
      </c>
      <c r="V416" s="80">
        <f t="shared" ca="1" si="152"/>
        <v>0</v>
      </c>
      <c r="W416" s="80">
        <f t="shared" ca="1" si="153"/>
        <v>0</v>
      </c>
      <c r="X416">
        <f t="shared" ca="1" si="164"/>
        <v>0</v>
      </c>
      <c r="Y416" s="35">
        <f t="shared" ca="1" si="154"/>
        <v>0</v>
      </c>
      <c r="Z416" s="35">
        <f t="shared" ca="1" si="165"/>
        <v>0</v>
      </c>
      <c r="AA416" s="42">
        <f t="shared" ca="1" si="166"/>
        <v>0</v>
      </c>
      <c r="AB416" s="42">
        <f t="shared" ca="1" si="167"/>
        <v>0</v>
      </c>
    </row>
    <row r="417" spans="2:28" x14ac:dyDescent="0.25">
      <c r="B417">
        <v>415</v>
      </c>
      <c r="C417" s="35">
        <f t="shared" ca="1" si="161"/>
        <v>-27000</v>
      </c>
      <c r="D417" s="46">
        <f ca="1">IF(AB416&gt;0,ROUND(PMT(EvalSheet!$F$92/12,EvalSheet!$F$96*12,-C417),5),0)</f>
        <v>0</v>
      </c>
      <c r="E417" s="6">
        <f t="shared" ca="1" si="155"/>
        <v>0</v>
      </c>
      <c r="F417" s="2">
        <f t="shared" ca="1" si="144"/>
        <v>0</v>
      </c>
      <c r="G417" s="80">
        <f t="shared" ca="1" si="145"/>
        <v>0</v>
      </c>
      <c r="H417" s="79">
        <f t="shared" ca="1" si="146"/>
        <v>0</v>
      </c>
      <c r="I417" s="80">
        <f t="shared" ca="1" si="147"/>
        <v>0</v>
      </c>
      <c r="J417" s="80">
        <f t="shared" ca="1" si="148"/>
        <v>0</v>
      </c>
      <c r="K417" s="6">
        <f t="shared" ca="1" si="156"/>
        <v>0</v>
      </c>
      <c r="L417" s="7">
        <v>0</v>
      </c>
      <c r="M417" s="7">
        <f t="shared" ca="1" si="157"/>
        <v>0</v>
      </c>
      <c r="N417" s="7">
        <f t="shared" ca="1" si="158"/>
        <v>0</v>
      </c>
      <c r="O417" s="7">
        <f t="shared" ca="1" si="159"/>
        <v>0</v>
      </c>
      <c r="P417" s="7">
        <f t="shared" ca="1" si="160"/>
        <v>0</v>
      </c>
      <c r="Q417" s="6">
        <f t="shared" ca="1" si="162"/>
        <v>0</v>
      </c>
      <c r="R417" s="7">
        <f t="shared" ca="1" si="163"/>
        <v>0</v>
      </c>
      <c r="S417" s="2">
        <f t="shared" ca="1" si="149"/>
        <v>0</v>
      </c>
      <c r="T417" s="80">
        <f t="shared" ca="1" si="150"/>
        <v>0</v>
      </c>
      <c r="U417" s="79">
        <f t="shared" ca="1" si="151"/>
        <v>0</v>
      </c>
      <c r="V417" s="80">
        <f t="shared" ca="1" si="152"/>
        <v>0</v>
      </c>
      <c r="W417" s="80">
        <f t="shared" ca="1" si="153"/>
        <v>0</v>
      </c>
      <c r="X417">
        <f t="shared" ca="1" si="164"/>
        <v>0</v>
      </c>
      <c r="Y417" s="35">
        <f t="shared" ca="1" si="154"/>
        <v>0</v>
      </c>
      <c r="Z417" s="35">
        <f t="shared" ca="1" si="165"/>
        <v>0</v>
      </c>
      <c r="AA417" s="42">
        <f t="shared" ca="1" si="166"/>
        <v>0</v>
      </c>
      <c r="AB417" s="42">
        <f t="shared" ca="1" si="167"/>
        <v>0</v>
      </c>
    </row>
    <row r="418" spans="2:28" x14ac:dyDescent="0.25">
      <c r="B418">
        <v>416</v>
      </c>
      <c r="C418" s="35">
        <f t="shared" ca="1" si="161"/>
        <v>-27000</v>
      </c>
      <c r="D418" s="46">
        <f ca="1">IF(AB417&gt;0,ROUND(PMT(EvalSheet!$F$92/12,EvalSheet!$F$96*12,-C418),5),0)</f>
        <v>0</v>
      </c>
      <c r="E418" s="6">
        <f t="shared" ca="1" si="155"/>
        <v>0</v>
      </c>
      <c r="F418" s="2">
        <f t="shared" ca="1" si="144"/>
        <v>0</v>
      </c>
      <c r="G418" s="80">
        <f t="shared" ca="1" si="145"/>
        <v>0</v>
      </c>
      <c r="H418" s="79">
        <f t="shared" ca="1" si="146"/>
        <v>0</v>
      </c>
      <c r="I418" s="80">
        <f t="shared" ca="1" si="147"/>
        <v>0</v>
      </c>
      <c r="J418" s="80">
        <f t="shared" ca="1" si="148"/>
        <v>0</v>
      </c>
      <c r="K418" s="6">
        <f t="shared" ca="1" si="156"/>
        <v>0</v>
      </c>
      <c r="L418" s="7">
        <v>0</v>
      </c>
      <c r="M418" s="7">
        <f t="shared" ca="1" si="157"/>
        <v>0</v>
      </c>
      <c r="N418" s="7">
        <f t="shared" ca="1" si="158"/>
        <v>0</v>
      </c>
      <c r="O418" s="7">
        <f t="shared" ca="1" si="159"/>
        <v>0</v>
      </c>
      <c r="P418" s="7">
        <f t="shared" ca="1" si="160"/>
        <v>0</v>
      </c>
      <c r="Q418" s="6">
        <f t="shared" ca="1" si="162"/>
        <v>0</v>
      </c>
      <c r="R418" s="7">
        <f t="shared" ca="1" si="163"/>
        <v>0</v>
      </c>
      <c r="S418" s="2">
        <f t="shared" ca="1" si="149"/>
        <v>0</v>
      </c>
      <c r="T418" s="80">
        <f t="shared" ca="1" si="150"/>
        <v>0</v>
      </c>
      <c r="U418" s="79">
        <f t="shared" ca="1" si="151"/>
        <v>0</v>
      </c>
      <c r="V418" s="80">
        <f t="shared" ca="1" si="152"/>
        <v>0</v>
      </c>
      <c r="W418" s="80">
        <f t="shared" ca="1" si="153"/>
        <v>0</v>
      </c>
      <c r="X418">
        <f t="shared" ca="1" si="164"/>
        <v>0</v>
      </c>
      <c r="Y418" s="35">
        <f t="shared" ca="1" si="154"/>
        <v>0</v>
      </c>
      <c r="Z418" s="35">
        <f t="shared" ca="1" si="165"/>
        <v>0</v>
      </c>
      <c r="AA418" s="42">
        <f t="shared" ca="1" si="166"/>
        <v>0</v>
      </c>
      <c r="AB418" s="42">
        <f t="shared" ca="1" si="167"/>
        <v>0</v>
      </c>
    </row>
    <row r="419" spans="2:28" x14ac:dyDescent="0.25">
      <c r="B419">
        <v>417</v>
      </c>
      <c r="C419" s="35">
        <f t="shared" ca="1" si="161"/>
        <v>-27000</v>
      </c>
      <c r="D419" s="46">
        <f ca="1">IF(AB418&gt;0,ROUND(PMT(EvalSheet!$F$92/12,EvalSheet!$F$96*12,-C419),5),0)</f>
        <v>0</v>
      </c>
      <c r="E419" s="6">
        <f t="shared" ca="1" si="155"/>
        <v>0</v>
      </c>
      <c r="F419" s="2">
        <f t="shared" ca="1" si="144"/>
        <v>0</v>
      </c>
      <c r="G419" s="80">
        <f t="shared" ca="1" si="145"/>
        <v>0</v>
      </c>
      <c r="H419" s="79">
        <f t="shared" ca="1" si="146"/>
        <v>0</v>
      </c>
      <c r="I419" s="80">
        <f t="shared" ca="1" si="147"/>
        <v>0</v>
      </c>
      <c r="J419" s="80">
        <f t="shared" ca="1" si="148"/>
        <v>0</v>
      </c>
      <c r="K419" s="6">
        <f t="shared" ca="1" si="156"/>
        <v>0</v>
      </c>
      <c r="L419" s="7">
        <v>0</v>
      </c>
      <c r="M419" s="7">
        <f t="shared" ca="1" si="157"/>
        <v>0</v>
      </c>
      <c r="N419" s="7">
        <f t="shared" ca="1" si="158"/>
        <v>0</v>
      </c>
      <c r="O419" s="7">
        <f t="shared" ca="1" si="159"/>
        <v>0</v>
      </c>
      <c r="P419" s="7">
        <f t="shared" ca="1" si="160"/>
        <v>0</v>
      </c>
      <c r="Q419" s="6">
        <f t="shared" ca="1" si="162"/>
        <v>0</v>
      </c>
      <c r="R419" s="7">
        <f t="shared" ca="1" si="163"/>
        <v>0</v>
      </c>
      <c r="S419" s="2">
        <f t="shared" ca="1" si="149"/>
        <v>0</v>
      </c>
      <c r="T419" s="80">
        <f t="shared" ca="1" si="150"/>
        <v>0</v>
      </c>
      <c r="U419" s="79">
        <f t="shared" ca="1" si="151"/>
        <v>0</v>
      </c>
      <c r="V419" s="80">
        <f t="shared" ca="1" si="152"/>
        <v>0</v>
      </c>
      <c r="W419" s="80">
        <f t="shared" ca="1" si="153"/>
        <v>0</v>
      </c>
      <c r="X419">
        <f t="shared" ca="1" si="164"/>
        <v>0</v>
      </c>
      <c r="Y419" s="35">
        <f t="shared" ca="1" si="154"/>
        <v>0</v>
      </c>
      <c r="Z419" s="35">
        <f t="shared" ca="1" si="165"/>
        <v>0</v>
      </c>
      <c r="AA419" s="42">
        <f t="shared" ca="1" si="166"/>
        <v>0</v>
      </c>
      <c r="AB419" s="42">
        <f t="shared" ca="1" si="167"/>
        <v>0</v>
      </c>
    </row>
    <row r="420" spans="2:28" x14ac:dyDescent="0.25">
      <c r="B420">
        <v>418</v>
      </c>
      <c r="C420" s="35">
        <f t="shared" ca="1" si="161"/>
        <v>-27000</v>
      </c>
      <c r="D420" s="46">
        <f ca="1">IF(AB419&gt;0,ROUND(PMT(EvalSheet!$F$92/12,EvalSheet!$F$96*12,-C420),5),0)</f>
        <v>0</v>
      </c>
      <c r="E420" s="6">
        <f t="shared" ca="1" si="155"/>
        <v>0</v>
      </c>
      <c r="F420" s="2">
        <f t="shared" ca="1" si="144"/>
        <v>0</v>
      </c>
      <c r="G420" s="80">
        <f t="shared" ca="1" si="145"/>
        <v>0</v>
      </c>
      <c r="H420" s="79">
        <f t="shared" ca="1" si="146"/>
        <v>0</v>
      </c>
      <c r="I420" s="80">
        <f t="shared" ca="1" si="147"/>
        <v>0</v>
      </c>
      <c r="J420" s="80">
        <f t="shared" ca="1" si="148"/>
        <v>0</v>
      </c>
      <c r="K420" s="6">
        <f t="shared" ca="1" si="156"/>
        <v>0</v>
      </c>
      <c r="L420" s="7">
        <v>0</v>
      </c>
      <c r="M420" s="7">
        <f t="shared" ca="1" si="157"/>
        <v>0</v>
      </c>
      <c r="N420" s="7">
        <f t="shared" ca="1" si="158"/>
        <v>0</v>
      </c>
      <c r="O420" s="7">
        <f t="shared" ca="1" si="159"/>
        <v>0</v>
      </c>
      <c r="P420" s="7">
        <f t="shared" ca="1" si="160"/>
        <v>0</v>
      </c>
      <c r="Q420" s="6">
        <f t="shared" ca="1" si="162"/>
        <v>0</v>
      </c>
      <c r="R420" s="7">
        <f t="shared" ca="1" si="163"/>
        <v>0</v>
      </c>
      <c r="S420" s="2">
        <f t="shared" ca="1" si="149"/>
        <v>0</v>
      </c>
      <c r="T420" s="80">
        <f t="shared" ca="1" si="150"/>
        <v>0</v>
      </c>
      <c r="U420" s="79">
        <f t="shared" ca="1" si="151"/>
        <v>0</v>
      </c>
      <c r="V420" s="80">
        <f t="shared" ca="1" si="152"/>
        <v>0</v>
      </c>
      <c r="W420" s="80">
        <f t="shared" ca="1" si="153"/>
        <v>0</v>
      </c>
      <c r="X420">
        <f t="shared" ca="1" si="164"/>
        <v>0</v>
      </c>
      <c r="Y420" s="35">
        <f t="shared" ca="1" si="154"/>
        <v>0</v>
      </c>
      <c r="Z420" s="35">
        <f t="shared" ca="1" si="165"/>
        <v>0</v>
      </c>
      <c r="AA420" s="42">
        <f t="shared" ca="1" si="166"/>
        <v>0</v>
      </c>
      <c r="AB420" s="42">
        <f t="shared" ca="1" si="167"/>
        <v>0</v>
      </c>
    </row>
    <row r="421" spans="2:28" x14ac:dyDescent="0.25">
      <c r="B421">
        <v>419</v>
      </c>
      <c r="C421" s="35">
        <f t="shared" ca="1" si="161"/>
        <v>-27000</v>
      </c>
      <c r="D421" s="46">
        <f ca="1">IF(AB420&gt;0,ROUND(PMT(EvalSheet!$F$92/12,EvalSheet!$F$96*12,-C421),5),0)</f>
        <v>0</v>
      </c>
      <c r="E421" s="6">
        <f t="shared" ca="1" si="155"/>
        <v>0</v>
      </c>
      <c r="F421" s="2">
        <f t="shared" ca="1" si="144"/>
        <v>0</v>
      </c>
      <c r="G421" s="80">
        <f t="shared" ca="1" si="145"/>
        <v>0</v>
      </c>
      <c r="H421" s="79">
        <f t="shared" ca="1" si="146"/>
        <v>0</v>
      </c>
      <c r="I421" s="80">
        <f t="shared" ca="1" si="147"/>
        <v>0</v>
      </c>
      <c r="J421" s="80">
        <f t="shared" ca="1" si="148"/>
        <v>0</v>
      </c>
      <c r="K421" s="6">
        <f t="shared" ca="1" si="156"/>
        <v>0</v>
      </c>
      <c r="L421" s="7">
        <v>0</v>
      </c>
      <c r="M421" s="7">
        <f t="shared" ca="1" si="157"/>
        <v>0</v>
      </c>
      <c r="N421" s="7">
        <f t="shared" ca="1" si="158"/>
        <v>0</v>
      </c>
      <c r="O421" s="7">
        <f t="shared" ca="1" si="159"/>
        <v>0</v>
      </c>
      <c r="P421" s="7">
        <f t="shared" ca="1" si="160"/>
        <v>0</v>
      </c>
      <c r="Q421" s="6">
        <f t="shared" ca="1" si="162"/>
        <v>0</v>
      </c>
      <c r="R421" s="7">
        <f t="shared" ca="1" si="163"/>
        <v>0</v>
      </c>
      <c r="S421" s="2">
        <f t="shared" ca="1" si="149"/>
        <v>0</v>
      </c>
      <c r="T421" s="80">
        <f t="shared" ca="1" si="150"/>
        <v>0</v>
      </c>
      <c r="U421" s="79">
        <f t="shared" ca="1" si="151"/>
        <v>0</v>
      </c>
      <c r="V421" s="80">
        <f t="shared" ca="1" si="152"/>
        <v>0</v>
      </c>
      <c r="W421" s="80">
        <f t="shared" ca="1" si="153"/>
        <v>0</v>
      </c>
      <c r="X421">
        <f t="shared" ca="1" si="164"/>
        <v>0</v>
      </c>
      <c r="Y421" s="35">
        <f t="shared" ca="1" si="154"/>
        <v>0</v>
      </c>
      <c r="Z421" s="35">
        <f t="shared" ca="1" si="165"/>
        <v>0</v>
      </c>
      <c r="AA421" s="42">
        <f t="shared" ca="1" si="166"/>
        <v>0</v>
      </c>
      <c r="AB421" s="42">
        <f t="shared" ca="1" si="167"/>
        <v>0</v>
      </c>
    </row>
    <row r="422" spans="2:28" x14ac:dyDescent="0.25">
      <c r="B422">
        <v>420</v>
      </c>
      <c r="C422" s="35">
        <f t="shared" ca="1" si="161"/>
        <v>-27000</v>
      </c>
      <c r="D422" s="46">
        <f ca="1">IF(AB421&gt;0,ROUND(PMT(EvalSheet!$F$92/12,EvalSheet!$F$96*12,-C422),5),0)</f>
        <v>0</v>
      </c>
      <c r="E422" s="6">
        <f t="shared" ca="1" si="155"/>
        <v>0</v>
      </c>
      <c r="F422" s="2">
        <f t="shared" ca="1" si="144"/>
        <v>0</v>
      </c>
      <c r="G422" s="80">
        <f t="shared" ca="1" si="145"/>
        <v>0</v>
      </c>
      <c r="H422" s="79">
        <f t="shared" ca="1" si="146"/>
        <v>0</v>
      </c>
      <c r="I422" s="80">
        <f t="shared" ca="1" si="147"/>
        <v>0</v>
      </c>
      <c r="J422" s="80">
        <f t="shared" ca="1" si="148"/>
        <v>0</v>
      </c>
      <c r="K422" s="6">
        <f t="shared" ca="1" si="156"/>
        <v>0</v>
      </c>
      <c r="L422" s="7">
        <v>0</v>
      </c>
      <c r="M422" s="7">
        <f t="shared" ca="1" si="157"/>
        <v>0</v>
      </c>
      <c r="N422" s="7">
        <f t="shared" ca="1" si="158"/>
        <v>0</v>
      </c>
      <c r="O422" s="7">
        <f t="shared" ca="1" si="159"/>
        <v>0</v>
      </c>
      <c r="P422" s="7">
        <f t="shared" ca="1" si="160"/>
        <v>0</v>
      </c>
      <c r="Q422" s="6">
        <f t="shared" ca="1" si="162"/>
        <v>0</v>
      </c>
      <c r="R422" s="7">
        <f t="shared" ca="1" si="163"/>
        <v>0</v>
      </c>
      <c r="S422" s="2">
        <f t="shared" ca="1" si="149"/>
        <v>0</v>
      </c>
      <c r="T422" s="80">
        <f t="shared" ca="1" si="150"/>
        <v>0</v>
      </c>
      <c r="U422" s="79">
        <f t="shared" ca="1" si="151"/>
        <v>0</v>
      </c>
      <c r="V422" s="80">
        <f t="shared" ca="1" si="152"/>
        <v>0</v>
      </c>
      <c r="W422" s="80">
        <f t="shared" ca="1" si="153"/>
        <v>0</v>
      </c>
      <c r="X422">
        <f t="shared" ca="1" si="164"/>
        <v>0</v>
      </c>
      <c r="Y422" s="35">
        <f t="shared" ca="1" si="154"/>
        <v>0</v>
      </c>
      <c r="Z422" s="35">
        <f t="shared" ca="1" si="165"/>
        <v>0</v>
      </c>
      <c r="AA422" s="42">
        <f t="shared" ca="1" si="166"/>
        <v>0</v>
      </c>
      <c r="AB422" s="42">
        <f t="shared" ca="1" si="167"/>
        <v>0</v>
      </c>
    </row>
    <row r="423" spans="2:28" x14ac:dyDescent="0.25">
      <c r="B423">
        <v>421</v>
      </c>
      <c r="C423" s="35">
        <f t="shared" ca="1" si="161"/>
        <v>-27000</v>
      </c>
      <c r="D423" s="46">
        <f ca="1">IF(AB422&gt;0,ROUND(PMT(EvalSheet!$F$92/12,EvalSheet!$F$96*12,-C423),5),0)</f>
        <v>0</v>
      </c>
      <c r="E423" s="6">
        <f t="shared" ca="1" si="155"/>
        <v>0</v>
      </c>
      <c r="F423" s="2">
        <f t="shared" ca="1" si="144"/>
        <v>0</v>
      </c>
      <c r="G423" s="80">
        <f t="shared" ca="1" si="145"/>
        <v>0</v>
      </c>
      <c r="H423" s="79">
        <f t="shared" ca="1" si="146"/>
        <v>0</v>
      </c>
      <c r="I423" s="80">
        <f t="shared" ca="1" si="147"/>
        <v>0</v>
      </c>
      <c r="J423" s="80">
        <f t="shared" ca="1" si="148"/>
        <v>0</v>
      </c>
      <c r="K423" s="6">
        <f t="shared" ca="1" si="156"/>
        <v>0</v>
      </c>
      <c r="L423" s="7">
        <v>0</v>
      </c>
      <c r="M423" s="7">
        <f t="shared" ca="1" si="157"/>
        <v>0</v>
      </c>
      <c r="N423" s="7">
        <f t="shared" ca="1" si="158"/>
        <v>0</v>
      </c>
      <c r="O423" s="7">
        <f t="shared" ca="1" si="159"/>
        <v>0</v>
      </c>
      <c r="P423" s="7">
        <f t="shared" ca="1" si="160"/>
        <v>0</v>
      </c>
      <c r="Q423" s="6">
        <f t="shared" ca="1" si="162"/>
        <v>0</v>
      </c>
      <c r="R423" s="7">
        <f t="shared" ca="1" si="163"/>
        <v>0</v>
      </c>
      <c r="S423" s="2">
        <f t="shared" ca="1" si="149"/>
        <v>0</v>
      </c>
      <c r="T423" s="80">
        <f t="shared" ca="1" si="150"/>
        <v>0</v>
      </c>
      <c r="U423" s="79">
        <f t="shared" ca="1" si="151"/>
        <v>0</v>
      </c>
      <c r="V423" s="80">
        <f t="shared" ca="1" si="152"/>
        <v>0</v>
      </c>
      <c r="W423" s="80">
        <f t="shared" ca="1" si="153"/>
        <v>0</v>
      </c>
      <c r="X423">
        <f t="shared" ca="1" si="164"/>
        <v>0</v>
      </c>
      <c r="Y423" s="35">
        <f t="shared" ca="1" si="154"/>
        <v>0</v>
      </c>
      <c r="Z423" s="35">
        <f t="shared" ca="1" si="165"/>
        <v>0</v>
      </c>
      <c r="AA423" s="42">
        <f t="shared" ca="1" si="166"/>
        <v>0</v>
      </c>
      <c r="AB423" s="42">
        <f t="shared" ca="1" si="167"/>
        <v>0</v>
      </c>
    </row>
    <row r="424" spans="2:28" x14ac:dyDescent="0.25">
      <c r="B424">
        <v>422</v>
      </c>
      <c r="C424" s="35">
        <f t="shared" ca="1" si="161"/>
        <v>-27000</v>
      </c>
      <c r="D424" s="46">
        <f ca="1">IF(AB423&gt;0,ROUND(PMT(EvalSheet!$F$92/12,EvalSheet!$F$96*12,-C424),5),0)</f>
        <v>0</v>
      </c>
      <c r="E424" s="6">
        <f t="shared" ca="1" si="155"/>
        <v>0</v>
      </c>
      <c r="F424" s="2">
        <f t="shared" ca="1" si="144"/>
        <v>0</v>
      </c>
      <c r="G424" s="80">
        <f t="shared" ca="1" si="145"/>
        <v>0</v>
      </c>
      <c r="H424" s="79">
        <f t="shared" ca="1" si="146"/>
        <v>0</v>
      </c>
      <c r="I424" s="80">
        <f t="shared" ca="1" si="147"/>
        <v>0</v>
      </c>
      <c r="J424" s="80">
        <f t="shared" ca="1" si="148"/>
        <v>0</v>
      </c>
      <c r="K424" s="6">
        <f t="shared" ca="1" si="156"/>
        <v>0</v>
      </c>
      <c r="L424" s="7">
        <v>0</v>
      </c>
      <c r="M424" s="7">
        <f t="shared" ca="1" si="157"/>
        <v>0</v>
      </c>
      <c r="N424" s="7">
        <f t="shared" ca="1" si="158"/>
        <v>0</v>
      </c>
      <c r="O424" s="7">
        <f t="shared" ca="1" si="159"/>
        <v>0</v>
      </c>
      <c r="P424" s="7">
        <f t="shared" ca="1" si="160"/>
        <v>0</v>
      </c>
      <c r="Q424" s="6">
        <f t="shared" ca="1" si="162"/>
        <v>0</v>
      </c>
      <c r="R424" s="7">
        <f t="shared" ca="1" si="163"/>
        <v>0</v>
      </c>
      <c r="S424" s="2">
        <f t="shared" ca="1" si="149"/>
        <v>0</v>
      </c>
      <c r="T424" s="80">
        <f t="shared" ca="1" si="150"/>
        <v>0</v>
      </c>
      <c r="U424" s="79">
        <f t="shared" ca="1" si="151"/>
        <v>0</v>
      </c>
      <c r="V424" s="80">
        <f t="shared" ca="1" si="152"/>
        <v>0</v>
      </c>
      <c r="W424" s="80">
        <f t="shared" ca="1" si="153"/>
        <v>0</v>
      </c>
      <c r="X424">
        <f t="shared" ca="1" si="164"/>
        <v>0</v>
      </c>
      <c r="Y424" s="35">
        <f t="shared" ca="1" si="154"/>
        <v>0</v>
      </c>
      <c r="Z424" s="35">
        <f t="shared" ca="1" si="165"/>
        <v>0</v>
      </c>
      <c r="AA424" s="42">
        <f t="shared" ca="1" si="166"/>
        <v>0</v>
      </c>
      <c r="AB424" s="42">
        <f t="shared" ca="1" si="167"/>
        <v>0</v>
      </c>
    </row>
    <row r="425" spans="2:28" x14ac:dyDescent="0.25">
      <c r="B425">
        <v>423</v>
      </c>
      <c r="C425" s="35">
        <f t="shared" ca="1" si="161"/>
        <v>-27000</v>
      </c>
      <c r="D425" s="46">
        <f ca="1">IF(AB424&gt;0,ROUND(PMT(EvalSheet!$F$92/12,EvalSheet!$F$96*12,-C425),5),0)</f>
        <v>0</v>
      </c>
      <c r="E425" s="6">
        <f t="shared" ca="1" si="155"/>
        <v>0</v>
      </c>
      <c r="F425" s="2">
        <f t="shared" ca="1" si="144"/>
        <v>0</v>
      </c>
      <c r="G425" s="80">
        <f t="shared" ca="1" si="145"/>
        <v>0</v>
      </c>
      <c r="H425" s="79">
        <f t="shared" ca="1" si="146"/>
        <v>0</v>
      </c>
      <c r="I425" s="80">
        <f t="shared" ca="1" si="147"/>
        <v>0</v>
      </c>
      <c r="J425" s="80">
        <f t="shared" ca="1" si="148"/>
        <v>0</v>
      </c>
      <c r="K425" s="6">
        <f t="shared" ca="1" si="156"/>
        <v>0</v>
      </c>
      <c r="L425" s="7">
        <v>0</v>
      </c>
      <c r="M425" s="7">
        <f t="shared" ca="1" si="157"/>
        <v>0</v>
      </c>
      <c r="N425" s="7">
        <f t="shared" ca="1" si="158"/>
        <v>0</v>
      </c>
      <c r="O425" s="7">
        <f t="shared" ca="1" si="159"/>
        <v>0</v>
      </c>
      <c r="P425" s="7">
        <f t="shared" ca="1" si="160"/>
        <v>0</v>
      </c>
      <c r="Q425" s="6">
        <f t="shared" ca="1" si="162"/>
        <v>0</v>
      </c>
      <c r="R425" s="7">
        <f t="shared" ca="1" si="163"/>
        <v>0</v>
      </c>
      <c r="S425" s="2">
        <f t="shared" ca="1" si="149"/>
        <v>0</v>
      </c>
      <c r="T425" s="80">
        <f t="shared" ca="1" si="150"/>
        <v>0</v>
      </c>
      <c r="U425" s="79">
        <f t="shared" ca="1" si="151"/>
        <v>0</v>
      </c>
      <c r="V425" s="80">
        <f t="shared" ca="1" si="152"/>
        <v>0</v>
      </c>
      <c r="W425" s="80">
        <f t="shared" ca="1" si="153"/>
        <v>0</v>
      </c>
      <c r="X425">
        <f t="shared" ca="1" si="164"/>
        <v>0</v>
      </c>
      <c r="Y425" s="35">
        <f t="shared" ca="1" si="154"/>
        <v>0</v>
      </c>
      <c r="Z425" s="35">
        <f t="shared" ca="1" si="165"/>
        <v>0</v>
      </c>
      <c r="AA425" s="42">
        <f t="shared" ca="1" si="166"/>
        <v>0</v>
      </c>
      <c r="AB425" s="42">
        <f t="shared" ca="1" si="167"/>
        <v>0</v>
      </c>
    </row>
    <row r="426" spans="2:28" x14ac:dyDescent="0.25">
      <c r="B426">
        <v>424</v>
      </c>
      <c r="C426" s="35">
        <f t="shared" ca="1" si="161"/>
        <v>-27000</v>
      </c>
      <c r="D426" s="46">
        <f ca="1">IF(AB425&gt;0,ROUND(PMT(EvalSheet!$F$92/12,EvalSheet!$F$96*12,-C426),5),0)</f>
        <v>0</v>
      </c>
      <c r="E426" s="6">
        <f t="shared" ca="1" si="155"/>
        <v>0</v>
      </c>
      <c r="F426" s="2">
        <f t="shared" ca="1" si="144"/>
        <v>0</v>
      </c>
      <c r="G426" s="80">
        <f t="shared" ca="1" si="145"/>
        <v>0</v>
      </c>
      <c r="H426" s="79">
        <f t="shared" ca="1" si="146"/>
        <v>0</v>
      </c>
      <c r="I426" s="80">
        <f t="shared" ca="1" si="147"/>
        <v>0</v>
      </c>
      <c r="J426" s="80">
        <f t="shared" ca="1" si="148"/>
        <v>0</v>
      </c>
      <c r="K426" s="6">
        <f t="shared" ca="1" si="156"/>
        <v>0</v>
      </c>
      <c r="L426" s="7">
        <v>0</v>
      </c>
      <c r="M426" s="7">
        <f t="shared" ca="1" si="157"/>
        <v>0</v>
      </c>
      <c r="N426" s="7">
        <f t="shared" ca="1" si="158"/>
        <v>0</v>
      </c>
      <c r="O426" s="7">
        <f t="shared" ca="1" si="159"/>
        <v>0</v>
      </c>
      <c r="P426" s="7">
        <f t="shared" ca="1" si="160"/>
        <v>0</v>
      </c>
      <c r="Q426" s="6">
        <f t="shared" ca="1" si="162"/>
        <v>0</v>
      </c>
      <c r="R426" s="7">
        <f t="shared" ca="1" si="163"/>
        <v>0</v>
      </c>
      <c r="S426" s="2">
        <f t="shared" ca="1" si="149"/>
        <v>0</v>
      </c>
      <c r="T426" s="80">
        <f t="shared" ca="1" si="150"/>
        <v>0</v>
      </c>
      <c r="U426" s="79">
        <f t="shared" ca="1" si="151"/>
        <v>0</v>
      </c>
      <c r="V426" s="80">
        <f t="shared" ca="1" si="152"/>
        <v>0</v>
      </c>
      <c r="W426" s="80">
        <f t="shared" ca="1" si="153"/>
        <v>0</v>
      </c>
      <c r="X426">
        <f t="shared" ca="1" si="164"/>
        <v>0</v>
      </c>
      <c r="Y426" s="35">
        <f t="shared" ca="1" si="154"/>
        <v>0</v>
      </c>
      <c r="Z426" s="35">
        <f t="shared" ca="1" si="165"/>
        <v>0</v>
      </c>
      <c r="AA426" s="42">
        <f t="shared" ca="1" si="166"/>
        <v>0</v>
      </c>
      <c r="AB426" s="42">
        <f t="shared" ca="1" si="167"/>
        <v>0</v>
      </c>
    </row>
    <row r="427" spans="2:28" x14ac:dyDescent="0.25">
      <c r="B427">
        <v>425</v>
      </c>
      <c r="C427" s="35">
        <f t="shared" ca="1" si="161"/>
        <v>-27000</v>
      </c>
      <c r="D427" s="46">
        <f ca="1">IF(AB426&gt;0,ROUND(PMT(EvalSheet!$F$92/12,EvalSheet!$F$96*12,-C427),5),0)</f>
        <v>0</v>
      </c>
      <c r="E427" s="6">
        <f t="shared" ca="1" si="155"/>
        <v>0</v>
      </c>
      <c r="F427" s="2">
        <f t="shared" ca="1" si="144"/>
        <v>0</v>
      </c>
      <c r="G427" s="80">
        <f t="shared" ca="1" si="145"/>
        <v>0</v>
      </c>
      <c r="H427" s="79">
        <f t="shared" ca="1" si="146"/>
        <v>0</v>
      </c>
      <c r="I427" s="80">
        <f t="shared" ca="1" si="147"/>
        <v>0</v>
      </c>
      <c r="J427" s="80">
        <f t="shared" ca="1" si="148"/>
        <v>0</v>
      </c>
      <c r="K427" s="6">
        <f t="shared" ca="1" si="156"/>
        <v>0</v>
      </c>
      <c r="L427" s="7">
        <v>0</v>
      </c>
      <c r="M427" s="7">
        <f t="shared" ca="1" si="157"/>
        <v>0</v>
      </c>
      <c r="N427" s="7">
        <f t="shared" ca="1" si="158"/>
        <v>0</v>
      </c>
      <c r="O427" s="7">
        <f t="shared" ca="1" si="159"/>
        <v>0</v>
      </c>
      <c r="P427" s="7">
        <f t="shared" ca="1" si="160"/>
        <v>0</v>
      </c>
      <c r="Q427" s="6">
        <f t="shared" ca="1" si="162"/>
        <v>0</v>
      </c>
      <c r="R427" s="7">
        <f t="shared" ca="1" si="163"/>
        <v>0</v>
      </c>
      <c r="S427" s="2">
        <f t="shared" ca="1" si="149"/>
        <v>0</v>
      </c>
      <c r="T427" s="80">
        <f t="shared" ca="1" si="150"/>
        <v>0</v>
      </c>
      <c r="U427" s="79">
        <f t="shared" ca="1" si="151"/>
        <v>0</v>
      </c>
      <c r="V427" s="80">
        <f t="shared" ca="1" si="152"/>
        <v>0</v>
      </c>
      <c r="W427" s="80">
        <f t="shared" ca="1" si="153"/>
        <v>0</v>
      </c>
      <c r="X427">
        <f t="shared" ca="1" si="164"/>
        <v>0</v>
      </c>
      <c r="Y427" s="35">
        <f t="shared" ca="1" si="154"/>
        <v>0</v>
      </c>
      <c r="Z427" s="35">
        <f t="shared" ca="1" si="165"/>
        <v>0</v>
      </c>
      <c r="AA427" s="42">
        <f t="shared" ca="1" si="166"/>
        <v>0</v>
      </c>
      <c r="AB427" s="42">
        <f t="shared" ca="1" si="167"/>
        <v>0</v>
      </c>
    </row>
    <row r="428" spans="2:28" x14ac:dyDescent="0.25">
      <c r="B428">
        <v>426</v>
      </c>
      <c r="C428" s="35">
        <f t="shared" ca="1" si="161"/>
        <v>-27000</v>
      </c>
      <c r="D428" s="46">
        <f ca="1">IF(AB427&gt;0,ROUND(PMT(EvalSheet!$F$92/12,EvalSheet!$F$96*12,-C428),5),0)</f>
        <v>0</v>
      </c>
      <c r="E428" s="6">
        <f t="shared" ca="1" si="155"/>
        <v>0</v>
      </c>
      <c r="F428" s="2">
        <f t="shared" ca="1" si="144"/>
        <v>0</v>
      </c>
      <c r="G428" s="80">
        <f t="shared" ca="1" si="145"/>
        <v>0</v>
      </c>
      <c r="H428" s="79">
        <f t="shared" ca="1" si="146"/>
        <v>0</v>
      </c>
      <c r="I428" s="80">
        <f t="shared" ca="1" si="147"/>
        <v>0</v>
      </c>
      <c r="J428" s="80">
        <f t="shared" ca="1" si="148"/>
        <v>0</v>
      </c>
      <c r="K428" s="6">
        <f t="shared" ca="1" si="156"/>
        <v>0</v>
      </c>
      <c r="L428" s="7">
        <v>0</v>
      </c>
      <c r="M428" s="7">
        <f t="shared" ca="1" si="157"/>
        <v>0</v>
      </c>
      <c r="N428" s="7">
        <f t="shared" ca="1" si="158"/>
        <v>0</v>
      </c>
      <c r="O428" s="7">
        <f t="shared" ca="1" si="159"/>
        <v>0</v>
      </c>
      <c r="P428" s="7">
        <f t="shared" ca="1" si="160"/>
        <v>0</v>
      </c>
      <c r="Q428" s="6">
        <f t="shared" ca="1" si="162"/>
        <v>0</v>
      </c>
      <c r="R428" s="7">
        <f t="shared" ca="1" si="163"/>
        <v>0</v>
      </c>
      <c r="S428" s="2">
        <f t="shared" ca="1" si="149"/>
        <v>0</v>
      </c>
      <c r="T428" s="80">
        <f t="shared" ca="1" si="150"/>
        <v>0</v>
      </c>
      <c r="U428" s="79">
        <f t="shared" ca="1" si="151"/>
        <v>0</v>
      </c>
      <c r="V428" s="80">
        <f t="shared" ca="1" si="152"/>
        <v>0</v>
      </c>
      <c r="W428" s="80">
        <f t="shared" ca="1" si="153"/>
        <v>0</v>
      </c>
      <c r="X428">
        <f t="shared" ca="1" si="164"/>
        <v>0</v>
      </c>
      <c r="Y428" s="35">
        <f t="shared" ca="1" si="154"/>
        <v>0</v>
      </c>
      <c r="Z428" s="35">
        <f t="shared" ca="1" si="165"/>
        <v>0</v>
      </c>
      <c r="AA428" s="42">
        <f t="shared" ca="1" si="166"/>
        <v>0</v>
      </c>
      <c r="AB428" s="42">
        <f t="shared" ca="1" si="167"/>
        <v>0</v>
      </c>
    </row>
    <row r="429" spans="2:28" x14ac:dyDescent="0.25">
      <c r="B429">
        <v>427</v>
      </c>
      <c r="C429" s="35">
        <f t="shared" ca="1" si="161"/>
        <v>-27000</v>
      </c>
      <c r="D429" s="46">
        <f ca="1">IF(AB428&gt;0,ROUND(PMT(EvalSheet!$F$92/12,EvalSheet!$F$96*12,-C429),5),0)</f>
        <v>0</v>
      </c>
      <c r="E429" s="6">
        <f t="shared" ca="1" si="155"/>
        <v>0</v>
      </c>
      <c r="F429" s="2">
        <f t="shared" ca="1" si="144"/>
        <v>0</v>
      </c>
      <c r="G429" s="80">
        <f t="shared" ca="1" si="145"/>
        <v>0</v>
      </c>
      <c r="H429" s="79">
        <f t="shared" ca="1" si="146"/>
        <v>0</v>
      </c>
      <c r="I429" s="80">
        <f t="shared" ca="1" si="147"/>
        <v>0</v>
      </c>
      <c r="J429" s="80">
        <f t="shared" ca="1" si="148"/>
        <v>0</v>
      </c>
      <c r="K429" s="6">
        <f t="shared" ca="1" si="156"/>
        <v>0</v>
      </c>
      <c r="L429" s="7">
        <v>0</v>
      </c>
      <c r="M429" s="7">
        <f t="shared" ca="1" si="157"/>
        <v>0</v>
      </c>
      <c r="N429" s="7">
        <f t="shared" ca="1" si="158"/>
        <v>0</v>
      </c>
      <c r="O429" s="7">
        <f t="shared" ca="1" si="159"/>
        <v>0</v>
      </c>
      <c r="P429" s="7">
        <f t="shared" ca="1" si="160"/>
        <v>0</v>
      </c>
      <c r="Q429" s="6">
        <f t="shared" ca="1" si="162"/>
        <v>0</v>
      </c>
      <c r="R429" s="7">
        <f t="shared" ca="1" si="163"/>
        <v>0</v>
      </c>
      <c r="S429" s="2">
        <f t="shared" ca="1" si="149"/>
        <v>0</v>
      </c>
      <c r="T429" s="80">
        <f t="shared" ca="1" si="150"/>
        <v>0</v>
      </c>
      <c r="U429" s="79">
        <f t="shared" ca="1" si="151"/>
        <v>0</v>
      </c>
      <c r="V429" s="80">
        <f t="shared" ca="1" si="152"/>
        <v>0</v>
      </c>
      <c r="W429" s="80">
        <f t="shared" ca="1" si="153"/>
        <v>0</v>
      </c>
      <c r="X429">
        <f t="shared" ca="1" si="164"/>
        <v>0</v>
      </c>
      <c r="Y429" s="35">
        <f t="shared" ca="1" si="154"/>
        <v>0</v>
      </c>
      <c r="Z429" s="35">
        <f t="shared" ca="1" si="165"/>
        <v>0</v>
      </c>
      <c r="AA429" s="42">
        <f t="shared" ca="1" si="166"/>
        <v>0</v>
      </c>
      <c r="AB429" s="42">
        <f t="shared" ca="1" si="167"/>
        <v>0</v>
      </c>
    </row>
    <row r="430" spans="2:28" x14ac:dyDescent="0.25">
      <c r="B430">
        <v>428</v>
      </c>
      <c r="C430" s="35">
        <f t="shared" ca="1" si="161"/>
        <v>-27000</v>
      </c>
      <c r="D430" s="46">
        <f ca="1">IF(AB429&gt;0,ROUND(PMT(EvalSheet!$F$92/12,EvalSheet!$F$96*12,-C430),5),0)</f>
        <v>0</v>
      </c>
      <c r="E430" s="6">
        <f t="shared" ca="1" si="155"/>
        <v>0</v>
      </c>
      <c r="F430" s="2">
        <f t="shared" ca="1" si="144"/>
        <v>0</v>
      </c>
      <c r="G430" s="80">
        <f t="shared" ca="1" si="145"/>
        <v>0</v>
      </c>
      <c r="H430" s="79">
        <f t="shared" ca="1" si="146"/>
        <v>0</v>
      </c>
      <c r="I430" s="80">
        <f t="shared" ca="1" si="147"/>
        <v>0</v>
      </c>
      <c r="J430" s="80">
        <f t="shared" ca="1" si="148"/>
        <v>0</v>
      </c>
      <c r="K430" s="6">
        <f t="shared" ca="1" si="156"/>
        <v>0</v>
      </c>
      <c r="L430" s="7">
        <v>0</v>
      </c>
      <c r="M430" s="7">
        <f t="shared" ca="1" si="157"/>
        <v>0</v>
      </c>
      <c r="N430" s="7">
        <f t="shared" ca="1" si="158"/>
        <v>0</v>
      </c>
      <c r="O430" s="7">
        <f t="shared" ca="1" si="159"/>
        <v>0</v>
      </c>
      <c r="P430" s="7">
        <f t="shared" ca="1" si="160"/>
        <v>0</v>
      </c>
      <c r="Q430" s="6">
        <f t="shared" ca="1" si="162"/>
        <v>0</v>
      </c>
      <c r="R430" s="7">
        <f t="shared" ca="1" si="163"/>
        <v>0</v>
      </c>
      <c r="S430" s="2">
        <f t="shared" ca="1" si="149"/>
        <v>0</v>
      </c>
      <c r="T430" s="80">
        <f t="shared" ca="1" si="150"/>
        <v>0</v>
      </c>
      <c r="U430" s="79">
        <f t="shared" ca="1" si="151"/>
        <v>0</v>
      </c>
      <c r="V430" s="80">
        <f t="shared" ca="1" si="152"/>
        <v>0</v>
      </c>
      <c r="W430" s="80">
        <f t="shared" ca="1" si="153"/>
        <v>0</v>
      </c>
      <c r="X430">
        <f t="shared" ca="1" si="164"/>
        <v>0</v>
      </c>
      <c r="Y430" s="35">
        <f t="shared" ca="1" si="154"/>
        <v>0</v>
      </c>
      <c r="Z430" s="35">
        <f t="shared" ca="1" si="165"/>
        <v>0</v>
      </c>
      <c r="AA430" s="42">
        <f t="shared" ca="1" si="166"/>
        <v>0</v>
      </c>
      <c r="AB430" s="42">
        <f t="shared" ca="1" si="167"/>
        <v>0</v>
      </c>
    </row>
    <row r="431" spans="2:28" x14ac:dyDescent="0.25">
      <c r="B431">
        <v>429</v>
      </c>
      <c r="C431" s="35">
        <f t="shared" ca="1" si="161"/>
        <v>-27000</v>
      </c>
      <c r="D431" s="46">
        <f ca="1">IF(AB430&gt;0,ROUND(PMT(EvalSheet!$F$92/12,EvalSheet!$F$96*12,-C431),5),0)</f>
        <v>0</v>
      </c>
      <c r="E431" s="6">
        <f t="shared" ca="1" si="155"/>
        <v>0</v>
      </c>
      <c r="F431" s="2">
        <f t="shared" ca="1" si="144"/>
        <v>0</v>
      </c>
      <c r="G431" s="80">
        <f t="shared" ca="1" si="145"/>
        <v>0</v>
      </c>
      <c r="H431" s="79">
        <f t="shared" ca="1" si="146"/>
        <v>0</v>
      </c>
      <c r="I431" s="80">
        <f t="shared" ca="1" si="147"/>
        <v>0</v>
      </c>
      <c r="J431" s="80">
        <f t="shared" ca="1" si="148"/>
        <v>0</v>
      </c>
      <c r="K431" s="6">
        <f t="shared" ca="1" si="156"/>
        <v>0</v>
      </c>
      <c r="L431" s="7">
        <v>0</v>
      </c>
      <c r="M431" s="7">
        <f t="shared" ca="1" si="157"/>
        <v>0</v>
      </c>
      <c r="N431" s="7">
        <f t="shared" ca="1" si="158"/>
        <v>0</v>
      </c>
      <c r="O431" s="7">
        <f t="shared" ca="1" si="159"/>
        <v>0</v>
      </c>
      <c r="P431" s="7">
        <f t="shared" ca="1" si="160"/>
        <v>0</v>
      </c>
      <c r="Q431" s="6">
        <f t="shared" ca="1" si="162"/>
        <v>0</v>
      </c>
      <c r="R431" s="7">
        <f t="shared" ca="1" si="163"/>
        <v>0</v>
      </c>
      <c r="S431" s="2">
        <f t="shared" ca="1" si="149"/>
        <v>0</v>
      </c>
      <c r="T431" s="80">
        <f t="shared" ca="1" si="150"/>
        <v>0</v>
      </c>
      <c r="U431" s="79">
        <f t="shared" ca="1" si="151"/>
        <v>0</v>
      </c>
      <c r="V431" s="80">
        <f t="shared" ca="1" si="152"/>
        <v>0</v>
      </c>
      <c r="W431" s="80">
        <f t="shared" ca="1" si="153"/>
        <v>0</v>
      </c>
      <c r="X431">
        <f t="shared" ca="1" si="164"/>
        <v>0</v>
      </c>
      <c r="Y431" s="35">
        <f t="shared" ca="1" si="154"/>
        <v>0</v>
      </c>
      <c r="Z431" s="35">
        <f t="shared" ca="1" si="165"/>
        <v>0</v>
      </c>
      <c r="AA431" s="42">
        <f t="shared" ca="1" si="166"/>
        <v>0</v>
      </c>
      <c r="AB431" s="42">
        <f t="shared" ca="1" si="167"/>
        <v>0</v>
      </c>
    </row>
    <row r="432" spans="2:28" x14ac:dyDescent="0.25">
      <c r="B432">
        <v>430</v>
      </c>
      <c r="C432" s="35">
        <f t="shared" ca="1" si="161"/>
        <v>-27000</v>
      </c>
      <c r="D432" s="46">
        <f ca="1">IF(AB431&gt;0,ROUND(PMT(EvalSheet!$F$92/12,EvalSheet!$F$96*12,-C432),5),0)</f>
        <v>0</v>
      </c>
      <c r="E432" s="6">
        <f t="shared" ca="1" si="155"/>
        <v>0</v>
      </c>
      <c r="F432" s="2">
        <f t="shared" ca="1" si="144"/>
        <v>0</v>
      </c>
      <c r="G432" s="80">
        <f t="shared" ca="1" si="145"/>
        <v>0</v>
      </c>
      <c r="H432" s="79">
        <f t="shared" ca="1" si="146"/>
        <v>0</v>
      </c>
      <c r="I432" s="80">
        <f t="shared" ca="1" si="147"/>
        <v>0</v>
      </c>
      <c r="J432" s="80">
        <f t="shared" ca="1" si="148"/>
        <v>0</v>
      </c>
      <c r="K432" s="6">
        <f t="shared" ca="1" si="156"/>
        <v>0</v>
      </c>
      <c r="L432" s="7">
        <v>0</v>
      </c>
      <c r="M432" s="7">
        <f t="shared" ca="1" si="157"/>
        <v>0</v>
      </c>
      <c r="N432" s="7">
        <f t="shared" ca="1" si="158"/>
        <v>0</v>
      </c>
      <c r="O432" s="7">
        <f t="shared" ca="1" si="159"/>
        <v>0</v>
      </c>
      <c r="P432" s="7">
        <f t="shared" ca="1" si="160"/>
        <v>0</v>
      </c>
      <c r="Q432" s="6">
        <f t="shared" ca="1" si="162"/>
        <v>0</v>
      </c>
      <c r="R432" s="7">
        <f t="shared" ca="1" si="163"/>
        <v>0</v>
      </c>
      <c r="S432" s="2">
        <f t="shared" ca="1" si="149"/>
        <v>0</v>
      </c>
      <c r="T432" s="80">
        <f t="shared" ca="1" si="150"/>
        <v>0</v>
      </c>
      <c r="U432" s="79">
        <f t="shared" ca="1" si="151"/>
        <v>0</v>
      </c>
      <c r="V432" s="80">
        <f t="shared" ca="1" si="152"/>
        <v>0</v>
      </c>
      <c r="W432" s="80">
        <f t="shared" ca="1" si="153"/>
        <v>0</v>
      </c>
      <c r="X432">
        <f t="shared" ca="1" si="164"/>
        <v>0</v>
      </c>
      <c r="Y432" s="35">
        <f t="shared" ca="1" si="154"/>
        <v>0</v>
      </c>
      <c r="Z432" s="35">
        <f t="shared" ca="1" si="165"/>
        <v>0</v>
      </c>
      <c r="AA432" s="42">
        <f t="shared" ca="1" si="166"/>
        <v>0</v>
      </c>
      <c r="AB432" s="42">
        <f t="shared" ca="1" si="167"/>
        <v>0</v>
      </c>
    </row>
    <row r="433" spans="2:28" x14ac:dyDescent="0.25">
      <c r="B433">
        <v>431</v>
      </c>
      <c r="C433" s="35">
        <f t="shared" ca="1" si="161"/>
        <v>-27000</v>
      </c>
      <c r="D433" s="46">
        <f ca="1">IF(AB432&gt;0,ROUND(PMT(EvalSheet!$F$92/12,EvalSheet!$F$96*12,-C433),5),0)</f>
        <v>0</v>
      </c>
      <c r="E433" s="6">
        <f t="shared" ca="1" si="155"/>
        <v>0</v>
      </c>
      <c r="F433" s="2">
        <f t="shared" ca="1" si="144"/>
        <v>0</v>
      </c>
      <c r="G433" s="80">
        <f t="shared" ca="1" si="145"/>
        <v>0</v>
      </c>
      <c r="H433" s="79">
        <f t="shared" ca="1" si="146"/>
        <v>0</v>
      </c>
      <c r="I433" s="80">
        <f t="shared" ca="1" si="147"/>
        <v>0</v>
      </c>
      <c r="J433" s="80">
        <f t="shared" ca="1" si="148"/>
        <v>0</v>
      </c>
      <c r="K433" s="6">
        <f t="shared" ca="1" si="156"/>
        <v>0</v>
      </c>
      <c r="L433" s="7">
        <v>0</v>
      </c>
      <c r="M433" s="7">
        <f t="shared" ca="1" si="157"/>
        <v>0</v>
      </c>
      <c r="N433" s="7">
        <f t="shared" ca="1" si="158"/>
        <v>0</v>
      </c>
      <c r="O433" s="7">
        <f t="shared" ca="1" si="159"/>
        <v>0</v>
      </c>
      <c r="P433" s="7">
        <f t="shared" ca="1" si="160"/>
        <v>0</v>
      </c>
      <c r="Q433" s="6">
        <f t="shared" ca="1" si="162"/>
        <v>0</v>
      </c>
      <c r="R433" s="7">
        <f t="shared" ca="1" si="163"/>
        <v>0</v>
      </c>
      <c r="S433" s="2">
        <f t="shared" ca="1" si="149"/>
        <v>0</v>
      </c>
      <c r="T433" s="80">
        <f t="shared" ca="1" si="150"/>
        <v>0</v>
      </c>
      <c r="U433" s="79">
        <f t="shared" ca="1" si="151"/>
        <v>0</v>
      </c>
      <c r="V433" s="80">
        <f t="shared" ca="1" si="152"/>
        <v>0</v>
      </c>
      <c r="W433" s="80">
        <f t="shared" ca="1" si="153"/>
        <v>0</v>
      </c>
      <c r="X433">
        <f t="shared" ca="1" si="164"/>
        <v>0</v>
      </c>
      <c r="Y433" s="35">
        <f t="shared" ca="1" si="154"/>
        <v>0</v>
      </c>
      <c r="Z433" s="35">
        <f t="shared" ca="1" si="165"/>
        <v>0</v>
      </c>
      <c r="AA433" s="42">
        <f t="shared" ca="1" si="166"/>
        <v>0</v>
      </c>
      <c r="AB433" s="42">
        <f t="shared" ca="1" si="167"/>
        <v>0</v>
      </c>
    </row>
    <row r="434" spans="2:28" x14ac:dyDescent="0.25">
      <c r="B434">
        <v>432</v>
      </c>
      <c r="C434" s="35">
        <f t="shared" ca="1" si="161"/>
        <v>-27000</v>
      </c>
      <c r="D434" s="46">
        <f ca="1">IF(AB433&gt;0,ROUND(PMT(EvalSheet!$F$92/12,EvalSheet!$F$96*12,-C434),5),0)</f>
        <v>0</v>
      </c>
      <c r="E434" s="6">
        <f t="shared" ca="1" si="155"/>
        <v>0</v>
      </c>
      <c r="F434" s="2">
        <f t="shared" ca="1" si="144"/>
        <v>0</v>
      </c>
      <c r="G434" s="80">
        <f t="shared" ca="1" si="145"/>
        <v>0</v>
      </c>
      <c r="H434" s="79">
        <f t="shared" ca="1" si="146"/>
        <v>0</v>
      </c>
      <c r="I434" s="80">
        <f t="shared" ca="1" si="147"/>
        <v>0</v>
      </c>
      <c r="J434" s="80">
        <f t="shared" ca="1" si="148"/>
        <v>0</v>
      </c>
      <c r="K434" s="6">
        <f t="shared" ca="1" si="156"/>
        <v>0</v>
      </c>
      <c r="L434" s="7">
        <v>0</v>
      </c>
      <c r="M434" s="7">
        <f t="shared" ca="1" si="157"/>
        <v>0</v>
      </c>
      <c r="N434" s="7">
        <f t="shared" ca="1" si="158"/>
        <v>0</v>
      </c>
      <c r="O434" s="7">
        <f t="shared" ca="1" si="159"/>
        <v>0</v>
      </c>
      <c r="P434" s="7">
        <f t="shared" ca="1" si="160"/>
        <v>0</v>
      </c>
      <c r="Q434" s="6">
        <f t="shared" ca="1" si="162"/>
        <v>0</v>
      </c>
      <c r="R434" s="7">
        <f t="shared" ca="1" si="163"/>
        <v>0</v>
      </c>
      <c r="S434" s="2">
        <f t="shared" ca="1" si="149"/>
        <v>0</v>
      </c>
      <c r="T434" s="80">
        <f t="shared" ca="1" si="150"/>
        <v>0</v>
      </c>
      <c r="U434" s="79">
        <f t="shared" ca="1" si="151"/>
        <v>0</v>
      </c>
      <c r="V434" s="80">
        <f t="shared" ca="1" si="152"/>
        <v>0</v>
      </c>
      <c r="W434" s="80">
        <f t="shared" ca="1" si="153"/>
        <v>0</v>
      </c>
      <c r="X434">
        <f t="shared" ca="1" si="164"/>
        <v>0</v>
      </c>
      <c r="Y434" s="35">
        <f t="shared" ca="1" si="154"/>
        <v>0</v>
      </c>
      <c r="Z434" s="35">
        <f t="shared" ca="1" si="165"/>
        <v>0</v>
      </c>
      <c r="AA434" s="42">
        <f t="shared" ca="1" si="166"/>
        <v>0</v>
      </c>
      <c r="AB434" s="42">
        <f t="shared" ca="1" si="167"/>
        <v>0</v>
      </c>
    </row>
    <row r="435" spans="2:28" x14ac:dyDescent="0.25">
      <c r="B435">
        <v>433</v>
      </c>
      <c r="C435" s="35">
        <f t="shared" ca="1" si="161"/>
        <v>-27000</v>
      </c>
      <c r="D435" s="46">
        <f ca="1">IF(AB434&gt;0,ROUND(PMT(EvalSheet!$F$92/12,EvalSheet!$F$96*12,-C435),5),0)</f>
        <v>0</v>
      </c>
      <c r="E435" s="6">
        <f t="shared" ca="1" si="155"/>
        <v>0</v>
      </c>
      <c r="F435" s="2">
        <f t="shared" ca="1" si="144"/>
        <v>0</v>
      </c>
      <c r="G435" s="80">
        <f t="shared" ca="1" si="145"/>
        <v>0</v>
      </c>
      <c r="H435" s="79">
        <f t="shared" ca="1" si="146"/>
        <v>0</v>
      </c>
      <c r="I435" s="80">
        <f t="shared" ca="1" si="147"/>
        <v>0</v>
      </c>
      <c r="J435" s="80">
        <f t="shared" ca="1" si="148"/>
        <v>0</v>
      </c>
      <c r="K435" s="6">
        <f t="shared" ca="1" si="156"/>
        <v>0</v>
      </c>
      <c r="L435" s="7">
        <v>0</v>
      </c>
      <c r="M435" s="7">
        <f t="shared" ca="1" si="157"/>
        <v>0</v>
      </c>
      <c r="N435" s="7">
        <f t="shared" ca="1" si="158"/>
        <v>0</v>
      </c>
      <c r="O435" s="7">
        <f t="shared" ca="1" si="159"/>
        <v>0</v>
      </c>
      <c r="P435" s="7">
        <f t="shared" ca="1" si="160"/>
        <v>0</v>
      </c>
      <c r="Q435" s="6">
        <f t="shared" ca="1" si="162"/>
        <v>0</v>
      </c>
      <c r="R435" s="7">
        <f t="shared" ca="1" si="163"/>
        <v>0</v>
      </c>
      <c r="S435" s="2">
        <f t="shared" ca="1" si="149"/>
        <v>0</v>
      </c>
      <c r="T435" s="80">
        <f t="shared" ca="1" si="150"/>
        <v>0</v>
      </c>
      <c r="U435" s="79">
        <f t="shared" ca="1" si="151"/>
        <v>0</v>
      </c>
      <c r="V435" s="80">
        <f t="shared" ca="1" si="152"/>
        <v>0</v>
      </c>
      <c r="W435" s="80">
        <f t="shared" ca="1" si="153"/>
        <v>0</v>
      </c>
      <c r="X435">
        <f t="shared" ca="1" si="164"/>
        <v>0</v>
      </c>
      <c r="Y435" s="35">
        <f t="shared" ca="1" si="154"/>
        <v>0</v>
      </c>
      <c r="Z435" s="35">
        <f t="shared" ca="1" si="165"/>
        <v>0</v>
      </c>
      <c r="AA435" s="42">
        <f t="shared" ca="1" si="166"/>
        <v>0</v>
      </c>
      <c r="AB435" s="42">
        <f t="shared" ca="1" si="167"/>
        <v>0</v>
      </c>
    </row>
    <row r="436" spans="2:28" x14ac:dyDescent="0.25">
      <c r="B436">
        <v>434</v>
      </c>
      <c r="C436" s="35">
        <f t="shared" ca="1" si="161"/>
        <v>-27000</v>
      </c>
      <c r="D436" s="46">
        <f ca="1">IF(AB435&gt;0,ROUND(PMT(EvalSheet!$F$92/12,EvalSheet!$F$96*12,-C436),5),0)</f>
        <v>0</v>
      </c>
      <c r="E436" s="6">
        <f t="shared" ca="1" si="155"/>
        <v>0</v>
      </c>
      <c r="F436" s="2">
        <f t="shared" ca="1" si="144"/>
        <v>0</v>
      </c>
      <c r="G436" s="80">
        <f t="shared" ca="1" si="145"/>
        <v>0</v>
      </c>
      <c r="H436" s="79">
        <f t="shared" ca="1" si="146"/>
        <v>0</v>
      </c>
      <c r="I436" s="80">
        <f t="shared" ca="1" si="147"/>
        <v>0</v>
      </c>
      <c r="J436" s="80">
        <f t="shared" ca="1" si="148"/>
        <v>0</v>
      </c>
      <c r="K436" s="6">
        <f t="shared" ca="1" si="156"/>
        <v>0</v>
      </c>
      <c r="L436" s="7">
        <v>0</v>
      </c>
      <c r="M436" s="7">
        <f t="shared" ca="1" si="157"/>
        <v>0</v>
      </c>
      <c r="N436" s="7">
        <f t="shared" ca="1" si="158"/>
        <v>0</v>
      </c>
      <c r="O436" s="7">
        <f t="shared" ca="1" si="159"/>
        <v>0</v>
      </c>
      <c r="P436" s="7">
        <f t="shared" ca="1" si="160"/>
        <v>0</v>
      </c>
      <c r="Q436" s="6">
        <f t="shared" ca="1" si="162"/>
        <v>0</v>
      </c>
      <c r="R436" s="7">
        <f t="shared" ca="1" si="163"/>
        <v>0</v>
      </c>
      <c r="S436" s="2">
        <f t="shared" ca="1" si="149"/>
        <v>0</v>
      </c>
      <c r="T436" s="80">
        <f t="shared" ca="1" si="150"/>
        <v>0</v>
      </c>
      <c r="U436" s="79">
        <f t="shared" ca="1" si="151"/>
        <v>0</v>
      </c>
      <c r="V436" s="80">
        <f t="shared" ca="1" si="152"/>
        <v>0</v>
      </c>
      <c r="W436" s="80">
        <f t="shared" ca="1" si="153"/>
        <v>0</v>
      </c>
      <c r="X436">
        <f t="shared" ca="1" si="164"/>
        <v>0</v>
      </c>
      <c r="Y436" s="35">
        <f t="shared" ca="1" si="154"/>
        <v>0</v>
      </c>
      <c r="Z436" s="35">
        <f t="shared" ca="1" si="165"/>
        <v>0</v>
      </c>
      <c r="AA436" s="42">
        <f t="shared" ca="1" si="166"/>
        <v>0</v>
      </c>
      <c r="AB436" s="42">
        <f t="shared" ca="1" si="167"/>
        <v>0</v>
      </c>
    </row>
    <row r="437" spans="2:28" x14ac:dyDescent="0.25">
      <c r="B437">
        <v>435</v>
      </c>
      <c r="C437" s="35">
        <f t="shared" ca="1" si="161"/>
        <v>-27000</v>
      </c>
      <c r="D437" s="46">
        <f ca="1">IF(AB436&gt;0,ROUND(PMT(EvalSheet!$F$92/12,EvalSheet!$F$96*12,-C437),5),0)</f>
        <v>0</v>
      </c>
      <c r="E437" s="6">
        <f t="shared" ca="1" si="155"/>
        <v>0</v>
      </c>
      <c r="F437" s="2">
        <f t="shared" ca="1" si="144"/>
        <v>0</v>
      </c>
      <c r="G437" s="80">
        <f t="shared" ca="1" si="145"/>
        <v>0</v>
      </c>
      <c r="H437" s="79">
        <f t="shared" ca="1" si="146"/>
        <v>0</v>
      </c>
      <c r="I437" s="80">
        <f t="shared" ca="1" si="147"/>
        <v>0</v>
      </c>
      <c r="J437" s="80">
        <f t="shared" ca="1" si="148"/>
        <v>0</v>
      </c>
      <c r="K437" s="6">
        <f t="shared" ca="1" si="156"/>
        <v>0</v>
      </c>
      <c r="L437" s="7">
        <v>0</v>
      </c>
      <c r="M437" s="7">
        <f t="shared" ca="1" si="157"/>
        <v>0</v>
      </c>
      <c r="N437" s="7">
        <f t="shared" ca="1" si="158"/>
        <v>0</v>
      </c>
      <c r="O437" s="7">
        <f t="shared" ca="1" si="159"/>
        <v>0</v>
      </c>
      <c r="P437" s="7">
        <f t="shared" ca="1" si="160"/>
        <v>0</v>
      </c>
      <c r="Q437" s="6">
        <f t="shared" ca="1" si="162"/>
        <v>0</v>
      </c>
      <c r="R437" s="7">
        <f t="shared" ca="1" si="163"/>
        <v>0</v>
      </c>
      <c r="S437" s="2">
        <f t="shared" ca="1" si="149"/>
        <v>0</v>
      </c>
      <c r="T437" s="80">
        <f t="shared" ca="1" si="150"/>
        <v>0</v>
      </c>
      <c r="U437" s="79">
        <f t="shared" ca="1" si="151"/>
        <v>0</v>
      </c>
      <c r="V437" s="80">
        <f t="shared" ca="1" si="152"/>
        <v>0</v>
      </c>
      <c r="W437" s="80">
        <f t="shared" ca="1" si="153"/>
        <v>0</v>
      </c>
      <c r="X437">
        <f t="shared" ca="1" si="164"/>
        <v>0</v>
      </c>
      <c r="Y437" s="35">
        <f t="shared" ca="1" si="154"/>
        <v>0</v>
      </c>
      <c r="Z437" s="35">
        <f t="shared" ca="1" si="165"/>
        <v>0</v>
      </c>
      <c r="AA437" s="42">
        <f t="shared" ca="1" si="166"/>
        <v>0</v>
      </c>
      <c r="AB437" s="42">
        <f t="shared" ca="1" si="167"/>
        <v>0</v>
      </c>
    </row>
    <row r="438" spans="2:28" x14ac:dyDescent="0.25">
      <c r="B438">
        <v>436</v>
      </c>
      <c r="C438" s="35">
        <f t="shared" ca="1" si="161"/>
        <v>-27000</v>
      </c>
      <c r="D438" s="46">
        <f ca="1">IF(AB437&gt;0,ROUND(PMT(EvalSheet!$F$92/12,EvalSheet!$F$96*12,-C438),5),0)</f>
        <v>0</v>
      </c>
      <c r="E438" s="6">
        <f t="shared" ca="1" si="155"/>
        <v>0</v>
      </c>
      <c r="F438" s="2">
        <f t="shared" ca="1" si="144"/>
        <v>0</v>
      </c>
      <c r="G438" s="80">
        <f t="shared" ca="1" si="145"/>
        <v>0</v>
      </c>
      <c r="H438" s="79">
        <f t="shared" ca="1" si="146"/>
        <v>0</v>
      </c>
      <c r="I438" s="80">
        <f t="shared" ca="1" si="147"/>
        <v>0</v>
      </c>
      <c r="J438" s="80">
        <f t="shared" ca="1" si="148"/>
        <v>0</v>
      </c>
      <c r="K438" s="6">
        <f t="shared" ca="1" si="156"/>
        <v>0</v>
      </c>
      <c r="L438" s="7">
        <v>0</v>
      </c>
      <c r="M438" s="7">
        <f t="shared" ca="1" si="157"/>
        <v>0</v>
      </c>
      <c r="N438" s="7">
        <f t="shared" ca="1" si="158"/>
        <v>0</v>
      </c>
      <c r="O438" s="7">
        <f t="shared" ca="1" si="159"/>
        <v>0</v>
      </c>
      <c r="P438" s="7">
        <f t="shared" ca="1" si="160"/>
        <v>0</v>
      </c>
      <c r="Q438" s="6">
        <f t="shared" ca="1" si="162"/>
        <v>0</v>
      </c>
      <c r="R438" s="7">
        <f t="shared" ca="1" si="163"/>
        <v>0</v>
      </c>
      <c r="S438" s="2">
        <f t="shared" ca="1" si="149"/>
        <v>0</v>
      </c>
      <c r="T438" s="80">
        <f t="shared" ca="1" si="150"/>
        <v>0</v>
      </c>
      <c r="U438" s="79">
        <f t="shared" ca="1" si="151"/>
        <v>0</v>
      </c>
      <c r="V438" s="80">
        <f t="shared" ca="1" si="152"/>
        <v>0</v>
      </c>
      <c r="W438" s="80">
        <f t="shared" ca="1" si="153"/>
        <v>0</v>
      </c>
      <c r="X438">
        <f t="shared" ca="1" si="164"/>
        <v>0</v>
      </c>
      <c r="Y438" s="35">
        <f t="shared" ca="1" si="154"/>
        <v>0</v>
      </c>
      <c r="Z438" s="35">
        <f t="shared" ca="1" si="165"/>
        <v>0</v>
      </c>
      <c r="AA438" s="42">
        <f t="shared" ca="1" si="166"/>
        <v>0</v>
      </c>
      <c r="AB438" s="42">
        <f t="shared" ca="1" si="167"/>
        <v>0</v>
      </c>
    </row>
    <row r="439" spans="2:28" x14ac:dyDescent="0.25">
      <c r="B439">
        <v>437</v>
      </c>
      <c r="C439" s="35">
        <f t="shared" ca="1" si="161"/>
        <v>-27000</v>
      </c>
      <c r="D439" s="46">
        <f ca="1">IF(AB438&gt;0,ROUND(PMT(EvalSheet!$F$92/12,EvalSheet!$F$96*12,-C439),5),0)</f>
        <v>0</v>
      </c>
      <c r="E439" s="6">
        <f t="shared" ca="1" si="155"/>
        <v>0</v>
      </c>
      <c r="F439" s="2">
        <f t="shared" ca="1" si="144"/>
        <v>0</v>
      </c>
      <c r="G439" s="80">
        <f t="shared" ca="1" si="145"/>
        <v>0</v>
      </c>
      <c r="H439" s="79">
        <f t="shared" ca="1" si="146"/>
        <v>0</v>
      </c>
      <c r="I439" s="80">
        <f t="shared" ca="1" si="147"/>
        <v>0</v>
      </c>
      <c r="J439" s="80">
        <f t="shared" ca="1" si="148"/>
        <v>0</v>
      </c>
      <c r="K439" s="6">
        <f t="shared" ca="1" si="156"/>
        <v>0</v>
      </c>
      <c r="L439" s="7">
        <v>0</v>
      </c>
      <c r="M439" s="7">
        <f t="shared" ca="1" si="157"/>
        <v>0</v>
      </c>
      <c r="N439" s="7">
        <f t="shared" ca="1" si="158"/>
        <v>0</v>
      </c>
      <c r="O439" s="7">
        <f t="shared" ca="1" si="159"/>
        <v>0</v>
      </c>
      <c r="P439" s="7">
        <f t="shared" ca="1" si="160"/>
        <v>0</v>
      </c>
      <c r="Q439" s="6">
        <f t="shared" ca="1" si="162"/>
        <v>0</v>
      </c>
      <c r="R439" s="7">
        <f t="shared" ca="1" si="163"/>
        <v>0</v>
      </c>
      <c r="S439" s="2">
        <f t="shared" ca="1" si="149"/>
        <v>0</v>
      </c>
      <c r="T439" s="80">
        <f t="shared" ca="1" si="150"/>
        <v>0</v>
      </c>
      <c r="U439" s="79">
        <f t="shared" ca="1" si="151"/>
        <v>0</v>
      </c>
      <c r="V439" s="80">
        <f t="shared" ca="1" si="152"/>
        <v>0</v>
      </c>
      <c r="W439" s="80">
        <f t="shared" ca="1" si="153"/>
        <v>0</v>
      </c>
      <c r="X439">
        <f t="shared" ca="1" si="164"/>
        <v>0</v>
      </c>
      <c r="Y439" s="35">
        <f t="shared" ca="1" si="154"/>
        <v>0</v>
      </c>
      <c r="Z439" s="35">
        <f t="shared" ca="1" si="165"/>
        <v>0</v>
      </c>
      <c r="AA439" s="42">
        <f t="shared" ca="1" si="166"/>
        <v>0</v>
      </c>
      <c r="AB439" s="42">
        <f t="shared" ca="1" si="167"/>
        <v>0</v>
      </c>
    </row>
    <row r="440" spans="2:28" x14ac:dyDescent="0.25">
      <c r="B440">
        <v>438</v>
      </c>
      <c r="C440" s="35">
        <f t="shared" ca="1" si="161"/>
        <v>-27000</v>
      </c>
      <c r="D440" s="46">
        <f ca="1">IF(AB439&gt;0,ROUND(PMT(EvalSheet!$F$92/12,EvalSheet!$F$96*12,-C440),5),0)</f>
        <v>0</v>
      </c>
      <c r="E440" s="6">
        <f t="shared" ca="1" si="155"/>
        <v>0</v>
      </c>
      <c r="F440" s="2">
        <f t="shared" ca="1" si="144"/>
        <v>0</v>
      </c>
      <c r="G440" s="80">
        <f t="shared" ca="1" si="145"/>
        <v>0</v>
      </c>
      <c r="H440" s="79">
        <f t="shared" ca="1" si="146"/>
        <v>0</v>
      </c>
      <c r="I440" s="80">
        <f t="shared" ca="1" si="147"/>
        <v>0</v>
      </c>
      <c r="J440" s="80">
        <f t="shared" ca="1" si="148"/>
        <v>0</v>
      </c>
      <c r="K440" s="6">
        <f t="shared" ca="1" si="156"/>
        <v>0</v>
      </c>
      <c r="L440" s="7">
        <v>0</v>
      </c>
      <c r="M440" s="7">
        <f t="shared" ca="1" si="157"/>
        <v>0</v>
      </c>
      <c r="N440" s="7">
        <f t="shared" ca="1" si="158"/>
        <v>0</v>
      </c>
      <c r="O440" s="7">
        <f t="shared" ca="1" si="159"/>
        <v>0</v>
      </c>
      <c r="P440" s="7">
        <f t="shared" ca="1" si="160"/>
        <v>0</v>
      </c>
      <c r="Q440" s="6">
        <f t="shared" ca="1" si="162"/>
        <v>0</v>
      </c>
      <c r="R440" s="7">
        <f t="shared" ca="1" si="163"/>
        <v>0</v>
      </c>
      <c r="S440" s="2">
        <f t="shared" ca="1" si="149"/>
        <v>0</v>
      </c>
      <c r="T440" s="80">
        <f t="shared" ca="1" si="150"/>
        <v>0</v>
      </c>
      <c r="U440" s="79">
        <f t="shared" ca="1" si="151"/>
        <v>0</v>
      </c>
      <c r="V440" s="80">
        <f t="shared" ca="1" si="152"/>
        <v>0</v>
      </c>
      <c r="W440" s="80">
        <f t="shared" ca="1" si="153"/>
        <v>0</v>
      </c>
      <c r="X440">
        <f t="shared" ca="1" si="164"/>
        <v>0</v>
      </c>
      <c r="Y440" s="35">
        <f t="shared" ca="1" si="154"/>
        <v>0</v>
      </c>
      <c r="Z440" s="35">
        <f t="shared" ca="1" si="165"/>
        <v>0</v>
      </c>
      <c r="AA440" s="42">
        <f t="shared" ca="1" si="166"/>
        <v>0</v>
      </c>
      <c r="AB440" s="42">
        <f t="shared" ca="1" si="167"/>
        <v>0</v>
      </c>
    </row>
    <row r="441" spans="2:28" x14ac:dyDescent="0.25">
      <c r="B441">
        <v>439</v>
      </c>
      <c r="C441" s="35">
        <f t="shared" ca="1" si="161"/>
        <v>-27000</v>
      </c>
      <c r="D441" s="46">
        <f ca="1">IF(AB440&gt;0,ROUND(PMT(EvalSheet!$F$92/12,EvalSheet!$F$96*12,-C441),5),0)</f>
        <v>0</v>
      </c>
      <c r="E441" s="6">
        <f t="shared" ca="1" si="155"/>
        <v>0</v>
      </c>
      <c r="F441" s="2">
        <f t="shared" ca="1" si="144"/>
        <v>0</v>
      </c>
      <c r="G441" s="80">
        <f t="shared" ca="1" si="145"/>
        <v>0</v>
      </c>
      <c r="H441" s="79">
        <f t="shared" ca="1" si="146"/>
        <v>0</v>
      </c>
      <c r="I441" s="80">
        <f t="shared" ca="1" si="147"/>
        <v>0</v>
      </c>
      <c r="J441" s="80">
        <f t="shared" ca="1" si="148"/>
        <v>0</v>
      </c>
      <c r="K441" s="6">
        <f t="shared" ca="1" si="156"/>
        <v>0</v>
      </c>
      <c r="L441" s="7">
        <v>0</v>
      </c>
      <c r="M441" s="7">
        <f t="shared" ca="1" si="157"/>
        <v>0</v>
      </c>
      <c r="N441" s="7">
        <f t="shared" ca="1" si="158"/>
        <v>0</v>
      </c>
      <c r="O441" s="7">
        <f t="shared" ca="1" si="159"/>
        <v>0</v>
      </c>
      <c r="P441" s="7">
        <f t="shared" ca="1" si="160"/>
        <v>0</v>
      </c>
      <c r="Q441" s="6">
        <f t="shared" ca="1" si="162"/>
        <v>0</v>
      </c>
      <c r="R441" s="7">
        <f t="shared" ca="1" si="163"/>
        <v>0</v>
      </c>
      <c r="S441" s="2">
        <f t="shared" ca="1" si="149"/>
        <v>0</v>
      </c>
      <c r="T441" s="80">
        <f t="shared" ca="1" si="150"/>
        <v>0</v>
      </c>
      <c r="U441" s="79">
        <f t="shared" ca="1" si="151"/>
        <v>0</v>
      </c>
      <c r="V441" s="80">
        <f t="shared" ca="1" si="152"/>
        <v>0</v>
      </c>
      <c r="W441" s="80">
        <f t="shared" ca="1" si="153"/>
        <v>0</v>
      </c>
      <c r="X441">
        <f t="shared" ca="1" si="164"/>
        <v>0</v>
      </c>
      <c r="Y441" s="35">
        <f t="shared" ca="1" si="154"/>
        <v>0</v>
      </c>
      <c r="Z441" s="35">
        <f t="shared" ca="1" si="165"/>
        <v>0</v>
      </c>
      <c r="AA441" s="42">
        <f t="shared" ca="1" si="166"/>
        <v>0</v>
      </c>
      <c r="AB441" s="42">
        <f t="shared" ca="1" si="167"/>
        <v>0</v>
      </c>
    </row>
    <row r="442" spans="2:28" x14ac:dyDescent="0.25">
      <c r="B442">
        <v>440</v>
      </c>
      <c r="C442" s="35">
        <f t="shared" ca="1" si="161"/>
        <v>-27000</v>
      </c>
      <c r="D442" s="46">
        <f ca="1">IF(AB441&gt;0,ROUND(PMT(EvalSheet!$F$92/12,EvalSheet!$F$96*12,-C442),5),0)</f>
        <v>0</v>
      </c>
      <c r="E442" s="6">
        <f t="shared" ca="1" si="155"/>
        <v>0</v>
      </c>
      <c r="F442" s="2">
        <f t="shared" ca="1" si="144"/>
        <v>0</v>
      </c>
      <c r="G442" s="80">
        <f t="shared" ca="1" si="145"/>
        <v>0</v>
      </c>
      <c r="H442" s="79">
        <f t="shared" ca="1" si="146"/>
        <v>0</v>
      </c>
      <c r="I442" s="80">
        <f t="shared" ca="1" si="147"/>
        <v>0</v>
      </c>
      <c r="J442" s="80">
        <f t="shared" ca="1" si="148"/>
        <v>0</v>
      </c>
      <c r="K442" s="6">
        <f t="shared" ca="1" si="156"/>
        <v>0</v>
      </c>
      <c r="L442" s="7">
        <v>0</v>
      </c>
      <c r="M442" s="7">
        <f t="shared" ca="1" si="157"/>
        <v>0</v>
      </c>
      <c r="N442" s="7">
        <f t="shared" ca="1" si="158"/>
        <v>0</v>
      </c>
      <c r="O442" s="7">
        <f t="shared" ca="1" si="159"/>
        <v>0</v>
      </c>
      <c r="P442" s="7">
        <f t="shared" ca="1" si="160"/>
        <v>0</v>
      </c>
      <c r="Q442" s="6">
        <f t="shared" ca="1" si="162"/>
        <v>0</v>
      </c>
      <c r="R442" s="7">
        <f t="shared" ca="1" si="163"/>
        <v>0</v>
      </c>
      <c r="S442" s="2">
        <f t="shared" ca="1" si="149"/>
        <v>0</v>
      </c>
      <c r="T442" s="80">
        <f t="shared" ca="1" si="150"/>
        <v>0</v>
      </c>
      <c r="U442" s="79">
        <f t="shared" ca="1" si="151"/>
        <v>0</v>
      </c>
      <c r="V442" s="80">
        <f t="shared" ca="1" si="152"/>
        <v>0</v>
      </c>
      <c r="W442" s="80">
        <f t="shared" ca="1" si="153"/>
        <v>0</v>
      </c>
      <c r="X442">
        <f t="shared" ca="1" si="164"/>
        <v>0</v>
      </c>
      <c r="Y442" s="35">
        <f t="shared" ca="1" si="154"/>
        <v>0</v>
      </c>
      <c r="Z442" s="35">
        <f t="shared" ca="1" si="165"/>
        <v>0</v>
      </c>
      <c r="AA442" s="42">
        <f t="shared" ca="1" si="166"/>
        <v>0</v>
      </c>
      <c r="AB442" s="42">
        <f t="shared" ca="1" si="167"/>
        <v>0</v>
      </c>
    </row>
    <row r="443" spans="2:28" x14ac:dyDescent="0.25">
      <c r="B443">
        <v>441</v>
      </c>
      <c r="C443" s="35">
        <f t="shared" ca="1" si="161"/>
        <v>-27000</v>
      </c>
      <c r="D443" s="46">
        <f ca="1">IF(AB442&gt;0,ROUND(PMT(EvalSheet!$F$92/12,EvalSheet!$F$96*12,-C443),5),0)</f>
        <v>0</v>
      </c>
      <c r="E443" s="6">
        <f t="shared" ca="1" si="155"/>
        <v>0</v>
      </c>
      <c r="F443" s="2">
        <f t="shared" ca="1" si="144"/>
        <v>0</v>
      </c>
      <c r="G443" s="80">
        <f t="shared" ca="1" si="145"/>
        <v>0</v>
      </c>
      <c r="H443" s="79">
        <f t="shared" ca="1" si="146"/>
        <v>0</v>
      </c>
      <c r="I443" s="80">
        <f t="shared" ca="1" si="147"/>
        <v>0</v>
      </c>
      <c r="J443" s="80">
        <f t="shared" ca="1" si="148"/>
        <v>0</v>
      </c>
      <c r="K443" s="6">
        <f t="shared" ca="1" si="156"/>
        <v>0</v>
      </c>
      <c r="L443" s="7">
        <v>0</v>
      </c>
      <c r="M443" s="7">
        <f t="shared" ca="1" si="157"/>
        <v>0</v>
      </c>
      <c r="N443" s="7">
        <f t="shared" ca="1" si="158"/>
        <v>0</v>
      </c>
      <c r="O443" s="7">
        <f t="shared" ca="1" si="159"/>
        <v>0</v>
      </c>
      <c r="P443" s="7">
        <f t="shared" ca="1" si="160"/>
        <v>0</v>
      </c>
      <c r="Q443" s="6">
        <f t="shared" ca="1" si="162"/>
        <v>0</v>
      </c>
      <c r="R443" s="7">
        <f t="shared" ca="1" si="163"/>
        <v>0</v>
      </c>
      <c r="S443" s="2">
        <f t="shared" ca="1" si="149"/>
        <v>0</v>
      </c>
      <c r="T443" s="80">
        <f t="shared" ca="1" si="150"/>
        <v>0</v>
      </c>
      <c r="U443" s="79">
        <f t="shared" ca="1" si="151"/>
        <v>0</v>
      </c>
      <c r="V443" s="80">
        <f t="shared" ca="1" si="152"/>
        <v>0</v>
      </c>
      <c r="W443" s="80">
        <f t="shared" ca="1" si="153"/>
        <v>0</v>
      </c>
      <c r="X443">
        <f t="shared" ca="1" si="164"/>
        <v>0</v>
      </c>
      <c r="Y443" s="35">
        <f t="shared" ca="1" si="154"/>
        <v>0</v>
      </c>
      <c r="Z443" s="35">
        <f t="shared" ca="1" si="165"/>
        <v>0</v>
      </c>
      <c r="AA443" s="42">
        <f t="shared" ca="1" si="166"/>
        <v>0</v>
      </c>
      <c r="AB443" s="42">
        <f t="shared" ca="1" si="167"/>
        <v>0</v>
      </c>
    </row>
    <row r="444" spans="2:28" x14ac:dyDescent="0.25">
      <c r="B444">
        <v>442</v>
      </c>
      <c r="C444" s="35">
        <f t="shared" ca="1" si="161"/>
        <v>-27000</v>
      </c>
      <c r="D444" s="46">
        <f ca="1">IF(AB443&gt;0,ROUND(PMT(EvalSheet!$F$92/12,EvalSheet!$F$96*12,-C444),5),0)</f>
        <v>0</v>
      </c>
      <c r="E444" s="6">
        <f t="shared" ca="1" si="155"/>
        <v>0</v>
      </c>
      <c r="F444" s="2">
        <f t="shared" ca="1" si="144"/>
        <v>0</v>
      </c>
      <c r="G444" s="80">
        <f t="shared" ca="1" si="145"/>
        <v>0</v>
      </c>
      <c r="H444" s="79">
        <f t="shared" ca="1" si="146"/>
        <v>0</v>
      </c>
      <c r="I444" s="80">
        <f t="shared" ca="1" si="147"/>
        <v>0</v>
      </c>
      <c r="J444" s="80">
        <f t="shared" ca="1" si="148"/>
        <v>0</v>
      </c>
      <c r="K444" s="6">
        <f t="shared" ca="1" si="156"/>
        <v>0</v>
      </c>
      <c r="L444" s="7">
        <v>0</v>
      </c>
      <c r="M444" s="7">
        <f t="shared" ca="1" si="157"/>
        <v>0</v>
      </c>
      <c r="N444" s="7">
        <f t="shared" ca="1" si="158"/>
        <v>0</v>
      </c>
      <c r="O444" s="7">
        <f t="shared" ca="1" si="159"/>
        <v>0</v>
      </c>
      <c r="P444" s="7">
        <f t="shared" ca="1" si="160"/>
        <v>0</v>
      </c>
      <c r="Q444" s="6">
        <f t="shared" ca="1" si="162"/>
        <v>0</v>
      </c>
      <c r="R444" s="7">
        <f t="shared" ca="1" si="163"/>
        <v>0</v>
      </c>
      <c r="S444" s="2">
        <f t="shared" ca="1" si="149"/>
        <v>0</v>
      </c>
      <c r="T444" s="80">
        <f t="shared" ca="1" si="150"/>
        <v>0</v>
      </c>
      <c r="U444" s="79">
        <f t="shared" ca="1" si="151"/>
        <v>0</v>
      </c>
      <c r="V444" s="80">
        <f t="shared" ca="1" si="152"/>
        <v>0</v>
      </c>
      <c r="W444" s="80">
        <f t="shared" ca="1" si="153"/>
        <v>0</v>
      </c>
      <c r="X444">
        <f t="shared" ca="1" si="164"/>
        <v>0</v>
      </c>
      <c r="Y444" s="35">
        <f t="shared" ca="1" si="154"/>
        <v>0</v>
      </c>
      <c r="Z444" s="35">
        <f t="shared" ca="1" si="165"/>
        <v>0</v>
      </c>
      <c r="AA444" s="42">
        <f t="shared" ca="1" si="166"/>
        <v>0</v>
      </c>
      <c r="AB444" s="42">
        <f t="shared" ca="1" si="167"/>
        <v>0</v>
      </c>
    </row>
    <row r="445" spans="2:28" x14ac:dyDescent="0.25">
      <c r="B445">
        <v>443</v>
      </c>
      <c r="C445" s="35">
        <f t="shared" ca="1" si="161"/>
        <v>-27000</v>
      </c>
      <c r="D445" s="46">
        <f ca="1">IF(AB444&gt;0,ROUND(PMT(EvalSheet!$F$92/12,EvalSheet!$F$96*12,-C445),5),0)</f>
        <v>0</v>
      </c>
      <c r="E445" s="6">
        <f t="shared" ca="1" si="155"/>
        <v>0</v>
      </c>
      <c r="F445" s="2">
        <f t="shared" ca="1" si="144"/>
        <v>0</v>
      </c>
      <c r="G445" s="80">
        <f t="shared" ca="1" si="145"/>
        <v>0</v>
      </c>
      <c r="H445" s="79">
        <f t="shared" ca="1" si="146"/>
        <v>0</v>
      </c>
      <c r="I445" s="80">
        <f t="shared" ca="1" si="147"/>
        <v>0</v>
      </c>
      <c r="J445" s="80">
        <f t="shared" ca="1" si="148"/>
        <v>0</v>
      </c>
      <c r="K445" s="6">
        <f t="shared" ca="1" si="156"/>
        <v>0</v>
      </c>
      <c r="L445" s="7">
        <v>0</v>
      </c>
      <c r="M445" s="7">
        <f t="shared" ca="1" si="157"/>
        <v>0</v>
      </c>
      <c r="N445" s="7">
        <f t="shared" ca="1" si="158"/>
        <v>0</v>
      </c>
      <c r="O445" s="7">
        <f t="shared" ca="1" si="159"/>
        <v>0</v>
      </c>
      <c r="P445" s="7">
        <f t="shared" ca="1" si="160"/>
        <v>0</v>
      </c>
      <c r="Q445" s="6">
        <f t="shared" ca="1" si="162"/>
        <v>0</v>
      </c>
      <c r="R445" s="7">
        <f t="shared" ca="1" si="163"/>
        <v>0</v>
      </c>
      <c r="S445" s="2">
        <f t="shared" ca="1" si="149"/>
        <v>0</v>
      </c>
      <c r="T445" s="80">
        <f t="shared" ca="1" si="150"/>
        <v>0</v>
      </c>
      <c r="U445" s="79">
        <f t="shared" ca="1" si="151"/>
        <v>0</v>
      </c>
      <c r="V445" s="80">
        <f t="shared" ca="1" si="152"/>
        <v>0</v>
      </c>
      <c r="W445" s="80">
        <f t="shared" ca="1" si="153"/>
        <v>0</v>
      </c>
      <c r="X445">
        <f t="shared" ca="1" si="164"/>
        <v>0</v>
      </c>
      <c r="Y445" s="35">
        <f t="shared" ca="1" si="154"/>
        <v>0</v>
      </c>
      <c r="Z445" s="35">
        <f t="shared" ca="1" si="165"/>
        <v>0</v>
      </c>
      <c r="AA445" s="42">
        <f t="shared" ca="1" si="166"/>
        <v>0</v>
      </c>
      <c r="AB445" s="42">
        <f t="shared" ca="1" si="167"/>
        <v>0</v>
      </c>
    </row>
    <row r="446" spans="2:28" x14ac:dyDescent="0.25">
      <c r="B446">
        <v>444</v>
      </c>
      <c r="C446" s="35">
        <f t="shared" ca="1" si="161"/>
        <v>-27000</v>
      </c>
      <c r="D446" s="46">
        <f ca="1">IF(AB445&gt;0,ROUND(PMT(EvalSheet!$F$92/12,EvalSheet!$F$96*12,-C446),5),0)</f>
        <v>0</v>
      </c>
      <c r="E446" s="6">
        <f t="shared" ca="1" si="155"/>
        <v>0</v>
      </c>
      <c r="F446" s="2">
        <f t="shared" ca="1" si="144"/>
        <v>0</v>
      </c>
      <c r="G446" s="80">
        <f t="shared" ca="1" si="145"/>
        <v>0</v>
      </c>
      <c r="H446" s="79">
        <f t="shared" ca="1" si="146"/>
        <v>0</v>
      </c>
      <c r="I446" s="80">
        <f t="shared" ca="1" si="147"/>
        <v>0</v>
      </c>
      <c r="J446" s="80">
        <f t="shared" ca="1" si="148"/>
        <v>0</v>
      </c>
      <c r="K446" s="6">
        <f t="shared" ca="1" si="156"/>
        <v>0</v>
      </c>
      <c r="L446" s="7">
        <v>0</v>
      </c>
      <c r="M446" s="7">
        <f t="shared" ca="1" si="157"/>
        <v>0</v>
      </c>
      <c r="N446" s="7">
        <f t="shared" ca="1" si="158"/>
        <v>0</v>
      </c>
      <c r="O446" s="7">
        <f t="shared" ca="1" si="159"/>
        <v>0</v>
      </c>
      <c r="P446" s="7">
        <f t="shared" ca="1" si="160"/>
        <v>0</v>
      </c>
      <c r="Q446" s="6">
        <f t="shared" ca="1" si="162"/>
        <v>0</v>
      </c>
      <c r="R446" s="7">
        <f t="shared" ca="1" si="163"/>
        <v>0</v>
      </c>
      <c r="S446" s="2">
        <f t="shared" ca="1" si="149"/>
        <v>0</v>
      </c>
      <c r="T446" s="80">
        <f t="shared" ca="1" si="150"/>
        <v>0</v>
      </c>
      <c r="U446" s="79">
        <f t="shared" ca="1" si="151"/>
        <v>0</v>
      </c>
      <c r="V446" s="80">
        <f t="shared" ca="1" si="152"/>
        <v>0</v>
      </c>
      <c r="W446" s="80">
        <f t="shared" ca="1" si="153"/>
        <v>0</v>
      </c>
      <c r="X446">
        <f t="shared" ca="1" si="164"/>
        <v>0</v>
      </c>
      <c r="Y446" s="35">
        <f t="shared" ca="1" si="154"/>
        <v>0</v>
      </c>
      <c r="Z446" s="35">
        <f t="shared" ca="1" si="165"/>
        <v>0</v>
      </c>
      <c r="AA446" s="42">
        <f t="shared" ca="1" si="166"/>
        <v>0</v>
      </c>
      <c r="AB446" s="42">
        <f t="shared" ca="1" si="167"/>
        <v>0</v>
      </c>
    </row>
    <row r="447" spans="2:28" x14ac:dyDescent="0.25">
      <c r="B447">
        <v>445</v>
      </c>
      <c r="C447" s="35">
        <f t="shared" ca="1" si="161"/>
        <v>-27000</v>
      </c>
      <c r="D447" s="46">
        <f ca="1">IF(AB446&gt;0,ROUND(PMT(EvalSheet!$F$92/12,EvalSheet!$F$96*12,-C447),5),0)</f>
        <v>0</v>
      </c>
      <c r="E447" s="6">
        <f t="shared" ca="1" si="155"/>
        <v>0</v>
      </c>
      <c r="F447" s="2">
        <f t="shared" ca="1" si="144"/>
        <v>0</v>
      </c>
      <c r="G447" s="80">
        <f t="shared" ca="1" si="145"/>
        <v>0</v>
      </c>
      <c r="H447" s="79">
        <f t="shared" ca="1" si="146"/>
        <v>0</v>
      </c>
      <c r="I447" s="80">
        <f t="shared" ca="1" si="147"/>
        <v>0</v>
      </c>
      <c r="J447" s="80">
        <f t="shared" ca="1" si="148"/>
        <v>0</v>
      </c>
      <c r="K447" s="6">
        <f t="shared" ca="1" si="156"/>
        <v>0</v>
      </c>
      <c r="L447" s="7">
        <v>0</v>
      </c>
      <c r="M447" s="7">
        <f t="shared" ca="1" si="157"/>
        <v>0</v>
      </c>
      <c r="N447" s="7">
        <f t="shared" ca="1" si="158"/>
        <v>0</v>
      </c>
      <c r="O447" s="7">
        <f t="shared" ca="1" si="159"/>
        <v>0</v>
      </c>
      <c r="P447" s="7">
        <f t="shared" ca="1" si="160"/>
        <v>0</v>
      </c>
      <c r="Q447" s="6">
        <f t="shared" ca="1" si="162"/>
        <v>0</v>
      </c>
      <c r="R447" s="7">
        <f t="shared" ca="1" si="163"/>
        <v>0</v>
      </c>
      <c r="S447" s="2">
        <f t="shared" ca="1" si="149"/>
        <v>0</v>
      </c>
      <c r="T447" s="80">
        <f t="shared" ca="1" si="150"/>
        <v>0</v>
      </c>
      <c r="U447" s="79">
        <f t="shared" ca="1" si="151"/>
        <v>0</v>
      </c>
      <c r="V447" s="80">
        <f t="shared" ca="1" si="152"/>
        <v>0</v>
      </c>
      <c r="W447" s="80">
        <f t="shared" ca="1" si="153"/>
        <v>0</v>
      </c>
      <c r="X447">
        <f t="shared" ca="1" si="164"/>
        <v>0</v>
      </c>
      <c r="Y447" s="35">
        <f t="shared" ca="1" si="154"/>
        <v>0</v>
      </c>
      <c r="Z447" s="35">
        <f t="shared" ca="1" si="165"/>
        <v>0</v>
      </c>
      <c r="AA447" s="42">
        <f t="shared" ca="1" si="166"/>
        <v>0</v>
      </c>
      <c r="AB447" s="42">
        <f t="shared" ca="1" si="167"/>
        <v>0</v>
      </c>
    </row>
    <row r="448" spans="2:28" x14ac:dyDescent="0.25">
      <c r="B448">
        <v>446</v>
      </c>
      <c r="C448" s="35">
        <f t="shared" ca="1" si="161"/>
        <v>-27000</v>
      </c>
      <c r="D448" s="46">
        <f ca="1">IF(AB447&gt;0,ROUND(PMT(EvalSheet!$F$92/12,EvalSheet!$F$96*12,-C448),5),0)</f>
        <v>0</v>
      </c>
      <c r="E448" s="6">
        <f t="shared" ca="1" si="155"/>
        <v>0</v>
      </c>
      <c r="F448" s="2">
        <f t="shared" ca="1" si="144"/>
        <v>0</v>
      </c>
      <c r="G448" s="80">
        <f t="shared" ca="1" si="145"/>
        <v>0</v>
      </c>
      <c r="H448" s="79">
        <f t="shared" ca="1" si="146"/>
        <v>0</v>
      </c>
      <c r="I448" s="80">
        <f t="shared" ca="1" si="147"/>
        <v>0</v>
      </c>
      <c r="J448" s="80">
        <f t="shared" ca="1" si="148"/>
        <v>0</v>
      </c>
      <c r="K448" s="6">
        <f t="shared" ca="1" si="156"/>
        <v>0</v>
      </c>
      <c r="L448" s="7">
        <v>0</v>
      </c>
      <c r="M448" s="7">
        <f t="shared" ca="1" si="157"/>
        <v>0</v>
      </c>
      <c r="N448" s="7">
        <f t="shared" ca="1" si="158"/>
        <v>0</v>
      </c>
      <c r="O448" s="7">
        <f t="shared" ca="1" si="159"/>
        <v>0</v>
      </c>
      <c r="P448" s="7">
        <f t="shared" ca="1" si="160"/>
        <v>0</v>
      </c>
      <c r="Q448" s="6">
        <f t="shared" ca="1" si="162"/>
        <v>0</v>
      </c>
      <c r="R448" s="7">
        <f t="shared" ca="1" si="163"/>
        <v>0</v>
      </c>
      <c r="S448" s="2">
        <f t="shared" ca="1" si="149"/>
        <v>0</v>
      </c>
      <c r="T448" s="80">
        <f t="shared" ca="1" si="150"/>
        <v>0</v>
      </c>
      <c r="U448" s="79">
        <f t="shared" ca="1" si="151"/>
        <v>0</v>
      </c>
      <c r="V448" s="80">
        <f t="shared" ca="1" si="152"/>
        <v>0</v>
      </c>
      <c r="W448" s="80">
        <f t="shared" ca="1" si="153"/>
        <v>0</v>
      </c>
      <c r="X448">
        <f t="shared" ca="1" si="164"/>
        <v>0</v>
      </c>
      <c r="Y448" s="35">
        <f t="shared" ca="1" si="154"/>
        <v>0</v>
      </c>
      <c r="Z448" s="35">
        <f t="shared" ca="1" si="165"/>
        <v>0</v>
      </c>
      <c r="AA448" s="42">
        <f t="shared" ca="1" si="166"/>
        <v>0</v>
      </c>
      <c r="AB448" s="42">
        <f t="shared" ca="1" si="167"/>
        <v>0</v>
      </c>
    </row>
    <row r="449" spans="2:28" x14ac:dyDescent="0.25">
      <c r="B449">
        <v>447</v>
      </c>
      <c r="C449" s="35">
        <f t="shared" ca="1" si="161"/>
        <v>-27000</v>
      </c>
      <c r="D449" s="46">
        <f ca="1">IF(AB448&gt;0,ROUND(PMT(EvalSheet!$F$92/12,EvalSheet!$F$96*12,-C449),5),0)</f>
        <v>0</v>
      </c>
      <c r="E449" s="6">
        <f t="shared" ca="1" si="155"/>
        <v>0</v>
      </c>
      <c r="F449" s="2">
        <f t="shared" ca="1" si="144"/>
        <v>0</v>
      </c>
      <c r="G449" s="80">
        <f t="shared" ca="1" si="145"/>
        <v>0</v>
      </c>
      <c r="H449" s="79">
        <f t="shared" ca="1" si="146"/>
        <v>0</v>
      </c>
      <c r="I449" s="80">
        <f t="shared" ca="1" si="147"/>
        <v>0</v>
      </c>
      <c r="J449" s="80">
        <f t="shared" ca="1" si="148"/>
        <v>0</v>
      </c>
      <c r="K449" s="6">
        <f t="shared" ca="1" si="156"/>
        <v>0</v>
      </c>
      <c r="L449" s="7">
        <v>0</v>
      </c>
      <c r="M449" s="7">
        <f t="shared" ca="1" si="157"/>
        <v>0</v>
      </c>
      <c r="N449" s="7">
        <f t="shared" ca="1" si="158"/>
        <v>0</v>
      </c>
      <c r="O449" s="7">
        <f t="shared" ca="1" si="159"/>
        <v>0</v>
      </c>
      <c r="P449" s="7">
        <f t="shared" ca="1" si="160"/>
        <v>0</v>
      </c>
      <c r="Q449" s="6">
        <f t="shared" ca="1" si="162"/>
        <v>0</v>
      </c>
      <c r="R449" s="7">
        <f t="shared" ca="1" si="163"/>
        <v>0</v>
      </c>
      <c r="S449" s="2">
        <f t="shared" ca="1" si="149"/>
        <v>0</v>
      </c>
      <c r="T449" s="80">
        <f t="shared" ca="1" si="150"/>
        <v>0</v>
      </c>
      <c r="U449" s="79">
        <f t="shared" ca="1" si="151"/>
        <v>0</v>
      </c>
      <c r="V449" s="80">
        <f t="shared" ca="1" si="152"/>
        <v>0</v>
      </c>
      <c r="W449" s="80">
        <f t="shared" ca="1" si="153"/>
        <v>0</v>
      </c>
      <c r="X449">
        <f t="shared" ca="1" si="164"/>
        <v>0</v>
      </c>
      <c r="Y449" s="35">
        <f t="shared" ca="1" si="154"/>
        <v>0</v>
      </c>
      <c r="Z449" s="35">
        <f t="shared" ca="1" si="165"/>
        <v>0</v>
      </c>
      <c r="AA449" s="42">
        <f t="shared" ca="1" si="166"/>
        <v>0</v>
      </c>
      <c r="AB449" s="42">
        <f t="shared" ca="1" si="167"/>
        <v>0</v>
      </c>
    </row>
    <row r="450" spans="2:28" x14ac:dyDescent="0.25">
      <c r="B450">
        <v>448</v>
      </c>
      <c r="C450" s="35">
        <f t="shared" ca="1" si="161"/>
        <v>-27000</v>
      </c>
      <c r="D450" s="46">
        <f ca="1">IF(AB449&gt;0,ROUND(PMT(EvalSheet!$F$92/12,EvalSheet!$F$96*12,-C450),5),0)</f>
        <v>0</v>
      </c>
      <c r="E450" s="6">
        <f t="shared" ca="1" si="155"/>
        <v>0</v>
      </c>
      <c r="F450" s="2">
        <f t="shared" ca="1" si="144"/>
        <v>0</v>
      </c>
      <c r="G450" s="80">
        <f t="shared" ca="1" si="145"/>
        <v>0</v>
      </c>
      <c r="H450" s="79">
        <f t="shared" ca="1" si="146"/>
        <v>0</v>
      </c>
      <c r="I450" s="80">
        <f t="shared" ca="1" si="147"/>
        <v>0</v>
      </c>
      <c r="J450" s="80">
        <f t="shared" ca="1" si="148"/>
        <v>0</v>
      </c>
      <c r="K450" s="6">
        <f t="shared" ca="1" si="156"/>
        <v>0</v>
      </c>
      <c r="L450" s="7">
        <v>0</v>
      </c>
      <c r="M450" s="7">
        <f t="shared" ca="1" si="157"/>
        <v>0</v>
      </c>
      <c r="N450" s="7">
        <f t="shared" ca="1" si="158"/>
        <v>0</v>
      </c>
      <c r="O450" s="7">
        <f t="shared" ca="1" si="159"/>
        <v>0</v>
      </c>
      <c r="P450" s="7">
        <f t="shared" ca="1" si="160"/>
        <v>0</v>
      </c>
      <c r="Q450" s="6">
        <f t="shared" ca="1" si="162"/>
        <v>0</v>
      </c>
      <c r="R450" s="7">
        <f t="shared" ca="1" si="163"/>
        <v>0</v>
      </c>
      <c r="S450" s="2">
        <f t="shared" ca="1" si="149"/>
        <v>0</v>
      </c>
      <c r="T450" s="80">
        <f t="shared" ca="1" si="150"/>
        <v>0</v>
      </c>
      <c r="U450" s="79">
        <f t="shared" ca="1" si="151"/>
        <v>0</v>
      </c>
      <c r="V450" s="80">
        <f t="shared" ca="1" si="152"/>
        <v>0</v>
      </c>
      <c r="W450" s="80">
        <f t="shared" ca="1" si="153"/>
        <v>0</v>
      </c>
      <c r="X450">
        <f t="shared" ca="1" si="164"/>
        <v>0</v>
      </c>
      <c r="Y450" s="35">
        <f t="shared" ca="1" si="154"/>
        <v>0</v>
      </c>
      <c r="Z450" s="35">
        <f t="shared" ca="1" si="165"/>
        <v>0</v>
      </c>
      <c r="AA450" s="42">
        <f t="shared" ca="1" si="166"/>
        <v>0</v>
      </c>
      <c r="AB450" s="42">
        <f t="shared" ca="1" si="167"/>
        <v>0</v>
      </c>
    </row>
    <row r="451" spans="2:28" x14ac:dyDescent="0.25">
      <c r="B451">
        <v>449</v>
      </c>
      <c r="C451" s="35">
        <f t="shared" ca="1" si="161"/>
        <v>-27000</v>
      </c>
      <c r="D451" s="46">
        <f ca="1">IF(AB450&gt;0,ROUND(PMT(EvalSheet!$F$92/12,EvalSheet!$F$96*12,-C451),5),0)</f>
        <v>0</v>
      </c>
      <c r="E451" s="6">
        <f t="shared" ca="1" si="155"/>
        <v>0</v>
      </c>
      <c r="F451" s="2">
        <f t="shared" ref="F451:F514" ca="1" si="168">INT(E451)</f>
        <v>0</v>
      </c>
      <c r="G451" s="80">
        <f t="shared" ref="G451:G514" ca="1" si="169">INT((E451-F451)*10)/10</f>
        <v>0</v>
      </c>
      <c r="H451" s="79">
        <f t="shared" ref="H451:H514" ca="1" si="170">E451-F451-G451</f>
        <v>0</v>
      </c>
      <c r="I451" s="80">
        <f t="shared" ref="I451:I514" ca="1" si="171">IF(OR(H451=0.05,H451=0),H451,IF(AND(H451&gt;0.051,H451&lt;0.1),0.1,IF(AND(H451&gt;0.001,H451&lt;0.05),0.05,H451)))</f>
        <v>0</v>
      </c>
      <c r="J451" s="80">
        <f t="shared" ref="J451:J514" ca="1" si="172">F451+G451+I451</f>
        <v>0</v>
      </c>
      <c r="K451" s="6">
        <f t="shared" ca="1" si="156"/>
        <v>0</v>
      </c>
      <c r="L451" s="7">
        <v>0</v>
      </c>
      <c r="M451" s="7">
        <f t="shared" ca="1" si="157"/>
        <v>0</v>
      </c>
      <c r="N451" s="7">
        <f t="shared" ca="1" si="158"/>
        <v>0</v>
      </c>
      <c r="O451" s="7">
        <f t="shared" ca="1" si="159"/>
        <v>0</v>
      </c>
      <c r="P451" s="7">
        <f t="shared" ca="1" si="160"/>
        <v>0</v>
      </c>
      <c r="Q451" s="6">
        <f t="shared" ca="1" si="162"/>
        <v>0</v>
      </c>
      <c r="R451" s="7">
        <f t="shared" ca="1" si="163"/>
        <v>0</v>
      </c>
      <c r="S451" s="2">
        <f t="shared" ref="S451:S514" ca="1" si="173">INT(R451)</f>
        <v>0</v>
      </c>
      <c r="T451" s="80">
        <f t="shared" ref="T451:T514" ca="1" si="174">INT((R451-S451)*10)/10</f>
        <v>0</v>
      </c>
      <c r="U451" s="79">
        <f t="shared" ref="U451:U514" ca="1" si="175">R451-S451-T451</f>
        <v>0</v>
      </c>
      <c r="V451" s="80">
        <f t="shared" ref="V451:V514" ca="1" si="176">IF(OR(U451=0.05,U451=0),U451,IF(AND(U451&gt;0.051,U451&lt;0.1),0.1,IF(AND(U451&gt;0.001,U451&lt;0.05),0.05,U451)))</f>
        <v>0</v>
      </c>
      <c r="W451" s="80">
        <f t="shared" ref="W451:W514" ca="1" si="177">S451+T451+V451</f>
        <v>0</v>
      </c>
      <c r="X451">
        <f t="shared" ca="1" si="164"/>
        <v>0</v>
      </c>
      <c r="Y451" s="35">
        <f t="shared" ca="1" si="154"/>
        <v>0</v>
      </c>
      <c r="Z451" s="35">
        <f t="shared" ca="1" si="165"/>
        <v>0</v>
      </c>
      <c r="AA451" s="42">
        <f t="shared" ca="1" si="166"/>
        <v>0</v>
      </c>
      <c r="AB451" s="42">
        <f t="shared" ca="1" si="167"/>
        <v>0</v>
      </c>
    </row>
    <row r="452" spans="2:28" x14ac:dyDescent="0.25">
      <c r="B452">
        <v>450</v>
      </c>
      <c r="C452" s="35">
        <f t="shared" ca="1" si="161"/>
        <v>-27000</v>
      </c>
      <c r="D452" s="46">
        <f ca="1">IF(AB451&gt;0,ROUND(PMT(EvalSheet!$F$92/12,EvalSheet!$F$96*12,-C452),5),0)</f>
        <v>0</v>
      </c>
      <c r="E452" s="6">
        <f t="shared" ca="1" si="155"/>
        <v>0</v>
      </c>
      <c r="F452" s="2">
        <f t="shared" ca="1" si="168"/>
        <v>0</v>
      </c>
      <c r="G452" s="80">
        <f t="shared" ca="1" si="169"/>
        <v>0</v>
      </c>
      <c r="H452" s="79">
        <f t="shared" ca="1" si="170"/>
        <v>0</v>
      </c>
      <c r="I452" s="80">
        <f t="shared" ca="1" si="171"/>
        <v>0</v>
      </c>
      <c r="J452" s="80">
        <f t="shared" ca="1" si="172"/>
        <v>0</v>
      </c>
      <c r="K452" s="6">
        <f t="shared" ca="1" si="156"/>
        <v>0</v>
      </c>
      <c r="L452" s="7">
        <v>0</v>
      </c>
      <c r="M452" s="7">
        <f t="shared" ca="1" si="157"/>
        <v>0</v>
      </c>
      <c r="N452" s="7">
        <f t="shared" ca="1" si="158"/>
        <v>0</v>
      </c>
      <c r="O452" s="7">
        <f t="shared" ca="1" si="159"/>
        <v>0</v>
      </c>
      <c r="P452" s="7">
        <f t="shared" ca="1" si="160"/>
        <v>0</v>
      </c>
      <c r="Q452" s="6">
        <f t="shared" ca="1" si="162"/>
        <v>0</v>
      </c>
      <c r="R452" s="7">
        <f t="shared" ca="1" si="163"/>
        <v>0</v>
      </c>
      <c r="S452" s="2">
        <f t="shared" ca="1" si="173"/>
        <v>0</v>
      </c>
      <c r="T452" s="80">
        <f t="shared" ca="1" si="174"/>
        <v>0</v>
      </c>
      <c r="U452" s="79">
        <f t="shared" ca="1" si="175"/>
        <v>0</v>
      </c>
      <c r="V452" s="80">
        <f t="shared" ca="1" si="176"/>
        <v>0</v>
      </c>
      <c r="W452" s="80">
        <f t="shared" ca="1" si="177"/>
        <v>0</v>
      </c>
      <c r="X452">
        <f t="shared" ca="1" si="164"/>
        <v>0</v>
      </c>
      <c r="Y452" s="35">
        <f t="shared" ref="Y452:Y515" ca="1" si="178">ROUND(D452+J452+W452+X452,2)</f>
        <v>0</v>
      </c>
      <c r="Z452" s="35">
        <f t="shared" ca="1" si="165"/>
        <v>0</v>
      </c>
      <c r="AA452" s="42">
        <f t="shared" ca="1" si="166"/>
        <v>0</v>
      </c>
      <c r="AB452" s="42">
        <f t="shared" ca="1" si="167"/>
        <v>0</v>
      </c>
    </row>
    <row r="453" spans="2:28" x14ac:dyDescent="0.25">
      <c r="B453">
        <v>451</v>
      </c>
      <c r="C453" s="35">
        <f t="shared" ca="1" si="161"/>
        <v>-27000</v>
      </c>
      <c r="D453" s="46">
        <f ca="1">IF(AB452&gt;0,ROUND(PMT(EvalSheet!$F$92/12,EvalSheet!$F$96*12,-C453),5),0)</f>
        <v>0</v>
      </c>
      <c r="E453" s="6">
        <f t="shared" ref="E453:E516" ca="1" si="179">IF(AB452&gt;0,ROUND(C453*$E$1/1000,2),0)</f>
        <v>0</v>
      </c>
      <c r="F453" s="2">
        <f t="shared" ca="1" si="168"/>
        <v>0</v>
      </c>
      <c r="G453" s="80">
        <f t="shared" ca="1" si="169"/>
        <v>0</v>
      </c>
      <c r="H453" s="79">
        <f t="shared" ca="1" si="170"/>
        <v>0</v>
      </c>
      <c r="I453" s="80">
        <f t="shared" ca="1" si="171"/>
        <v>0</v>
      </c>
      <c r="J453" s="80">
        <f t="shared" ca="1" si="172"/>
        <v>0</v>
      </c>
      <c r="K453" s="6">
        <f t="shared" ref="K453:K516" ca="1" si="180">IF(AB452&gt;0,ROUND($D$1*$K$1,2),0)</f>
        <v>0</v>
      </c>
      <c r="L453" s="7">
        <v>0</v>
      </c>
      <c r="M453" s="7">
        <f t="shared" ref="M453:M516" ca="1" si="181">IF(AB452&gt;0,ROUND($D$1*$M$1,2),0)</f>
        <v>0</v>
      </c>
      <c r="N453" s="7">
        <f t="shared" ref="N453:N516" ca="1" si="182">IF(AB452&gt;0,ROUND($D$1*$N$1,2),0)</f>
        <v>0</v>
      </c>
      <c r="O453" s="7">
        <f t="shared" ref="O453:O516" ca="1" si="183">IF(AB452&gt;0,ROUND($D$1*$O$1,2),0)</f>
        <v>0</v>
      </c>
      <c r="P453" s="7">
        <f t="shared" ref="P453:P516" ca="1" si="184">IF(AB452&gt;0,ROUND($D$1*$P$1,2),0)</f>
        <v>0</v>
      </c>
      <c r="Q453" s="6">
        <f t="shared" ca="1" si="162"/>
        <v>0</v>
      </c>
      <c r="R453" s="7">
        <f t="shared" ca="1" si="163"/>
        <v>0</v>
      </c>
      <c r="S453" s="2">
        <f t="shared" ca="1" si="173"/>
        <v>0</v>
      </c>
      <c r="T453" s="80">
        <f t="shared" ca="1" si="174"/>
        <v>0</v>
      </c>
      <c r="U453" s="79">
        <f t="shared" ca="1" si="175"/>
        <v>0</v>
      </c>
      <c r="V453" s="80">
        <f t="shared" ca="1" si="176"/>
        <v>0</v>
      </c>
      <c r="W453" s="80">
        <f t="shared" ca="1" si="177"/>
        <v>0</v>
      </c>
      <c r="X453">
        <f t="shared" ca="1" si="164"/>
        <v>0</v>
      </c>
      <c r="Y453" s="35">
        <f t="shared" ca="1" si="178"/>
        <v>0</v>
      </c>
      <c r="Z453" s="35">
        <f t="shared" ca="1" si="165"/>
        <v>0</v>
      </c>
      <c r="AA453" s="42">
        <f t="shared" ca="1" si="166"/>
        <v>0</v>
      </c>
      <c r="AB453" s="42">
        <f t="shared" ca="1" si="167"/>
        <v>0</v>
      </c>
    </row>
    <row r="454" spans="2:28" x14ac:dyDescent="0.25">
      <c r="B454">
        <v>452</v>
      </c>
      <c r="C454" s="35">
        <f t="shared" ca="1" si="161"/>
        <v>-27000</v>
      </c>
      <c r="D454" s="46">
        <f ca="1">IF(AB453&gt;0,ROUND(PMT(EvalSheet!$F$92/12,EvalSheet!$F$96*12,-C454),5),0)</f>
        <v>0</v>
      </c>
      <c r="E454" s="6">
        <f t="shared" ca="1" si="179"/>
        <v>0</v>
      </c>
      <c r="F454" s="2">
        <f t="shared" ca="1" si="168"/>
        <v>0</v>
      </c>
      <c r="G454" s="80">
        <f t="shared" ca="1" si="169"/>
        <v>0</v>
      </c>
      <c r="H454" s="79">
        <f t="shared" ca="1" si="170"/>
        <v>0</v>
      </c>
      <c r="I454" s="80">
        <f t="shared" ca="1" si="171"/>
        <v>0</v>
      </c>
      <c r="J454" s="80">
        <f t="shared" ca="1" si="172"/>
        <v>0</v>
      </c>
      <c r="K454" s="6">
        <f t="shared" ca="1" si="180"/>
        <v>0</v>
      </c>
      <c r="L454" s="7">
        <v>0</v>
      </c>
      <c r="M454" s="7">
        <f t="shared" ca="1" si="181"/>
        <v>0</v>
      </c>
      <c r="N454" s="7">
        <f t="shared" ca="1" si="182"/>
        <v>0</v>
      </c>
      <c r="O454" s="7">
        <f t="shared" ca="1" si="183"/>
        <v>0</v>
      </c>
      <c r="P454" s="7">
        <f t="shared" ca="1" si="184"/>
        <v>0</v>
      </c>
      <c r="Q454" s="6">
        <f t="shared" ca="1" si="162"/>
        <v>0</v>
      </c>
      <c r="R454" s="7">
        <f t="shared" ca="1" si="163"/>
        <v>0</v>
      </c>
      <c r="S454" s="2">
        <f t="shared" ca="1" si="173"/>
        <v>0</v>
      </c>
      <c r="T454" s="80">
        <f t="shared" ca="1" si="174"/>
        <v>0</v>
      </c>
      <c r="U454" s="79">
        <f t="shared" ca="1" si="175"/>
        <v>0</v>
      </c>
      <c r="V454" s="80">
        <f t="shared" ca="1" si="176"/>
        <v>0</v>
      </c>
      <c r="W454" s="80">
        <f t="shared" ca="1" si="177"/>
        <v>0</v>
      </c>
      <c r="X454">
        <f t="shared" ca="1" si="164"/>
        <v>0</v>
      </c>
      <c r="Y454" s="35">
        <f t="shared" ca="1" si="178"/>
        <v>0</v>
      </c>
      <c r="Z454" s="35">
        <f t="shared" ca="1" si="165"/>
        <v>0</v>
      </c>
      <c r="AA454" s="42">
        <f t="shared" ca="1" si="166"/>
        <v>0</v>
      </c>
      <c r="AB454" s="42">
        <f t="shared" ca="1" si="167"/>
        <v>0</v>
      </c>
    </row>
    <row r="455" spans="2:28" x14ac:dyDescent="0.25">
      <c r="B455">
        <v>453</v>
      </c>
      <c r="C455" s="35">
        <f t="shared" ref="C455:C518" ca="1" si="185">IF(AB454&gt;0,C454-1000,C454)</f>
        <v>-27000</v>
      </c>
      <c r="D455" s="46">
        <f ca="1">IF(AB454&gt;0,ROUND(PMT(EvalSheet!$F$92/12,EvalSheet!$F$96*12,-C455),5),0)</f>
        <v>0</v>
      </c>
      <c r="E455" s="6">
        <f t="shared" ca="1" si="179"/>
        <v>0</v>
      </c>
      <c r="F455" s="2">
        <f t="shared" ca="1" si="168"/>
        <v>0</v>
      </c>
      <c r="G455" s="80">
        <f t="shared" ca="1" si="169"/>
        <v>0</v>
      </c>
      <c r="H455" s="79">
        <f t="shared" ca="1" si="170"/>
        <v>0</v>
      </c>
      <c r="I455" s="80">
        <f t="shared" ca="1" si="171"/>
        <v>0</v>
      </c>
      <c r="J455" s="80">
        <f t="shared" ca="1" si="172"/>
        <v>0</v>
      </c>
      <c r="K455" s="6">
        <f t="shared" ca="1" si="180"/>
        <v>0</v>
      </c>
      <c r="L455" s="7">
        <v>0</v>
      </c>
      <c r="M455" s="7">
        <f t="shared" ca="1" si="181"/>
        <v>0</v>
      </c>
      <c r="N455" s="7">
        <f t="shared" ca="1" si="182"/>
        <v>0</v>
      </c>
      <c r="O455" s="7">
        <f t="shared" ca="1" si="183"/>
        <v>0</v>
      </c>
      <c r="P455" s="7">
        <f t="shared" ca="1" si="184"/>
        <v>0</v>
      </c>
      <c r="Q455" s="6">
        <f t="shared" ref="Q455:Q518" ca="1" si="186">IF(AB454&gt;0,K455+SUM(M455:P455),0)</f>
        <v>0</v>
      </c>
      <c r="R455" s="7">
        <f t="shared" ref="R455:R518" ca="1" si="187">IF(AB454&gt;0,ROUND(Q455/12,2),0)</f>
        <v>0</v>
      </c>
      <c r="S455" s="2">
        <f t="shared" ca="1" si="173"/>
        <v>0</v>
      </c>
      <c r="T455" s="80">
        <f t="shared" ca="1" si="174"/>
        <v>0</v>
      </c>
      <c r="U455" s="79">
        <f t="shared" ca="1" si="175"/>
        <v>0</v>
      </c>
      <c r="V455" s="80">
        <f t="shared" ca="1" si="176"/>
        <v>0</v>
      </c>
      <c r="W455" s="80">
        <f t="shared" ca="1" si="177"/>
        <v>0</v>
      </c>
      <c r="X455">
        <f t="shared" ref="X455:X518" ca="1" si="188">IF(AB454&gt;0,X454,0)</f>
        <v>0</v>
      </c>
      <c r="Y455" s="35">
        <f t="shared" ca="1" si="178"/>
        <v>0</v>
      </c>
      <c r="Z455" s="35">
        <f t="shared" ref="Z455:Z518" ca="1" si="189">IF(AND(Y455&gt;0,Y456=0),Y455,0)</f>
        <v>0</v>
      </c>
      <c r="AA455" s="42">
        <f t="shared" ref="AA455:AA518" ca="1" si="190">IF(AB454&gt;0,AA454,0)</f>
        <v>0</v>
      </c>
      <c r="AB455" s="42">
        <f t="shared" ref="AB455:AB518" ca="1" si="191">IF(ROUND(Y455-AA455,2)&gt;0,ROUND(Y455-AA455,2),0)</f>
        <v>0</v>
      </c>
    </row>
    <row r="456" spans="2:28" x14ac:dyDescent="0.25">
      <c r="B456">
        <v>454</v>
      </c>
      <c r="C456" s="35">
        <f t="shared" ca="1" si="185"/>
        <v>-27000</v>
      </c>
      <c r="D456" s="46">
        <f ca="1">IF(AB455&gt;0,ROUND(PMT(EvalSheet!$F$92/12,EvalSheet!$F$96*12,-C456),5),0)</f>
        <v>0</v>
      </c>
      <c r="E456" s="6">
        <f t="shared" ca="1" si="179"/>
        <v>0</v>
      </c>
      <c r="F456" s="2">
        <f t="shared" ca="1" si="168"/>
        <v>0</v>
      </c>
      <c r="G456" s="80">
        <f t="shared" ca="1" si="169"/>
        <v>0</v>
      </c>
      <c r="H456" s="79">
        <f t="shared" ca="1" si="170"/>
        <v>0</v>
      </c>
      <c r="I456" s="80">
        <f t="shared" ca="1" si="171"/>
        <v>0</v>
      </c>
      <c r="J456" s="80">
        <f t="shared" ca="1" si="172"/>
        <v>0</v>
      </c>
      <c r="K456" s="6">
        <f t="shared" ca="1" si="180"/>
        <v>0</v>
      </c>
      <c r="L456" s="7">
        <v>0</v>
      </c>
      <c r="M456" s="7">
        <f t="shared" ca="1" si="181"/>
        <v>0</v>
      </c>
      <c r="N456" s="7">
        <f t="shared" ca="1" si="182"/>
        <v>0</v>
      </c>
      <c r="O456" s="7">
        <f t="shared" ca="1" si="183"/>
        <v>0</v>
      </c>
      <c r="P456" s="7">
        <f t="shared" ca="1" si="184"/>
        <v>0</v>
      </c>
      <c r="Q456" s="6">
        <f t="shared" ca="1" si="186"/>
        <v>0</v>
      </c>
      <c r="R456" s="7">
        <f t="shared" ca="1" si="187"/>
        <v>0</v>
      </c>
      <c r="S456" s="2">
        <f t="shared" ca="1" si="173"/>
        <v>0</v>
      </c>
      <c r="T456" s="80">
        <f t="shared" ca="1" si="174"/>
        <v>0</v>
      </c>
      <c r="U456" s="79">
        <f t="shared" ca="1" si="175"/>
        <v>0</v>
      </c>
      <c r="V456" s="80">
        <f t="shared" ca="1" si="176"/>
        <v>0</v>
      </c>
      <c r="W456" s="80">
        <f t="shared" ca="1" si="177"/>
        <v>0</v>
      </c>
      <c r="X456">
        <f t="shared" ca="1" si="188"/>
        <v>0</v>
      </c>
      <c r="Y456" s="35">
        <f t="shared" ca="1" si="178"/>
        <v>0</v>
      </c>
      <c r="Z456" s="35">
        <f t="shared" ca="1" si="189"/>
        <v>0</v>
      </c>
      <c r="AA456" s="42">
        <f t="shared" ca="1" si="190"/>
        <v>0</v>
      </c>
      <c r="AB456" s="42">
        <f t="shared" ca="1" si="191"/>
        <v>0</v>
      </c>
    </row>
    <row r="457" spans="2:28" x14ac:dyDescent="0.25">
      <c r="B457">
        <v>455</v>
      </c>
      <c r="C457" s="35">
        <f t="shared" ca="1" si="185"/>
        <v>-27000</v>
      </c>
      <c r="D457" s="46">
        <f ca="1">IF(AB456&gt;0,ROUND(PMT(EvalSheet!$F$92/12,EvalSheet!$F$96*12,-C457),5),0)</f>
        <v>0</v>
      </c>
      <c r="E457" s="6">
        <f t="shared" ca="1" si="179"/>
        <v>0</v>
      </c>
      <c r="F457" s="2">
        <f t="shared" ca="1" si="168"/>
        <v>0</v>
      </c>
      <c r="G457" s="80">
        <f t="shared" ca="1" si="169"/>
        <v>0</v>
      </c>
      <c r="H457" s="79">
        <f t="shared" ca="1" si="170"/>
        <v>0</v>
      </c>
      <c r="I457" s="80">
        <f t="shared" ca="1" si="171"/>
        <v>0</v>
      </c>
      <c r="J457" s="80">
        <f t="shared" ca="1" si="172"/>
        <v>0</v>
      </c>
      <c r="K457" s="6">
        <f t="shared" ca="1" si="180"/>
        <v>0</v>
      </c>
      <c r="L457" s="7">
        <v>0</v>
      </c>
      <c r="M457" s="7">
        <f t="shared" ca="1" si="181"/>
        <v>0</v>
      </c>
      <c r="N457" s="7">
        <f t="shared" ca="1" si="182"/>
        <v>0</v>
      </c>
      <c r="O457" s="7">
        <f t="shared" ca="1" si="183"/>
        <v>0</v>
      </c>
      <c r="P457" s="7">
        <f t="shared" ca="1" si="184"/>
        <v>0</v>
      </c>
      <c r="Q457" s="6">
        <f t="shared" ca="1" si="186"/>
        <v>0</v>
      </c>
      <c r="R457" s="7">
        <f t="shared" ca="1" si="187"/>
        <v>0</v>
      </c>
      <c r="S457" s="2">
        <f t="shared" ca="1" si="173"/>
        <v>0</v>
      </c>
      <c r="T457" s="80">
        <f t="shared" ca="1" si="174"/>
        <v>0</v>
      </c>
      <c r="U457" s="79">
        <f t="shared" ca="1" si="175"/>
        <v>0</v>
      </c>
      <c r="V457" s="80">
        <f t="shared" ca="1" si="176"/>
        <v>0</v>
      </c>
      <c r="W457" s="80">
        <f t="shared" ca="1" si="177"/>
        <v>0</v>
      </c>
      <c r="X457">
        <f t="shared" ca="1" si="188"/>
        <v>0</v>
      </c>
      <c r="Y457" s="35">
        <f t="shared" ca="1" si="178"/>
        <v>0</v>
      </c>
      <c r="Z457" s="35">
        <f t="shared" ca="1" si="189"/>
        <v>0</v>
      </c>
      <c r="AA457" s="42">
        <f t="shared" ca="1" si="190"/>
        <v>0</v>
      </c>
      <c r="AB457" s="42">
        <f t="shared" ca="1" si="191"/>
        <v>0</v>
      </c>
    </row>
    <row r="458" spans="2:28" x14ac:dyDescent="0.25">
      <c r="B458">
        <v>456</v>
      </c>
      <c r="C458" s="35">
        <f t="shared" ca="1" si="185"/>
        <v>-27000</v>
      </c>
      <c r="D458" s="46">
        <f ca="1">IF(AB457&gt;0,ROUND(PMT(EvalSheet!$F$92/12,EvalSheet!$F$96*12,-C458),5),0)</f>
        <v>0</v>
      </c>
      <c r="E458" s="6">
        <f t="shared" ca="1" si="179"/>
        <v>0</v>
      </c>
      <c r="F458" s="2">
        <f t="shared" ca="1" si="168"/>
        <v>0</v>
      </c>
      <c r="G458" s="80">
        <f t="shared" ca="1" si="169"/>
        <v>0</v>
      </c>
      <c r="H458" s="79">
        <f t="shared" ca="1" si="170"/>
        <v>0</v>
      </c>
      <c r="I458" s="80">
        <f t="shared" ca="1" si="171"/>
        <v>0</v>
      </c>
      <c r="J458" s="80">
        <f t="shared" ca="1" si="172"/>
        <v>0</v>
      </c>
      <c r="K458" s="6">
        <f t="shared" ca="1" si="180"/>
        <v>0</v>
      </c>
      <c r="L458" s="7">
        <v>0</v>
      </c>
      <c r="M458" s="7">
        <f t="shared" ca="1" si="181"/>
        <v>0</v>
      </c>
      <c r="N458" s="7">
        <f t="shared" ca="1" si="182"/>
        <v>0</v>
      </c>
      <c r="O458" s="7">
        <f t="shared" ca="1" si="183"/>
        <v>0</v>
      </c>
      <c r="P458" s="7">
        <f t="shared" ca="1" si="184"/>
        <v>0</v>
      </c>
      <c r="Q458" s="6">
        <f t="shared" ca="1" si="186"/>
        <v>0</v>
      </c>
      <c r="R458" s="7">
        <f t="shared" ca="1" si="187"/>
        <v>0</v>
      </c>
      <c r="S458" s="2">
        <f t="shared" ca="1" si="173"/>
        <v>0</v>
      </c>
      <c r="T458" s="80">
        <f t="shared" ca="1" si="174"/>
        <v>0</v>
      </c>
      <c r="U458" s="79">
        <f t="shared" ca="1" si="175"/>
        <v>0</v>
      </c>
      <c r="V458" s="80">
        <f t="shared" ca="1" si="176"/>
        <v>0</v>
      </c>
      <c r="W458" s="80">
        <f t="shared" ca="1" si="177"/>
        <v>0</v>
      </c>
      <c r="X458">
        <f t="shared" ca="1" si="188"/>
        <v>0</v>
      </c>
      <c r="Y458" s="35">
        <f t="shared" ca="1" si="178"/>
        <v>0</v>
      </c>
      <c r="Z458" s="35">
        <f t="shared" ca="1" si="189"/>
        <v>0</v>
      </c>
      <c r="AA458" s="42">
        <f t="shared" ca="1" si="190"/>
        <v>0</v>
      </c>
      <c r="AB458" s="42">
        <f t="shared" ca="1" si="191"/>
        <v>0</v>
      </c>
    </row>
    <row r="459" spans="2:28" x14ac:dyDescent="0.25">
      <c r="B459">
        <v>457</v>
      </c>
      <c r="C459" s="35">
        <f t="shared" ca="1" si="185"/>
        <v>-27000</v>
      </c>
      <c r="D459" s="46">
        <f ca="1">IF(AB458&gt;0,ROUND(PMT(EvalSheet!$F$92/12,EvalSheet!$F$96*12,-C459),5),0)</f>
        <v>0</v>
      </c>
      <c r="E459" s="6">
        <f t="shared" ca="1" si="179"/>
        <v>0</v>
      </c>
      <c r="F459" s="2">
        <f t="shared" ca="1" si="168"/>
        <v>0</v>
      </c>
      <c r="G459" s="80">
        <f t="shared" ca="1" si="169"/>
        <v>0</v>
      </c>
      <c r="H459" s="79">
        <f t="shared" ca="1" si="170"/>
        <v>0</v>
      </c>
      <c r="I459" s="80">
        <f t="shared" ca="1" si="171"/>
        <v>0</v>
      </c>
      <c r="J459" s="80">
        <f t="shared" ca="1" si="172"/>
        <v>0</v>
      </c>
      <c r="K459" s="6">
        <f t="shared" ca="1" si="180"/>
        <v>0</v>
      </c>
      <c r="L459" s="7">
        <v>0</v>
      </c>
      <c r="M459" s="7">
        <f t="shared" ca="1" si="181"/>
        <v>0</v>
      </c>
      <c r="N459" s="7">
        <f t="shared" ca="1" si="182"/>
        <v>0</v>
      </c>
      <c r="O459" s="7">
        <f t="shared" ca="1" si="183"/>
        <v>0</v>
      </c>
      <c r="P459" s="7">
        <f t="shared" ca="1" si="184"/>
        <v>0</v>
      </c>
      <c r="Q459" s="6">
        <f t="shared" ca="1" si="186"/>
        <v>0</v>
      </c>
      <c r="R459" s="7">
        <f t="shared" ca="1" si="187"/>
        <v>0</v>
      </c>
      <c r="S459" s="2">
        <f t="shared" ca="1" si="173"/>
        <v>0</v>
      </c>
      <c r="T459" s="80">
        <f t="shared" ca="1" si="174"/>
        <v>0</v>
      </c>
      <c r="U459" s="79">
        <f t="shared" ca="1" si="175"/>
        <v>0</v>
      </c>
      <c r="V459" s="80">
        <f t="shared" ca="1" si="176"/>
        <v>0</v>
      </c>
      <c r="W459" s="80">
        <f t="shared" ca="1" si="177"/>
        <v>0</v>
      </c>
      <c r="X459">
        <f t="shared" ca="1" si="188"/>
        <v>0</v>
      </c>
      <c r="Y459" s="35">
        <f t="shared" ca="1" si="178"/>
        <v>0</v>
      </c>
      <c r="Z459" s="35">
        <f t="shared" ca="1" si="189"/>
        <v>0</v>
      </c>
      <c r="AA459" s="42">
        <f t="shared" ca="1" si="190"/>
        <v>0</v>
      </c>
      <c r="AB459" s="42">
        <f t="shared" ca="1" si="191"/>
        <v>0</v>
      </c>
    </row>
    <row r="460" spans="2:28" x14ac:dyDescent="0.25">
      <c r="B460">
        <v>458</v>
      </c>
      <c r="C460" s="35">
        <f t="shared" ca="1" si="185"/>
        <v>-27000</v>
      </c>
      <c r="D460" s="46">
        <f ca="1">IF(AB459&gt;0,ROUND(PMT(EvalSheet!$F$92/12,EvalSheet!$F$96*12,-C460),5),0)</f>
        <v>0</v>
      </c>
      <c r="E460" s="6">
        <f t="shared" ca="1" si="179"/>
        <v>0</v>
      </c>
      <c r="F460" s="2">
        <f t="shared" ca="1" si="168"/>
        <v>0</v>
      </c>
      <c r="G460" s="80">
        <f t="shared" ca="1" si="169"/>
        <v>0</v>
      </c>
      <c r="H460" s="79">
        <f t="shared" ca="1" si="170"/>
        <v>0</v>
      </c>
      <c r="I460" s="80">
        <f t="shared" ca="1" si="171"/>
        <v>0</v>
      </c>
      <c r="J460" s="80">
        <f t="shared" ca="1" si="172"/>
        <v>0</v>
      </c>
      <c r="K460" s="6">
        <f t="shared" ca="1" si="180"/>
        <v>0</v>
      </c>
      <c r="L460" s="7">
        <v>0</v>
      </c>
      <c r="M460" s="7">
        <f t="shared" ca="1" si="181"/>
        <v>0</v>
      </c>
      <c r="N460" s="7">
        <f t="shared" ca="1" si="182"/>
        <v>0</v>
      </c>
      <c r="O460" s="7">
        <f t="shared" ca="1" si="183"/>
        <v>0</v>
      </c>
      <c r="P460" s="7">
        <f t="shared" ca="1" si="184"/>
        <v>0</v>
      </c>
      <c r="Q460" s="6">
        <f t="shared" ca="1" si="186"/>
        <v>0</v>
      </c>
      <c r="R460" s="7">
        <f t="shared" ca="1" si="187"/>
        <v>0</v>
      </c>
      <c r="S460" s="2">
        <f t="shared" ca="1" si="173"/>
        <v>0</v>
      </c>
      <c r="T460" s="80">
        <f t="shared" ca="1" si="174"/>
        <v>0</v>
      </c>
      <c r="U460" s="79">
        <f t="shared" ca="1" si="175"/>
        <v>0</v>
      </c>
      <c r="V460" s="80">
        <f t="shared" ca="1" si="176"/>
        <v>0</v>
      </c>
      <c r="W460" s="80">
        <f t="shared" ca="1" si="177"/>
        <v>0</v>
      </c>
      <c r="X460">
        <f t="shared" ca="1" si="188"/>
        <v>0</v>
      </c>
      <c r="Y460" s="35">
        <f t="shared" ca="1" si="178"/>
        <v>0</v>
      </c>
      <c r="Z460" s="35">
        <f t="shared" ca="1" si="189"/>
        <v>0</v>
      </c>
      <c r="AA460" s="42">
        <f t="shared" ca="1" si="190"/>
        <v>0</v>
      </c>
      <c r="AB460" s="42">
        <f t="shared" ca="1" si="191"/>
        <v>0</v>
      </c>
    </row>
    <row r="461" spans="2:28" x14ac:dyDescent="0.25">
      <c r="B461">
        <v>459</v>
      </c>
      <c r="C461" s="35">
        <f t="shared" ca="1" si="185"/>
        <v>-27000</v>
      </c>
      <c r="D461" s="46">
        <f ca="1">IF(AB460&gt;0,ROUND(PMT(EvalSheet!$F$92/12,EvalSheet!$F$96*12,-C461),5),0)</f>
        <v>0</v>
      </c>
      <c r="E461" s="6">
        <f t="shared" ca="1" si="179"/>
        <v>0</v>
      </c>
      <c r="F461" s="2">
        <f t="shared" ca="1" si="168"/>
        <v>0</v>
      </c>
      <c r="G461" s="80">
        <f t="shared" ca="1" si="169"/>
        <v>0</v>
      </c>
      <c r="H461" s="79">
        <f t="shared" ca="1" si="170"/>
        <v>0</v>
      </c>
      <c r="I461" s="80">
        <f t="shared" ca="1" si="171"/>
        <v>0</v>
      </c>
      <c r="J461" s="80">
        <f t="shared" ca="1" si="172"/>
        <v>0</v>
      </c>
      <c r="K461" s="6">
        <f t="shared" ca="1" si="180"/>
        <v>0</v>
      </c>
      <c r="L461" s="7">
        <v>0</v>
      </c>
      <c r="M461" s="7">
        <f t="shared" ca="1" si="181"/>
        <v>0</v>
      </c>
      <c r="N461" s="7">
        <f t="shared" ca="1" si="182"/>
        <v>0</v>
      </c>
      <c r="O461" s="7">
        <f t="shared" ca="1" si="183"/>
        <v>0</v>
      </c>
      <c r="P461" s="7">
        <f t="shared" ca="1" si="184"/>
        <v>0</v>
      </c>
      <c r="Q461" s="6">
        <f t="shared" ca="1" si="186"/>
        <v>0</v>
      </c>
      <c r="R461" s="7">
        <f t="shared" ca="1" si="187"/>
        <v>0</v>
      </c>
      <c r="S461" s="2">
        <f t="shared" ca="1" si="173"/>
        <v>0</v>
      </c>
      <c r="T461" s="80">
        <f t="shared" ca="1" si="174"/>
        <v>0</v>
      </c>
      <c r="U461" s="79">
        <f t="shared" ca="1" si="175"/>
        <v>0</v>
      </c>
      <c r="V461" s="80">
        <f t="shared" ca="1" si="176"/>
        <v>0</v>
      </c>
      <c r="W461" s="80">
        <f t="shared" ca="1" si="177"/>
        <v>0</v>
      </c>
      <c r="X461">
        <f t="shared" ca="1" si="188"/>
        <v>0</v>
      </c>
      <c r="Y461" s="35">
        <f t="shared" ca="1" si="178"/>
        <v>0</v>
      </c>
      <c r="Z461" s="35">
        <f t="shared" ca="1" si="189"/>
        <v>0</v>
      </c>
      <c r="AA461" s="42">
        <f t="shared" ca="1" si="190"/>
        <v>0</v>
      </c>
      <c r="AB461" s="42">
        <f t="shared" ca="1" si="191"/>
        <v>0</v>
      </c>
    </row>
    <row r="462" spans="2:28" x14ac:dyDescent="0.25">
      <c r="B462">
        <v>460</v>
      </c>
      <c r="C462" s="35">
        <f t="shared" ca="1" si="185"/>
        <v>-27000</v>
      </c>
      <c r="D462" s="46">
        <f ca="1">IF(AB461&gt;0,ROUND(PMT(EvalSheet!$F$92/12,EvalSheet!$F$96*12,-C462),5),0)</f>
        <v>0</v>
      </c>
      <c r="E462" s="6">
        <f t="shared" ca="1" si="179"/>
        <v>0</v>
      </c>
      <c r="F462" s="2">
        <f t="shared" ca="1" si="168"/>
        <v>0</v>
      </c>
      <c r="G462" s="80">
        <f t="shared" ca="1" si="169"/>
        <v>0</v>
      </c>
      <c r="H462" s="79">
        <f t="shared" ca="1" si="170"/>
        <v>0</v>
      </c>
      <c r="I462" s="80">
        <f t="shared" ca="1" si="171"/>
        <v>0</v>
      </c>
      <c r="J462" s="80">
        <f t="shared" ca="1" si="172"/>
        <v>0</v>
      </c>
      <c r="K462" s="6">
        <f t="shared" ca="1" si="180"/>
        <v>0</v>
      </c>
      <c r="L462" s="7">
        <v>0</v>
      </c>
      <c r="M462" s="7">
        <f t="shared" ca="1" si="181"/>
        <v>0</v>
      </c>
      <c r="N462" s="7">
        <f t="shared" ca="1" si="182"/>
        <v>0</v>
      </c>
      <c r="O462" s="7">
        <f t="shared" ca="1" si="183"/>
        <v>0</v>
      </c>
      <c r="P462" s="7">
        <f t="shared" ca="1" si="184"/>
        <v>0</v>
      </c>
      <c r="Q462" s="6">
        <f t="shared" ca="1" si="186"/>
        <v>0</v>
      </c>
      <c r="R462" s="7">
        <f t="shared" ca="1" si="187"/>
        <v>0</v>
      </c>
      <c r="S462" s="2">
        <f t="shared" ca="1" si="173"/>
        <v>0</v>
      </c>
      <c r="T462" s="80">
        <f t="shared" ca="1" si="174"/>
        <v>0</v>
      </c>
      <c r="U462" s="79">
        <f t="shared" ca="1" si="175"/>
        <v>0</v>
      </c>
      <c r="V462" s="80">
        <f t="shared" ca="1" si="176"/>
        <v>0</v>
      </c>
      <c r="W462" s="80">
        <f t="shared" ca="1" si="177"/>
        <v>0</v>
      </c>
      <c r="X462">
        <f t="shared" ca="1" si="188"/>
        <v>0</v>
      </c>
      <c r="Y462" s="35">
        <f t="shared" ca="1" si="178"/>
        <v>0</v>
      </c>
      <c r="Z462" s="35">
        <f t="shared" ca="1" si="189"/>
        <v>0</v>
      </c>
      <c r="AA462" s="42">
        <f t="shared" ca="1" si="190"/>
        <v>0</v>
      </c>
      <c r="AB462" s="42">
        <f t="shared" ca="1" si="191"/>
        <v>0</v>
      </c>
    </row>
    <row r="463" spans="2:28" x14ac:dyDescent="0.25">
      <c r="B463">
        <v>461</v>
      </c>
      <c r="C463" s="35">
        <f t="shared" ca="1" si="185"/>
        <v>-27000</v>
      </c>
      <c r="D463" s="46">
        <f ca="1">IF(AB462&gt;0,ROUND(PMT(EvalSheet!$F$92/12,EvalSheet!$F$96*12,-C463),5),0)</f>
        <v>0</v>
      </c>
      <c r="E463" s="6">
        <f t="shared" ca="1" si="179"/>
        <v>0</v>
      </c>
      <c r="F463" s="2">
        <f t="shared" ca="1" si="168"/>
        <v>0</v>
      </c>
      <c r="G463" s="80">
        <f t="shared" ca="1" si="169"/>
        <v>0</v>
      </c>
      <c r="H463" s="79">
        <f t="shared" ca="1" si="170"/>
        <v>0</v>
      </c>
      <c r="I463" s="80">
        <f t="shared" ca="1" si="171"/>
        <v>0</v>
      </c>
      <c r="J463" s="80">
        <f t="shared" ca="1" si="172"/>
        <v>0</v>
      </c>
      <c r="K463" s="6">
        <f t="shared" ca="1" si="180"/>
        <v>0</v>
      </c>
      <c r="L463" s="7">
        <v>0</v>
      </c>
      <c r="M463" s="7">
        <f t="shared" ca="1" si="181"/>
        <v>0</v>
      </c>
      <c r="N463" s="7">
        <f t="shared" ca="1" si="182"/>
        <v>0</v>
      </c>
      <c r="O463" s="7">
        <f t="shared" ca="1" si="183"/>
        <v>0</v>
      </c>
      <c r="P463" s="7">
        <f t="shared" ca="1" si="184"/>
        <v>0</v>
      </c>
      <c r="Q463" s="6">
        <f t="shared" ca="1" si="186"/>
        <v>0</v>
      </c>
      <c r="R463" s="7">
        <f t="shared" ca="1" si="187"/>
        <v>0</v>
      </c>
      <c r="S463" s="2">
        <f t="shared" ca="1" si="173"/>
        <v>0</v>
      </c>
      <c r="T463" s="80">
        <f t="shared" ca="1" si="174"/>
        <v>0</v>
      </c>
      <c r="U463" s="79">
        <f t="shared" ca="1" si="175"/>
        <v>0</v>
      </c>
      <c r="V463" s="80">
        <f t="shared" ca="1" si="176"/>
        <v>0</v>
      </c>
      <c r="W463" s="80">
        <f t="shared" ca="1" si="177"/>
        <v>0</v>
      </c>
      <c r="X463">
        <f t="shared" ca="1" si="188"/>
        <v>0</v>
      </c>
      <c r="Y463" s="35">
        <f t="shared" ca="1" si="178"/>
        <v>0</v>
      </c>
      <c r="Z463" s="35">
        <f t="shared" ca="1" si="189"/>
        <v>0</v>
      </c>
      <c r="AA463" s="42">
        <f t="shared" ca="1" si="190"/>
        <v>0</v>
      </c>
      <c r="AB463" s="42">
        <f t="shared" ca="1" si="191"/>
        <v>0</v>
      </c>
    </row>
    <row r="464" spans="2:28" x14ac:dyDescent="0.25">
      <c r="B464">
        <v>462</v>
      </c>
      <c r="C464" s="35">
        <f t="shared" ca="1" si="185"/>
        <v>-27000</v>
      </c>
      <c r="D464" s="46">
        <f ca="1">IF(AB463&gt;0,ROUND(PMT(EvalSheet!$F$92/12,EvalSheet!$F$96*12,-C464),5),0)</f>
        <v>0</v>
      </c>
      <c r="E464" s="6">
        <f t="shared" ca="1" si="179"/>
        <v>0</v>
      </c>
      <c r="F464" s="2">
        <f t="shared" ca="1" si="168"/>
        <v>0</v>
      </c>
      <c r="G464" s="80">
        <f t="shared" ca="1" si="169"/>
        <v>0</v>
      </c>
      <c r="H464" s="79">
        <f t="shared" ca="1" si="170"/>
        <v>0</v>
      </c>
      <c r="I464" s="80">
        <f t="shared" ca="1" si="171"/>
        <v>0</v>
      </c>
      <c r="J464" s="80">
        <f t="shared" ca="1" si="172"/>
        <v>0</v>
      </c>
      <c r="K464" s="6">
        <f t="shared" ca="1" si="180"/>
        <v>0</v>
      </c>
      <c r="L464" s="7">
        <v>0</v>
      </c>
      <c r="M464" s="7">
        <f t="shared" ca="1" si="181"/>
        <v>0</v>
      </c>
      <c r="N464" s="7">
        <f t="shared" ca="1" si="182"/>
        <v>0</v>
      </c>
      <c r="O464" s="7">
        <f t="shared" ca="1" si="183"/>
        <v>0</v>
      </c>
      <c r="P464" s="7">
        <f t="shared" ca="1" si="184"/>
        <v>0</v>
      </c>
      <c r="Q464" s="6">
        <f t="shared" ca="1" si="186"/>
        <v>0</v>
      </c>
      <c r="R464" s="7">
        <f t="shared" ca="1" si="187"/>
        <v>0</v>
      </c>
      <c r="S464" s="2">
        <f t="shared" ca="1" si="173"/>
        <v>0</v>
      </c>
      <c r="T464" s="80">
        <f t="shared" ca="1" si="174"/>
        <v>0</v>
      </c>
      <c r="U464" s="79">
        <f t="shared" ca="1" si="175"/>
        <v>0</v>
      </c>
      <c r="V464" s="80">
        <f t="shared" ca="1" si="176"/>
        <v>0</v>
      </c>
      <c r="W464" s="80">
        <f t="shared" ca="1" si="177"/>
        <v>0</v>
      </c>
      <c r="X464">
        <f t="shared" ca="1" si="188"/>
        <v>0</v>
      </c>
      <c r="Y464" s="35">
        <f t="shared" ca="1" si="178"/>
        <v>0</v>
      </c>
      <c r="Z464" s="35">
        <f t="shared" ca="1" si="189"/>
        <v>0</v>
      </c>
      <c r="AA464" s="42">
        <f t="shared" ca="1" si="190"/>
        <v>0</v>
      </c>
      <c r="AB464" s="42">
        <f t="shared" ca="1" si="191"/>
        <v>0</v>
      </c>
    </row>
    <row r="465" spans="2:28" x14ac:dyDescent="0.25">
      <c r="B465">
        <v>463</v>
      </c>
      <c r="C465" s="35">
        <f t="shared" ca="1" si="185"/>
        <v>-27000</v>
      </c>
      <c r="D465" s="46">
        <f ca="1">IF(AB464&gt;0,ROUND(PMT(EvalSheet!$F$92/12,EvalSheet!$F$96*12,-C465),5),0)</f>
        <v>0</v>
      </c>
      <c r="E465" s="6">
        <f t="shared" ca="1" si="179"/>
        <v>0</v>
      </c>
      <c r="F465" s="2">
        <f t="shared" ca="1" si="168"/>
        <v>0</v>
      </c>
      <c r="G465" s="80">
        <f t="shared" ca="1" si="169"/>
        <v>0</v>
      </c>
      <c r="H465" s="79">
        <f t="shared" ca="1" si="170"/>
        <v>0</v>
      </c>
      <c r="I465" s="80">
        <f t="shared" ca="1" si="171"/>
        <v>0</v>
      </c>
      <c r="J465" s="80">
        <f t="shared" ca="1" si="172"/>
        <v>0</v>
      </c>
      <c r="K465" s="6">
        <f t="shared" ca="1" si="180"/>
        <v>0</v>
      </c>
      <c r="L465" s="7">
        <v>0</v>
      </c>
      <c r="M465" s="7">
        <f t="shared" ca="1" si="181"/>
        <v>0</v>
      </c>
      <c r="N465" s="7">
        <f t="shared" ca="1" si="182"/>
        <v>0</v>
      </c>
      <c r="O465" s="7">
        <f t="shared" ca="1" si="183"/>
        <v>0</v>
      </c>
      <c r="P465" s="7">
        <f t="shared" ca="1" si="184"/>
        <v>0</v>
      </c>
      <c r="Q465" s="6">
        <f t="shared" ca="1" si="186"/>
        <v>0</v>
      </c>
      <c r="R465" s="7">
        <f t="shared" ca="1" si="187"/>
        <v>0</v>
      </c>
      <c r="S465" s="2">
        <f t="shared" ca="1" si="173"/>
        <v>0</v>
      </c>
      <c r="T465" s="80">
        <f t="shared" ca="1" si="174"/>
        <v>0</v>
      </c>
      <c r="U465" s="79">
        <f t="shared" ca="1" si="175"/>
        <v>0</v>
      </c>
      <c r="V465" s="80">
        <f t="shared" ca="1" si="176"/>
        <v>0</v>
      </c>
      <c r="W465" s="80">
        <f t="shared" ca="1" si="177"/>
        <v>0</v>
      </c>
      <c r="X465">
        <f t="shared" ca="1" si="188"/>
        <v>0</v>
      </c>
      <c r="Y465" s="35">
        <f t="shared" ca="1" si="178"/>
        <v>0</v>
      </c>
      <c r="Z465" s="35">
        <f t="shared" ca="1" si="189"/>
        <v>0</v>
      </c>
      <c r="AA465" s="42">
        <f t="shared" ca="1" si="190"/>
        <v>0</v>
      </c>
      <c r="AB465" s="42">
        <f t="shared" ca="1" si="191"/>
        <v>0</v>
      </c>
    </row>
    <row r="466" spans="2:28" x14ac:dyDescent="0.25">
      <c r="B466">
        <v>464</v>
      </c>
      <c r="C466" s="35">
        <f t="shared" ca="1" si="185"/>
        <v>-27000</v>
      </c>
      <c r="D466" s="46">
        <f ca="1">IF(AB465&gt;0,ROUND(PMT(EvalSheet!$F$92/12,EvalSheet!$F$96*12,-C466),5),0)</f>
        <v>0</v>
      </c>
      <c r="E466" s="6">
        <f t="shared" ca="1" si="179"/>
        <v>0</v>
      </c>
      <c r="F466" s="2">
        <f t="shared" ca="1" si="168"/>
        <v>0</v>
      </c>
      <c r="G466" s="80">
        <f t="shared" ca="1" si="169"/>
        <v>0</v>
      </c>
      <c r="H466" s="79">
        <f t="shared" ca="1" si="170"/>
        <v>0</v>
      </c>
      <c r="I466" s="80">
        <f t="shared" ca="1" si="171"/>
        <v>0</v>
      </c>
      <c r="J466" s="80">
        <f t="shared" ca="1" si="172"/>
        <v>0</v>
      </c>
      <c r="K466" s="6">
        <f t="shared" ca="1" si="180"/>
        <v>0</v>
      </c>
      <c r="L466" s="7">
        <v>0</v>
      </c>
      <c r="M466" s="7">
        <f t="shared" ca="1" si="181"/>
        <v>0</v>
      </c>
      <c r="N466" s="7">
        <f t="shared" ca="1" si="182"/>
        <v>0</v>
      </c>
      <c r="O466" s="7">
        <f t="shared" ca="1" si="183"/>
        <v>0</v>
      </c>
      <c r="P466" s="7">
        <f t="shared" ca="1" si="184"/>
        <v>0</v>
      </c>
      <c r="Q466" s="6">
        <f t="shared" ca="1" si="186"/>
        <v>0</v>
      </c>
      <c r="R466" s="7">
        <f t="shared" ca="1" si="187"/>
        <v>0</v>
      </c>
      <c r="S466" s="2">
        <f t="shared" ca="1" si="173"/>
        <v>0</v>
      </c>
      <c r="T466" s="80">
        <f t="shared" ca="1" si="174"/>
        <v>0</v>
      </c>
      <c r="U466" s="79">
        <f t="shared" ca="1" si="175"/>
        <v>0</v>
      </c>
      <c r="V466" s="80">
        <f t="shared" ca="1" si="176"/>
        <v>0</v>
      </c>
      <c r="W466" s="80">
        <f t="shared" ca="1" si="177"/>
        <v>0</v>
      </c>
      <c r="X466">
        <f t="shared" ca="1" si="188"/>
        <v>0</v>
      </c>
      <c r="Y466" s="35">
        <f t="shared" ca="1" si="178"/>
        <v>0</v>
      </c>
      <c r="Z466" s="35">
        <f t="shared" ca="1" si="189"/>
        <v>0</v>
      </c>
      <c r="AA466" s="42">
        <f t="shared" ca="1" si="190"/>
        <v>0</v>
      </c>
      <c r="AB466" s="42">
        <f t="shared" ca="1" si="191"/>
        <v>0</v>
      </c>
    </row>
    <row r="467" spans="2:28" x14ac:dyDescent="0.25">
      <c r="B467">
        <v>465</v>
      </c>
      <c r="C467" s="35">
        <f t="shared" ca="1" si="185"/>
        <v>-27000</v>
      </c>
      <c r="D467" s="46">
        <f ca="1">IF(AB466&gt;0,ROUND(PMT(EvalSheet!$F$92/12,EvalSheet!$F$96*12,-C467),5),0)</f>
        <v>0</v>
      </c>
      <c r="E467" s="6">
        <f t="shared" ca="1" si="179"/>
        <v>0</v>
      </c>
      <c r="F467" s="2">
        <f t="shared" ca="1" si="168"/>
        <v>0</v>
      </c>
      <c r="G467" s="80">
        <f t="shared" ca="1" si="169"/>
        <v>0</v>
      </c>
      <c r="H467" s="79">
        <f t="shared" ca="1" si="170"/>
        <v>0</v>
      </c>
      <c r="I467" s="80">
        <f t="shared" ca="1" si="171"/>
        <v>0</v>
      </c>
      <c r="J467" s="80">
        <f t="shared" ca="1" si="172"/>
        <v>0</v>
      </c>
      <c r="K467" s="6">
        <f t="shared" ca="1" si="180"/>
        <v>0</v>
      </c>
      <c r="L467" s="7">
        <v>0</v>
      </c>
      <c r="M467" s="7">
        <f t="shared" ca="1" si="181"/>
        <v>0</v>
      </c>
      <c r="N467" s="7">
        <f t="shared" ca="1" si="182"/>
        <v>0</v>
      </c>
      <c r="O467" s="7">
        <f t="shared" ca="1" si="183"/>
        <v>0</v>
      </c>
      <c r="P467" s="7">
        <f t="shared" ca="1" si="184"/>
        <v>0</v>
      </c>
      <c r="Q467" s="6">
        <f t="shared" ca="1" si="186"/>
        <v>0</v>
      </c>
      <c r="R467" s="7">
        <f t="shared" ca="1" si="187"/>
        <v>0</v>
      </c>
      <c r="S467" s="2">
        <f t="shared" ca="1" si="173"/>
        <v>0</v>
      </c>
      <c r="T467" s="80">
        <f t="shared" ca="1" si="174"/>
        <v>0</v>
      </c>
      <c r="U467" s="79">
        <f t="shared" ca="1" si="175"/>
        <v>0</v>
      </c>
      <c r="V467" s="80">
        <f t="shared" ca="1" si="176"/>
        <v>0</v>
      </c>
      <c r="W467" s="80">
        <f t="shared" ca="1" si="177"/>
        <v>0</v>
      </c>
      <c r="X467">
        <f t="shared" ca="1" si="188"/>
        <v>0</v>
      </c>
      <c r="Y467" s="35">
        <f t="shared" ca="1" si="178"/>
        <v>0</v>
      </c>
      <c r="Z467" s="35">
        <f t="shared" ca="1" si="189"/>
        <v>0</v>
      </c>
      <c r="AA467" s="42">
        <f t="shared" ca="1" si="190"/>
        <v>0</v>
      </c>
      <c r="AB467" s="42">
        <f t="shared" ca="1" si="191"/>
        <v>0</v>
      </c>
    </row>
    <row r="468" spans="2:28" x14ac:dyDescent="0.25">
      <c r="B468">
        <v>466</v>
      </c>
      <c r="C468" s="35">
        <f t="shared" ca="1" si="185"/>
        <v>-27000</v>
      </c>
      <c r="D468" s="46">
        <f ca="1">IF(AB467&gt;0,ROUND(PMT(EvalSheet!$F$92/12,EvalSheet!$F$96*12,-C468),5),0)</f>
        <v>0</v>
      </c>
      <c r="E468" s="6">
        <f t="shared" ca="1" si="179"/>
        <v>0</v>
      </c>
      <c r="F468" s="2">
        <f t="shared" ca="1" si="168"/>
        <v>0</v>
      </c>
      <c r="G468" s="80">
        <f t="shared" ca="1" si="169"/>
        <v>0</v>
      </c>
      <c r="H468" s="79">
        <f t="shared" ca="1" si="170"/>
        <v>0</v>
      </c>
      <c r="I468" s="80">
        <f t="shared" ca="1" si="171"/>
        <v>0</v>
      </c>
      <c r="J468" s="80">
        <f t="shared" ca="1" si="172"/>
        <v>0</v>
      </c>
      <c r="K468" s="6">
        <f t="shared" ca="1" si="180"/>
        <v>0</v>
      </c>
      <c r="L468" s="7">
        <v>0</v>
      </c>
      <c r="M468" s="7">
        <f t="shared" ca="1" si="181"/>
        <v>0</v>
      </c>
      <c r="N468" s="7">
        <f t="shared" ca="1" si="182"/>
        <v>0</v>
      </c>
      <c r="O468" s="7">
        <f t="shared" ca="1" si="183"/>
        <v>0</v>
      </c>
      <c r="P468" s="7">
        <f t="shared" ca="1" si="184"/>
        <v>0</v>
      </c>
      <c r="Q468" s="6">
        <f t="shared" ca="1" si="186"/>
        <v>0</v>
      </c>
      <c r="R468" s="7">
        <f t="shared" ca="1" si="187"/>
        <v>0</v>
      </c>
      <c r="S468" s="2">
        <f t="shared" ca="1" si="173"/>
        <v>0</v>
      </c>
      <c r="T468" s="80">
        <f t="shared" ca="1" si="174"/>
        <v>0</v>
      </c>
      <c r="U468" s="79">
        <f t="shared" ca="1" si="175"/>
        <v>0</v>
      </c>
      <c r="V468" s="80">
        <f t="shared" ca="1" si="176"/>
        <v>0</v>
      </c>
      <c r="W468" s="80">
        <f t="shared" ca="1" si="177"/>
        <v>0</v>
      </c>
      <c r="X468">
        <f t="shared" ca="1" si="188"/>
        <v>0</v>
      </c>
      <c r="Y468" s="35">
        <f t="shared" ca="1" si="178"/>
        <v>0</v>
      </c>
      <c r="Z468" s="35">
        <f t="shared" ca="1" si="189"/>
        <v>0</v>
      </c>
      <c r="AA468" s="42">
        <f t="shared" ca="1" si="190"/>
        <v>0</v>
      </c>
      <c r="AB468" s="42">
        <f t="shared" ca="1" si="191"/>
        <v>0</v>
      </c>
    </row>
    <row r="469" spans="2:28" x14ac:dyDescent="0.25">
      <c r="B469">
        <v>467</v>
      </c>
      <c r="C469" s="35">
        <f t="shared" ca="1" si="185"/>
        <v>-27000</v>
      </c>
      <c r="D469" s="46">
        <f ca="1">IF(AB468&gt;0,ROUND(PMT(EvalSheet!$F$92/12,EvalSheet!$F$96*12,-C469),5),0)</f>
        <v>0</v>
      </c>
      <c r="E469" s="6">
        <f t="shared" ca="1" si="179"/>
        <v>0</v>
      </c>
      <c r="F469" s="2">
        <f t="shared" ca="1" si="168"/>
        <v>0</v>
      </c>
      <c r="G469" s="80">
        <f t="shared" ca="1" si="169"/>
        <v>0</v>
      </c>
      <c r="H469" s="79">
        <f t="shared" ca="1" si="170"/>
        <v>0</v>
      </c>
      <c r="I469" s="80">
        <f t="shared" ca="1" si="171"/>
        <v>0</v>
      </c>
      <c r="J469" s="80">
        <f t="shared" ca="1" si="172"/>
        <v>0</v>
      </c>
      <c r="K469" s="6">
        <f t="shared" ca="1" si="180"/>
        <v>0</v>
      </c>
      <c r="L469" s="7">
        <v>0</v>
      </c>
      <c r="M469" s="7">
        <f t="shared" ca="1" si="181"/>
        <v>0</v>
      </c>
      <c r="N469" s="7">
        <f t="shared" ca="1" si="182"/>
        <v>0</v>
      </c>
      <c r="O469" s="7">
        <f t="shared" ca="1" si="183"/>
        <v>0</v>
      </c>
      <c r="P469" s="7">
        <f t="shared" ca="1" si="184"/>
        <v>0</v>
      </c>
      <c r="Q469" s="6">
        <f t="shared" ca="1" si="186"/>
        <v>0</v>
      </c>
      <c r="R469" s="7">
        <f t="shared" ca="1" si="187"/>
        <v>0</v>
      </c>
      <c r="S469" s="2">
        <f t="shared" ca="1" si="173"/>
        <v>0</v>
      </c>
      <c r="T469" s="80">
        <f t="shared" ca="1" si="174"/>
        <v>0</v>
      </c>
      <c r="U469" s="79">
        <f t="shared" ca="1" si="175"/>
        <v>0</v>
      </c>
      <c r="V469" s="80">
        <f t="shared" ca="1" si="176"/>
        <v>0</v>
      </c>
      <c r="W469" s="80">
        <f t="shared" ca="1" si="177"/>
        <v>0</v>
      </c>
      <c r="X469">
        <f t="shared" ca="1" si="188"/>
        <v>0</v>
      </c>
      <c r="Y469" s="35">
        <f t="shared" ca="1" si="178"/>
        <v>0</v>
      </c>
      <c r="Z469" s="35">
        <f t="shared" ca="1" si="189"/>
        <v>0</v>
      </c>
      <c r="AA469" s="42">
        <f t="shared" ca="1" si="190"/>
        <v>0</v>
      </c>
      <c r="AB469" s="42">
        <f t="shared" ca="1" si="191"/>
        <v>0</v>
      </c>
    </row>
    <row r="470" spans="2:28" x14ac:dyDescent="0.25">
      <c r="B470">
        <v>468</v>
      </c>
      <c r="C470" s="35">
        <f t="shared" ca="1" si="185"/>
        <v>-27000</v>
      </c>
      <c r="D470" s="46">
        <f ca="1">IF(AB469&gt;0,ROUND(PMT(EvalSheet!$F$92/12,EvalSheet!$F$96*12,-C470),5),0)</f>
        <v>0</v>
      </c>
      <c r="E470" s="6">
        <f t="shared" ca="1" si="179"/>
        <v>0</v>
      </c>
      <c r="F470" s="2">
        <f t="shared" ca="1" si="168"/>
        <v>0</v>
      </c>
      <c r="G470" s="80">
        <f t="shared" ca="1" si="169"/>
        <v>0</v>
      </c>
      <c r="H470" s="79">
        <f t="shared" ca="1" si="170"/>
        <v>0</v>
      </c>
      <c r="I470" s="80">
        <f t="shared" ca="1" si="171"/>
        <v>0</v>
      </c>
      <c r="J470" s="80">
        <f t="shared" ca="1" si="172"/>
        <v>0</v>
      </c>
      <c r="K470" s="6">
        <f t="shared" ca="1" si="180"/>
        <v>0</v>
      </c>
      <c r="L470" s="7">
        <v>0</v>
      </c>
      <c r="M470" s="7">
        <f t="shared" ca="1" si="181"/>
        <v>0</v>
      </c>
      <c r="N470" s="7">
        <f t="shared" ca="1" si="182"/>
        <v>0</v>
      </c>
      <c r="O470" s="7">
        <f t="shared" ca="1" si="183"/>
        <v>0</v>
      </c>
      <c r="P470" s="7">
        <f t="shared" ca="1" si="184"/>
        <v>0</v>
      </c>
      <c r="Q470" s="6">
        <f t="shared" ca="1" si="186"/>
        <v>0</v>
      </c>
      <c r="R470" s="7">
        <f t="shared" ca="1" si="187"/>
        <v>0</v>
      </c>
      <c r="S470" s="2">
        <f t="shared" ca="1" si="173"/>
        <v>0</v>
      </c>
      <c r="T470" s="80">
        <f t="shared" ca="1" si="174"/>
        <v>0</v>
      </c>
      <c r="U470" s="79">
        <f t="shared" ca="1" si="175"/>
        <v>0</v>
      </c>
      <c r="V470" s="80">
        <f t="shared" ca="1" si="176"/>
        <v>0</v>
      </c>
      <c r="W470" s="80">
        <f t="shared" ca="1" si="177"/>
        <v>0</v>
      </c>
      <c r="X470">
        <f t="shared" ca="1" si="188"/>
        <v>0</v>
      </c>
      <c r="Y470" s="35">
        <f t="shared" ca="1" si="178"/>
        <v>0</v>
      </c>
      <c r="Z470" s="35">
        <f t="shared" ca="1" si="189"/>
        <v>0</v>
      </c>
      <c r="AA470" s="42">
        <f t="shared" ca="1" si="190"/>
        <v>0</v>
      </c>
      <c r="AB470" s="42">
        <f t="shared" ca="1" si="191"/>
        <v>0</v>
      </c>
    </row>
    <row r="471" spans="2:28" x14ac:dyDescent="0.25">
      <c r="B471">
        <v>469</v>
      </c>
      <c r="C471" s="35">
        <f t="shared" ca="1" si="185"/>
        <v>-27000</v>
      </c>
      <c r="D471" s="46">
        <f ca="1">IF(AB470&gt;0,ROUND(PMT(EvalSheet!$F$92/12,EvalSheet!$F$96*12,-C471),5),0)</f>
        <v>0</v>
      </c>
      <c r="E471" s="6">
        <f t="shared" ca="1" si="179"/>
        <v>0</v>
      </c>
      <c r="F471" s="2">
        <f t="shared" ca="1" si="168"/>
        <v>0</v>
      </c>
      <c r="G471" s="80">
        <f t="shared" ca="1" si="169"/>
        <v>0</v>
      </c>
      <c r="H471" s="79">
        <f t="shared" ca="1" si="170"/>
        <v>0</v>
      </c>
      <c r="I471" s="80">
        <f t="shared" ca="1" si="171"/>
        <v>0</v>
      </c>
      <c r="J471" s="80">
        <f t="shared" ca="1" si="172"/>
        <v>0</v>
      </c>
      <c r="K471" s="6">
        <f t="shared" ca="1" si="180"/>
        <v>0</v>
      </c>
      <c r="L471" s="7">
        <v>0</v>
      </c>
      <c r="M471" s="7">
        <f t="shared" ca="1" si="181"/>
        <v>0</v>
      </c>
      <c r="N471" s="7">
        <f t="shared" ca="1" si="182"/>
        <v>0</v>
      </c>
      <c r="O471" s="7">
        <f t="shared" ca="1" si="183"/>
        <v>0</v>
      </c>
      <c r="P471" s="7">
        <f t="shared" ca="1" si="184"/>
        <v>0</v>
      </c>
      <c r="Q471" s="6">
        <f t="shared" ca="1" si="186"/>
        <v>0</v>
      </c>
      <c r="R471" s="7">
        <f t="shared" ca="1" si="187"/>
        <v>0</v>
      </c>
      <c r="S471" s="2">
        <f t="shared" ca="1" si="173"/>
        <v>0</v>
      </c>
      <c r="T471" s="80">
        <f t="shared" ca="1" si="174"/>
        <v>0</v>
      </c>
      <c r="U471" s="79">
        <f t="shared" ca="1" si="175"/>
        <v>0</v>
      </c>
      <c r="V471" s="80">
        <f t="shared" ca="1" si="176"/>
        <v>0</v>
      </c>
      <c r="W471" s="80">
        <f t="shared" ca="1" si="177"/>
        <v>0</v>
      </c>
      <c r="X471">
        <f t="shared" ca="1" si="188"/>
        <v>0</v>
      </c>
      <c r="Y471" s="35">
        <f t="shared" ca="1" si="178"/>
        <v>0</v>
      </c>
      <c r="Z471" s="35">
        <f t="shared" ca="1" si="189"/>
        <v>0</v>
      </c>
      <c r="AA471" s="42">
        <f t="shared" ca="1" si="190"/>
        <v>0</v>
      </c>
      <c r="AB471" s="42">
        <f t="shared" ca="1" si="191"/>
        <v>0</v>
      </c>
    </row>
    <row r="472" spans="2:28" x14ac:dyDescent="0.25">
      <c r="B472">
        <v>470</v>
      </c>
      <c r="C472" s="35">
        <f t="shared" ca="1" si="185"/>
        <v>-27000</v>
      </c>
      <c r="D472" s="46">
        <f ca="1">IF(AB471&gt;0,ROUND(PMT(EvalSheet!$F$92/12,EvalSheet!$F$96*12,-C472),5),0)</f>
        <v>0</v>
      </c>
      <c r="E472" s="6">
        <f t="shared" ca="1" si="179"/>
        <v>0</v>
      </c>
      <c r="F472" s="2">
        <f t="shared" ca="1" si="168"/>
        <v>0</v>
      </c>
      <c r="G472" s="80">
        <f t="shared" ca="1" si="169"/>
        <v>0</v>
      </c>
      <c r="H472" s="79">
        <f t="shared" ca="1" si="170"/>
        <v>0</v>
      </c>
      <c r="I472" s="80">
        <f t="shared" ca="1" si="171"/>
        <v>0</v>
      </c>
      <c r="J472" s="80">
        <f t="shared" ca="1" si="172"/>
        <v>0</v>
      </c>
      <c r="K472" s="6">
        <f t="shared" ca="1" si="180"/>
        <v>0</v>
      </c>
      <c r="L472" s="7">
        <v>0</v>
      </c>
      <c r="M472" s="7">
        <f t="shared" ca="1" si="181"/>
        <v>0</v>
      </c>
      <c r="N472" s="7">
        <f t="shared" ca="1" si="182"/>
        <v>0</v>
      </c>
      <c r="O472" s="7">
        <f t="shared" ca="1" si="183"/>
        <v>0</v>
      </c>
      <c r="P472" s="7">
        <f t="shared" ca="1" si="184"/>
        <v>0</v>
      </c>
      <c r="Q472" s="6">
        <f t="shared" ca="1" si="186"/>
        <v>0</v>
      </c>
      <c r="R472" s="7">
        <f t="shared" ca="1" si="187"/>
        <v>0</v>
      </c>
      <c r="S472" s="2">
        <f t="shared" ca="1" si="173"/>
        <v>0</v>
      </c>
      <c r="T472" s="80">
        <f t="shared" ca="1" si="174"/>
        <v>0</v>
      </c>
      <c r="U472" s="79">
        <f t="shared" ca="1" si="175"/>
        <v>0</v>
      </c>
      <c r="V472" s="80">
        <f t="shared" ca="1" si="176"/>
        <v>0</v>
      </c>
      <c r="W472" s="80">
        <f t="shared" ca="1" si="177"/>
        <v>0</v>
      </c>
      <c r="X472">
        <f t="shared" ca="1" si="188"/>
        <v>0</v>
      </c>
      <c r="Y472" s="35">
        <f t="shared" ca="1" si="178"/>
        <v>0</v>
      </c>
      <c r="Z472" s="35">
        <f t="shared" ca="1" si="189"/>
        <v>0</v>
      </c>
      <c r="AA472" s="42">
        <f t="shared" ca="1" si="190"/>
        <v>0</v>
      </c>
      <c r="AB472" s="42">
        <f t="shared" ca="1" si="191"/>
        <v>0</v>
      </c>
    </row>
    <row r="473" spans="2:28" x14ac:dyDescent="0.25">
      <c r="B473">
        <v>471</v>
      </c>
      <c r="C473" s="35">
        <f t="shared" ca="1" si="185"/>
        <v>-27000</v>
      </c>
      <c r="D473" s="46">
        <f ca="1">IF(AB472&gt;0,ROUND(PMT(EvalSheet!$F$92/12,EvalSheet!$F$96*12,-C473),5),0)</f>
        <v>0</v>
      </c>
      <c r="E473" s="6">
        <f t="shared" ca="1" si="179"/>
        <v>0</v>
      </c>
      <c r="F473" s="2">
        <f t="shared" ca="1" si="168"/>
        <v>0</v>
      </c>
      <c r="G473" s="80">
        <f t="shared" ca="1" si="169"/>
        <v>0</v>
      </c>
      <c r="H473" s="79">
        <f t="shared" ca="1" si="170"/>
        <v>0</v>
      </c>
      <c r="I473" s="80">
        <f t="shared" ca="1" si="171"/>
        <v>0</v>
      </c>
      <c r="J473" s="80">
        <f t="shared" ca="1" si="172"/>
        <v>0</v>
      </c>
      <c r="K473" s="6">
        <f t="shared" ca="1" si="180"/>
        <v>0</v>
      </c>
      <c r="L473" s="7">
        <v>0</v>
      </c>
      <c r="M473" s="7">
        <f t="shared" ca="1" si="181"/>
        <v>0</v>
      </c>
      <c r="N473" s="7">
        <f t="shared" ca="1" si="182"/>
        <v>0</v>
      </c>
      <c r="O473" s="7">
        <f t="shared" ca="1" si="183"/>
        <v>0</v>
      </c>
      <c r="P473" s="7">
        <f t="shared" ca="1" si="184"/>
        <v>0</v>
      </c>
      <c r="Q473" s="6">
        <f t="shared" ca="1" si="186"/>
        <v>0</v>
      </c>
      <c r="R473" s="7">
        <f t="shared" ca="1" si="187"/>
        <v>0</v>
      </c>
      <c r="S473" s="2">
        <f t="shared" ca="1" si="173"/>
        <v>0</v>
      </c>
      <c r="T473" s="80">
        <f t="shared" ca="1" si="174"/>
        <v>0</v>
      </c>
      <c r="U473" s="79">
        <f t="shared" ca="1" si="175"/>
        <v>0</v>
      </c>
      <c r="V473" s="80">
        <f t="shared" ca="1" si="176"/>
        <v>0</v>
      </c>
      <c r="W473" s="80">
        <f t="shared" ca="1" si="177"/>
        <v>0</v>
      </c>
      <c r="X473">
        <f t="shared" ca="1" si="188"/>
        <v>0</v>
      </c>
      <c r="Y473" s="35">
        <f t="shared" ca="1" si="178"/>
        <v>0</v>
      </c>
      <c r="Z473" s="35">
        <f t="shared" ca="1" si="189"/>
        <v>0</v>
      </c>
      <c r="AA473" s="42">
        <f t="shared" ca="1" si="190"/>
        <v>0</v>
      </c>
      <c r="AB473" s="42">
        <f t="shared" ca="1" si="191"/>
        <v>0</v>
      </c>
    </row>
    <row r="474" spans="2:28" x14ac:dyDescent="0.25">
      <c r="B474">
        <v>472</v>
      </c>
      <c r="C474" s="35">
        <f t="shared" ca="1" si="185"/>
        <v>-27000</v>
      </c>
      <c r="D474" s="46">
        <f ca="1">IF(AB473&gt;0,ROUND(PMT(EvalSheet!$F$92/12,EvalSheet!$F$96*12,-C474),5),0)</f>
        <v>0</v>
      </c>
      <c r="E474" s="6">
        <f t="shared" ca="1" si="179"/>
        <v>0</v>
      </c>
      <c r="F474" s="2">
        <f t="shared" ca="1" si="168"/>
        <v>0</v>
      </c>
      <c r="G474" s="80">
        <f t="shared" ca="1" si="169"/>
        <v>0</v>
      </c>
      <c r="H474" s="79">
        <f t="shared" ca="1" si="170"/>
        <v>0</v>
      </c>
      <c r="I474" s="80">
        <f t="shared" ca="1" si="171"/>
        <v>0</v>
      </c>
      <c r="J474" s="80">
        <f t="shared" ca="1" si="172"/>
        <v>0</v>
      </c>
      <c r="K474" s="6">
        <f t="shared" ca="1" si="180"/>
        <v>0</v>
      </c>
      <c r="L474" s="7">
        <v>0</v>
      </c>
      <c r="M474" s="7">
        <f t="shared" ca="1" si="181"/>
        <v>0</v>
      </c>
      <c r="N474" s="7">
        <f t="shared" ca="1" si="182"/>
        <v>0</v>
      </c>
      <c r="O474" s="7">
        <f t="shared" ca="1" si="183"/>
        <v>0</v>
      </c>
      <c r="P474" s="7">
        <f t="shared" ca="1" si="184"/>
        <v>0</v>
      </c>
      <c r="Q474" s="6">
        <f t="shared" ca="1" si="186"/>
        <v>0</v>
      </c>
      <c r="R474" s="7">
        <f t="shared" ca="1" si="187"/>
        <v>0</v>
      </c>
      <c r="S474" s="2">
        <f t="shared" ca="1" si="173"/>
        <v>0</v>
      </c>
      <c r="T474" s="80">
        <f t="shared" ca="1" si="174"/>
        <v>0</v>
      </c>
      <c r="U474" s="79">
        <f t="shared" ca="1" si="175"/>
        <v>0</v>
      </c>
      <c r="V474" s="80">
        <f t="shared" ca="1" si="176"/>
        <v>0</v>
      </c>
      <c r="W474" s="80">
        <f t="shared" ca="1" si="177"/>
        <v>0</v>
      </c>
      <c r="X474">
        <f t="shared" ca="1" si="188"/>
        <v>0</v>
      </c>
      <c r="Y474" s="35">
        <f t="shared" ca="1" si="178"/>
        <v>0</v>
      </c>
      <c r="Z474" s="35">
        <f t="shared" ca="1" si="189"/>
        <v>0</v>
      </c>
      <c r="AA474" s="42">
        <f t="shared" ca="1" si="190"/>
        <v>0</v>
      </c>
      <c r="AB474" s="42">
        <f t="shared" ca="1" si="191"/>
        <v>0</v>
      </c>
    </row>
    <row r="475" spans="2:28" x14ac:dyDescent="0.25">
      <c r="B475">
        <v>473</v>
      </c>
      <c r="C475" s="35">
        <f t="shared" ca="1" si="185"/>
        <v>-27000</v>
      </c>
      <c r="D475" s="46">
        <f ca="1">IF(AB474&gt;0,ROUND(PMT(EvalSheet!$F$92/12,EvalSheet!$F$96*12,-C475),5),0)</f>
        <v>0</v>
      </c>
      <c r="E475" s="6">
        <f t="shared" ca="1" si="179"/>
        <v>0</v>
      </c>
      <c r="F475" s="2">
        <f t="shared" ca="1" si="168"/>
        <v>0</v>
      </c>
      <c r="G475" s="80">
        <f t="shared" ca="1" si="169"/>
        <v>0</v>
      </c>
      <c r="H475" s="79">
        <f t="shared" ca="1" si="170"/>
        <v>0</v>
      </c>
      <c r="I475" s="80">
        <f t="shared" ca="1" si="171"/>
        <v>0</v>
      </c>
      <c r="J475" s="80">
        <f t="shared" ca="1" si="172"/>
        <v>0</v>
      </c>
      <c r="K475" s="6">
        <f t="shared" ca="1" si="180"/>
        <v>0</v>
      </c>
      <c r="L475" s="7">
        <v>0</v>
      </c>
      <c r="M475" s="7">
        <f t="shared" ca="1" si="181"/>
        <v>0</v>
      </c>
      <c r="N475" s="7">
        <f t="shared" ca="1" si="182"/>
        <v>0</v>
      </c>
      <c r="O475" s="7">
        <f t="shared" ca="1" si="183"/>
        <v>0</v>
      </c>
      <c r="P475" s="7">
        <f t="shared" ca="1" si="184"/>
        <v>0</v>
      </c>
      <c r="Q475" s="6">
        <f t="shared" ca="1" si="186"/>
        <v>0</v>
      </c>
      <c r="R475" s="7">
        <f t="shared" ca="1" si="187"/>
        <v>0</v>
      </c>
      <c r="S475" s="2">
        <f t="shared" ca="1" si="173"/>
        <v>0</v>
      </c>
      <c r="T475" s="80">
        <f t="shared" ca="1" si="174"/>
        <v>0</v>
      </c>
      <c r="U475" s="79">
        <f t="shared" ca="1" si="175"/>
        <v>0</v>
      </c>
      <c r="V475" s="80">
        <f t="shared" ca="1" si="176"/>
        <v>0</v>
      </c>
      <c r="W475" s="80">
        <f t="shared" ca="1" si="177"/>
        <v>0</v>
      </c>
      <c r="X475">
        <f t="shared" ca="1" si="188"/>
        <v>0</v>
      </c>
      <c r="Y475" s="35">
        <f t="shared" ca="1" si="178"/>
        <v>0</v>
      </c>
      <c r="Z475" s="35">
        <f t="shared" ca="1" si="189"/>
        <v>0</v>
      </c>
      <c r="AA475" s="42">
        <f t="shared" ca="1" si="190"/>
        <v>0</v>
      </c>
      <c r="AB475" s="42">
        <f t="shared" ca="1" si="191"/>
        <v>0</v>
      </c>
    </row>
    <row r="476" spans="2:28" x14ac:dyDescent="0.25">
      <c r="B476">
        <v>474</v>
      </c>
      <c r="C476" s="35">
        <f t="shared" ca="1" si="185"/>
        <v>-27000</v>
      </c>
      <c r="D476" s="46">
        <f ca="1">IF(AB475&gt;0,ROUND(PMT(EvalSheet!$F$92/12,EvalSheet!$F$96*12,-C476),5),0)</f>
        <v>0</v>
      </c>
      <c r="E476" s="6">
        <f t="shared" ca="1" si="179"/>
        <v>0</v>
      </c>
      <c r="F476" s="2">
        <f t="shared" ca="1" si="168"/>
        <v>0</v>
      </c>
      <c r="G476" s="80">
        <f t="shared" ca="1" si="169"/>
        <v>0</v>
      </c>
      <c r="H476" s="79">
        <f t="shared" ca="1" si="170"/>
        <v>0</v>
      </c>
      <c r="I476" s="80">
        <f t="shared" ca="1" si="171"/>
        <v>0</v>
      </c>
      <c r="J476" s="80">
        <f t="shared" ca="1" si="172"/>
        <v>0</v>
      </c>
      <c r="K476" s="6">
        <f t="shared" ca="1" si="180"/>
        <v>0</v>
      </c>
      <c r="L476" s="7">
        <v>0</v>
      </c>
      <c r="M476" s="7">
        <f t="shared" ca="1" si="181"/>
        <v>0</v>
      </c>
      <c r="N476" s="7">
        <f t="shared" ca="1" si="182"/>
        <v>0</v>
      </c>
      <c r="O476" s="7">
        <f t="shared" ca="1" si="183"/>
        <v>0</v>
      </c>
      <c r="P476" s="7">
        <f t="shared" ca="1" si="184"/>
        <v>0</v>
      </c>
      <c r="Q476" s="6">
        <f t="shared" ca="1" si="186"/>
        <v>0</v>
      </c>
      <c r="R476" s="7">
        <f t="shared" ca="1" si="187"/>
        <v>0</v>
      </c>
      <c r="S476" s="2">
        <f t="shared" ca="1" si="173"/>
        <v>0</v>
      </c>
      <c r="T476" s="80">
        <f t="shared" ca="1" si="174"/>
        <v>0</v>
      </c>
      <c r="U476" s="79">
        <f t="shared" ca="1" si="175"/>
        <v>0</v>
      </c>
      <c r="V476" s="80">
        <f t="shared" ca="1" si="176"/>
        <v>0</v>
      </c>
      <c r="W476" s="80">
        <f t="shared" ca="1" si="177"/>
        <v>0</v>
      </c>
      <c r="X476">
        <f t="shared" ca="1" si="188"/>
        <v>0</v>
      </c>
      <c r="Y476" s="35">
        <f t="shared" ca="1" si="178"/>
        <v>0</v>
      </c>
      <c r="Z476" s="35">
        <f t="shared" ca="1" si="189"/>
        <v>0</v>
      </c>
      <c r="AA476" s="42">
        <f t="shared" ca="1" si="190"/>
        <v>0</v>
      </c>
      <c r="AB476" s="42">
        <f t="shared" ca="1" si="191"/>
        <v>0</v>
      </c>
    </row>
    <row r="477" spans="2:28" x14ac:dyDescent="0.25">
      <c r="B477">
        <v>475</v>
      </c>
      <c r="C477" s="35">
        <f t="shared" ca="1" si="185"/>
        <v>-27000</v>
      </c>
      <c r="D477" s="46">
        <f ca="1">IF(AB476&gt;0,ROUND(PMT(EvalSheet!$F$92/12,EvalSheet!$F$96*12,-C477),5),0)</f>
        <v>0</v>
      </c>
      <c r="E477" s="6">
        <f t="shared" ca="1" si="179"/>
        <v>0</v>
      </c>
      <c r="F477" s="2">
        <f t="shared" ca="1" si="168"/>
        <v>0</v>
      </c>
      <c r="G477" s="80">
        <f t="shared" ca="1" si="169"/>
        <v>0</v>
      </c>
      <c r="H477" s="79">
        <f t="shared" ca="1" si="170"/>
        <v>0</v>
      </c>
      <c r="I477" s="80">
        <f t="shared" ca="1" si="171"/>
        <v>0</v>
      </c>
      <c r="J477" s="80">
        <f t="shared" ca="1" si="172"/>
        <v>0</v>
      </c>
      <c r="K477" s="6">
        <f t="shared" ca="1" si="180"/>
        <v>0</v>
      </c>
      <c r="L477" s="7">
        <v>0</v>
      </c>
      <c r="M477" s="7">
        <f t="shared" ca="1" si="181"/>
        <v>0</v>
      </c>
      <c r="N477" s="7">
        <f t="shared" ca="1" si="182"/>
        <v>0</v>
      </c>
      <c r="O477" s="7">
        <f t="shared" ca="1" si="183"/>
        <v>0</v>
      </c>
      <c r="P477" s="7">
        <f t="shared" ca="1" si="184"/>
        <v>0</v>
      </c>
      <c r="Q477" s="6">
        <f t="shared" ca="1" si="186"/>
        <v>0</v>
      </c>
      <c r="R477" s="7">
        <f t="shared" ca="1" si="187"/>
        <v>0</v>
      </c>
      <c r="S477" s="2">
        <f t="shared" ca="1" si="173"/>
        <v>0</v>
      </c>
      <c r="T477" s="80">
        <f t="shared" ca="1" si="174"/>
        <v>0</v>
      </c>
      <c r="U477" s="79">
        <f t="shared" ca="1" si="175"/>
        <v>0</v>
      </c>
      <c r="V477" s="80">
        <f t="shared" ca="1" si="176"/>
        <v>0</v>
      </c>
      <c r="W477" s="80">
        <f t="shared" ca="1" si="177"/>
        <v>0</v>
      </c>
      <c r="X477">
        <f t="shared" ca="1" si="188"/>
        <v>0</v>
      </c>
      <c r="Y477" s="35">
        <f t="shared" ca="1" si="178"/>
        <v>0</v>
      </c>
      <c r="Z477" s="35">
        <f t="shared" ca="1" si="189"/>
        <v>0</v>
      </c>
      <c r="AA477" s="42">
        <f t="shared" ca="1" si="190"/>
        <v>0</v>
      </c>
      <c r="AB477" s="42">
        <f t="shared" ca="1" si="191"/>
        <v>0</v>
      </c>
    </row>
    <row r="478" spans="2:28" x14ac:dyDescent="0.25">
      <c r="B478">
        <v>476</v>
      </c>
      <c r="C478" s="35">
        <f t="shared" ca="1" si="185"/>
        <v>-27000</v>
      </c>
      <c r="D478" s="46">
        <f ca="1">IF(AB477&gt;0,ROUND(PMT(EvalSheet!$F$92/12,EvalSheet!$F$96*12,-C478),5),0)</f>
        <v>0</v>
      </c>
      <c r="E478" s="6">
        <f t="shared" ca="1" si="179"/>
        <v>0</v>
      </c>
      <c r="F478" s="2">
        <f t="shared" ca="1" si="168"/>
        <v>0</v>
      </c>
      <c r="G478" s="80">
        <f t="shared" ca="1" si="169"/>
        <v>0</v>
      </c>
      <c r="H478" s="79">
        <f t="shared" ca="1" si="170"/>
        <v>0</v>
      </c>
      <c r="I478" s="80">
        <f t="shared" ca="1" si="171"/>
        <v>0</v>
      </c>
      <c r="J478" s="80">
        <f t="shared" ca="1" si="172"/>
        <v>0</v>
      </c>
      <c r="K478" s="6">
        <f t="shared" ca="1" si="180"/>
        <v>0</v>
      </c>
      <c r="L478" s="7">
        <v>0</v>
      </c>
      <c r="M478" s="7">
        <f t="shared" ca="1" si="181"/>
        <v>0</v>
      </c>
      <c r="N478" s="7">
        <f t="shared" ca="1" si="182"/>
        <v>0</v>
      </c>
      <c r="O478" s="7">
        <f t="shared" ca="1" si="183"/>
        <v>0</v>
      </c>
      <c r="P478" s="7">
        <f t="shared" ca="1" si="184"/>
        <v>0</v>
      </c>
      <c r="Q478" s="6">
        <f t="shared" ca="1" si="186"/>
        <v>0</v>
      </c>
      <c r="R478" s="7">
        <f t="shared" ca="1" si="187"/>
        <v>0</v>
      </c>
      <c r="S478" s="2">
        <f t="shared" ca="1" si="173"/>
        <v>0</v>
      </c>
      <c r="T478" s="80">
        <f t="shared" ca="1" si="174"/>
        <v>0</v>
      </c>
      <c r="U478" s="79">
        <f t="shared" ca="1" si="175"/>
        <v>0</v>
      </c>
      <c r="V478" s="80">
        <f t="shared" ca="1" si="176"/>
        <v>0</v>
      </c>
      <c r="W478" s="80">
        <f t="shared" ca="1" si="177"/>
        <v>0</v>
      </c>
      <c r="X478">
        <f t="shared" ca="1" si="188"/>
        <v>0</v>
      </c>
      <c r="Y478" s="35">
        <f t="shared" ca="1" si="178"/>
        <v>0</v>
      </c>
      <c r="Z478" s="35">
        <f t="shared" ca="1" si="189"/>
        <v>0</v>
      </c>
      <c r="AA478" s="42">
        <f t="shared" ca="1" si="190"/>
        <v>0</v>
      </c>
      <c r="AB478" s="42">
        <f t="shared" ca="1" si="191"/>
        <v>0</v>
      </c>
    </row>
    <row r="479" spans="2:28" x14ac:dyDescent="0.25">
      <c r="B479">
        <v>477</v>
      </c>
      <c r="C479" s="35">
        <f t="shared" ca="1" si="185"/>
        <v>-27000</v>
      </c>
      <c r="D479" s="46">
        <f ca="1">IF(AB478&gt;0,ROUND(PMT(EvalSheet!$F$92/12,EvalSheet!$F$96*12,-C479),5),0)</f>
        <v>0</v>
      </c>
      <c r="E479" s="6">
        <f t="shared" ca="1" si="179"/>
        <v>0</v>
      </c>
      <c r="F479" s="2">
        <f t="shared" ca="1" si="168"/>
        <v>0</v>
      </c>
      <c r="G479" s="80">
        <f t="shared" ca="1" si="169"/>
        <v>0</v>
      </c>
      <c r="H479" s="79">
        <f t="shared" ca="1" si="170"/>
        <v>0</v>
      </c>
      <c r="I479" s="80">
        <f t="shared" ca="1" si="171"/>
        <v>0</v>
      </c>
      <c r="J479" s="80">
        <f t="shared" ca="1" si="172"/>
        <v>0</v>
      </c>
      <c r="K479" s="6">
        <f t="shared" ca="1" si="180"/>
        <v>0</v>
      </c>
      <c r="L479" s="7">
        <v>0</v>
      </c>
      <c r="M479" s="7">
        <f t="shared" ca="1" si="181"/>
        <v>0</v>
      </c>
      <c r="N479" s="7">
        <f t="shared" ca="1" si="182"/>
        <v>0</v>
      </c>
      <c r="O479" s="7">
        <f t="shared" ca="1" si="183"/>
        <v>0</v>
      </c>
      <c r="P479" s="7">
        <f t="shared" ca="1" si="184"/>
        <v>0</v>
      </c>
      <c r="Q479" s="6">
        <f t="shared" ca="1" si="186"/>
        <v>0</v>
      </c>
      <c r="R479" s="7">
        <f t="shared" ca="1" si="187"/>
        <v>0</v>
      </c>
      <c r="S479" s="2">
        <f t="shared" ca="1" si="173"/>
        <v>0</v>
      </c>
      <c r="T479" s="80">
        <f t="shared" ca="1" si="174"/>
        <v>0</v>
      </c>
      <c r="U479" s="79">
        <f t="shared" ca="1" si="175"/>
        <v>0</v>
      </c>
      <c r="V479" s="80">
        <f t="shared" ca="1" si="176"/>
        <v>0</v>
      </c>
      <c r="W479" s="80">
        <f t="shared" ca="1" si="177"/>
        <v>0</v>
      </c>
      <c r="X479">
        <f t="shared" ca="1" si="188"/>
        <v>0</v>
      </c>
      <c r="Y479" s="35">
        <f t="shared" ca="1" si="178"/>
        <v>0</v>
      </c>
      <c r="Z479" s="35">
        <f t="shared" ca="1" si="189"/>
        <v>0</v>
      </c>
      <c r="AA479" s="42">
        <f t="shared" ca="1" si="190"/>
        <v>0</v>
      </c>
      <c r="AB479" s="42">
        <f t="shared" ca="1" si="191"/>
        <v>0</v>
      </c>
    </row>
    <row r="480" spans="2:28" x14ac:dyDescent="0.25">
      <c r="B480">
        <v>478</v>
      </c>
      <c r="C480" s="35">
        <f t="shared" ca="1" si="185"/>
        <v>-27000</v>
      </c>
      <c r="D480" s="46">
        <f ca="1">IF(AB479&gt;0,ROUND(PMT(EvalSheet!$F$92/12,EvalSheet!$F$96*12,-C480),5),0)</f>
        <v>0</v>
      </c>
      <c r="E480" s="6">
        <f t="shared" ca="1" si="179"/>
        <v>0</v>
      </c>
      <c r="F480" s="2">
        <f t="shared" ca="1" si="168"/>
        <v>0</v>
      </c>
      <c r="G480" s="80">
        <f t="shared" ca="1" si="169"/>
        <v>0</v>
      </c>
      <c r="H480" s="79">
        <f t="shared" ca="1" si="170"/>
        <v>0</v>
      </c>
      <c r="I480" s="80">
        <f t="shared" ca="1" si="171"/>
        <v>0</v>
      </c>
      <c r="J480" s="80">
        <f t="shared" ca="1" si="172"/>
        <v>0</v>
      </c>
      <c r="K480" s="6">
        <f t="shared" ca="1" si="180"/>
        <v>0</v>
      </c>
      <c r="L480" s="7">
        <v>0</v>
      </c>
      <c r="M480" s="7">
        <f t="shared" ca="1" si="181"/>
        <v>0</v>
      </c>
      <c r="N480" s="7">
        <f t="shared" ca="1" si="182"/>
        <v>0</v>
      </c>
      <c r="O480" s="7">
        <f t="shared" ca="1" si="183"/>
        <v>0</v>
      </c>
      <c r="P480" s="7">
        <f t="shared" ca="1" si="184"/>
        <v>0</v>
      </c>
      <c r="Q480" s="6">
        <f t="shared" ca="1" si="186"/>
        <v>0</v>
      </c>
      <c r="R480" s="7">
        <f t="shared" ca="1" si="187"/>
        <v>0</v>
      </c>
      <c r="S480" s="2">
        <f t="shared" ca="1" si="173"/>
        <v>0</v>
      </c>
      <c r="T480" s="80">
        <f t="shared" ca="1" si="174"/>
        <v>0</v>
      </c>
      <c r="U480" s="79">
        <f t="shared" ca="1" si="175"/>
        <v>0</v>
      </c>
      <c r="V480" s="80">
        <f t="shared" ca="1" si="176"/>
        <v>0</v>
      </c>
      <c r="W480" s="80">
        <f t="shared" ca="1" si="177"/>
        <v>0</v>
      </c>
      <c r="X480">
        <f t="shared" ca="1" si="188"/>
        <v>0</v>
      </c>
      <c r="Y480" s="35">
        <f t="shared" ca="1" si="178"/>
        <v>0</v>
      </c>
      <c r="Z480" s="35">
        <f t="shared" ca="1" si="189"/>
        <v>0</v>
      </c>
      <c r="AA480" s="42">
        <f t="shared" ca="1" si="190"/>
        <v>0</v>
      </c>
      <c r="AB480" s="42">
        <f t="shared" ca="1" si="191"/>
        <v>0</v>
      </c>
    </row>
    <row r="481" spans="2:28" x14ac:dyDescent="0.25">
      <c r="B481">
        <v>479</v>
      </c>
      <c r="C481" s="35">
        <f t="shared" ca="1" si="185"/>
        <v>-27000</v>
      </c>
      <c r="D481" s="46">
        <f ca="1">IF(AB480&gt;0,ROUND(PMT(EvalSheet!$F$92/12,EvalSheet!$F$96*12,-C481),5),0)</f>
        <v>0</v>
      </c>
      <c r="E481" s="6">
        <f t="shared" ca="1" si="179"/>
        <v>0</v>
      </c>
      <c r="F481" s="2">
        <f t="shared" ca="1" si="168"/>
        <v>0</v>
      </c>
      <c r="G481" s="80">
        <f t="shared" ca="1" si="169"/>
        <v>0</v>
      </c>
      <c r="H481" s="79">
        <f t="shared" ca="1" si="170"/>
        <v>0</v>
      </c>
      <c r="I481" s="80">
        <f t="shared" ca="1" si="171"/>
        <v>0</v>
      </c>
      <c r="J481" s="80">
        <f t="shared" ca="1" si="172"/>
        <v>0</v>
      </c>
      <c r="K481" s="6">
        <f t="shared" ca="1" si="180"/>
        <v>0</v>
      </c>
      <c r="L481" s="7">
        <v>0</v>
      </c>
      <c r="M481" s="7">
        <f t="shared" ca="1" si="181"/>
        <v>0</v>
      </c>
      <c r="N481" s="7">
        <f t="shared" ca="1" si="182"/>
        <v>0</v>
      </c>
      <c r="O481" s="7">
        <f t="shared" ca="1" si="183"/>
        <v>0</v>
      </c>
      <c r="P481" s="7">
        <f t="shared" ca="1" si="184"/>
        <v>0</v>
      </c>
      <c r="Q481" s="6">
        <f t="shared" ca="1" si="186"/>
        <v>0</v>
      </c>
      <c r="R481" s="7">
        <f t="shared" ca="1" si="187"/>
        <v>0</v>
      </c>
      <c r="S481" s="2">
        <f t="shared" ca="1" si="173"/>
        <v>0</v>
      </c>
      <c r="T481" s="80">
        <f t="shared" ca="1" si="174"/>
        <v>0</v>
      </c>
      <c r="U481" s="79">
        <f t="shared" ca="1" si="175"/>
        <v>0</v>
      </c>
      <c r="V481" s="80">
        <f t="shared" ca="1" si="176"/>
        <v>0</v>
      </c>
      <c r="W481" s="80">
        <f t="shared" ca="1" si="177"/>
        <v>0</v>
      </c>
      <c r="X481">
        <f t="shared" ca="1" si="188"/>
        <v>0</v>
      </c>
      <c r="Y481" s="35">
        <f t="shared" ca="1" si="178"/>
        <v>0</v>
      </c>
      <c r="Z481" s="35">
        <f t="shared" ca="1" si="189"/>
        <v>0</v>
      </c>
      <c r="AA481" s="42">
        <f t="shared" ca="1" si="190"/>
        <v>0</v>
      </c>
      <c r="AB481" s="42">
        <f t="shared" ca="1" si="191"/>
        <v>0</v>
      </c>
    </row>
    <row r="482" spans="2:28" x14ac:dyDescent="0.25">
      <c r="B482">
        <v>480</v>
      </c>
      <c r="C482" s="35">
        <f t="shared" ca="1" si="185"/>
        <v>-27000</v>
      </c>
      <c r="D482" s="46">
        <f ca="1">IF(AB481&gt;0,ROUND(PMT(EvalSheet!$F$92/12,EvalSheet!$F$96*12,-C482),5),0)</f>
        <v>0</v>
      </c>
      <c r="E482" s="6">
        <f t="shared" ca="1" si="179"/>
        <v>0</v>
      </c>
      <c r="F482" s="2">
        <f t="shared" ca="1" si="168"/>
        <v>0</v>
      </c>
      <c r="G482" s="80">
        <f t="shared" ca="1" si="169"/>
        <v>0</v>
      </c>
      <c r="H482" s="79">
        <f t="shared" ca="1" si="170"/>
        <v>0</v>
      </c>
      <c r="I482" s="80">
        <f t="shared" ca="1" si="171"/>
        <v>0</v>
      </c>
      <c r="J482" s="80">
        <f t="shared" ca="1" si="172"/>
        <v>0</v>
      </c>
      <c r="K482" s="6">
        <f t="shared" ca="1" si="180"/>
        <v>0</v>
      </c>
      <c r="L482" s="7">
        <v>0</v>
      </c>
      <c r="M482" s="7">
        <f t="shared" ca="1" si="181"/>
        <v>0</v>
      </c>
      <c r="N482" s="7">
        <f t="shared" ca="1" si="182"/>
        <v>0</v>
      </c>
      <c r="O482" s="7">
        <f t="shared" ca="1" si="183"/>
        <v>0</v>
      </c>
      <c r="P482" s="7">
        <f t="shared" ca="1" si="184"/>
        <v>0</v>
      </c>
      <c r="Q482" s="6">
        <f t="shared" ca="1" si="186"/>
        <v>0</v>
      </c>
      <c r="R482" s="7">
        <f t="shared" ca="1" si="187"/>
        <v>0</v>
      </c>
      <c r="S482" s="2">
        <f t="shared" ca="1" si="173"/>
        <v>0</v>
      </c>
      <c r="T482" s="80">
        <f t="shared" ca="1" si="174"/>
        <v>0</v>
      </c>
      <c r="U482" s="79">
        <f t="shared" ca="1" si="175"/>
        <v>0</v>
      </c>
      <c r="V482" s="80">
        <f t="shared" ca="1" si="176"/>
        <v>0</v>
      </c>
      <c r="W482" s="80">
        <f t="shared" ca="1" si="177"/>
        <v>0</v>
      </c>
      <c r="X482">
        <f t="shared" ca="1" si="188"/>
        <v>0</v>
      </c>
      <c r="Y482" s="35">
        <f t="shared" ca="1" si="178"/>
        <v>0</v>
      </c>
      <c r="Z482" s="35">
        <f t="shared" ca="1" si="189"/>
        <v>0</v>
      </c>
      <c r="AA482" s="42">
        <f t="shared" ca="1" si="190"/>
        <v>0</v>
      </c>
      <c r="AB482" s="42">
        <f t="shared" ca="1" si="191"/>
        <v>0</v>
      </c>
    </row>
    <row r="483" spans="2:28" x14ac:dyDescent="0.25">
      <c r="B483">
        <v>481</v>
      </c>
      <c r="C483" s="35">
        <f t="shared" ca="1" si="185"/>
        <v>-27000</v>
      </c>
      <c r="D483" s="46">
        <f ca="1">IF(AB482&gt;0,ROUND(PMT(EvalSheet!$F$92/12,EvalSheet!$F$96*12,-C483),5),0)</f>
        <v>0</v>
      </c>
      <c r="E483" s="6">
        <f t="shared" ca="1" si="179"/>
        <v>0</v>
      </c>
      <c r="F483" s="2">
        <f t="shared" ca="1" si="168"/>
        <v>0</v>
      </c>
      <c r="G483" s="80">
        <f t="shared" ca="1" si="169"/>
        <v>0</v>
      </c>
      <c r="H483" s="79">
        <f t="shared" ca="1" si="170"/>
        <v>0</v>
      </c>
      <c r="I483" s="80">
        <f t="shared" ca="1" si="171"/>
        <v>0</v>
      </c>
      <c r="J483" s="80">
        <f t="shared" ca="1" si="172"/>
        <v>0</v>
      </c>
      <c r="K483" s="6">
        <f t="shared" ca="1" si="180"/>
        <v>0</v>
      </c>
      <c r="L483" s="7">
        <v>0</v>
      </c>
      <c r="M483" s="7">
        <f t="shared" ca="1" si="181"/>
        <v>0</v>
      </c>
      <c r="N483" s="7">
        <f t="shared" ca="1" si="182"/>
        <v>0</v>
      </c>
      <c r="O483" s="7">
        <f t="shared" ca="1" si="183"/>
        <v>0</v>
      </c>
      <c r="P483" s="7">
        <f t="shared" ca="1" si="184"/>
        <v>0</v>
      </c>
      <c r="Q483" s="6">
        <f t="shared" ca="1" si="186"/>
        <v>0</v>
      </c>
      <c r="R483" s="7">
        <f t="shared" ca="1" si="187"/>
        <v>0</v>
      </c>
      <c r="S483" s="2">
        <f t="shared" ca="1" si="173"/>
        <v>0</v>
      </c>
      <c r="T483" s="80">
        <f t="shared" ca="1" si="174"/>
        <v>0</v>
      </c>
      <c r="U483" s="79">
        <f t="shared" ca="1" si="175"/>
        <v>0</v>
      </c>
      <c r="V483" s="80">
        <f t="shared" ca="1" si="176"/>
        <v>0</v>
      </c>
      <c r="W483" s="80">
        <f t="shared" ca="1" si="177"/>
        <v>0</v>
      </c>
      <c r="X483">
        <f t="shared" ca="1" si="188"/>
        <v>0</v>
      </c>
      <c r="Y483" s="35">
        <f t="shared" ca="1" si="178"/>
        <v>0</v>
      </c>
      <c r="Z483" s="35">
        <f t="shared" ca="1" si="189"/>
        <v>0</v>
      </c>
      <c r="AA483" s="42">
        <f t="shared" ca="1" si="190"/>
        <v>0</v>
      </c>
      <c r="AB483" s="42">
        <f t="shared" ca="1" si="191"/>
        <v>0</v>
      </c>
    </row>
    <row r="484" spans="2:28" x14ac:dyDescent="0.25">
      <c r="B484">
        <v>482</v>
      </c>
      <c r="C484" s="35">
        <f t="shared" ca="1" si="185"/>
        <v>-27000</v>
      </c>
      <c r="D484" s="46">
        <f ca="1">IF(AB483&gt;0,ROUND(PMT(EvalSheet!$F$92/12,EvalSheet!$F$96*12,-C484),5),0)</f>
        <v>0</v>
      </c>
      <c r="E484" s="6">
        <f t="shared" ca="1" si="179"/>
        <v>0</v>
      </c>
      <c r="F484" s="2">
        <f t="shared" ca="1" si="168"/>
        <v>0</v>
      </c>
      <c r="G484" s="80">
        <f t="shared" ca="1" si="169"/>
        <v>0</v>
      </c>
      <c r="H484" s="79">
        <f t="shared" ca="1" si="170"/>
        <v>0</v>
      </c>
      <c r="I484" s="80">
        <f t="shared" ca="1" si="171"/>
        <v>0</v>
      </c>
      <c r="J484" s="80">
        <f t="shared" ca="1" si="172"/>
        <v>0</v>
      </c>
      <c r="K484" s="6">
        <f t="shared" ca="1" si="180"/>
        <v>0</v>
      </c>
      <c r="L484" s="7">
        <v>0</v>
      </c>
      <c r="M484" s="7">
        <f t="shared" ca="1" si="181"/>
        <v>0</v>
      </c>
      <c r="N484" s="7">
        <f t="shared" ca="1" si="182"/>
        <v>0</v>
      </c>
      <c r="O484" s="7">
        <f t="shared" ca="1" si="183"/>
        <v>0</v>
      </c>
      <c r="P484" s="7">
        <f t="shared" ca="1" si="184"/>
        <v>0</v>
      </c>
      <c r="Q484" s="6">
        <f t="shared" ca="1" si="186"/>
        <v>0</v>
      </c>
      <c r="R484" s="7">
        <f t="shared" ca="1" si="187"/>
        <v>0</v>
      </c>
      <c r="S484" s="2">
        <f t="shared" ca="1" si="173"/>
        <v>0</v>
      </c>
      <c r="T484" s="80">
        <f t="shared" ca="1" si="174"/>
        <v>0</v>
      </c>
      <c r="U484" s="79">
        <f t="shared" ca="1" si="175"/>
        <v>0</v>
      </c>
      <c r="V484" s="80">
        <f t="shared" ca="1" si="176"/>
        <v>0</v>
      </c>
      <c r="W484" s="80">
        <f t="shared" ca="1" si="177"/>
        <v>0</v>
      </c>
      <c r="X484">
        <f t="shared" ca="1" si="188"/>
        <v>0</v>
      </c>
      <c r="Y484" s="35">
        <f t="shared" ca="1" si="178"/>
        <v>0</v>
      </c>
      <c r="Z484" s="35">
        <f t="shared" ca="1" si="189"/>
        <v>0</v>
      </c>
      <c r="AA484" s="42">
        <f t="shared" ca="1" si="190"/>
        <v>0</v>
      </c>
      <c r="AB484" s="42">
        <f t="shared" ca="1" si="191"/>
        <v>0</v>
      </c>
    </row>
    <row r="485" spans="2:28" x14ac:dyDescent="0.25">
      <c r="B485">
        <v>483</v>
      </c>
      <c r="C485" s="35">
        <f t="shared" ca="1" si="185"/>
        <v>-27000</v>
      </c>
      <c r="D485" s="46">
        <f ca="1">IF(AB484&gt;0,ROUND(PMT(EvalSheet!$F$92/12,EvalSheet!$F$96*12,-C485),5),0)</f>
        <v>0</v>
      </c>
      <c r="E485" s="6">
        <f t="shared" ca="1" si="179"/>
        <v>0</v>
      </c>
      <c r="F485" s="2">
        <f t="shared" ca="1" si="168"/>
        <v>0</v>
      </c>
      <c r="G485" s="80">
        <f t="shared" ca="1" si="169"/>
        <v>0</v>
      </c>
      <c r="H485" s="79">
        <f t="shared" ca="1" si="170"/>
        <v>0</v>
      </c>
      <c r="I485" s="80">
        <f t="shared" ca="1" si="171"/>
        <v>0</v>
      </c>
      <c r="J485" s="80">
        <f t="shared" ca="1" si="172"/>
        <v>0</v>
      </c>
      <c r="K485" s="6">
        <f t="shared" ca="1" si="180"/>
        <v>0</v>
      </c>
      <c r="L485" s="7">
        <v>0</v>
      </c>
      <c r="M485" s="7">
        <f t="shared" ca="1" si="181"/>
        <v>0</v>
      </c>
      <c r="N485" s="7">
        <f t="shared" ca="1" si="182"/>
        <v>0</v>
      </c>
      <c r="O485" s="7">
        <f t="shared" ca="1" si="183"/>
        <v>0</v>
      </c>
      <c r="P485" s="7">
        <f t="shared" ca="1" si="184"/>
        <v>0</v>
      </c>
      <c r="Q485" s="6">
        <f t="shared" ca="1" si="186"/>
        <v>0</v>
      </c>
      <c r="R485" s="7">
        <f t="shared" ca="1" si="187"/>
        <v>0</v>
      </c>
      <c r="S485" s="2">
        <f t="shared" ca="1" si="173"/>
        <v>0</v>
      </c>
      <c r="T485" s="80">
        <f t="shared" ca="1" si="174"/>
        <v>0</v>
      </c>
      <c r="U485" s="79">
        <f t="shared" ca="1" si="175"/>
        <v>0</v>
      </c>
      <c r="V485" s="80">
        <f t="shared" ca="1" si="176"/>
        <v>0</v>
      </c>
      <c r="W485" s="80">
        <f t="shared" ca="1" si="177"/>
        <v>0</v>
      </c>
      <c r="X485">
        <f t="shared" ca="1" si="188"/>
        <v>0</v>
      </c>
      <c r="Y485" s="35">
        <f t="shared" ca="1" si="178"/>
        <v>0</v>
      </c>
      <c r="Z485" s="35">
        <f t="shared" ca="1" si="189"/>
        <v>0</v>
      </c>
      <c r="AA485" s="42">
        <f t="shared" ca="1" si="190"/>
        <v>0</v>
      </c>
      <c r="AB485" s="42">
        <f t="shared" ca="1" si="191"/>
        <v>0</v>
      </c>
    </row>
    <row r="486" spans="2:28" x14ac:dyDescent="0.25">
      <c r="B486">
        <v>484</v>
      </c>
      <c r="C486" s="35">
        <f t="shared" ca="1" si="185"/>
        <v>-27000</v>
      </c>
      <c r="D486" s="46">
        <f ca="1">IF(AB485&gt;0,ROUND(PMT(EvalSheet!$F$92/12,EvalSheet!$F$96*12,-C486),5),0)</f>
        <v>0</v>
      </c>
      <c r="E486" s="6">
        <f t="shared" ca="1" si="179"/>
        <v>0</v>
      </c>
      <c r="F486" s="2">
        <f t="shared" ca="1" si="168"/>
        <v>0</v>
      </c>
      <c r="G486" s="80">
        <f t="shared" ca="1" si="169"/>
        <v>0</v>
      </c>
      <c r="H486" s="79">
        <f t="shared" ca="1" si="170"/>
        <v>0</v>
      </c>
      <c r="I486" s="80">
        <f t="shared" ca="1" si="171"/>
        <v>0</v>
      </c>
      <c r="J486" s="80">
        <f t="shared" ca="1" si="172"/>
        <v>0</v>
      </c>
      <c r="K486" s="6">
        <f t="shared" ca="1" si="180"/>
        <v>0</v>
      </c>
      <c r="L486" s="7">
        <v>0</v>
      </c>
      <c r="M486" s="7">
        <f t="shared" ca="1" si="181"/>
        <v>0</v>
      </c>
      <c r="N486" s="7">
        <f t="shared" ca="1" si="182"/>
        <v>0</v>
      </c>
      <c r="O486" s="7">
        <f t="shared" ca="1" si="183"/>
        <v>0</v>
      </c>
      <c r="P486" s="7">
        <f t="shared" ca="1" si="184"/>
        <v>0</v>
      </c>
      <c r="Q486" s="6">
        <f t="shared" ca="1" si="186"/>
        <v>0</v>
      </c>
      <c r="R486" s="7">
        <f t="shared" ca="1" si="187"/>
        <v>0</v>
      </c>
      <c r="S486" s="2">
        <f t="shared" ca="1" si="173"/>
        <v>0</v>
      </c>
      <c r="T486" s="80">
        <f t="shared" ca="1" si="174"/>
        <v>0</v>
      </c>
      <c r="U486" s="79">
        <f t="shared" ca="1" si="175"/>
        <v>0</v>
      </c>
      <c r="V486" s="80">
        <f t="shared" ca="1" si="176"/>
        <v>0</v>
      </c>
      <c r="W486" s="80">
        <f t="shared" ca="1" si="177"/>
        <v>0</v>
      </c>
      <c r="X486">
        <f t="shared" ca="1" si="188"/>
        <v>0</v>
      </c>
      <c r="Y486" s="35">
        <f t="shared" ca="1" si="178"/>
        <v>0</v>
      </c>
      <c r="Z486" s="35">
        <f t="shared" ca="1" si="189"/>
        <v>0</v>
      </c>
      <c r="AA486" s="42">
        <f t="shared" ca="1" si="190"/>
        <v>0</v>
      </c>
      <c r="AB486" s="42">
        <f t="shared" ca="1" si="191"/>
        <v>0</v>
      </c>
    </row>
    <row r="487" spans="2:28" x14ac:dyDescent="0.25">
      <c r="B487">
        <v>485</v>
      </c>
      <c r="C487" s="35">
        <f t="shared" ca="1" si="185"/>
        <v>-27000</v>
      </c>
      <c r="D487" s="46">
        <f ca="1">IF(AB486&gt;0,ROUND(PMT(EvalSheet!$F$92/12,EvalSheet!$F$96*12,-C487),5),0)</f>
        <v>0</v>
      </c>
      <c r="E487" s="6">
        <f t="shared" ca="1" si="179"/>
        <v>0</v>
      </c>
      <c r="F487" s="2">
        <f t="shared" ca="1" si="168"/>
        <v>0</v>
      </c>
      <c r="G487" s="80">
        <f t="shared" ca="1" si="169"/>
        <v>0</v>
      </c>
      <c r="H487" s="79">
        <f t="shared" ca="1" si="170"/>
        <v>0</v>
      </c>
      <c r="I487" s="80">
        <f t="shared" ca="1" si="171"/>
        <v>0</v>
      </c>
      <c r="J487" s="80">
        <f t="shared" ca="1" si="172"/>
        <v>0</v>
      </c>
      <c r="K487" s="6">
        <f t="shared" ca="1" si="180"/>
        <v>0</v>
      </c>
      <c r="L487" s="7">
        <v>0</v>
      </c>
      <c r="M487" s="7">
        <f t="shared" ca="1" si="181"/>
        <v>0</v>
      </c>
      <c r="N487" s="7">
        <f t="shared" ca="1" si="182"/>
        <v>0</v>
      </c>
      <c r="O487" s="7">
        <f t="shared" ca="1" si="183"/>
        <v>0</v>
      </c>
      <c r="P487" s="7">
        <f t="shared" ca="1" si="184"/>
        <v>0</v>
      </c>
      <c r="Q487" s="6">
        <f t="shared" ca="1" si="186"/>
        <v>0</v>
      </c>
      <c r="R487" s="7">
        <f t="shared" ca="1" si="187"/>
        <v>0</v>
      </c>
      <c r="S487" s="2">
        <f t="shared" ca="1" si="173"/>
        <v>0</v>
      </c>
      <c r="T487" s="80">
        <f t="shared" ca="1" si="174"/>
        <v>0</v>
      </c>
      <c r="U487" s="79">
        <f t="shared" ca="1" si="175"/>
        <v>0</v>
      </c>
      <c r="V487" s="80">
        <f t="shared" ca="1" si="176"/>
        <v>0</v>
      </c>
      <c r="W487" s="80">
        <f t="shared" ca="1" si="177"/>
        <v>0</v>
      </c>
      <c r="X487">
        <f t="shared" ca="1" si="188"/>
        <v>0</v>
      </c>
      <c r="Y487" s="35">
        <f t="shared" ca="1" si="178"/>
        <v>0</v>
      </c>
      <c r="Z487" s="35">
        <f t="shared" ca="1" si="189"/>
        <v>0</v>
      </c>
      <c r="AA487" s="42">
        <f t="shared" ca="1" si="190"/>
        <v>0</v>
      </c>
      <c r="AB487" s="42">
        <f t="shared" ca="1" si="191"/>
        <v>0</v>
      </c>
    </row>
    <row r="488" spans="2:28" x14ac:dyDescent="0.25">
      <c r="B488">
        <v>486</v>
      </c>
      <c r="C488" s="35">
        <f t="shared" ca="1" si="185"/>
        <v>-27000</v>
      </c>
      <c r="D488" s="46">
        <f ca="1">IF(AB487&gt;0,ROUND(PMT(EvalSheet!$F$92/12,EvalSheet!$F$96*12,-C488),5),0)</f>
        <v>0</v>
      </c>
      <c r="E488" s="6">
        <f t="shared" ca="1" si="179"/>
        <v>0</v>
      </c>
      <c r="F488" s="2">
        <f t="shared" ca="1" si="168"/>
        <v>0</v>
      </c>
      <c r="G488" s="80">
        <f t="shared" ca="1" si="169"/>
        <v>0</v>
      </c>
      <c r="H488" s="79">
        <f t="shared" ca="1" si="170"/>
        <v>0</v>
      </c>
      <c r="I488" s="80">
        <f t="shared" ca="1" si="171"/>
        <v>0</v>
      </c>
      <c r="J488" s="80">
        <f t="shared" ca="1" si="172"/>
        <v>0</v>
      </c>
      <c r="K488" s="6">
        <f t="shared" ca="1" si="180"/>
        <v>0</v>
      </c>
      <c r="L488" s="7">
        <v>0</v>
      </c>
      <c r="M488" s="7">
        <f t="shared" ca="1" si="181"/>
        <v>0</v>
      </c>
      <c r="N488" s="7">
        <f t="shared" ca="1" si="182"/>
        <v>0</v>
      </c>
      <c r="O488" s="7">
        <f t="shared" ca="1" si="183"/>
        <v>0</v>
      </c>
      <c r="P488" s="7">
        <f t="shared" ca="1" si="184"/>
        <v>0</v>
      </c>
      <c r="Q488" s="6">
        <f t="shared" ca="1" si="186"/>
        <v>0</v>
      </c>
      <c r="R488" s="7">
        <f t="shared" ca="1" si="187"/>
        <v>0</v>
      </c>
      <c r="S488" s="2">
        <f t="shared" ca="1" si="173"/>
        <v>0</v>
      </c>
      <c r="T488" s="80">
        <f t="shared" ca="1" si="174"/>
        <v>0</v>
      </c>
      <c r="U488" s="79">
        <f t="shared" ca="1" si="175"/>
        <v>0</v>
      </c>
      <c r="V488" s="80">
        <f t="shared" ca="1" si="176"/>
        <v>0</v>
      </c>
      <c r="W488" s="80">
        <f t="shared" ca="1" si="177"/>
        <v>0</v>
      </c>
      <c r="X488">
        <f t="shared" ca="1" si="188"/>
        <v>0</v>
      </c>
      <c r="Y488" s="35">
        <f t="shared" ca="1" si="178"/>
        <v>0</v>
      </c>
      <c r="Z488" s="35">
        <f t="shared" ca="1" si="189"/>
        <v>0</v>
      </c>
      <c r="AA488" s="42">
        <f t="shared" ca="1" si="190"/>
        <v>0</v>
      </c>
      <c r="AB488" s="42">
        <f t="shared" ca="1" si="191"/>
        <v>0</v>
      </c>
    </row>
    <row r="489" spans="2:28" x14ac:dyDescent="0.25">
      <c r="B489">
        <v>487</v>
      </c>
      <c r="C489" s="35">
        <f t="shared" ca="1" si="185"/>
        <v>-27000</v>
      </c>
      <c r="D489" s="46">
        <f ca="1">IF(AB488&gt;0,ROUND(PMT(EvalSheet!$F$92/12,EvalSheet!$F$96*12,-C489),5),0)</f>
        <v>0</v>
      </c>
      <c r="E489" s="6">
        <f t="shared" ca="1" si="179"/>
        <v>0</v>
      </c>
      <c r="F489" s="2">
        <f t="shared" ca="1" si="168"/>
        <v>0</v>
      </c>
      <c r="G489" s="80">
        <f t="shared" ca="1" si="169"/>
        <v>0</v>
      </c>
      <c r="H489" s="79">
        <f t="shared" ca="1" si="170"/>
        <v>0</v>
      </c>
      <c r="I489" s="80">
        <f t="shared" ca="1" si="171"/>
        <v>0</v>
      </c>
      <c r="J489" s="80">
        <f t="shared" ca="1" si="172"/>
        <v>0</v>
      </c>
      <c r="K489" s="6">
        <f t="shared" ca="1" si="180"/>
        <v>0</v>
      </c>
      <c r="L489" s="7">
        <v>0</v>
      </c>
      <c r="M489" s="7">
        <f t="shared" ca="1" si="181"/>
        <v>0</v>
      </c>
      <c r="N489" s="7">
        <f t="shared" ca="1" si="182"/>
        <v>0</v>
      </c>
      <c r="O489" s="7">
        <f t="shared" ca="1" si="183"/>
        <v>0</v>
      </c>
      <c r="P489" s="7">
        <f t="shared" ca="1" si="184"/>
        <v>0</v>
      </c>
      <c r="Q489" s="6">
        <f t="shared" ca="1" si="186"/>
        <v>0</v>
      </c>
      <c r="R489" s="7">
        <f t="shared" ca="1" si="187"/>
        <v>0</v>
      </c>
      <c r="S489" s="2">
        <f t="shared" ca="1" si="173"/>
        <v>0</v>
      </c>
      <c r="T489" s="80">
        <f t="shared" ca="1" si="174"/>
        <v>0</v>
      </c>
      <c r="U489" s="79">
        <f t="shared" ca="1" si="175"/>
        <v>0</v>
      </c>
      <c r="V489" s="80">
        <f t="shared" ca="1" si="176"/>
        <v>0</v>
      </c>
      <c r="W489" s="80">
        <f t="shared" ca="1" si="177"/>
        <v>0</v>
      </c>
      <c r="X489">
        <f t="shared" ca="1" si="188"/>
        <v>0</v>
      </c>
      <c r="Y489" s="35">
        <f t="shared" ca="1" si="178"/>
        <v>0</v>
      </c>
      <c r="Z489" s="35">
        <f t="shared" ca="1" si="189"/>
        <v>0</v>
      </c>
      <c r="AA489" s="42">
        <f t="shared" ca="1" si="190"/>
        <v>0</v>
      </c>
      <c r="AB489" s="42">
        <f t="shared" ca="1" si="191"/>
        <v>0</v>
      </c>
    </row>
    <row r="490" spans="2:28" x14ac:dyDescent="0.25">
      <c r="B490">
        <v>488</v>
      </c>
      <c r="C490" s="35">
        <f t="shared" ca="1" si="185"/>
        <v>-27000</v>
      </c>
      <c r="D490" s="46">
        <f ca="1">IF(AB489&gt;0,ROUND(PMT(EvalSheet!$F$92/12,EvalSheet!$F$96*12,-C490),5),0)</f>
        <v>0</v>
      </c>
      <c r="E490" s="6">
        <f t="shared" ca="1" si="179"/>
        <v>0</v>
      </c>
      <c r="F490" s="2">
        <f t="shared" ca="1" si="168"/>
        <v>0</v>
      </c>
      <c r="G490" s="80">
        <f t="shared" ca="1" si="169"/>
        <v>0</v>
      </c>
      <c r="H490" s="79">
        <f t="shared" ca="1" si="170"/>
        <v>0</v>
      </c>
      <c r="I490" s="80">
        <f t="shared" ca="1" si="171"/>
        <v>0</v>
      </c>
      <c r="J490" s="80">
        <f t="shared" ca="1" si="172"/>
        <v>0</v>
      </c>
      <c r="K490" s="6">
        <f t="shared" ca="1" si="180"/>
        <v>0</v>
      </c>
      <c r="L490" s="7">
        <v>0</v>
      </c>
      <c r="M490" s="7">
        <f t="shared" ca="1" si="181"/>
        <v>0</v>
      </c>
      <c r="N490" s="7">
        <f t="shared" ca="1" si="182"/>
        <v>0</v>
      </c>
      <c r="O490" s="7">
        <f t="shared" ca="1" si="183"/>
        <v>0</v>
      </c>
      <c r="P490" s="7">
        <f t="shared" ca="1" si="184"/>
        <v>0</v>
      </c>
      <c r="Q490" s="6">
        <f t="shared" ca="1" si="186"/>
        <v>0</v>
      </c>
      <c r="R490" s="7">
        <f t="shared" ca="1" si="187"/>
        <v>0</v>
      </c>
      <c r="S490" s="2">
        <f t="shared" ca="1" si="173"/>
        <v>0</v>
      </c>
      <c r="T490" s="80">
        <f t="shared" ca="1" si="174"/>
        <v>0</v>
      </c>
      <c r="U490" s="79">
        <f t="shared" ca="1" si="175"/>
        <v>0</v>
      </c>
      <c r="V490" s="80">
        <f t="shared" ca="1" si="176"/>
        <v>0</v>
      </c>
      <c r="W490" s="80">
        <f t="shared" ca="1" si="177"/>
        <v>0</v>
      </c>
      <c r="X490">
        <f t="shared" ca="1" si="188"/>
        <v>0</v>
      </c>
      <c r="Y490" s="35">
        <f t="shared" ca="1" si="178"/>
        <v>0</v>
      </c>
      <c r="Z490" s="35">
        <f t="shared" ca="1" si="189"/>
        <v>0</v>
      </c>
      <c r="AA490" s="42">
        <f t="shared" ca="1" si="190"/>
        <v>0</v>
      </c>
      <c r="AB490" s="42">
        <f t="shared" ca="1" si="191"/>
        <v>0</v>
      </c>
    </row>
    <row r="491" spans="2:28" x14ac:dyDescent="0.25">
      <c r="B491">
        <v>489</v>
      </c>
      <c r="C491" s="35">
        <f t="shared" ca="1" si="185"/>
        <v>-27000</v>
      </c>
      <c r="D491" s="46">
        <f ca="1">IF(AB490&gt;0,ROUND(PMT(EvalSheet!$F$92/12,EvalSheet!$F$96*12,-C491),5),0)</f>
        <v>0</v>
      </c>
      <c r="E491" s="6">
        <f t="shared" ca="1" si="179"/>
        <v>0</v>
      </c>
      <c r="F491" s="2">
        <f t="shared" ca="1" si="168"/>
        <v>0</v>
      </c>
      <c r="G491" s="80">
        <f t="shared" ca="1" si="169"/>
        <v>0</v>
      </c>
      <c r="H491" s="79">
        <f t="shared" ca="1" si="170"/>
        <v>0</v>
      </c>
      <c r="I491" s="80">
        <f t="shared" ca="1" si="171"/>
        <v>0</v>
      </c>
      <c r="J491" s="80">
        <f t="shared" ca="1" si="172"/>
        <v>0</v>
      </c>
      <c r="K491" s="6">
        <f t="shared" ca="1" si="180"/>
        <v>0</v>
      </c>
      <c r="L491" s="7">
        <v>0</v>
      </c>
      <c r="M491" s="7">
        <f t="shared" ca="1" si="181"/>
        <v>0</v>
      </c>
      <c r="N491" s="7">
        <f t="shared" ca="1" si="182"/>
        <v>0</v>
      </c>
      <c r="O491" s="7">
        <f t="shared" ca="1" si="183"/>
        <v>0</v>
      </c>
      <c r="P491" s="7">
        <f t="shared" ca="1" si="184"/>
        <v>0</v>
      </c>
      <c r="Q491" s="6">
        <f t="shared" ca="1" si="186"/>
        <v>0</v>
      </c>
      <c r="R491" s="7">
        <f t="shared" ca="1" si="187"/>
        <v>0</v>
      </c>
      <c r="S491" s="2">
        <f t="shared" ca="1" si="173"/>
        <v>0</v>
      </c>
      <c r="T491" s="80">
        <f t="shared" ca="1" si="174"/>
        <v>0</v>
      </c>
      <c r="U491" s="79">
        <f t="shared" ca="1" si="175"/>
        <v>0</v>
      </c>
      <c r="V491" s="80">
        <f t="shared" ca="1" si="176"/>
        <v>0</v>
      </c>
      <c r="W491" s="80">
        <f t="shared" ca="1" si="177"/>
        <v>0</v>
      </c>
      <c r="X491">
        <f t="shared" ca="1" si="188"/>
        <v>0</v>
      </c>
      <c r="Y491" s="35">
        <f t="shared" ca="1" si="178"/>
        <v>0</v>
      </c>
      <c r="Z491" s="35">
        <f t="shared" ca="1" si="189"/>
        <v>0</v>
      </c>
      <c r="AA491" s="42">
        <f t="shared" ca="1" si="190"/>
        <v>0</v>
      </c>
      <c r="AB491" s="42">
        <f t="shared" ca="1" si="191"/>
        <v>0</v>
      </c>
    </row>
    <row r="492" spans="2:28" x14ac:dyDescent="0.25">
      <c r="B492">
        <v>490</v>
      </c>
      <c r="C492" s="35">
        <f t="shared" ca="1" si="185"/>
        <v>-27000</v>
      </c>
      <c r="D492" s="46">
        <f ca="1">IF(AB491&gt;0,ROUND(PMT(EvalSheet!$F$92/12,EvalSheet!$F$96*12,-C492),5),0)</f>
        <v>0</v>
      </c>
      <c r="E492" s="6">
        <f t="shared" ca="1" si="179"/>
        <v>0</v>
      </c>
      <c r="F492" s="2">
        <f t="shared" ca="1" si="168"/>
        <v>0</v>
      </c>
      <c r="G492" s="80">
        <f t="shared" ca="1" si="169"/>
        <v>0</v>
      </c>
      <c r="H492" s="79">
        <f t="shared" ca="1" si="170"/>
        <v>0</v>
      </c>
      <c r="I492" s="80">
        <f t="shared" ca="1" si="171"/>
        <v>0</v>
      </c>
      <c r="J492" s="80">
        <f t="shared" ca="1" si="172"/>
        <v>0</v>
      </c>
      <c r="K492" s="6">
        <f t="shared" ca="1" si="180"/>
        <v>0</v>
      </c>
      <c r="L492" s="7">
        <v>0</v>
      </c>
      <c r="M492" s="7">
        <f t="shared" ca="1" si="181"/>
        <v>0</v>
      </c>
      <c r="N492" s="7">
        <f t="shared" ca="1" si="182"/>
        <v>0</v>
      </c>
      <c r="O492" s="7">
        <f t="shared" ca="1" si="183"/>
        <v>0</v>
      </c>
      <c r="P492" s="7">
        <f t="shared" ca="1" si="184"/>
        <v>0</v>
      </c>
      <c r="Q492" s="6">
        <f t="shared" ca="1" si="186"/>
        <v>0</v>
      </c>
      <c r="R492" s="7">
        <f t="shared" ca="1" si="187"/>
        <v>0</v>
      </c>
      <c r="S492" s="2">
        <f t="shared" ca="1" si="173"/>
        <v>0</v>
      </c>
      <c r="T492" s="80">
        <f t="shared" ca="1" si="174"/>
        <v>0</v>
      </c>
      <c r="U492" s="79">
        <f t="shared" ca="1" si="175"/>
        <v>0</v>
      </c>
      <c r="V492" s="80">
        <f t="shared" ca="1" si="176"/>
        <v>0</v>
      </c>
      <c r="W492" s="80">
        <f t="shared" ca="1" si="177"/>
        <v>0</v>
      </c>
      <c r="X492">
        <f t="shared" ca="1" si="188"/>
        <v>0</v>
      </c>
      <c r="Y492" s="35">
        <f t="shared" ca="1" si="178"/>
        <v>0</v>
      </c>
      <c r="Z492" s="35">
        <f t="shared" ca="1" si="189"/>
        <v>0</v>
      </c>
      <c r="AA492" s="42">
        <f t="shared" ca="1" si="190"/>
        <v>0</v>
      </c>
      <c r="AB492" s="42">
        <f t="shared" ca="1" si="191"/>
        <v>0</v>
      </c>
    </row>
    <row r="493" spans="2:28" x14ac:dyDescent="0.25">
      <c r="B493">
        <v>491</v>
      </c>
      <c r="C493" s="35">
        <f t="shared" ca="1" si="185"/>
        <v>-27000</v>
      </c>
      <c r="D493" s="46">
        <f ca="1">IF(AB492&gt;0,ROUND(PMT(EvalSheet!$F$92/12,EvalSheet!$F$96*12,-C493),5),0)</f>
        <v>0</v>
      </c>
      <c r="E493" s="6">
        <f t="shared" ca="1" si="179"/>
        <v>0</v>
      </c>
      <c r="F493" s="2">
        <f t="shared" ca="1" si="168"/>
        <v>0</v>
      </c>
      <c r="G493" s="80">
        <f t="shared" ca="1" si="169"/>
        <v>0</v>
      </c>
      <c r="H493" s="79">
        <f t="shared" ca="1" si="170"/>
        <v>0</v>
      </c>
      <c r="I493" s="80">
        <f t="shared" ca="1" si="171"/>
        <v>0</v>
      </c>
      <c r="J493" s="80">
        <f t="shared" ca="1" si="172"/>
        <v>0</v>
      </c>
      <c r="K493" s="6">
        <f t="shared" ca="1" si="180"/>
        <v>0</v>
      </c>
      <c r="L493" s="7">
        <v>0</v>
      </c>
      <c r="M493" s="7">
        <f t="shared" ca="1" si="181"/>
        <v>0</v>
      </c>
      <c r="N493" s="7">
        <f t="shared" ca="1" si="182"/>
        <v>0</v>
      </c>
      <c r="O493" s="7">
        <f t="shared" ca="1" si="183"/>
        <v>0</v>
      </c>
      <c r="P493" s="7">
        <f t="shared" ca="1" si="184"/>
        <v>0</v>
      </c>
      <c r="Q493" s="6">
        <f t="shared" ca="1" si="186"/>
        <v>0</v>
      </c>
      <c r="R493" s="7">
        <f t="shared" ca="1" si="187"/>
        <v>0</v>
      </c>
      <c r="S493" s="2">
        <f t="shared" ca="1" si="173"/>
        <v>0</v>
      </c>
      <c r="T493" s="80">
        <f t="shared" ca="1" si="174"/>
        <v>0</v>
      </c>
      <c r="U493" s="79">
        <f t="shared" ca="1" si="175"/>
        <v>0</v>
      </c>
      <c r="V493" s="80">
        <f t="shared" ca="1" si="176"/>
        <v>0</v>
      </c>
      <c r="W493" s="80">
        <f t="shared" ca="1" si="177"/>
        <v>0</v>
      </c>
      <c r="X493">
        <f t="shared" ca="1" si="188"/>
        <v>0</v>
      </c>
      <c r="Y493" s="35">
        <f t="shared" ca="1" si="178"/>
        <v>0</v>
      </c>
      <c r="Z493" s="35">
        <f t="shared" ca="1" si="189"/>
        <v>0</v>
      </c>
      <c r="AA493" s="42">
        <f t="shared" ca="1" si="190"/>
        <v>0</v>
      </c>
      <c r="AB493" s="42">
        <f t="shared" ca="1" si="191"/>
        <v>0</v>
      </c>
    </row>
    <row r="494" spans="2:28" x14ac:dyDescent="0.25">
      <c r="B494">
        <v>492</v>
      </c>
      <c r="C494" s="35">
        <f t="shared" ca="1" si="185"/>
        <v>-27000</v>
      </c>
      <c r="D494" s="46">
        <f ca="1">IF(AB493&gt;0,ROUND(PMT(EvalSheet!$F$92/12,EvalSheet!$F$96*12,-C494),5),0)</f>
        <v>0</v>
      </c>
      <c r="E494" s="6">
        <f t="shared" ca="1" si="179"/>
        <v>0</v>
      </c>
      <c r="F494" s="2">
        <f t="shared" ca="1" si="168"/>
        <v>0</v>
      </c>
      <c r="G494" s="80">
        <f t="shared" ca="1" si="169"/>
        <v>0</v>
      </c>
      <c r="H494" s="79">
        <f t="shared" ca="1" si="170"/>
        <v>0</v>
      </c>
      <c r="I494" s="80">
        <f t="shared" ca="1" si="171"/>
        <v>0</v>
      </c>
      <c r="J494" s="80">
        <f t="shared" ca="1" si="172"/>
        <v>0</v>
      </c>
      <c r="K494" s="6">
        <f t="shared" ca="1" si="180"/>
        <v>0</v>
      </c>
      <c r="L494" s="7">
        <v>0</v>
      </c>
      <c r="M494" s="7">
        <f t="shared" ca="1" si="181"/>
        <v>0</v>
      </c>
      <c r="N494" s="7">
        <f t="shared" ca="1" si="182"/>
        <v>0</v>
      </c>
      <c r="O494" s="7">
        <f t="shared" ca="1" si="183"/>
        <v>0</v>
      </c>
      <c r="P494" s="7">
        <f t="shared" ca="1" si="184"/>
        <v>0</v>
      </c>
      <c r="Q494" s="6">
        <f t="shared" ca="1" si="186"/>
        <v>0</v>
      </c>
      <c r="R494" s="7">
        <f t="shared" ca="1" si="187"/>
        <v>0</v>
      </c>
      <c r="S494" s="2">
        <f t="shared" ca="1" si="173"/>
        <v>0</v>
      </c>
      <c r="T494" s="80">
        <f t="shared" ca="1" si="174"/>
        <v>0</v>
      </c>
      <c r="U494" s="79">
        <f t="shared" ca="1" si="175"/>
        <v>0</v>
      </c>
      <c r="V494" s="80">
        <f t="shared" ca="1" si="176"/>
        <v>0</v>
      </c>
      <c r="W494" s="80">
        <f t="shared" ca="1" si="177"/>
        <v>0</v>
      </c>
      <c r="X494">
        <f t="shared" ca="1" si="188"/>
        <v>0</v>
      </c>
      <c r="Y494" s="35">
        <f t="shared" ca="1" si="178"/>
        <v>0</v>
      </c>
      <c r="Z494" s="35">
        <f t="shared" ca="1" si="189"/>
        <v>0</v>
      </c>
      <c r="AA494" s="42">
        <f t="shared" ca="1" si="190"/>
        <v>0</v>
      </c>
      <c r="AB494" s="42">
        <f t="shared" ca="1" si="191"/>
        <v>0</v>
      </c>
    </row>
    <row r="495" spans="2:28" x14ac:dyDescent="0.25">
      <c r="B495">
        <v>493</v>
      </c>
      <c r="C495" s="35">
        <f t="shared" ca="1" si="185"/>
        <v>-27000</v>
      </c>
      <c r="D495" s="46">
        <f ca="1">IF(AB494&gt;0,ROUND(PMT(EvalSheet!$F$92/12,EvalSheet!$F$96*12,-C495),5),0)</f>
        <v>0</v>
      </c>
      <c r="E495" s="6">
        <f t="shared" ca="1" si="179"/>
        <v>0</v>
      </c>
      <c r="F495" s="2">
        <f t="shared" ca="1" si="168"/>
        <v>0</v>
      </c>
      <c r="G495" s="80">
        <f t="shared" ca="1" si="169"/>
        <v>0</v>
      </c>
      <c r="H495" s="79">
        <f t="shared" ca="1" si="170"/>
        <v>0</v>
      </c>
      <c r="I495" s="80">
        <f t="shared" ca="1" si="171"/>
        <v>0</v>
      </c>
      <c r="J495" s="80">
        <f t="shared" ca="1" si="172"/>
        <v>0</v>
      </c>
      <c r="K495" s="6">
        <f t="shared" ca="1" si="180"/>
        <v>0</v>
      </c>
      <c r="L495" s="7">
        <v>0</v>
      </c>
      <c r="M495" s="7">
        <f t="shared" ca="1" si="181"/>
        <v>0</v>
      </c>
      <c r="N495" s="7">
        <f t="shared" ca="1" si="182"/>
        <v>0</v>
      </c>
      <c r="O495" s="7">
        <f t="shared" ca="1" si="183"/>
        <v>0</v>
      </c>
      <c r="P495" s="7">
        <f t="shared" ca="1" si="184"/>
        <v>0</v>
      </c>
      <c r="Q495" s="6">
        <f t="shared" ca="1" si="186"/>
        <v>0</v>
      </c>
      <c r="R495" s="7">
        <f t="shared" ca="1" si="187"/>
        <v>0</v>
      </c>
      <c r="S495" s="2">
        <f t="shared" ca="1" si="173"/>
        <v>0</v>
      </c>
      <c r="T495" s="80">
        <f t="shared" ca="1" si="174"/>
        <v>0</v>
      </c>
      <c r="U495" s="79">
        <f t="shared" ca="1" si="175"/>
        <v>0</v>
      </c>
      <c r="V495" s="80">
        <f t="shared" ca="1" si="176"/>
        <v>0</v>
      </c>
      <c r="W495" s="80">
        <f t="shared" ca="1" si="177"/>
        <v>0</v>
      </c>
      <c r="X495">
        <f t="shared" ca="1" si="188"/>
        <v>0</v>
      </c>
      <c r="Y495" s="35">
        <f t="shared" ca="1" si="178"/>
        <v>0</v>
      </c>
      <c r="Z495" s="35">
        <f t="shared" ca="1" si="189"/>
        <v>0</v>
      </c>
      <c r="AA495" s="42">
        <f t="shared" ca="1" si="190"/>
        <v>0</v>
      </c>
      <c r="AB495" s="42">
        <f t="shared" ca="1" si="191"/>
        <v>0</v>
      </c>
    </row>
    <row r="496" spans="2:28" x14ac:dyDescent="0.25">
      <c r="B496">
        <v>494</v>
      </c>
      <c r="C496" s="35">
        <f t="shared" ca="1" si="185"/>
        <v>-27000</v>
      </c>
      <c r="D496" s="46">
        <f ca="1">IF(AB495&gt;0,ROUND(PMT(EvalSheet!$F$92/12,EvalSheet!$F$96*12,-C496),5),0)</f>
        <v>0</v>
      </c>
      <c r="E496" s="6">
        <f t="shared" ca="1" si="179"/>
        <v>0</v>
      </c>
      <c r="F496" s="2">
        <f t="shared" ca="1" si="168"/>
        <v>0</v>
      </c>
      <c r="G496" s="80">
        <f t="shared" ca="1" si="169"/>
        <v>0</v>
      </c>
      <c r="H496" s="79">
        <f t="shared" ca="1" si="170"/>
        <v>0</v>
      </c>
      <c r="I496" s="80">
        <f t="shared" ca="1" si="171"/>
        <v>0</v>
      </c>
      <c r="J496" s="80">
        <f t="shared" ca="1" si="172"/>
        <v>0</v>
      </c>
      <c r="K496" s="6">
        <f t="shared" ca="1" si="180"/>
        <v>0</v>
      </c>
      <c r="L496" s="7">
        <v>0</v>
      </c>
      <c r="M496" s="7">
        <f t="shared" ca="1" si="181"/>
        <v>0</v>
      </c>
      <c r="N496" s="7">
        <f t="shared" ca="1" si="182"/>
        <v>0</v>
      </c>
      <c r="O496" s="7">
        <f t="shared" ca="1" si="183"/>
        <v>0</v>
      </c>
      <c r="P496" s="7">
        <f t="shared" ca="1" si="184"/>
        <v>0</v>
      </c>
      <c r="Q496" s="6">
        <f t="shared" ca="1" si="186"/>
        <v>0</v>
      </c>
      <c r="R496" s="7">
        <f t="shared" ca="1" si="187"/>
        <v>0</v>
      </c>
      <c r="S496" s="2">
        <f t="shared" ca="1" si="173"/>
        <v>0</v>
      </c>
      <c r="T496" s="80">
        <f t="shared" ca="1" si="174"/>
        <v>0</v>
      </c>
      <c r="U496" s="79">
        <f t="shared" ca="1" si="175"/>
        <v>0</v>
      </c>
      <c r="V496" s="80">
        <f t="shared" ca="1" si="176"/>
        <v>0</v>
      </c>
      <c r="W496" s="80">
        <f t="shared" ca="1" si="177"/>
        <v>0</v>
      </c>
      <c r="X496">
        <f t="shared" ca="1" si="188"/>
        <v>0</v>
      </c>
      <c r="Y496" s="35">
        <f t="shared" ca="1" si="178"/>
        <v>0</v>
      </c>
      <c r="Z496" s="35">
        <f t="shared" ca="1" si="189"/>
        <v>0</v>
      </c>
      <c r="AA496" s="42">
        <f t="shared" ca="1" si="190"/>
        <v>0</v>
      </c>
      <c r="AB496" s="42">
        <f t="shared" ca="1" si="191"/>
        <v>0</v>
      </c>
    </row>
    <row r="497" spans="2:28" x14ac:dyDescent="0.25">
      <c r="B497">
        <v>495</v>
      </c>
      <c r="C497" s="35">
        <f t="shared" ca="1" si="185"/>
        <v>-27000</v>
      </c>
      <c r="D497" s="46">
        <f ca="1">IF(AB496&gt;0,ROUND(PMT(EvalSheet!$F$92/12,EvalSheet!$F$96*12,-C497),5),0)</f>
        <v>0</v>
      </c>
      <c r="E497" s="6">
        <f t="shared" ca="1" si="179"/>
        <v>0</v>
      </c>
      <c r="F497" s="2">
        <f t="shared" ca="1" si="168"/>
        <v>0</v>
      </c>
      <c r="G497" s="80">
        <f t="shared" ca="1" si="169"/>
        <v>0</v>
      </c>
      <c r="H497" s="79">
        <f t="shared" ca="1" si="170"/>
        <v>0</v>
      </c>
      <c r="I497" s="80">
        <f t="shared" ca="1" si="171"/>
        <v>0</v>
      </c>
      <c r="J497" s="80">
        <f t="shared" ca="1" si="172"/>
        <v>0</v>
      </c>
      <c r="K497" s="6">
        <f t="shared" ca="1" si="180"/>
        <v>0</v>
      </c>
      <c r="L497" s="7">
        <v>0</v>
      </c>
      <c r="M497" s="7">
        <f t="shared" ca="1" si="181"/>
        <v>0</v>
      </c>
      <c r="N497" s="7">
        <f t="shared" ca="1" si="182"/>
        <v>0</v>
      </c>
      <c r="O497" s="7">
        <f t="shared" ca="1" si="183"/>
        <v>0</v>
      </c>
      <c r="P497" s="7">
        <f t="shared" ca="1" si="184"/>
        <v>0</v>
      </c>
      <c r="Q497" s="6">
        <f t="shared" ca="1" si="186"/>
        <v>0</v>
      </c>
      <c r="R497" s="7">
        <f t="shared" ca="1" si="187"/>
        <v>0</v>
      </c>
      <c r="S497" s="2">
        <f t="shared" ca="1" si="173"/>
        <v>0</v>
      </c>
      <c r="T497" s="80">
        <f t="shared" ca="1" si="174"/>
        <v>0</v>
      </c>
      <c r="U497" s="79">
        <f t="shared" ca="1" si="175"/>
        <v>0</v>
      </c>
      <c r="V497" s="80">
        <f t="shared" ca="1" si="176"/>
        <v>0</v>
      </c>
      <c r="W497" s="80">
        <f t="shared" ca="1" si="177"/>
        <v>0</v>
      </c>
      <c r="X497">
        <f t="shared" ca="1" si="188"/>
        <v>0</v>
      </c>
      <c r="Y497" s="35">
        <f t="shared" ca="1" si="178"/>
        <v>0</v>
      </c>
      <c r="Z497" s="35">
        <f t="shared" ca="1" si="189"/>
        <v>0</v>
      </c>
      <c r="AA497" s="42">
        <f t="shared" ca="1" si="190"/>
        <v>0</v>
      </c>
      <c r="AB497" s="42">
        <f t="shared" ca="1" si="191"/>
        <v>0</v>
      </c>
    </row>
    <row r="498" spans="2:28" x14ac:dyDescent="0.25">
      <c r="B498">
        <v>496</v>
      </c>
      <c r="C498" s="35">
        <f t="shared" ca="1" si="185"/>
        <v>-27000</v>
      </c>
      <c r="D498" s="46">
        <f ca="1">IF(AB497&gt;0,ROUND(PMT(EvalSheet!$F$92/12,EvalSheet!$F$96*12,-C498),5),0)</f>
        <v>0</v>
      </c>
      <c r="E498" s="6">
        <f t="shared" ca="1" si="179"/>
        <v>0</v>
      </c>
      <c r="F498" s="2">
        <f t="shared" ca="1" si="168"/>
        <v>0</v>
      </c>
      <c r="G498" s="80">
        <f t="shared" ca="1" si="169"/>
        <v>0</v>
      </c>
      <c r="H498" s="79">
        <f t="shared" ca="1" si="170"/>
        <v>0</v>
      </c>
      <c r="I498" s="80">
        <f t="shared" ca="1" si="171"/>
        <v>0</v>
      </c>
      <c r="J498" s="80">
        <f t="shared" ca="1" si="172"/>
        <v>0</v>
      </c>
      <c r="K498" s="6">
        <f t="shared" ca="1" si="180"/>
        <v>0</v>
      </c>
      <c r="L498" s="7">
        <v>0</v>
      </c>
      <c r="M498" s="7">
        <f t="shared" ca="1" si="181"/>
        <v>0</v>
      </c>
      <c r="N498" s="7">
        <f t="shared" ca="1" si="182"/>
        <v>0</v>
      </c>
      <c r="O498" s="7">
        <f t="shared" ca="1" si="183"/>
        <v>0</v>
      </c>
      <c r="P498" s="7">
        <f t="shared" ca="1" si="184"/>
        <v>0</v>
      </c>
      <c r="Q498" s="6">
        <f t="shared" ca="1" si="186"/>
        <v>0</v>
      </c>
      <c r="R498" s="7">
        <f t="shared" ca="1" si="187"/>
        <v>0</v>
      </c>
      <c r="S498" s="2">
        <f t="shared" ca="1" si="173"/>
        <v>0</v>
      </c>
      <c r="T498" s="80">
        <f t="shared" ca="1" si="174"/>
        <v>0</v>
      </c>
      <c r="U498" s="79">
        <f t="shared" ca="1" si="175"/>
        <v>0</v>
      </c>
      <c r="V498" s="80">
        <f t="shared" ca="1" si="176"/>
        <v>0</v>
      </c>
      <c r="W498" s="80">
        <f t="shared" ca="1" si="177"/>
        <v>0</v>
      </c>
      <c r="X498">
        <f t="shared" ca="1" si="188"/>
        <v>0</v>
      </c>
      <c r="Y498" s="35">
        <f t="shared" ca="1" si="178"/>
        <v>0</v>
      </c>
      <c r="Z498" s="35">
        <f t="shared" ca="1" si="189"/>
        <v>0</v>
      </c>
      <c r="AA498" s="42">
        <f t="shared" ca="1" si="190"/>
        <v>0</v>
      </c>
      <c r="AB498" s="42">
        <f t="shared" ca="1" si="191"/>
        <v>0</v>
      </c>
    </row>
    <row r="499" spans="2:28" x14ac:dyDescent="0.25">
      <c r="B499">
        <v>497</v>
      </c>
      <c r="C499" s="35">
        <f t="shared" ca="1" si="185"/>
        <v>-27000</v>
      </c>
      <c r="D499" s="46">
        <f ca="1">IF(AB498&gt;0,ROUND(PMT(EvalSheet!$F$92/12,EvalSheet!$F$96*12,-C499),5),0)</f>
        <v>0</v>
      </c>
      <c r="E499" s="6">
        <f t="shared" ca="1" si="179"/>
        <v>0</v>
      </c>
      <c r="F499" s="2">
        <f t="shared" ca="1" si="168"/>
        <v>0</v>
      </c>
      <c r="G499" s="80">
        <f t="shared" ca="1" si="169"/>
        <v>0</v>
      </c>
      <c r="H499" s="79">
        <f t="shared" ca="1" si="170"/>
        <v>0</v>
      </c>
      <c r="I499" s="80">
        <f t="shared" ca="1" si="171"/>
        <v>0</v>
      </c>
      <c r="J499" s="80">
        <f t="shared" ca="1" si="172"/>
        <v>0</v>
      </c>
      <c r="K499" s="6">
        <f t="shared" ca="1" si="180"/>
        <v>0</v>
      </c>
      <c r="L499" s="7">
        <v>0</v>
      </c>
      <c r="M499" s="7">
        <f t="shared" ca="1" si="181"/>
        <v>0</v>
      </c>
      <c r="N499" s="7">
        <f t="shared" ca="1" si="182"/>
        <v>0</v>
      </c>
      <c r="O499" s="7">
        <f t="shared" ca="1" si="183"/>
        <v>0</v>
      </c>
      <c r="P499" s="7">
        <f t="shared" ca="1" si="184"/>
        <v>0</v>
      </c>
      <c r="Q499" s="6">
        <f t="shared" ca="1" si="186"/>
        <v>0</v>
      </c>
      <c r="R499" s="7">
        <f t="shared" ca="1" si="187"/>
        <v>0</v>
      </c>
      <c r="S499" s="2">
        <f t="shared" ca="1" si="173"/>
        <v>0</v>
      </c>
      <c r="T499" s="80">
        <f t="shared" ca="1" si="174"/>
        <v>0</v>
      </c>
      <c r="U499" s="79">
        <f t="shared" ca="1" si="175"/>
        <v>0</v>
      </c>
      <c r="V499" s="80">
        <f t="shared" ca="1" si="176"/>
        <v>0</v>
      </c>
      <c r="W499" s="80">
        <f t="shared" ca="1" si="177"/>
        <v>0</v>
      </c>
      <c r="X499">
        <f t="shared" ca="1" si="188"/>
        <v>0</v>
      </c>
      <c r="Y499" s="35">
        <f t="shared" ca="1" si="178"/>
        <v>0</v>
      </c>
      <c r="Z499" s="35">
        <f t="shared" ca="1" si="189"/>
        <v>0</v>
      </c>
      <c r="AA499" s="42">
        <f t="shared" ca="1" si="190"/>
        <v>0</v>
      </c>
      <c r="AB499" s="42">
        <f t="shared" ca="1" si="191"/>
        <v>0</v>
      </c>
    </row>
    <row r="500" spans="2:28" x14ac:dyDescent="0.25">
      <c r="B500">
        <v>498</v>
      </c>
      <c r="C500" s="35">
        <f t="shared" ca="1" si="185"/>
        <v>-27000</v>
      </c>
      <c r="D500" s="46">
        <f ca="1">IF(AB499&gt;0,ROUND(PMT(EvalSheet!$F$92/12,EvalSheet!$F$96*12,-C500),5),0)</f>
        <v>0</v>
      </c>
      <c r="E500" s="6">
        <f t="shared" ca="1" si="179"/>
        <v>0</v>
      </c>
      <c r="F500" s="2">
        <f t="shared" ca="1" si="168"/>
        <v>0</v>
      </c>
      <c r="G500" s="80">
        <f t="shared" ca="1" si="169"/>
        <v>0</v>
      </c>
      <c r="H500" s="79">
        <f t="shared" ca="1" si="170"/>
        <v>0</v>
      </c>
      <c r="I500" s="80">
        <f t="shared" ca="1" si="171"/>
        <v>0</v>
      </c>
      <c r="J500" s="80">
        <f t="shared" ca="1" si="172"/>
        <v>0</v>
      </c>
      <c r="K500" s="6">
        <f t="shared" ca="1" si="180"/>
        <v>0</v>
      </c>
      <c r="L500" s="7">
        <v>0</v>
      </c>
      <c r="M500" s="7">
        <f t="shared" ca="1" si="181"/>
        <v>0</v>
      </c>
      <c r="N500" s="7">
        <f t="shared" ca="1" si="182"/>
        <v>0</v>
      </c>
      <c r="O500" s="7">
        <f t="shared" ca="1" si="183"/>
        <v>0</v>
      </c>
      <c r="P500" s="7">
        <f t="shared" ca="1" si="184"/>
        <v>0</v>
      </c>
      <c r="Q500" s="6">
        <f t="shared" ca="1" si="186"/>
        <v>0</v>
      </c>
      <c r="R500" s="7">
        <f t="shared" ca="1" si="187"/>
        <v>0</v>
      </c>
      <c r="S500" s="2">
        <f t="shared" ca="1" si="173"/>
        <v>0</v>
      </c>
      <c r="T500" s="80">
        <f t="shared" ca="1" si="174"/>
        <v>0</v>
      </c>
      <c r="U500" s="79">
        <f t="shared" ca="1" si="175"/>
        <v>0</v>
      </c>
      <c r="V500" s="80">
        <f t="shared" ca="1" si="176"/>
        <v>0</v>
      </c>
      <c r="W500" s="80">
        <f t="shared" ca="1" si="177"/>
        <v>0</v>
      </c>
      <c r="X500">
        <f t="shared" ca="1" si="188"/>
        <v>0</v>
      </c>
      <c r="Y500" s="35">
        <f t="shared" ca="1" si="178"/>
        <v>0</v>
      </c>
      <c r="Z500" s="35">
        <f t="shared" ca="1" si="189"/>
        <v>0</v>
      </c>
      <c r="AA500" s="42">
        <f t="shared" ca="1" si="190"/>
        <v>0</v>
      </c>
      <c r="AB500" s="42">
        <f t="shared" ca="1" si="191"/>
        <v>0</v>
      </c>
    </row>
    <row r="501" spans="2:28" x14ac:dyDescent="0.25">
      <c r="B501">
        <v>499</v>
      </c>
      <c r="C501" s="35">
        <f t="shared" ca="1" si="185"/>
        <v>-27000</v>
      </c>
      <c r="D501" s="46">
        <f ca="1">IF(AB500&gt;0,ROUND(PMT(EvalSheet!$F$92/12,EvalSheet!$F$96*12,-C501),5),0)</f>
        <v>0</v>
      </c>
      <c r="E501" s="6">
        <f t="shared" ca="1" si="179"/>
        <v>0</v>
      </c>
      <c r="F501" s="2">
        <f t="shared" ca="1" si="168"/>
        <v>0</v>
      </c>
      <c r="G501" s="80">
        <f t="shared" ca="1" si="169"/>
        <v>0</v>
      </c>
      <c r="H501" s="79">
        <f t="shared" ca="1" si="170"/>
        <v>0</v>
      </c>
      <c r="I501" s="80">
        <f t="shared" ca="1" si="171"/>
        <v>0</v>
      </c>
      <c r="J501" s="80">
        <f t="shared" ca="1" si="172"/>
        <v>0</v>
      </c>
      <c r="K501" s="6">
        <f t="shared" ca="1" si="180"/>
        <v>0</v>
      </c>
      <c r="L501" s="7">
        <v>0</v>
      </c>
      <c r="M501" s="7">
        <f t="shared" ca="1" si="181"/>
        <v>0</v>
      </c>
      <c r="N501" s="7">
        <f t="shared" ca="1" si="182"/>
        <v>0</v>
      </c>
      <c r="O501" s="7">
        <f t="shared" ca="1" si="183"/>
        <v>0</v>
      </c>
      <c r="P501" s="7">
        <f t="shared" ca="1" si="184"/>
        <v>0</v>
      </c>
      <c r="Q501" s="6">
        <f t="shared" ca="1" si="186"/>
        <v>0</v>
      </c>
      <c r="R501" s="7">
        <f t="shared" ca="1" si="187"/>
        <v>0</v>
      </c>
      <c r="S501" s="2">
        <f t="shared" ca="1" si="173"/>
        <v>0</v>
      </c>
      <c r="T501" s="80">
        <f t="shared" ca="1" si="174"/>
        <v>0</v>
      </c>
      <c r="U501" s="79">
        <f t="shared" ca="1" si="175"/>
        <v>0</v>
      </c>
      <c r="V501" s="80">
        <f t="shared" ca="1" si="176"/>
        <v>0</v>
      </c>
      <c r="W501" s="80">
        <f t="shared" ca="1" si="177"/>
        <v>0</v>
      </c>
      <c r="X501">
        <f t="shared" ca="1" si="188"/>
        <v>0</v>
      </c>
      <c r="Y501" s="35">
        <f t="shared" ca="1" si="178"/>
        <v>0</v>
      </c>
      <c r="Z501" s="35">
        <f t="shared" ca="1" si="189"/>
        <v>0</v>
      </c>
      <c r="AA501" s="42">
        <f t="shared" ca="1" si="190"/>
        <v>0</v>
      </c>
      <c r="AB501" s="42">
        <f t="shared" ca="1" si="191"/>
        <v>0</v>
      </c>
    </row>
    <row r="502" spans="2:28" x14ac:dyDescent="0.25">
      <c r="B502">
        <v>500</v>
      </c>
      <c r="C502" s="35">
        <f t="shared" ca="1" si="185"/>
        <v>-27000</v>
      </c>
      <c r="D502" s="46">
        <f ca="1">IF(AB501&gt;0,ROUND(PMT(EvalSheet!$F$92/12,EvalSheet!$F$96*12,-C502),5),0)</f>
        <v>0</v>
      </c>
      <c r="E502" s="6">
        <f t="shared" ca="1" si="179"/>
        <v>0</v>
      </c>
      <c r="F502" s="2">
        <f t="shared" ca="1" si="168"/>
        <v>0</v>
      </c>
      <c r="G502" s="80">
        <f t="shared" ca="1" si="169"/>
        <v>0</v>
      </c>
      <c r="H502" s="79">
        <f t="shared" ca="1" si="170"/>
        <v>0</v>
      </c>
      <c r="I502" s="80">
        <f t="shared" ca="1" si="171"/>
        <v>0</v>
      </c>
      <c r="J502" s="80">
        <f t="shared" ca="1" si="172"/>
        <v>0</v>
      </c>
      <c r="K502" s="6">
        <f t="shared" ca="1" si="180"/>
        <v>0</v>
      </c>
      <c r="L502" s="7">
        <v>0</v>
      </c>
      <c r="M502" s="7">
        <f t="shared" ca="1" si="181"/>
        <v>0</v>
      </c>
      <c r="N502" s="7">
        <f t="shared" ca="1" si="182"/>
        <v>0</v>
      </c>
      <c r="O502" s="7">
        <f t="shared" ca="1" si="183"/>
        <v>0</v>
      </c>
      <c r="P502" s="7">
        <f t="shared" ca="1" si="184"/>
        <v>0</v>
      </c>
      <c r="Q502" s="6">
        <f t="shared" ca="1" si="186"/>
        <v>0</v>
      </c>
      <c r="R502" s="7">
        <f t="shared" ca="1" si="187"/>
        <v>0</v>
      </c>
      <c r="S502" s="2">
        <f t="shared" ca="1" si="173"/>
        <v>0</v>
      </c>
      <c r="T502" s="80">
        <f t="shared" ca="1" si="174"/>
        <v>0</v>
      </c>
      <c r="U502" s="79">
        <f t="shared" ca="1" si="175"/>
        <v>0</v>
      </c>
      <c r="V502" s="80">
        <f t="shared" ca="1" si="176"/>
        <v>0</v>
      </c>
      <c r="W502" s="80">
        <f t="shared" ca="1" si="177"/>
        <v>0</v>
      </c>
      <c r="X502">
        <f t="shared" ca="1" si="188"/>
        <v>0</v>
      </c>
      <c r="Y502" s="35">
        <f t="shared" ca="1" si="178"/>
        <v>0</v>
      </c>
      <c r="Z502" s="35">
        <f t="shared" ca="1" si="189"/>
        <v>0</v>
      </c>
      <c r="AA502" s="42">
        <f t="shared" ca="1" si="190"/>
        <v>0</v>
      </c>
      <c r="AB502" s="42">
        <f t="shared" ca="1" si="191"/>
        <v>0</v>
      </c>
    </row>
    <row r="503" spans="2:28" x14ac:dyDescent="0.25">
      <c r="B503">
        <v>501</v>
      </c>
      <c r="C503" s="35">
        <f t="shared" ca="1" si="185"/>
        <v>-27000</v>
      </c>
      <c r="D503" s="46">
        <f ca="1">IF(AB502&gt;0,ROUND(PMT(EvalSheet!$F$92/12,EvalSheet!$F$96*12,-C503),5),0)</f>
        <v>0</v>
      </c>
      <c r="E503" s="6">
        <f t="shared" ca="1" si="179"/>
        <v>0</v>
      </c>
      <c r="F503" s="2">
        <f t="shared" ca="1" si="168"/>
        <v>0</v>
      </c>
      <c r="G503" s="80">
        <f t="shared" ca="1" si="169"/>
        <v>0</v>
      </c>
      <c r="H503" s="79">
        <f t="shared" ca="1" si="170"/>
        <v>0</v>
      </c>
      <c r="I503" s="80">
        <f t="shared" ca="1" si="171"/>
        <v>0</v>
      </c>
      <c r="J503" s="80">
        <f t="shared" ca="1" si="172"/>
        <v>0</v>
      </c>
      <c r="K503" s="6">
        <f t="shared" ca="1" si="180"/>
        <v>0</v>
      </c>
      <c r="L503" s="7">
        <v>0</v>
      </c>
      <c r="M503" s="7">
        <f t="shared" ca="1" si="181"/>
        <v>0</v>
      </c>
      <c r="N503" s="7">
        <f t="shared" ca="1" si="182"/>
        <v>0</v>
      </c>
      <c r="O503" s="7">
        <f t="shared" ca="1" si="183"/>
        <v>0</v>
      </c>
      <c r="P503" s="7">
        <f t="shared" ca="1" si="184"/>
        <v>0</v>
      </c>
      <c r="Q503" s="6">
        <f t="shared" ca="1" si="186"/>
        <v>0</v>
      </c>
      <c r="R503" s="7">
        <f t="shared" ca="1" si="187"/>
        <v>0</v>
      </c>
      <c r="S503" s="2">
        <f t="shared" ca="1" si="173"/>
        <v>0</v>
      </c>
      <c r="T503" s="80">
        <f t="shared" ca="1" si="174"/>
        <v>0</v>
      </c>
      <c r="U503" s="79">
        <f t="shared" ca="1" si="175"/>
        <v>0</v>
      </c>
      <c r="V503" s="80">
        <f t="shared" ca="1" si="176"/>
        <v>0</v>
      </c>
      <c r="W503" s="80">
        <f t="shared" ca="1" si="177"/>
        <v>0</v>
      </c>
      <c r="X503">
        <f t="shared" ca="1" si="188"/>
        <v>0</v>
      </c>
      <c r="Y503" s="35">
        <f t="shared" ca="1" si="178"/>
        <v>0</v>
      </c>
      <c r="Z503" s="35">
        <f t="shared" ca="1" si="189"/>
        <v>0</v>
      </c>
      <c r="AA503" s="42">
        <f t="shared" ca="1" si="190"/>
        <v>0</v>
      </c>
      <c r="AB503" s="42">
        <f t="shared" ca="1" si="191"/>
        <v>0</v>
      </c>
    </row>
    <row r="504" spans="2:28" x14ac:dyDescent="0.25">
      <c r="B504">
        <v>502</v>
      </c>
      <c r="C504" s="35">
        <f t="shared" ca="1" si="185"/>
        <v>-27000</v>
      </c>
      <c r="D504" s="46">
        <f ca="1">IF(AB503&gt;0,ROUND(PMT(EvalSheet!$F$92/12,EvalSheet!$F$96*12,-C504),5),0)</f>
        <v>0</v>
      </c>
      <c r="E504" s="6">
        <f t="shared" ca="1" si="179"/>
        <v>0</v>
      </c>
      <c r="F504" s="2">
        <f t="shared" ca="1" si="168"/>
        <v>0</v>
      </c>
      <c r="G504" s="80">
        <f t="shared" ca="1" si="169"/>
        <v>0</v>
      </c>
      <c r="H504" s="79">
        <f t="shared" ca="1" si="170"/>
        <v>0</v>
      </c>
      <c r="I504" s="80">
        <f t="shared" ca="1" si="171"/>
        <v>0</v>
      </c>
      <c r="J504" s="80">
        <f t="shared" ca="1" si="172"/>
        <v>0</v>
      </c>
      <c r="K504" s="6">
        <f t="shared" ca="1" si="180"/>
        <v>0</v>
      </c>
      <c r="L504" s="7">
        <v>0</v>
      </c>
      <c r="M504" s="7">
        <f t="shared" ca="1" si="181"/>
        <v>0</v>
      </c>
      <c r="N504" s="7">
        <f t="shared" ca="1" si="182"/>
        <v>0</v>
      </c>
      <c r="O504" s="7">
        <f t="shared" ca="1" si="183"/>
        <v>0</v>
      </c>
      <c r="P504" s="7">
        <f t="shared" ca="1" si="184"/>
        <v>0</v>
      </c>
      <c r="Q504" s="6">
        <f t="shared" ca="1" si="186"/>
        <v>0</v>
      </c>
      <c r="R504" s="7">
        <f t="shared" ca="1" si="187"/>
        <v>0</v>
      </c>
      <c r="S504" s="2">
        <f t="shared" ca="1" si="173"/>
        <v>0</v>
      </c>
      <c r="T504" s="80">
        <f t="shared" ca="1" si="174"/>
        <v>0</v>
      </c>
      <c r="U504" s="79">
        <f t="shared" ca="1" si="175"/>
        <v>0</v>
      </c>
      <c r="V504" s="80">
        <f t="shared" ca="1" si="176"/>
        <v>0</v>
      </c>
      <c r="W504" s="80">
        <f t="shared" ca="1" si="177"/>
        <v>0</v>
      </c>
      <c r="X504">
        <f t="shared" ca="1" si="188"/>
        <v>0</v>
      </c>
      <c r="Y504" s="35">
        <f t="shared" ca="1" si="178"/>
        <v>0</v>
      </c>
      <c r="Z504" s="35">
        <f t="shared" ca="1" si="189"/>
        <v>0</v>
      </c>
      <c r="AA504" s="42">
        <f t="shared" ca="1" si="190"/>
        <v>0</v>
      </c>
      <c r="AB504" s="42">
        <f t="shared" ca="1" si="191"/>
        <v>0</v>
      </c>
    </row>
    <row r="505" spans="2:28" x14ac:dyDescent="0.25">
      <c r="B505">
        <v>503</v>
      </c>
      <c r="C505" s="35">
        <f t="shared" ca="1" si="185"/>
        <v>-27000</v>
      </c>
      <c r="D505" s="46">
        <f ca="1">IF(AB504&gt;0,ROUND(PMT(EvalSheet!$F$92/12,EvalSheet!$F$96*12,-C505),5),0)</f>
        <v>0</v>
      </c>
      <c r="E505" s="6">
        <f t="shared" ca="1" si="179"/>
        <v>0</v>
      </c>
      <c r="F505" s="2">
        <f t="shared" ca="1" si="168"/>
        <v>0</v>
      </c>
      <c r="G505" s="80">
        <f t="shared" ca="1" si="169"/>
        <v>0</v>
      </c>
      <c r="H505" s="79">
        <f t="shared" ca="1" si="170"/>
        <v>0</v>
      </c>
      <c r="I505" s="80">
        <f t="shared" ca="1" si="171"/>
        <v>0</v>
      </c>
      <c r="J505" s="80">
        <f t="shared" ca="1" si="172"/>
        <v>0</v>
      </c>
      <c r="K505" s="6">
        <f t="shared" ca="1" si="180"/>
        <v>0</v>
      </c>
      <c r="L505" s="7">
        <v>0</v>
      </c>
      <c r="M505" s="7">
        <f t="shared" ca="1" si="181"/>
        <v>0</v>
      </c>
      <c r="N505" s="7">
        <f t="shared" ca="1" si="182"/>
        <v>0</v>
      </c>
      <c r="O505" s="7">
        <f t="shared" ca="1" si="183"/>
        <v>0</v>
      </c>
      <c r="P505" s="7">
        <f t="shared" ca="1" si="184"/>
        <v>0</v>
      </c>
      <c r="Q505" s="6">
        <f t="shared" ca="1" si="186"/>
        <v>0</v>
      </c>
      <c r="R505" s="7">
        <f t="shared" ca="1" si="187"/>
        <v>0</v>
      </c>
      <c r="S505" s="2">
        <f t="shared" ca="1" si="173"/>
        <v>0</v>
      </c>
      <c r="T505" s="80">
        <f t="shared" ca="1" si="174"/>
        <v>0</v>
      </c>
      <c r="U505" s="79">
        <f t="shared" ca="1" si="175"/>
        <v>0</v>
      </c>
      <c r="V505" s="80">
        <f t="shared" ca="1" si="176"/>
        <v>0</v>
      </c>
      <c r="W505" s="80">
        <f t="shared" ca="1" si="177"/>
        <v>0</v>
      </c>
      <c r="X505">
        <f t="shared" ca="1" si="188"/>
        <v>0</v>
      </c>
      <c r="Y505" s="35">
        <f t="shared" ca="1" si="178"/>
        <v>0</v>
      </c>
      <c r="Z505" s="35">
        <f t="shared" ca="1" si="189"/>
        <v>0</v>
      </c>
      <c r="AA505" s="42">
        <f t="shared" ca="1" si="190"/>
        <v>0</v>
      </c>
      <c r="AB505" s="42">
        <f t="shared" ca="1" si="191"/>
        <v>0</v>
      </c>
    </row>
    <row r="506" spans="2:28" x14ac:dyDescent="0.25">
      <c r="B506">
        <v>504</v>
      </c>
      <c r="C506" s="35">
        <f t="shared" ca="1" si="185"/>
        <v>-27000</v>
      </c>
      <c r="D506" s="46">
        <f ca="1">IF(AB505&gt;0,ROUND(PMT(EvalSheet!$F$92/12,EvalSheet!$F$96*12,-C506),5),0)</f>
        <v>0</v>
      </c>
      <c r="E506" s="6">
        <f t="shared" ca="1" si="179"/>
        <v>0</v>
      </c>
      <c r="F506" s="2">
        <f t="shared" ca="1" si="168"/>
        <v>0</v>
      </c>
      <c r="G506" s="80">
        <f t="shared" ca="1" si="169"/>
        <v>0</v>
      </c>
      <c r="H506" s="79">
        <f t="shared" ca="1" si="170"/>
        <v>0</v>
      </c>
      <c r="I506" s="80">
        <f t="shared" ca="1" si="171"/>
        <v>0</v>
      </c>
      <c r="J506" s="80">
        <f t="shared" ca="1" si="172"/>
        <v>0</v>
      </c>
      <c r="K506" s="6">
        <f t="shared" ca="1" si="180"/>
        <v>0</v>
      </c>
      <c r="L506" s="7">
        <v>0</v>
      </c>
      <c r="M506" s="7">
        <f t="shared" ca="1" si="181"/>
        <v>0</v>
      </c>
      <c r="N506" s="7">
        <f t="shared" ca="1" si="182"/>
        <v>0</v>
      </c>
      <c r="O506" s="7">
        <f t="shared" ca="1" si="183"/>
        <v>0</v>
      </c>
      <c r="P506" s="7">
        <f t="shared" ca="1" si="184"/>
        <v>0</v>
      </c>
      <c r="Q506" s="6">
        <f t="shared" ca="1" si="186"/>
        <v>0</v>
      </c>
      <c r="R506" s="7">
        <f t="shared" ca="1" si="187"/>
        <v>0</v>
      </c>
      <c r="S506" s="2">
        <f t="shared" ca="1" si="173"/>
        <v>0</v>
      </c>
      <c r="T506" s="80">
        <f t="shared" ca="1" si="174"/>
        <v>0</v>
      </c>
      <c r="U506" s="79">
        <f t="shared" ca="1" si="175"/>
        <v>0</v>
      </c>
      <c r="V506" s="80">
        <f t="shared" ca="1" si="176"/>
        <v>0</v>
      </c>
      <c r="W506" s="80">
        <f t="shared" ca="1" si="177"/>
        <v>0</v>
      </c>
      <c r="X506">
        <f t="shared" ca="1" si="188"/>
        <v>0</v>
      </c>
      <c r="Y506" s="35">
        <f t="shared" ca="1" si="178"/>
        <v>0</v>
      </c>
      <c r="Z506" s="35">
        <f t="shared" ca="1" si="189"/>
        <v>0</v>
      </c>
      <c r="AA506" s="42">
        <f t="shared" ca="1" si="190"/>
        <v>0</v>
      </c>
      <c r="AB506" s="42">
        <f t="shared" ca="1" si="191"/>
        <v>0</v>
      </c>
    </row>
    <row r="507" spans="2:28" x14ac:dyDescent="0.25">
      <c r="B507">
        <v>505</v>
      </c>
      <c r="C507" s="35">
        <f t="shared" ca="1" si="185"/>
        <v>-27000</v>
      </c>
      <c r="D507" s="46">
        <f ca="1">IF(AB506&gt;0,ROUND(PMT(EvalSheet!$F$92/12,EvalSheet!$F$96*12,-C507),5),0)</f>
        <v>0</v>
      </c>
      <c r="E507" s="6">
        <f t="shared" ca="1" si="179"/>
        <v>0</v>
      </c>
      <c r="F507" s="2">
        <f t="shared" ca="1" si="168"/>
        <v>0</v>
      </c>
      <c r="G507" s="80">
        <f t="shared" ca="1" si="169"/>
        <v>0</v>
      </c>
      <c r="H507" s="79">
        <f t="shared" ca="1" si="170"/>
        <v>0</v>
      </c>
      <c r="I507" s="80">
        <f t="shared" ca="1" si="171"/>
        <v>0</v>
      </c>
      <c r="J507" s="80">
        <f t="shared" ca="1" si="172"/>
        <v>0</v>
      </c>
      <c r="K507" s="6">
        <f t="shared" ca="1" si="180"/>
        <v>0</v>
      </c>
      <c r="L507" s="7">
        <v>0</v>
      </c>
      <c r="M507" s="7">
        <f t="shared" ca="1" si="181"/>
        <v>0</v>
      </c>
      <c r="N507" s="7">
        <f t="shared" ca="1" si="182"/>
        <v>0</v>
      </c>
      <c r="O507" s="7">
        <f t="shared" ca="1" si="183"/>
        <v>0</v>
      </c>
      <c r="P507" s="7">
        <f t="shared" ca="1" si="184"/>
        <v>0</v>
      </c>
      <c r="Q507" s="6">
        <f t="shared" ca="1" si="186"/>
        <v>0</v>
      </c>
      <c r="R507" s="7">
        <f t="shared" ca="1" si="187"/>
        <v>0</v>
      </c>
      <c r="S507" s="2">
        <f t="shared" ca="1" si="173"/>
        <v>0</v>
      </c>
      <c r="T507" s="80">
        <f t="shared" ca="1" si="174"/>
        <v>0</v>
      </c>
      <c r="U507" s="79">
        <f t="shared" ca="1" si="175"/>
        <v>0</v>
      </c>
      <c r="V507" s="80">
        <f t="shared" ca="1" si="176"/>
        <v>0</v>
      </c>
      <c r="W507" s="80">
        <f t="shared" ca="1" si="177"/>
        <v>0</v>
      </c>
      <c r="X507">
        <f t="shared" ca="1" si="188"/>
        <v>0</v>
      </c>
      <c r="Y507" s="35">
        <f t="shared" ca="1" si="178"/>
        <v>0</v>
      </c>
      <c r="Z507" s="35">
        <f t="shared" ca="1" si="189"/>
        <v>0</v>
      </c>
      <c r="AA507" s="42">
        <f t="shared" ca="1" si="190"/>
        <v>0</v>
      </c>
      <c r="AB507" s="42">
        <f t="shared" ca="1" si="191"/>
        <v>0</v>
      </c>
    </row>
    <row r="508" spans="2:28" x14ac:dyDescent="0.25">
      <c r="B508">
        <v>506</v>
      </c>
      <c r="C508" s="35">
        <f t="shared" ca="1" si="185"/>
        <v>-27000</v>
      </c>
      <c r="D508" s="46">
        <f ca="1">IF(AB507&gt;0,ROUND(PMT(EvalSheet!$F$92/12,EvalSheet!$F$96*12,-C508),5),0)</f>
        <v>0</v>
      </c>
      <c r="E508" s="6">
        <f t="shared" ca="1" si="179"/>
        <v>0</v>
      </c>
      <c r="F508" s="2">
        <f t="shared" ca="1" si="168"/>
        <v>0</v>
      </c>
      <c r="G508" s="80">
        <f t="shared" ca="1" si="169"/>
        <v>0</v>
      </c>
      <c r="H508" s="79">
        <f t="shared" ca="1" si="170"/>
        <v>0</v>
      </c>
      <c r="I508" s="80">
        <f t="shared" ca="1" si="171"/>
        <v>0</v>
      </c>
      <c r="J508" s="80">
        <f t="shared" ca="1" si="172"/>
        <v>0</v>
      </c>
      <c r="K508" s="6">
        <f t="shared" ca="1" si="180"/>
        <v>0</v>
      </c>
      <c r="L508" s="7">
        <v>0</v>
      </c>
      <c r="M508" s="7">
        <f t="shared" ca="1" si="181"/>
        <v>0</v>
      </c>
      <c r="N508" s="7">
        <f t="shared" ca="1" si="182"/>
        <v>0</v>
      </c>
      <c r="O508" s="7">
        <f t="shared" ca="1" si="183"/>
        <v>0</v>
      </c>
      <c r="P508" s="7">
        <f t="shared" ca="1" si="184"/>
        <v>0</v>
      </c>
      <c r="Q508" s="6">
        <f t="shared" ca="1" si="186"/>
        <v>0</v>
      </c>
      <c r="R508" s="7">
        <f t="shared" ca="1" si="187"/>
        <v>0</v>
      </c>
      <c r="S508" s="2">
        <f t="shared" ca="1" si="173"/>
        <v>0</v>
      </c>
      <c r="T508" s="80">
        <f t="shared" ca="1" si="174"/>
        <v>0</v>
      </c>
      <c r="U508" s="79">
        <f t="shared" ca="1" si="175"/>
        <v>0</v>
      </c>
      <c r="V508" s="80">
        <f t="shared" ca="1" si="176"/>
        <v>0</v>
      </c>
      <c r="W508" s="80">
        <f t="shared" ca="1" si="177"/>
        <v>0</v>
      </c>
      <c r="X508">
        <f t="shared" ca="1" si="188"/>
        <v>0</v>
      </c>
      <c r="Y508" s="35">
        <f t="shared" ca="1" si="178"/>
        <v>0</v>
      </c>
      <c r="Z508" s="35">
        <f t="shared" ca="1" si="189"/>
        <v>0</v>
      </c>
      <c r="AA508" s="42">
        <f t="shared" ca="1" si="190"/>
        <v>0</v>
      </c>
      <c r="AB508" s="42">
        <f t="shared" ca="1" si="191"/>
        <v>0</v>
      </c>
    </row>
    <row r="509" spans="2:28" x14ac:dyDescent="0.25">
      <c r="B509">
        <v>507</v>
      </c>
      <c r="C509" s="35">
        <f t="shared" ca="1" si="185"/>
        <v>-27000</v>
      </c>
      <c r="D509" s="46">
        <f ca="1">IF(AB508&gt;0,ROUND(PMT(EvalSheet!$F$92/12,EvalSheet!$F$96*12,-C509),5),0)</f>
        <v>0</v>
      </c>
      <c r="E509" s="6">
        <f t="shared" ca="1" si="179"/>
        <v>0</v>
      </c>
      <c r="F509" s="2">
        <f t="shared" ca="1" si="168"/>
        <v>0</v>
      </c>
      <c r="G509" s="80">
        <f t="shared" ca="1" si="169"/>
        <v>0</v>
      </c>
      <c r="H509" s="79">
        <f t="shared" ca="1" si="170"/>
        <v>0</v>
      </c>
      <c r="I509" s="80">
        <f t="shared" ca="1" si="171"/>
        <v>0</v>
      </c>
      <c r="J509" s="80">
        <f t="shared" ca="1" si="172"/>
        <v>0</v>
      </c>
      <c r="K509" s="6">
        <f t="shared" ca="1" si="180"/>
        <v>0</v>
      </c>
      <c r="L509" s="7">
        <v>0</v>
      </c>
      <c r="M509" s="7">
        <f t="shared" ca="1" si="181"/>
        <v>0</v>
      </c>
      <c r="N509" s="7">
        <f t="shared" ca="1" si="182"/>
        <v>0</v>
      </c>
      <c r="O509" s="7">
        <f t="shared" ca="1" si="183"/>
        <v>0</v>
      </c>
      <c r="P509" s="7">
        <f t="shared" ca="1" si="184"/>
        <v>0</v>
      </c>
      <c r="Q509" s="6">
        <f t="shared" ca="1" si="186"/>
        <v>0</v>
      </c>
      <c r="R509" s="7">
        <f t="shared" ca="1" si="187"/>
        <v>0</v>
      </c>
      <c r="S509" s="2">
        <f t="shared" ca="1" si="173"/>
        <v>0</v>
      </c>
      <c r="T509" s="80">
        <f t="shared" ca="1" si="174"/>
        <v>0</v>
      </c>
      <c r="U509" s="79">
        <f t="shared" ca="1" si="175"/>
        <v>0</v>
      </c>
      <c r="V509" s="80">
        <f t="shared" ca="1" si="176"/>
        <v>0</v>
      </c>
      <c r="W509" s="80">
        <f t="shared" ca="1" si="177"/>
        <v>0</v>
      </c>
      <c r="X509">
        <f t="shared" ca="1" si="188"/>
        <v>0</v>
      </c>
      <c r="Y509" s="35">
        <f t="shared" ca="1" si="178"/>
        <v>0</v>
      </c>
      <c r="Z509" s="35">
        <f t="shared" ca="1" si="189"/>
        <v>0</v>
      </c>
      <c r="AA509" s="42">
        <f t="shared" ca="1" si="190"/>
        <v>0</v>
      </c>
      <c r="AB509" s="42">
        <f t="shared" ca="1" si="191"/>
        <v>0</v>
      </c>
    </row>
    <row r="510" spans="2:28" x14ac:dyDescent="0.25">
      <c r="B510">
        <v>508</v>
      </c>
      <c r="C510" s="35">
        <f t="shared" ca="1" si="185"/>
        <v>-27000</v>
      </c>
      <c r="D510" s="46">
        <f ca="1">IF(AB509&gt;0,ROUND(PMT(EvalSheet!$F$92/12,EvalSheet!$F$96*12,-C510),5),0)</f>
        <v>0</v>
      </c>
      <c r="E510" s="6">
        <f t="shared" ca="1" si="179"/>
        <v>0</v>
      </c>
      <c r="F510" s="2">
        <f t="shared" ca="1" si="168"/>
        <v>0</v>
      </c>
      <c r="G510" s="80">
        <f t="shared" ca="1" si="169"/>
        <v>0</v>
      </c>
      <c r="H510" s="79">
        <f t="shared" ca="1" si="170"/>
        <v>0</v>
      </c>
      <c r="I510" s="80">
        <f t="shared" ca="1" si="171"/>
        <v>0</v>
      </c>
      <c r="J510" s="80">
        <f t="shared" ca="1" si="172"/>
        <v>0</v>
      </c>
      <c r="K510" s="6">
        <f t="shared" ca="1" si="180"/>
        <v>0</v>
      </c>
      <c r="L510" s="7">
        <v>0</v>
      </c>
      <c r="M510" s="7">
        <f t="shared" ca="1" si="181"/>
        <v>0</v>
      </c>
      <c r="N510" s="7">
        <f t="shared" ca="1" si="182"/>
        <v>0</v>
      </c>
      <c r="O510" s="7">
        <f t="shared" ca="1" si="183"/>
        <v>0</v>
      </c>
      <c r="P510" s="7">
        <f t="shared" ca="1" si="184"/>
        <v>0</v>
      </c>
      <c r="Q510" s="6">
        <f t="shared" ca="1" si="186"/>
        <v>0</v>
      </c>
      <c r="R510" s="7">
        <f t="shared" ca="1" si="187"/>
        <v>0</v>
      </c>
      <c r="S510" s="2">
        <f t="shared" ca="1" si="173"/>
        <v>0</v>
      </c>
      <c r="T510" s="80">
        <f t="shared" ca="1" si="174"/>
        <v>0</v>
      </c>
      <c r="U510" s="79">
        <f t="shared" ca="1" si="175"/>
        <v>0</v>
      </c>
      <c r="V510" s="80">
        <f t="shared" ca="1" si="176"/>
        <v>0</v>
      </c>
      <c r="W510" s="80">
        <f t="shared" ca="1" si="177"/>
        <v>0</v>
      </c>
      <c r="X510">
        <f t="shared" ca="1" si="188"/>
        <v>0</v>
      </c>
      <c r="Y510" s="35">
        <f t="shared" ca="1" si="178"/>
        <v>0</v>
      </c>
      <c r="Z510" s="35">
        <f t="shared" ca="1" si="189"/>
        <v>0</v>
      </c>
      <c r="AA510" s="42">
        <f t="shared" ca="1" si="190"/>
        <v>0</v>
      </c>
      <c r="AB510" s="42">
        <f t="shared" ca="1" si="191"/>
        <v>0</v>
      </c>
    </row>
    <row r="511" spans="2:28" x14ac:dyDescent="0.25">
      <c r="B511">
        <v>509</v>
      </c>
      <c r="C511" s="35">
        <f t="shared" ca="1" si="185"/>
        <v>-27000</v>
      </c>
      <c r="D511" s="46">
        <f ca="1">IF(AB510&gt;0,ROUND(PMT(EvalSheet!$F$92/12,EvalSheet!$F$96*12,-C511),5),0)</f>
        <v>0</v>
      </c>
      <c r="E511" s="6">
        <f t="shared" ca="1" si="179"/>
        <v>0</v>
      </c>
      <c r="F511" s="2">
        <f t="shared" ca="1" si="168"/>
        <v>0</v>
      </c>
      <c r="G511" s="80">
        <f t="shared" ca="1" si="169"/>
        <v>0</v>
      </c>
      <c r="H511" s="79">
        <f t="shared" ca="1" si="170"/>
        <v>0</v>
      </c>
      <c r="I511" s="80">
        <f t="shared" ca="1" si="171"/>
        <v>0</v>
      </c>
      <c r="J511" s="80">
        <f t="shared" ca="1" si="172"/>
        <v>0</v>
      </c>
      <c r="K511" s="6">
        <f t="shared" ca="1" si="180"/>
        <v>0</v>
      </c>
      <c r="L511" s="7">
        <v>0</v>
      </c>
      <c r="M511" s="7">
        <f t="shared" ca="1" si="181"/>
        <v>0</v>
      </c>
      <c r="N511" s="7">
        <f t="shared" ca="1" si="182"/>
        <v>0</v>
      </c>
      <c r="O511" s="7">
        <f t="shared" ca="1" si="183"/>
        <v>0</v>
      </c>
      <c r="P511" s="7">
        <f t="shared" ca="1" si="184"/>
        <v>0</v>
      </c>
      <c r="Q511" s="6">
        <f t="shared" ca="1" si="186"/>
        <v>0</v>
      </c>
      <c r="R511" s="7">
        <f t="shared" ca="1" si="187"/>
        <v>0</v>
      </c>
      <c r="S511" s="2">
        <f t="shared" ca="1" si="173"/>
        <v>0</v>
      </c>
      <c r="T511" s="80">
        <f t="shared" ca="1" si="174"/>
        <v>0</v>
      </c>
      <c r="U511" s="79">
        <f t="shared" ca="1" si="175"/>
        <v>0</v>
      </c>
      <c r="V511" s="80">
        <f t="shared" ca="1" si="176"/>
        <v>0</v>
      </c>
      <c r="W511" s="80">
        <f t="shared" ca="1" si="177"/>
        <v>0</v>
      </c>
      <c r="X511">
        <f t="shared" ca="1" si="188"/>
        <v>0</v>
      </c>
      <c r="Y511" s="35">
        <f t="shared" ca="1" si="178"/>
        <v>0</v>
      </c>
      <c r="Z511" s="35">
        <f t="shared" ca="1" si="189"/>
        <v>0</v>
      </c>
      <c r="AA511" s="42">
        <f t="shared" ca="1" si="190"/>
        <v>0</v>
      </c>
      <c r="AB511" s="42">
        <f t="shared" ca="1" si="191"/>
        <v>0</v>
      </c>
    </row>
    <row r="512" spans="2:28" x14ac:dyDescent="0.25">
      <c r="B512">
        <v>510</v>
      </c>
      <c r="C512" s="35">
        <f t="shared" ca="1" si="185"/>
        <v>-27000</v>
      </c>
      <c r="D512" s="46">
        <f ca="1">IF(AB511&gt;0,ROUND(PMT(EvalSheet!$F$92/12,EvalSheet!$F$96*12,-C512),5),0)</f>
        <v>0</v>
      </c>
      <c r="E512" s="6">
        <f t="shared" ca="1" si="179"/>
        <v>0</v>
      </c>
      <c r="F512" s="2">
        <f t="shared" ca="1" si="168"/>
        <v>0</v>
      </c>
      <c r="G512" s="80">
        <f t="shared" ca="1" si="169"/>
        <v>0</v>
      </c>
      <c r="H512" s="79">
        <f t="shared" ca="1" si="170"/>
        <v>0</v>
      </c>
      <c r="I512" s="80">
        <f t="shared" ca="1" si="171"/>
        <v>0</v>
      </c>
      <c r="J512" s="80">
        <f t="shared" ca="1" si="172"/>
        <v>0</v>
      </c>
      <c r="K512" s="6">
        <f t="shared" ca="1" si="180"/>
        <v>0</v>
      </c>
      <c r="L512" s="7">
        <v>0</v>
      </c>
      <c r="M512" s="7">
        <f t="shared" ca="1" si="181"/>
        <v>0</v>
      </c>
      <c r="N512" s="7">
        <f t="shared" ca="1" si="182"/>
        <v>0</v>
      </c>
      <c r="O512" s="7">
        <f t="shared" ca="1" si="183"/>
        <v>0</v>
      </c>
      <c r="P512" s="7">
        <f t="shared" ca="1" si="184"/>
        <v>0</v>
      </c>
      <c r="Q512" s="6">
        <f t="shared" ca="1" si="186"/>
        <v>0</v>
      </c>
      <c r="R512" s="7">
        <f t="shared" ca="1" si="187"/>
        <v>0</v>
      </c>
      <c r="S512" s="2">
        <f t="shared" ca="1" si="173"/>
        <v>0</v>
      </c>
      <c r="T512" s="80">
        <f t="shared" ca="1" si="174"/>
        <v>0</v>
      </c>
      <c r="U512" s="79">
        <f t="shared" ca="1" si="175"/>
        <v>0</v>
      </c>
      <c r="V512" s="80">
        <f t="shared" ca="1" si="176"/>
        <v>0</v>
      </c>
      <c r="W512" s="80">
        <f t="shared" ca="1" si="177"/>
        <v>0</v>
      </c>
      <c r="X512">
        <f t="shared" ca="1" si="188"/>
        <v>0</v>
      </c>
      <c r="Y512" s="35">
        <f t="shared" ca="1" si="178"/>
        <v>0</v>
      </c>
      <c r="Z512" s="35">
        <f t="shared" ca="1" si="189"/>
        <v>0</v>
      </c>
      <c r="AA512" s="42">
        <f t="shared" ca="1" si="190"/>
        <v>0</v>
      </c>
      <c r="AB512" s="42">
        <f t="shared" ca="1" si="191"/>
        <v>0</v>
      </c>
    </row>
    <row r="513" spans="2:28" x14ac:dyDescent="0.25">
      <c r="B513">
        <v>511</v>
      </c>
      <c r="C513" s="35">
        <f t="shared" ca="1" si="185"/>
        <v>-27000</v>
      </c>
      <c r="D513" s="46">
        <f ca="1">IF(AB512&gt;0,ROUND(PMT(EvalSheet!$F$92/12,EvalSheet!$F$96*12,-C513),5),0)</f>
        <v>0</v>
      </c>
      <c r="E513" s="6">
        <f t="shared" ca="1" si="179"/>
        <v>0</v>
      </c>
      <c r="F513" s="2">
        <f t="shared" ca="1" si="168"/>
        <v>0</v>
      </c>
      <c r="G513" s="80">
        <f t="shared" ca="1" si="169"/>
        <v>0</v>
      </c>
      <c r="H513" s="79">
        <f t="shared" ca="1" si="170"/>
        <v>0</v>
      </c>
      <c r="I513" s="80">
        <f t="shared" ca="1" si="171"/>
        <v>0</v>
      </c>
      <c r="J513" s="80">
        <f t="shared" ca="1" si="172"/>
        <v>0</v>
      </c>
      <c r="K513" s="6">
        <f t="shared" ca="1" si="180"/>
        <v>0</v>
      </c>
      <c r="L513" s="7">
        <v>0</v>
      </c>
      <c r="M513" s="7">
        <f t="shared" ca="1" si="181"/>
        <v>0</v>
      </c>
      <c r="N513" s="7">
        <f t="shared" ca="1" si="182"/>
        <v>0</v>
      </c>
      <c r="O513" s="7">
        <f t="shared" ca="1" si="183"/>
        <v>0</v>
      </c>
      <c r="P513" s="7">
        <f t="shared" ca="1" si="184"/>
        <v>0</v>
      </c>
      <c r="Q513" s="6">
        <f t="shared" ca="1" si="186"/>
        <v>0</v>
      </c>
      <c r="R513" s="7">
        <f t="shared" ca="1" si="187"/>
        <v>0</v>
      </c>
      <c r="S513" s="2">
        <f t="shared" ca="1" si="173"/>
        <v>0</v>
      </c>
      <c r="T513" s="80">
        <f t="shared" ca="1" si="174"/>
        <v>0</v>
      </c>
      <c r="U513" s="79">
        <f t="shared" ca="1" si="175"/>
        <v>0</v>
      </c>
      <c r="V513" s="80">
        <f t="shared" ca="1" si="176"/>
        <v>0</v>
      </c>
      <c r="W513" s="80">
        <f t="shared" ca="1" si="177"/>
        <v>0</v>
      </c>
      <c r="X513">
        <f t="shared" ca="1" si="188"/>
        <v>0</v>
      </c>
      <c r="Y513" s="35">
        <f t="shared" ca="1" si="178"/>
        <v>0</v>
      </c>
      <c r="Z513" s="35">
        <f t="shared" ca="1" si="189"/>
        <v>0</v>
      </c>
      <c r="AA513" s="42">
        <f t="shared" ca="1" si="190"/>
        <v>0</v>
      </c>
      <c r="AB513" s="42">
        <f t="shared" ca="1" si="191"/>
        <v>0</v>
      </c>
    </row>
    <row r="514" spans="2:28" x14ac:dyDescent="0.25">
      <c r="B514">
        <v>512</v>
      </c>
      <c r="C514" s="35">
        <f t="shared" ca="1" si="185"/>
        <v>-27000</v>
      </c>
      <c r="D514" s="46">
        <f ca="1">IF(AB513&gt;0,ROUND(PMT(EvalSheet!$F$92/12,EvalSheet!$F$96*12,-C514),5),0)</f>
        <v>0</v>
      </c>
      <c r="E514" s="6">
        <f t="shared" ca="1" si="179"/>
        <v>0</v>
      </c>
      <c r="F514" s="2">
        <f t="shared" ca="1" si="168"/>
        <v>0</v>
      </c>
      <c r="G514" s="80">
        <f t="shared" ca="1" si="169"/>
        <v>0</v>
      </c>
      <c r="H514" s="79">
        <f t="shared" ca="1" si="170"/>
        <v>0</v>
      </c>
      <c r="I514" s="80">
        <f t="shared" ca="1" si="171"/>
        <v>0</v>
      </c>
      <c r="J514" s="80">
        <f t="shared" ca="1" si="172"/>
        <v>0</v>
      </c>
      <c r="K514" s="6">
        <f t="shared" ca="1" si="180"/>
        <v>0</v>
      </c>
      <c r="L514" s="7">
        <v>0</v>
      </c>
      <c r="M514" s="7">
        <f t="shared" ca="1" si="181"/>
        <v>0</v>
      </c>
      <c r="N514" s="7">
        <f t="shared" ca="1" si="182"/>
        <v>0</v>
      </c>
      <c r="O514" s="7">
        <f t="shared" ca="1" si="183"/>
        <v>0</v>
      </c>
      <c r="P514" s="7">
        <f t="shared" ca="1" si="184"/>
        <v>0</v>
      </c>
      <c r="Q514" s="6">
        <f t="shared" ca="1" si="186"/>
        <v>0</v>
      </c>
      <c r="R514" s="7">
        <f t="shared" ca="1" si="187"/>
        <v>0</v>
      </c>
      <c r="S514" s="2">
        <f t="shared" ca="1" si="173"/>
        <v>0</v>
      </c>
      <c r="T514" s="80">
        <f t="shared" ca="1" si="174"/>
        <v>0</v>
      </c>
      <c r="U514" s="79">
        <f t="shared" ca="1" si="175"/>
        <v>0</v>
      </c>
      <c r="V514" s="80">
        <f t="shared" ca="1" si="176"/>
        <v>0</v>
      </c>
      <c r="W514" s="80">
        <f t="shared" ca="1" si="177"/>
        <v>0</v>
      </c>
      <c r="X514">
        <f t="shared" ca="1" si="188"/>
        <v>0</v>
      </c>
      <c r="Y514" s="35">
        <f t="shared" ca="1" si="178"/>
        <v>0</v>
      </c>
      <c r="Z514" s="35">
        <f t="shared" ca="1" si="189"/>
        <v>0</v>
      </c>
      <c r="AA514" s="42">
        <f t="shared" ca="1" si="190"/>
        <v>0</v>
      </c>
      <c r="AB514" s="42">
        <f t="shared" ca="1" si="191"/>
        <v>0</v>
      </c>
    </row>
    <row r="515" spans="2:28" x14ac:dyDescent="0.25">
      <c r="B515">
        <v>513</v>
      </c>
      <c r="C515" s="35">
        <f t="shared" ca="1" si="185"/>
        <v>-27000</v>
      </c>
      <c r="D515" s="46">
        <f ca="1">IF(AB514&gt;0,ROUND(PMT(EvalSheet!$F$92/12,EvalSheet!$F$96*12,-C515),5),0)</f>
        <v>0</v>
      </c>
      <c r="E515" s="6">
        <f t="shared" ca="1" si="179"/>
        <v>0</v>
      </c>
      <c r="F515" s="2">
        <f t="shared" ref="F515:F578" ca="1" si="192">INT(E515)</f>
        <v>0</v>
      </c>
      <c r="G515" s="80">
        <f t="shared" ref="G515:G578" ca="1" si="193">INT((E515-F515)*10)/10</f>
        <v>0</v>
      </c>
      <c r="H515" s="79">
        <f t="shared" ref="H515:H578" ca="1" si="194">E515-F515-G515</f>
        <v>0</v>
      </c>
      <c r="I515" s="80">
        <f t="shared" ref="I515:I578" ca="1" si="195">IF(OR(H515=0.05,H515=0),H515,IF(AND(H515&gt;0.051,H515&lt;0.1),0.1,IF(AND(H515&gt;0.001,H515&lt;0.05),0.05,H515)))</f>
        <v>0</v>
      </c>
      <c r="J515" s="80">
        <f t="shared" ref="J515:J578" ca="1" si="196">F515+G515+I515</f>
        <v>0</v>
      </c>
      <c r="K515" s="6">
        <f t="shared" ca="1" si="180"/>
        <v>0</v>
      </c>
      <c r="L515" s="7">
        <v>0</v>
      </c>
      <c r="M515" s="7">
        <f t="shared" ca="1" si="181"/>
        <v>0</v>
      </c>
      <c r="N515" s="7">
        <f t="shared" ca="1" si="182"/>
        <v>0</v>
      </c>
      <c r="O515" s="7">
        <f t="shared" ca="1" si="183"/>
        <v>0</v>
      </c>
      <c r="P515" s="7">
        <f t="shared" ca="1" si="184"/>
        <v>0</v>
      </c>
      <c r="Q515" s="6">
        <f t="shared" ca="1" si="186"/>
        <v>0</v>
      </c>
      <c r="R515" s="7">
        <f t="shared" ca="1" si="187"/>
        <v>0</v>
      </c>
      <c r="S515" s="2">
        <f t="shared" ref="S515:S578" ca="1" si="197">INT(R515)</f>
        <v>0</v>
      </c>
      <c r="T515" s="80">
        <f t="shared" ref="T515:T578" ca="1" si="198">INT((R515-S515)*10)/10</f>
        <v>0</v>
      </c>
      <c r="U515" s="79">
        <f t="shared" ref="U515:U578" ca="1" si="199">R515-S515-T515</f>
        <v>0</v>
      </c>
      <c r="V515" s="80">
        <f t="shared" ref="V515:V578" ca="1" si="200">IF(OR(U515=0.05,U515=0),U515,IF(AND(U515&gt;0.051,U515&lt;0.1),0.1,IF(AND(U515&gt;0.001,U515&lt;0.05),0.05,U515)))</f>
        <v>0</v>
      </c>
      <c r="W515" s="80">
        <f t="shared" ref="W515:W578" ca="1" si="201">S515+T515+V515</f>
        <v>0</v>
      </c>
      <c r="X515">
        <f t="shared" ca="1" si="188"/>
        <v>0</v>
      </c>
      <c r="Y515" s="35">
        <f t="shared" ca="1" si="178"/>
        <v>0</v>
      </c>
      <c r="Z515" s="35">
        <f t="shared" ca="1" si="189"/>
        <v>0</v>
      </c>
      <c r="AA515" s="42">
        <f t="shared" ca="1" si="190"/>
        <v>0</v>
      </c>
      <c r="AB515" s="42">
        <f t="shared" ca="1" si="191"/>
        <v>0</v>
      </c>
    </row>
    <row r="516" spans="2:28" x14ac:dyDescent="0.25">
      <c r="B516">
        <v>514</v>
      </c>
      <c r="C516" s="35">
        <f t="shared" ca="1" si="185"/>
        <v>-27000</v>
      </c>
      <c r="D516" s="46">
        <f ca="1">IF(AB515&gt;0,ROUND(PMT(EvalSheet!$F$92/12,EvalSheet!$F$96*12,-C516),5),0)</f>
        <v>0</v>
      </c>
      <c r="E516" s="6">
        <f t="shared" ca="1" si="179"/>
        <v>0</v>
      </c>
      <c r="F516" s="2">
        <f t="shared" ca="1" si="192"/>
        <v>0</v>
      </c>
      <c r="G516" s="80">
        <f t="shared" ca="1" si="193"/>
        <v>0</v>
      </c>
      <c r="H516" s="79">
        <f t="shared" ca="1" si="194"/>
        <v>0</v>
      </c>
      <c r="I516" s="80">
        <f t="shared" ca="1" si="195"/>
        <v>0</v>
      </c>
      <c r="J516" s="80">
        <f t="shared" ca="1" si="196"/>
        <v>0</v>
      </c>
      <c r="K516" s="6">
        <f t="shared" ca="1" si="180"/>
        <v>0</v>
      </c>
      <c r="L516" s="7">
        <v>0</v>
      </c>
      <c r="M516" s="7">
        <f t="shared" ca="1" si="181"/>
        <v>0</v>
      </c>
      <c r="N516" s="7">
        <f t="shared" ca="1" si="182"/>
        <v>0</v>
      </c>
      <c r="O516" s="7">
        <f t="shared" ca="1" si="183"/>
        <v>0</v>
      </c>
      <c r="P516" s="7">
        <f t="shared" ca="1" si="184"/>
        <v>0</v>
      </c>
      <c r="Q516" s="6">
        <f t="shared" ca="1" si="186"/>
        <v>0</v>
      </c>
      <c r="R516" s="7">
        <f t="shared" ca="1" si="187"/>
        <v>0</v>
      </c>
      <c r="S516" s="2">
        <f t="shared" ca="1" si="197"/>
        <v>0</v>
      </c>
      <c r="T516" s="80">
        <f t="shared" ca="1" si="198"/>
        <v>0</v>
      </c>
      <c r="U516" s="79">
        <f t="shared" ca="1" si="199"/>
        <v>0</v>
      </c>
      <c r="V516" s="80">
        <f t="shared" ca="1" si="200"/>
        <v>0</v>
      </c>
      <c r="W516" s="80">
        <f t="shared" ca="1" si="201"/>
        <v>0</v>
      </c>
      <c r="X516">
        <f t="shared" ca="1" si="188"/>
        <v>0</v>
      </c>
      <c r="Y516" s="35">
        <f t="shared" ref="Y516:Y579" ca="1" si="202">ROUND(D516+J516+W516+X516,2)</f>
        <v>0</v>
      </c>
      <c r="Z516" s="35">
        <f t="shared" ca="1" si="189"/>
        <v>0</v>
      </c>
      <c r="AA516" s="42">
        <f t="shared" ca="1" si="190"/>
        <v>0</v>
      </c>
      <c r="AB516" s="42">
        <f t="shared" ca="1" si="191"/>
        <v>0</v>
      </c>
    </row>
    <row r="517" spans="2:28" x14ac:dyDescent="0.25">
      <c r="B517">
        <v>515</v>
      </c>
      <c r="C517" s="35">
        <f t="shared" ca="1" si="185"/>
        <v>-27000</v>
      </c>
      <c r="D517" s="46">
        <f ca="1">IF(AB516&gt;0,ROUND(PMT(EvalSheet!$F$92/12,EvalSheet!$F$96*12,-C517),5),0)</f>
        <v>0</v>
      </c>
      <c r="E517" s="6">
        <f t="shared" ref="E517:E580" ca="1" si="203">IF(AB516&gt;0,ROUND(C517*$E$1/1000,2),0)</f>
        <v>0</v>
      </c>
      <c r="F517" s="2">
        <f t="shared" ca="1" si="192"/>
        <v>0</v>
      </c>
      <c r="G517" s="80">
        <f t="shared" ca="1" si="193"/>
        <v>0</v>
      </c>
      <c r="H517" s="79">
        <f t="shared" ca="1" si="194"/>
        <v>0</v>
      </c>
      <c r="I517" s="80">
        <f t="shared" ca="1" si="195"/>
        <v>0</v>
      </c>
      <c r="J517" s="80">
        <f t="shared" ca="1" si="196"/>
        <v>0</v>
      </c>
      <c r="K517" s="6">
        <f t="shared" ref="K517:K580" ca="1" si="204">IF(AB516&gt;0,ROUND($D$1*$K$1,2),0)</f>
        <v>0</v>
      </c>
      <c r="L517" s="7">
        <v>0</v>
      </c>
      <c r="M517" s="7">
        <f t="shared" ref="M517:M580" ca="1" si="205">IF(AB516&gt;0,ROUND($D$1*$M$1,2),0)</f>
        <v>0</v>
      </c>
      <c r="N517" s="7">
        <f t="shared" ref="N517:N580" ca="1" si="206">IF(AB516&gt;0,ROUND($D$1*$N$1,2),0)</f>
        <v>0</v>
      </c>
      <c r="O517" s="7">
        <f t="shared" ref="O517:O580" ca="1" si="207">IF(AB516&gt;0,ROUND($D$1*$O$1,2),0)</f>
        <v>0</v>
      </c>
      <c r="P517" s="7">
        <f t="shared" ref="P517:P580" ca="1" si="208">IF(AB516&gt;0,ROUND($D$1*$P$1,2),0)</f>
        <v>0</v>
      </c>
      <c r="Q517" s="6">
        <f t="shared" ca="1" si="186"/>
        <v>0</v>
      </c>
      <c r="R517" s="7">
        <f t="shared" ca="1" si="187"/>
        <v>0</v>
      </c>
      <c r="S517" s="2">
        <f t="shared" ca="1" si="197"/>
        <v>0</v>
      </c>
      <c r="T517" s="80">
        <f t="shared" ca="1" si="198"/>
        <v>0</v>
      </c>
      <c r="U517" s="79">
        <f t="shared" ca="1" si="199"/>
        <v>0</v>
      </c>
      <c r="V517" s="80">
        <f t="shared" ca="1" si="200"/>
        <v>0</v>
      </c>
      <c r="W517" s="80">
        <f t="shared" ca="1" si="201"/>
        <v>0</v>
      </c>
      <c r="X517">
        <f t="shared" ca="1" si="188"/>
        <v>0</v>
      </c>
      <c r="Y517" s="35">
        <f t="shared" ca="1" si="202"/>
        <v>0</v>
      </c>
      <c r="Z517" s="35">
        <f t="shared" ca="1" si="189"/>
        <v>0</v>
      </c>
      <c r="AA517" s="42">
        <f t="shared" ca="1" si="190"/>
        <v>0</v>
      </c>
      <c r="AB517" s="42">
        <f t="shared" ca="1" si="191"/>
        <v>0</v>
      </c>
    </row>
    <row r="518" spans="2:28" x14ac:dyDescent="0.25">
      <c r="B518">
        <v>516</v>
      </c>
      <c r="C518" s="35">
        <f t="shared" ca="1" si="185"/>
        <v>-27000</v>
      </c>
      <c r="D518" s="46">
        <f ca="1">IF(AB517&gt;0,ROUND(PMT(EvalSheet!$F$92/12,EvalSheet!$F$96*12,-C518),5),0)</f>
        <v>0</v>
      </c>
      <c r="E518" s="6">
        <f t="shared" ca="1" si="203"/>
        <v>0</v>
      </c>
      <c r="F518" s="2">
        <f t="shared" ca="1" si="192"/>
        <v>0</v>
      </c>
      <c r="G518" s="80">
        <f t="shared" ca="1" si="193"/>
        <v>0</v>
      </c>
      <c r="H518" s="79">
        <f t="shared" ca="1" si="194"/>
        <v>0</v>
      </c>
      <c r="I518" s="80">
        <f t="shared" ca="1" si="195"/>
        <v>0</v>
      </c>
      <c r="J518" s="80">
        <f t="shared" ca="1" si="196"/>
        <v>0</v>
      </c>
      <c r="K518" s="6">
        <f t="shared" ca="1" si="204"/>
        <v>0</v>
      </c>
      <c r="L518" s="7">
        <v>0</v>
      </c>
      <c r="M518" s="7">
        <f t="shared" ca="1" si="205"/>
        <v>0</v>
      </c>
      <c r="N518" s="7">
        <f t="shared" ca="1" si="206"/>
        <v>0</v>
      </c>
      <c r="O518" s="7">
        <f t="shared" ca="1" si="207"/>
        <v>0</v>
      </c>
      <c r="P518" s="7">
        <f t="shared" ca="1" si="208"/>
        <v>0</v>
      </c>
      <c r="Q518" s="6">
        <f t="shared" ca="1" si="186"/>
        <v>0</v>
      </c>
      <c r="R518" s="7">
        <f t="shared" ca="1" si="187"/>
        <v>0</v>
      </c>
      <c r="S518" s="2">
        <f t="shared" ca="1" si="197"/>
        <v>0</v>
      </c>
      <c r="T518" s="80">
        <f t="shared" ca="1" si="198"/>
        <v>0</v>
      </c>
      <c r="U518" s="79">
        <f t="shared" ca="1" si="199"/>
        <v>0</v>
      </c>
      <c r="V518" s="80">
        <f t="shared" ca="1" si="200"/>
        <v>0</v>
      </c>
      <c r="W518" s="80">
        <f t="shared" ca="1" si="201"/>
        <v>0</v>
      </c>
      <c r="X518">
        <f t="shared" ca="1" si="188"/>
        <v>0</v>
      </c>
      <c r="Y518" s="35">
        <f t="shared" ca="1" si="202"/>
        <v>0</v>
      </c>
      <c r="Z518" s="35">
        <f t="shared" ca="1" si="189"/>
        <v>0</v>
      </c>
      <c r="AA518" s="42">
        <f t="shared" ca="1" si="190"/>
        <v>0</v>
      </c>
      <c r="AB518" s="42">
        <f t="shared" ca="1" si="191"/>
        <v>0</v>
      </c>
    </row>
    <row r="519" spans="2:28" x14ac:dyDescent="0.25">
      <c r="B519">
        <v>517</v>
      </c>
      <c r="C519" s="35">
        <f t="shared" ref="C519:C582" ca="1" si="209">IF(AB518&gt;0,C518-1000,C518)</f>
        <v>-27000</v>
      </c>
      <c r="D519" s="46">
        <f ca="1">IF(AB518&gt;0,ROUND(PMT(EvalSheet!$F$92/12,EvalSheet!$F$96*12,-C519),5),0)</f>
        <v>0</v>
      </c>
      <c r="E519" s="6">
        <f t="shared" ca="1" si="203"/>
        <v>0</v>
      </c>
      <c r="F519" s="2">
        <f t="shared" ca="1" si="192"/>
        <v>0</v>
      </c>
      <c r="G519" s="80">
        <f t="shared" ca="1" si="193"/>
        <v>0</v>
      </c>
      <c r="H519" s="79">
        <f t="shared" ca="1" si="194"/>
        <v>0</v>
      </c>
      <c r="I519" s="80">
        <f t="shared" ca="1" si="195"/>
        <v>0</v>
      </c>
      <c r="J519" s="80">
        <f t="shared" ca="1" si="196"/>
        <v>0</v>
      </c>
      <c r="K519" s="6">
        <f t="shared" ca="1" si="204"/>
        <v>0</v>
      </c>
      <c r="L519" s="7">
        <v>0</v>
      </c>
      <c r="M519" s="7">
        <f t="shared" ca="1" si="205"/>
        <v>0</v>
      </c>
      <c r="N519" s="7">
        <f t="shared" ca="1" si="206"/>
        <v>0</v>
      </c>
      <c r="O519" s="7">
        <f t="shared" ca="1" si="207"/>
        <v>0</v>
      </c>
      <c r="P519" s="7">
        <f t="shared" ca="1" si="208"/>
        <v>0</v>
      </c>
      <c r="Q519" s="6">
        <f t="shared" ref="Q519:Q582" ca="1" si="210">IF(AB518&gt;0,K519+SUM(M519:P519),0)</f>
        <v>0</v>
      </c>
      <c r="R519" s="7">
        <f t="shared" ref="R519:R582" ca="1" si="211">IF(AB518&gt;0,ROUND(Q519/12,2),0)</f>
        <v>0</v>
      </c>
      <c r="S519" s="2">
        <f t="shared" ca="1" si="197"/>
        <v>0</v>
      </c>
      <c r="T519" s="80">
        <f t="shared" ca="1" si="198"/>
        <v>0</v>
      </c>
      <c r="U519" s="79">
        <f t="shared" ca="1" si="199"/>
        <v>0</v>
      </c>
      <c r="V519" s="80">
        <f t="shared" ca="1" si="200"/>
        <v>0</v>
      </c>
      <c r="W519" s="80">
        <f t="shared" ca="1" si="201"/>
        <v>0</v>
      </c>
      <c r="X519">
        <f t="shared" ref="X519:X582" ca="1" si="212">IF(AB518&gt;0,X518,0)</f>
        <v>0</v>
      </c>
      <c r="Y519" s="35">
        <f t="shared" ca="1" si="202"/>
        <v>0</v>
      </c>
      <c r="Z519" s="35">
        <f t="shared" ref="Z519:Z582" ca="1" si="213">IF(AND(Y519&gt;0,Y520=0),Y519,0)</f>
        <v>0</v>
      </c>
      <c r="AA519" s="42">
        <f t="shared" ref="AA519:AA582" ca="1" si="214">IF(AB518&gt;0,AA518,0)</f>
        <v>0</v>
      </c>
      <c r="AB519" s="42">
        <f t="shared" ref="AB519:AB582" ca="1" si="215">IF(ROUND(Y519-AA519,2)&gt;0,ROUND(Y519-AA519,2),0)</f>
        <v>0</v>
      </c>
    </row>
    <row r="520" spans="2:28" x14ac:dyDescent="0.25">
      <c r="B520">
        <v>518</v>
      </c>
      <c r="C520" s="35">
        <f t="shared" ca="1" si="209"/>
        <v>-27000</v>
      </c>
      <c r="D520" s="46">
        <f ca="1">IF(AB519&gt;0,ROUND(PMT(EvalSheet!$F$92/12,EvalSheet!$F$96*12,-C520),5),0)</f>
        <v>0</v>
      </c>
      <c r="E520" s="6">
        <f t="shared" ca="1" si="203"/>
        <v>0</v>
      </c>
      <c r="F520" s="2">
        <f t="shared" ca="1" si="192"/>
        <v>0</v>
      </c>
      <c r="G520" s="80">
        <f t="shared" ca="1" si="193"/>
        <v>0</v>
      </c>
      <c r="H520" s="79">
        <f t="shared" ca="1" si="194"/>
        <v>0</v>
      </c>
      <c r="I520" s="80">
        <f t="shared" ca="1" si="195"/>
        <v>0</v>
      </c>
      <c r="J520" s="80">
        <f t="shared" ca="1" si="196"/>
        <v>0</v>
      </c>
      <c r="K520" s="6">
        <f t="shared" ca="1" si="204"/>
        <v>0</v>
      </c>
      <c r="L520" s="7">
        <v>0</v>
      </c>
      <c r="M520" s="7">
        <f t="shared" ca="1" si="205"/>
        <v>0</v>
      </c>
      <c r="N520" s="7">
        <f t="shared" ca="1" si="206"/>
        <v>0</v>
      </c>
      <c r="O520" s="7">
        <f t="shared" ca="1" si="207"/>
        <v>0</v>
      </c>
      <c r="P520" s="7">
        <f t="shared" ca="1" si="208"/>
        <v>0</v>
      </c>
      <c r="Q520" s="6">
        <f t="shared" ca="1" si="210"/>
        <v>0</v>
      </c>
      <c r="R520" s="7">
        <f t="shared" ca="1" si="211"/>
        <v>0</v>
      </c>
      <c r="S520" s="2">
        <f t="shared" ca="1" si="197"/>
        <v>0</v>
      </c>
      <c r="T520" s="80">
        <f t="shared" ca="1" si="198"/>
        <v>0</v>
      </c>
      <c r="U520" s="79">
        <f t="shared" ca="1" si="199"/>
        <v>0</v>
      </c>
      <c r="V520" s="80">
        <f t="shared" ca="1" si="200"/>
        <v>0</v>
      </c>
      <c r="W520" s="80">
        <f t="shared" ca="1" si="201"/>
        <v>0</v>
      </c>
      <c r="X520">
        <f t="shared" ca="1" si="212"/>
        <v>0</v>
      </c>
      <c r="Y520" s="35">
        <f t="shared" ca="1" si="202"/>
        <v>0</v>
      </c>
      <c r="Z520" s="35">
        <f t="shared" ca="1" si="213"/>
        <v>0</v>
      </c>
      <c r="AA520" s="42">
        <f t="shared" ca="1" si="214"/>
        <v>0</v>
      </c>
      <c r="AB520" s="42">
        <f t="shared" ca="1" si="215"/>
        <v>0</v>
      </c>
    </row>
    <row r="521" spans="2:28" x14ac:dyDescent="0.25">
      <c r="B521">
        <v>519</v>
      </c>
      <c r="C521" s="35">
        <f t="shared" ca="1" si="209"/>
        <v>-27000</v>
      </c>
      <c r="D521" s="46">
        <f ca="1">IF(AB520&gt;0,ROUND(PMT(EvalSheet!$F$92/12,EvalSheet!$F$96*12,-C521),5),0)</f>
        <v>0</v>
      </c>
      <c r="E521" s="6">
        <f t="shared" ca="1" si="203"/>
        <v>0</v>
      </c>
      <c r="F521" s="2">
        <f t="shared" ca="1" si="192"/>
        <v>0</v>
      </c>
      <c r="G521" s="80">
        <f t="shared" ca="1" si="193"/>
        <v>0</v>
      </c>
      <c r="H521" s="79">
        <f t="shared" ca="1" si="194"/>
        <v>0</v>
      </c>
      <c r="I521" s="80">
        <f t="shared" ca="1" si="195"/>
        <v>0</v>
      </c>
      <c r="J521" s="80">
        <f t="shared" ca="1" si="196"/>
        <v>0</v>
      </c>
      <c r="K521" s="6">
        <f t="shared" ca="1" si="204"/>
        <v>0</v>
      </c>
      <c r="L521" s="7">
        <v>0</v>
      </c>
      <c r="M521" s="7">
        <f t="shared" ca="1" si="205"/>
        <v>0</v>
      </c>
      <c r="N521" s="7">
        <f t="shared" ca="1" si="206"/>
        <v>0</v>
      </c>
      <c r="O521" s="7">
        <f t="shared" ca="1" si="207"/>
        <v>0</v>
      </c>
      <c r="P521" s="7">
        <f t="shared" ca="1" si="208"/>
        <v>0</v>
      </c>
      <c r="Q521" s="6">
        <f t="shared" ca="1" si="210"/>
        <v>0</v>
      </c>
      <c r="R521" s="7">
        <f t="shared" ca="1" si="211"/>
        <v>0</v>
      </c>
      <c r="S521" s="2">
        <f t="shared" ca="1" si="197"/>
        <v>0</v>
      </c>
      <c r="T521" s="80">
        <f t="shared" ca="1" si="198"/>
        <v>0</v>
      </c>
      <c r="U521" s="79">
        <f t="shared" ca="1" si="199"/>
        <v>0</v>
      </c>
      <c r="V521" s="80">
        <f t="shared" ca="1" si="200"/>
        <v>0</v>
      </c>
      <c r="W521" s="80">
        <f t="shared" ca="1" si="201"/>
        <v>0</v>
      </c>
      <c r="X521">
        <f t="shared" ca="1" si="212"/>
        <v>0</v>
      </c>
      <c r="Y521" s="35">
        <f t="shared" ca="1" si="202"/>
        <v>0</v>
      </c>
      <c r="Z521" s="35">
        <f t="shared" ca="1" si="213"/>
        <v>0</v>
      </c>
      <c r="AA521" s="42">
        <f t="shared" ca="1" si="214"/>
        <v>0</v>
      </c>
      <c r="AB521" s="42">
        <f t="shared" ca="1" si="215"/>
        <v>0</v>
      </c>
    </row>
    <row r="522" spans="2:28" x14ac:dyDescent="0.25">
      <c r="B522">
        <v>520</v>
      </c>
      <c r="C522" s="35">
        <f t="shared" ca="1" si="209"/>
        <v>-27000</v>
      </c>
      <c r="D522" s="46">
        <f ca="1">IF(AB521&gt;0,ROUND(PMT(EvalSheet!$F$92/12,EvalSheet!$F$96*12,-C522),5),0)</f>
        <v>0</v>
      </c>
      <c r="E522" s="6">
        <f t="shared" ca="1" si="203"/>
        <v>0</v>
      </c>
      <c r="F522" s="2">
        <f t="shared" ca="1" si="192"/>
        <v>0</v>
      </c>
      <c r="G522" s="80">
        <f t="shared" ca="1" si="193"/>
        <v>0</v>
      </c>
      <c r="H522" s="79">
        <f t="shared" ca="1" si="194"/>
        <v>0</v>
      </c>
      <c r="I522" s="80">
        <f t="shared" ca="1" si="195"/>
        <v>0</v>
      </c>
      <c r="J522" s="80">
        <f t="shared" ca="1" si="196"/>
        <v>0</v>
      </c>
      <c r="K522" s="6">
        <f t="shared" ca="1" si="204"/>
        <v>0</v>
      </c>
      <c r="L522" s="7">
        <v>0</v>
      </c>
      <c r="M522" s="7">
        <f t="shared" ca="1" si="205"/>
        <v>0</v>
      </c>
      <c r="N522" s="7">
        <f t="shared" ca="1" si="206"/>
        <v>0</v>
      </c>
      <c r="O522" s="7">
        <f t="shared" ca="1" si="207"/>
        <v>0</v>
      </c>
      <c r="P522" s="7">
        <f t="shared" ca="1" si="208"/>
        <v>0</v>
      </c>
      <c r="Q522" s="6">
        <f t="shared" ca="1" si="210"/>
        <v>0</v>
      </c>
      <c r="R522" s="7">
        <f t="shared" ca="1" si="211"/>
        <v>0</v>
      </c>
      <c r="S522" s="2">
        <f t="shared" ca="1" si="197"/>
        <v>0</v>
      </c>
      <c r="T522" s="80">
        <f t="shared" ca="1" si="198"/>
        <v>0</v>
      </c>
      <c r="U522" s="79">
        <f t="shared" ca="1" si="199"/>
        <v>0</v>
      </c>
      <c r="V522" s="80">
        <f t="shared" ca="1" si="200"/>
        <v>0</v>
      </c>
      <c r="W522" s="80">
        <f t="shared" ca="1" si="201"/>
        <v>0</v>
      </c>
      <c r="X522">
        <f t="shared" ca="1" si="212"/>
        <v>0</v>
      </c>
      <c r="Y522" s="35">
        <f t="shared" ca="1" si="202"/>
        <v>0</v>
      </c>
      <c r="Z522" s="35">
        <f t="shared" ca="1" si="213"/>
        <v>0</v>
      </c>
      <c r="AA522" s="42">
        <f t="shared" ca="1" si="214"/>
        <v>0</v>
      </c>
      <c r="AB522" s="42">
        <f t="shared" ca="1" si="215"/>
        <v>0</v>
      </c>
    </row>
    <row r="523" spans="2:28" x14ac:dyDescent="0.25">
      <c r="B523">
        <v>521</v>
      </c>
      <c r="C523" s="35">
        <f t="shared" ca="1" si="209"/>
        <v>-27000</v>
      </c>
      <c r="D523" s="46">
        <f ca="1">IF(AB522&gt;0,ROUND(PMT(EvalSheet!$F$92/12,EvalSheet!$F$96*12,-C523),5),0)</f>
        <v>0</v>
      </c>
      <c r="E523" s="6">
        <f t="shared" ca="1" si="203"/>
        <v>0</v>
      </c>
      <c r="F523" s="2">
        <f t="shared" ca="1" si="192"/>
        <v>0</v>
      </c>
      <c r="G523" s="80">
        <f t="shared" ca="1" si="193"/>
        <v>0</v>
      </c>
      <c r="H523" s="79">
        <f t="shared" ca="1" si="194"/>
        <v>0</v>
      </c>
      <c r="I523" s="80">
        <f t="shared" ca="1" si="195"/>
        <v>0</v>
      </c>
      <c r="J523" s="80">
        <f t="shared" ca="1" si="196"/>
        <v>0</v>
      </c>
      <c r="K523" s="6">
        <f t="shared" ca="1" si="204"/>
        <v>0</v>
      </c>
      <c r="L523" s="7">
        <v>0</v>
      </c>
      <c r="M523" s="7">
        <f t="shared" ca="1" si="205"/>
        <v>0</v>
      </c>
      <c r="N523" s="7">
        <f t="shared" ca="1" si="206"/>
        <v>0</v>
      </c>
      <c r="O523" s="7">
        <f t="shared" ca="1" si="207"/>
        <v>0</v>
      </c>
      <c r="P523" s="7">
        <f t="shared" ca="1" si="208"/>
        <v>0</v>
      </c>
      <c r="Q523" s="6">
        <f t="shared" ca="1" si="210"/>
        <v>0</v>
      </c>
      <c r="R523" s="7">
        <f t="shared" ca="1" si="211"/>
        <v>0</v>
      </c>
      <c r="S523" s="2">
        <f t="shared" ca="1" si="197"/>
        <v>0</v>
      </c>
      <c r="T523" s="80">
        <f t="shared" ca="1" si="198"/>
        <v>0</v>
      </c>
      <c r="U523" s="79">
        <f t="shared" ca="1" si="199"/>
        <v>0</v>
      </c>
      <c r="V523" s="80">
        <f t="shared" ca="1" si="200"/>
        <v>0</v>
      </c>
      <c r="W523" s="80">
        <f t="shared" ca="1" si="201"/>
        <v>0</v>
      </c>
      <c r="X523">
        <f t="shared" ca="1" si="212"/>
        <v>0</v>
      </c>
      <c r="Y523" s="35">
        <f t="shared" ca="1" si="202"/>
        <v>0</v>
      </c>
      <c r="Z523" s="35">
        <f t="shared" ca="1" si="213"/>
        <v>0</v>
      </c>
      <c r="AA523" s="42">
        <f t="shared" ca="1" si="214"/>
        <v>0</v>
      </c>
      <c r="AB523" s="42">
        <f t="shared" ca="1" si="215"/>
        <v>0</v>
      </c>
    </row>
    <row r="524" spans="2:28" x14ac:dyDescent="0.25">
      <c r="B524">
        <v>522</v>
      </c>
      <c r="C524" s="35">
        <f t="shared" ca="1" si="209"/>
        <v>-27000</v>
      </c>
      <c r="D524" s="46">
        <f ca="1">IF(AB523&gt;0,ROUND(PMT(EvalSheet!$F$92/12,EvalSheet!$F$96*12,-C524),5),0)</f>
        <v>0</v>
      </c>
      <c r="E524" s="6">
        <f t="shared" ca="1" si="203"/>
        <v>0</v>
      </c>
      <c r="F524" s="2">
        <f t="shared" ca="1" si="192"/>
        <v>0</v>
      </c>
      <c r="G524" s="80">
        <f t="shared" ca="1" si="193"/>
        <v>0</v>
      </c>
      <c r="H524" s="79">
        <f t="shared" ca="1" si="194"/>
        <v>0</v>
      </c>
      <c r="I524" s="80">
        <f t="shared" ca="1" si="195"/>
        <v>0</v>
      </c>
      <c r="J524" s="80">
        <f t="shared" ca="1" si="196"/>
        <v>0</v>
      </c>
      <c r="K524" s="6">
        <f t="shared" ca="1" si="204"/>
        <v>0</v>
      </c>
      <c r="L524" s="7">
        <v>0</v>
      </c>
      <c r="M524" s="7">
        <f t="shared" ca="1" si="205"/>
        <v>0</v>
      </c>
      <c r="N524" s="7">
        <f t="shared" ca="1" si="206"/>
        <v>0</v>
      </c>
      <c r="O524" s="7">
        <f t="shared" ca="1" si="207"/>
        <v>0</v>
      </c>
      <c r="P524" s="7">
        <f t="shared" ca="1" si="208"/>
        <v>0</v>
      </c>
      <c r="Q524" s="6">
        <f t="shared" ca="1" si="210"/>
        <v>0</v>
      </c>
      <c r="R524" s="7">
        <f t="shared" ca="1" si="211"/>
        <v>0</v>
      </c>
      <c r="S524" s="2">
        <f t="shared" ca="1" si="197"/>
        <v>0</v>
      </c>
      <c r="T524" s="80">
        <f t="shared" ca="1" si="198"/>
        <v>0</v>
      </c>
      <c r="U524" s="79">
        <f t="shared" ca="1" si="199"/>
        <v>0</v>
      </c>
      <c r="V524" s="80">
        <f t="shared" ca="1" si="200"/>
        <v>0</v>
      </c>
      <c r="W524" s="80">
        <f t="shared" ca="1" si="201"/>
        <v>0</v>
      </c>
      <c r="X524">
        <f t="shared" ca="1" si="212"/>
        <v>0</v>
      </c>
      <c r="Y524" s="35">
        <f t="shared" ca="1" si="202"/>
        <v>0</v>
      </c>
      <c r="Z524" s="35">
        <f t="shared" ca="1" si="213"/>
        <v>0</v>
      </c>
      <c r="AA524" s="42">
        <f t="shared" ca="1" si="214"/>
        <v>0</v>
      </c>
      <c r="AB524" s="42">
        <f t="shared" ca="1" si="215"/>
        <v>0</v>
      </c>
    </row>
    <row r="525" spans="2:28" x14ac:dyDescent="0.25">
      <c r="B525">
        <v>523</v>
      </c>
      <c r="C525" s="35">
        <f t="shared" ca="1" si="209"/>
        <v>-27000</v>
      </c>
      <c r="D525" s="46">
        <f ca="1">IF(AB524&gt;0,ROUND(PMT(EvalSheet!$F$92/12,EvalSheet!$F$96*12,-C525),5),0)</f>
        <v>0</v>
      </c>
      <c r="E525" s="6">
        <f t="shared" ca="1" si="203"/>
        <v>0</v>
      </c>
      <c r="F525" s="2">
        <f t="shared" ca="1" si="192"/>
        <v>0</v>
      </c>
      <c r="G525" s="80">
        <f t="shared" ca="1" si="193"/>
        <v>0</v>
      </c>
      <c r="H525" s="79">
        <f t="shared" ca="1" si="194"/>
        <v>0</v>
      </c>
      <c r="I525" s="80">
        <f t="shared" ca="1" si="195"/>
        <v>0</v>
      </c>
      <c r="J525" s="80">
        <f t="shared" ca="1" si="196"/>
        <v>0</v>
      </c>
      <c r="K525" s="6">
        <f t="shared" ca="1" si="204"/>
        <v>0</v>
      </c>
      <c r="L525" s="7">
        <v>0</v>
      </c>
      <c r="M525" s="7">
        <f t="shared" ca="1" si="205"/>
        <v>0</v>
      </c>
      <c r="N525" s="7">
        <f t="shared" ca="1" si="206"/>
        <v>0</v>
      </c>
      <c r="O525" s="7">
        <f t="shared" ca="1" si="207"/>
        <v>0</v>
      </c>
      <c r="P525" s="7">
        <f t="shared" ca="1" si="208"/>
        <v>0</v>
      </c>
      <c r="Q525" s="6">
        <f t="shared" ca="1" si="210"/>
        <v>0</v>
      </c>
      <c r="R525" s="7">
        <f t="shared" ca="1" si="211"/>
        <v>0</v>
      </c>
      <c r="S525" s="2">
        <f t="shared" ca="1" si="197"/>
        <v>0</v>
      </c>
      <c r="T525" s="80">
        <f t="shared" ca="1" si="198"/>
        <v>0</v>
      </c>
      <c r="U525" s="79">
        <f t="shared" ca="1" si="199"/>
        <v>0</v>
      </c>
      <c r="V525" s="80">
        <f t="shared" ca="1" si="200"/>
        <v>0</v>
      </c>
      <c r="W525" s="80">
        <f t="shared" ca="1" si="201"/>
        <v>0</v>
      </c>
      <c r="X525">
        <f t="shared" ca="1" si="212"/>
        <v>0</v>
      </c>
      <c r="Y525" s="35">
        <f t="shared" ca="1" si="202"/>
        <v>0</v>
      </c>
      <c r="Z525" s="35">
        <f t="shared" ca="1" si="213"/>
        <v>0</v>
      </c>
      <c r="AA525" s="42">
        <f t="shared" ca="1" si="214"/>
        <v>0</v>
      </c>
      <c r="AB525" s="42">
        <f t="shared" ca="1" si="215"/>
        <v>0</v>
      </c>
    </row>
    <row r="526" spans="2:28" x14ac:dyDescent="0.25">
      <c r="B526">
        <v>524</v>
      </c>
      <c r="C526" s="35">
        <f t="shared" ca="1" si="209"/>
        <v>-27000</v>
      </c>
      <c r="D526" s="46">
        <f ca="1">IF(AB525&gt;0,ROUND(PMT(EvalSheet!$F$92/12,EvalSheet!$F$96*12,-C526),5),0)</f>
        <v>0</v>
      </c>
      <c r="E526" s="6">
        <f t="shared" ca="1" si="203"/>
        <v>0</v>
      </c>
      <c r="F526" s="2">
        <f t="shared" ca="1" si="192"/>
        <v>0</v>
      </c>
      <c r="G526" s="80">
        <f t="shared" ca="1" si="193"/>
        <v>0</v>
      </c>
      <c r="H526" s="79">
        <f t="shared" ca="1" si="194"/>
        <v>0</v>
      </c>
      <c r="I526" s="80">
        <f t="shared" ca="1" si="195"/>
        <v>0</v>
      </c>
      <c r="J526" s="80">
        <f t="shared" ca="1" si="196"/>
        <v>0</v>
      </c>
      <c r="K526" s="6">
        <f t="shared" ca="1" si="204"/>
        <v>0</v>
      </c>
      <c r="L526" s="7">
        <v>0</v>
      </c>
      <c r="M526" s="7">
        <f t="shared" ca="1" si="205"/>
        <v>0</v>
      </c>
      <c r="N526" s="7">
        <f t="shared" ca="1" si="206"/>
        <v>0</v>
      </c>
      <c r="O526" s="7">
        <f t="shared" ca="1" si="207"/>
        <v>0</v>
      </c>
      <c r="P526" s="7">
        <f t="shared" ca="1" si="208"/>
        <v>0</v>
      </c>
      <c r="Q526" s="6">
        <f t="shared" ca="1" si="210"/>
        <v>0</v>
      </c>
      <c r="R526" s="7">
        <f t="shared" ca="1" si="211"/>
        <v>0</v>
      </c>
      <c r="S526" s="2">
        <f t="shared" ca="1" si="197"/>
        <v>0</v>
      </c>
      <c r="T526" s="80">
        <f t="shared" ca="1" si="198"/>
        <v>0</v>
      </c>
      <c r="U526" s="79">
        <f t="shared" ca="1" si="199"/>
        <v>0</v>
      </c>
      <c r="V526" s="80">
        <f t="shared" ca="1" si="200"/>
        <v>0</v>
      </c>
      <c r="W526" s="80">
        <f t="shared" ca="1" si="201"/>
        <v>0</v>
      </c>
      <c r="X526">
        <f t="shared" ca="1" si="212"/>
        <v>0</v>
      </c>
      <c r="Y526" s="35">
        <f t="shared" ca="1" si="202"/>
        <v>0</v>
      </c>
      <c r="Z526" s="35">
        <f t="shared" ca="1" si="213"/>
        <v>0</v>
      </c>
      <c r="AA526" s="42">
        <f t="shared" ca="1" si="214"/>
        <v>0</v>
      </c>
      <c r="AB526" s="42">
        <f t="shared" ca="1" si="215"/>
        <v>0</v>
      </c>
    </row>
    <row r="527" spans="2:28" x14ac:dyDescent="0.25">
      <c r="B527">
        <v>525</v>
      </c>
      <c r="C527" s="35">
        <f t="shared" ca="1" si="209"/>
        <v>-27000</v>
      </c>
      <c r="D527" s="46">
        <f ca="1">IF(AB526&gt;0,ROUND(PMT(EvalSheet!$F$92/12,EvalSheet!$F$96*12,-C527),5),0)</f>
        <v>0</v>
      </c>
      <c r="E527" s="6">
        <f t="shared" ca="1" si="203"/>
        <v>0</v>
      </c>
      <c r="F527" s="2">
        <f t="shared" ca="1" si="192"/>
        <v>0</v>
      </c>
      <c r="G527" s="80">
        <f t="shared" ca="1" si="193"/>
        <v>0</v>
      </c>
      <c r="H527" s="79">
        <f t="shared" ca="1" si="194"/>
        <v>0</v>
      </c>
      <c r="I527" s="80">
        <f t="shared" ca="1" si="195"/>
        <v>0</v>
      </c>
      <c r="J527" s="80">
        <f t="shared" ca="1" si="196"/>
        <v>0</v>
      </c>
      <c r="K527" s="6">
        <f t="shared" ca="1" si="204"/>
        <v>0</v>
      </c>
      <c r="L527" s="7">
        <v>0</v>
      </c>
      <c r="M527" s="7">
        <f t="shared" ca="1" si="205"/>
        <v>0</v>
      </c>
      <c r="N527" s="7">
        <f t="shared" ca="1" si="206"/>
        <v>0</v>
      </c>
      <c r="O527" s="7">
        <f t="shared" ca="1" si="207"/>
        <v>0</v>
      </c>
      <c r="P527" s="7">
        <f t="shared" ca="1" si="208"/>
        <v>0</v>
      </c>
      <c r="Q527" s="6">
        <f t="shared" ca="1" si="210"/>
        <v>0</v>
      </c>
      <c r="R527" s="7">
        <f t="shared" ca="1" si="211"/>
        <v>0</v>
      </c>
      <c r="S527" s="2">
        <f t="shared" ca="1" si="197"/>
        <v>0</v>
      </c>
      <c r="T527" s="80">
        <f t="shared" ca="1" si="198"/>
        <v>0</v>
      </c>
      <c r="U527" s="79">
        <f t="shared" ca="1" si="199"/>
        <v>0</v>
      </c>
      <c r="V527" s="80">
        <f t="shared" ca="1" si="200"/>
        <v>0</v>
      </c>
      <c r="W527" s="80">
        <f t="shared" ca="1" si="201"/>
        <v>0</v>
      </c>
      <c r="X527">
        <f t="shared" ca="1" si="212"/>
        <v>0</v>
      </c>
      <c r="Y527" s="35">
        <f t="shared" ca="1" si="202"/>
        <v>0</v>
      </c>
      <c r="Z527" s="35">
        <f t="shared" ca="1" si="213"/>
        <v>0</v>
      </c>
      <c r="AA527" s="42">
        <f t="shared" ca="1" si="214"/>
        <v>0</v>
      </c>
      <c r="AB527" s="42">
        <f t="shared" ca="1" si="215"/>
        <v>0</v>
      </c>
    </row>
    <row r="528" spans="2:28" x14ac:dyDescent="0.25">
      <c r="B528">
        <v>526</v>
      </c>
      <c r="C528" s="35">
        <f t="shared" ca="1" si="209"/>
        <v>-27000</v>
      </c>
      <c r="D528" s="46">
        <f ca="1">IF(AB527&gt;0,ROUND(PMT(EvalSheet!$F$92/12,EvalSheet!$F$96*12,-C528),5),0)</f>
        <v>0</v>
      </c>
      <c r="E528" s="6">
        <f t="shared" ca="1" si="203"/>
        <v>0</v>
      </c>
      <c r="F528" s="2">
        <f t="shared" ca="1" si="192"/>
        <v>0</v>
      </c>
      <c r="G528" s="80">
        <f t="shared" ca="1" si="193"/>
        <v>0</v>
      </c>
      <c r="H528" s="79">
        <f t="shared" ca="1" si="194"/>
        <v>0</v>
      </c>
      <c r="I528" s="80">
        <f t="shared" ca="1" si="195"/>
        <v>0</v>
      </c>
      <c r="J528" s="80">
        <f t="shared" ca="1" si="196"/>
        <v>0</v>
      </c>
      <c r="K528" s="6">
        <f t="shared" ca="1" si="204"/>
        <v>0</v>
      </c>
      <c r="L528" s="7">
        <v>0</v>
      </c>
      <c r="M528" s="7">
        <f t="shared" ca="1" si="205"/>
        <v>0</v>
      </c>
      <c r="N528" s="7">
        <f t="shared" ca="1" si="206"/>
        <v>0</v>
      </c>
      <c r="O528" s="7">
        <f t="shared" ca="1" si="207"/>
        <v>0</v>
      </c>
      <c r="P528" s="7">
        <f t="shared" ca="1" si="208"/>
        <v>0</v>
      </c>
      <c r="Q528" s="6">
        <f t="shared" ca="1" si="210"/>
        <v>0</v>
      </c>
      <c r="R528" s="7">
        <f t="shared" ca="1" si="211"/>
        <v>0</v>
      </c>
      <c r="S528" s="2">
        <f t="shared" ca="1" si="197"/>
        <v>0</v>
      </c>
      <c r="T528" s="80">
        <f t="shared" ca="1" si="198"/>
        <v>0</v>
      </c>
      <c r="U528" s="79">
        <f t="shared" ca="1" si="199"/>
        <v>0</v>
      </c>
      <c r="V528" s="80">
        <f t="shared" ca="1" si="200"/>
        <v>0</v>
      </c>
      <c r="W528" s="80">
        <f t="shared" ca="1" si="201"/>
        <v>0</v>
      </c>
      <c r="X528">
        <f t="shared" ca="1" si="212"/>
        <v>0</v>
      </c>
      <c r="Y528" s="35">
        <f t="shared" ca="1" si="202"/>
        <v>0</v>
      </c>
      <c r="Z528" s="35">
        <f t="shared" ca="1" si="213"/>
        <v>0</v>
      </c>
      <c r="AA528" s="42">
        <f t="shared" ca="1" si="214"/>
        <v>0</v>
      </c>
      <c r="AB528" s="42">
        <f t="shared" ca="1" si="215"/>
        <v>0</v>
      </c>
    </row>
    <row r="529" spans="2:28" x14ac:dyDescent="0.25">
      <c r="B529">
        <v>527</v>
      </c>
      <c r="C529" s="35">
        <f t="shared" ca="1" si="209"/>
        <v>-27000</v>
      </c>
      <c r="D529" s="46">
        <f ca="1">IF(AB528&gt;0,ROUND(PMT(EvalSheet!$F$92/12,EvalSheet!$F$96*12,-C529),5),0)</f>
        <v>0</v>
      </c>
      <c r="E529" s="6">
        <f t="shared" ca="1" si="203"/>
        <v>0</v>
      </c>
      <c r="F529" s="2">
        <f t="shared" ca="1" si="192"/>
        <v>0</v>
      </c>
      <c r="G529" s="80">
        <f t="shared" ca="1" si="193"/>
        <v>0</v>
      </c>
      <c r="H529" s="79">
        <f t="shared" ca="1" si="194"/>
        <v>0</v>
      </c>
      <c r="I529" s="80">
        <f t="shared" ca="1" si="195"/>
        <v>0</v>
      </c>
      <c r="J529" s="80">
        <f t="shared" ca="1" si="196"/>
        <v>0</v>
      </c>
      <c r="K529" s="6">
        <f t="shared" ca="1" si="204"/>
        <v>0</v>
      </c>
      <c r="L529" s="7">
        <v>0</v>
      </c>
      <c r="M529" s="7">
        <f t="shared" ca="1" si="205"/>
        <v>0</v>
      </c>
      <c r="N529" s="7">
        <f t="shared" ca="1" si="206"/>
        <v>0</v>
      </c>
      <c r="O529" s="7">
        <f t="shared" ca="1" si="207"/>
        <v>0</v>
      </c>
      <c r="P529" s="7">
        <f t="shared" ca="1" si="208"/>
        <v>0</v>
      </c>
      <c r="Q529" s="6">
        <f t="shared" ca="1" si="210"/>
        <v>0</v>
      </c>
      <c r="R529" s="7">
        <f t="shared" ca="1" si="211"/>
        <v>0</v>
      </c>
      <c r="S529" s="2">
        <f t="shared" ca="1" si="197"/>
        <v>0</v>
      </c>
      <c r="T529" s="80">
        <f t="shared" ca="1" si="198"/>
        <v>0</v>
      </c>
      <c r="U529" s="79">
        <f t="shared" ca="1" si="199"/>
        <v>0</v>
      </c>
      <c r="V529" s="80">
        <f t="shared" ca="1" si="200"/>
        <v>0</v>
      </c>
      <c r="W529" s="80">
        <f t="shared" ca="1" si="201"/>
        <v>0</v>
      </c>
      <c r="X529">
        <f t="shared" ca="1" si="212"/>
        <v>0</v>
      </c>
      <c r="Y529" s="35">
        <f t="shared" ca="1" si="202"/>
        <v>0</v>
      </c>
      <c r="Z529" s="35">
        <f t="shared" ca="1" si="213"/>
        <v>0</v>
      </c>
      <c r="AA529" s="42">
        <f t="shared" ca="1" si="214"/>
        <v>0</v>
      </c>
      <c r="AB529" s="42">
        <f t="shared" ca="1" si="215"/>
        <v>0</v>
      </c>
    </row>
    <row r="530" spans="2:28" x14ac:dyDescent="0.25">
      <c r="B530">
        <v>528</v>
      </c>
      <c r="C530" s="35">
        <f t="shared" ca="1" si="209"/>
        <v>-27000</v>
      </c>
      <c r="D530" s="46">
        <f ca="1">IF(AB529&gt;0,ROUND(PMT(EvalSheet!$F$92/12,EvalSheet!$F$96*12,-C530),5),0)</f>
        <v>0</v>
      </c>
      <c r="E530" s="6">
        <f t="shared" ca="1" si="203"/>
        <v>0</v>
      </c>
      <c r="F530" s="2">
        <f t="shared" ca="1" si="192"/>
        <v>0</v>
      </c>
      <c r="G530" s="80">
        <f t="shared" ca="1" si="193"/>
        <v>0</v>
      </c>
      <c r="H530" s="79">
        <f t="shared" ca="1" si="194"/>
        <v>0</v>
      </c>
      <c r="I530" s="80">
        <f t="shared" ca="1" si="195"/>
        <v>0</v>
      </c>
      <c r="J530" s="80">
        <f t="shared" ca="1" si="196"/>
        <v>0</v>
      </c>
      <c r="K530" s="6">
        <f t="shared" ca="1" si="204"/>
        <v>0</v>
      </c>
      <c r="L530" s="7">
        <v>0</v>
      </c>
      <c r="M530" s="7">
        <f t="shared" ca="1" si="205"/>
        <v>0</v>
      </c>
      <c r="N530" s="7">
        <f t="shared" ca="1" si="206"/>
        <v>0</v>
      </c>
      <c r="O530" s="7">
        <f t="shared" ca="1" si="207"/>
        <v>0</v>
      </c>
      <c r="P530" s="7">
        <f t="shared" ca="1" si="208"/>
        <v>0</v>
      </c>
      <c r="Q530" s="6">
        <f t="shared" ca="1" si="210"/>
        <v>0</v>
      </c>
      <c r="R530" s="7">
        <f t="shared" ca="1" si="211"/>
        <v>0</v>
      </c>
      <c r="S530" s="2">
        <f t="shared" ca="1" si="197"/>
        <v>0</v>
      </c>
      <c r="T530" s="80">
        <f t="shared" ca="1" si="198"/>
        <v>0</v>
      </c>
      <c r="U530" s="79">
        <f t="shared" ca="1" si="199"/>
        <v>0</v>
      </c>
      <c r="V530" s="80">
        <f t="shared" ca="1" si="200"/>
        <v>0</v>
      </c>
      <c r="W530" s="80">
        <f t="shared" ca="1" si="201"/>
        <v>0</v>
      </c>
      <c r="X530">
        <f t="shared" ca="1" si="212"/>
        <v>0</v>
      </c>
      <c r="Y530" s="35">
        <f t="shared" ca="1" si="202"/>
        <v>0</v>
      </c>
      <c r="Z530" s="35">
        <f t="shared" ca="1" si="213"/>
        <v>0</v>
      </c>
      <c r="AA530" s="42">
        <f t="shared" ca="1" si="214"/>
        <v>0</v>
      </c>
      <c r="AB530" s="42">
        <f t="shared" ca="1" si="215"/>
        <v>0</v>
      </c>
    </row>
    <row r="531" spans="2:28" x14ac:dyDescent="0.25">
      <c r="B531">
        <v>529</v>
      </c>
      <c r="C531" s="35">
        <f t="shared" ca="1" si="209"/>
        <v>-27000</v>
      </c>
      <c r="D531" s="46">
        <f ca="1">IF(AB530&gt;0,ROUND(PMT(EvalSheet!$F$92/12,EvalSheet!$F$96*12,-C531),5),0)</f>
        <v>0</v>
      </c>
      <c r="E531" s="6">
        <f t="shared" ca="1" si="203"/>
        <v>0</v>
      </c>
      <c r="F531" s="2">
        <f t="shared" ca="1" si="192"/>
        <v>0</v>
      </c>
      <c r="G531" s="80">
        <f t="shared" ca="1" si="193"/>
        <v>0</v>
      </c>
      <c r="H531" s="79">
        <f t="shared" ca="1" si="194"/>
        <v>0</v>
      </c>
      <c r="I531" s="80">
        <f t="shared" ca="1" si="195"/>
        <v>0</v>
      </c>
      <c r="J531" s="80">
        <f t="shared" ca="1" si="196"/>
        <v>0</v>
      </c>
      <c r="K531" s="6">
        <f t="shared" ca="1" si="204"/>
        <v>0</v>
      </c>
      <c r="L531" s="7">
        <v>0</v>
      </c>
      <c r="M531" s="7">
        <f t="shared" ca="1" si="205"/>
        <v>0</v>
      </c>
      <c r="N531" s="7">
        <f t="shared" ca="1" si="206"/>
        <v>0</v>
      </c>
      <c r="O531" s="7">
        <f t="shared" ca="1" si="207"/>
        <v>0</v>
      </c>
      <c r="P531" s="7">
        <f t="shared" ca="1" si="208"/>
        <v>0</v>
      </c>
      <c r="Q531" s="6">
        <f t="shared" ca="1" si="210"/>
        <v>0</v>
      </c>
      <c r="R531" s="7">
        <f t="shared" ca="1" si="211"/>
        <v>0</v>
      </c>
      <c r="S531" s="2">
        <f t="shared" ca="1" si="197"/>
        <v>0</v>
      </c>
      <c r="T531" s="80">
        <f t="shared" ca="1" si="198"/>
        <v>0</v>
      </c>
      <c r="U531" s="79">
        <f t="shared" ca="1" si="199"/>
        <v>0</v>
      </c>
      <c r="V531" s="80">
        <f t="shared" ca="1" si="200"/>
        <v>0</v>
      </c>
      <c r="W531" s="80">
        <f t="shared" ca="1" si="201"/>
        <v>0</v>
      </c>
      <c r="X531">
        <f t="shared" ca="1" si="212"/>
        <v>0</v>
      </c>
      <c r="Y531" s="35">
        <f t="shared" ca="1" si="202"/>
        <v>0</v>
      </c>
      <c r="Z531" s="35">
        <f t="shared" ca="1" si="213"/>
        <v>0</v>
      </c>
      <c r="AA531" s="42">
        <f t="shared" ca="1" si="214"/>
        <v>0</v>
      </c>
      <c r="AB531" s="42">
        <f t="shared" ca="1" si="215"/>
        <v>0</v>
      </c>
    </row>
    <row r="532" spans="2:28" x14ac:dyDescent="0.25">
      <c r="B532">
        <v>530</v>
      </c>
      <c r="C532" s="35">
        <f t="shared" ca="1" si="209"/>
        <v>-27000</v>
      </c>
      <c r="D532" s="46">
        <f ca="1">IF(AB531&gt;0,ROUND(PMT(EvalSheet!$F$92/12,EvalSheet!$F$96*12,-C532),5),0)</f>
        <v>0</v>
      </c>
      <c r="E532" s="6">
        <f t="shared" ca="1" si="203"/>
        <v>0</v>
      </c>
      <c r="F532" s="2">
        <f t="shared" ca="1" si="192"/>
        <v>0</v>
      </c>
      <c r="G532" s="80">
        <f t="shared" ca="1" si="193"/>
        <v>0</v>
      </c>
      <c r="H532" s="79">
        <f t="shared" ca="1" si="194"/>
        <v>0</v>
      </c>
      <c r="I532" s="80">
        <f t="shared" ca="1" si="195"/>
        <v>0</v>
      </c>
      <c r="J532" s="80">
        <f t="shared" ca="1" si="196"/>
        <v>0</v>
      </c>
      <c r="K532" s="6">
        <f t="shared" ca="1" si="204"/>
        <v>0</v>
      </c>
      <c r="L532" s="7">
        <v>0</v>
      </c>
      <c r="M532" s="7">
        <f t="shared" ca="1" si="205"/>
        <v>0</v>
      </c>
      <c r="N532" s="7">
        <f t="shared" ca="1" si="206"/>
        <v>0</v>
      </c>
      <c r="O532" s="7">
        <f t="shared" ca="1" si="207"/>
        <v>0</v>
      </c>
      <c r="P532" s="7">
        <f t="shared" ca="1" si="208"/>
        <v>0</v>
      </c>
      <c r="Q532" s="6">
        <f t="shared" ca="1" si="210"/>
        <v>0</v>
      </c>
      <c r="R532" s="7">
        <f t="shared" ca="1" si="211"/>
        <v>0</v>
      </c>
      <c r="S532" s="2">
        <f t="shared" ca="1" si="197"/>
        <v>0</v>
      </c>
      <c r="T532" s="80">
        <f t="shared" ca="1" si="198"/>
        <v>0</v>
      </c>
      <c r="U532" s="79">
        <f t="shared" ca="1" si="199"/>
        <v>0</v>
      </c>
      <c r="V532" s="80">
        <f t="shared" ca="1" si="200"/>
        <v>0</v>
      </c>
      <c r="W532" s="80">
        <f t="shared" ca="1" si="201"/>
        <v>0</v>
      </c>
      <c r="X532">
        <f t="shared" ca="1" si="212"/>
        <v>0</v>
      </c>
      <c r="Y532" s="35">
        <f t="shared" ca="1" si="202"/>
        <v>0</v>
      </c>
      <c r="Z532" s="35">
        <f t="shared" ca="1" si="213"/>
        <v>0</v>
      </c>
      <c r="AA532" s="42">
        <f t="shared" ca="1" si="214"/>
        <v>0</v>
      </c>
      <c r="AB532" s="42">
        <f t="shared" ca="1" si="215"/>
        <v>0</v>
      </c>
    </row>
    <row r="533" spans="2:28" x14ac:dyDescent="0.25">
      <c r="B533">
        <v>531</v>
      </c>
      <c r="C533" s="35">
        <f t="shared" ca="1" si="209"/>
        <v>-27000</v>
      </c>
      <c r="D533" s="46">
        <f ca="1">IF(AB532&gt;0,ROUND(PMT(EvalSheet!$F$92/12,EvalSheet!$F$96*12,-C533),5),0)</f>
        <v>0</v>
      </c>
      <c r="E533" s="6">
        <f t="shared" ca="1" si="203"/>
        <v>0</v>
      </c>
      <c r="F533" s="2">
        <f t="shared" ca="1" si="192"/>
        <v>0</v>
      </c>
      <c r="G533" s="80">
        <f t="shared" ca="1" si="193"/>
        <v>0</v>
      </c>
      <c r="H533" s="79">
        <f t="shared" ca="1" si="194"/>
        <v>0</v>
      </c>
      <c r="I533" s="80">
        <f t="shared" ca="1" si="195"/>
        <v>0</v>
      </c>
      <c r="J533" s="80">
        <f t="shared" ca="1" si="196"/>
        <v>0</v>
      </c>
      <c r="K533" s="6">
        <f t="shared" ca="1" si="204"/>
        <v>0</v>
      </c>
      <c r="L533" s="7">
        <v>0</v>
      </c>
      <c r="M533" s="7">
        <f t="shared" ca="1" si="205"/>
        <v>0</v>
      </c>
      <c r="N533" s="7">
        <f t="shared" ca="1" si="206"/>
        <v>0</v>
      </c>
      <c r="O533" s="7">
        <f t="shared" ca="1" si="207"/>
        <v>0</v>
      </c>
      <c r="P533" s="7">
        <f t="shared" ca="1" si="208"/>
        <v>0</v>
      </c>
      <c r="Q533" s="6">
        <f t="shared" ca="1" si="210"/>
        <v>0</v>
      </c>
      <c r="R533" s="7">
        <f t="shared" ca="1" si="211"/>
        <v>0</v>
      </c>
      <c r="S533" s="2">
        <f t="shared" ca="1" si="197"/>
        <v>0</v>
      </c>
      <c r="T533" s="80">
        <f t="shared" ca="1" si="198"/>
        <v>0</v>
      </c>
      <c r="U533" s="79">
        <f t="shared" ca="1" si="199"/>
        <v>0</v>
      </c>
      <c r="V533" s="80">
        <f t="shared" ca="1" si="200"/>
        <v>0</v>
      </c>
      <c r="W533" s="80">
        <f t="shared" ca="1" si="201"/>
        <v>0</v>
      </c>
      <c r="X533">
        <f t="shared" ca="1" si="212"/>
        <v>0</v>
      </c>
      <c r="Y533" s="35">
        <f t="shared" ca="1" si="202"/>
        <v>0</v>
      </c>
      <c r="Z533" s="35">
        <f t="shared" ca="1" si="213"/>
        <v>0</v>
      </c>
      <c r="AA533" s="42">
        <f t="shared" ca="1" si="214"/>
        <v>0</v>
      </c>
      <c r="AB533" s="42">
        <f t="shared" ca="1" si="215"/>
        <v>0</v>
      </c>
    </row>
    <row r="534" spans="2:28" x14ac:dyDescent="0.25">
      <c r="B534">
        <v>532</v>
      </c>
      <c r="C534" s="35">
        <f t="shared" ca="1" si="209"/>
        <v>-27000</v>
      </c>
      <c r="D534" s="46">
        <f ca="1">IF(AB533&gt;0,ROUND(PMT(EvalSheet!$F$92/12,EvalSheet!$F$96*12,-C534),5),0)</f>
        <v>0</v>
      </c>
      <c r="E534" s="6">
        <f t="shared" ca="1" si="203"/>
        <v>0</v>
      </c>
      <c r="F534" s="2">
        <f t="shared" ca="1" si="192"/>
        <v>0</v>
      </c>
      <c r="G534" s="80">
        <f t="shared" ca="1" si="193"/>
        <v>0</v>
      </c>
      <c r="H534" s="79">
        <f t="shared" ca="1" si="194"/>
        <v>0</v>
      </c>
      <c r="I534" s="80">
        <f t="shared" ca="1" si="195"/>
        <v>0</v>
      </c>
      <c r="J534" s="80">
        <f t="shared" ca="1" si="196"/>
        <v>0</v>
      </c>
      <c r="K534" s="6">
        <f t="shared" ca="1" si="204"/>
        <v>0</v>
      </c>
      <c r="L534" s="7">
        <v>0</v>
      </c>
      <c r="M534" s="7">
        <f t="shared" ca="1" si="205"/>
        <v>0</v>
      </c>
      <c r="N534" s="7">
        <f t="shared" ca="1" si="206"/>
        <v>0</v>
      </c>
      <c r="O534" s="7">
        <f t="shared" ca="1" si="207"/>
        <v>0</v>
      </c>
      <c r="P534" s="7">
        <f t="shared" ca="1" si="208"/>
        <v>0</v>
      </c>
      <c r="Q534" s="6">
        <f t="shared" ca="1" si="210"/>
        <v>0</v>
      </c>
      <c r="R534" s="7">
        <f t="shared" ca="1" si="211"/>
        <v>0</v>
      </c>
      <c r="S534" s="2">
        <f t="shared" ca="1" si="197"/>
        <v>0</v>
      </c>
      <c r="T534" s="80">
        <f t="shared" ca="1" si="198"/>
        <v>0</v>
      </c>
      <c r="U534" s="79">
        <f t="shared" ca="1" si="199"/>
        <v>0</v>
      </c>
      <c r="V534" s="80">
        <f t="shared" ca="1" si="200"/>
        <v>0</v>
      </c>
      <c r="W534" s="80">
        <f t="shared" ca="1" si="201"/>
        <v>0</v>
      </c>
      <c r="X534">
        <f t="shared" ca="1" si="212"/>
        <v>0</v>
      </c>
      <c r="Y534" s="35">
        <f t="shared" ca="1" si="202"/>
        <v>0</v>
      </c>
      <c r="Z534" s="35">
        <f t="shared" ca="1" si="213"/>
        <v>0</v>
      </c>
      <c r="AA534" s="42">
        <f t="shared" ca="1" si="214"/>
        <v>0</v>
      </c>
      <c r="AB534" s="42">
        <f t="shared" ca="1" si="215"/>
        <v>0</v>
      </c>
    </row>
    <row r="535" spans="2:28" x14ac:dyDescent="0.25">
      <c r="B535">
        <v>533</v>
      </c>
      <c r="C535" s="35">
        <f t="shared" ca="1" si="209"/>
        <v>-27000</v>
      </c>
      <c r="D535" s="46">
        <f ca="1">IF(AB534&gt;0,ROUND(PMT(EvalSheet!$F$92/12,EvalSheet!$F$96*12,-C535),5),0)</f>
        <v>0</v>
      </c>
      <c r="E535" s="6">
        <f t="shared" ca="1" si="203"/>
        <v>0</v>
      </c>
      <c r="F535" s="2">
        <f t="shared" ca="1" si="192"/>
        <v>0</v>
      </c>
      <c r="G535" s="80">
        <f t="shared" ca="1" si="193"/>
        <v>0</v>
      </c>
      <c r="H535" s="79">
        <f t="shared" ca="1" si="194"/>
        <v>0</v>
      </c>
      <c r="I535" s="80">
        <f t="shared" ca="1" si="195"/>
        <v>0</v>
      </c>
      <c r="J535" s="80">
        <f t="shared" ca="1" si="196"/>
        <v>0</v>
      </c>
      <c r="K535" s="6">
        <f t="shared" ca="1" si="204"/>
        <v>0</v>
      </c>
      <c r="L535" s="7">
        <v>0</v>
      </c>
      <c r="M535" s="7">
        <f t="shared" ca="1" si="205"/>
        <v>0</v>
      </c>
      <c r="N535" s="7">
        <f t="shared" ca="1" si="206"/>
        <v>0</v>
      </c>
      <c r="O535" s="7">
        <f t="shared" ca="1" si="207"/>
        <v>0</v>
      </c>
      <c r="P535" s="7">
        <f t="shared" ca="1" si="208"/>
        <v>0</v>
      </c>
      <c r="Q535" s="6">
        <f t="shared" ca="1" si="210"/>
        <v>0</v>
      </c>
      <c r="R535" s="7">
        <f t="shared" ca="1" si="211"/>
        <v>0</v>
      </c>
      <c r="S535" s="2">
        <f t="shared" ca="1" si="197"/>
        <v>0</v>
      </c>
      <c r="T535" s="80">
        <f t="shared" ca="1" si="198"/>
        <v>0</v>
      </c>
      <c r="U535" s="79">
        <f t="shared" ca="1" si="199"/>
        <v>0</v>
      </c>
      <c r="V535" s="80">
        <f t="shared" ca="1" si="200"/>
        <v>0</v>
      </c>
      <c r="W535" s="80">
        <f t="shared" ca="1" si="201"/>
        <v>0</v>
      </c>
      <c r="X535">
        <f t="shared" ca="1" si="212"/>
        <v>0</v>
      </c>
      <c r="Y535" s="35">
        <f t="shared" ca="1" si="202"/>
        <v>0</v>
      </c>
      <c r="Z535" s="35">
        <f t="shared" ca="1" si="213"/>
        <v>0</v>
      </c>
      <c r="AA535" s="42">
        <f t="shared" ca="1" si="214"/>
        <v>0</v>
      </c>
      <c r="AB535" s="42">
        <f t="shared" ca="1" si="215"/>
        <v>0</v>
      </c>
    </row>
    <row r="536" spans="2:28" x14ac:dyDescent="0.25">
      <c r="B536">
        <v>534</v>
      </c>
      <c r="C536" s="35">
        <f t="shared" ca="1" si="209"/>
        <v>-27000</v>
      </c>
      <c r="D536" s="46">
        <f ca="1">IF(AB535&gt;0,ROUND(PMT(EvalSheet!$F$92/12,EvalSheet!$F$96*12,-C536),5),0)</f>
        <v>0</v>
      </c>
      <c r="E536" s="6">
        <f t="shared" ca="1" si="203"/>
        <v>0</v>
      </c>
      <c r="F536" s="2">
        <f t="shared" ca="1" si="192"/>
        <v>0</v>
      </c>
      <c r="G536" s="80">
        <f t="shared" ca="1" si="193"/>
        <v>0</v>
      </c>
      <c r="H536" s="79">
        <f t="shared" ca="1" si="194"/>
        <v>0</v>
      </c>
      <c r="I536" s="80">
        <f t="shared" ca="1" si="195"/>
        <v>0</v>
      </c>
      <c r="J536" s="80">
        <f t="shared" ca="1" si="196"/>
        <v>0</v>
      </c>
      <c r="K536" s="6">
        <f t="shared" ca="1" si="204"/>
        <v>0</v>
      </c>
      <c r="L536" s="7">
        <v>0</v>
      </c>
      <c r="M536" s="7">
        <f t="shared" ca="1" si="205"/>
        <v>0</v>
      </c>
      <c r="N536" s="7">
        <f t="shared" ca="1" si="206"/>
        <v>0</v>
      </c>
      <c r="O536" s="7">
        <f t="shared" ca="1" si="207"/>
        <v>0</v>
      </c>
      <c r="P536" s="7">
        <f t="shared" ca="1" si="208"/>
        <v>0</v>
      </c>
      <c r="Q536" s="6">
        <f t="shared" ca="1" si="210"/>
        <v>0</v>
      </c>
      <c r="R536" s="7">
        <f t="shared" ca="1" si="211"/>
        <v>0</v>
      </c>
      <c r="S536" s="2">
        <f t="shared" ca="1" si="197"/>
        <v>0</v>
      </c>
      <c r="T536" s="80">
        <f t="shared" ca="1" si="198"/>
        <v>0</v>
      </c>
      <c r="U536" s="79">
        <f t="shared" ca="1" si="199"/>
        <v>0</v>
      </c>
      <c r="V536" s="80">
        <f t="shared" ca="1" si="200"/>
        <v>0</v>
      </c>
      <c r="W536" s="80">
        <f t="shared" ca="1" si="201"/>
        <v>0</v>
      </c>
      <c r="X536">
        <f t="shared" ca="1" si="212"/>
        <v>0</v>
      </c>
      <c r="Y536" s="35">
        <f t="shared" ca="1" si="202"/>
        <v>0</v>
      </c>
      <c r="Z536" s="35">
        <f t="shared" ca="1" si="213"/>
        <v>0</v>
      </c>
      <c r="AA536" s="42">
        <f t="shared" ca="1" si="214"/>
        <v>0</v>
      </c>
      <c r="AB536" s="42">
        <f t="shared" ca="1" si="215"/>
        <v>0</v>
      </c>
    </row>
    <row r="537" spans="2:28" x14ac:dyDescent="0.25">
      <c r="B537">
        <v>535</v>
      </c>
      <c r="C537" s="35">
        <f t="shared" ca="1" si="209"/>
        <v>-27000</v>
      </c>
      <c r="D537" s="46">
        <f ca="1">IF(AB536&gt;0,ROUND(PMT(EvalSheet!$F$92/12,EvalSheet!$F$96*12,-C537),5),0)</f>
        <v>0</v>
      </c>
      <c r="E537" s="6">
        <f t="shared" ca="1" si="203"/>
        <v>0</v>
      </c>
      <c r="F537" s="2">
        <f t="shared" ca="1" si="192"/>
        <v>0</v>
      </c>
      <c r="G537" s="80">
        <f t="shared" ca="1" si="193"/>
        <v>0</v>
      </c>
      <c r="H537" s="79">
        <f t="shared" ca="1" si="194"/>
        <v>0</v>
      </c>
      <c r="I537" s="80">
        <f t="shared" ca="1" si="195"/>
        <v>0</v>
      </c>
      <c r="J537" s="80">
        <f t="shared" ca="1" si="196"/>
        <v>0</v>
      </c>
      <c r="K537" s="6">
        <f t="shared" ca="1" si="204"/>
        <v>0</v>
      </c>
      <c r="L537" s="7">
        <v>0</v>
      </c>
      <c r="M537" s="7">
        <f t="shared" ca="1" si="205"/>
        <v>0</v>
      </c>
      <c r="N537" s="7">
        <f t="shared" ca="1" si="206"/>
        <v>0</v>
      </c>
      <c r="O537" s="7">
        <f t="shared" ca="1" si="207"/>
        <v>0</v>
      </c>
      <c r="P537" s="7">
        <f t="shared" ca="1" si="208"/>
        <v>0</v>
      </c>
      <c r="Q537" s="6">
        <f t="shared" ca="1" si="210"/>
        <v>0</v>
      </c>
      <c r="R537" s="7">
        <f t="shared" ca="1" si="211"/>
        <v>0</v>
      </c>
      <c r="S537" s="2">
        <f t="shared" ca="1" si="197"/>
        <v>0</v>
      </c>
      <c r="T537" s="80">
        <f t="shared" ca="1" si="198"/>
        <v>0</v>
      </c>
      <c r="U537" s="79">
        <f t="shared" ca="1" si="199"/>
        <v>0</v>
      </c>
      <c r="V537" s="80">
        <f t="shared" ca="1" si="200"/>
        <v>0</v>
      </c>
      <c r="W537" s="80">
        <f t="shared" ca="1" si="201"/>
        <v>0</v>
      </c>
      <c r="X537">
        <f t="shared" ca="1" si="212"/>
        <v>0</v>
      </c>
      <c r="Y537" s="35">
        <f t="shared" ca="1" si="202"/>
        <v>0</v>
      </c>
      <c r="Z537" s="35">
        <f t="shared" ca="1" si="213"/>
        <v>0</v>
      </c>
      <c r="AA537" s="42">
        <f t="shared" ca="1" si="214"/>
        <v>0</v>
      </c>
      <c r="AB537" s="42">
        <f t="shared" ca="1" si="215"/>
        <v>0</v>
      </c>
    </row>
    <row r="538" spans="2:28" x14ac:dyDescent="0.25">
      <c r="B538">
        <v>536</v>
      </c>
      <c r="C538" s="35">
        <f t="shared" ca="1" si="209"/>
        <v>-27000</v>
      </c>
      <c r="D538" s="46">
        <f ca="1">IF(AB537&gt;0,ROUND(PMT(EvalSheet!$F$92/12,EvalSheet!$F$96*12,-C538),5),0)</f>
        <v>0</v>
      </c>
      <c r="E538" s="6">
        <f t="shared" ca="1" si="203"/>
        <v>0</v>
      </c>
      <c r="F538" s="2">
        <f t="shared" ca="1" si="192"/>
        <v>0</v>
      </c>
      <c r="G538" s="80">
        <f t="shared" ca="1" si="193"/>
        <v>0</v>
      </c>
      <c r="H538" s="79">
        <f t="shared" ca="1" si="194"/>
        <v>0</v>
      </c>
      <c r="I538" s="80">
        <f t="shared" ca="1" si="195"/>
        <v>0</v>
      </c>
      <c r="J538" s="80">
        <f t="shared" ca="1" si="196"/>
        <v>0</v>
      </c>
      <c r="K538" s="6">
        <f t="shared" ca="1" si="204"/>
        <v>0</v>
      </c>
      <c r="L538" s="7">
        <v>0</v>
      </c>
      <c r="M538" s="7">
        <f t="shared" ca="1" si="205"/>
        <v>0</v>
      </c>
      <c r="N538" s="7">
        <f t="shared" ca="1" si="206"/>
        <v>0</v>
      </c>
      <c r="O538" s="7">
        <f t="shared" ca="1" si="207"/>
        <v>0</v>
      </c>
      <c r="P538" s="7">
        <f t="shared" ca="1" si="208"/>
        <v>0</v>
      </c>
      <c r="Q538" s="6">
        <f t="shared" ca="1" si="210"/>
        <v>0</v>
      </c>
      <c r="R538" s="7">
        <f t="shared" ca="1" si="211"/>
        <v>0</v>
      </c>
      <c r="S538" s="2">
        <f t="shared" ca="1" si="197"/>
        <v>0</v>
      </c>
      <c r="T538" s="80">
        <f t="shared" ca="1" si="198"/>
        <v>0</v>
      </c>
      <c r="U538" s="79">
        <f t="shared" ca="1" si="199"/>
        <v>0</v>
      </c>
      <c r="V538" s="80">
        <f t="shared" ca="1" si="200"/>
        <v>0</v>
      </c>
      <c r="W538" s="80">
        <f t="shared" ca="1" si="201"/>
        <v>0</v>
      </c>
      <c r="X538">
        <f t="shared" ca="1" si="212"/>
        <v>0</v>
      </c>
      <c r="Y538" s="35">
        <f t="shared" ca="1" si="202"/>
        <v>0</v>
      </c>
      <c r="Z538" s="35">
        <f t="shared" ca="1" si="213"/>
        <v>0</v>
      </c>
      <c r="AA538" s="42">
        <f t="shared" ca="1" si="214"/>
        <v>0</v>
      </c>
      <c r="AB538" s="42">
        <f t="shared" ca="1" si="215"/>
        <v>0</v>
      </c>
    </row>
    <row r="539" spans="2:28" x14ac:dyDescent="0.25">
      <c r="B539">
        <v>537</v>
      </c>
      <c r="C539" s="35">
        <f t="shared" ca="1" si="209"/>
        <v>-27000</v>
      </c>
      <c r="D539" s="46">
        <f ca="1">IF(AB538&gt;0,ROUND(PMT(EvalSheet!$F$92/12,EvalSheet!$F$96*12,-C539),5),0)</f>
        <v>0</v>
      </c>
      <c r="E539" s="6">
        <f t="shared" ca="1" si="203"/>
        <v>0</v>
      </c>
      <c r="F539" s="2">
        <f t="shared" ca="1" si="192"/>
        <v>0</v>
      </c>
      <c r="G539" s="80">
        <f t="shared" ca="1" si="193"/>
        <v>0</v>
      </c>
      <c r="H539" s="79">
        <f t="shared" ca="1" si="194"/>
        <v>0</v>
      </c>
      <c r="I539" s="80">
        <f t="shared" ca="1" si="195"/>
        <v>0</v>
      </c>
      <c r="J539" s="80">
        <f t="shared" ca="1" si="196"/>
        <v>0</v>
      </c>
      <c r="K539" s="6">
        <f t="shared" ca="1" si="204"/>
        <v>0</v>
      </c>
      <c r="L539" s="7">
        <v>0</v>
      </c>
      <c r="M539" s="7">
        <f t="shared" ca="1" si="205"/>
        <v>0</v>
      </c>
      <c r="N539" s="7">
        <f t="shared" ca="1" si="206"/>
        <v>0</v>
      </c>
      <c r="O539" s="7">
        <f t="shared" ca="1" si="207"/>
        <v>0</v>
      </c>
      <c r="P539" s="7">
        <f t="shared" ca="1" si="208"/>
        <v>0</v>
      </c>
      <c r="Q539" s="6">
        <f t="shared" ca="1" si="210"/>
        <v>0</v>
      </c>
      <c r="R539" s="7">
        <f t="shared" ca="1" si="211"/>
        <v>0</v>
      </c>
      <c r="S539" s="2">
        <f t="shared" ca="1" si="197"/>
        <v>0</v>
      </c>
      <c r="T539" s="80">
        <f t="shared" ca="1" si="198"/>
        <v>0</v>
      </c>
      <c r="U539" s="79">
        <f t="shared" ca="1" si="199"/>
        <v>0</v>
      </c>
      <c r="V539" s="80">
        <f t="shared" ca="1" si="200"/>
        <v>0</v>
      </c>
      <c r="W539" s="80">
        <f t="shared" ca="1" si="201"/>
        <v>0</v>
      </c>
      <c r="X539">
        <f t="shared" ca="1" si="212"/>
        <v>0</v>
      </c>
      <c r="Y539" s="35">
        <f t="shared" ca="1" si="202"/>
        <v>0</v>
      </c>
      <c r="Z539" s="35">
        <f t="shared" ca="1" si="213"/>
        <v>0</v>
      </c>
      <c r="AA539" s="42">
        <f t="shared" ca="1" si="214"/>
        <v>0</v>
      </c>
      <c r="AB539" s="42">
        <f t="shared" ca="1" si="215"/>
        <v>0</v>
      </c>
    </row>
    <row r="540" spans="2:28" x14ac:dyDescent="0.25">
      <c r="B540">
        <v>538</v>
      </c>
      <c r="C540" s="35">
        <f t="shared" ca="1" si="209"/>
        <v>-27000</v>
      </c>
      <c r="D540" s="46">
        <f ca="1">IF(AB539&gt;0,ROUND(PMT(EvalSheet!$F$92/12,EvalSheet!$F$96*12,-C540),5),0)</f>
        <v>0</v>
      </c>
      <c r="E540" s="6">
        <f t="shared" ca="1" si="203"/>
        <v>0</v>
      </c>
      <c r="F540" s="2">
        <f t="shared" ca="1" si="192"/>
        <v>0</v>
      </c>
      <c r="G540" s="80">
        <f t="shared" ca="1" si="193"/>
        <v>0</v>
      </c>
      <c r="H540" s="79">
        <f t="shared" ca="1" si="194"/>
        <v>0</v>
      </c>
      <c r="I540" s="80">
        <f t="shared" ca="1" si="195"/>
        <v>0</v>
      </c>
      <c r="J540" s="80">
        <f t="shared" ca="1" si="196"/>
        <v>0</v>
      </c>
      <c r="K540" s="6">
        <f t="shared" ca="1" si="204"/>
        <v>0</v>
      </c>
      <c r="L540" s="7">
        <v>0</v>
      </c>
      <c r="M540" s="7">
        <f t="shared" ca="1" si="205"/>
        <v>0</v>
      </c>
      <c r="N540" s="7">
        <f t="shared" ca="1" si="206"/>
        <v>0</v>
      </c>
      <c r="O540" s="7">
        <f t="shared" ca="1" si="207"/>
        <v>0</v>
      </c>
      <c r="P540" s="7">
        <f t="shared" ca="1" si="208"/>
        <v>0</v>
      </c>
      <c r="Q540" s="6">
        <f t="shared" ca="1" si="210"/>
        <v>0</v>
      </c>
      <c r="R540" s="7">
        <f t="shared" ca="1" si="211"/>
        <v>0</v>
      </c>
      <c r="S540" s="2">
        <f t="shared" ca="1" si="197"/>
        <v>0</v>
      </c>
      <c r="T540" s="80">
        <f t="shared" ca="1" si="198"/>
        <v>0</v>
      </c>
      <c r="U540" s="79">
        <f t="shared" ca="1" si="199"/>
        <v>0</v>
      </c>
      <c r="V540" s="80">
        <f t="shared" ca="1" si="200"/>
        <v>0</v>
      </c>
      <c r="W540" s="80">
        <f t="shared" ca="1" si="201"/>
        <v>0</v>
      </c>
      <c r="X540">
        <f t="shared" ca="1" si="212"/>
        <v>0</v>
      </c>
      <c r="Y540" s="35">
        <f t="shared" ca="1" si="202"/>
        <v>0</v>
      </c>
      <c r="Z540" s="35">
        <f t="shared" ca="1" si="213"/>
        <v>0</v>
      </c>
      <c r="AA540" s="42">
        <f t="shared" ca="1" si="214"/>
        <v>0</v>
      </c>
      <c r="AB540" s="42">
        <f t="shared" ca="1" si="215"/>
        <v>0</v>
      </c>
    </row>
    <row r="541" spans="2:28" x14ac:dyDescent="0.25">
      <c r="B541">
        <v>539</v>
      </c>
      <c r="C541" s="35">
        <f t="shared" ca="1" si="209"/>
        <v>-27000</v>
      </c>
      <c r="D541" s="46">
        <f ca="1">IF(AB540&gt;0,ROUND(PMT(EvalSheet!$F$92/12,EvalSheet!$F$96*12,-C541),5),0)</f>
        <v>0</v>
      </c>
      <c r="E541" s="6">
        <f t="shared" ca="1" si="203"/>
        <v>0</v>
      </c>
      <c r="F541" s="2">
        <f t="shared" ca="1" si="192"/>
        <v>0</v>
      </c>
      <c r="G541" s="80">
        <f t="shared" ca="1" si="193"/>
        <v>0</v>
      </c>
      <c r="H541" s="79">
        <f t="shared" ca="1" si="194"/>
        <v>0</v>
      </c>
      <c r="I541" s="80">
        <f t="shared" ca="1" si="195"/>
        <v>0</v>
      </c>
      <c r="J541" s="80">
        <f t="shared" ca="1" si="196"/>
        <v>0</v>
      </c>
      <c r="K541" s="6">
        <f t="shared" ca="1" si="204"/>
        <v>0</v>
      </c>
      <c r="L541" s="7">
        <v>0</v>
      </c>
      <c r="M541" s="7">
        <f t="shared" ca="1" si="205"/>
        <v>0</v>
      </c>
      <c r="N541" s="7">
        <f t="shared" ca="1" si="206"/>
        <v>0</v>
      </c>
      <c r="O541" s="7">
        <f t="shared" ca="1" si="207"/>
        <v>0</v>
      </c>
      <c r="P541" s="7">
        <f t="shared" ca="1" si="208"/>
        <v>0</v>
      </c>
      <c r="Q541" s="6">
        <f t="shared" ca="1" si="210"/>
        <v>0</v>
      </c>
      <c r="R541" s="7">
        <f t="shared" ca="1" si="211"/>
        <v>0</v>
      </c>
      <c r="S541" s="2">
        <f t="shared" ca="1" si="197"/>
        <v>0</v>
      </c>
      <c r="T541" s="80">
        <f t="shared" ca="1" si="198"/>
        <v>0</v>
      </c>
      <c r="U541" s="79">
        <f t="shared" ca="1" si="199"/>
        <v>0</v>
      </c>
      <c r="V541" s="80">
        <f t="shared" ca="1" si="200"/>
        <v>0</v>
      </c>
      <c r="W541" s="80">
        <f t="shared" ca="1" si="201"/>
        <v>0</v>
      </c>
      <c r="X541">
        <f t="shared" ca="1" si="212"/>
        <v>0</v>
      </c>
      <c r="Y541" s="35">
        <f t="shared" ca="1" si="202"/>
        <v>0</v>
      </c>
      <c r="Z541" s="35">
        <f t="shared" ca="1" si="213"/>
        <v>0</v>
      </c>
      <c r="AA541" s="42">
        <f t="shared" ca="1" si="214"/>
        <v>0</v>
      </c>
      <c r="AB541" s="42">
        <f t="shared" ca="1" si="215"/>
        <v>0</v>
      </c>
    </row>
    <row r="542" spans="2:28" x14ac:dyDescent="0.25">
      <c r="B542">
        <v>540</v>
      </c>
      <c r="C542" s="35">
        <f t="shared" ca="1" si="209"/>
        <v>-27000</v>
      </c>
      <c r="D542" s="46">
        <f ca="1">IF(AB541&gt;0,ROUND(PMT(EvalSheet!$F$92/12,EvalSheet!$F$96*12,-C542),5),0)</f>
        <v>0</v>
      </c>
      <c r="E542" s="6">
        <f t="shared" ca="1" si="203"/>
        <v>0</v>
      </c>
      <c r="F542" s="2">
        <f t="shared" ca="1" si="192"/>
        <v>0</v>
      </c>
      <c r="G542" s="80">
        <f t="shared" ca="1" si="193"/>
        <v>0</v>
      </c>
      <c r="H542" s="79">
        <f t="shared" ca="1" si="194"/>
        <v>0</v>
      </c>
      <c r="I542" s="80">
        <f t="shared" ca="1" si="195"/>
        <v>0</v>
      </c>
      <c r="J542" s="80">
        <f t="shared" ca="1" si="196"/>
        <v>0</v>
      </c>
      <c r="K542" s="6">
        <f t="shared" ca="1" si="204"/>
        <v>0</v>
      </c>
      <c r="L542" s="7">
        <v>0</v>
      </c>
      <c r="M542" s="7">
        <f t="shared" ca="1" si="205"/>
        <v>0</v>
      </c>
      <c r="N542" s="7">
        <f t="shared" ca="1" si="206"/>
        <v>0</v>
      </c>
      <c r="O542" s="7">
        <f t="shared" ca="1" si="207"/>
        <v>0</v>
      </c>
      <c r="P542" s="7">
        <f t="shared" ca="1" si="208"/>
        <v>0</v>
      </c>
      <c r="Q542" s="6">
        <f t="shared" ca="1" si="210"/>
        <v>0</v>
      </c>
      <c r="R542" s="7">
        <f t="shared" ca="1" si="211"/>
        <v>0</v>
      </c>
      <c r="S542" s="2">
        <f t="shared" ca="1" si="197"/>
        <v>0</v>
      </c>
      <c r="T542" s="80">
        <f t="shared" ca="1" si="198"/>
        <v>0</v>
      </c>
      <c r="U542" s="79">
        <f t="shared" ca="1" si="199"/>
        <v>0</v>
      </c>
      <c r="V542" s="80">
        <f t="shared" ca="1" si="200"/>
        <v>0</v>
      </c>
      <c r="W542" s="80">
        <f t="shared" ca="1" si="201"/>
        <v>0</v>
      </c>
      <c r="X542">
        <f t="shared" ca="1" si="212"/>
        <v>0</v>
      </c>
      <c r="Y542" s="35">
        <f t="shared" ca="1" si="202"/>
        <v>0</v>
      </c>
      <c r="Z542" s="35">
        <f t="shared" ca="1" si="213"/>
        <v>0</v>
      </c>
      <c r="AA542" s="42">
        <f t="shared" ca="1" si="214"/>
        <v>0</v>
      </c>
      <c r="AB542" s="42">
        <f t="shared" ca="1" si="215"/>
        <v>0</v>
      </c>
    </row>
    <row r="543" spans="2:28" x14ac:dyDescent="0.25">
      <c r="B543">
        <v>541</v>
      </c>
      <c r="C543" s="35">
        <f t="shared" ca="1" si="209"/>
        <v>-27000</v>
      </c>
      <c r="D543" s="46">
        <f ca="1">IF(AB542&gt;0,ROUND(PMT(EvalSheet!$F$92/12,EvalSheet!$F$96*12,-C543),5),0)</f>
        <v>0</v>
      </c>
      <c r="E543" s="6">
        <f t="shared" ca="1" si="203"/>
        <v>0</v>
      </c>
      <c r="F543" s="2">
        <f t="shared" ca="1" si="192"/>
        <v>0</v>
      </c>
      <c r="G543" s="80">
        <f t="shared" ca="1" si="193"/>
        <v>0</v>
      </c>
      <c r="H543" s="79">
        <f t="shared" ca="1" si="194"/>
        <v>0</v>
      </c>
      <c r="I543" s="80">
        <f t="shared" ca="1" si="195"/>
        <v>0</v>
      </c>
      <c r="J543" s="80">
        <f t="shared" ca="1" si="196"/>
        <v>0</v>
      </c>
      <c r="K543" s="6">
        <f t="shared" ca="1" si="204"/>
        <v>0</v>
      </c>
      <c r="L543" s="7">
        <v>0</v>
      </c>
      <c r="M543" s="7">
        <f t="shared" ca="1" si="205"/>
        <v>0</v>
      </c>
      <c r="N543" s="7">
        <f t="shared" ca="1" si="206"/>
        <v>0</v>
      </c>
      <c r="O543" s="7">
        <f t="shared" ca="1" si="207"/>
        <v>0</v>
      </c>
      <c r="P543" s="7">
        <f t="shared" ca="1" si="208"/>
        <v>0</v>
      </c>
      <c r="Q543" s="6">
        <f t="shared" ca="1" si="210"/>
        <v>0</v>
      </c>
      <c r="R543" s="7">
        <f t="shared" ca="1" si="211"/>
        <v>0</v>
      </c>
      <c r="S543" s="2">
        <f t="shared" ca="1" si="197"/>
        <v>0</v>
      </c>
      <c r="T543" s="80">
        <f t="shared" ca="1" si="198"/>
        <v>0</v>
      </c>
      <c r="U543" s="79">
        <f t="shared" ca="1" si="199"/>
        <v>0</v>
      </c>
      <c r="V543" s="80">
        <f t="shared" ca="1" si="200"/>
        <v>0</v>
      </c>
      <c r="W543" s="80">
        <f t="shared" ca="1" si="201"/>
        <v>0</v>
      </c>
      <c r="X543">
        <f t="shared" ca="1" si="212"/>
        <v>0</v>
      </c>
      <c r="Y543" s="35">
        <f t="shared" ca="1" si="202"/>
        <v>0</v>
      </c>
      <c r="Z543" s="35">
        <f t="shared" ca="1" si="213"/>
        <v>0</v>
      </c>
      <c r="AA543" s="42">
        <f t="shared" ca="1" si="214"/>
        <v>0</v>
      </c>
      <c r="AB543" s="42">
        <f t="shared" ca="1" si="215"/>
        <v>0</v>
      </c>
    </row>
    <row r="544" spans="2:28" x14ac:dyDescent="0.25">
      <c r="B544">
        <v>542</v>
      </c>
      <c r="C544" s="35">
        <f t="shared" ca="1" si="209"/>
        <v>-27000</v>
      </c>
      <c r="D544" s="46">
        <f ca="1">IF(AB543&gt;0,ROUND(PMT(EvalSheet!$F$92/12,EvalSheet!$F$96*12,-C544),5),0)</f>
        <v>0</v>
      </c>
      <c r="E544" s="6">
        <f t="shared" ca="1" si="203"/>
        <v>0</v>
      </c>
      <c r="F544" s="2">
        <f t="shared" ca="1" si="192"/>
        <v>0</v>
      </c>
      <c r="G544" s="80">
        <f t="shared" ca="1" si="193"/>
        <v>0</v>
      </c>
      <c r="H544" s="79">
        <f t="shared" ca="1" si="194"/>
        <v>0</v>
      </c>
      <c r="I544" s="80">
        <f t="shared" ca="1" si="195"/>
        <v>0</v>
      </c>
      <c r="J544" s="80">
        <f t="shared" ca="1" si="196"/>
        <v>0</v>
      </c>
      <c r="K544" s="6">
        <f t="shared" ca="1" si="204"/>
        <v>0</v>
      </c>
      <c r="L544" s="7">
        <v>0</v>
      </c>
      <c r="M544" s="7">
        <f t="shared" ca="1" si="205"/>
        <v>0</v>
      </c>
      <c r="N544" s="7">
        <f t="shared" ca="1" si="206"/>
        <v>0</v>
      </c>
      <c r="O544" s="7">
        <f t="shared" ca="1" si="207"/>
        <v>0</v>
      </c>
      <c r="P544" s="7">
        <f t="shared" ca="1" si="208"/>
        <v>0</v>
      </c>
      <c r="Q544" s="6">
        <f t="shared" ca="1" si="210"/>
        <v>0</v>
      </c>
      <c r="R544" s="7">
        <f t="shared" ca="1" si="211"/>
        <v>0</v>
      </c>
      <c r="S544" s="2">
        <f t="shared" ca="1" si="197"/>
        <v>0</v>
      </c>
      <c r="T544" s="80">
        <f t="shared" ca="1" si="198"/>
        <v>0</v>
      </c>
      <c r="U544" s="79">
        <f t="shared" ca="1" si="199"/>
        <v>0</v>
      </c>
      <c r="V544" s="80">
        <f t="shared" ca="1" si="200"/>
        <v>0</v>
      </c>
      <c r="W544" s="80">
        <f t="shared" ca="1" si="201"/>
        <v>0</v>
      </c>
      <c r="X544">
        <f t="shared" ca="1" si="212"/>
        <v>0</v>
      </c>
      <c r="Y544" s="35">
        <f t="shared" ca="1" si="202"/>
        <v>0</v>
      </c>
      <c r="Z544" s="35">
        <f t="shared" ca="1" si="213"/>
        <v>0</v>
      </c>
      <c r="AA544" s="42">
        <f t="shared" ca="1" si="214"/>
        <v>0</v>
      </c>
      <c r="AB544" s="42">
        <f t="shared" ca="1" si="215"/>
        <v>0</v>
      </c>
    </row>
    <row r="545" spans="2:28" x14ac:dyDescent="0.25">
      <c r="B545">
        <v>543</v>
      </c>
      <c r="C545" s="35">
        <f t="shared" ca="1" si="209"/>
        <v>-27000</v>
      </c>
      <c r="D545" s="46">
        <f ca="1">IF(AB544&gt;0,ROUND(PMT(EvalSheet!$F$92/12,EvalSheet!$F$96*12,-C545),5),0)</f>
        <v>0</v>
      </c>
      <c r="E545" s="6">
        <f t="shared" ca="1" si="203"/>
        <v>0</v>
      </c>
      <c r="F545" s="2">
        <f t="shared" ca="1" si="192"/>
        <v>0</v>
      </c>
      <c r="G545" s="80">
        <f t="shared" ca="1" si="193"/>
        <v>0</v>
      </c>
      <c r="H545" s="79">
        <f t="shared" ca="1" si="194"/>
        <v>0</v>
      </c>
      <c r="I545" s="80">
        <f t="shared" ca="1" si="195"/>
        <v>0</v>
      </c>
      <c r="J545" s="80">
        <f t="shared" ca="1" si="196"/>
        <v>0</v>
      </c>
      <c r="K545" s="6">
        <f t="shared" ca="1" si="204"/>
        <v>0</v>
      </c>
      <c r="L545" s="7">
        <v>0</v>
      </c>
      <c r="M545" s="7">
        <f t="shared" ca="1" si="205"/>
        <v>0</v>
      </c>
      <c r="N545" s="7">
        <f t="shared" ca="1" si="206"/>
        <v>0</v>
      </c>
      <c r="O545" s="7">
        <f t="shared" ca="1" si="207"/>
        <v>0</v>
      </c>
      <c r="P545" s="7">
        <f t="shared" ca="1" si="208"/>
        <v>0</v>
      </c>
      <c r="Q545" s="6">
        <f t="shared" ca="1" si="210"/>
        <v>0</v>
      </c>
      <c r="R545" s="7">
        <f t="shared" ca="1" si="211"/>
        <v>0</v>
      </c>
      <c r="S545" s="2">
        <f t="shared" ca="1" si="197"/>
        <v>0</v>
      </c>
      <c r="T545" s="80">
        <f t="shared" ca="1" si="198"/>
        <v>0</v>
      </c>
      <c r="U545" s="79">
        <f t="shared" ca="1" si="199"/>
        <v>0</v>
      </c>
      <c r="V545" s="80">
        <f t="shared" ca="1" si="200"/>
        <v>0</v>
      </c>
      <c r="W545" s="80">
        <f t="shared" ca="1" si="201"/>
        <v>0</v>
      </c>
      <c r="X545">
        <f t="shared" ca="1" si="212"/>
        <v>0</v>
      </c>
      <c r="Y545" s="35">
        <f t="shared" ca="1" si="202"/>
        <v>0</v>
      </c>
      <c r="Z545" s="35">
        <f t="shared" ca="1" si="213"/>
        <v>0</v>
      </c>
      <c r="AA545" s="42">
        <f t="shared" ca="1" si="214"/>
        <v>0</v>
      </c>
      <c r="AB545" s="42">
        <f t="shared" ca="1" si="215"/>
        <v>0</v>
      </c>
    </row>
    <row r="546" spans="2:28" x14ac:dyDescent="0.25">
      <c r="B546">
        <v>544</v>
      </c>
      <c r="C546" s="35">
        <f t="shared" ca="1" si="209"/>
        <v>-27000</v>
      </c>
      <c r="D546" s="46">
        <f ca="1">IF(AB545&gt;0,ROUND(PMT(EvalSheet!$F$92/12,EvalSheet!$F$96*12,-C546),5),0)</f>
        <v>0</v>
      </c>
      <c r="E546" s="6">
        <f t="shared" ca="1" si="203"/>
        <v>0</v>
      </c>
      <c r="F546" s="2">
        <f t="shared" ca="1" si="192"/>
        <v>0</v>
      </c>
      <c r="G546" s="80">
        <f t="shared" ca="1" si="193"/>
        <v>0</v>
      </c>
      <c r="H546" s="79">
        <f t="shared" ca="1" si="194"/>
        <v>0</v>
      </c>
      <c r="I546" s="80">
        <f t="shared" ca="1" si="195"/>
        <v>0</v>
      </c>
      <c r="J546" s="80">
        <f t="shared" ca="1" si="196"/>
        <v>0</v>
      </c>
      <c r="K546" s="6">
        <f t="shared" ca="1" si="204"/>
        <v>0</v>
      </c>
      <c r="L546" s="7">
        <v>0</v>
      </c>
      <c r="M546" s="7">
        <f t="shared" ca="1" si="205"/>
        <v>0</v>
      </c>
      <c r="N546" s="7">
        <f t="shared" ca="1" si="206"/>
        <v>0</v>
      </c>
      <c r="O546" s="7">
        <f t="shared" ca="1" si="207"/>
        <v>0</v>
      </c>
      <c r="P546" s="7">
        <f t="shared" ca="1" si="208"/>
        <v>0</v>
      </c>
      <c r="Q546" s="6">
        <f t="shared" ca="1" si="210"/>
        <v>0</v>
      </c>
      <c r="R546" s="7">
        <f t="shared" ca="1" si="211"/>
        <v>0</v>
      </c>
      <c r="S546" s="2">
        <f t="shared" ca="1" si="197"/>
        <v>0</v>
      </c>
      <c r="T546" s="80">
        <f t="shared" ca="1" si="198"/>
        <v>0</v>
      </c>
      <c r="U546" s="79">
        <f t="shared" ca="1" si="199"/>
        <v>0</v>
      </c>
      <c r="V546" s="80">
        <f t="shared" ca="1" si="200"/>
        <v>0</v>
      </c>
      <c r="W546" s="80">
        <f t="shared" ca="1" si="201"/>
        <v>0</v>
      </c>
      <c r="X546">
        <f t="shared" ca="1" si="212"/>
        <v>0</v>
      </c>
      <c r="Y546" s="35">
        <f t="shared" ca="1" si="202"/>
        <v>0</v>
      </c>
      <c r="Z546" s="35">
        <f t="shared" ca="1" si="213"/>
        <v>0</v>
      </c>
      <c r="AA546" s="42">
        <f t="shared" ca="1" si="214"/>
        <v>0</v>
      </c>
      <c r="AB546" s="42">
        <f t="shared" ca="1" si="215"/>
        <v>0</v>
      </c>
    </row>
    <row r="547" spans="2:28" x14ac:dyDescent="0.25">
      <c r="B547">
        <v>545</v>
      </c>
      <c r="C547" s="35">
        <f t="shared" ca="1" si="209"/>
        <v>-27000</v>
      </c>
      <c r="D547" s="46">
        <f ca="1">IF(AB546&gt;0,ROUND(PMT(EvalSheet!$F$92/12,EvalSheet!$F$96*12,-C547),5),0)</f>
        <v>0</v>
      </c>
      <c r="E547" s="6">
        <f t="shared" ca="1" si="203"/>
        <v>0</v>
      </c>
      <c r="F547" s="2">
        <f t="shared" ca="1" si="192"/>
        <v>0</v>
      </c>
      <c r="G547" s="80">
        <f t="shared" ca="1" si="193"/>
        <v>0</v>
      </c>
      <c r="H547" s="79">
        <f t="shared" ca="1" si="194"/>
        <v>0</v>
      </c>
      <c r="I547" s="80">
        <f t="shared" ca="1" si="195"/>
        <v>0</v>
      </c>
      <c r="J547" s="80">
        <f t="shared" ca="1" si="196"/>
        <v>0</v>
      </c>
      <c r="K547" s="6">
        <f t="shared" ca="1" si="204"/>
        <v>0</v>
      </c>
      <c r="L547" s="7">
        <v>0</v>
      </c>
      <c r="M547" s="7">
        <f t="shared" ca="1" si="205"/>
        <v>0</v>
      </c>
      <c r="N547" s="7">
        <f t="shared" ca="1" si="206"/>
        <v>0</v>
      </c>
      <c r="O547" s="7">
        <f t="shared" ca="1" si="207"/>
        <v>0</v>
      </c>
      <c r="P547" s="7">
        <f t="shared" ca="1" si="208"/>
        <v>0</v>
      </c>
      <c r="Q547" s="6">
        <f t="shared" ca="1" si="210"/>
        <v>0</v>
      </c>
      <c r="R547" s="7">
        <f t="shared" ca="1" si="211"/>
        <v>0</v>
      </c>
      <c r="S547" s="2">
        <f t="shared" ca="1" si="197"/>
        <v>0</v>
      </c>
      <c r="T547" s="80">
        <f t="shared" ca="1" si="198"/>
        <v>0</v>
      </c>
      <c r="U547" s="79">
        <f t="shared" ca="1" si="199"/>
        <v>0</v>
      </c>
      <c r="V547" s="80">
        <f t="shared" ca="1" si="200"/>
        <v>0</v>
      </c>
      <c r="W547" s="80">
        <f t="shared" ca="1" si="201"/>
        <v>0</v>
      </c>
      <c r="X547">
        <f t="shared" ca="1" si="212"/>
        <v>0</v>
      </c>
      <c r="Y547" s="35">
        <f t="shared" ca="1" si="202"/>
        <v>0</v>
      </c>
      <c r="Z547" s="35">
        <f t="shared" ca="1" si="213"/>
        <v>0</v>
      </c>
      <c r="AA547" s="42">
        <f t="shared" ca="1" si="214"/>
        <v>0</v>
      </c>
      <c r="AB547" s="42">
        <f t="shared" ca="1" si="215"/>
        <v>0</v>
      </c>
    </row>
    <row r="548" spans="2:28" x14ac:dyDescent="0.25">
      <c r="B548">
        <v>546</v>
      </c>
      <c r="C548" s="35">
        <f t="shared" ca="1" si="209"/>
        <v>-27000</v>
      </c>
      <c r="D548" s="46">
        <f ca="1">IF(AB547&gt;0,ROUND(PMT(EvalSheet!$F$92/12,EvalSheet!$F$96*12,-C548),5),0)</f>
        <v>0</v>
      </c>
      <c r="E548" s="6">
        <f t="shared" ca="1" si="203"/>
        <v>0</v>
      </c>
      <c r="F548" s="2">
        <f t="shared" ca="1" si="192"/>
        <v>0</v>
      </c>
      <c r="G548" s="80">
        <f t="shared" ca="1" si="193"/>
        <v>0</v>
      </c>
      <c r="H548" s="79">
        <f t="shared" ca="1" si="194"/>
        <v>0</v>
      </c>
      <c r="I548" s="80">
        <f t="shared" ca="1" si="195"/>
        <v>0</v>
      </c>
      <c r="J548" s="80">
        <f t="shared" ca="1" si="196"/>
        <v>0</v>
      </c>
      <c r="K548" s="6">
        <f t="shared" ca="1" si="204"/>
        <v>0</v>
      </c>
      <c r="L548" s="7">
        <v>0</v>
      </c>
      <c r="M548" s="7">
        <f t="shared" ca="1" si="205"/>
        <v>0</v>
      </c>
      <c r="N548" s="7">
        <f t="shared" ca="1" si="206"/>
        <v>0</v>
      </c>
      <c r="O548" s="7">
        <f t="shared" ca="1" si="207"/>
        <v>0</v>
      </c>
      <c r="P548" s="7">
        <f t="shared" ca="1" si="208"/>
        <v>0</v>
      </c>
      <c r="Q548" s="6">
        <f t="shared" ca="1" si="210"/>
        <v>0</v>
      </c>
      <c r="R548" s="7">
        <f t="shared" ca="1" si="211"/>
        <v>0</v>
      </c>
      <c r="S548" s="2">
        <f t="shared" ca="1" si="197"/>
        <v>0</v>
      </c>
      <c r="T548" s="80">
        <f t="shared" ca="1" si="198"/>
        <v>0</v>
      </c>
      <c r="U548" s="79">
        <f t="shared" ca="1" si="199"/>
        <v>0</v>
      </c>
      <c r="V548" s="80">
        <f t="shared" ca="1" si="200"/>
        <v>0</v>
      </c>
      <c r="W548" s="80">
        <f t="shared" ca="1" si="201"/>
        <v>0</v>
      </c>
      <c r="X548">
        <f t="shared" ca="1" si="212"/>
        <v>0</v>
      </c>
      <c r="Y548" s="35">
        <f t="shared" ca="1" si="202"/>
        <v>0</v>
      </c>
      <c r="Z548" s="35">
        <f t="shared" ca="1" si="213"/>
        <v>0</v>
      </c>
      <c r="AA548" s="42">
        <f t="shared" ca="1" si="214"/>
        <v>0</v>
      </c>
      <c r="AB548" s="42">
        <f t="shared" ca="1" si="215"/>
        <v>0</v>
      </c>
    </row>
    <row r="549" spans="2:28" x14ac:dyDescent="0.25">
      <c r="B549">
        <v>547</v>
      </c>
      <c r="C549" s="35">
        <f t="shared" ca="1" si="209"/>
        <v>-27000</v>
      </c>
      <c r="D549" s="46">
        <f ca="1">IF(AB548&gt;0,ROUND(PMT(EvalSheet!$F$92/12,EvalSheet!$F$96*12,-C549),5),0)</f>
        <v>0</v>
      </c>
      <c r="E549" s="6">
        <f t="shared" ca="1" si="203"/>
        <v>0</v>
      </c>
      <c r="F549" s="2">
        <f t="shared" ca="1" si="192"/>
        <v>0</v>
      </c>
      <c r="G549" s="80">
        <f t="shared" ca="1" si="193"/>
        <v>0</v>
      </c>
      <c r="H549" s="79">
        <f t="shared" ca="1" si="194"/>
        <v>0</v>
      </c>
      <c r="I549" s="80">
        <f t="shared" ca="1" si="195"/>
        <v>0</v>
      </c>
      <c r="J549" s="80">
        <f t="shared" ca="1" si="196"/>
        <v>0</v>
      </c>
      <c r="K549" s="6">
        <f t="shared" ca="1" si="204"/>
        <v>0</v>
      </c>
      <c r="L549" s="7">
        <v>0</v>
      </c>
      <c r="M549" s="7">
        <f t="shared" ca="1" si="205"/>
        <v>0</v>
      </c>
      <c r="N549" s="7">
        <f t="shared" ca="1" si="206"/>
        <v>0</v>
      </c>
      <c r="O549" s="7">
        <f t="shared" ca="1" si="207"/>
        <v>0</v>
      </c>
      <c r="P549" s="7">
        <f t="shared" ca="1" si="208"/>
        <v>0</v>
      </c>
      <c r="Q549" s="6">
        <f t="shared" ca="1" si="210"/>
        <v>0</v>
      </c>
      <c r="R549" s="7">
        <f t="shared" ca="1" si="211"/>
        <v>0</v>
      </c>
      <c r="S549" s="2">
        <f t="shared" ca="1" si="197"/>
        <v>0</v>
      </c>
      <c r="T549" s="80">
        <f t="shared" ca="1" si="198"/>
        <v>0</v>
      </c>
      <c r="U549" s="79">
        <f t="shared" ca="1" si="199"/>
        <v>0</v>
      </c>
      <c r="V549" s="80">
        <f t="shared" ca="1" si="200"/>
        <v>0</v>
      </c>
      <c r="W549" s="80">
        <f t="shared" ca="1" si="201"/>
        <v>0</v>
      </c>
      <c r="X549">
        <f t="shared" ca="1" si="212"/>
        <v>0</v>
      </c>
      <c r="Y549" s="35">
        <f t="shared" ca="1" si="202"/>
        <v>0</v>
      </c>
      <c r="Z549" s="35">
        <f t="shared" ca="1" si="213"/>
        <v>0</v>
      </c>
      <c r="AA549" s="42">
        <f t="shared" ca="1" si="214"/>
        <v>0</v>
      </c>
      <c r="AB549" s="42">
        <f t="shared" ca="1" si="215"/>
        <v>0</v>
      </c>
    </row>
    <row r="550" spans="2:28" x14ac:dyDescent="0.25">
      <c r="B550">
        <v>548</v>
      </c>
      <c r="C550" s="35">
        <f t="shared" ca="1" si="209"/>
        <v>-27000</v>
      </c>
      <c r="D550" s="46">
        <f ca="1">IF(AB549&gt;0,ROUND(PMT(EvalSheet!$F$92/12,EvalSheet!$F$96*12,-C550),5),0)</f>
        <v>0</v>
      </c>
      <c r="E550" s="6">
        <f t="shared" ca="1" si="203"/>
        <v>0</v>
      </c>
      <c r="F550" s="2">
        <f t="shared" ca="1" si="192"/>
        <v>0</v>
      </c>
      <c r="G550" s="80">
        <f t="shared" ca="1" si="193"/>
        <v>0</v>
      </c>
      <c r="H550" s="79">
        <f t="shared" ca="1" si="194"/>
        <v>0</v>
      </c>
      <c r="I550" s="80">
        <f t="shared" ca="1" si="195"/>
        <v>0</v>
      </c>
      <c r="J550" s="80">
        <f t="shared" ca="1" si="196"/>
        <v>0</v>
      </c>
      <c r="K550" s="6">
        <f t="shared" ca="1" si="204"/>
        <v>0</v>
      </c>
      <c r="L550" s="7">
        <v>0</v>
      </c>
      <c r="M550" s="7">
        <f t="shared" ca="1" si="205"/>
        <v>0</v>
      </c>
      <c r="N550" s="7">
        <f t="shared" ca="1" si="206"/>
        <v>0</v>
      </c>
      <c r="O550" s="7">
        <f t="shared" ca="1" si="207"/>
        <v>0</v>
      </c>
      <c r="P550" s="7">
        <f t="shared" ca="1" si="208"/>
        <v>0</v>
      </c>
      <c r="Q550" s="6">
        <f t="shared" ca="1" si="210"/>
        <v>0</v>
      </c>
      <c r="R550" s="7">
        <f t="shared" ca="1" si="211"/>
        <v>0</v>
      </c>
      <c r="S550" s="2">
        <f t="shared" ca="1" si="197"/>
        <v>0</v>
      </c>
      <c r="T550" s="80">
        <f t="shared" ca="1" si="198"/>
        <v>0</v>
      </c>
      <c r="U550" s="79">
        <f t="shared" ca="1" si="199"/>
        <v>0</v>
      </c>
      <c r="V550" s="80">
        <f t="shared" ca="1" si="200"/>
        <v>0</v>
      </c>
      <c r="W550" s="80">
        <f t="shared" ca="1" si="201"/>
        <v>0</v>
      </c>
      <c r="X550">
        <f t="shared" ca="1" si="212"/>
        <v>0</v>
      </c>
      <c r="Y550" s="35">
        <f t="shared" ca="1" si="202"/>
        <v>0</v>
      </c>
      <c r="Z550" s="35">
        <f t="shared" ca="1" si="213"/>
        <v>0</v>
      </c>
      <c r="AA550" s="42">
        <f t="shared" ca="1" si="214"/>
        <v>0</v>
      </c>
      <c r="AB550" s="42">
        <f t="shared" ca="1" si="215"/>
        <v>0</v>
      </c>
    </row>
    <row r="551" spans="2:28" x14ac:dyDescent="0.25">
      <c r="B551">
        <v>549</v>
      </c>
      <c r="C551" s="35">
        <f t="shared" ca="1" si="209"/>
        <v>-27000</v>
      </c>
      <c r="D551" s="46">
        <f ca="1">IF(AB550&gt;0,ROUND(PMT(EvalSheet!$F$92/12,EvalSheet!$F$96*12,-C551),5),0)</f>
        <v>0</v>
      </c>
      <c r="E551" s="6">
        <f t="shared" ca="1" si="203"/>
        <v>0</v>
      </c>
      <c r="F551" s="2">
        <f t="shared" ca="1" si="192"/>
        <v>0</v>
      </c>
      <c r="G551" s="80">
        <f t="shared" ca="1" si="193"/>
        <v>0</v>
      </c>
      <c r="H551" s="79">
        <f t="shared" ca="1" si="194"/>
        <v>0</v>
      </c>
      <c r="I551" s="80">
        <f t="shared" ca="1" si="195"/>
        <v>0</v>
      </c>
      <c r="J551" s="80">
        <f t="shared" ca="1" si="196"/>
        <v>0</v>
      </c>
      <c r="K551" s="6">
        <f t="shared" ca="1" si="204"/>
        <v>0</v>
      </c>
      <c r="L551" s="7">
        <v>0</v>
      </c>
      <c r="M551" s="7">
        <f t="shared" ca="1" si="205"/>
        <v>0</v>
      </c>
      <c r="N551" s="7">
        <f t="shared" ca="1" si="206"/>
        <v>0</v>
      </c>
      <c r="O551" s="7">
        <f t="shared" ca="1" si="207"/>
        <v>0</v>
      </c>
      <c r="P551" s="7">
        <f t="shared" ca="1" si="208"/>
        <v>0</v>
      </c>
      <c r="Q551" s="6">
        <f t="shared" ca="1" si="210"/>
        <v>0</v>
      </c>
      <c r="R551" s="7">
        <f t="shared" ca="1" si="211"/>
        <v>0</v>
      </c>
      <c r="S551" s="2">
        <f t="shared" ca="1" si="197"/>
        <v>0</v>
      </c>
      <c r="T551" s="80">
        <f t="shared" ca="1" si="198"/>
        <v>0</v>
      </c>
      <c r="U551" s="79">
        <f t="shared" ca="1" si="199"/>
        <v>0</v>
      </c>
      <c r="V551" s="80">
        <f t="shared" ca="1" si="200"/>
        <v>0</v>
      </c>
      <c r="W551" s="80">
        <f t="shared" ca="1" si="201"/>
        <v>0</v>
      </c>
      <c r="X551">
        <f t="shared" ca="1" si="212"/>
        <v>0</v>
      </c>
      <c r="Y551" s="35">
        <f t="shared" ca="1" si="202"/>
        <v>0</v>
      </c>
      <c r="Z551" s="35">
        <f t="shared" ca="1" si="213"/>
        <v>0</v>
      </c>
      <c r="AA551" s="42">
        <f t="shared" ca="1" si="214"/>
        <v>0</v>
      </c>
      <c r="AB551" s="42">
        <f t="shared" ca="1" si="215"/>
        <v>0</v>
      </c>
    </row>
    <row r="552" spans="2:28" x14ac:dyDescent="0.25">
      <c r="B552">
        <v>550</v>
      </c>
      <c r="C552" s="35">
        <f t="shared" ca="1" si="209"/>
        <v>-27000</v>
      </c>
      <c r="D552" s="46">
        <f ca="1">IF(AB551&gt;0,ROUND(PMT(EvalSheet!$F$92/12,EvalSheet!$F$96*12,-C552),5),0)</f>
        <v>0</v>
      </c>
      <c r="E552" s="6">
        <f t="shared" ca="1" si="203"/>
        <v>0</v>
      </c>
      <c r="F552" s="2">
        <f t="shared" ca="1" si="192"/>
        <v>0</v>
      </c>
      <c r="G552" s="80">
        <f t="shared" ca="1" si="193"/>
        <v>0</v>
      </c>
      <c r="H552" s="79">
        <f t="shared" ca="1" si="194"/>
        <v>0</v>
      </c>
      <c r="I552" s="80">
        <f t="shared" ca="1" si="195"/>
        <v>0</v>
      </c>
      <c r="J552" s="80">
        <f t="shared" ca="1" si="196"/>
        <v>0</v>
      </c>
      <c r="K552" s="6">
        <f t="shared" ca="1" si="204"/>
        <v>0</v>
      </c>
      <c r="L552" s="7">
        <v>0</v>
      </c>
      <c r="M552" s="7">
        <f t="shared" ca="1" si="205"/>
        <v>0</v>
      </c>
      <c r="N552" s="7">
        <f t="shared" ca="1" si="206"/>
        <v>0</v>
      </c>
      <c r="O552" s="7">
        <f t="shared" ca="1" si="207"/>
        <v>0</v>
      </c>
      <c r="P552" s="7">
        <f t="shared" ca="1" si="208"/>
        <v>0</v>
      </c>
      <c r="Q552" s="6">
        <f t="shared" ca="1" si="210"/>
        <v>0</v>
      </c>
      <c r="R552" s="7">
        <f t="shared" ca="1" si="211"/>
        <v>0</v>
      </c>
      <c r="S552" s="2">
        <f t="shared" ca="1" si="197"/>
        <v>0</v>
      </c>
      <c r="T552" s="80">
        <f t="shared" ca="1" si="198"/>
        <v>0</v>
      </c>
      <c r="U552" s="79">
        <f t="shared" ca="1" si="199"/>
        <v>0</v>
      </c>
      <c r="V552" s="80">
        <f t="shared" ca="1" si="200"/>
        <v>0</v>
      </c>
      <c r="W552" s="80">
        <f t="shared" ca="1" si="201"/>
        <v>0</v>
      </c>
      <c r="X552">
        <f t="shared" ca="1" si="212"/>
        <v>0</v>
      </c>
      <c r="Y552" s="35">
        <f t="shared" ca="1" si="202"/>
        <v>0</v>
      </c>
      <c r="Z552" s="35">
        <f t="shared" ca="1" si="213"/>
        <v>0</v>
      </c>
      <c r="AA552" s="42">
        <f t="shared" ca="1" si="214"/>
        <v>0</v>
      </c>
      <c r="AB552" s="42">
        <f t="shared" ca="1" si="215"/>
        <v>0</v>
      </c>
    </row>
    <row r="553" spans="2:28" x14ac:dyDescent="0.25">
      <c r="B553">
        <v>551</v>
      </c>
      <c r="C553" s="35">
        <f t="shared" ca="1" si="209"/>
        <v>-27000</v>
      </c>
      <c r="D553" s="46">
        <f ca="1">IF(AB552&gt;0,ROUND(PMT(EvalSheet!$F$92/12,EvalSheet!$F$96*12,-C553),5),0)</f>
        <v>0</v>
      </c>
      <c r="E553" s="6">
        <f t="shared" ca="1" si="203"/>
        <v>0</v>
      </c>
      <c r="F553" s="2">
        <f t="shared" ca="1" si="192"/>
        <v>0</v>
      </c>
      <c r="G553" s="80">
        <f t="shared" ca="1" si="193"/>
        <v>0</v>
      </c>
      <c r="H553" s="79">
        <f t="shared" ca="1" si="194"/>
        <v>0</v>
      </c>
      <c r="I553" s="80">
        <f t="shared" ca="1" si="195"/>
        <v>0</v>
      </c>
      <c r="J553" s="80">
        <f t="shared" ca="1" si="196"/>
        <v>0</v>
      </c>
      <c r="K553" s="6">
        <f t="shared" ca="1" si="204"/>
        <v>0</v>
      </c>
      <c r="L553" s="7">
        <v>0</v>
      </c>
      <c r="M553" s="7">
        <f t="shared" ca="1" si="205"/>
        <v>0</v>
      </c>
      <c r="N553" s="7">
        <f t="shared" ca="1" si="206"/>
        <v>0</v>
      </c>
      <c r="O553" s="7">
        <f t="shared" ca="1" si="207"/>
        <v>0</v>
      </c>
      <c r="P553" s="7">
        <f t="shared" ca="1" si="208"/>
        <v>0</v>
      </c>
      <c r="Q553" s="6">
        <f t="shared" ca="1" si="210"/>
        <v>0</v>
      </c>
      <c r="R553" s="7">
        <f t="shared" ca="1" si="211"/>
        <v>0</v>
      </c>
      <c r="S553" s="2">
        <f t="shared" ca="1" si="197"/>
        <v>0</v>
      </c>
      <c r="T553" s="80">
        <f t="shared" ca="1" si="198"/>
        <v>0</v>
      </c>
      <c r="U553" s="79">
        <f t="shared" ca="1" si="199"/>
        <v>0</v>
      </c>
      <c r="V553" s="80">
        <f t="shared" ca="1" si="200"/>
        <v>0</v>
      </c>
      <c r="W553" s="80">
        <f t="shared" ca="1" si="201"/>
        <v>0</v>
      </c>
      <c r="X553">
        <f t="shared" ca="1" si="212"/>
        <v>0</v>
      </c>
      <c r="Y553" s="35">
        <f t="shared" ca="1" si="202"/>
        <v>0</v>
      </c>
      <c r="Z553" s="35">
        <f t="shared" ca="1" si="213"/>
        <v>0</v>
      </c>
      <c r="AA553" s="42">
        <f t="shared" ca="1" si="214"/>
        <v>0</v>
      </c>
      <c r="AB553" s="42">
        <f t="shared" ca="1" si="215"/>
        <v>0</v>
      </c>
    </row>
    <row r="554" spans="2:28" x14ac:dyDescent="0.25">
      <c r="B554">
        <v>552</v>
      </c>
      <c r="C554" s="35">
        <f t="shared" ca="1" si="209"/>
        <v>-27000</v>
      </c>
      <c r="D554" s="46">
        <f ca="1">IF(AB553&gt;0,ROUND(PMT(EvalSheet!$F$92/12,EvalSheet!$F$96*12,-C554),5),0)</f>
        <v>0</v>
      </c>
      <c r="E554" s="6">
        <f t="shared" ca="1" si="203"/>
        <v>0</v>
      </c>
      <c r="F554" s="2">
        <f t="shared" ca="1" si="192"/>
        <v>0</v>
      </c>
      <c r="G554" s="80">
        <f t="shared" ca="1" si="193"/>
        <v>0</v>
      </c>
      <c r="H554" s="79">
        <f t="shared" ca="1" si="194"/>
        <v>0</v>
      </c>
      <c r="I554" s="80">
        <f t="shared" ca="1" si="195"/>
        <v>0</v>
      </c>
      <c r="J554" s="80">
        <f t="shared" ca="1" si="196"/>
        <v>0</v>
      </c>
      <c r="K554" s="6">
        <f t="shared" ca="1" si="204"/>
        <v>0</v>
      </c>
      <c r="L554" s="7">
        <v>0</v>
      </c>
      <c r="M554" s="7">
        <f t="shared" ca="1" si="205"/>
        <v>0</v>
      </c>
      <c r="N554" s="7">
        <f t="shared" ca="1" si="206"/>
        <v>0</v>
      </c>
      <c r="O554" s="7">
        <f t="shared" ca="1" si="207"/>
        <v>0</v>
      </c>
      <c r="P554" s="7">
        <f t="shared" ca="1" si="208"/>
        <v>0</v>
      </c>
      <c r="Q554" s="6">
        <f t="shared" ca="1" si="210"/>
        <v>0</v>
      </c>
      <c r="R554" s="7">
        <f t="shared" ca="1" si="211"/>
        <v>0</v>
      </c>
      <c r="S554" s="2">
        <f t="shared" ca="1" si="197"/>
        <v>0</v>
      </c>
      <c r="T554" s="80">
        <f t="shared" ca="1" si="198"/>
        <v>0</v>
      </c>
      <c r="U554" s="79">
        <f t="shared" ca="1" si="199"/>
        <v>0</v>
      </c>
      <c r="V554" s="80">
        <f t="shared" ca="1" si="200"/>
        <v>0</v>
      </c>
      <c r="W554" s="80">
        <f t="shared" ca="1" si="201"/>
        <v>0</v>
      </c>
      <c r="X554">
        <f t="shared" ca="1" si="212"/>
        <v>0</v>
      </c>
      <c r="Y554" s="35">
        <f t="shared" ca="1" si="202"/>
        <v>0</v>
      </c>
      <c r="Z554" s="35">
        <f t="shared" ca="1" si="213"/>
        <v>0</v>
      </c>
      <c r="AA554" s="42">
        <f t="shared" ca="1" si="214"/>
        <v>0</v>
      </c>
      <c r="AB554" s="42">
        <f t="shared" ca="1" si="215"/>
        <v>0</v>
      </c>
    </row>
    <row r="555" spans="2:28" x14ac:dyDescent="0.25">
      <c r="B555">
        <v>553</v>
      </c>
      <c r="C555" s="35">
        <f t="shared" ca="1" si="209"/>
        <v>-27000</v>
      </c>
      <c r="D555" s="46">
        <f ca="1">IF(AB554&gt;0,ROUND(PMT(EvalSheet!$F$92/12,EvalSheet!$F$96*12,-C555),5),0)</f>
        <v>0</v>
      </c>
      <c r="E555" s="6">
        <f t="shared" ca="1" si="203"/>
        <v>0</v>
      </c>
      <c r="F555" s="2">
        <f t="shared" ca="1" si="192"/>
        <v>0</v>
      </c>
      <c r="G555" s="80">
        <f t="shared" ca="1" si="193"/>
        <v>0</v>
      </c>
      <c r="H555" s="79">
        <f t="shared" ca="1" si="194"/>
        <v>0</v>
      </c>
      <c r="I555" s="80">
        <f t="shared" ca="1" si="195"/>
        <v>0</v>
      </c>
      <c r="J555" s="80">
        <f t="shared" ca="1" si="196"/>
        <v>0</v>
      </c>
      <c r="K555" s="6">
        <f t="shared" ca="1" si="204"/>
        <v>0</v>
      </c>
      <c r="L555" s="7">
        <v>0</v>
      </c>
      <c r="M555" s="7">
        <f t="shared" ca="1" si="205"/>
        <v>0</v>
      </c>
      <c r="N555" s="7">
        <f t="shared" ca="1" si="206"/>
        <v>0</v>
      </c>
      <c r="O555" s="7">
        <f t="shared" ca="1" si="207"/>
        <v>0</v>
      </c>
      <c r="P555" s="7">
        <f t="shared" ca="1" si="208"/>
        <v>0</v>
      </c>
      <c r="Q555" s="6">
        <f t="shared" ca="1" si="210"/>
        <v>0</v>
      </c>
      <c r="R555" s="7">
        <f t="shared" ca="1" si="211"/>
        <v>0</v>
      </c>
      <c r="S555" s="2">
        <f t="shared" ca="1" si="197"/>
        <v>0</v>
      </c>
      <c r="T555" s="80">
        <f t="shared" ca="1" si="198"/>
        <v>0</v>
      </c>
      <c r="U555" s="79">
        <f t="shared" ca="1" si="199"/>
        <v>0</v>
      </c>
      <c r="V555" s="80">
        <f t="shared" ca="1" si="200"/>
        <v>0</v>
      </c>
      <c r="W555" s="80">
        <f t="shared" ca="1" si="201"/>
        <v>0</v>
      </c>
      <c r="X555">
        <f t="shared" ca="1" si="212"/>
        <v>0</v>
      </c>
      <c r="Y555" s="35">
        <f t="shared" ca="1" si="202"/>
        <v>0</v>
      </c>
      <c r="Z555" s="35">
        <f t="shared" ca="1" si="213"/>
        <v>0</v>
      </c>
      <c r="AA555" s="42">
        <f t="shared" ca="1" si="214"/>
        <v>0</v>
      </c>
      <c r="AB555" s="42">
        <f t="shared" ca="1" si="215"/>
        <v>0</v>
      </c>
    </row>
    <row r="556" spans="2:28" x14ac:dyDescent="0.25">
      <c r="B556">
        <v>554</v>
      </c>
      <c r="C556" s="35">
        <f t="shared" ca="1" si="209"/>
        <v>-27000</v>
      </c>
      <c r="D556" s="46">
        <f ca="1">IF(AB555&gt;0,ROUND(PMT(EvalSheet!$F$92/12,EvalSheet!$F$96*12,-C556),5),0)</f>
        <v>0</v>
      </c>
      <c r="E556" s="6">
        <f t="shared" ca="1" si="203"/>
        <v>0</v>
      </c>
      <c r="F556" s="2">
        <f t="shared" ca="1" si="192"/>
        <v>0</v>
      </c>
      <c r="G556" s="80">
        <f t="shared" ca="1" si="193"/>
        <v>0</v>
      </c>
      <c r="H556" s="79">
        <f t="shared" ca="1" si="194"/>
        <v>0</v>
      </c>
      <c r="I556" s="80">
        <f t="shared" ca="1" si="195"/>
        <v>0</v>
      </c>
      <c r="J556" s="80">
        <f t="shared" ca="1" si="196"/>
        <v>0</v>
      </c>
      <c r="K556" s="6">
        <f t="shared" ca="1" si="204"/>
        <v>0</v>
      </c>
      <c r="L556" s="7">
        <v>0</v>
      </c>
      <c r="M556" s="7">
        <f t="shared" ca="1" si="205"/>
        <v>0</v>
      </c>
      <c r="N556" s="7">
        <f t="shared" ca="1" si="206"/>
        <v>0</v>
      </c>
      <c r="O556" s="7">
        <f t="shared" ca="1" si="207"/>
        <v>0</v>
      </c>
      <c r="P556" s="7">
        <f t="shared" ca="1" si="208"/>
        <v>0</v>
      </c>
      <c r="Q556" s="6">
        <f t="shared" ca="1" si="210"/>
        <v>0</v>
      </c>
      <c r="R556" s="7">
        <f t="shared" ca="1" si="211"/>
        <v>0</v>
      </c>
      <c r="S556" s="2">
        <f t="shared" ca="1" si="197"/>
        <v>0</v>
      </c>
      <c r="T556" s="80">
        <f t="shared" ca="1" si="198"/>
        <v>0</v>
      </c>
      <c r="U556" s="79">
        <f t="shared" ca="1" si="199"/>
        <v>0</v>
      </c>
      <c r="V556" s="80">
        <f t="shared" ca="1" si="200"/>
        <v>0</v>
      </c>
      <c r="W556" s="80">
        <f t="shared" ca="1" si="201"/>
        <v>0</v>
      </c>
      <c r="X556">
        <f t="shared" ca="1" si="212"/>
        <v>0</v>
      </c>
      <c r="Y556" s="35">
        <f t="shared" ca="1" si="202"/>
        <v>0</v>
      </c>
      <c r="Z556" s="35">
        <f t="shared" ca="1" si="213"/>
        <v>0</v>
      </c>
      <c r="AA556" s="42">
        <f t="shared" ca="1" si="214"/>
        <v>0</v>
      </c>
      <c r="AB556" s="42">
        <f t="shared" ca="1" si="215"/>
        <v>0</v>
      </c>
    </row>
    <row r="557" spans="2:28" x14ac:dyDescent="0.25">
      <c r="B557">
        <v>555</v>
      </c>
      <c r="C557" s="35">
        <f t="shared" ca="1" si="209"/>
        <v>-27000</v>
      </c>
      <c r="D557" s="46">
        <f ca="1">IF(AB556&gt;0,ROUND(PMT(EvalSheet!$F$92/12,EvalSheet!$F$96*12,-C557),5),0)</f>
        <v>0</v>
      </c>
      <c r="E557" s="6">
        <f t="shared" ca="1" si="203"/>
        <v>0</v>
      </c>
      <c r="F557" s="2">
        <f t="shared" ca="1" si="192"/>
        <v>0</v>
      </c>
      <c r="G557" s="80">
        <f t="shared" ca="1" si="193"/>
        <v>0</v>
      </c>
      <c r="H557" s="79">
        <f t="shared" ca="1" si="194"/>
        <v>0</v>
      </c>
      <c r="I557" s="80">
        <f t="shared" ca="1" si="195"/>
        <v>0</v>
      </c>
      <c r="J557" s="80">
        <f t="shared" ca="1" si="196"/>
        <v>0</v>
      </c>
      <c r="K557" s="6">
        <f t="shared" ca="1" si="204"/>
        <v>0</v>
      </c>
      <c r="L557" s="7">
        <v>0</v>
      </c>
      <c r="M557" s="7">
        <f t="shared" ca="1" si="205"/>
        <v>0</v>
      </c>
      <c r="N557" s="7">
        <f t="shared" ca="1" si="206"/>
        <v>0</v>
      </c>
      <c r="O557" s="7">
        <f t="shared" ca="1" si="207"/>
        <v>0</v>
      </c>
      <c r="P557" s="7">
        <f t="shared" ca="1" si="208"/>
        <v>0</v>
      </c>
      <c r="Q557" s="6">
        <f t="shared" ca="1" si="210"/>
        <v>0</v>
      </c>
      <c r="R557" s="7">
        <f t="shared" ca="1" si="211"/>
        <v>0</v>
      </c>
      <c r="S557" s="2">
        <f t="shared" ca="1" si="197"/>
        <v>0</v>
      </c>
      <c r="T557" s="80">
        <f t="shared" ca="1" si="198"/>
        <v>0</v>
      </c>
      <c r="U557" s="79">
        <f t="shared" ca="1" si="199"/>
        <v>0</v>
      </c>
      <c r="V557" s="80">
        <f t="shared" ca="1" si="200"/>
        <v>0</v>
      </c>
      <c r="W557" s="80">
        <f t="shared" ca="1" si="201"/>
        <v>0</v>
      </c>
      <c r="X557">
        <f t="shared" ca="1" si="212"/>
        <v>0</v>
      </c>
      <c r="Y557" s="35">
        <f t="shared" ca="1" si="202"/>
        <v>0</v>
      </c>
      <c r="Z557" s="35">
        <f t="shared" ca="1" si="213"/>
        <v>0</v>
      </c>
      <c r="AA557" s="42">
        <f t="shared" ca="1" si="214"/>
        <v>0</v>
      </c>
      <c r="AB557" s="42">
        <f t="shared" ca="1" si="215"/>
        <v>0</v>
      </c>
    </row>
    <row r="558" spans="2:28" x14ac:dyDescent="0.25">
      <c r="B558">
        <v>556</v>
      </c>
      <c r="C558" s="35">
        <f t="shared" ca="1" si="209"/>
        <v>-27000</v>
      </c>
      <c r="D558" s="46">
        <f ca="1">IF(AB557&gt;0,ROUND(PMT(EvalSheet!$F$92/12,EvalSheet!$F$96*12,-C558),5),0)</f>
        <v>0</v>
      </c>
      <c r="E558" s="6">
        <f t="shared" ca="1" si="203"/>
        <v>0</v>
      </c>
      <c r="F558" s="2">
        <f t="shared" ca="1" si="192"/>
        <v>0</v>
      </c>
      <c r="G558" s="80">
        <f t="shared" ca="1" si="193"/>
        <v>0</v>
      </c>
      <c r="H558" s="79">
        <f t="shared" ca="1" si="194"/>
        <v>0</v>
      </c>
      <c r="I558" s="80">
        <f t="shared" ca="1" si="195"/>
        <v>0</v>
      </c>
      <c r="J558" s="80">
        <f t="shared" ca="1" si="196"/>
        <v>0</v>
      </c>
      <c r="K558" s="6">
        <f t="shared" ca="1" si="204"/>
        <v>0</v>
      </c>
      <c r="L558" s="7">
        <v>0</v>
      </c>
      <c r="M558" s="7">
        <f t="shared" ca="1" si="205"/>
        <v>0</v>
      </c>
      <c r="N558" s="7">
        <f t="shared" ca="1" si="206"/>
        <v>0</v>
      </c>
      <c r="O558" s="7">
        <f t="shared" ca="1" si="207"/>
        <v>0</v>
      </c>
      <c r="P558" s="7">
        <f t="shared" ca="1" si="208"/>
        <v>0</v>
      </c>
      <c r="Q558" s="6">
        <f t="shared" ca="1" si="210"/>
        <v>0</v>
      </c>
      <c r="R558" s="7">
        <f t="shared" ca="1" si="211"/>
        <v>0</v>
      </c>
      <c r="S558" s="2">
        <f t="shared" ca="1" si="197"/>
        <v>0</v>
      </c>
      <c r="T558" s="80">
        <f t="shared" ca="1" si="198"/>
        <v>0</v>
      </c>
      <c r="U558" s="79">
        <f t="shared" ca="1" si="199"/>
        <v>0</v>
      </c>
      <c r="V558" s="80">
        <f t="shared" ca="1" si="200"/>
        <v>0</v>
      </c>
      <c r="W558" s="80">
        <f t="shared" ca="1" si="201"/>
        <v>0</v>
      </c>
      <c r="X558">
        <f t="shared" ca="1" si="212"/>
        <v>0</v>
      </c>
      <c r="Y558" s="35">
        <f t="shared" ca="1" si="202"/>
        <v>0</v>
      </c>
      <c r="Z558" s="35">
        <f t="shared" ca="1" si="213"/>
        <v>0</v>
      </c>
      <c r="AA558" s="42">
        <f t="shared" ca="1" si="214"/>
        <v>0</v>
      </c>
      <c r="AB558" s="42">
        <f t="shared" ca="1" si="215"/>
        <v>0</v>
      </c>
    </row>
    <row r="559" spans="2:28" x14ac:dyDescent="0.25">
      <c r="B559">
        <v>557</v>
      </c>
      <c r="C559" s="35">
        <f t="shared" ca="1" si="209"/>
        <v>-27000</v>
      </c>
      <c r="D559" s="46">
        <f ca="1">IF(AB558&gt;0,ROUND(PMT(EvalSheet!$F$92/12,EvalSheet!$F$96*12,-C559),5),0)</f>
        <v>0</v>
      </c>
      <c r="E559" s="6">
        <f t="shared" ca="1" si="203"/>
        <v>0</v>
      </c>
      <c r="F559" s="2">
        <f t="shared" ca="1" si="192"/>
        <v>0</v>
      </c>
      <c r="G559" s="80">
        <f t="shared" ca="1" si="193"/>
        <v>0</v>
      </c>
      <c r="H559" s="79">
        <f t="shared" ca="1" si="194"/>
        <v>0</v>
      </c>
      <c r="I559" s="80">
        <f t="shared" ca="1" si="195"/>
        <v>0</v>
      </c>
      <c r="J559" s="80">
        <f t="shared" ca="1" si="196"/>
        <v>0</v>
      </c>
      <c r="K559" s="6">
        <f t="shared" ca="1" si="204"/>
        <v>0</v>
      </c>
      <c r="L559" s="7">
        <v>0</v>
      </c>
      <c r="M559" s="7">
        <f t="shared" ca="1" si="205"/>
        <v>0</v>
      </c>
      <c r="N559" s="7">
        <f t="shared" ca="1" si="206"/>
        <v>0</v>
      </c>
      <c r="O559" s="7">
        <f t="shared" ca="1" si="207"/>
        <v>0</v>
      </c>
      <c r="P559" s="7">
        <f t="shared" ca="1" si="208"/>
        <v>0</v>
      </c>
      <c r="Q559" s="6">
        <f t="shared" ca="1" si="210"/>
        <v>0</v>
      </c>
      <c r="R559" s="7">
        <f t="shared" ca="1" si="211"/>
        <v>0</v>
      </c>
      <c r="S559" s="2">
        <f t="shared" ca="1" si="197"/>
        <v>0</v>
      </c>
      <c r="T559" s="80">
        <f t="shared" ca="1" si="198"/>
        <v>0</v>
      </c>
      <c r="U559" s="79">
        <f t="shared" ca="1" si="199"/>
        <v>0</v>
      </c>
      <c r="V559" s="80">
        <f t="shared" ca="1" si="200"/>
        <v>0</v>
      </c>
      <c r="W559" s="80">
        <f t="shared" ca="1" si="201"/>
        <v>0</v>
      </c>
      <c r="X559">
        <f t="shared" ca="1" si="212"/>
        <v>0</v>
      </c>
      <c r="Y559" s="35">
        <f t="shared" ca="1" si="202"/>
        <v>0</v>
      </c>
      <c r="Z559" s="35">
        <f t="shared" ca="1" si="213"/>
        <v>0</v>
      </c>
      <c r="AA559" s="42">
        <f t="shared" ca="1" si="214"/>
        <v>0</v>
      </c>
      <c r="AB559" s="42">
        <f t="shared" ca="1" si="215"/>
        <v>0</v>
      </c>
    </row>
    <row r="560" spans="2:28" x14ac:dyDescent="0.25">
      <c r="B560">
        <v>558</v>
      </c>
      <c r="C560" s="35">
        <f t="shared" ca="1" si="209"/>
        <v>-27000</v>
      </c>
      <c r="D560" s="46">
        <f ca="1">IF(AB559&gt;0,ROUND(PMT(EvalSheet!$F$92/12,EvalSheet!$F$96*12,-C560),5),0)</f>
        <v>0</v>
      </c>
      <c r="E560" s="6">
        <f t="shared" ca="1" si="203"/>
        <v>0</v>
      </c>
      <c r="F560" s="2">
        <f t="shared" ca="1" si="192"/>
        <v>0</v>
      </c>
      <c r="G560" s="80">
        <f t="shared" ca="1" si="193"/>
        <v>0</v>
      </c>
      <c r="H560" s="79">
        <f t="shared" ca="1" si="194"/>
        <v>0</v>
      </c>
      <c r="I560" s="80">
        <f t="shared" ca="1" si="195"/>
        <v>0</v>
      </c>
      <c r="J560" s="80">
        <f t="shared" ca="1" si="196"/>
        <v>0</v>
      </c>
      <c r="K560" s="6">
        <f t="shared" ca="1" si="204"/>
        <v>0</v>
      </c>
      <c r="L560" s="7">
        <v>0</v>
      </c>
      <c r="M560" s="7">
        <f t="shared" ca="1" si="205"/>
        <v>0</v>
      </c>
      <c r="N560" s="7">
        <f t="shared" ca="1" si="206"/>
        <v>0</v>
      </c>
      <c r="O560" s="7">
        <f t="shared" ca="1" si="207"/>
        <v>0</v>
      </c>
      <c r="P560" s="7">
        <f t="shared" ca="1" si="208"/>
        <v>0</v>
      </c>
      <c r="Q560" s="6">
        <f t="shared" ca="1" si="210"/>
        <v>0</v>
      </c>
      <c r="R560" s="7">
        <f t="shared" ca="1" si="211"/>
        <v>0</v>
      </c>
      <c r="S560" s="2">
        <f t="shared" ca="1" si="197"/>
        <v>0</v>
      </c>
      <c r="T560" s="80">
        <f t="shared" ca="1" si="198"/>
        <v>0</v>
      </c>
      <c r="U560" s="79">
        <f t="shared" ca="1" si="199"/>
        <v>0</v>
      </c>
      <c r="V560" s="80">
        <f t="shared" ca="1" si="200"/>
        <v>0</v>
      </c>
      <c r="W560" s="80">
        <f t="shared" ca="1" si="201"/>
        <v>0</v>
      </c>
      <c r="X560">
        <f t="shared" ca="1" si="212"/>
        <v>0</v>
      </c>
      <c r="Y560" s="35">
        <f t="shared" ca="1" si="202"/>
        <v>0</v>
      </c>
      <c r="Z560" s="35">
        <f t="shared" ca="1" si="213"/>
        <v>0</v>
      </c>
      <c r="AA560" s="42">
        <f t="shared" ca="1" si="214"/>
        <v>0</v>
      </c>
      <c r="AB560" s="42">
        <f t="shared" ca="1" si="215"/>
        <v>0</v>
      </c>
    </row>
    <row r="561" spans="2:28" x14ac:dyDescent="0.25">
      <c r="B561">
        <v>559</v>
      </c>
      <c r="C561" s="35">
        <f t="shared" ca="1" si="209"/>
        <v>-27000</v>
      </c>
      <c r="D561" s="46">
        <f ca="1">IF(AB560&gt;0,ROUND(PMT(EvalSheet!$F$92/12,EvalSheet!$F$96*12,-C561),5),0)</f>
        <v>0</v>
      </c>
      <c r="E561" s="6">
        <f t="shared" ca="1" si="203"/>
        <v>0</v>
      </c>
      <c r="F561" s="2">
        <f t="shared" ca="1" si="192"/>
        <v>0</v>
      </c>
      <c r="G561" s="80">
        <f t="shared" ca="1" si="193"/>
        <v>0</v>
      </c>
      <c r="H561" s="79">
        <f t="shared" ca="1" si="194"/>
        <v>0</v>
      </c>
      <c r="I561" s="80">
        <f t="shared" ca="1" si="195"/>
        <v>0</v>
      </c>
      <c r="J561" s="80">
        <f t="shared" ca="1" si="196"/>
        <v>0</v>
      </c>
      <c r="K561" s="6">
        <f t="shared" ca="1" si="204"/>
        <v>0</v>
      </c>
      <c r="L561" s="7">
        <v>0</v>
      </c>
      <c r="M561" s="7">
        <f t="shared" ca="1" si="205"/>
        <v>0</v>
      </c>
      <c r="N561" s="7">
        <f t="shared" ca="1" si="206"/>
        <v>0</v>
      </c>
      <c r="O561" s="7">
        <f t="shared" ca="1" si="207"/>
        <v>0</v>
      </c>
      <c r="P561" s="7">
        <f t="shared" ca="1" si="208"/>
        <v>0</v>
      </c>
      <c r="Q561" s="6">
        <f t="shared" ca="1" si="210"/>
        <v>0</v>
      </c>
      <c r="R561" s="7">
        <f t="shared" ca="1" si="211"/>
        <v>0</v>
      </c>
      <c r="S561" s="2">
        <f t="shared" ca="1" si="197"/>
        <v>0</v>
      </c>
      <c r="T561" s="80">
        <f t="shared" ca="1" si="198"/>
        <v>0</v>
      </c>
      <c r="U561" s="79">
        <f t="shared" ca="1" si="199"/>
        <v>0</v>
      </c>
      <c r="V561" s="80">
        <f t="shared" ca="1" si="200"/>
        <v>0</v>
      </c>
      <c r="W561" s="80">
        <f t="shared" ca="1" si="201"/>
        <v>0</v>
      </c>
      <c r="X561">
        <f t="shared" ca="1" si="212"/>
        <v>0</v>
      </c>
      <c r="Y561" s="35">
        <f t="shared" ca="1" si="202"/>
        <v>0</v>
      </c>
      <c r="Z561" s="35">
        <f t="shared" ca="1" si="213"/>
        <v>0</v>
      </c>
      <c r="AA561" s="42">
        <f t="shared" ca="1" si="214"/>
        <v>0</v>
      </c>
      <c r="AB561" s="42">
        <f t="shared" ca="1" si="215"/>
        <v>0</v>
      </c>
    </row>
    <row r="562" spans="2:28" x14ac:dyDescent="0.25">
      <c r="B562">
        <v>560</v>
      </c>
      <c r="C562" s="35">
        <f t="shared" ca="1" si="209"/>
        <v>-27000</v>
      </c>
      <c r="D562" s="46">
        <f ca="1">IF(AB561&gt;0,ROUND(PMT(EvalSheet!$F$92/12,EvalSheet!$F$96*12,-C562),5),0)</f>
        <v>0</v>
      </c>
      <c r="E562" s="6">
        <f t="shared" ca="1" si="203"/>
        <v>0</v>
      </c>
      <c r="F562" s="2">
        <f t="shared" ca="1" si="192"/>
        <v>0</v>
      </c>
      <c r="G562" s="80">
        <f t="shared" ca="1" si="193"/>
        <v>0</v>
      </c>
      <c r="H562" s="79">
        <f t="shared" ca="1" si="194"/>
        <v>0</v>
      </c>
      <c r="I562" s="80">
        <f t="shared" ca="1" si="195"/>
        <v>0</v>
      </c>
      <c r="J562" s="80">
        <f t="shared" ca="1" si="196"/>
        <v>0</v>
      </c>
      <c r="K562" s="6">
        <f t="shared" ca="1" si="204"/>
        <v>0</v>
      </c>
      <c r="L562" s="7">
        <v>0</v>
      </c>
      <c r="M562" s="7">
        <f t="shared" ca="1" si="205"/>
        <v>0</v>
      </c>
      <c r="N562" s="7">
        <f t="shared" ca="1" si="206"/>
        <v>0</v>
      </c>
      <c r="O562" s="7">
        <f t="shared" ca="1" si="207"/>
        <v>0</v>
      </c>
      <c r="P562" s="7">
        <f t="shared" ca="1" si="208"/>
        <v>0</v>
      </c>
      <c r="Q562" s="6">
        <f t="shared" ca="1" si="210"/>
        <v>0</v>
      </c>
      <c r="R562" s="7">
        <f t="shared" ca="1" si="211"/>
        <v>0</v>
      </c>
      <c r="S562" s="2">
        <f t="shared" ca="1" si="197"/>
        <v>0</v>
      </c>
      <c r="T562" s="80">
        <f t="shared" ca="1" si="198"/>
        <v>0</v>
      </c>
      <c r="U562" s="79">
        <f t="shared" ca="1" si="199"/>
        <v>0</v>
      </c>
      <c r="V562" s="80">
        <f t="shared" ca="1" si="200"/>
        <v>0</v>
      </c>
      <c r="W562" s="80">
        <f t="shared" ca="1" si="201"/>
        <v>0</v>
      </c>
      <c r="X562">
        <f t="shared" ca="1" si="212"/>
        <v>0</v>
      </c>
      <c r="Y562" s="35">
        <f t="shared" ca="1" si="202"/>
        <v>0</v>
      </c>
      <c r="Z562" s="35">
        <f t="shared" ca="1" si="213"/>
        <v>0</v>
      </c>
      <c r="AA562" s="42">
        <f t="shared" ca="1" si="214"/>
        <v>0</v>
      </c>
      <c r="AB562" s="42">
        <f t="shared" ca="1" si="215"/>
        <v>0</v>
      </c>
    </row>
    <row r="563" spans="2:28" x14ac:dyDescent="0.25">
      <c r="B563">
        <v>561</v>
      </c>
      <c r="C563" s="35">
        <f t="shared" ca="1" si="209"/>
        <v>-27000</v>
      </c>
      <c r="D563" s="46">
        <f ca="1">IF(AB562&gt;0,ROUND(PMT(EvalSheet!$F$92/12,EvalSheet!$F$96*12,-C563),5),0)</f>
        <v>0</v>
      </c>
      <c r="E563" s="6">
        <f t="shared" ca="1" si="203"/>
        <v>0</v>
      </c>
      <c r="F563" s="2">
        <f t="shared" ca="1" si="192"/>
        <v>0</v>
      </c>
      <c r="G563" s="80">
        <f t="shared" ca="1" si="193"/>
        <v>0</v>
      </c>
      <c r="H563" s="79">
        <f t="shared" ca="1" si="194"/>
        <v>0</v>
      </c>
      <c r="I563" s="80">
        <f t="shared" ca="1" si="195"/>
        <v>0</v>
      </c>
      <c r="J563" s="80">
        <f t="shared" ca="1" si="196"/>
        <v>0</v>
      </c>
      <c r="K563" s="6">
        <f t="shared" ca="1" si="204"/>
        <v>0</v>
      </c>
      <c r="L563" s="7">
        <v>0</v>
      </c>
      <c r="M563" s="7">
        <f t="shared" ca="1" si="205"/>
        <v>0</v>
      </c>
      <c r="N563" s="7">
        <f t="shared" ca="1" si="206"/>
        <v>0</v>
      </c>
      <c r="O563" s="7">
        <f t="shared" ca="1" si="207"/>
        <v>0</v>
      </c>
      <c r="P563" s="7">
        <f t="shared" ca="1" si="208"/>
        <v>0</v>
      </c>
      <c r="Q563" s="6">
        <f t="shared" ca="1" si="210"/>
        <v>0</v>
      </c>
      <c r="R563" s="7">
        <f t="shared" ca="1" si="211"/>
        <v>0</v>
      </c>
      <c r="S563" s="2">
        <f t="shared" ca="1" si="197"/>
        <v>0</v>
      </c>
      <c r="T563" s="80">
        <f t="shared" ca="1" si="198"/>
        <v>0</v>
      </c>
      <c r="U563" s="79">
        <f t="shared" ca="1" si="199"/>
        <v>0</v>
      </c>
      <c r="V563" s="80">
        <f t="shared" ca="1" si="200"/>
        <v>0</v>
      </c>
      <c r="W563" s="80">
        <f t="shared" ca="1" si="201"/>
        <v>0</v>
      </c>
      <c r="X563">
        <f t="shared" ca="1" si="212"/>
        <v>0</v>
      </c>
      <c r="Y563" s="35">
        <f t="shared" ca="1" si="202"/>
        <v>0</v>
      </c>
      <c r="Z563" s="35">
        <f t="shared" ca="1" si="213"/>
        <v>0</v>
      </c>
      <c r="AA563" s="42">
        <f t="shared" ca="1" si="214"/>
        <v>0</v>
      </c>
      <c r="AB563" s="42">
        <f t="shared" ca="1" si="215"/>
        <v>0</v>
      </c>
    </row>
    <row r="564" spans="2:28" x14ac:dyDescent="0.25">
      <c r="B564">
        <v>562</v>
      </c>
      <c r="C564" s="35">
        <f t="shared" ca="1" si="209"/>
        <v>-27000</v>
      </c>
      <c r="D564" s="46">
        <f ca="1">IF(AB563&gt;0,ROUND(PMT(EvalSheet!$F$92/12,EvalSheet!$F$96*12,-C564),5),0)</f>
        <v>0</v>
      </c>
      <c r="E564" s="6">
        <f t="shared" ca="1" si="203"/>
        <v>0</v>
      </c>
      <c r="F564" s="2">
        <f t="shared" ca="1" si="192"/>
        <v>0</v>
      </c>
      <c r="G564" s="80">
        <f t="shared" ca="1" si="193"/>
        <v>0</v>
      </c>
      <c r="H564" s="79">
        <f t="shared" ca="1" si="194"/>
        <v>0</v>
      </c>
      <c r="I564" s="80">
        <f t="shared" ca="1" si="195"/>
        <v>0</v>
      </c>
      <c r="J564" s="80">
        <f t="shared" ca="1" si="196"/>
        <v>0</v>
      </c>
      <c r="K564" s="6">
        <f t="shared" ca="1" si="204"/>
        <v>0</v>
      </c>
      <c r="L564" s="7">
        <v>0</v>
      </c>
      <c r="M564" s="7">
        <f t="shared" ca="1" si="205"/>
        <v>0</v>
      </c>
      <c r="N564" s="7">
        <f t="shared" ca="1" si="206"/>
        <v>0</v>
      </c>
      <c r="O564" s="7">
        <f t="shared" ca="1" si="207"/>
        <v>0</v>
      </c>
      <c r="P564" s="7">
        <f t="shared" ca="1" si="208"/>
        <v>0</v>
      </c>
      <c r="Q564" s="6">
        <f t="shared" ca="1" si="210"/>
        <v>0</v>
      </c>
      <c r="R564" s="7">
        <f t="shared" ca="1" si="211"/>
        <v>0</v>
      </c>
      <c r="S564" s="2">
        <f t="shared" ca="1" si="197"/>
        <v>0</v>
      </c>
      <c r="T564" s="80">
        <f t="shared" ca="1" si="198"/>
        <v>0</v>
      </c>
      <c r="U564" s="79">
        <f t="shared" ca="1" si="199"/>
        <v>0</v>
      </c>
      <c r="V564" s="80">
        <f t="shared" ca="1" si="200"/>
        <v>0</v>
      </c>
      <c r="W564" s="80">
        <f t="shared" ca="1" si="201"/>
        <v>0</v>
      </c>
      <c r="X564">
        <f t="shared" ca="1" si="212"/>
        <v>0</v>
      </c>
      <c r="Y564" s="35">
        <f t="shared" ca="1" si="202"/>
        <v>0</v>
      </c>
      <c r="Z564" s="35">
        <f t="shared" ca="1" si="213"/>
        <v>0</v>
      </c>
      <c r="AA564" s="42">
        <f t="shared" ca="1" si="214"/>
        <v>0</v>
      </c>
      <c r="AB564" s="42">
        <f t="shared" ca="1" si="215"/>
        <v>0</v>
      </c>
    </row>
    <row r="565" spans="2:28" x14ac:dyDescent="0.25">
      <c r="B565">
        <v>563</v>
      </c>
      <c r="C565" s="35">
        <f t="shared" ca="1" si="209"/>
        <v>-27000</v>
      </c>
      <c r="D565" s="46">
        <f ca="1">IF(AB564&gt;0,ROUND(PMT(EvalSheet!$F$92/12,EvalSheet!$F$96*12,-C565),5),0)</f>
        <v>0</v>
      </c>
      <c r="E565" s="6">
        <f t="shared" ca="1" si="203"/>
        <v>0</v>
      </c>
      <c r="F565" s="2">
        <f t="shared" ca="1" si="192"/>
        <v>0</v>
      </c>
      <c r="G565" s="80">
        <f t="shared" ca="1" si="193"/>
        <v>0</v>
      </c>
      <c r="H565" s="79">
        <f t="shared" ca="1" si="194"/>
        <v>0</v>
      </c>
      <c r="I565" s="80">
        <f t="shared" ca="1" si="195"/>
        <v>0</v>
      </c>
      <c r="J565" s="80">
        <f t="shared" ca="1" si="196"/>
        <v>0</v>
      </c>
      <c r="K565" s="6">
        <f t="shared" ca="1" si="204"/>
        <v>0</v>
      </c>
      <c r="L565" s="7">
        <v>0</v>
      </c>
      <c r="M565" s="7">
        <f t="shared" ca="1" si="205"/>
        <v>0</v>
      </c>
      <c r="N565" s="7">
        <f t="shared" ca="1" si="206"/>
        <v>0</v>
      </c>
      <c r="O565" s="7">
        <f t="shared" ca="1" si="207"/>
        <v>0</v>
      </c>
      <c r="P565" s="7">
        <f t="shared" ca="1" si="208"/>
        <v>0</v>
      </c>
      <c r="Q565" s="6">
        <f t="shared" ca="1" si="210"/>
        <v>0</v>
      </c>
      <c r="R565" s="7">
        <f t="shared" ca="1" si="211"/>
        <v>0</v>
      </c>
      <c r="S565" s="2">
        <f t="shared" ca="1" si="197"/>
        <v>0</v>
      </c>
      <c r="T565" s="80">
        <f t="shared" ca="1" si="198"/>
        <v>0</v>
      </c>
      <c r="U565" s="79">
        <f t="shared" ca="1" si="199"/>
        <v>0</v>
      </c>
      <c r="V565" s="80">
        <f t="shared" ca="1" si="200"/>
        <v>0</v>
      </c>
      <c r="W565" s="80">
        <f t="shared" ca="1" si="201"/>
        <v>0</v>
      </c>
      <c r="X565">
        <f t="shared" ca="1" si="212"/>
        <v>0</v>
      </c>
      <c r="Y565" s="35">
        <f t="shared" ca="1" si="202"/>
        <v>0</v>
      </c>
      <c r="Z565" s="35">
        <f t="shared" ca="1" si="213"/>
        <v>0</v>
      </c>
      <c r="AA565" s="42">
        <f t="shared" ca="1" si="214"/>
        <v>0</v>
      </c>
      <c r="AB565" s="42">
        <f t="shared" ca="1" si="215"/>
        <v>0</v>
      </c>
    </row>
    <row r="566" spans="2:28" x14ac:dyDescent="0.25">
      <c r="B566">
        <v>564</v>
      </c>
      <c r="C566" s="35">
        <f t="shared" ca="1" si="209"/>
        <v>-27000</v>
      </c>
      <c r="D566" s="46">
        <f ca="1">IF(AB565&gt;0,ROUND(PMT(EvalSheet!$F$92/12,EvalSheet!$F$96*12,-C566),5),0)</f>
        <v>0</v>
      </c>
      <c r="E566" s="6">
        <f t="shared" ca="1" si="203"/>
        <v>0</v>
      </c>
      <c r="F566" s="2">
        <f t="shared" ca="1" si="192"/>
        <v>0</v>
      </c>
      <c r="G566" s="80">
        <f t="shared" ca="1" si="193"/>
        <v>0</v>
      </c>
      <c r="H566" s="79">
        <f t="shared" ca="1" si="194"/>
        <v>0</v>
      </c>
      <c r="I566" s="80">
        <f t="shared" ca="1" si="195"/>
        <v>0</v>
      </c>
      <c r="J566" s="80">
        <f t="shared" ca="1" si="196"/>
        <v>0</v>
      </c>
      <c r="K566" s="6">
        <f t="shared" ca="1" si="204"/>
        <v>0</v>
      </c>
      <c r="L566" s="7">
        <v>0</v>
      </c>
      <c r="M566" s="7">
        <f t="shared" ca="1" si="205"/>
        <v>0</v>
      </c>
      <c r="N566" s="7">
        <f t="shared" ca="1" si="206"/>
        <v>0</v>
      </c>
      <c r="O566" s="7">
        <f t="shared" ca="1" si="207"/>
        <v>0</v>
      </c>
      <c r="P566" s="7">
        <f t="shared" ca="1" si="208"/>
        <v>0</v>
      </c>
      <c r="Q566" s="6">
        <f t="shared" ca="1" si="210"/>
        <v>0</v>
      </c>
      <c r="R566" s="7">
        <f t="shared" ca="1" si="211"/>
        <v>0</v>
      </c>
      <c r="S566" s="2">
        <f t="shared" ca="1" si="197"/>
        <v>0</v>
      </c>
      <c r="T566" s="80">
        <f t="shared" ca="1" si="198"/>
        <v>0</v>
      </c>
      <c r="U566" s="79">
        <f t="shared" ca="1" si="199"/>
        <v>0</v>
      </c>
      <c r="V566" s="80">
        <f t="shared" ca="1" si="200"/>
        <v>0</v>
      </c>
      <c r="W566" s="80">
        <f t="shared" ca="1" si="201"/>
        <v>0</v>
      </c>
      <c r="X566">
        <f t="shared" ca="1" si="212"/>
        <v>0</v>
      </c>
      <c r="Y566" s="35">
        <f t="shared" ca="1" si="202"/>
        <v>0</v>
      </c>
      <c r="Z566" s="35">
        <f t="shared" ca="1" si="213"/>
        <v>0</v>
      </c>
      <c r="AA566" s="42">
        <f t="shared" ca="1" si="214"/>
        <v>0</v>
      </c>
      <c r="AB566" s="42">
        <f t="shared" ca="1" si="215"/>
        <v>0</v>
      </c>
    </row>
    <row r="567" spans="2:28" x14ac:dyDescent="0.25">
      <c r="B567">
        <v>565</v>
      </c>
      <c r="C567" s="35">
        <f t="shared" ca="1" si="209"/>
        <v>-27000</v>
      </c>
      <c r="D567" s="46">
        <f ca="1">IF(AB566&gt;0,ROUND(PMT(EvalSheet!$F$92/12,EvalSheet!$F$96*12,-C567),5),0)</f>
        <v>0</v>
      </c>
      <c r="E567" s="6">
        <f t="shared" ca="1" si="203"/>
        <v>0</v>
      </c>
      <c r="F567" s="2">
        <f t="shared" ca="1" si="192"/>
        <v>0</v>
      </c>
      <c r="G567" s="80">
        <f t="shared" ca="1" si="193"/>
        <v>0</v>
      </c>
      <c r="H567" s="79">
        <f t="shared" ca="1" si="194"/>
        <v>0</v>
      </c>
      <c r="I567" s="80">
        <f t="shared" ca="1" si="195"/>
        <v>0</v>
      </c>
      <c r="J567" s="80">
        <f t="shared" ca="1" si="196"/>
        <v>0</v>
      </c>
      <c r="K567" s="6">
        <f t="shared" ca="1" si="204"/>
        <v>0</v>
      </c>
      <c r="L567" s="7">
        <v>0</v>
      </c>
      <c r="M567" s="7">
        <f t="shared" ca="1" si="205"/>
        <v>0</v>
      </c>
      <c r="N567" s="7">
        <f t="shared" ca="1" si="206"/>
        <v>0</v>
      </c>
      <c r="O567" s="7">
        <f t="shared" ca="1" si="207"/>
        <v>0</v>
      </c>
      <c r="P567" s="7">
        <f t="shared" ca="1" si="208"/>
        <v>0</v>
      </c>
      <c r="Q567" s="6">
        <f t="shared" ca="1" si="210"/>
        <v>0</v>
      </c>
      <c r="R567" s="7">
        <f t="shared" ca="1" si="211"/>
        <v>0</v>
      </c>
      <c r="S567" s="2">
        <f t="shared" ca="1" si="197"/>
        <v>0</v>
      </c>
      <c r="T567" s="80">
        <f t="shared" ca="1" si="198"/>
        <v>0</v>
      </c>
      <c r="U567" s="79">
        <f t="shared" ca="1" si="199"/>
        <v>0</v>
      </c>
      <c r="V567" s="80">
        <f t="shared" ca="1" si="200"/>
        <v>0</v>
      </c>
      <c r="W567" s="80">
        <f t="shared" ca="1" si="201"/>
        <v>0</v>
      </c>
      <c r="X567">
        <f t="shared" ca="1" si="212"/>
        <v>0</v>
      </c>
      <c r="Y567" s="35">
        <f t="shared" ca="1" si="202"/>
        <v>0</v>
      </c>
      <c r="Z567" s="35">
        <f t="shared" ca="1" si="213"/>
        <v>0</v>
      </c>
      <c r="AA567" s="42">
        <f t="shared" ca="1" si="214"/>
        <v>0</v>
      </c>
      <c r="AB567" s="42">
        <f t="shared" ca="1" si="215"/>
        <v>0</v>
      </c>
    </row>
    <row r="568" spans="2:28" x14ac:dyDescent="0.25">
      <c r="B568">
        <v>566</v>
      </c>
      <c r="C568" s="35">
        <f t="shared" ca="1" si="209"/>
        <v>-27000</v>
      </c>
      <c r="D568" s="46">
        <f ca="1">IF(AB567&gt;0,ROUND(PMT(EvalSheet!$F$92/12,EvalSheet!$F$96*12,-C568),5),0)</f>
        <v>0</v>
      </c>
      <c r="E568" s="6">
        <f t="shared" ca="1" si="203"/>
        <v>0</v>
      </c>
      <c r="F568" s="2">
        <f t="shared" ca="1" si="192"/>
        <v>0</v>
      </c>
      <c r="G568" s="80">
        <f t="shared" ca="1" si="193"/>
        <v>0</v>
      </c>
      <c r="H568" s="79">
        <f t="shared" ca="1" si="194"/>
        <v>0</v>
      </c>
      <c r="I568" s="80">
        <f t="shared" ca="1" si="195"/>
        <v>0</v>
      </c>
      <c r="J568" s="80">
        <f t="shared" ca="1" si="196"/>
        <v>0</v>
      </c>
      <c r="K568" s="6">
        <f t="shared" ca="1" si="204"/>
        <v>0</v>
      </c>
      <c r="L568" s="7">
        <v>0</v>
      </c>
      <c r="M568" s="7">
        <f t="shared" ca="1" si="205"/>
        <v>0</v>
      </c>
      <c r="N568" s="7">
        <f t="shared" ca="1" si="206"/>
        <v>0</v>
      </c>
      <c r="O568" s="7">
        <f t="shared" ca="1" si="207"/>
        <v>0</v>
      </c>
      <c r="P568" s="7">
        <f t="shared" ca="1" si="208"/>
        <v>0</v>
      </c>
      <c r="Q568" s="6">
        <f t="shared" ca="1" si="210"/>
        <v>0</v>
      </c>
      <c r="R568" s="7">
        <f t="shared" ca="1" si="211"/>
        <v>0</v>
      </c>
      <c r="S568" s="2">
        <f t="shared" ca="1" si="197"/>
        <v>0</v>
      </c>
      <c r="T568" s="80">
        <f t="shared" ca="1" si="198"/>
        <v>0</v>
      </c>
      <c r="U568" s="79">
        <f t="shared" ca="1" si="199"/>
        <v>0</v>
      </c>
      <c r="V568" s="80">
        <f t="shared" ca="1" si="200"/>
        <v>0</v>
      </c>
      <c r="W568" s="80">
        <f t="shared" ca="1" si="201"/>
        <v>0</v>
      </c>
      <c r="X568">
        <f t="shared" ca="1" si="212"/>
        <v>0</v>
      </c>
      <c r="Y568" s="35">
        <f t="shared" ca="1" si="202"/>
        <v>0</v>
      </c>
      <c r="Z568" s="35">
        <f t="shared" ca="1" si="213"/>
        <v>0</v>
      </c>
      <c r="AA568" s="42">
        <f t="shared" ca="1" si="214"/>
        <v>0</v>
      </c>
      <c r="AB568" s="42">
        <f t="shared" ca="1" si="215"/>
        <v>0</v>
      </c>
    </row>
    <row r="569" spans="2:28" x14ac:dyDescent="0.25">
      <c r="B569">
        <v>567</v>
      </c>
      <c r="C569" s="35">
        <f t="shared" ca="1" si="209"/>
        <v>-27000</v>
      </c>
      <c r="D569" s="46">
        <f ca="1">IF(AB568&gt;0,ROUND(PMT(EvalSheet!$F$92/12,EvalSheet!$F$96*12,-C569),5),0)</f>
        <v>0</v>
      </c>
      <c r="E569" s="6">
        <f t="shared" ca="1" si="203"/>
        <v>0</v>
      </c>
      <c r="F569" s="2">
        <f t="shared" ca="1" si="192"/>
        <v>0</v>
      </c>
      <c r="G569" s="80">
        <f t="shared" ca="1" si="193"/>
        <v>0</v>
      </c>
      <c r="H569" s="79">
        <f t="shared" ca="1" si="194"/>
        <v>0</v>
      </c>
      <c r="I569" s="80">
        <f t="shared" ca="1" si="195"/>
        <v>0</v>
      </c>
      <c r="J569" s="80">
        <f t="shared" ca="1" si="196"/>
        <v>0</v>
      </c>
      <c r="K569" s="6">
        <f t="shared" ca="1" si="204"/>
        <v>0</v>
      </c>
      <c r="L569" s="7">
        <v>0</v>
      </c>
      <c r="M569" s="7">
        <f t="shared" ca="1" si="205"/>
        <v>0</v>
      </c>
      <c r="N569" s="7">
        <f t="shared" ca="1" si="206"/>
        <v>0</v>
      </c>
      <c r="O569" s="7">
        <f t="shared" ca="1" si="207"/>
        <v>0</v>
      </c>
      <c r="P569" s="7">
        <f t="shared" ca="1" si="208"/>
        <v>0</v>
      </c>
      <c r="Q569" s="6">
        <f t="shared" ca="1" si="210"/>
        <v>0</v>
      </c>
      <c r="R569" s="7">
        <f t="shared" ca="1" si="211"/>
        <v>0</v>
      </c>
      <c r="S569" s="2">
        <f t="shared" ca="1" si="197"/>
        <v>0</v>
      </c>
      <c r="T569" s="80">
        <f t="shared" ca="1" si="198"/>
        <v>0</v>
      </c>
      <c r="U569" s="79">
        <f t="shared" ca="1" si="199"/>
        <v>0</v>
      </c>
      <c r="V569" s="80">
        <f t="shared" ca="1" si="200"/>
        <v>0</v>
      </c>
      <c r="W569" s="80">
        <f t="shared" ca="1" si="201"/>
        <v>0</v>
      </c>
      <c r="X569">
        <f t="shared" ca="1" si="212"/>
        <v>0</v>
      </c>
      <c r="Y569" s="35">
        <f t="shared" ca="1" si="202"/>
        <v>0</v>
      </c>
      <c r="Z569" s="35">
        <f t="shared" ca="1" si="213"/>
        <v>0</v>
      </c>
      <c r="AA569" s="42">
        <f t="shared" ca="1" si="214"/>
        <v>0</v>
      </c>
      <c r="AB569" s="42">
        <f t="shared" ca="1" si="215"/>
        <v>0</v>
      </c>
    </row>
    <row r="570" spans="2:28" x14ac:dyDescent="0.25">
      <c r="B570">
        <v>568</v>
      </c>
      <c r="C570" s="35">
        <f t="shared" ca="1" si="209"/>
        <v>-27000</v>
      </c>
      <c r="D570" s="46">
        <f ca="1">IF(AB569&gt;0,ROUND(PMT(EvalSheet!$F$92/12,EvalSheet!$F$96*12,-C570),5),0)</f>
        <v>0</v>
      </c>
      <c r="E570" s="6">
        <f t="shared" ca="1" si="203"/>
        <v>0</v>
      </c>
      <c r="F570" s="2">
        <f t="shared" ca="1" si="192"/>
        <v>0</v>
      </c>
      <c r="G570" s="80">
        <f t="shared" ca="1" si="193"/>
        <v>0</v>
      </c>
      <c r="H570" s="79">
        <f t="shared" ca="1" si="194"/>
        <v>0</v>
      </c>
      <c r="I570" s="80">
        <f t="shared" ca="1" si="195"/>
        <v>0</v>
      </c>
      <c r="J570" s="80">
        <f t="shared" ca="1" si="196"/>
        <v>0</v>
      </c>
      <c r="K570" s="6">
        <f t="shared" ca="1" si="204"/>
        <v>0</v>
      </c>
      <c r="L570" s="7">
        <v>0</v>
      </c>
      <c r="M570" s="7">
        <f t="shared" ca="1" si="205"/>
        <v>0</v>
      </c>
      <c r="N570" s="7">
        <f t="shared" ca="1" si="206"/>
        <v>0</v>
      </c>
      <c r="O570" s="7">
        <f t="shared" ca="1" si="207"/>
        <v>0</v>
      </c>
      <c r="P570" s="7">
        <f t="shared" ca="1" si="208"/>
        <v>0</v>
      </c>
      <c r="Q570" s="6">
        <f t="shared" ca="1" si="210"/>
        <v>0</v>
      </c>
      <c r="R570" s="7">
        <f t="shared" ca="1" si="211"/>
        <v>0</v>
      </c>
      <c r="S570" s="2">
        <f t="shared" ca="1" si="197"/>
        <v>0</v>
      </c>
      <c r="T570" s="80">
        <f t="shared" ca="1" si="198"/>
        <v>0</v>
      </c>
      <c r="U570" s="79">
        <f t="shared" ca="1" si="199"/>
        <v>0</v>
      </c>
      <c r="V570" s="80">
        <f t="shared" ca="1" si="200"/>
        <v>0</v>
      </c>
      <c r="W570" s="80">
        <f t="shared" ca="1" si="201"/>
        <v>0</v>
      </c>
      <c r="X570">
        <f t="shared" ca="1" si="212"/>
        <v>0</v>
      </c>
      <c r="Y570" s="35">
        <f t="shared" ca="1" si="202"/>
        <v>0</v>
      </c>
      <c r="Z570" s="35">
        <f t="shared" ca="1" si="213"/>
        <v>0</v>
      </c>
      <c r="AA570" s="42">
        <f t="shared" ca="1" si="214"/>
        <v>0</v>
      </c>
      <c r="AB570" s="42">
        <f t="shared" ca="1" si="215"/>
        <v>0</v>
      </c>
    </row>
    <row r="571" spans="2:28" x14ac:dyDescent="0.25">
      <c r="B571">
        <v>569</v>
      </c>
      <c r="C571" s="35">
        <f t="shared" ca="1" si="209"/>
        <v>-27000</v>
      </c>
      <c r="D571" s="46">
        <f ca="1">IF(AB570&gt;0,ROUND(PMT(EvalSheet!$F$92/12,EvalSheet!$F$96*12,-C571),5),0)</f>
        <v>0</v>
      </c>
      <c r="E571" s="6">
        <f t="shared" ca="1" si="203"/>
        <v>0</v>
      </c>
      <c r="F571" s="2">
        <f t="shared" ca="1" si="192"/>
        <v>0</v>
      </c>
      <c r="G571" s="80">
        <f t="shared" ca="1" si="193"/>
        <v>0</v>
      </c>
      <c r="H571" s="79">
        <f t="shared" ca="1" si="194"/>
        <v>0</v>
      </c>
      <c r="I571" s="80">
        <f t="shared" ca="1" si="195"/>
        <v>0</v>
      </c>
      <c r="J571" s="80">
        <f t="shared" ca="1" si="196"/>
        <v>0</v>
      </c>
      <c r="K571" s="6">
        <f t="shared" ca="1" si="204"/>
        <v>0</v>
      </c>
      <c r="L571" s="7">
        <v>0</v>
      </c>
      <c r="M571" s="7">
        <f t="shared" ca="1" si="205"/>
        <v>0</v>
      </c>
      <c r="N571" s="7">
        <f t="shared" ca="1" si="206"/>
        <v>0</v>
      </c>
      <c r="O571" s="7">
        <f t="shared" ca="1" si="207"/>
        <v>0</v>
      </c>
      <c r="P571" s="7">
        <f t="shared" ca="1" si="208"/>
        <v>0</v>
      </c>
      <c r="Q571" s="6">
        <f t="shared" ca="1" si="210"/>
        <v>0</v>
      </c>
      <c r="R571" s="7">
        <f t="shared" ca="1" si="211"/>
        <v>0</v>
      </c>
      <c r="S571" s="2">
        <f t="shared" ca="1" si="197"/>
        <v>0</v>
      </c>
      <c r="T571" s="80">
        <f t="shared" ca="1" si="198"/>
        <v>0</v>
      </c>
      <c r="U571" s="79">
        <f t="shared" ca="1" si="199"/>
        <v>0</v>
      </c>
      <c r="V571" s="80">
        <f t="shared" ca="1" si="200"/>
        <v>0</v>
      </c>
      <c r="W571" s="80">
        <f t="shared" ca="1" si="201"/>
        <v>0</v>
      </c>
      <c r="X571">
        <f t="shared" ca="1" si="212"/>
        <v>0</v>
      </c>
      <c r="Y571" s="35">
        <f t="shared" ca="1" si="202"/>
        <v>0</v>
      </c>
      <c r="Z571" s="35">
        <f t="shared" ca="1" si="213"/>
        <v>0</v>
      </c>
      <c r="AA571" s="42">
        <f t="shared" ca="1" si="214"/>
        <v>0</v>
      </c>
      <c r="AB571" s="42">
        <f t="shared" ca="1" si="215"/>
        <v>0</v>
      </c>
    </row>
    <row r="572" spans="2:28" x14ac:dyDescent="0.25">
      <c r="B572">
        <v>570</v>
      </c>
      <c r="C572" s="35">
        <f t="shared" ca="1" si="209"/>
        <v>-27000</v>
      </c>
      <c r="D572" s="46">
        <f ca="1">IF(AB571&gt;0,ROUND(PMT(EvalSheet!$F$92/12,EvalSheet!$F$96*12,-C572),5),0)</f>
        <v>0</v>
      </c>
      <c r="E572" s="6">
        <f t="shared" ca="1" si="203"/>
        <v>0</v>
      </c>
      <c r="F572" s="2">
        <f t="shared" ca="1" si="192"/>
        <v>0</v>
      </c>
      <c r="G572" s="80">
        <f t="shared" ca="1" si="193"/>
        <v>0</v>
      </c>
      <c r="H572" s="79">
        <f t="shared" ca="1" si="194"/>
        <v>0</v>
      </c>
      <c r="I572" s="80">
        <f t="shared" ca="1" si="195"/>
        <v>0</v>
      </c>
      <c r="J572" s="80">
        <f t="shared" ca="1" si="196"/>
        <v>0</v>
      </c>
      <c r="K572" s="6">
        <f t="shared" ca="1" si="204"/>
        <v>0</v>
      </c>
      <c r="L572" s="7">
        <v>0</v>
      </c>
      <c r="M572" s="7">
        <f t="shared" ca="1" si="205"/>
        <v>0</v>
      </c>
      <c r="N572" s="7">
        <f t="shared" ca="1" si="206"/>
        <v>0</v>
      </c>
      <c r="O572" s="7">
        <f t="shared" ca="1" si="207"/>
        <v>0</v>
      </c>
      <c r="P572" s="7">
        <f t="shared" ca="1" si="208"/>
        <v>0</v>
      </c>
      <c r="Q572" s="6">
        <f t="shared" ca="1" si="210"/>
        <v>0</v>
      </c>
      <c r="R572" s="7">
        <f t="shared" ca="1" si="211"/>
        <v>0</v>
      </c>
      <c r="S572" s="2">
        <f t="shared" ca="1" si="197"/>
        <v>0</v>
      </c>
      <c r="T572" s="80">
        <f t="shared" ca="1" si="198"/>
        <v>0</v>
      </c>
      <c r="U572" s="79">
        <f t="shared" ca="1" si="199"/>
        <v>0</v>
      </c>
      <c r="V572" s="80">
        <f t="shared" ca="1" si="200"/>
        <v>0</v>
      </c>
      <c r="W572" s="80">
        <f t="shared" ca="1" si="201"/>
        <v>0</v>
      </c>
      <c r="X572">
        <f t="shared" ca="1" si="212"/>
        <v>0</v>
      </c>
      <c r="Y572" s="35">
        <f t="shared" ca="1" si="202"/>
        <v>0</v>
      </c>
      <c r="Z572" s="35">
        <f t="shared" ca="1" si="213"/>
        <v>0</v>
      </c>
      <c r="AA572" s="42">
        <f t="shared" ca="1" si="214"/>
        <v>0</v>
      </c>
      <c r="AB572" s="42">
        <f t="shared" ca="1" si="215"/>
        <v>0</v>
      </c>
    </row>
    <row r="573" spans="2:28" x14ac:dyDescent="0.25">
      <c r="B573">
        <v>571</v>
      </c>
      <c r="C573" s="35">
        <f t="shared" ca="1" si="209"/>
        <v>-27000</v>
      </c>
      <c r="D573" s="46">
        <f ca="1">IF(AB572&gt;0,ROUND(PMT(EvalSheet!$F$92/12,EvalSheet!$F$96*12,-C573),5),0)</f>
        <v>0</v>
      </c>
      <c r="E573" s="6">
        <f t="shared" ca="1" si="203"/>
        <v>0</v>
      </c>
      <c r="F573" s="2">
        <f t="shared" ca="1" si="192"/>
        <v>0</v>
      </c>
      <c r="G573" s="80">
        <f t="shared" ca="1" si="193"/>
        <v>0</v>
      </c>
      <c r="H573" s="79">
        <f t="shared" ca="1" si="194"/>
        <v>0</v>
      </c>
      <c r="I573" s="80">
        <f t="shared" ca="1" si="195"/>
        <v>0</v>
      </c>
      <c r="J573" s="80">
        <f t="shared" ca="1" si="196"/>
        <v>0</v>
      </c>
      <c r="K573" s="6">
        <f t="shared" ca="1" si="204"/>
        <v>0</v>
      </c>
      <c r="L573" s="7">
        <v>0</v>
      </c>
      <c r="M573" s="7">
        <f t="shared" ca="1" si="205"/>
        <v>0</v>
      </c>
      <c r="N573" s="7">
        <f t="shared" ca="1" si="206"/>
        <v>0</v>
      </c>
      <c r="O573" s="7">
        <f t="shared" ca="1" si="207"/>
        <v>0</v>
      </c>
      <c r="P573" s="7">
        <f t="shared" ca="1" si="208"/>
        <v>0</v>
      </c>
      <c r="Q573" s="6">
        <f t="shared" ca="1" si="210"/>
        <v>0</v>
      </c>
      <c r="R573" s="7">
        <f t="shared" ca="1" si="211"/>
        <v>0</v>
      </c>
      <c r="S573" s="2">
        <f t="shared" ca="1" si="197"/>
        <v>0</v>
      </c>
      <c r="T573" s="80">
        <f t="shared" ca="1" si="198"/>
        <v>0</v>
      </c>
      <c r="U573" s="79">
        <f t="shared" ca="1" si="199"/>
        <v>0</v>
      </c>
      <c r="V573" s="80">
        <f t="shared" ca="1" si="200"/>
        <v>0</v>
      </c>
      <c r="W573" s="80">
        <f t="shared" ca="1" si="201"/>
        <v>0</v>
      </c>
      <c r="X573">
        <f t="shared" ca="1" si="212"/>
        <v>0</v>
      </c>
      <c r="Y573" s="35">
        <f t="shared" ca="1" si="202"/>
        <v>0</v>
      </c>
      <c r="Z573" s="35">
        <f t="shared" ca="1" si="213"/>
        <v>0</v>
      </c>
      <c r="AA573" s="42">
        <f t="shared" ca="1" si="214"/>
        <v>0</v>
      </c>
      <c r="AB573" s="42">
        <f t="shared" ca="1" si="215"/>
        <v>0</v>
      </c>
    </row>
    <row r="574" spans="2:28" x14ac:dyDescent="0.25">
      <c r="B574">
        <v>572</v>
      </c>
      <c r="C574" s="35">
        <f t="shared" ca="1" si="209"/>
        <v>-27000</v>
      </c>
      <c r="D574" s="46">
        <f ca="1">IF(AB573&gt;0,ROUND(PMT(EvalSheet!$F$92/12,EvalSheet!$F$96*12,-C574),5),0)</f>
        <v>0</v>
      </c>
      <c r="E574" s="6">
        <f t="shared" ca="1" si="203"/>
        <v>0</v>
      </c>
      <c r="F574" s="2">
        <f t="shared" ca="1" si="192"/>
        <v>0</v>
      </c>
      <c r="G574" s="80">
        <f t="shared" ca="1" si="193"/>
        <v>0</v>
      </c>
      <c r="H574" s="79">
        <f t="shared" ca="1" si="194"/>
        <v>0</v>
      </c>
      <c r="I574" s="80">
        <f t="shared" ca="1" si="195"/>
        <v>0</v>
      </c>
      <c r="J574" s="80">
        <f t="shared" ca="1" si="196"/>
        <v>0</v>
      </c>
      <c r="K574" s="6">
        <f t="shared" ca="1" si="204"/>
        <v>0</v>
      </c>
      <c r="L574" s="7">
        <v>0</v>
      </c>
      <c r="M574" s="7">
        <f t="shared" ca="1" si="205"/>
        <v>0</v>
      </c>
      <c r="N574" s="7">
        <f t="shared" ca="1" si="206"/>
        <v>0</v>
      </c>
      <c r="O574" s="7">
        <f t="shared" ca="1" si="207"/>
        <v>0</v>
      </c>
      <c r="P574" s="7">
        <f t="shared" ca="1" si="208"/>
        <v>0</v>
      </c>
      <c r="Q574" s="6">
        <f t="shared" ca="1" si="210"/>
        <v>0</v>
      </c>
      <c r="R574" s="7">
        <f t="shared" ca="1" si="211"/>
        <v>0</v>
      </c>
      <c r="S574" s="2">
        <f t="shared" ca="1" si="197"/>
        <v>0</v>
      </c>
      <c r="T574" s="80">
        <f t="shared" ca="1" si="198"/>
        <v>0</v>
      </c>
      <c r="U574" s="79">
        <f t="shared" ca="1" si="199"/>
        <v>0</v>
      </c>
      <c r="V574" s="80">
        <f t="shared" ca="1" si="200"/>
        <v>0</v>
      </c>
      <c r="W574" s="80">
        <f t="shared" ca="1" si="201"/>
        <v>0</v>
      </c>
      <c r="X574">
        <f t="shared" ca="1" si="212"/>
        <v>0</v>
      </c>
      <c r="Y574" s="35">
        <f t="shared" ca="1" si="202"/>
        <v>0</v>
      </c>
      <c r="Z574" s="35">
        <f t="shared" ca="1" si="213"/>
        <v>0</v>
      </c>
      <c r="AA574" s="42">
        <f t="shared" ca="1" si="214"/>
        <v>0</v>
      </c>
      <c r="AB574" s="42">
        <f t="shared" ca="1" si="215"/>
        <v>0</v>
      </c>
    </row>
    <row r="575" spans="2:28" x14ac:dyDescent="0.25">
      <c r="B575">
        <v>573</v>
      </c>
      <c r="C575" s="35">
        <f t="shared" ca="1" si="209"/>
        <v>-27000</v>
      </c>
      <c r="D575" s="46">
        <f ca="1">IF(AB574&gt;0,ROUND(PMT(EvalSheet!$F$92/12,EvalSheet!$F$96*12,-C575),5),0)</f>
        <v>0</v>
      </c>
      <c r="E575" s="6">
        <f t="shared" ca="1" si="203"/>
        <v>0</v>
      </c>
      <c r="F575" s="2">
        <f t="shared" ca="1" si="192"/>
        <v>0</v>
      </c>
      <c r="G575" s="80">
        <f t="shared" ca="1" si="193"/>
        <v>0</v>
      </c>
      <c r="H575" s="79">
        <f t="shared" ca="1" si="194"/>
        <v>0</v>
      </c>
      <c r="I575" s="80">
        <f t="shared" ca="1" si="195"/>
        <v>0</v>
      </c>
      <c r="J575" s="80">
        <f t="shared" ca="1" si="196"/>
        <v>0</v>
      </c>
      <c r="K575" s="6">
        <f t="shared" ca="1" si="204"/>
        <v>0</v>
      </c>
      <c r="L575" s="7">
        <v>0</v>
      </c>
      <c r="M575" s="7">
        <f t="shared" ca="1" si="205"/>
        <v>0</v>
      </c>
      <c r="N575" s="7">
        <f t="shared" ca="1" si="206"/>
        <v>0</v>
      </c>
      <c r="O575" s="7">
        <f t="shared" ca="1" si="207"/>
        <v>0</v>
      </c>
      <c r="P575" s="7">
        <f t="shared" ca="1" si="208"/>
        <v>0</v>
      </c>
      <c r="Q575" s="6">
        <f t="shared" ca="1" si="210"/>
        <v>0</v>
      </c>
      <c r="R575" s="7">
        <f t="shared" ca="1" si="211"/>
        <v>0</v>
      </c>
      <c r="S575" s="2">
        <f t="shared" ca="1" si="197"/>
        <v>0</v>
      </c>
      <c r="T575" s="80">
        <f t="shared" ca="1" si="198"/>
        <v>0</v>
      </c>
      <c r="U575" s="79">
        <f t="shared" ca="1" si="199"/>
        <v>0</v>
      </c>
      <c r="V575" s="80">
        <f t="shared" ca="1" si="200"/>
        <v>0</v>
      </c>
      <c r="W575" s="80">
        <f t="shared" ca="1" si="201"/>
        <v>0</v>
      </c>
      <c r="X575">
        <f t="shared" ca="1" si="212"/>
        <v>0</v>
      </c>
      <c r="Y575" s="35">
        <f t="shared" ca="1" si="202"/>
        <v>0</v>
      </c>
      <c r="Z575" s="35">
        <f t="shared" ca="1" si="213"/>
        <v>0</v>
      </c>
      <c r="AA575" s="42">
        <f t="shared" ca="1" si="214"/>
        <v>0</v>
      </c>
      <c r="AB575" s="42">
        <f t="shared" ca="1" si="215"/>
        <v>0</v>
      </c>
    </row>
    <row r="576" spans="2:28" x14ac:dyDescent="0.25">
      <c r="B576">
        <v>574</v>
      </c>
      <c r="C576" s="35">
        <f t="shared" ca="1" si="209"/>
        <v>-27000</v>
      </c>
      <c r="D576" s="46">
        <f ca="1">IF(AB575&gt;0,ROUND(PMT(EvalSheet!$F$92/12,EvalSheet!$F$96*12,-C576),5),0)</f>
        <v>0</v>
      </c>
      <c r="E576" s="6">
        <f t="shared" ca="1" si="203"/>
        <v>0</v>
      </c>
      <c r="F576" s="2">
        <f t="shared" ca="1" si="192"/>
        <v>0</v>
      </c>
      <c r="G576" s="80">
        <f t="shared" ca="1" si="193"/>
        <v>0</v>
      </c>
      <c r="H576" s="79">
        <f t="shared" ca="1" si="194"/>
        <v>0</v>
      </c>
      <c r="I576" s="80">
        <f t="shared" ca="1" si="195"/>
        <v>0</v>
      </c>
      <c r="J576" s="80">
        <f t="shared" ca="1" si="196"/>
        <v>0</v>
      </c>
      <c r="K576" s="6">
        <f t="shared" ca="1" si="204"/>
        <v>0</v>
      </c>
      <c r="L576" s="7">
        <v>0</v>
      </c>
      <c r="M576" s="7">
        <f t="shared" ca="1" si="205"/>
        <v>0</v>
      </c>
      <c r="N576" s="7">
        <f t="shared" ca="1" si="206"/>
        <v>0</v>
      </c>
      <c r="O576" s="7">
        <f t="shared" ca="1" si="207"/>
        <v>0</v>
      </c>
      <c r="P576" s="7">
        <f t="shared" ca="1" si="208"/>
        <v>0</v>
      </c>
      <c r="Q576" s="6">
        <f t="shared" ca="1" si="210"/>
        <v>0</v>
      </c>
      <c r="R576" s="7">
        <f t="shared" ca="1" si="211"/>
        <v>0</v>
      </c>
      <c r="S576" s="2">
        <f t="shared" ca="1" si="197"/>
        <v>0</v>
      </c>
      <c r="T576" s="80">
        <f t="shared" ca="1" si="198"/>
        <v>0</v>
      </c>
      <c r="U576" s="79">
        <f t="shared" ca="1" si="199"/>
        <v>0</v>
      </c>
      <c r="V576" s="80">
        <f t="shared" ca="1" si="200"/>
        <v>0</v>
      </c>
      <c r="W576" s="80">
        <f t="shared" ca="1" si="201"/>
        <v>0</v>
      </c>
      <c r="X576">
        <f t="shared" ca="1" si="212"/>
        <v>0</v>
      </c>
      <c r="Y576" s="35">
        <f t="shared" ca="1" si="202"/>
        <v>0</v>
      </c>
      <c r="Z576" s="35">
        <f t="shared" ca="1" si="213"/>
        <v>0</v>
      </c>
      <c r="AA576" s="42">
        <f t="shared" ca="1" si="214"/>
        <v>0</v>
      </c>
      <c r="AB576" s="42">
        <f t="shared" ca="1" si="215"/>
        <v>0</v>
      </c>
    </row>
    <row r="577" spans="2:28" x14ac:dyDescent="0.25">
      <c r="B577">
        <v>575</v>
      </c>
      <c r="C577" s="35">
        <f t="shared" ca="1" si="209"/>
        <v>-27000</v>
      </c>
      <c r="D577" s="46">
        <f ca="1">IF(AB576&gt;0,ROUND(PMT(EvalSheet!$F$92/12,EvalSheet!$F$96*12,-C577),5),0)</f>
        <v>0</v>
      </c>
      <c r="E577" s="6">
        <f t="shared" ca="1" si="203"/>
        <v>0</v>
      </c>
      <c r="F577" s="2">
        <f t="shared" ca="1" si="192"/>
        <v>0</v>
      </c>
      <c r="G577" s="80">
        <f t="shared" ca="1" si="193"/>
        <v>0</v>
      </c>
      <c r="H577" s="79">
        <f t="shared" ca="1" si="194"/>
        <v>0</v>
      </c>
      <c r="I577" s="80">
        <f t="shared" ca="1" si="195"/>
        <v>0</v>
      </c>
      <c r="J577" s="80">
        <f t="shared" ca="1" si="196"/>
        <v>0</v>
      </c>
      <c r="K577" s="6">
        <f t="shared" ca="1" si="204"/>
        <v>0</v>
      </c>
      <c r="L577" s="7">
        <v>0</v>
      </c>
      <c r="M577" s="7">
        <f t="shared" ca="1" si="205"/>
        <v>0</v>
      </c>
      <c r="N577" s="7">
        <f t="shared" ca="1" si="206"/>
        <v>0</v>
      </c>
      <c r="O577" s="7">
        <f t="shared" ca="1" si="207"/>
        <v>0</v>
      </c>
      <c r="P577" s="7">
        <f t="shared" ca="1" si="208"/>
        <v>0</v>
      </c>
      <c r="Q577" s="6">
        <f t="shared" ca="1" si="210"/>
        <v>0</v>
      </c>
      <c r="R577" s="7">
        <f t="shared" ca="1" si="211"/>
        <v>0</v>
      </c>
      <c r="S577" s="2">
        <f t="shared" ca="1" si="197"/>
        <v>0</v>
      </c>
      <c r="T577" s="80">
        <f t="shared" ca="1" si="198"/>
        <v>0</v>
      </c>
      <c r="U577" s="79">
        <f t="shared" ca="1" si="199"/>
        <v>0</v>
      </c>
      <c r="V577" s="80">
        <f t="shared" ca="1" si="200"/>
        <v>0</v>
      </c>
      <c r="W577" s="80">
        <f t="shared" ca="1" si="201"/>
        <v>0</v>
      </c>
      <c r="X577">
        <f t="shared" ca="1" si="212"/>
        <v>0</v>
      </c>
      <c r="Y577" s="35">
        <f t="shared" ca="1" si="202"/>
        <v>0</v>
      </c>
      <c r="Z577" s="35">
        <f t="shared" ca="1" si="213"/>
        <v>0</v>
      </c>
      <c r="AA577" s="42">
        <f t="shared" ca="1" si="214"/>
        <v>0</v>
      </c>
      <c r="AB577" s="42">
        <f t="shared" ca="1" si="215"/>
        <v>0</v>
      </c>
    </row>
    <row r="578" spans="2:28" x14ac:dyDescent="0.25">
      <c r="B578">
        <v>576</v>
      </c>
      <c r="C578" s="35">
        <f t="shared" ca="1" si="209"/>
        <v>-27000</v>
      </c>
      <c r="D578" s="46">
        <f ca="1">IF(AB577&gt;0,ROUND(PMT(EvalSheet!$F$92/12,EvalSheet!$F$96*12,-C578),5),0)</f>
        <v>0</v>
      </c>
      <c r="E578" s="6">
        <f t="shared" ca="1" si="203"/>
        <v>0</v>
      </c>
      <c r="F578" s="2">
        <f t="shared" ca="1" si="192"/>
        <v>0</v>
      </c>
      <c r="G578" s="80">
        <f t="shared" ca="1" si="193"/>
        <v>0</v>
      </c>
      <c r="H578" s="79">
        <f t="shared" ca="1" si="194"/>
        <v>0</v>
      </c>
      <c r="I578" s="80">
        <f t="shared" ca="1" si="195"/>
        <v>0</v>
      </c>
      <c r="J578" s="80">
        <f t="shared" ca="1" si="196"/>
        <v>0</v>
      </c>
      <c r="K578" s="6">
        <f t="shared" ca="1" si="204"/>
        <v>0</v>
      </c>
      <c r="L578" s="7">
        <v>0</v>
      </c>
      <c r="M578" s="7">
        <f t="shared" ca="1" si="205"/>
        <v>0</v>
      </c>
      <c r="N578" s="7">
        <f t="shared" ca="1" si="206"/>
        <v>0</v>
      </c>
      <c r="O578" s="7">
        <f t="shared" ca="1" si="207"/>
        <v>0</v>
      </c>
      <c r="P578" s="7">
        <f t="shared" ca="1" si="208"/>
        <v>0</v>
      </c>
      <c r="Q578" s="6">
        <f t="shared" ca="1" si="210"/>
        <v>0</v>
      </c>
      <c r="R578" s="7">
        <f t="shared" ca="1" si="211"/>
        <v>0</v>
      </c>
      <c r="S578" s="2">
        <f t="shared" ca="1" si="197"/>
        <v>0</v>
      </c>
      <c r="T578" s="80">
        <f t="shared" ca="1" si="198"/>
        <v>0</v>
      </c>
      <c r="U578" s="79">
        <f t="shared" ca="1" si="199"/>
        <v>0</v>
      </c>
      <c r="V578" s="80">
        <f t="shared" ca="1" si="200"/>
        <v>0</v>
      </c>
      <c r="W578" s="80">
        <f t="shared" ca="1" si="201"/>
        <v>0</v>
      </c>
      <c r="X578">
        <f t="shared" ca="1" si="212"/>
        <v>0</v>
      </c>
      <c r="Y578" s="35">
        <f t="shared" ca="1" si="202"/>
        <v>0</v>
      </c>
      <c r="Z578" s="35">
        <f t="shared" ca="1" si="213"/>
        <v>0</v>
      </c>
      <c r="AA578" s="42">
        <f t="shared" ca="1" si="214"/>
        <v>0</v>
      </c>
      <c r="AB578" s="42">
        <f t="shared" ca="1" si="215"/>
        <v>0</v>
      </c>
    </row>
    <row r="579" spans="2:28" x14ac:dyDescent="0.25">
      <c r="B579">
        <v>577</v>
      </c>
      <c r="C579" s="35">
        <f t="shared" ca="1" si="209"/>
        <v>-27000</v>
      </c>
      <c r="D579" s="46">
        <f ca="1">IF(AB578&gt;0,ROUND(PMT(EvalSheet!$F$92/12,EvalSheet!$F$96*12,-C579),5),0)</f>
        <v>0</v>
      </c>
      <c r="E579" s="6">
        <f t="shared" ca="1" si="203"/>
        <v>0</v>
      </c>
      <c r="F579" s="2">
        <f t="shared" ref="F579:F642" ca="1" si="216">INT(E579)</f>
        <v>0</v>
      </c>
      <c r="G579" s="80">
        <f t="shared" ref="G579:G642" ca="1" si="217">INT((E579-F579)*10)/10</f>
        <v>0</v>
      </c>
      <c r="H579" s="79">
        <f t="shared" ref="H579:H642" ca="1" si="218">E579-F579-G579</f>
        <v>0</v>
      </c>
      <c r="I579" s="80">
        <f t="shared" ref="I579:I642" ca="1" si="219">IF(OR(H579=0.05,H579=0),H579,IF(AND(H579&gt;0.051,H579&lt;0.1),0.1,IF(AND(H579&gt;0.001,H579&lt;0.05),0.05,H579)))</f>
        <v>0</v>
      </c>
      <c r="J579" s="80">
        <f t="shared" ref="J579:J642" ca="1" si="220">F579+G579+I579</f>
        <v>0</v>
      </c>
      <c r="K579" s="6">
        <f t="shared" ca="1" si="204"/>
        <v>0</v>
      </c>
      <c r="L579" s="7">
        <v>0</v>
      </c>
      <c r="M579" s="7">
        <f t="shared" ca="1" si="205"/>
        <v>0</v>
      </c>
      <c r="N579" s="7">
        <f t="shared" ca="1" si="206"/>
        <v>0</v>
      </c>
      <c r="O579" s="7">
        <f t="shared" ca="1" si="207"/>
        <v>0</v>
      </c>
      <c r="P579" s="7">
        <f t="shared" ca="1" si="208"/>
        <v>0</v>
      </c>
      <c r="Q579" s="6">
        <f t="shared" ca="1" si="210"/>
        <v>0</v>
      </c>
      <c r="R579" s="7">
        <f t="shared" ca="1" si="211"/>
        <v>0</v>
      </c>
      <c r="S579" s="2">
        <f t="shared" ref="S579:S642" ca="1" si="221">INT(R579)</f>
        <v>0</v>
      </c>
      <c r="T579" s="80">
        <f t="shared" ref="T579:T642" ca="1" si="222">INT((R579-S579)*10)/10</f>
        <v>0</v>
      </c>
      <c r="U579" s="79">
        <f t="shared" ref="U579:U642" ca="1" si="223">R579-S579-T579</f>
        <v>0</v>
      </c>
      <c r="V579" s="80">
        <f t="shared" ref="V579:V642" ca="1" si="224">IF(OR(U579=0.05,U579=0),U579,IF(AND(U579&gt;0.051,U579&lt;0.1),0.1,IF(AND(U579&gt;0.001,U579&lt;0.05),0.05,U579)))</f>
        <v>0</v>
      </c>
      <c r="W579" s="80">
        <f t="shared" ref="W579:W642" ca="1" si="225">S579+T579+V579</f>
        <v>0</v>
      </c>
      <c r="X579">
        <f t="shared" ca="1" si="212"/>
        <v>0</v>
      </c>
      <c r="Y579" s="35">
        <f t="shared" ca="1" si="202"/>
        <v>0</v>
      </c>
      <c r="Z579" s="35">
        <f t="shared" ca="1" si="213"/>
        <v>0</v>
      </c>
      <c r="AA579" s="42">
        <f t="shared" ca="1" si="214"/>
        <v>0</v>
      </c>
      <c r="AB579" s="42">
        <f t="shared" ca="1" si="215"/>
        <v>0</v>
      </c>
    </row>
    <row r="580" spans="2:28" x14ac:dyDescent="0.25">
      <c r="B580">
        <v>578</v>
      </c>
      <c r="C580" s="35">
        <f t="shared" ca="1" si="209"/>
        <v>-27000</v>
      </c>
      <c r="D580" s="46">
        <f ca="1">IF(AB579&gt;0,ROUND(PMT(EvalSheet!$F$92/12,EvalSheet!$F$96*12,-C580),5),0)</f>
        <v>0</v>
      </c>
      <c r="E580" s="6">
        <f t="shared" ca="1" si="203"/>
        <v>0</v>
      </c>
      <c r="F580" s="2">
        <f t="shared" ca="1" si="216"/>
        <v>0</v>
      </c>
      <c r="G580" s="80">
        <f t="shared" ca="1" si="217"/>
        <v>0</v>
      </c>
      <c r="H580" s="79">
        <f t="shared" ca="1" si="218"/>
        <v>0</v>
      </c>
      <c r="I580" s="80">
        <f t="shared" ca="1" si="219"/>
        <v>0</v>
      </c>
      <c r="J580" s="80">
        <f t="shared" ca="1" si="220"/>
        <v>0</v>
      </c>
      <c r="K580" s="6">
        <f t="shared" ca="1" si="204"/>
        <v>0</v>
      </c>
      <c r="L580" s="7">
        <v>0</v>
      </c>
      <c r="M580" s="7">
        <f t="shared" ca="1" si="205"/>
        <v>0</v>
      </c>
      <c r="N580" s="7">
        <f t="shared" ca="1" si="206"/>
        <v>0</v>
      </c>
      <c r="O580" s="7">
        <f t="shared" ca="1" si="207"/>
        <v>0</v>
      </c>
      <c r="P580" s="7">
        <f t="shared" ca="1" si="208"/>
        <v>0</v>
      </c>
      <c r="Q580" s="6">
        <f t="shared" ca="1" si="210"/>
        <v>0</v>
      </c>
      <c r="R580" s="7">
        <f t="shared" ca="1" si="211"/>
        <v>0</v>
      </c>
      <c r="S580" s="2">
        <f t="shared" ca="1" si="221"/>
        <v>0</v>
      </c>
      <c r="T580" s="80">
        <f t="shared" ca="1" si="222"/>
        <v>0</v>
      </c>
      <c r="U580" s="79">
        <f t="shared" ca="1" si="223"/>
        <v>0</v>
      </c>
      <c r="V580" s="80">
        <f t="shared" ca="1" si="224"/>
        <v>0</v>
      </c>
      <c r="W580" s="80">
        <f t="shared" ca="1" si="225"/>
        <v>0</v>
      </c>
      <c r="X580">
        <f t="shared" ca="1" si="212"/>
        <v>0</v>
      </c>
      <c r="Y580" s="35">
        <f t="shared" ref="Y580:Y643" ca="1" si="226">ROUND(D580+J580+W580+X580,2)</f>
        <v>0</v>
      </c>
      <c r="Z580" s="35">
        <f t="shared" ca="1" si="213"/>
        <v>0</v>
      </c>
      <c r="AA580" s="42">
        <f t="shared" ca="1" si="214"/>
        <v>0</v>
      </c>
      <c r="AB580" s="42">
        <f t="shared" ca="1" si="215"/>
        <v>0</v>
      </c>
    </row>
    <row r="581" spans="2:28" x14ac:dyDescent="0.25">
      <c r="B581">
        <v>579</v>
      </c>
      <c r="C581" s="35">
        <f t="shared" ca="1" si="209"/>
        <v>-27000</v>
      </c>
      <c r="D581" s="46">
        <f ca="1">IF(AB580&gt;0,ROUND(PMT(EvalSheet!$F$92/12,EvalSheet!$F$96*12,-C581),5),0)</f>
        <v>0</v>
      </c>
      <c r="E581" s="6">
        <f t="shared" ref="E581:E644" ca="1" si="227">IF(AB580&gt;0,ROUND(C581*$E$1/1000,2),0)</f>
        <v>0</v>
      </c>
      <c r="F581" s="2">
        <f t="shared" ca="1" si="216"/>
        <v>0</v>
      </c>
      <c r="G581" s="80">
        <f t="shared" ca="1" si="217"/>
        <v>0</v>
      </c>
      <c r="H581" s="79">
        <f t="shared" ca="1" si="218"/>
        <v>0</v>
      </c>
      <c r="I581" s="80">
        <f t="shared" ca="1" si="219"/>
        <v>0</v>
      </c>
      <c r="J581" s="80">
        <f t="shared" ca="1" si="220"/>
        <v>0</v>
      </c>
      <c r="K581" s="6">
        <f t="shared" ref="K581:K644" ca="1" si="228">IF(AB580&gt;0,ROUND($D$1*$K$1,2),0)</f>
        <v>0</v>
      </c>
      <c r="L581" s="7">
        <v>0</v>
      </c>
      <c r="M581" s="7">
        <f t="shared" ref="M581:M644" ca="1" si="229">IF(AB580&gt;0,ROUND($D$1*$M$1,2),0)</f>
        <v>0</v>
      </c>
      <c r="N581" s="7">
        <f t="shared" ref="N581:N644" ca="1" si="230">IF(AB580&gt;0,ROUND($D$1*$N$1,2),0)</f>
        <v>0</v>
      </c>
      <c r="O581" s="7">
        <f t="shared" ref="O581:O644" ca="1" si="231">IF(AB580&gt;0,ROUND($D$1*$O$1,2),0)</f>
        <v>0</v>
      </c>
      <c r="P581" s="7">
        <f t="shared" ref="P581:P644" ca="1" si="232">IF(AB580&gt;0,ROUND($D$1*$P$1,2),0)</f>
        <v>0</v>
      </c>
      <c r="Q581" s="6">
        <f t="shared" ca="1" si="210"/>
        <v>0</v>
      </c>
      <c r="R581" s="7">
        <f t="shared" ca="1" si="211"/>
        <v>0</v>
      </c>
      <c r="S581" s="2">
        <f t="shared" ca="1" si="221"/>
        <v>0</v>
      </c>
      <c r="T581" s="80">
        <f t="shared" ca="1" si="222"/>
        <v>0</v>
      </c>
      <c r="U581" s="79">
        <f t="shared" ca="1" si="223"/>
        <v>0</v>
      </c>
      <c r="V581" s="80">
        <f t="shared" ca="1" si="224"/>
        <v>0</v>
      </c>
      <c r="W581" s="80">
        <f t="shared" ca="1" si="225"/>
        <v>0</v>
      </c>
      <c r="X581">
        <f t="shared" ca="1" si="212"/>
        <v>0</v>
      </c>
      <c r="Y581" s="35">
        <f t="shared" ca="1" si="226"/>
        <v>0</v>
      </c>
      <c r="Z581" s="35">
        <f t="shared" ca="1" si="213"/>
        <v>0</v>
      </c>
      <c r="AA581" s="42">
        <f t="shared" ca="1" si="214"/>
        <v>0</v>
      </c>
      <c r="AB581" s="42">
        <f t="shared" ca="1" si="215"/>
        <v>0</v>
      </c>
    </row>
    <row r="582" spans="2:28" x14ac:dyDescent="0.25">
      <c r="B582">
        <v>580</v>
      </c>
      <c r="C582" s="35">
        <f t="shared" ca="1" si="209"/>
        <v>-27000</v>
      </c>
      <c r="D582" s="46">
        <f ca="1">IF(AB581&gt;0,ROUND(PMT(EvalSheet!$F$92/12,EvalSheet!$F$96*12,-C582),5),0)</f>
        <v>0</v>
      </c>
      <c r="E582" s="6">
        <f t="shared" ca="1" si="227"/>
        <v>0</v>
      </c>
      <c r="F582" s="2">
        <f t="shared" ca="1" si="216"/>
        <v>0</v>
      </c>
      <c r="G582" s="80">
        <f t="shared" ca="1" si="217"/>
        <v>0</v>
      </c>
      <c r="H582" s="79">
        <f t="shared" ca="1" si="218"/>
        <v>0</v>
      </c>
      <c r="I582" s="80">
        <f t="shared" ca="1" si="219"/>
        <v>0</v>
      </c>
      <c r="J582" s="80">
        <f t="shared" ca="1" si="220"/>
        <v>0</v>
      </c>
      <c r="K582" s="6">
        <f t="shared" ca="1" si="228"/>
        <v>0</v>
      </c>
      <c r="L582" s="7">
        <v>0</v>
      </c>
      <c r="M582" s="7">
        <f t="shared" ca="1" si="229"/>
        <v>0</v>
      </c>
      <c r="N582" s="7">
        <f t="shared" ca="1" si="230"/>
        <v>0</v>
      </c>
      <c r="O582" s="7">
        <f t="shared" ca="1" si="231"/>
        <v>0</v>
      </c>
      <c r="P582" s="7">
        <f t="shared" ca="1" si="232"/>
        <v>0</v>
      </c>
      <c r="Q582" s="6">
        <f t="shared" ca="1" si="210"/>
        <v>0</v>
      </c>
      <c r="R582" s="7">
        <f t="shared" ca="1" si="211"/>
        <v>0</v>
      </c>
      <c r="S582" s="2">
        <f t="shared" ca="1" si="221"/>
        <v>0</v>
      </c>
      <c r="T582" s="80">
        <f t="shared" ca="1" si="222"/>
        <v>0</v>
      </c>
      <c r="U582" s="79">
        <f t="shared" ca="1" si="223"/>
        <v>0</v>
      </c>
      <c r="V582" s="80">
        <f t="shared" ca="1" si="224"/>
        <v>0</v>
      </c>
      <c r="W582" s="80">
        <f t="shared" ca="1" si="225"/>
        <v>0</v>
      </c>
      <c r="X582">
        <f t="shared" ca="1" si="212"/>
        <v>0</v>
      </c>
      <c r="Y582" s="35">
        <f t="shared" ca="1" si="226"/>
        <v>0</v>
      </c>
      <c r="Z582" s="35">
        <f t="shared" ca="1" si="213"/>
        <v>0</v>
      </c>
      <c r="AA582" s="42">
        <f t="shared" ca="1" si="214"/>
        <v>0</v>
      </c>
      <c r="AB582" s="42">
        <f t="shared" ca="1" si="215"/>
        <v>0</v>
      </c>
    </row>
    <row r="583" spans="2:28" x14ac:dyDescent="0.25">
      <c r="B583">
        <v>581</v>
      </c>
      <c r="C583" s="35">
        <f t="shared" ref="C583:C646" ca="1" si="233">IF(AB582&gt;0,C582-1000,C582)</f>
        <v>-27000</v>
      </c>
      <c r="D583" s="46">
        <f ca="1">IF(AB582&gt;0,ROUND(PMT(EvalSheet!$F$92/12,EvalSheet!$F$96*12,-C583),5),0)</f>
        <v>0</v>
      </c>
      <c r="E583" s="6">
        <f t="shared" ca="1" si="227"/>
        <v>0</v>
      </c>
      <c r="F583" s="2">
        <f t="shared" ca="1" si="216"/>
        <v>0</v>
      </c>
      <c r="G583" s="80">
        <f t="shared" ca="1" si="217"/>
        <v>0</v>
      </c>
      <c r="H583" s="79">
        <f t="shared" ca="1" si="218"/>
        <v>0</v>
      </c>
      <c r="I583" s="80">
        <f t="shared" ca="1" si="219"/>
        <v>0</v>
      </c>
      <c r="J583" s="80">
        <f t="shared" ca="1" si="220"/>
        <v>0</v>
      </c>
      <c r="K583" s="6">
        <f t="shared" ca="1" si="228"/>
        <v>0</v>
      </c>
      <c r="L583" s="7">
        <v>0</v>
      </c>
      <c r="M583" s="7">
        <f t="shared" ca="1" si="229"/>
        <v>0</v>
      </c>
      <c r="N583" s="7">
        <f t="shared" ca="1" si="230"/>
        <v>0</v>
      </c>
      <c r="O583" s="7">
        <f t="shared" ca="1" si="231"/>
        <v>0</v>
      </c>
      <c r="P583" s="7">
        <f t="shared" ca="1" si="232"/>
        <v>0</v>
      </c>
      <c r="Q583" s="6">
        <f t="shared" ref="Q583:Q646" ca="1" si="234">IF(AB582&gt;0,K583+SUM(M583:P583),0)</f>
        <v>0</v>
      </c>
      <c r="R583" s="7">
        <f t="shared" ref="R583:R646" ca="1" si="235">IF(AB582&gt;0,ROUND(Q583/12,2),0)</f>
        <v>0</v>
      </c>
      <c r="S583" s="2">
        <f t="shared" ca="1" si="221"/>
        <v>0</v>
      </c>
      <c r="T583" s="80">
        <f t="shared" ca="1" si="222"/>
        <v>0</v>
      </c>
      <c r="U583" s="79">
        <f t="shared" ca="1" si="223"/>
        <v>0</v>
      </c>
      <c r="V583" s="80">
        <f t="shared" ca="1" si="224"/>
        <v>0</v>
      </c>
      <c r="W583" s="80">
        <f t="shared" ca="1" si="225"/>
        <v>0</v>
      </c>
      <c r="X583">
        <f t="shared" ref="X583:X646" ca="1" si="236">IF(AB582&gt;0,X582,0)</f>
        <v>0</v>
      </c>
      <c r="Y583" s="35">
        <f t="shared" ca="1" si="226"/>
        <v>0</v>
      </c>
      <c r="Z583" s="35">
        <f t="shared" ref="Z583:Z646" ca="1" si="237">IF(AND(Y583&gt;0,Y584=0),Y583,0)</f>
        <v>0</v>
      </c>
      <c r="AA583" s="42">
        <f t="shared" ref="AA583:AA646" ca="1" si="238">IF(AB582&gt;0,AA582,0)</f>
        <v>0</v>
      </c>
      <c r="AB583" s="42">
        <f t="shared" ref="AB583:AB646" ca="1" si="239">IF(ROUND(Y583-AA583,2)&gt;0,ROUND(Y583-AA583,2),0)</f>
        <v>0</v>
      </c>
    </row>
    <row r="584" spans="2:28" x14ac:dyDescent="0.25">
      <c r="B584">
        <v>582</v>
      </c>
      <c r="C584" s="35">
        <f t="shared" ca="1" si="233"/>
        <v>-27000</v>
      </c>
      <c r="D584" s="46">
        <f ca="1">IF(AB583&gt;0,ROUND(PMT(EvalSheet!$F$92/12,EvalSheet!$F$96*12,-C584),5),0)</f>
        <v>0</v>
      </c>
      <c r="E584" s="6">
        <f t="shared" ca="1" si="227"/>
        <v>0</v>
      </c>
      <c r="F584" s="2">
        <f t="shared" ca="1" si="216"/>
        <v>0</v>
      </c>
      <c r="G584" s="80">
        <f t="shared" ca="1" si="217"/>
        <v>0</v>
      </c>
      <c r="H584" s="79">
        <f t="shared" ca="1" si="218"/>
        <v>0</v>
      </c>
      <c r="I584" s="80">
        <f t="shared" ca="1" si="219"/>
        <v>0</v>
      </c>
      <c r="J584" s="80">
        <f t="shared" ca="1" si="220"/>
        <v>0</v>
      </c>
      <c r="K584" s="6">
        <f t="shared" ca="1" si="228"/>
        <v>0</v>
      </c>
      <c r="L584" s="7">
        <v>0</v>
      </c>
      <c r="M584" s="7">
        <f t="shared" ca="1" si="229"/>
        <v>0</v>
      </c>
      <c r="N584" s="7">
        <f t="shared" ca="1" si="230"/>
        <v>0</v>
      </c>
      <c r="O584" s="7">
        <f t="shared" ca="1" si="231"/>
        <v>0</v>
      </c>
      <c r="P584" s="7">
        <f t="shared" ca="1" si="232"/>
        <v>0</v>
      </c>
      <c r="Q584" s="6">
        <f t="shared" ca="1" si="234"/>
        <v>0</v>
      </c>
      <c r="R584" s="7">
        <f t="shared" ca="1" si="235"/>
        <v>0</v>
      </c>
      <c r="S584" s="2">
        <f t="shared" ca="1" si="221"/>
        <v>0</v>
      </c>
      <c r="T584" s="80">
        <f t="shared" ca="1" si="222"/>
        <v>0</v>
      </c>
      <c r="U584" s="79">
        <f t="shared" ca="1" si="223"/>
        <v>0</v>
      </c>
      <c r="V584" s="80">
        <f t="shared" ca="1" si="224"/>
        <v>0</v>
      </c>
      <c r="W584" s="80">
        <f t="shared" ca="1" si="225"/>
        <v>0</v>
      </c>
      <c r="X584">
        <f t="shared" ca="1" si="236"/>
        <v>0</v>
      </c>
      <c r="Y584" s="35">
        <f t="shared" ca="1" si="226"/>
        <v>0</v>
      </c>
      <c r="Z584" s="35">
        <f t="shared" ca="1" si="237"/>
        <v>0</v>
      </c>
      <c r="AA584" s="42">
        <f t="shared" ca="1" si="238"/>
        <v>0</v>
      </c>
      <c r="AB584" s="42">
        <f t="shared" ca="1" si="239"/>
        <v>0</v>
      </c>
    </row>
    <row r="585" spans="2:28" x14ac:dyDescent="0.25">
      <c r="B585">
        <v>583</v>
      </c>
      <c r="C585" s="35">
        <f t="shared" ca="1" si="233"/>
        <v>-27000</v>
      </c>
      <c r="D585" s="46">
        <f ca="1">IF(AB584&gt;0,ROUND(PMT(EvalSheet!$F$92/12,EvalSheet!$F$96*12,-C585),5),0)</f>
        <v>0</v>
      </c>
      <c r="E585" s="6">
        <f t="shared" ca="1" si="227"/>
        <v>0</v>
      </c>
      <c r="F585" s="2">
        <f t="shared" ca="1" si="216"/>
        <v>0</v>
      </c>
      <c r="G585" s="80">
        <f t="shared" ca="1" si="217"/>
        <v>0</v>
      </c>
      <c r="H585" s="79">
        <f t="shared" ca="1" si="218"/>
        <v>0</v>
      </c>
      <c r="I585" s="80">
        <f t="shared" ca="1" si="219"/>
        <v>0</v>
      </c>
      <c r="J585" s="80">
        <f t="shared" ca="1" si="220"/>
        <v>0</v>
      </c>
      <c r="K585" s="6">
        <f t="shared" ca="1" si="228"/>
        <v>0</v>
      </c>
      <c r="L585" s="7">
        <v>0</v>
      </c>
      <c r="M585" s="7">
        <f t="shared" ca="1" si="229"/>
        <v>0</v>
      </c>
      <c r="N585" s="7">
        <f t="shared" ca="1" si="230"/>
        <v>0</v>
      </c>
      <c r="O585" s="7">
        <f t="shared" ca="1" si="231"/>
        <v>0</v>
      </c>
      <c r="P585" s="7">
        <f t="shared" ca="1" si="232"/>
        <v>0</v>
      </c>
      <c r="Q585" s="6">
        <f t="shared" ca="1" si="234"/>
        <v>0</v>
      </c>
      <c r="R585" s="7">
        <f t="shared" ca="1" si="235"/>
        <v>0</v>
      </c>
      <c r="S585" s="2">
        <f t="shared" ca="1" si="221"/>
        <v>0</v>
      </c>
      <c r="T585" s="80">
        <f t="shared" ca="1" si="222"/>
        <v>0</v>
      </c>
      <c r="U585" s="79">
        <f t="shared" ca="1" si="223"/>
        <v>0</v>
      </c>
      <c r="V585" s="80">
        <f t="shared" ca="1" si="224"/>
        <v>0</v>
      </c>
      <c r="W585" s="80">
        <f t="shared" ca="1" si="225"/>
        <v>0</v>
      </c>
      <c r="X585">
        <f t="shared" ca="1" si="236"/>
        <v>0</v>
      </c>
      <c r="Y585" s="35">
        <f t="shared" ca="1" si="226"/>
        <v>0</v>
      </c>
      <c r="Z585" s="35">
        <f t="shared" ca="1" si="237"/>
        <v>0</v>
      </c>
      <c r="AA585" s="42">
        <f t="shared" ca="1" si="238"/>
        <v>0</v>
      </c>
      <c r="AB585" s="42">
        <f t="shared" ca="1" si="239"/>
        <v>0</v>
      </c>
    </row>
    <row r="586" spans="2:28" x14ac:dyDescent="0.25">
      <c r="B586">
        <v>584</v>
      </c>
      <c r="C586" s="35">
        <f t="shared" ca="1" si="233"/>
        <v>-27000</v>
      </c>
      <c r="D586" s="46">
        <f ca="1">IF(AB585&gt;0,ROUND(PMT(EvalSheet!$F$92/12,EvalSheet!$F$96*12,-C586),5),0)</f>
        <v>0</v>
      </c>
      <c r="E586" s="6">
        <f t="shared" ca="1" si="227"/>
        <v>0</v>
      </c>
      <c r="F586" s="2">
        <f t="shared" ca="1" si="216"/>
        <v>0</v>
      </c>
      <c r="G586" s="80">
        <f t="shared" ca="1" si="217"/>
        <v>0</v>
      </c>
      <c r="H586" s="79">
        <f t="shared" ca="1" si="218"/>
        <v>0</v>
      </c>
      <c r="I586" s="80">
        <f t="shared" ca="1" si="219"/>
        <v>0</v>
      </c>
      <c r="J586" s="80">
        <f t="shared" ca="1" si="220"/>
        <v>0</v>
      </c>
      <c r="K586" s="6">
        <f t="shared" ca="1" si="228"/>
        <v>0</v>
      </c>
      <c r="L586" s="7">
        <v>0</v>
      </c>
      <c r="M586" s="7">
        <f t="shared" ca="1" si="229"/>
        <v>0</v>
      </c>
      <c r="N586" s="7">
        <f t="shared" ca="1" si="230"/>
        <v>0</v>
      </c>
      <c r="O586" s="7">
        <f t="shared" ca="1" si="231"/>
        <v>0</v>
      </c>
      <c r="P586" s="7">
        <f t="shared" ca="1" si="232"/>
        <v>0</v>
      </c>
      <c r="Q586" s="6">
        <f t="shared" ca="1" si="234"/>
        <v>0</v>
      </c>
      <c r="R586" s="7">
        <f t="shared" ca="1" si="235"/>
        <v>0</v>
      </c>
      <c r="S586" s="2">
        <f t="shared" ca="1" si="221"/>
        <v>0</v>
      </c>
      <c r="T586" s="80">
        <f t="shared" ca="1" si="222"/>
        <v>0</v>
      </c>
      <c r="U586" s="79">
        <f t="shared" ca="1" si="223"/>
        <v>0</v>
      </c>
      <c r="V586" s="80">
        <f t="shared" ca="1" si="224"/>
        <v>0</v>
      </c>
      <c r="W586" s="80">
        <f t="shared" ca="1" si="225"/>
        <v>0</v>
      </c>
      <c r="X586">
        <f t="shared" ca="1" si="236"/>
        <v>0</v>
      </c>
      <c r="Y586" s="35">
        <f t="shared" ca="1" si="226"/>
        <v>0</v>
      </c>
      <c r="Z586" s="35">
        <f t="shared" ca="1" si="237"/>
        <v>0</v>
      </c>
      <c r="AA586" s="42">
        <f t="shared" ca="1" si="238"/>
        <v>0</v>
      </c>
      <c r="AB586" s="42">
        <f t="shared" ca="1" si="239"/>
        <v>0</v>
      </c>
    </row>
    <row r="587" spans="2:28" x14ac:dyDescent="0.25">
      <c r="B587">
        <v>585</v>
      </c>
      <c r="C587" s="35">
        <f t="shared" ca="1" si="233"/>
        <v>-27000</v>
      </c>
      <c r="D587" s="46">
        <f ca="1">IF(AB586&gt;0,ROUND(PMT(EvalSheet!$F$92/12,EvalSheet!$F$96*12,-C587),5),0)</f>
        <v>0</v>
      </c>
      <c r="E587" s="6">
        <f t="shared" ca="1" si="227"/>
        <v>0</v>
      </c>
      <c r="F587" s="2">
        <f t="shared" ca="1" si="216"/>
        <v>0</v>
      </c>
      <c r="G587" s="80">
        <f t="shared" ca="1" si="217"/>
        <v>0</v>
      </c>
      <c r="H587" s="79">
        <f t="shared" ca="1" si="218"/>
        <v>0</v>
      </c>
      <c r="I587" s="80">
        <f t="shared" ca="1" si="219"/>
        <v>0</v>
      </c>
      <c r="J587" s="80">
        <f t="shared" ca="1" si="220"/>
        <v>0</v>
      </c>
      <c r="K587" s="6">
        <f t="shared" ca="1" si="228"/>
        <v>0</v>
      </c>
      <c r="L587" s="7">
        <v>0</v>
      </c>
      <c r="M587" s="7">
        <f t="shared" ca="1" si="229"/>
        <v>0</v>
      </c>
      <c r="N587" s="7">
        <f t="shared" ca="1" si="230"/>
        <v>0</v>
      </c>
      <c r="O587" s="7">
        <f t="shared" ca="1" si="231"/>
        <v>0</v>
      </c>
      <c r="P587" s="7">
        <f t="shared" ca="1" si="232"/>
        <v>0</v>
      </c>
      <c r="Q587" s="6">
        <f t="shared" ca="1" si="234"/>
        <v>0</v>
      </c>
      <c r="R587" s="7">
        <f t="shared" ca="1" si="235"/>
        <v>0</v>
      </c>
      <c r="S587" s="2">
        <f t="shared" ca="1" si="221"/>
        <v>0</v>
      </c>
      <c r="T587" s="80">
        <f t="shared" ca="1" si="222"/>
        <v>0</v>
      </c>
      <c r="U587" s="79">
        <f t="shared" ca="1" si="223"/>
        <v>0</v>
      </c>
      <c r="V587" s="80">
        <f t="shared" ca="1" si="224"/>
        <v>0</v>
      </c>
      <c r="W587" s="80">
        <f t="shared" ca="1" si="225"/>
        <v>0</v>
      </c>
      <c r="X587">
        <f t="shared" ca="1" si="236"/>
        <v>0</v>
      </c>
      <c r="Y587" s="35">
        <f t="shared" ca="1" si="226"/>
        <v>0</v>
      </c>
      <c r="Z587" s="35">
        <f t="shared" ca="1" si="237"/>
        <v>0</v>
      </c>
      <c r="AA587" s="42">
        <f t="shared" ca="1" si="238"/>
        <v>0</v>
      </c>
      <c r="AB587" s="42">
        <f t="shared" ca="1" si="239"/>
        <v>0</v>
      </c>
    </row>
    <row r="588" spans="2:28" x14ac:dyDescent="0.25">
      <c r="B588">
        <v>586</v>
      </c>
      <c r="C588" s="35">
        <f t="shared" ca="1" si="233"/>
        <v>-27000</v>
      </c>
      <c r="D588" s="46">
        <f ca="1">IF(AB587&gt;0,ROUND(PMT(EvalSheet!$F$92/12,EvalSheet!$F$96*12,-C588),5),0)</f>
        <v>0</v>
      </c>
      <c r="E588" s="6">
        <f t="shared" ca="1" si="227"/>
        <v>0</v>
      </c>
      <c r="F588" s="2">
        <f t="shared" ca="1" si="216"/>
        <v>0</v>
      </c>
      <c r="G588" s="80">
        <f t="shared" ca="1" si="217"/>
        <v>0</v>
      </c>
      <c r="H588" s="79">
        <f t="shared" ca="1" si="218"/>
        <v>0</v>
      </c>
      <c r="I588" s="80">
        <f t="shared" ca="1" si="219"/>
        <v>0</v>
      </c>
      <c r="J588" s="80">
        <f t="shared" ca="1" si="220"/>
        <v>0</v>
      </c>
      <c r="K588" s="6">
        <f t="shared" ca="1" si="228"/>
        <v>0</v>
      </c>
      <c r="L588" s="7">
        <v>0</v>
      </c>
      <c r="M588" s="7">
        <f t="shared" ca="1" si="229"/>
        <v>0</v>
      </c>
      <c r="N588" s="7">
        <f t="shared" ca="1" si="230"/>
        <v>0</v>
      </c>
      <c r="O588" s="7">
        <f t="shared" ca="1" si="231"/>
        <v>0</v>
      </c>
      <c r="P588" s="7">
        <f t="shared" ca="1" si="232"/>
        <v>0</v>
      </c>
      <c r="Q588" s="6">
        <f t="shared" ca="1" si="234"/>
        <v>0</v>
      </c>
      <c r="R588" s="7">
        <f t="shared" ca="1" si="235"/>
        <v>0</v>
      </c>
      <c r="S588" s="2">
        <f t="shared" ca="1" si="221"/>
        <v>0</v>
      </c>
      <c r="T588" s="80">
        <f t="shared" ca="1" si="222"/>
        <v>0</v>
      </c>
      <c r="U588" s="79">
        <f t="shared" ca="1" si="223"/>
        <v>0</v>
      </c>
      <c r="V588" s="80">
        <f t="shared" ca="1" si="224"/>
        <v>0</v>
      </c>
      <c r="W588" s="80">
        <f t="shared" ca="1" si="225"/>
        <v>0</v>
      </c>
      <c r="X588">
        <f t="shared" ca="1" si="236"/>
        <v>0</v>
      </c>
      <c r="Y588" s="35">
        <f t="shared" ca="1" si="226"/>
        <v>0</v>
      </c>
      <c r="Z588" s="35">
        <f t="shared" ca="1" si="237"/>
        <v>0</v>
      </c>
      <c r="AA588" s="42">
        <f t="shared" ca="1" si="238"/>
        <v>0</v>
      </c>
      <c r="AB588" s="42">
        <f t="shared" ca="1" si="239"/>
        <v>0</v>
      </c>
    </row>
    <row r="589" spans="2:28" x14ac:dyDescent="0.25">
      <c r="B589">
        <v>587</v>
      </c>
      <c r="C589" s="35">
        <f t="shared" ca="1" si="233"/>
        <v>-27000</v>
      </c>
      <c r="D589" s="46">
        <f ca="1">IF(AB588&gt;0,ROUND(PMT(EvalSheet!$F$92/12,EvalSheet!$F$96*12,-C589),5),0)</f>
        <v>0</v>
      </c>
      <c r="E589" s="6">
        <f t="shared" ca="1" si="227"/>
        <v>0</v>
      </c>
      <c r="F589" s="2">
        <f t="shared" ca="1" si="216"/>
        <v>0</v>
      </c>
      <c r="G589" s="80">
        <f t="shared" ca="1" si="217"/>
        <v>0</v>
      </c>
      <c r="H589" s="79">
        <f t="shared" ca="1" si="218"/>
        <v>0</v>
      </c>
      <c r="I589" s="80">
        <f t="shared" ca="1" si="219"/>
        <v>0</v>
      </c>
      <c r="J589" s="80">
        <f t="shared" ca="1" si="220"/>
        <v>0</v>
      </c>
      <c r="K589" s="6">
        <f t="shared" ca="1" si="228"/>
        <v>0</v>
      </c>
      <c r="L589" s="7">
        <v>0</v>
      </c>
      <c r="M589" s="7">
        <f t="shared" ca="1" si="229"/>
        <v>0</v>
      </c>
      <c r="N589" s="7">
        <f t="shared" ca="1" si="230"/>
        <v>0</v>
      </c>
      <c r="O589" s="7">
        <f t="shared" ca="1" si="231"/>
        <v>0</v>
      </c>
      <c r="P589" s="7">
        <f t="shared" ca="1" si="232"/>
        <v>0</v>
      </c>
      <c r="Q589" s="6">
        <f t="shared" ca="1" si="234"/>
        <v>0</v>
      </c>
      <c r="R589" s="7">
        <f t="shared" ca="1" si="235"/>
        <v>0</v>
      </c>
      <c r="S589" s="2">
        <f t="shared" ca="1" si="221"/>
        <v>0</v>
      </c>
      <c r="T589" s="80">
        <f t="shared" ca="1" si="222"/>
        <v>0</v>
      </c>
      <c r="U589" s="79">
        <f t="shared" ca="1" si="223"/>
        <v>0</v>
      </c>
      <c r="V589" s="80">
        <f t="shared" ca="1" si="224"/>
        <v>0</v>
      </c>
      <c r="W589" s="80">
        <f t="shared" ca="1" si="225"/>
        <v>0</v>
      </c>
      <c r="X589">
        <f t="shared" ca="1" si="236"/>
        <v>0</v>
      </c>
      <c r="Y589" s="35">
        <f t="shared" ca="1" si="226"/>
        <v>0</v>
      </c>
      <c r="Z589" s="35">
        <f t="shared" ca="1" si="237"/>
        <v>0</v>
      </c>
      <c r="AA589" s="42">
        <f t="shared" ca="1" si="238"/>
        <v>0</v>
      </c>
      <c r="AB589" s="42">
        <f t="shared" ca="1" si="239"/>
        <v>0</v>
      </c>
    </row>
    <row r="590" spans="2:28" x14ac:dyDescent="0.25">
      <c r="B590">
        <v>588</v>
      </c>
      <c r="C590" s="35">
        <f t="shared" ca="1" si="233"/>
        <v>-27000</v>
      </c>
      <c r="D590" s="46">
        <f ca="1">IF(AB589&gt;0,ROUND(PMT(EvalSheet!$F$92/12,EvalSheet!$F$96*12,-C590),5),0)</f>
        <v>0</v>
      </c>
      <c r="E590" s="6">
        <f t="shared" ca="1" si="227"/>
        <v>0</v>
      </c>
      <c r="F590" s="2">
        <f t="shared" ca="1" si="216"/>
        <v>0</v>
      </c>
      <c r="G590" s="80">
        <f t="shared" ca="1" si="217"/>
        <v>0</v>
      </c>
      <c r="H590" s="79">
        <f t="shared" ca="1" si="218"/>
        <v>0</v>
      </c>
      <c r="I590" s="80">
        <f t="shared" ca="1" si="219"/>
        <v>0</v>
      </c>
      <c r="J590" s="80">
        <f t="shared" ca="1" si="220"/>
        <v>0</v>
      </c>
      <c r="K590" s="6">
        <f t="shared" ca="1" si="228"/>
        <v>0</v>
      </c>
      <c r="L590" s="7">
        <v>0</v>
      </c>
      <c r="M590" s="7">
        <f t="shared" ca="1" si="229"/>
        <v>0</v>
      </c>
      <c r="N590" s="7">
        <f t="shared" ca="1" si="230"/>
        <v>0</v>
      </c>
      <c r="O590" s="7">
        <f t="shared" ca="1" si="231"/>
        <v>0</v>
      </c>
      <c r="P590" s="7">
        <f t="shared" ca="1" si="232"/>
        <v>0</v>
      </c>
      <c r="Q590" s="6">
        <f t="shared" ca="1" si="234"/>
        <v>0</v>
      </c>
      <c r="R590" s="7">
        <f t="shared" ca="1" si="235"/>
        <v>0</v>
      </c>
      <c r="S590" s="2">
        <f t="shared" ca="1" si="221"/>
        <v>0</v>
      </c>
      <c r="T590" s="80">
        <f t="shared" ca="1" si="222"/>
        <v>0</v>
      </c>
      <c r="U590" s="79">
        <f t="shared" ca="1" si="223"/>
        <v>0</v>
      </c>
      <c r="V590" s="80">
        <f t="shared" ca="1" si="224"/>
        <v>0</v>
      </c>
      <c r="W590" s="80">
        <f t="shared" ca="1" si="225"/>
        <v>0</v>
      </c>
      <c r="X590">
        <f t="shared" ca="1" si="236"/>
        <v>0</v>
      </c>
      <c r="Y590" s="35">
        <f t="shared" ca="1" si="226"/>
        <v>0</v>
      </c>
      <c r="Z590" s="35">
        <f t="shared" ca="1" si="237"/>
        <v>0</v>
      </c>
      <c r="AA590" s="42">
        <f t="shared" ca="1" si="238"/>
        <v>0</v>
      </c>
      <c r="AB590" s="42">
        <f t="shared" ca="1" si="239"/>
        <v>0</v>
      </c>
    </row>
    <row r="591" spans="2:28" x14ac:dyDescent="0.25">
      <c r="B591">
        <v>589</v>
      </c>
      <c r="C591" s="35">
        <f t="shared" ca="1" si="233"/>
        <v>-27000</v>
      </c>
      <c r="D591" s="46">
        <f ca="1">IF(AB590&gt;0,ROUND(PMT(EvalSheet!$F$92/12,EvalSheet!$F$96*12,-C591),5),0)</f>
        <v>0</v>
      </c>
      <c r="E591" s="6">
        <f t="shared" ca="1" si="227"/>
        <v>0</v>
      </c>
      <c r="F591" s="2">
        <f t="shared" ca="1" si="216"/>
        <v>0</v>
      </c>
      <c r="G591" s="80">
        <f t="shared" ca="1" si="217"/>
        <v>0</v>
      </c>
      <c r="H591" s="79">
        <f t="shared" ca="1" si="218"/>
        <v>0</v>
      </c>
      <c r="I591" s="80">
        <f t="shared" ca="1" si="219"/>
        <v>0</v>
      </c>
      <c r="J591" s="80">
        <f t="shared" ca="1" si="220"/>
        <v>0</v>
      </c>
      <c r="K591" s="6">
        <f t="shared" ca="1" si="228"/>
        <v>0</v>
      </c>
      <c r="L591" s="7">
        <v>0</v>
      </c>
      <c r="M591" s="7">
        <f t="shared" ca="1" si="229"/>
        <v>0</v>
      </c>
      <c r="N591" s="7">
        <f t="shared" ca="1" si="230"/>
        <v>0</v>
      </c>
      <c r="O591" s="7">
        <f t="shared" ca="1" si="231"/>
        <v>0</v>
      </c>
      <c r="P591" s="7">
        <f t="shared" ca="1" si="232"/>
        <v>0</v>
      </c>
      <c r="Q591" s="6">
        <f t="shared" ca="1" si="234"/>
        <v>0</v>
      </c>
      <c r="R591" s="7">
        <f t="shared" ca="1" si="235"/>
        <v>0</v>
      </c>
      <c r="S591" s="2">
        <f t="shared" ca="1" si="221"/>
        <v>0</v>
      </c>
      <c r="T591" s="80">
        <f t="shared" ca="1" si="222"/>
        <v>0</v>
      </c>
      <c r="U591" s="79">
        <f t="shared" ca="1" si="223"/>
        <v>0</v>
      </c>
      <c r="V591" s="80">
        <f t="shared" ca="1" si="224"/>
        <v>0</v>
      </c>
      <c r="W591" s="80">
        <f t="shared" ca="1" si="225"/>
        <v>0</v>
      </c>
      <c r="X591">
        <f t="shared" ca="1" si="236"/>
        <v>0</v>
      </c>
      <c r="Y591" s="35">
        <f t="shared" ca="1" si="226"/>
        <v>0</v>
      </c>
      <c r="Z591" s="35">
        <f t="shared" ca="1" si="237"/>
        <v>0</v>
      </c>
      <c r="AA591" s="42">
        <f t="shared" ca="1" si="238"/>
        <v>0</v>
      </c>
      <c r="AB591" s="42">
        <f t="shared" ca="1" si="239"/>
        <v>0</v>
      </c>
    </row>
    <row r="592" spans="2:28" x14ac:dyDescent="0.25">
      <c r="B592">
        <v>590</v>
      </c>
      <c r="C592" s="35">
        <f t="shared" ca="1" si="233"/>
        <v>-27000</v>
      </c>
      <c r="D592" s="46">
        <f ca="1">IF(AB591&gt;0,ROUND(PMT(EvalSheet!$F$92/12,EvalSheet!$F$96*12,-C592),5),0)</f>
        <v>0</v>
      </c>
      <c r="E592" s="6">
        <f t="shared" ca="1" si="227"/>
        <v>0</v>
      </c>
      <c r="F592" s="2">
        <f t="shared" ca="1" si="216"/>
        <v>0</v>
      </c>
      <c r="G592" s="80">
        <f t="shared" ca="1" si="217"/>
        <v>0</v>
      </c>
      <c r="H592" s="79">
        <f t="shared" ca="1" si="218"/>
        <v>0</v>
      </c>
      <c r="I592" s="80">
        <f t="shared" ca="1" si="219"/>
        <v>0</v>
      </c>
      <c r="J592" s="80">
        <f t="shared" ca="1" si="220"/>
        <v>0</v>
      </c>
      <c r="K592" s="6">
        <f t="shared" ca="1" si="228"/>
        <v>0</v>
      </c>
      <c r="L592" s="7">
        <v>0</v>
      </c>
      <c r="M592" s="7">
        <f t="shared" ca="1" si="229"/>
        <v>0</v>
      </c>
      <c r="N592" s="7">
        <f t="shared" ca="1" si="230"/>
        <v>0</v>
      </c>
      <c r="O592" s="7">
        <f t="shared" ca="1" si="231"/>
        <v>0</v>
      </c>
      <c r="P592" s="7">
        <f t="shared" ca="1" si="232"/>
        <v>0</v>
      </c>
      <c r="Q592" s="6">
        <f t="shared" ca="1" si="234"/>
        <v>0</v>
      </c>
      <c r="R592" s="7">
        <f t="shared" ca="1" si="235"/>
        <v>0</v>
      </c>
      <c r="S592" s="2">
        <f t="shared" ca="1" si="221"/>
        <v>0</v>
      </c>
      <c r="T592" s="80">
        <f t="shared" ca="1" si="222"/>
        <v>0</v>
      </c>
      <c r="U592" s="79">
        <f t="shared" ca="1" si="223"/>
        <v>0</v>
      </c>
      <c r="V592" s="80">
        <f t="shared" ca="1" si="224"/>
        <v>0</v>
      </c>
      <c r="W592" s="80">
        <f t="shared" ca="1" si="225"/>
        <v>0</v>
      </c>
      <c r="X592">
        <f t="shared" ca="1" si="236"/>
        <v>0</v>
      </c>
      <c r="Y592" s="35">
        <f t="shared" ca="1" si="226"/>
        <v>0</v>
      </c>
      <c r="Z592" s="35">
        <f t="shared" ca="1" si="237"/>
        <v>0</v>
      </c>
      <c r="AA592" s="42">
        <f t="shared" ca="1" si="238"/>
        <v>0</v>
      </c>
      <c r="AB592" s="42">
        <f t="shared" ca="1" si="239"/>
        <v>0</v>
      </c>
    </row>
    <row r="593" spans="2:28" x14ac:dyDescent="0.25">
      <c r="B593">
        <v>591</v>
      </c>
      <c r="C593" s="35">
        <f t="shared" ca="1" si="233"/>
        <v>-27000</v>
      </c>
      <c r="D593" s="46">
        <f ca="1">IF(AB592&gt;0,ROUND(PMT(EvalSheet!$F$92/12,EvalSheet!$F$96*12,-C593),5),0)</f>
        <v>0</v>
      </c>
      <c r="E593" s="6">
        <f t="shared" ca="1" si="227"/>
        <v>0</v>
      </c>
      <c r="F593" s="2">
        <f t="shared" ca="1" si="216"/>
        <v>0</v>
      </c>
      <c r="G593" s="80">
        <f t="shared" ca="1" si="217"/>
        <v>0</v>
      </c>
      <c r="H593" s="79">
        <f t="shared" ca="1" si="218"/>
        <v>0</v>
      </c>
      <c r="I593" s="80">
        <f t="shared" ca="1" si="219"/>
        <v>0</v>
      </c>
      <c r="J593" s="80">
        <f t="shared" ca="1" si="220"/>
        <v>0</v>
      </c>
      <c r="K593" s="6">
        <f t="shared" ca="1" si="228"/>
        <v>0</v>
      </c>
      <c r="L593" s="7">
        <v>0</v>
      </c>
      <c r="M593" s="7">
        <f t="shared" ca="1" si="229"/>
        <v>0</v>
      </c>
      <c r="N593" s="7">
        <f t="shared" ca="1" si="230"/>
        <v>0</v>
      </c>
      <c r="O593" s="7">
        <f t="shared" ca="1" si="231"/>
        <v>0</v>
      </c>
      <c r="P593" s="7">
        <f t="shared" ca="1" si="232"/>
        <v>0</v>
      </c>
      <c r="Q593" s="6">
        <f t="shared" ca="1" si="234"/>
        <v>0</v>
      </c>
      <c r="R593" s="7">
        <f t="shared" ca="1" si="235"/>
        <v>0</v>
      </c>
      <c r="S593" s="2">
        <f t="shared" ca="1" si="221"/>
        <v>0</v>
      </c>
      <c r="T593" s="80">
        <f t="shared" ca="1" si="222"/>
        <v>0</v>
      </c>
      <c r="U593" s="79">
        <f t="shared" ca="1" si="223"/>
        <v>0</v>
      </c>
      <c r="V593" s="80">
        <f t="shared" ca="1" si="224"/>
        <v>0</v>
      </c>
      <c r="W593" s="80">
        <f t="shared" ca="1" si="225"/>
        <v>0</v>
      </c>
      <c r="X593">
        <f t="shared" ca="1" si="236"/>
        <v>0</v>
      </c>
      <c r="Y593" s="35">
        <f t="shared" ca="1" si="226"/>
        <v>0</v>
      </c>
      <c r="Z593" s="35">
        <f t="shared" ca="1" si="237"/>
        <v>0</v>
      </c>
      <c r="AA593" s="42">
        <f t="shared" ca="1" si="238"/>
        <v>0</v>
      </c>
      <c r="AB593" s="42">
        <f t="shared" ca="1" si="239"/>
        <v>0</v>
      </c>
    </row>
    <row r="594" spans="2:28" x14ac:dyDescent="0.25">
      <c r="B594">
        <v>592</v>
      </c>
      <c r="C594" s="35">
        <f t="shared" ca="1" si="233"/>
        <v>-27000</v>
      </c>
      <c r="D594" s="46">
        <f ca="1">IF(AB593&gt;0,ROUND(PMT(EvalSheet!$F$92/12,EvalSheet!$F$96*12,-C594),5),0)</f>
        <v>0</v>
      </c>
      <c r="E594" s="6">
        <f t="shared" ca="1" si="227"/>
        <v>0</v>
      </c>
      <c r="F594" s="2">
        <f t="shared" ca="1" si="216"/>
        <v>0</v>
      </c>
      <c r="G594" s="80">
        <f t="shared" ca="1" si="217"/>
        <v>0</v>
      </c>
      <c r="H594" s="79">
        <f t="shared" ca="1" si="218"/>
        <v>0</v>
      </c>
      <c r="I594" s="80">
        <f t="shared" ca="1" si="219"/>
        <v>0</v>
      </c>
      <c r="J594" s="80">
        <f t="shared" ca="1" si="220"/>
        <v>0</v>
      </c>
      <c r="K594" s="6">
        <f t="shared" ca="1" si="228"/>
        <v>0</v>
      </c>
      <c r="L594" s="7">
        <v>0</v>
      </c>
      <c r="M594" s="7">
        <f t="shared" ca="1" si="229"/>
        <v>0</v>
      </c>
      <c r="N594" s="7">
        <f t="shared" ca="1" si="230"/>
        <v>0</v>
      </c>
      <c r="O594" s="7">
        <f t="shared" ca="1" si="231"/>
        <v>0</v>
      </c>
      <c r="P594" s="7">
        <f t="shared" ca="1" si="232"/>
        <v>0</v>
      </c>
      <c r="Q594" s="6">
        <f t="shared" ca="1" si="234"/>
        <v>0</v>
      </c>
      <c r="R594" s="7">
        <f t="shared" ca="1" si="235"/>
        <v>0</v>
      </c>
      <c r="S594" s="2">
        <f t="shared" ca="1" si="221"/>
        <v>0</v>
      </c>
      <c r="T594" s="80">
        <f t="shared" ca="1" si="222"/>
        <v>0</v>
      </c>
      <c r="U594" s="79">
        <f t="shared" ca="1" si="223"/>
        <v>0</v>
      </c>
      <c r="V594" s="80">
        <f t="shared" ca="1" si="224"/>
        <v>0</v>
      </c>
      <c r="W594" s="80">
        <f t="shared" ca="1" si="225"/>
        <v>0</v>
      </c>
      <c r="X594">
        <f t="shared" ca="1" si="236"/>
        <v>0</v>
      </c>
      <c r="Y594" s="35">
        <f t="shared" ca="1" si="226"/>
        <v>0</v>
      </c>
      <c r="Z594" s="35">
        <f t="shared" ca="1" si="237"/>
        <v>0</v>
      </c>
      <c r="AA594" s="42">
        <f t="shared" ca="1" si="238"/>
        <v>0</v>
      </c>
      <c r="AB594" s="42">
        <f t="shared" ca="1" si="239"/>
        <v>0</v>
      </c>
    </row>
    <row r="595" spans="2:28" x14ac:dyDescent="0.25">
      <c r="B595">
        <v>593</v>
      </c>
      <c r="C595" s="35">
        <f t="shared" ca="1" si="233"/>
        <v>-27000</v>
      </c>
      <c r="D595" s="46">
        <f ca="1">IF(AB594&gt;0,ROUND(PMT(EvalSheet!$F$92/12,EvalSheet!$F$96*12,-C595),5),0)</f>
        <v>0</v>
      </c>
      <c r="E595" s="6">
        <f t="shared" ca="1" si="227"/>
        <v>0</v>
      </c>
      <c r="F595" s="2">
        <f t="shared" ca="1" si="216"/>
        <v>0</v>
      </c>
      <c r="G595" s="80">
        <f t="shared" ca="1" si="217"/>
        <v>0</v>
      </c>
      <c r="H595" s="79">
        <f t="shared" ca="1" si="218"/>
        <v>0</v>
      </c>
      <c r="I595" s="80">
        <f t="shared" ca="1" si="219"/>
        <v>0</v>
      </c>
      <c r="J595" s="80">
        <f t="shared" ca="1" si="220"/>
        <v>0</v>
      </c>
      <c r="K595" s="6">
        <f t="shared" ca="1" si="228"/>
        <v>0</v>
      </c>
      <c r="L595" s="7">
        <v>0</v>
      </c>
      <c r="M595" s="7">
        <f t="shared" ca="1" si="229"/>
        <v>0</v>
      </c>
      <c r="N595" s="7">
        <f t="shared" ca="1" si="230"/>
        <v>0</v>
      </c>
      <c r="O595" s="7">
        <f t="shared" ca="1" si="231"/>
        <v>0</v>
      </c>
      <c r="P595" s="7">
        <f t="shared" ca="1" si="232"/>
        <v>0</v>
      </c>
      <c r="Q595" s="6">
        <f t="shared" ca="1" si="234"/>
        <v>0</v>
      </c>
      <c r="R595" s="7">
        <f t="shared" ca="1" si="235"/>
        <v>0</v>
      </c>
      <c r="S595" s="2">
        <f t="shared" ca="1" si="221"/>
        <v>0</v>
      </c>
      <c r="T595" s="80">
        <f t="shared" ca="1" si="222"/>
        <v>0</v>
      </c>
      <c r="U595" s="79">
        <f t="shared" ca="1" si="223"/>
        <v>0</v>
      </c>
      <c r="V595" s="80">
        <f t="shared" ca="1" si="224"/>
        <v>0</v>
      </c>
      <c r="W595" s="80">
        <f t="shared" ca="1" si="225"/>
        <v>0</v>
      </c>
      <c r="X595">
        <f t="shared" ca="1" si="236"/>
        <v>0</v>
      </c>
      <c r="Y595" s="35">
        <f t="shared" ca="1" si="226"/>
        <v>0</v>
      </c>
      <c r="Z595" s="35">
        <f t="shared" ca="1" si="237"/>
        <v>0</v>
      </c>
      <c r="AA595" s="42">
        <f t="shared" ca="1" si="238"/>
        <v>0</v>
      </c>
      <c r="AB595" s="42">
        <f t="shared" ca="1" si="239"/>
        <v>0</v>
      </c>
    </row>
    <row r="596" spans="2:28" x14ac:dyDescent="0.25">
      <c r="B596">
        <v>594</v>
      </c>
      <c r="C596" s="35">
        <f t="shared" ca="1" si="233"/>
        <v>-27000</v>
      </c>
      <c r="D596" s="46">
        <f ca="1">IF(AB595&gt;0,ROUND(PMT(EvalSheet!$F$92/12,EvalSheet!$F$96*12,-C596),5),0)</f>
        <v>0</v>
      </c>
      <c r="E596" s="6">
        <f t="shared" ca="1" si="227"/>
        <v>0</v>
      </c>
      <c r="F596" s="2">
        <f t="shared" ca="1" si="216"/>
        <v>0</v>
      </c>
      <c r="G596" s="80">
        <f t="shared" ca="1" si="217"/>
        <v>0</v>
      </c>
      <c r="H596" s="79">
        <f t="shared" ca="1" si="218"/>
        <v>0</v>
      </c>
      <c r="I596" s="80">
        <f t="shared" ca="1" si="219"/>
        <v>0</v>
      </c>
      <c r="J596" s="80">
        <f t="shared" ca="1" si="220"/>
        <v>0</v>
      </c>
      <c r="K596" s="6">
        <f t="shared" ca="1" si="228"/>
        <v>0</v>
      </c>
      <c r="L596" s="7">
        <v>0</v>
      </c>
      <c r="M596" s="7">
        <f t="shared" ca="1" si="229"/>
        <v>0</v>
      </c>
      <c r="N596" s="7">
        <f t="shared" ca="1" si="230"/>
        <v>0</v>
      </c>
      <c r="O596" s="7">
        <f t="shared" ca="1" si="231"/>
        <v>0</v>
      </c>
      <c r="P596" s="7">
        <f t="shared" ca="1" si="232"/>
        <v>0</v>
      </c>
      <c r="Q596" s="6">
        <f t="shared" ca="1" si="234"/>
        <v>0</v>
      </c>
      <c r="R596" s="7">
        <f t="shared" ca="1" si="235"/>
        <v>0</v>
      </c>
      <c r="S596" s="2">
        <f t="shared" ca="1" si="221"/>
        <v>0</v>
      </c>
      <c r="T596" s="80">
        <f t="shared" ca="1" si="222"/>
        <v>0</v>
      </c>
      <c r="U596" s="79">
        <f t="shared" ca="1" si="223"/>
        <v>0</v>
      </c>
      <c r="V596" s="80">
        <f t="shared" ca="1" si="224"/>
        <v>0</v>
      </c>
      <c r="W596" s="80">
        <f t="shared" ca="1" si="225"/>
        <v>0</v>
      </c>
      <c r="X596">
        <f t="shared" ca="1" si="236"/>
        <v>0</v>
      </c>
      <c r="Y596" s="35">
        <f t="shared" ca="1" si="226"/>
        <v>0</v>
      </c>
      <c r="Z596" s="35">
        <f t="shared" ca="1" si="237"/>
        <v>0</v>
      </c>
      <c r="AA596" s="42">
        <f t="shared" ca="1" si="238"/>
        <v>0</v>
      </c>
      <c r="AB596" s="42">
        <f t="shared" ca="1" si="239"/>
        <v>0</v>
      </c>
    </row>
    <row r="597" spans="2:28" x14ac:dyDescent="0.25">
      <c r="B597">
        <v>595</v>
      </c>
      <c r="C597" s="35">
        <f t="shared" ca="1" si="233"/>
        <v>-27000</v>
      </c>
      <c r="D597" s="46">
        <f ca="1">IF(AB596&gt;0,ROUND(PMT(EvalSheet!$F$92/12,EvalSheet!$F$96*12,-C597),5),0)</f>
        <v>0</v>
      </c>
      <c r="E597" s="6">
        <f t="shared" ca="1" si="227"/>
        <v>0</v>
      </c>
      <c r="F597" s="2">
        <f t="shared" ca="1" si="216"/>
        <v>0</v>
      </c>
      <c r="G597" s="80">
        <f t="shared" ca="1" si="217"/>
        <v>0</v>
      </c>
      <c r="H597" s="79">
        <f t="shared" ca="1" si="218"/>
        <v>0</v>
      </c>
      <c r="I597" s="80">
        <f t="shared" ca="1" si="219"/>
        <v>0</v>
      </c>
      <c r="J597" s="80">
        <f t="shared" ca="1" si="220"/>
        <v>0</v>
      </c>
      <c r="K597" s="6">
        <f t="shared" ca="1" si="228"/>
        <v>0</v>
      </c>
      <c r="L597" s="7">
        <v>0</v>
      </c>
      <c r="M597" s="7">
        <f t="shared" ca="1" si="229"/>
        <v>0</v>
      </c>
      <c r="N597" s="7">
        <f t="shared" ca="1" si="230"/>
        <v>0</v>
      </c>
      <c r="O597" s="7">
        <f t="shared" ca="1" si="231"/>
        <v>0</v>
      </c>
      <c r="P597" s="7">
        <f t="shared" ca="1" si="232"/>
        <v>0</v>
      </c>
      <c r="Q597" s="6">
        <f t="shared" ca="1" si="234"/>
        <v>0</v>
      </c>
      <c r="R597" s="7">
        <f t="shared" ca="1" si="235"/>
        <v>0</v>
      </c>
      <c r="S597" s="2">
        <f t="shared" ca="1" si="221"/>
        <v>0</v>
      </c>
      <c r="T597" s="80">
        <f t="shared" ca="1" si="222"/>
        <v>0</v>
      </c>
      <c r="U597" s="79">
        <f t="shared" ca="1" si="223"/>
        <v>0</v>
      </c>
      <c r="V597" s="80">
        <f t="shared" ca="1" si="224"/>
        <v>0</v>
      </c>
      <c r="W597" s="80">
        <f t="shared" ca="1" si="225"/>
        <v>0</v>
      </c>
      <c r="X597">
        <f t="shared" ca="1" si="236"/>
        <v>0</v>
      </c>
      <c r="Y597" s="35">
        <f t="shared" ca="1" si="226"/>
        <v>0</v>
      </c>
      <c r="Z597" s="35">
        <f t="shared" ca="1" si="237"/>
        <v>0</v>
      </c>
      <c r="AA597" s="42">
        <f t="shared" ca="1" si="238"/>
        <v>0</v>
      </c>
      <c r="AB597" s="42">
        <f t="shared" ca="1" si="239"/>
        <v>0</v>
      </c>
    </row>
    <row r="598" spans="2:28" x14ac:dyDescent="0.25">
      <c r="B598">
        <v>596</v>
      </c>
      <c r="C598" s="35">
        <f t="shared" ca="1" si="233"/>
        <v>-27000</v>
      </c>
      <c r="D598" s="46">
        <f ca="1">IF(AB597&gt;0,ROUND(PMT(EvalSheet!$F$92/12,EvalSheet!$F$96*12,-C598),5),0)</f>
        <v>0</v>
      </c>
      <c r="E598" s="6">
        <f t="shared" ca="1" si="227"/>
        <v>0</v>
      </c>
      <c r="F598" s="2">
        <f t="shared" ca="1" si="216"/>
        <v>0</v>
      </c>
      <c r="G598" s="80">
        <f t="shared" ca="1" si="217"/>
        <v>0</v>
      </c>
      <c r="H598" s="79">
        <f t="shared" ca="1" si="218"/>
        <v>0</v>
      </c>
      <c r="I598" s="80">
        <f t="shared" ca="1" si="219"/>
        <v>0</v>
      </c>
      <c r="J598" s="80">
        <f t="shared" ca="1" si="220"/>
        <v>0</v>
      </c>
      <c r="K598" s="6">
        <f t="shared" ca="1" si="228"/>
        <v>0</v>
      </c>
      <c r="L598" s="7">
        <v>0</v>
      </c>
      <c r="M598" s="7">
        <f t="shared" ca="1" si="229"/>
        <v>0</v>
      </c>
      <c r="N598" s="7">
        <f t="shared" ca="1" si="230"/>
        <v>0</v>
      </c>
      <c r="O598" s="7">
        <f t="shared" ca="1" si="231"/>
        <v>0</v>
      </c>
      <c r="P598" s="7">
        <f t="shared" ca="1" si="232"/>
        <v>0</v>
      </c>
      <c r="Q598" s="6">
        <f t="shared" ca="1" si="234"/>
        <v>0</v>
      </c>
      <c r="R598" s="7">
        <f t="shared" ca="1" si="235"/>
        <v>0</v>
      </c>
      <c r="S598" s="2">
        <f t="shared" ca="1" si="221"/>
        <v>0</v>
      </c>
      <c r="T598" s="80">
        <f t="shared" ca="1" si="222"/>
        <v>0</v>
      </c>
      <c r="U598" s="79">
        <f t="shared" ca="1" si="223"/>
        <v>0</v>
      </c>
      <c r="V598" s="80">
        <f t="shared" ca="1" si="224"/>
        <v>0</v>
      </c>
      <c r="W598" s="80">
        <f t="shared" ca="1" si="225"/>
        <v>0</v>
      </c>
      <c r="X598">
        <f t="shared" ca="1" si="236"/>
        <v>0</v>
      </c>
      <c r="Y598" s="35">
        <f t="shared" ca="1" si="226"/>
        <v>0</v>
      </c>
      <c r="Z598" s="35">
        <f t="shared" ca="1" si="237"/>
        <v>0</v>
      </c>
      <c r="AA598" s="42">
        <f t="shared" ca="1" si="238"/>
        <v>0</v>
      </c>
      <c r="AB598" s="42">
        <f t="shared" ca="1" si="239"/>
        <v>0</v>
      </c>
    </row>
    <row r="599" spans="2:28" x14ac:dyDescent="0.25">
      <c r="B599">
        <v>597</v>
      </c>
      <c r="C599" s="35">
        <f t="shared" ca="1" si="233"/>
        <v>-27000</v>
      </c>
      <c r="D599" s="46">
        <f ca="1">IF(AB598&gt;0,ROUND(PMT(EvalSheet!$F$92/12,EvalSheet!$F$96*12,-C599),5),0)</f>
        <v>0</v>
      </c>
      <c r="E599" s="6">
        <f t="shared" ca="1" si="227"/>
        <v>0</v>
      </c>
      <c r="F599" s="2">
        <f t="shared" ca="1" si="216"/>
        <v>0</v>
      </c>
      <c r="G599" s="80">
        <f t="shared" ca="1" si="217"/>
        <v>0</v>
      </c>
      <c r="H599" s="79">
        <f t="shared" ca="1" si="218"/>
        <v>0</v>
      </c>
      <c r="I599" s="80">
        <f t="shared" ca="1" si="219"/>
        <v>0</v>
      </c>
      <c r="J599" s="80">
        <f t="shared" ca="1" si="220"/>
        <v>0</v>
      </c>
      <c r="K599" s="6">
        <f t="shared" ca="1" si="228"/>
        <v>0</v>
      </c>
      <c r="L599" s="7">
        <v>0</v>
      </c>
      <c r="M599" s="7">
        <f t="shared" ca="1" si="229"/>
        <v>0</v>
      </c>
      <c r="N599" s="7">
        <f t="shared" ca="1" si="230"/>
        <v>0</v>
      </c>
      <c r="O599" s="7">
        <f t="shared" ca="1" si="231"/>
        <v>0</v>
      </c>
      <c r="P599" s="7">
        <f t="shared" ca="1" si="232"/>
        <v>0</v>
      </c>
      <c r="Q599" s="6">
        <f t="shared" ca="1" si="234"/>
        <v>0</v>
      </c>
      <c r="R599" s="7">
        <f t="shared" ca="1" si="235"/>
        <v>0</v>
      </c>
      <c r="S599" s="2">
        <f t="shared" ca="1" si="221"/>
        <v>0</v>
      </c>
      <c r="T599" s="80">
        <f t="shared" ca="1" si="222"/>
        <v>0</v>
      </c>
      <c r="U599" s="79">
        <f t="shared" ca="1" si="223"/>
        <v>0</v>
      </c>
      <c r="V599" s="80">
        <f t="shared" ca="1" si="224"/>
        <v>0</v>
      </c>
      <c r="W599" s="80">
        <f t="shared" ca="1" si="225"/>
        <v>0</v>
      </c>
      <c r="X599">
        <f t="shared" ca="1" si="236"/>
        <v>0</v>
      </c>
      <c r="Y599" s="35">
        <f t="shared" ca="1" si="226"/>
        <v>0</v>
      </c>
      <c r="Z599" s="35">
        <f t="shared" ca="1" si="237"/>
        <v>0</v>
      </c>
      <c r="AA599" s="42">
        <f t="shared" ca="1" si="238"/>
        <v>0</v>
      </c>
      <c r="AB599" s="42">
        <f t="shared" ca="1" si="239"/>
        <v>0</v>
      </c>
    </row>
    <row r="600" spans="2:28" x14ac:dyDescent="0.25">
      <c r="B600">
        <v>598</v>
      </c>
      <c r="C600" s="35">
        <f t="shared" ca="1" si="233"/>
        <v>-27000</v>
      </c>
      <c r="D600" s="46">
        <f ca="1">IF(AB599&gt;0,ROUND(PMT(EvalSheet!$F$92/12,EvalSheet!$F$96*12,-C600),5),0)</f>
        <v>0</v>
      </c>
      <c r="E600" s="6">
        <f t="shared" ca="1" si="227"/>
        <v>0</v>
      </c>
      <c r="F600" s="2">
        <f t="shared" ca="1" si="216"/>
        <v>0</v>
      </c>
      <c r="G600" s="80">
        <f t="shared" ca="1" si="217"/>
        <v>0</v>
      </c>
      <c r="H600" s="79">
        <f t="shared" ca="1" si="218"/>
        <v>0</v>
      </c>
      <c r="I600" s="80">
        <f t="shared" ca="1" si="219"/>
        <v>0</v>
      </c>
      <c r="J600" s="80">
        <f t="shared" ca="1" si="220"/>
        <v>0</v>
      </c>
      <c r="K600" s="6">
        <f t="shared" ca="1" si="228"/>
        <v>0</v>
      </c>
      <c r="L600" s="7">
        <v>0</v>
      </c>
      <c r="M600" s="7">
        <f t="shared" ca="1" si="229"/>
        <v>0</v>
      </c>
      <c r="N600" s="7">
        <f t="shared" ca="1" si="230"/>
        <v>0</v>
      </c>
      <c r="O600" s="7">
        <f t="shared" ca="1" si="231"/>
        <v>0</v>
      </c>
      <c r="P600" s="7">
        <f t="shared" ca="1" si="232"/>
        <v>0</v>
      </c>
      <c r="Q600" s="6">
        <f t="shared" ca="1" si="234"/>
        <v>0</v>
      </c>
      <c r="R600" s="7">
        <f t="shared" ca="1" si="235"/>
        <v>0</v>
      </c>
      <c r="S600" s="2">
        <f t="shared" ca="1" si="221"/>
        <v>0</v>
      </c>
      <c r="T600" s="80">
        <f t="shared" ca="1" si="222"/>
        <v>0</v>
      </c>
      <c r="U600" s="79">
        <f t="shared" ca="1" si="223"/>
        <v>0</v>
      </c>
      <c r="V600" s="80">
        <f t="shared" ca="1" si="224"/>
        <v>0</v>
      </c>
      <c r="W600" s="80">
        <f t="shared" ca="1" si="225"/>
        <v>0</v>
      </c>
      <c r="X600">
        <f t="shared" ca="1" si="236"/>
        <v>0</v>
      </c>
      <c r="Y600" s="35">
        <f t="shared" ca="1" si="226"/>
        <v>0</v>
      </c>
      <c r="Z600" s="35">
        <f t="shared" ca="1" si="237"/>
        <v>0</v>
      </c>
      <c r="AA600" s="42">
        <f t="shared" ca="1" si="238"/>
        <v>0</v>
      </c>
      <c r="AB600" s="42">
        <f t="shared" ca="1" si="239"/>
        <v>0</v>
      </c>
    </row>
    <row r="601" spans="2:28" x14ac:dyDescent="0.25">
      <c r="B601">
        <v>599</v>
      </c>
      <c r="C601" s="35">
        <f t="shared" ca="1" si="233"/>
        <v>-27000</v>
      </c>
      <c r="D601" s="46">
        <f ca="1">IF(AB600&gt;0,ROUND(PMT(EvalSheet!$F$92/12,EvalSheet!$F$96*12,-C601),5),0)</f>
        <v>0</v>
      </c>
      <c r="E601" s="6">
        <f t="shared" ca="1" si="227"/>
        <v>0</v>
      </c>
      <c r="F601" s="2">
        <f t="shared" ca="1" si="216"/>
        <v>0</v>
      </c>
      <c r="G601" s="80">
        <f t="shared" ca="1" si="217"/>
        <v>0</v>
      </c>
      <c r="H601" s="79">
        <f t="shared" ca="1" si="218"/>
        <v>0</v>
      </c>
      <c r="I601" s="80">
        <f t="shared" ca="1" si="219"/>
        <v>0</v>
      </c>
      <c r="J601" s="80">
        <f t="shared" ca="1" si="220"/>
        <v>0</v>
      </c>
      <c r="K601" s="6">
        <f t="shared" ca="1" si="228"/>
        <v>0</v>
      </c>
      <c r="L601" s="7">
        <v>0</v>
      </c>
      <c r="M601" s="7">
        <f t="shared" ca="1" si="229"/>
        <v>0</v>
      </c>
      <c r="N601" s="7">
        <f t="shared" ca="1" si="230"/>
        <v>0</v>
      </c>
      <c r="O601" s="7">
        <f t="shared" ca="1" si="231"/>
        <v>0</v>
      </c>
      <c r="P601" s="7">
        <f t="shared" ca="1" si="232"/>
        <v>0</v>
      </c>
      <c r="Q601" s="6">
        <f t="shared" ca="1" si="234"/>
        <v>0</v>
      </c>
      <c r="R601" s="7">
        <f t="shared" ca="1" si="235"/>
        <v>0</v>
      </c>
      <c r="S601" s="2">
        <f t="shared" ca="1" si="221"/>
        <v>0</v>
      </c>
      <c r="T601" s="80">
        <f t="shared" ca="1" si="222"/>
        <v>0</v>
      </c>
      <c r="U601" s="79">
        <f t="shared" ca="1" si="223"/>
        <v>0</v>
      </c>
      <c r="V601" s="80">
        <f t="shared" ca="1" si="224"/>
        <v>0</v>
      </c>
      <c r="W601" s="80">
        <f t="shared" ca="1" si="225"/>
        <v>0</v>
      </c>
      <c r="X601">
        <f t="shared" ca="1" si="236"/>
        <v>0</v>
      </c>
      <c r="Y601" s="35">
        <f t="shared" ca="1" si="226"/>
        <v>0</v>
      </c>
      <c r="Z601" s="35">
        <f t="shared" ca="1" si="237"/>
        <v>0</v>
      </c>
      <c r="AA601" s="42">
        <f t="shared" ca="1" si="238"/>
        <v>0</v>
      </c>
      <c r="AB601" s="42">
        <f t="shared" ca="1" si="239"/>
        <v>0</v>
      </c>
    </row>
    <row r="602" spans="2:28" x14ac:dyDescent="0.25">
      <c r="B602">
        <v>600</v>
      </c>
      <c r="C602" s="35">
        <f t="shared" ca="1" si="233"/>
        <v>-27000</v>
      </c>
      <c r="D602" s="46">
        <f ca="1">IF(AB601&gt;0,ROUND(PMT(EvalSheet!$F$92/12,EvalSheet!$F$96*12,-C602),5),0)</f>
        <v>0</v>
      </c>
      <c r="E602" s="6">
        <f t="shared" ca="1" si="227"/>
        <v>0</v>
      </c>
      <c r="F602" s="2">
        <f t="shared" ca="1" si="216"/>
        <v>0</v>
      </c>
      <c r="G602" s="80">
        <f t="shared" ca="1" si="217"/>
        <v>0</v>
      </c>
      <c r="H602" s="79">
        <f t="shared" ca="1" si="218"/>
        <v>0</v>
      </c>
      <c r="I602" s="80">
        <f t="shared" ca="1" si="219"/>
        <v>0</v>
      </c>
      <c r="J602" s="80">
        <f t="shared" ca="1" si="220"/>
        <v>0</v>
      </c>
      <c r="K602" s="6">
        <f t="shared" ca="1" si="228"/>
        <v>0</v>
      </c>
      <c r="L602" s="7">
        <v>0</v>
      </c>
      <c r="M602" s="7">
        <f t="shared" ca="1" si="229"/>
        <v>0</v>
      </c>
      <c r="N602" s="7">
        <f t="shared" ca="1" si="230"/>
        <v>0</v>
      </c>
      <c r="O602" s="7">
        <f t="shared" ca="1" si="231"/>
        <v>0</v>
      </c>
      <c r="P602" s="7">
        <f t="shared" ca="1" si="232"/>
        <v>0</v>
      </c>
      <c r="Q602" s="6">
        <f t="shared" ca="1" si="234"/>
        <v>0</v>
      </c>
      <c r="R602" s="7">
        <f t="shared" ca="1" si="235"/>
        <v>0</v>
      </c>
      <c r="S602" s="2">
        <f t="shared" ca="1" si="221"/>
        <v>0</v>
      </c>
      <c r="T602" s="80">
        <f t="shared" ca="1" si="222"/>
        <v>0</v>
      </c>
      <c r="U602" s="79">
        <f t="shared" ca="1" si="223"/>
        <v>0</v>
      </c>
      <c r="V602" s="80">
        <f t="shared" ca="1" si="224"/>
        <v>0</v>
      </c>
      <c r="W602" s="80">
        <f t="shared" ca="1" si="225"/>
        <v>0</v>
      </c>
      <c r="X602">
        <f t="shared" ca="1" si="236"/>
        <v>0</v>
      </c>
      <c r="Y602" s="35">
        <f t="shared" ca="1" si="226"/>
        <v>0</v>
      </c>
      <c r="Z602" s="35">
        <f t="shared" ca="1" si="237"/>
        <v>0</v>
      </c>
      <c r="AA602" s="42">
        <f t="shared" ca="1" si="238"/>
        <v>0</v>
      </c>
      <c r="AB602" s="42">
        <f t="shared" ca="1" si="239"/>
        <v>0</v>
      </c>
    </row>
    <row r="603" spans="2:28" x14ac:dyDescent="0.25">
      <c r="B603">
        <v>601</v>
      </c>
      <c r="C603" s="35">
        <f t="shared" ca="1" si="233"/>
        <v>-27000</v>
      </c>
      <c r="D603" s="46">
        <f ca="1">IF(AB602&gt;0,ROUND(PMT(EvalSheet!$F$92/12,EvalSheet!$F$96*12,-C603),5),0)</f>
        <v>0</v>
      </c>
      <c r="E603" s="6">
        <f t="shared" ca="1" si="227"/>
        <v>0</v>
      </c>
      <c r="F603" s="2">
        <f t="shared" ca="1" si="216"/>
        <v>0</v>
      </c>
      <c r="G603" s="80">
        <f t="shared" ca="1" si="217"/>
        <v>0</v>
      </c>
      <c r="H603" s="79">
        <f t="shared" ca="1" si="218"/>
        <v>0</v>
      </c>
      <c r="I603" s="80">
        <f t="shared" ca="1" si="219"/>
        <v>0</v>
      </c>
      <c r="J603" s="80">
        <f t="shared" ca="1" si="220"/>
        <v>0</v>
      </c>
      <c r="K603" s="6">
        <f t="shared" ca="1" si="228"/>
        <v>0</v>
      </c>
      <c r="L603" s="7">
        <v>0</v>
      </c>
      <c r="M603" s="7">
        <f t="shared" ca="1" si="229"/>
        <v>0</v>
      </c>
      <c r="N603" s="7">
        <f t="shared" ca="1" si="230"/>
        <v>0</v>
      </c>
      <c r="O603" s="7">
        <f t="shared" ca="1" si="231"/>
        <v>0</v>
      </c>
      <c r="P603" s="7">
        <f t="shared" ca="1" si="232"/>
        <v>0</v>
      </c>
      <c r="Q603" s="6">
        <f t="shared" ca="1" si="234"/>
        <v>0</v>
      </c>
      <c r="R603" s="7">
        <f t="shared" ca="1" si="235"/>
        <v>0</v>
      </c>
      <c r="S603" s="2">
        <f t="shared" ca="1" si="221"/>
        <v>0</v>
      </c>
      <c r="T603" s="80">
        <f t="shared" ca="1" si="222"/>
        <v>0</v>
      </c>
      <c r="U603" s="79">
        <f t="shared" ca="1" si="223"/>
        <v>0</v>
      </c>
      <c r="V603" s="80">
        <f t="shared" ca="1" si="224"/>
        <v>0</v>
      </c>
      <c r="W603" s="80">
        <f t="shared" ca="1" si="225"/>
        <v>0</v>
      </c>
      <c r="X603">
        <f t="shared" ca="1" si="236"/>
        <v>0</v>
      </c>
      <c r="Y603" s="35">
        <f t="shared" ca="1" si="226"/>
        <v>0</v>
      </c>
      <c r="Z603" s="35">
        <f t="shared" ca="1" si="237"/>
        <v>0</v>
      </c>
      <c r="AA603" s="42">
        <f t="shared" ca="1" si="238"/>
        <v>0</v>
      </c>
      <c r="AB603" s="42">
        <f t="shared" ca="1" si="239"/>
        <v>0</v>
      </c>
    </row>
    <row r="604" spans="2:28" x14ac:dyDescent="0.25">
      <c r="B604">
        <v>602</v>
      </c>
      <c r="C604" s="35">
        <f t="shared" ca="1" si="233"/>
        <v>-27000</v>
      </c>
      <c r="D604" s="46">
        <f ca="1">IF(AB603&gt;0,ROUND(PMT(EvalSheet!$F$92/12,EvalSheet!$F$96*12,-C604),5),0)</f>
        <v>0</v>
      </c>
      <c r="E604" s="6">
        <f t="shared" ca="1" si="227"/>
        <v>0</v>
      </c>
      <c r="F604" s="2">
        <f t="shared" ca="1" si="216"/>
        <v>0</v>
      </c>
      <c r="G604" s="80">
        <f t="shared" ca="1" si="217"/>
        <v>0</v>
      </c>
      <c r="H604" s="79">
        <f t="shared" ca="1" si="218"/>
        <v>0</v>
      </c>
      <c r="I604" s="80">
        <f t="shared" ca="1" si="219"/>
        <v>0</v>
      </c>
      <c r="J604" s="80">
        <f t="shared" ca="1" si="220"/>
        <v>0</v>
      </c>
      <c r="K604" s="6">
        <f t="shared" ca="1" si="228"/>
        <v>0</v>
      </c>
      <c r="L604" s="7">
        <v>0</v>
      </c>
      <c r="M604" s="7">
        <f t="shared" ca="1" si="229"/>
        <v>0</v>
      </c>
      <c r="N604" s="7">
        <f t="shared" ca="1" si="230"/>
        <v>0</v>
      </c>
      <c r="O604" s="7">
        <f t="shared" ca="1" si="231"/>
        <v>0</v>
      </c>
      <c r="P604" s="7">
        <f t="shared" ca="1" si="232"/>
        <v>0</v>
      </c>
      <c r="Q604" s="6">
        <f t="shared" ca="1" si="234"/>
        <v>0</v>
      </c>
      <c r="R604" s="7">
        <f t="shared" ca="1" si="235"/>
        <v>0</v>
      </c>
      <c r="S604" s="2">
        <f t="shared" ca="1" si="221"/>
        <v>0</v>
      </c>
      <c r="T604" s="80">
        <f t="shared" ca="1" si="222"/>
        <v>0</v>
      </c>
      <c r="U604" s="79">
        <f t="shared" ca="1" si="223"/>
        <v>0</v>
      </c>
      <c r="V604" s="80">
        <f t="shared" ca="1" si="224"/>
        <v>0</v>
      </c>
      <c r="W604" s="80">
        <f t="shared" ca="1" si="225"/>
        <v>0</v>
      </c>
      <c r="X604">
        <f t="shared" ca="1" si="236"/>
        <v>0</v>
      </c>
      <c r="Y604" s="35">
        <f t="shared" ca="1" si="226"/>
        <v>0</v>
      </c>
      <c r="Z604" s="35">
        <f t="shared" ca="1" si="237"/>
        <v>0</v>
      </c>
      <c r="AA604" s="42">
        <f t="shared" ca="1" si="238"/>
        <v>0</v>
      </c>
      <c r="AB604" s="42">
        <f t="shared" ca="1" si="239"/>
        <v>0</v>
      </c>
    </row>
    <row r="605" spans="2:28" x14ac:dyDescent="0.25">
      <c r="B605">
        <v>603</v>
      </c>
      <c r="C605" s="35">
        <f t="shared" ca="1" si="233"/>
        <v>-27000</v>
      </c>
      <c r="D605" s="46">
        <f ca="1">IF(AB604&gt;0,ROUND(PMT(EvalSheet!$F$92/12,EvalSheet!$F$96*12,-C605),5),0)</f>
        <v>0</v>
      </c>
      <c r="E605" s="6">
        <f t="shared" ca="1" si="227"/>
        <v>0</v>
      </c>
      <c r="F605" s="2">
        <f t="shared" ca="1" si="216"/>
        <v>0</v>
      </c>
      <c r="G605" s="80">
        <f t="shared" ca="1" si="217"/>
        <v>0</v>
      </c>
      <c r="H605" s="79">
        <f t="shared" ca="1" si="218"/>
        <v>0</v>
      </c>
      <c r="I605" s="80">
        <f t="shared" ca="1" si="219"/>
        <v>0</v>
      </c>
      <c r="J605" s="80">
        <f t="shared" ca="1" si="220"/>
        <v>0</v>
      </c>
      <c r="K605" s="6">
        <f t="shared" ca="1" si="228"/>
        <v>0</v>
      </c>
      <c r="L605" s="7">
        <v>0</v>
      </c>
      <c r="M605" s="7">
        <f t="shared" ca="1" si="229"/>
        <v>0</v>
      </c>
      <c r="N605" s="7">
        <f t="shared" ca="1" si="230"/>
        <v>0</v>
      </c>
      <c r="O605" s="7">
        <f t="shared" ca="1" si="231"/>
        <v>0</v>
      </c>
      <c r="P605" s="7">
        <f t="shared" ca="1" si="232"/>
        <v>0</v>
      </c>
      <c r="Q605" s="6">
        <f t="shared" ca="1" si="234"/>
        <v>0</v>
      </c>
      <c r="R605" s="7">
        <f t="shared" ca="1" si="235"/>
        <v>0</v>
      </c>
      <c r="S605" s="2">
        <f t="shared" ca="1" si="221"/>
        <v>0</v>
      </c>
      <c r="T605" s="80">
        <f t="shared" ca="1" si="222"/>
        <v>0</v>
      </c>
      <c r="U605" s="79">
        <f t="shared" ca="1" si="223"/>
        <v>0</v>
      </c>
      <c r="V605" s="80">
        <f t="shared" ca="1" si="224"/>
        <v>0</v>
      </c>
      <c r="W605" s="80">
        <f t="shared" ca="1" si="225"/>
        <v>0</v>
      </c>
      <c r="X605">
        <f t="shared" ca="1" si="236"/>
        <v>0</v>
      </c>
      <c r="Y605" s="35">
        <f t="shared" ca="1" si="226"/>
        <v>0</v>
      </c>
      <c r="Z605" s="35">
        <f t="shared" ca="1" si="237"/>
        <v>0</v>
      </c>
      <c r="AA605" s="42">
        <f t="shared" ca="1" si="238"/>
        <v>0</v>
      </c>
      <c r="AB605" s="42">
        <f t="shared" ca="1" si="239"/>
        <v>0</v>
      </c>
    </row>
    <row r="606" spans="2:28" x14ac:dyDescent="0.25">
      <c r="B606">
        <v>604</v>
      </c>
      <c r="C606" s="35">
        <f t="shared" ca="1" si="233"/>
        <v>-27000</v>
      </c>
      <c r="D606" s="46">
        <f ca="1">IF(AB605&gt;0,ROUND(PMT(EvalSheet!$F$92/12,EvalSheet!$F$96*12,-C606),5),0)</f>
        <v>0</v>
      </c>
      <c r="E606" s="6">
        <f t="shared" ca="1" si="227"/>
        <v>0</v>
      </c>
      <c r="F606" s="2">
        <f t="shared" ca="1" si="216"/>
        <v>0</v>
      </c>
      <c r="G606" s="80">
        <f t="shared" ca="1" si="217"/>
        <v>0</v>
      </c>
      <c r="H606" s="79">
        <f t="shared" ca="1" si="218"/>
        <v>0</v>
      </c>
      <c r="I606" s="80">
        <f t="shared" ca="1" si="219"/>
        <v>0</v>
      </c>
      <c r="J606" s="80">
        <f t="shared" ca="1" si="220"/>
        <v>0</v>
      </c>
      <c r="K606" s="6">
        <f t="shared" ca="1" si="228"/>
        <v>0</v>
      </c>
      <c r="L606" s="7">
        <v>0</v>
      </c>
      <c r="M606" s="7">
        <f t="shared" ca="1" si="229"/>
        <v>0</v>
      </c>
      <c r="N606" s="7">
        <f t="shared" ca="1" si="230"/>
        <v>0</v>
      </c>
      <c r="O606" s="7">
        <f t="shared" ca="1" si="231"/>
        <v>0</v>
      </c>
      <c r="P606" s="7">
        <f t="shared" ca="1" si="232"/>
        <v>0</v>
      </c>
      <c r="Q606" s="6">
        <f t="shared" ca="1" si="234"/>
        <v>0</v>
      </c>
      <c r="R606" s="7">
        <f t="shared" ca="1" si="235"/>
        <v>0</v>
      </c>
      <c r="S606" s="2">
        <f t="shared" ca="1" si="221"/>
        <v>0</v>
      </c>
      <c r="T606" s="80">
        <f t="shared" ca="1" si="222"/>
        <v>0</v>
      </c>
      <c r="U606" s="79">
        <f t="shared" ca="1" si="223"/>
        <v>0</v>
      </c>
      <c r="V606" s="80">
        <f t="shared" ca="1" si="224"/>
        <v>0</v>
      </c>
      <c r="W606" s="80">
        <f t="shared" ca="1" si="225"/>
        <v>0</v>
      </c>
      <c r="X606">
        <f t="shared" ca="1" si="236"/>
        <v>0</v>
      </c>
      <c r="Y606" s="35">
        <f t="shared" ca="1" si="226"/>
        <v>0</v>
      </c>
      <c r="Z606" s="35">
        <f t="shared" ca="1" si="237"/>
        <v>0</v>
      </c>
      <c r="AA606" s="42">
        <f t="shared" ca="1" si="238"/>
        <v>0</v>
      </c>
      <c r="AB606" s="42">
        <f t="shared" ca="1" si="239"/>
        <v>0</v>
      </c>
    </row>
    <row r="607" spans="2:28" x14ac:dyDescent="0.25">
      <c r="B607">
        <v>605</v>
      </c>
      <c r="C607" s="35">
        <f t="shared" ca="1" si="233"/>
        <v>-27000</v>
      </c>
      <c r="D607" s="46">
        <f ca="1">IF(AB606&gt;0,ROUND(PMT(EvalSheet!$F$92/12,EvalSheet!$F$96*12,-C607),5),0)</f>
        <v>0</v>
      </c>
      <c r="E607" s="6">
        <f t="shared" ca="1" si="227"/>
        <v>0</v>
      </c>
      <c r="F607" s="2">
        <f t="shared" ca="1" si="216"/>
        <v>0</v>
      </c>
      <c r="G607" s="80">
        <f t="shared" ca="1" si="217"/>
        <v>0</v>
      </c>
      <c r="H607" s="79">
        <f t="shared" ca="1" si="218"/>
        <v>0</v>
      </c>
      <c r="I607" s="80">
        <f t="shared" ca="1" si="219"/>
        <v>0</v>
      </c>
      <c r="J607" s="80">
        <f t="shared" ca="1" si="220"/>
        <v>0</v>
      </c>
      <c r="K607" s="6">
        <f t="shared" ca="1" si="228"/>
        <v>0</v>
      </c>
      <c r="L607" s="7">
        <v>0</v>
      </c>
      <c r="M607" s="7">
        <f t="shared" ca="1" si="229"/>
        <v>0</v>
      </c>
      <c r="N607" s="7">
        <f t="shared" ca="1" si="230"/>
        <v>0</v>
      </c>
      <c r="O607" s="7">
        <f t="shared" ca="1" si="231"/>
        <v>0</v>
      </c>
      <c r="P607" s="7">
        <f t="shared" ca="1" si="232"/>
        <v>0</v>
      </c>
      <c r="Q607" s="6">
        <f t="shared" ca="1" si="234"/>
        <v>0</v>
      </c>
      <c r="R607" s="7">
        <f t="shared" ca="1" si="235"/>
        <v>0</v>
      </c>
      <c r="S607" s="2">
        <f t="shared" ca="1" si="221"/>
        <v>0</v>
      </c>
      <c r="T607" s="80">
        <f t="shared" ca="1" si="222"/>
        <v>0</v>
      </c>
      <c r="U607" s="79">
        <f t="shared" ca="1" si="223"/>
        <v>0</v>
      </c>
      <c r="V607" s="80">
        <f t="shared" ca="1" si="224"/>
        <v>0</v>
      </c>
      <c r="W607" s="80">
        <f t="shared" ca="1" si="225"/>
        <v>0</v>
      </c>
      <c r="X607">
        <f t="shared" ca="1" si="236"/>
        <v>0</v>
      </c>
      <c r="Y607" s="35">
        <f t="shared" ca="1" si="226"/>
        <v>0</v>
      </c>
      <c r="Z607" s="35">
        <f t="shared" ca="1" si="237"/>
        <v>0</v>
      </c>
      <c r="AA607" s="42">
        <f t="shared" ca="1" si="238"/>
        <v>0</v>
      </c>
      <c r="AB607" s="42">
        <f t="shared" ca="1" si="239"/>
        <v>0</v>
      </c>
    </row>
    <row r="608" spans="2:28" x14ac:dyDescent="0.25">
      <c r="B608">
        <v>606</v>
      </c>
      <c r="C608" s="35">
        <f t="shared" ca="1" si="233"/>
        <v>-27000</v>
      </c>
      <c r="D608" s="46">
        <f ca="1">IF(AB607&gt;0,ROUND(PMT(EvalSheet!$F$92/12,EvalSheet!$F$96*12,-C608),5),0)</f>
        <v>0</v>
      </c>
      <c r="E608" s="6">
        <f t="shared" ca="1" si="227"/>
        <v>0</v>
      </c>
      <c r="F608" s="2">
        <f t="shared" ca="1" si="216"/>
        <v>0</v>
      </c>
      <c r="G608" s="80">
        <f t="shared" ca="1" si="217"/>
        <v>0</v>
      </c>
      <c r="H608" s="79">
        <f t="shared" ca="1" si="218"/>
        <v>0</v>
      </c>
      <c r="I608" s="80">
        <f t="shared" ca="1" si="219"/>
        <v>0</v>
      </c>
      <c r="J608" s="80">
        <f t="shared" ca="1" si="220"/>
        <v>0</v>
      </c>
      <c r="K608" s="6">
        <f t="shared" ca="1" si="228"/>
        <v>0</v>
      </c>
      <c r="L608" s="7">
        <v>0</v>
      </c>
      <c r="M608" s="7">
        <f t="shared" ca="1" si="229"/>
        <v>0</v>
      </c>
      <c r="N608" s="7">
        <f t="shared" ca="1" si="230"/>
        <v>0</v>
      </c>
      <c r="O608" s="7">
        <f t="shared" ca="1" si="231"/>
        <v>0</v>
      </c>
      <c r="P608" s="7">
        <f t="shared" ca="1" si="232"/>
        <v>0</v>
      </c>
      <c r="Q608" s="6">
        <f t="shared" ca="1" si="234"/>
        <v>0</v>
      </c>
      <c r="R608" s="7">
        <f t="shared" ca="1" si="235"/>
        <v>0</v>
      </c>
      <c r="S608" s="2">
        <f t="shared" ca="1" si="221"/>
        <v>0</v>
      </c>
      <c r="T608" s="80">
        <f t="shared" ca="1" si="222"/>
        <v>0</v>
      </c>
      <c r="U608" s="79">
        <f t="shared" ca="1" si="223"/>
        <v>0</v>
      </c>
      <c r="V608" s="80">
        <f t="shared" ca="1" si="224"/>
        <v>0</v>
      </c>
      <c r="W608" s="80">
        <f t="shared" ca="1" si="225"/>
        <v>0</v>
      </c>
      <c r="X608">
        <f t="shared" ca="1" si="236"/>
        <v>0</v>
      </c>
      <c r="Y608" s="35">
        <f t="shared" ca="1" si="226"/>
        <v>0</v>
      </c>
      <c r="Z608" s="35">
        <f t="shared" ca="1" si="237"/>
        <v>0</v>
      </c>
      <c r="AA608" s="42">
        <f t="shared" ca="1" si="238"/>
        <v>0</v>
      </c>
      <c r="AB608" s="42">
        <f t="shared" ca="1" si="239"/>
        <v>0</v>
      </c>
    </row>
    <row r="609" spans="2:28" x14ac:dyDescent="0.25">
      <c r="B609">
        <v>607</v>
      </c>
      <c r="C609" s="35">
        <f t="shared" ca="1" si="233"/>
        <v>-27000</v>
      </c>
      <c r="D609" s="46">
        <f ca="1">IF(AB608&gt;0,ROUND(PMT(EvalSheet!$F$92/12,EvalSheet!$F$96*12,-C609),5),0)</f>
        <v>0</v>
      </c>
      <c r="E609" s="6">
        <f t="shared" ca="1" si="227"/>
        <v>0</v>
      </c>
      <c r="F609" s="2">
        <f t="shared" ca="1" si="216"/>
        <v>0</v>
      </c>
      <c r="G609" s="80">
        <f t="shared" ca="1" si="217"/>
        <v>0</v>
      </c>
      <c r="H609" s="79">
        <f t="shared" ca="1" si="218"/>
        <v>0</v>
      </c>
      <c r="I609" s="80">
        <f t="shared" ca="1" si="219"/>
        <v>0</v>
      </c>
      <c r="J609" s="80">
        <f t="shared" ca="1" si="220"/>
        <v>0</v>
      </c>
      <c r="K609" s="6">
        <f t="shared" ca="1" si="228"/>
        <v>0</v>
      </c>
      <c r="L609" s="7">
        <v>0</v>
      </c>
      <c r="M609" s="7">
        <f t="shared" ca="1" si="229"/>
        <v>0</v>
      </c>
      <c r="N609" s="7">
        <f t="shared" ca="1" si="230"/>
        <v>0</v>
      </c>
      <c r="O609" s="7">
        <f t="shared" ca="1" si="231"/>
        <v>0</v>
      </c>
      <c r="P609" s="7">
        <f t="shared" ca="1" si="232"/>
        <v>0</v>
      </c>
      <c r="Q609" s="6">
        <f t="shared" ca="1" si="234"/>
        <v>0</v>
      </c>
      <c r="R609" s="7">
        <f t="shared" ca="1" si="235"/>
        <v>0</v>
      </c>
      <c r="S609" s="2">
        <f t="shared" ca="1" si="221"/>
        <v>0</v>
      </c>
      <c r="T609" s="80">
        <f t="shared" ca="1" si="222"/>
        <v>0</v>
      </c>
      <c r="U609" s="79">
        <f t="shared" ca="1" si="223"/>
        <v>0</v>
      </c>
      <c r="V609" s="80">
        <f t="shared" ca="1" si="224"/>
        <v>0</v>
      </c>
      <c r="W609" s="80">
        <f t="shared" ca="1" si="225"/>
        <v>0</v>
      </c>
      <c r="X609">
        <f t="shared" ca="1" si="236"/>
        <v>0</v>
      </c>
      <c r="Y609" s="35">
        <f t="shared" ca="1" si="226"/>
        <v>0</v>
      </c>
      <c r="Z609" s="35">
        <f t="shared" ca="1" si="237"/>
        <v>0</v>
      </c>
      <c r="AA609" s="42">
        <f t="shared" ca="1" si="238"/>
        <v>0</v>
      </c>
      <c r="AB609" s="42">
        <f t="shared" ca="1" si="239"/>
        <v>0</v>
      </c>
    </row>
    <row r="610" spans="2:28" x14ac:dyDescent="0.25">
      <c r="B610">
        <v>608</v>
      </c>
      <c r="C610" s="35">
        <f t="shared" ca="1" si="233"/>
        <v>-27000</v>
      </c>
      <c r="D610" s="46">
        <f ca="1">IF(AB609&gt;0,ROUND(PMT(EvalSheet!$F$92/12,EvalSheet!$F$96*12,-C610),5),0)</f>
        <v>0</v>
      </c>
      <c r="E610" s="6">
        <f t="shared" ca="1" si="227"/>
        <v>0</v>
      </c>
      <c r="F610" s="2">
        <f t="shared" ca="1" si="216"/>
        <v>0</v>
      </c>
      <c r="G610" s="80">
        <f t="shared" ca="1" si="217"/>
        <v>0</v>
      </c>
      <c r="H610" s="79">
        <f t="shared" ca="1" si="218"/>
        <v>0</v>
      </c>
      <c r="I610" s="80">
        <f t="shared" ca="1" si="219"/>
        <v>0</v>
      </c>
      <c r="J610" s="80">
        <f t="shared" ca="1" si="220"/>
        <v>0</v>
      </c>
      <c r="K610" s="6">
        <f t="shared" ca="1" si="228"/>
        <v>0</v>
      </c>
      <c r="L610" s="7">
        <v>0</v>
      </c>
      <c r="M610" s="7">
        <f t="shared" ca="1" si="229"/>
        <v>0</v>
      </c>
      <c r="N610" s="7">
        <f t="shared" ca="1" si="230"/>
        <v>0</v>
      </c>
      <c r="O610" s="7">
        <f t="shared" ca="1" si="231"/>
        <v>0</v>
      </c>
      <c r="P610" s="7">
        <f t="shared" ca="1" si="232"/>
        <v>0</v>
      </c>
      <c r="Q610" s="6">
        <f t="shared" ca="1" si="234"/>
        <v>0</v>
      </c>
      <c r="R610" s="7">
        <f t="shared" ca="1" si="235"/>
        <v>0</v>
      </c>
      <c r="S610" s="2">
        <f t="shared" ca="1" si="221"/>
        <v>0</v>
      </c>
      <c r="T610" s="80">
        <f t="shared" ca="1" si="222"/>
        <v>0</v>
      </c>
      <c r="U610" s="79">
        <f t="shared" ca="1" si="223"/>
        <v>0</v>
      </c>
      <c r="V610" s="80">
        <f t="shared" ca="1" si="224"/>
        <v>0</v>
      </c>
      <c r="W610" s="80">
        <f t="shared" ca="1" si="225"/>
        <v>0</v>
      </c>
      <c r="X610">
        <f t="shared" ca="1" si="236"/>
        <v>0</v>
      </c>
      <c r="Y610" s="35">
        <f t="shared" ca="1" si="226"/>
        <v>0</v>
      </c>
      <c r="Z610" s="35">
        <f t="shared" ca="1" si="237"/>
        <v>0</v>
      </c>
      <c r="AA610" s="42">
        <f t="shared" ca="1" si="238"/>
        <v>0</v>
      </c>
      <c r="AB610" s="42">
        <f t="shared" ca="1" si="239"/>
        <v>0</v>
      </c>
    </row>
    <row r="611" spans="2:28" x14ac:dyDescent="0.25">
      <c r="B611">
        <v>609</v>
      </c>
      <c r="C611" s="35">
        <f t="shared" ca="1" si="233"/>
        <v>-27000</v>
      </c>
      <c r="D611" s="46">
        <f ca="1">IF(AB610&gt;0,ROUND(PMT(EvalSheet!$F$92/12,EvalSheet!$F$96*12,-C611),5),0)</f>
        <v>0</v>
      </c>
      <c r="E611" s="6">
        <f t="shared" ca="1" si="227"/>
        <v>0</v>
      </c>
      <c r="F611" s="2">
        <f t="shared" ca="1" si="216"/>
        <v>0</v>
      </c>
      <c r="G611" s="80">
        <f t="shared" ca="1" si="217"/>
        <v>0</v>
      </c>
      <c r="H611" s="79">
        <f t="shared" ca="1" si="218"/>
        <v>0</v>
      </c>
      <c r="I611" s="80">
        <f t="shared" ca="1" si="219"/>
        <v>0</v>
      </c>
      <c r="J611" s="80">
        <f t="shared" ca="1" si="220"/>
        <v>0</v>
      </c>
      <c r="K611" s="6">
        <f t="shared" ca="1" si="228"/>
        <v>0</v>
      </c>
      <c r="L611" s="7">
        <v>0</v>
      </c>
      <c r="M611" s="7">
        <f t="shared" ca="1" si="229"/>
        <v>0</v>
      </c>
      <c r="N611" s="7">
        <f t="shared" ca="1" si="230"/>
        <v>0</v>
      </c>
      <c r="O611" s="7">
        <f t="shared" ca="1" si="231"/>
        <v>0</v>
      </c>
      <c r="P611" s="7">
        <f t="shared" ca="1" si="232"/>
        <v>0</v>
      </c>
      <c r="Q611" s="6">
        <f t="shared" ca="1" si="234"/>
        <v>0</v>
      </c>
      <c r="R611" s="7">
        <f t="shared" ca="1" si="235"/>
        <v>0</v>
      </c>
      <c r="S611" s="2">
        <f t="shared" ca="1" si="221"/>
        <v>0</v>
      </c>
      <c r="T611" s="80">
        <f t="shared" ca="1" si="222"/>
        <v>0</v>
      </c>
      <c r="U611" s="79">
        <f t="shared" ca="1" si="223"/>
        <v>0</v>
      </c>
      <c r="V611" s="80">
        <f t="shared" ca="1" si="224"/>
        <v>0</v>
      </c>
      <c r="W611" s="80">
        <f t="shared" ca="1" si="225"/>
        <v>0</v>
      </c>
      <c r="X611">
        <f t="shared" ca="1" si="236"/>
        <v>0</v>
      </c>
      <c r="Y611" s="35">
        <f t="shared" ca="1" si="226"/>
        <v>0</v>
      </c>
      <c r="Z611" s="35">
        <f t="shared" ca="1" si="237"/>
        <v>0</v>
      </c>
      <c r="AA611" s="42">
        <f t="shared" ca="1" si="238"/>
        <v>0</v>
      </c>
      <c r="AB611" s="42">
        <f t="shared" ca="1" si="239"/>
        <v>0</v>
      </c>
    </row>
    <row r="612" spans="2:28" x14ac:dyDescent="0.25">
      <c r="B612">
        <v>610</v>
      </c>
      <c r="C612" s="35">
        <f t="shared" ca="1" si="233"/>
        <v>-27000</v>
      </c>
      <c r="D612" s="46">
        <f ca="1">IF(AB611&gt;0,ROUND(PMT(EvalSheet!$F$92/12,EvalSheet!$F$96*12,-C612),5),0)</f>
        <v>0</v>
      </c>
      <c r="E612" s="6">
        <f t="shared" ca="1" si="227"/>
        <v>0</v>
      </c>
      <c r="F612" s="2">
        <f t="shared" ca="1" si="216"/>
        <v>0</v>
      </c>
      <c r="G612" s="80">
        <f t="shared" ca="1" si="217"/>
        <v>0</v>
      </c>
      <c r="H612" s="79">
        <f t="shared" ca="1" si="218"/>
        <v>0</v>
      </c>
      <c r="I612" s="80">
        <f t="shared" ca="1" si="219"/>
        <v>0</v>
      </c>
      <c r="J612" s="80">
        <f t="shared" ca="1" si="220"/>
        <v>0</v>
      </c>
      <c r="K612" s="6">
        <f t="shared" ca="1" si="228"/>
        <v>0</v>
      </c>
      <c r="L612" s="7">
        <v>0</v>
      </c>
      <c r="M612" s="7">
        <f t="shared" ca="1" si="229"/>
        <v>0</v>
      </c>
      <c r="N612" s="7">
        <f t="shared" ca="1" si="230"/>
        <v>0</v>
      </c>
      <c r="O612" s="7">
        <f t="shared" ca="1" si="231"/>
        <v>0</v>
      </c>
      <c r="P612" s="7">
        <f t="shared" ca="1" si="232"/>
        <v>0</v>
      </c>
      <c r="Q612" s="6">
        <f t="shared" ca="1" si="234"/>
        <v>0</v>
      </c>
      <c r="R612" s="7">
        <f t="shared" ca="1" si="235"/>
        <v>0</v>
      </c>
      <c r="S612" s="2">
        <f t="shared" ca="1" si="221"/>
        <v>0</v>
      </c>
      <c r="T612" s="80">
        <f t="shared" ca="1" si="222"/>
        <v>0</v>
      </c>
      <c r="U612" s="79">
        <f t="shared" ca="1" si="223"/>
        <v>0</v>
      </c>
      <c r="V612" s="80">
        <f t="shared" ca="1" si="224"/>
        <v>0</v>
      </c>
      <c r="W612" s="80">
        <f t="shared" ca="1" si="225"/>
        <v>0</v>
      </c>
      <c r="X612">
        <f t="shared" ca="1" si="236"/>
        <v>0</v>
      </c>
      <c r="Y612" s="35">
        <f t="shared" ca="1" si="226"/>
        <v>0</v>
      </c>
      <c r="Z612" s="35">
        <f t="shared" ca="1" si="237"/>
        <v>0</v>
      </c>
      <c r="AA612" s="42">
        <f t="shared" ca="1" si="238"/>
        <v>0</v>
      </c>
      <c r="AB612" s="42">
        <f t="shared" ca="1" si="239"/>
        <v>0</v>
      </c>
    </row>
    <row r="613" spans="2:28" x14ac:dyDescent="0.25">
      <c r="B613">
        <v>611</v>
      </c>
      <c r="C613" s="35">
        <f t="shared" ca="1" si="233"/>
        <v>-27000</v>
      </c>
      <c r="D613" s="46">
        <f ca="1">IF(AB612&gt;0,ROUND(PMT(EvalSheet!$F$92/12,EvalSheet!$F$96*12,-C613),5),0)</f>
        <v>0</v>
      </c>
      <c r="E613" s="6">
        <f t="shared" ca="1" si="227"/>
        <v>0</v>
      </c>
      <c r="F613" s="2">
        <f t="shared" ca="1" si="216"/>
        <v>0</v>
      </c>
      <c r="G613" s="80">
        <f t="shared" ca="1" si="217"/>
        <v>0</v>
      </c>
      <c r="H613" s="79">
        <f t="shared" ca="1" si="218"/>
        <v>0</v>
      </c>
      <c r="I613" s="80">
        <f t="shared" ca="1" si="219"/>
        <v>0</v>
      </c>
      <c r="J613" s="80">
        <f t="shared" ca="1" si="220"/>
        <v>0</v>
      </c>
      <c r="K613" s="6">
        <f t="shared" ca="1" si="228"/>
        <v>0</v>
      </c>
      <c r="L613" s="7">
        <v>0</v>
      </c>
      <c r="M613" s="7">
        <f t="shared" ca="1" si="229"/>
        <v>0</v>
      </c>
      <c r="N613" s="7">
        <f t="shared" ca="1" si="230"/>
        <v>0</v>
      </c>
      <c r="O613" s="7">
        <f t="shared" ca="1" si="231"/>
        <v>0</v>
      </c>
      <c r="P613" s="7">
        <f t="shared" ca="1" si="232"/>
        <v>0</v>
      </c>
      <c r="Q613" s="6">
        <f t="shared" ca="1" si="234"/>
        <v>0</v>
      </c>
      <c r="R613" s="7">
        <f t="shared" ca="1" si="235"/>
        <v>0</v>
      </c>
      <c r="S613" s="2">
        <f t="shared" ca="1" si="221"/>
        <v>0</v>
      </c>
      <c r="T613" s="80">
        <f t="shared" ca="1" si="222"/>
        <v>0</v>
      </c>
      <c r="U613" s="79">
        <f t="shared" ca="1" si="223"/>
        <v>0</v>
      </c>
      <c r="V613" s="80">
        <f t="shared" ca="1" si="224"/>
        <v>0</v>
      </c>
      <c r="W613" s="80">
        <f t="shared" ca="1" si="225"/>
        <v>0</v>
      </c>
      <c r="X613">
        <f t="shared" ca="1" si="236"/>
        <v>0</v>
      </c>
      <c r="Y613" s="35">
        <f t="shared" ca="1" si="226"/>
        <v>0</v>
      </c>
      <c r="Z613" s="35">
        <f t="shared" ca="1" si="237"/>
        <v>0</v>
      </c>
      <c r="AA613" s="42">
        <f t="shared" ca="1" si="238"/>
        <v>0</v>
      </c>
      <c r="AB613" s="42">
        <f t="shared" ca="1" si="239"/>
        <v>0</v>
      </c>
    </row>
    <row r="614" spans="2:28" x14ac:dyDescent="0.25">
      <c r="B614">
        <v>612</v>
      </c>
      <c r="C614" s="35">
        <f t="shared" ca="1" si="233"/>
        <v>-27000</v>
      </c>
      <c r="D614" s="46">
        <f ca="1">IF(AB613&gt;0,ROUND(PMT(EvalSheet!$F$92/12,EvalSheet!$F$96*12,-C614),5),0)</f>
        <v>0</v>
      </c>
      <c r="E614" s="6">
        <f t="shared" ca="1" si="227"/>
        <v>0</v>
      </c>
      <c r="F614" s="2">
        <f t="shared" ca="1" si="216"/>
        <v>0</v>
      </c>
      <c r="G614" s="80">
        <f t="shared" ca="1" si="217"/>
        <v>0</v>
      </c>
      <c r="H614" s="79">
        <f t="shared" ca="1" si="218"/>
        <v>0</v>
      </c>
      <c r="I614" s="80">
        <f t="shared" ca="1" si="219"/>
        <v>0</v>
      </c>
      <c r="J614" s="80">
        <f t="shared" ca="1" si="220"/>
        <v>0</v>
      </c>
      <c r="K614" s="6">
        <f t="shared" ca="1" si="228"/>
        <v>0</v>
      </c>
      <c r="L614" s="7">
        <v>0</v>
      </c>
      <c r="M614" s="7">
        <f t="shared" ca="1" si="229"/>
        <v>0</v>
      </c>
      <c r="N614" s="7">
        <f t="shared" ca="1" si="230"/>
        <v>0</v>
      </c>
      <c r="O614" s="7">
        <f t="shared" ca="1" si="231"/>
        <v>0</v>
      </c>
      <c r="P614" s="7">
        <f t="shared" ca="1" si="232"/>
        <v>0</v>
      </c>
      <c r="Q614" s="6">
        <f t="shared" ca="1" si="234"/>
        <v>0</v>
      </c>
      <c r="R614" s="7">
        <f t="shared" ca="1" si="235"/>
        <v>0</v>
      </c>
      <c r="S614" s="2">
        <f t="shared" ca="1" si="221"/>
        <v>0</v>
      </c>
      <c r="T614" s="80">
        <f t="shared" ca="1" si="222"/>
        <v>0</v>
      </c>
      <c r="U614" s="79">
        <f t="shared" ca="1" si="223"/>
        <v>0</v>
      </c>
      <c r="V614" s="80">
        <f t="shared" ca="1" si="224"/>
        <v>0</v>
      </c>
      <c r="W614" s="80">
        <f t="shared" ca="1" si="225"/>
        <v>0</v>
      </c>
      <c r="X614">
        <f t="shared" ca="1" si="236"/>
        <v>0</v>
      </c>
      <c r="Y614" s="35">
        <f t="shared" ca="1" si="226"/>
        <v>0</v>
      </c>
      <c r="Z614" s="35">
        <f t="shared" ca="1" si="237"/>
        <v>0</v>
      </c>
      <c r="AA614" s="42">
        <f t="shared" ca="1" si="238"/>
        <v>0</v>
      </c>
      <c r="AB614" s="42">
        <f t="shared" ca="1" si="239"/>
        <v>0</v>
      </c>
    </row>
    <row r="615" spans="2:28" x14ac:dyDescent="0.25">
      <c r="B615">
        <v>613</v>
      </c>
      <c r="C615" s="35">
        <f t="shared" ca="1" si="233"/>
        <v>-27000</v>
      </c>
      <c r="D615" s="46">
        <f ca="1">IF(AB614&gt;0,ROUND(PMT(EvalSheet!$F$92/12,EvalSheet!$F$96*12,-C615),5),0)</f>
        <v>0</v>
      </c>
      <c r="E615" s="6">
        <f t="shared" ca="1" si="227"/>
        <v>0</v>
      </c>
      <c r="F615" s="2">
        <f t="shared" ca="1" si="216"/>
        <v>0</v>
      </c>
      <c r="G615" s="80">
        <f t="shared" ca="1" si="217"/>
        <v>0</v>
      </c>
      <c r="H615" s="79">
        <f t="shared" ca="1" si="218"/>
        <v>0</v>
      </c>
      <c r="I615" s="80">
        <f t="shared" ca="1" si="219"/>
        <v>0</v>
      </c>
      <c r="J615" s="80">
        <f t="shared" ca="1" si="220"/>
        <v>0</v>
      </c>
      <c r="K615" s="6">
        <f t="shared" ca="1" si="228"/>
        <v>0</v>
      </c>
      <c r="L615" s="7">
        <v>0</v>
      </c>
      <c r="M615" s="7">
        <f t="shared" ca="1" si="229"/>
        <v>0</v>
      </c>
      <c r="N615" s="7">
        <f t="shared" ca="1" si="230"/>
        <v>0</v>
      </c>
      <c r="O615" s="7">
        <f t="shared" ca="1" si="231"/>
        <v>0</v>
      </c>
      <c r="P615" s="7">
        <f t="shared" ca="1" si="232"/>
        <v>0</v>
      </c>
      <c r="Q615" s="6">
        <f t="shared" ca="1" si="234"/>
        <v>0</v>
      </c>
      <c r="R615" s="7">
        <f t="shared" ca="1" si="235"/>
        <v>0</v>
      </c>
      <c r="S615" s="2">
        <f t="shared" ca="1" si="221"/>
        <v>0</v>
      </c>
      <c r="T615" s="80">
        <f t="shared" ca="1" si="222"/>
        <v>0</v>
      </c>
      <c r="U615" s="79">
        <f t="shared" ca="1" si="223"/>
        <v>0</v>
      </c>
      <c r="V615" s="80">
        <f t="shared" ca="1" si="224"/>
        <v>0</v>
      </c>
      <c r="W615" s="80">
        <f t="shared" ca="1" si="225"/>
        <v>0</v>
      </c>
      <c r="X615">
        <f t="shared" ca="1" si="236"/>
        <v>0</v>
      </c>
      <c r="Y615" s="35">
        <f t="shared" ca="1" si="226"/>
        <v>0</v>
      </c>
      <c r="Z615" s="35">
        <f t="shared" ca="1" si="237"/>
        <v>0</v>
      </c>
      <c r="AA615" s="42">
        <f t="shared" ca="1" si="238"/>
        <v>0</v>
      </c>
      <c r="AB615" s="42">
        <f t="shared" ca="1" si="239"/>
        <v>0</v>
      </c>
    </row>
    <row r="616" spans="2:28" x14ac:dyDescent="0.25">
      <c r="B616">
        <v>614</v>
      </c>
      <c r="C616" s="35">
        <f t="shared" ca="1" si="233"/>
        <v>-27000</v>
      </c>
      <c r="D616" s="46">
        <f ca="1">IF(AB615&gt;0,ROUND(PMT(EvalSheet!$F$92/12,EvalSheet!$F$96*12,-C616),5),0)</f>
        <v>0</v>
      </c>
      <c r="E616" s="6">
        <f t="shared" ca="1" si="227"/>
        <v>0</v>
      </c>
      <c r="F616" s="2">
        <f t="shared" ca="1" si="216"/>
        <v>0</v>
      </c>
      <c r="G616" s="80">
        <f t="shared" ca="1" si="217"/>
        <v>0</v>
      </c>
      <c r="H616" s="79">
        <f t="shared" ca="1" si="218"/>
        <v>0</v>
      </c>
      <c r="I616" s="80">
        <f t="shared" ca="1" si="219"/>
        <v>0</v>
      </c>
      <c r="J616" s="80">
        <f t="shared" ca="1" si="220"/>
        <v>0</v>
      </c>
      <c r="K616" s="6">
        <f t="shared" ca="1" si="228"/>
        <v>0</v>
      </c>
      <c r="L616" s="7">
        <v>0</v>
      </c>
      <c r="M616" s="7">
        <f t="shared" ca="1" si="229"/>
        <v>0</v>
      </c>
      <c r="N616" s="7">
        <f t="shared" ca="1" si="230"/>
        <v>0</v>
      </c>
      <c r="O616" s="7">
        <f t="shared" ca="1" si="231"/>
        <v>0</v>
      </c>
      <c r="P616" s="7">
        <f t="shared" ca="1" si="232"/>
        <v>0</v>
      </c>
      <c r="Q616" s="6">
        <f t="shared" ca="1" si="234"/>
        <v>0</v>
      </c>
      <c r="R616" s="7">
        <f t="shared" ca="1" si="235"/>
        <v>0</v>
      </c>
      <c r="S616" s="2">
        <f t="shared" ca="1" si="221"/>
        <v>0</v>
      </c>
      <c r="T616" s="80">
        <f t="shared" ca="1" si="222"/>
        <v>0</v>
      </c>
      <c r="U616" s="79">
        <f t="shared" ca="1" si="223"/>
        <v>0</v>
      </c>
      <c r="V616" s="80">
        <f t="shared" ca="1" si="224"/>
        <v>0</v>
      </c>
      <c r="W616" s="80">
        <f t="shared" ca="1" si="225"/>
        <v>0</v>
      </c>
      <c r="X616">
        <f t="shared" ca="1" si="236"/>
        <v>0</v>
      </c>
      <c r="Y616" s="35">
        <f t="shared" ca="1" si="226"/>
        <v>0</v>
      </c>
      <c r="Z616" s="35">
        <f t="shared" ca="1" si="237"/>
        <v>0</v>
      </c>
      <c r="AA616" s="42">
        <f t="shared" ca="1" si="238"/>
        <v>0</v>
      </c>
      <c r="AB616" s="42">
        <f t="shared" ca="1" si="239"/>
        <v>0</v>
      </c>
    </row>
    <row r="617" spans="2:28" x14ac:dyDescent="0.25">
      <c r="B617">
        <v>615</v>
      </c>
      <c r="C617" s="35">
        <f t="shared" ca="1" si="233"/>
        <v>-27000</v>
      </c>
      <c r="D617" s="46">
        <f ca="1">IF(AB616&gt;0,ROUND(PMT(EvalSheet!$F$92/12,EvalSheet!$F$96*12,-C617),5),0)</f>
        <v>0</v>
      </c>
      <c r="E617" s="6">
        <f t="shared" ca="1" si="227"/>
        <v>0</v>
      </c>
      <c r="F617" s="2">
        <f t="shared" ca="1" si="216"/>
        <v>0</v>
      </c>
      <c r="G617" s="80">
        <f t="shared" ca="1" si="217"/>
        <v>0</v>
      </c>
      <c r="H617" s="79">
        <f t="shared" ca="1" si="218"/>
        <v>0</v>
      </c>
      <c r="I617" s="80">
        <f t="shared" ca="1" si="219"/>
        <v>0</v>
      </c>
      <c r="J617" s="80">
        <f t="shared" ca="1" si="220"/>
        <v>0</v>
      </c>
      <c r="K617" s="6">
        <f t="shared" ca="1" si="228"/>
        <v>0</v>
      </c>
      <c r="L617" s="7">
        <v>0</v>
      </c>
      <c r="M617" s="7">
        <f t="shared" ca="1" si="229"/>
        <v>0</v>
      </c>
      <c r="N617" s="7">
        <f t="shared" ca="1" si="230"/>
        <v>0</v>
      </c>
      <c r="O617" s="7">
        <f t="shared" ca="1" si="231"/>
        <v>0</v>
      </c>
      <c r="P617" s="7">
        <f t="shared" ca="1" si="232"/>
        <v>0</v>
      </c>
      <c r="Q617" s="6">
        <f t="shared" ca="1" si="234"/>
        <v>0</v>
      </c>
      <c r="R617" s="7">
        <f t="shared" ca="1" si="235"/>
        <v>0</v>
      </c>
      <c r="S617" s="2">
        <f t="shared" ca="1" si="221"/>
        <v>0</v>
      </c>
      <c r="T617" s="80">
        <f t="shared" ca="1" si="222"/>
        <v>0</v>
      </c>
      <c r="U617" s="79">
        <f t="shared" ca="1" si="223"/>
        <v>0</v>
      </c>
      <c r="V617" s="80">
        <f t="shared" ca="1" si="224"/>
        <v>0</v>
      </c>
      <c r="W617" s="80">
        <f t="shared" ca="1" si="225"/>
        <v>0</v>
      </c>
      <c r="X617">
        <f t="shared" ca="1" si="236"/>
        <v>0</v>
      </c>
      <c r="Y617" s="35">
        <f t="shared" ca="1" si="226"/>
        <v>0</v>
      </c>
      <c r="Z617" s="35">
        <f t="shared" ca="1" si="237"/>
        <v>0</v>
      </c>
      <c r="AA617" s="42">
        <f t="shared" ca="1" si="238"/>
        <v>0</v>
      </c>
      <c r="AB617" s="42">
        <f t="shared" ca="1" si="239"/>
        <v>0</v>
      </c>
    </row>
    <row r="618" spans="2:28" x14ac:dyDescent="0.25">
      <c r="B618">
        <v>616</v>
      </c>
      <c r="C618" s="35">
        <f t="shared" ca="1" si="233"/>
        <v>-27000</v>
      </c>
      <c r="D618" s="46">
        <f ca="1">IF(AB617&gt;0,ROUND(PMT(EvalSheet!$F$92/12,EvalSheet!$F$96*12,-C618),5),0)</f>
        <v>0</v>
      </c>
      <c r="E618" s="6">
        <f t="shared" ca="1" si="227"/>
        <v>0</v>
      </c>
      <c r="F618" s="2">
        <f t="shared" ca="1" si="216"/>
        <v>0</v>
      </c>
      <c r="G618" s="80">
        <f t="shared" ca="1" si="217"/>
        <v>0</v>
      </c>
      <c r="H618" s="79">
        <f t="shared" ca="1" si="218"/>
        <v>0</v>
      </c>
      <c r="I618" s="80">
        <f t="shared" ca="1" si="219"/>
        <v>0</v>
      </c>
      <c r="J618" s="80">
        <f t="shared" ca="1" si="220"/>
        <v>0</v>
      </c>
      <c r="K618" s="6">
        <f t="shared" ca="1" si="228"/>
        <v>0</v>
      </c>
      <c r="L618" s="7">
        <v>0</v>
      </c>
      <c r="M618" s="7">
        <f t="shared" ca="1" si="229"/>
        <v>0</v>
      </c>
      <c r="N618" s="7">
        <f t="shared" ca="1" si="230"/>
        <v>0</v>
      </c>
      <c r="O618" s="7">
        <f t="shared" ca="1" si="231"/>
        <v>0</v>
      </c>
      <c r="P618" s="7">
        <f t="shared" ca="1" si="232"/>
        <v>0</v>
      </c>
      <c r="Q618" s="6">
        <f t="shared" ca="1" si="234"/>
        <v>0</v>
      </c>
      <c r="R618" s="7">
        <f t="shared" ca="1" si="235"/>
        <v>0</v>
      </c>
      <c r="S618" s="2">
        <f t="shared" ca="1" si="221"/>
        <v>0</v>
      </c>
      <c r="T618" s="80">
        <f t="shared" ca="1" si="222"/>
        <v>0</v>
      </c>
      <c r="U618" s="79">
        <f t="shared" ca="1" si="223"/>
        <v>0</v>
      </c>
      <c r="V618" s="80">
        <f t="shared" ca="1" si="224"/>
        <v>0</v>
      </c>
      <c r="W618" s="80">
        <f t="shared" ca="1" si="225"/>
        <v>0</v>
      </c>
      <c r="X618">
        <f t="shared" ca="1" si="236"/>
        <v>0</v>
      </c>
      <c r="Y618" s="35">
        <f t="shared" ca="1" si="226"/>
        <v>0</v>
      </c>
      <c r="Z618" s="35">
        <f t="shared" ca="1" si="237"/>
        <v>0</v>
      </c>
      <c r="AA618" s="42">
        <f t="shared" ca="1" si="238"/>
        <v>0</v>
      </c>
      <c r="AB618" s="42">
        <f t="shared" ca="1" si="239"/>
        <v>0</v>
      </c>
    </row>
    <row r="619" spans="2:28" x14ac:dyDescent="0.25">
      <c r="B619">
        <v>617</v>
      </c>
      <c r="C619" s="35">
        <f t="shared" ca="1" si="233"/>
        <v>-27000</v>
      </c>
      <c r="D619" s="46">
        <f ca="1">IF(AB618&gt;0,ROUND(PMT(EvalSheet!$F$92/12,EvalSheet!$F$96*12,-C619),5),0)</f>
        <v>0</v>
      </c>
      <c r="E619" s="6">
        <f t="shared" ca="1" si="227"/>
        <v>0</v>
      </c>
      <c r="F619" s="2">
        <f t="shared" ca="1" si="216"/>
        <v>0</v>
      </c>
      <c r="G619" s="80">
        <f t="shared" ca="1" si="217"/>
        <v>0</v>
      </c>
      <c r="H619" s="79">
        <f t="shared" ca="1" si="218"/>
        <v>0</v>
      </c>
      <c r="I619" s="80">
        <f t="shared" ca="1" si="219"/>
        <v>0</v>
      </c>
      <c r="J619" s="80">
        <f t="shared" ca="1" si="220"/>
        <v>0</v>
      </c>
      <c r="K619" s="6">
        <f t="shared" ca="1" si="228"/>
        <v>0</v>
      </c>
      <c r="L619" s="7">
        <v>0</v>
      </c>
      <c r="M619" s="7">
        <f t="shared" ca="1" si="229"/>
        <v>0</v>
      </c>
      <c r="N619" s="7">
        <f t="shared" ca="1" si="230"/>
        <v>0</v>
      </c>
      <c r="O619" s="7">
        <f t="shared" ca="1" si="231"/>
        <v>0</v>
      </c>
      <c r="P619" s="7">
        <f t="shared" ca="1" si="232"/>
        <v>0</v>
      </c>
      <c r="Q619" s="6">
        <f t="shared" ca="1" si="234"/>
        <v>0</v>
      </c>
      <c r="R619" s="7">
        <f t="shared" ca="1" si="235"/>
        <v>0</v>
      </c>
      <c r="S619" s="2">
        <f t="shared" ca="1" si="221"/>
        <v>0</v>
      </c>
      <c r="T619" s="80">
        <f t="shared" ca="1" si="222"/>
        <v>0</v>
      </c>
      <c r="U619" s="79">
        <f t="shared" ca="1" si="223"/>
        <v>0</v>
      </c>
      <c r="V619" s="80">
        <f t="shared" ca="1" si="224"/>
        <v>0</v>
      </c>
      <c r="W619" s="80">
        <f t="shared" ca="1" si="225"/>
        <v>0</v>
      </c>
      <c r="X619">
        <f t="shared" ca="1" si="236"/>
        <v>0</v>
      </c>
      <c r="Y619" s="35">
        <f t="shared" ca="1" si="226"/>
        <v>0</v>
      </c>
      <c r="Z619" s="35">
        <f t="shared" ca="1" si="237"/>
        <v>0</v>
      </c>
      <c r="AA619" s="42">
        <f t="shared" ca="1" si="238"/>
        <v>0</v>
      </c>
      <c r="AB619" s="42">
        <f t="shared" ca="1" si="239"/>
        <v>0</v>
      </c>
    </row>
    <row r="620" spans="2:28" x14ac:dyDescent="0.25">
      <c r="B620">
        <v>618</v>
      </c>
      <c r="C620" s="35">
        <f t="shared" ca="1" si="233"/>
        <v>-27000</v>
      </c>
      <c r="D620" s="46">
        <f ca="1">IF(AB619&gt;0,ROUND(PMT(EvalSheet!$F$92/12,EvalSheet!$F$96*12,-C620),5),0)</f>
        <v>0</v>
      </c>
      <c r="E620" s="6">
        <f t="shared" ca="1" si="227"/>
        <v>0</v>
      </c>
      <c r="F620" s="2">
        <f t="shared" ca="1" si="216"/>
        <v>0</v>
      </c>
      <c r="G620" s="80">
        <f t="shared" ca="1" si="217"/>
        <v>0</v>
      </c>
      <c r="H620" s="79">
        <f t="shared" ca="1" si="218"/>
        <v>0</v>
      </c>
      <c r="I620" s="80">
        <f t="shared" ca="1" si="219"/>
        <v>0</v>
      </c>
      <c r="J620" s="80">
        <f t="shared" ca="1" si="220"/>
        <v>0</v>
      </c>
      <c r="K620" s="6">
        <f t="shared" ca="1" si="228"/>
        <v>0</v>
      </c>
      <c r="L620" s="7">
        <v>0</v>
      </c>
      <c r="M620" s="7">
        <f t="shared" ca="1" si="229"/>
        <v>0</v>
      </c>
      <c r="N620" s="7">
        <f t="shared" ca="1" si="230"/>
        <v>0</v>
      </c>
      <c r="O620" s="7">
        <f t="shared" ca="1" si="231"/>
        <v>0</v>
      </c>
      <c r="P620" s="7">
        <f t="shared" ca="1" si="232"/>
        <v>0</v>
      </c>
      <c r="Q620" s="6">
        <f t="shared" ca="1" si="234"/>
        <v>0</v>
      </c>
      <c r="R620" s="7">
        <f t="shared" ca="1" si="235"/>
        <v>0</v>
      </c>
      <c r="S620" s="2">
        <f t="shared" ca="1" si="221"/>
        <v>0</v>
      </c>
      <c r="T620" s="80">
        <f t="shared" ca="1" si="222"/>
        <v>0</v>
      </c>
      <c r="U620" s="79">
        <f t="shared" ca="1" si="223"/>
        <v>0</v>
      </c>
      <c r="V620" s="80">
        <f t="shared" ca="1" si="224"/>
        <v>0</v>
      </c>
      <c r="W620" s="80">
        <f t="shared" ca="1" si="225"/>
        <v>0</v>
      </c>
      <c r="X620">
        <f t="shared" ca="1" si="236"/>
        <v>0</v>
      </c>
      <c r="Y620" s="35">
        <f t="shared" ca="1" si="226"/>
        <v>0</v>
      </c>
      <c r="Z620" s="35">
        <f t="shared" ca="1" si="237"/>
        <v>0</v>
      </c>
      <c r="AA620" s="42">
        <f t="shared" ca="1" si="238"/>
        <v>0</v>
      </c>
      <c r="AB620" s="42">
        <f t="shared" ca="1" si="239"/>
        <v>0</v>
      </c>
    </row>
    <row r="621" spans="2:28" x14ac:dyDescent="0.25">
      <c r="B621">
        <v>619</v>
      </c>
      <c r="C621" s="35">
        <f t="shared" ca="1" si="233"/>
        <v>-27000</v>
      </c>
      <c r="D621" s="46">
        <f ca="1">IF(AB620&gt;0,ROUND(PMT(EvalSheet!$F$92/12,EvalSheet!$F$96*12,-C621),5),0)</f>
        <v>0</v>
      </c>
      <c r="E621" s="6">
        <f t="shared" ca="1" si="227"/>
        <v>0</v>
      </c>
      <c r="F621" s="2">
        <f t="shared" ca="1" si="216"/>
        <v>0</v>
      </c>
      <c r="G621" s="80">
        <f t="shared" ca="1" si="217"/>
        <v>0</v>
      </c>
      <c r="H621" s="79">
        <f t="shared" ca="1" si="218"/>
        <v>0</v>
      </c>
      <c r="I621" s="80">
        <f t="shared" ca="1" si="219"/>
        <v>0</v>
      </c>
      <c r="J621" s="80">
        <f t="shared" ca="1" si="220"/>
        <v>0</v>
      </c>
      <c r="K621" s="6">
        <f t="shared" ca="1" si="228"/>
        <v>0</v>
      </c>
      <c r="L621" s="7">
        <v>0</v>
      </c>
      <c r="M621" s="7">
        <f t="shared" ca="1" si="229"/>
        <v>0</v>
      </c>
      <c r="N621" s="7">
        <f t="shared" ca="1" si="230"/>
        <v>0</v>
      </c>
      <c r="O621" s="7">
        <f t="shared" ca="1" si="231"/>
        <v>0</v>
      </c>
      <c r="P621" s="7">
        <f t="shared" ca="1" si="232"/>
        <v>0</v>
      </c>
      <c r="Q621" s="6">
        <f t="shared" ca="1" si="234"/>
        <v>0</v>
      </c>
      <c r="R621" s="7">
        <f t="shared" ca="1" si="235"/>
        <v>0</v>
      </c>
      <c r="S621" s="2">
        <f t="shared" ca="1" si="221"/>
        <v>0</v>
      </c>
      <c r="T621" s="80">
        <f t="shared" ca="1" si="222"/>
        <v>0</v>
      </c>
      <c r="U621" s="79">
        <f t="shared" ca="1" si="223"/>
        <v>0</v>
      </c>
      <c r="V621" s="80">
        <f t="shared" ca="1" si="224"/>
        <v>0</v>
      </c>
      <c r="W621" s="80">
        <f t="shared" ca="1" si="225"/>
        <v>0</v>
      </c>
      <c r="X621">
        <f t="shared" ca="1" si="236"/>
        <v>0</v>
      </c>
      <c r="Y621" s="35">
        <f t="shared" ca="1" si="226"/>
        <v>0</v>
      </c>
      <c r="Z621" s="35">
        <f t="shared" ca="1" si="237"/>
        <v>0</v>
      </c>
      <c r="AA621" s="42">
        <f t="shared" ca="1" si="238"/>
        <v>0</v>
      </c>
      <c r="AB621" s="42">
        <f t="shared" ca="1" si="239"/>
        <v>0</v>
      </c>
    </row>
    <row r="622" spans="2:28" x14ac:dyDescent="0.25">
      <c r="B622">
        <v>620</v>
      </c>
      <c r="C622" s="35">
        <f t="shared" ca="1" si="233"/>
        <v>-27000</v>
      </c>
      <c r="D622" s="46">
        <f ca="1">IF(AB621&gt;0,ROUND(PMT(EvalSheet!$F$92/12,EvalSheet!$F$96*12,-C622),5),0)</f>
        <v>0</v>
      </c>
      <c r="E622" s="6">
        <f t="shared" ca="1" si="227"/>
        <v>0</v>
      </c>
      <c r="F622" s="2">
        <f t="shared" ca="1" si="216"/>
        <v>0</v>
      </c>
      <c r="G622" s="80">
        <f t="shared" ca="1" si="217"/>
        <v>0</v>
      </c>
      <c r="H622" s="79">
        <f t="shared" ca="1" si="218"/>
        <v>0</v>
      </c>
      <c r="I622" s="80">
        <f t="shared" ca="1" si="219"/>
        <v>0</v>
      </c>
      <c r="J622" s="80">
        <f t="shared" ca="1" si="220"/>
        <v>0</v>
      </c>
      <c r="K622" s="6">
        <f t="shared" ca="1" si="228"/>
        <v>0</v>
      </c>
      <c r="L622" s="7">
        <v>0</v>
      </c>
      <c r="M622" s="7">
        <f t="shared" ca="1" si="229"/>
        <v>0</v>
      </c>
      <c r="N622" s="7">
        <f t="shared" ca="1" si="230"/>
        <v>0</v>
      </c>
      <c r="O622" s="7">
        <f t="shared" ca="1" si="231"/>
        <v>0</v>
      </c>
      <c r="P622" s="7">
        <f t="shared" ca="1" si="232"/>
        <v>0</v>
      </c>
      <c r="Q622" s="6">
        <f t="shared" ca="1" si="234"/>
        <v>0</v>
      </c>
      <c r="R622" s="7">
        <f t="shared" ca="1" si="235"/>
        <v>0</v>
      </c>
      <c r="S622" s="2">
        <f t="shared" ca="1" si="221"/>
        <v>0</v>
      </c>
      <c r="T622" s="80">
        <f t="shared" ca="1" si="222"/>
        <v>0</v>
      </c>
      <c r="U622" s="79">
        <f t="shared" ca="1" si="223"/>
        <v>0</v>
      </c>
      <c r="V622" s="80">
        <f t="shared" ca="1" si="224"/>
        <v>0</v>
      </c>
      <c r="W622" s="80">
        <f t="shared" ca="1" si="225"/>
        <v>0</v>
      </c>
      <c r="X622">
        <f t="shared" ca="1" si="236"/>
        <v>0</v>
      </c>
      <c r="Y622" s="35">
        <f t="shared" ca="1" si="226"/>
        <v>0</v>
      </c>
      <c r="Z622" s="35">
        <f t="shared" ca="1" si="237"/>
        <v>0</v>
      </c>
      <c r="AA622" s="42">
        <f t="shared" ca="1" si="238"/>
        <v>0</v>
      </c>
      <c r="AB622" s="42">
        <f t="shared" ca="1" si="239"/>
        <v>0</v>
      </c>
    </row>
    <row r="623" spans="2:28" x14ac:dyDescent="0.25">
      <c r="B623">
        <v>621</v>
      </c>
      <c r="C623" s="35">
        <f t="shared" ca="1" si="233"/>
        <v>-27000</v>
      </c>
      <c r="D623" s="46">
        <f ca="1">IF(AB622&gt;0,ROUND(PMT(EvalSheet!$F$92/12,EvalSheet!$F$96*12,-C623),5),0)</f>
        <v>0</v>
      </c>
      <c r="E623" s="6">
        <f t="shared" ca="1" si="227"/>
        <v>0</v>
      </c>
      <c r="F623" s="2">
        <f t="shared" ca="1" si="216"/>
        <v>0</v>
      </c>
      <c r="G623" s="80">
        <f t="shared" ca="1" si="217"/>
        <v>0</v>
      </c>
      <c r="H623" s="79">
        <f t="shared" ca="1" si="218"/>
        <v>0</v>
      </c>
      <c r="I623" s="80">
        <f t="shared" ca="1" si="219"/>
        <v>0</v>
      </c>
      <c r="J623" s="80">
        <f t="shared" ca="1" si="220"/>
        <v>0</v>
      </c>
      <c r="K623" s="6">
        <f t="shared" ca="1" si="228"/>
        <v>0</v>
      </c>
      <c r="L623" s="7">
        <v>0</v>
      </c>
      <c r="M623" s="7">
        <f t="shared" ca="1" si="229"/>
        <v>0</v>
      </c>
      <c r="N623" s="7">
        <f t="shared" ca="1" si="230"/>
        <v>0</v>
      </c>
      <c r="O623" s="7">
        <f t="shared" ca="1" si="231"/>
        <v>0</v>
      </c>
      <c r="P623" s="7">
        <f t="shared" ca="1" si="232"/>
        <v>0</v>
      </c>
      <c r="Q623" s="6">
        <f t="shared" ca="1" si="234"/>
        <v>0</v>
      </c>
      <c r="R623" s="7">
        <f t="shared" ca="1" si="235"/>
        <v>0</v>
      </c>
      <c r="S623" s="2">
        <f t="shared" ca="1" si="221"/>
        <v>0</v>
      </c>
      <c r="T623" s="80">
        <f t="shared" ca="1" si="222"/>
        <v>0</v>
      </c>
      <c r="U623" s="79">
        <f t="shared" ca="1" si="223"/>
        <v>0</v>
      </c>
      <c r="V623" s="80">
        <f t="shared" ca="1" si="224"/>
        <v>0</v>
      </c>
      <c r="W623" s="80">
        <f t="shared" ca="1" si="225"/>
        <v>0</v>
      </c>
      <c r="X623">
        <f t="shared" ca="1" si="236"/>
        <v>0</v>
      </c>
      <c r="Y623" s="35">
        <f t="shared" ca="1" si="226"/>
        <v>0</v>
      </c>
      <c r="Z623" s="35">
        <f t="shared" ca="1" si="237"/>
        <v>0</v>
      </c>
      <c r="AA623" s="42">
        <f t="shared" ca="1" si="238"/>
        <v>0</v>
      </c>
      <c r="AB623" s="42">
        <f t="shared" ca="1" si="239"/>
        <v>0</v>
      </c>
    </row>
    <row r="624" spans="2:28" x14ac:dyDescent="0.25">
      <c r="B624">
        <v>622</v>
      </c>
      <c r="C624" s="35">
        <f t="shared" ca="1" si="233"/>
        <v>-27000</v>
      </c>
      <c r="D624" s="46">
        <f ca="1">IF(AB623&gt;0,ROUND(PMT(EvalSheet!$F$92/12,EvalSheet!$F$96*12,-C624),5),0)</f>
        <v>0</v>
      </c>
      <c r="E624" s="6">
        <f t="shared" ca="1" si="227"/>
        <v>0</v>
      </c>
      <c r="F624" s="2">
        <f t="shared" ca="1" si="216"/>
        <v>0</v>
      </c>
      <c r="G624" s="80">
        <f t="shared" ca="1" si="217"/>
        <v>0</v>
      </c>
      <c r="H624" s="79">
        <f t="shared" ca="1" si="218"/>
        <v>0</v>
      </c>
      <c r="I624" s="80">
        <f t="shared" ca="1" si="219"/>
        <v>0</v>
      </c>
      <c r="J624" s="80">
        <f t="shared" ca="1" si="220"/>
        <v>0</v>
      </c>
      <c r="K624" s="6">
        <f t="shared" ca="1" si="228"/>
        <v>0</v>
      </c>
      <c r="L624" s="7">
        <v>0</v>
      </c>
      <c r="M624" s="7">
        <f t="shared" ca="1" si="229"/>
        <v>0</v>
      </c>
      <c r="N624" s="7">
        <f t="shared" ca="1" si="230"/>
        <v>0</v>
      </c>
      <c r="O624" s="7">
        <f t="shared" ca="1" si="231"/>
        <v>0</v>
      </c>
      <c r="P624" s="7">
        <f t="shared" ca="1" si="232"/>
        <v>0</v>
      </c>
      <c r="Q624" s="6">
        <f t="shared" ca="1" si="234"/>
        <v>0</v>
      </c>
      <c r="R624" s="7">
        <f t="shared" ca="1" si="235"/>
        <v>0</v>
      </c>
      <c r="S624" s="2">
        <f t="shared" ca="1" si="221"/>
        <v>0</v>
      </c>
      <c r="T624" s="80">
        <f t="shared" ca="1" si="222"/>
        <v>0</v>
      </c>
      <c r="U624" s="79">
        <f t="shared" ca="1" si="223"/>
        <v>0</v>
      </c>
      <c r="V624" s="80">
        <f t="shared" ca="1" si="224"/>
        <v>0</v>
      </c>
      <c r="W624" s="80">
        <f t="shared" ca="1" si="225"/>
        <v>0</v>
      </c>
      <c r="X624">
        <f t="shared" ca="1" si="236"/>
        <v>0</v>
      </c>
      <c r="Y624" s="35">
        <f t="shared" ca="1" si="226"/>
        <v>0</v>
      </c>
      <c r="Z624" s="35">
        <f t="shared" ca="1" si="237"/>
        <v>0</v>
      </c>
      <c r="AA624" s="42">
        <f t="shared" ca="1" si="238"/>
        <v>0</v>
      </c>
      <c r="AB624" s="42">
        <f t="shared" ca="1" si="239"/>
        <v>0</v>
      </c>
    </row>
    <row r="625" spans="2:28" x14ac:dyDescent="0.25">
      <c r="B625">
        <v>623</v>
      </c>
      <c r="C625" s="35">
        <f t="shared" ca="1" si="233"/>
        <v>-27000</v>
      </c>
      <c r="D625" s="46">
        <f ca="1">IF(AB624&gt;0,ROUND(PMT(EvalSheet!$F$92/12,EvalSheet!$F$96*12,-C625),5),0)</f>
        <v>0</v>
      </c>
      <c r="E625" s="6">
        <f t="shared" ca="1" si="227"/>
        <v>0</v>
      </c>
      <c r="F625" s="2">
        <f t="shared" ca="1" si="216"/>
        <v>0</v>
      </c>
      <c r="G625" s="80">
        <f t="shared" ca="1" si="217"/>
        <v>0</v>
      </c>
      <c r="H625" s="79">
        <f t="shared" ca="1" si="218"/>
        <v>0</v>
      </c>
      <c r="I625" s="80">
        <f t="shared" ca="1" si="219"/>
        <v>0</v>
      </c>
      <c r="J625" s="80">
        <f t="shared" ca="1" si="220"/>
        <v>0</v>
      </c>
      <c r="K625" s="6">
        <f t="shared" ca="1" si="228"/>
        <v>0</v>
      </c>
      <c r="L625" s="7">
        <v>0</v>
      </c>
      <c r="M625" s="7">
        <f t="shared" ca="1" si="229"/>
        <v>0</v>
      </c>
      <c r="N625" s="7">
        <f t="shared" ca="1" si="230"/>
        <v>0</v>
      </c>
      <c r="O625" s="7">
        <f t="shared" ca="1" si="231"/>
        <v>0</v>
      </c>
      <c r="P625" s="7">
        <f t="shared" ca="1" si="232"/>
        <v>0</v>
      </c>
      <c r="Q625" s="6">
        <f t="shared" ca="1" si="234"/>
        <v>0</v>
      </c>
      <c r="R625" s="7">
        <f t="shared" ca="1" si="235"/>
        <v>0</v>
      </c>
      <c r="S625" s="2">
        <f t="shared" ca="1" si="221"/>
        <v>0</v>
      </c>
      <c r="T625" s="80">
        <f t="shared" ca="1" si="222"/>
        <v>0</v>
      </c>
      <c r="U625" s="79">
        <f t="shared" ca="1" si="223"/>
        <v>0</v>
      </c>
      <c r="V625" s="80">
        <f t="shared" ca="1" si="224"/>
        <v>0</v>
      </c>
      <c r="W625" s="80">
        <f t="shared" ca="1" si="225"/>
        <v>0</v>
      </c>
      <c r="X625">
        <f t="shared" ca="1" si="236"/>
        <v>0</v>
      </c>
      <c r="Y625" s="35">
        <f t="shared" ca="1" si="226"/>
        <v>0</v>
      </c>
      <c r="Z625" s="35">
        <f t="shared" ca="1" si="237"/>
        <v>0</v>
      </c>
      <c r="AA625" s="42">
        <f t="shared" ca="1" si="238"/>
        <v>0</v>
      </c>
      <c r="AB625" s="42">
        <f t="shared" ca="1" si="239"/>
        <v>0</v>
      </c>
    </row>
    <row r="626" spans="2:28" x14ac:dyDescent="0.25">
      <c r="B626">
        <v>624</v>
      </c>
      <c r="C626" s="35">
        <f t="shared" ca="1" si="233"/>
        <v>-27000</v>
      </c>
      <c r="D626" s="46">
        <f ca="1">IF(AB625&gt;0,ROUND(PMT(EvalSheet!$F$92/12,EvalSheet!$F$96*12,-C626),5),0)</f>
        <v>0</v>
      </c>
      <c r="E626" s="6">
        <f t="shared" ca="1" si="227"/>
        <v>0</v>
      </c>
      <c r="F626" s="2">
        <f t="shared" ca="1" si="216"/>
        <v>0</v>
      </c>
      <c r="G626" s="80">
        <f t="shared" ca="1" si="217"/>
        <v>0</v>
      </c>
      <c r="H626" s="79">
        <f t="shared" ca="1" si="218"/>
        <v>0</v>
      </c>
      <c r="I626" s="80">
        <f t="shared" ca="1" si="219"/>
        <v>0</v>
      </c>
      <c r="J626" s="80">
        <f t="shared" ca="1" si="220"/>
        <v>0</v>
      </c>
      <c r="K626" s="6">
        <f t="shared" ca="1" si="228"/>
        <v>0</v>
      </c>
      <c r="L626" s="7">
        <v>0</v>
      </c>
      <c r="M626" s="7">
        <f t="shared" ca="1" si="229"/>
        <v>0</v>
      </c>
      <c r="N626" s="7">
        <f t="shared" ca="1" si="230"/>
        <v>0</v>
      </c>
      <c r="O626" s="7">
        <f t="shared" ca="1" si="231"/>
        <v>0</v>
      </c>
      <c r="P626" s="7">
        <f t="shared" ca="1" si="232"/>
        <v>0</v>
      </c>
      <c r="Q626" s="6">
        <f t="shared" ca="1" si="234"/>
        <v>0</v>
      </c>
      <c r="R626" s="7">
        <f t="shared" ca="1" si="235"/>
        <v>0</v>
      </c>
      <c r="S626" s="2">
        <f t="shared" ca="1" si="221"/>
        <v>0</v>
      </c>
      <c r="T626" s="80">
        <f t="shared" ca="1" si="222"/>
        <v>0</v>
      </c>
      <c r="U626" s="79">
        <f t="shared" ca="1" si="223"/>
        <v>0</v>
      </c>
      <c r="V626" s="80">
        <f t="shared" ca="1" si="224"/>
        <v>0</v>
      </c>
      <c r="W626" s="80">
        <f t="shared" ca="1" si="225"/>
        <v>0</v>
      </c>
      <c r="X626">
        <f t="shared" ca="1" si="236"/>
        <v>0</v>
      </c>
      <c r="Y626" s="35">
        <f t="shared" ca="1" si="226"/>
        <v>0</v>
      </c>
      <c r="Z626" s="35">
        <f t="shared" ca="1" si="237"/>
        <v>0</v>
      </c>
      <c r="AA626" s="42">
        <f t="shared" ca="1" si="238"/>
        <v>0</v>
      </c>
      <c r="AB626" s="42">
        <f t="shared" ca="1" si="239"/>
        <v>0</v>
      </c>
    </row>
    <row r="627" spans="2:28" x14ac:dyDescent="0.25">
      <c r="B627">
        <v>625</v>
      </c>
      <c r="C627" s="35">
        <f t="shared" ca="1" si="233"/>
        <v>-27000</v>
      </c>
      <c r="D627" s="46">
        <f ca="1">IF(AB626&gt;0,ROUND(PMT(EvalSheet!$F$92/12,EvalSheet!$F$96*12,-C627),5),0)</f>
        <v>0</v>
      </c>
      <c r="E627" s="6">
        <f t="shared" ca="1" si="227"/>
        <v>0</v>
      </c>
      <c r="F627" s="2">
        <f t="shared" ca="1" si="216"/>
        <v>0</v>
      </c>
      <c r="G627" s="80">
        <f t="shared" ca="1" si="217"/>
        <v>0</v>
      </c>
      <c r="H627" s="79">
        <f t="shared" ca="1" si="218"/>
        <v>0</v>
      </c>
      <c r="I627" s="80">
        <f t="shared" ca="1" si="219"/>
        <v>0</v>
      </c>
      <c r="J627" s="80">
        <f t="shared" ca="1" si="220"/>
        <v>0</v>
      </c>
      <c r="K627" s="6">
        <f t="shared" ca="1" si="228"/>
        <v>0</v>
      </c>
      <c r="L627" s="7">
        <v>0</v>
      </c>
      <c r="M627" s="7">
        <f t="shared" ca="1" si="229"/>
        <v>0</v>
      </c>
      <c r="N627" s="7">
        <f t="shared" ca="1" si="230"/>
        <v>0</v>
      </c>
      <c r="O627" s="7">
        <f t="shared" ca="1" si="231"/>
        <v>0</v>
      </c>
      <c r="P627" s="7">
        <f t="shared" ca="1" si="232"/>
        <v>0</v>
      </c>
      <c r="Q627" s="6">
        <f t="shared" ca="1" si="234"/>
        <v>0</v>
      </c>
      <c r="R627" s="7">
        <f t="shared" ca="1" si="235"/>
        <v>0</v>
      </c>
      <c r="S627" s="2">
        <f t="shared" ca="1" si="221"/>
        <v>0</v>
      </c>
      <c r="T627" s="80">
        <f t="shared" ca="1" si="222"/>
        <v>0</v>
      </c>
      <c r="U627" s="79">
        <f t="shared" ca="1" si="223"/>
        <v>0</v>
      </c>
      <c r="V627" s="80">
        <f t="shared" ca="1" si="224"/>
        <v>0</v>
      </c>
      <c r="W627" s="80">
        <f t="shared" ca="1" si="225"/>
        <v>0</v>
      </c>
      <c r="X627">
        <f t="shared" ca="1" si="236"/>
        <v>0</v>
      </c>
      <c r="Y627" s="35">
        <f t="shared" ca="1" si="226"/>
        <v>0</v>
      </c>
      <c r="Z627" s="35">
        <f t="shared" ca="1" si="237"/>
        <v>0</v>
      </c>
      <c r="AA627" s="42">
        <f t="shared" ca="1" si="238"/>
        <v>0</v>
      </c>
      <c r="AB627" s="42">
        <f t="shared" ca="1" si="239"/>
        <v>0</v>
      </c>
    </row>
    <row r="628" spans="2:28" x14ac:dyDescent="0.25">
      <c r="B628">
        <v>626</v>
      </c>
      <c r="C628" s="35">
        <f t="shared" ca="1" si="233"/>
        <v>-27000</v>
      </c>
      <c r="D628" s="46">
        <f ca="1">IF(AB627&gt;0,ROUND(PMT(EvalSheet!$F$92/12,EvalSheet!$F$96*12,-C628),5),0)</f>
        <v>0</v>
      </c>
      <c r="E628" s="6">
        <f t="shared" ca="1" si="227"/>
        <v>0</v>
      </c>
      <c r="F628" s="2">
        <f t="shared" ca="1" si="216"/>
        <v>0</v>
      </c>
      <c r="G628" s="80">
        <f t="shared" ca="1" si="217"/>
        <v>0</v>
      </c>
      <c r="H628" s="79">
        <f t="shared" ca="1" si="218"/>
        <v>0</v>
      </c>
      <c r="I628" s="80">
        <f t="shared" ca="1" si="219"/>
        <v>0</v>
      </c>
      <c r="J628" s="80">
        <f t="shared" ca="1" si="220"/>
        <v>0</v>
      </c>
      <c r="K628" s="6">
        <f t="shared" ca="1" si="228"/>
        <v>0</v>
      </c>
      <c r="L628" s="7">
        <v>0</v>
      </c>
      <c r="M628" s="7">
        <f t="shared" ca="1" si="229"/>
        <v>0</v>
      </c>
      <c r="N628" s="7">
        <f t="shared" ca="1" si="230"/>
        <v>0</v>
      </c>
      <c r="O628" s="7">
        <f t="shared" ca="1" si="231"/>
        <v>0</v>
      </c>
      <c r="P628" s="7">
        <f t="shared" ca="1" si="232"/>
        <v>0</v>
      </c>
      <c r="Q628" s="6">
        <f t="shared" ca="1" si="234"/>
        <v>0</v>
      </c>
      <c r="R628" s="7">
        <f t="shared" ca="1" si="235"/>
        <v>0</v>
      </c>
      <c r="S628" s="2">
        <f t="shared" ca="1" si="221"/>
        <v>0</v>
      </c>
      <c r="T628" s="80">
        <f t="shared" ca="1" si="222"/>
        <v>0</v>
      </c>
      <c r="U628" s="79">
        <f t="shared" ca="1" si="223"/>
        <v>0</v>
      </c>
      <c r="V628" s="80">
        <f t="shared" ca="1" si="224"/>
        <v>0</v>
      </c>
      <c r="W628" s="80">
        <f t="shared" ca="1" si="225"/>
        <v>0</v>
      </c>
      <c r="X628">
        <f t="shared" ca="1" si="236"/>
        <v>0</v>
      </c>
      <c r="Y628" s="35">
        <f t="shared" ca="1" si="226"/>
        <v>0</v>
      </c>
      <c r="Z628" s="35">
        <f t="shared" ca="1" si="237"/>
        <v>0</v>
      </c>
      <c r="AA628" s="42">
        <f t="shared" ca="1" si="238"/>
        <v>0</v>
      </c>
      <c r="AB628" s="42">
        <f t="shared" ca="1" si="239"/>
        <v>0</v>
      </c>
    </row>
    <row r="629" spans="2:28" x14ac:dyDescent="0.25">
      <c r="B629">
        <v>627</v>
      </c>
      <c r="C629" s="35">
        <f t="shared" ca="1" si="233"/>
        <v>-27000</v>
      </c>
      <c r="D629" s="46">
        <f ca="1">IF(AB628&gt;0,ROUND(PMT(EvalSheet!$F$92/12,EvalSheet!$F$96*12,-C629),5),0)</f>
        <v>0</v>
      </c>
      <c r="E629" s="6">
        <f t="shared" ca="1" si="227"/>
        <v>0</v>
      </c>
      <c r="F629" s="2">
        <f t="shared" ca="1" si="216"/>
        <v>0</v>
      </c>
      <c r="G629" s="80">
        <f t="shared" ca="1" si="217"/>
        <v>0</v>
      </c>
      <c r="H629" s="79">
        <f t="shared" ca="1" si="218"/>
        <v>0</v>
      </c>
      <c r="I629" s="80">
        <f t="shared" ca="1" si="219"/>
        <v>0</v>
      </c>
      <c r="J629" s="80">
        <f t="shared" ca="1" si="220"/>
        <v>0</v>
      </c>
      <c r="K629" s="6">
        <f t="shared" ca="1" si="228"/>
        <v>0</v>
      </c>
      <c r="L629" s="7">
        <v>0</v>
      </c>
      <c r="M629" s="7">
        <f t="shared" ca="1" si="229"/>
        <v>0</v>
      </c>
      <c r="N629" s="7">
        <f t="shared" ca="1" si="230"/>
        <v>0</v>
      </c>
      <c r="O629" s="7">
        <f t="shared" ca="1" si="231"/>
        <v>0</v>
      </c>
      <c r="P629" s="7">
        <f t="shared" ca="1" si="232"/>
        <v>0</v>
      </c>
      <c r="Q629" s="6">
        <f t="shared" ca="1" si="234"/>
        <v>0</v>
      </c>
      <c r="R629" s="7">
        <f t="shared" ca="1" si="235"/>
        <v>0</v>
      </c>
      <c r="S629" s="2">
        <f t="shared" ca="1" si="221"/>
        <v>0</v>
      </c>
      <c r="T629" s="80">
        <f t="shared" ca="1" si="222"/>
        <v>0</v>
      </c>
      <c r="U629" s="79">
        <f t="shared" ca="1" si="223"/>
        <v>0</v>
      </c>
      <c r="V629" s="80">
        <f t="shared" ca="1" si="224"/>
        <v>0</v>
      </c>
      <c r="W629" s="80">
        <f t="shared" ca="1" si="225"/>
        <v>0</v>
      </c>
      <c r="X629">
        <f t="shared" ca="1" si="236"/>
        <v>0</v>
      </c>
      <c r="Y629" s="35">
        <f t="shared" ca="1" si="226"/>
        <v>0</v>
      </c>
      <c r="Z629" s="35">
        <f t="shared" ca="1" si="237"/>
        <v>0</v>
      </c>
      <c r="AA629" s="42">
        <f t="shared" ca="1" si="238"/>
        <v>0</v>
      </c>
      <c r="AB629" s="42">
        <f t="shared" ca="1" si="239"/>
        <v>0</v>
      </c>
    </row>
    <row r="630" spans="2:28" x14ac:dyDescent="0.25">
      <c r="B630">
        <v>628</v>
      </c>
      <c r="C630" s="35">
        <f t="shared" ca="1" si="233"/>
        <v>-27000</v>
      </c>
      <c r="D630" s="46">
        <f ca="1">IF(AB629&gt;0,ROUND(PMT(EvalSheet!$F$92/12,EvalSheet!$F$96*12,-C630),5),0)</f>
        <v>0</v>
      </c>
      <c r="E630" s="6">
        <f t="shared" ca="1" si="227"/>
        <v>0</v>
      </c>
      <c r="F630" s="2">
        <f t="shared" ca="1" si="216"/>
        <v>0</v>
      </c>
      <c r="G630" s="80">
        <f t="shared" ca="1" si="217"/>
        <v>0</v>
      </c>
      <c r="H630" s="79">
        <f t="shared" ca="1" si="218"/>
        <v>0</v>
      </c>
      <c r="I630" s="80">
        <f t="shared" ca="1" si="219"/>
        <v>0</v>
      </c>
      <c r="J630" s="80">
        <f t="shared" ca="1" si="220"/>
        <v>0</v>
      </c>
      <c r="K630" s="6">
        <f t="shared" ca="1" si="228"/>
        <v>0</v>
      </c>
      <c r="L630" s="7">
        <v>0</v>
      </c>
      <c r="M630" s="7">
        <f t="shared" ca="1" si="229"/>
        <v>0</v>
      </c>
      <c r="N630" s="7">
        <f t="shared" ca="1" si="230"/>
        <v>0</v>
      </c>
      <c r="O630" s="7">
        <f t="shared" ca="1" si="231"/>
        <v>0</v>
      </c>
      <c r="P630" s="7">
        <f t="shared" ca="1" si="232"/>
        <v>0</v>
      </c>
      <c r="Q630" s="6">
        <f t="shared" ca="1" si="234"/>
        <v>0</v>
      </c>
      <c r="R630" s="7">
        <f t="shared" ca="1" si="235"/>
        <v>0</v>
      </c>
      <c r="S630" s="2">
        <f t="shared" ca="1" si="221"/>
        <v>0</v>
      </c>
      <c r="T630" s="80">
        <f t="shared" ca="1" si="222"/>
        <v>0</v>
      </c>
      <c r="U630" s="79">
        <f t="shared" ca="1" si="223"/>
        <v>0</v>
      </c>
      <c r="V630" s="80">
        <f t="shared" ca="1" si="224"/>
        <v>0</v>
      </c>
      <c r="W630" s="80">
        <f t="shared" ca="1" si="225"/>
        <v>0</v>
      </c>
      <c r="X630">
        <f t="shared" ca="1" si="236"/>
        <v>0</v>
      </c>
      <c r="Y630" s="35">
        <f t="shared" ca="1" si="226"/>
        <v>0</v>
      </c>
      <c r="Z630" s="35">
        <f t="shared" ca="1" si="237"/>
        <v>0</v>
      </c>
      <c r="AA630" s="42">
        <f t="shared" ca="1" si="238"/>
        <v>0</v>
      </c>
      <c r="AB630" s="42">
        <f t="shared" ca="1" si="239"/>
        <v>0</v>
      </c>
    </row>
    <row r="631" spans="2:28" x14ac:dyDescent="0.25">
      <c r="B631">
        <v>629</v>
      </c>
      <c r="C631" s="35">
        <f t="shared" ca="1" si="233"/>
        <v>-27000</v>
      </c>
      <c r="D631" s="46">
        <f ca="1">IF(AB630&gt;0,ROUND(PMT(EvalSheet!$F$92/12,EvalSheet!$F$96*12,-C631),5),0)</f>
        <v>0</v>
      </c>
      <c r="E631" s="6">
        <f t="shared" ca="1" si="227"/>
        <v>0</v>
      </c>
      <c r="F631" s="2">
        <f t="shared" ca="1" si="216"/>
        <v>0</v>
      </c>
      <c r="G631" s="80">
        <f t="shared" ca="1" si="217"/>
        <v>0</v>
      </c>
      <c r="H631" s="79">
        <f t="shared" ca="1" si="218"/>
        <v>0</v>
      </c>
      <c r="I631" s="80">
        <f t="shared" ca="1" si="219"/>
        <v>0</v>
      </c>
      <c r="J631" s="80">
        <f t="shared" ca="1" si="220"/>
        <v>0</v>
      </c>
      <c r="K631" s="6">
        <f t="shared" ca="1" si="228"/>
        <v>0</v>
      </c>
      <c r="L631" s="7">
        <v>0</v>
      </c>
      <c r="M631" s="7">
        <f t="shared" ca="1" si="229"/>
        <v>0</v>
      </c>
      <c r="N631" s="7">
        <f t="shared" ca="1" si="230"/>
        <v>0</v>
      </c>
      <c r="O631" s="7">
        <f t="shared" ca="1" si="231"/>
        <v>0</v>
      </c>
      <c r="P631" s="7">
        <f t="shared" ca="1" si="232"/>
        <v>0</v>
      </c>
      <c r="Q631" s="6">
        <f t="shared" ca="1" si="234"/>
        <v>0</v>
      </c>
      <c r="R631" s="7">
        <f t="shared" ca="1" si="235"/>
        <v>0</v>
      </c>
      <c r="S631" s="2">
        <f t="shared" ca="1" si="221"/>
        <v>0</v>
      </c>
      <c r="T631" s="80">
        <f t="shared" ca="1" si="222"/>
        <v>0</v>
      </c>
      <c r="U631" s="79">
        <f t="shared" ca="1" si="223"/>
        <v>0</v>
      </c>
      <c r="V631" s="80">
        <f t="shared" ca="1" si="224"/>
        <v>0</v>
      </c>
      <c r="W631" s="80">
        <f t="shared" ca="1" si="225"/>
        <v>0</v>
      </c>
      <c r="X631">
        <f t="shared" ca="1" si="236"/>
        <v>0</v>
      </c>
      <c r="Y631" s="35">
        <f t="shared" ca="1" si="226"/>
        <v>0</v>
      </c>
      <c r="Z631" s="35">
        <f t="shared" ca="1" si="237"/>
        <v>0</v>
      </c>
      <c r="AA631" s="42">
        <f t="shared" ca="1" si="238"/>
        <v>0</v>
      </c>
      <c r="AB631" s="42">
        <f t="shared" ca="1" si="239"/>
        <v>0</v>
      </c>
    </row>
    <row r="632" spans="2:28" x14ac:dyDescent="0.25">
      <c r="B632">
        <v>630</v>
      </c>
      <c r="C632" s="35">
        <f t="shared" ca="1" si="233"/>
        <v>-27000</v>
      </c>
      <c r="D632" s="46">
        <f ca="1">IF(AB631&gt;0,ROUND(PMT(EvalSheet!$F$92/12,EvalSheet!$F$96*12,-C632),5),0)</f>
        <v>0</v>
      </c>
      <c r="E632" s="6">
        <f t="shared" ca="1" si="227"/>
        <v>0</v>
      </c>
      <c r="F632" s="2">
        <f t="shared" ca="1" si="216"/>
        <v>0</v>
      </c>
      <c r="G632" s="80">
        <f t="shared" ca="1" si="217"/>
        <v>0</v>
      </c>
      <c r="H632" s="79">
        <f t="shared" ca="1" si="218"/>
        <v>0</v>
      </c>
      <c r="I632" s="80">
        <f t="shared" ca="1" si="219"/>
        <v>0</v>
      </c>
      <c r="J632" s="80">
        <f t="shared" ca="1" si="220"/>
        <v>0</v>
      </c>
      <c r="K632" s="6">
        <f t="shared" ca="1" si="228"/>
        <v>0</v>
      </c>
      <c r="L632" s="7">
        <v>0</v>
      </c>
      <c r="M632" s="7">
        <f t="shared" ca="1" si="229"/>
        <v>0</v>
      </c>
      <c r="N632" s="7">
        <f t="shared" ca="1" si="230"/>
        <v>0</v>
      </c>
      <c r="O632" s="7">
        <f t="shared" ca="1" si="231"/>
        <v>0</v>
      </c>
      <c r="P632" s="7">
        <f t="shared" ca="1" si="232"/>
        <v>0</v>
      </c>
      <c r="Q632" s="6">
        <f t="shared" ca="1" si="234"/>
        <v>0</v>
      </c>
      <c r="R632" s="7">
        <f t="shared" ca="1" si="235"/>
        <v>0</v>
      </c>
      <c r="S632" s="2">
        <f t="shared" ca="1" si="221"/>
        <v>0</v>
      </c>
      <c r="T632" s="80">
        <f t="shared" ca="1" si="222"/>
        <v>0</v>
      </c>
      <c r="U632" s="79">
        <f t="shared" ca="1" si="223"/>
        <v>0</v>
      </c>
      <c r="V632" s="80">
        <f t="shared" ca="1" si="224"/>
        <v>0</v>
      </c>
      <c r="W632" s="80">
        <f t="shared" ca="1" si="225"/>
        <v>0</v>
      </c>
      <c r="X632">
        <f t="shared" ca="1" si="236"/>
        <v>0</v>
      </c>
      <c r="Y632" s="35">
        <f t="shared" ca="1" si="226"/>
        <v>0</v>
      </c>
      <c r="Z632" s="35">
        <f t="shared" ca="1" si="237"/>
        <v>0</v>
      </c>
      <c r="AA632" s="42">
        <f t="shared" ca="1" si="238"/>
        <v>0</v>
      </c>
      <c r="AB632" s="42">
        <f t="shared" ca="1" si="239"/>
        <v>0</v>
      </c>
    </row>
    <row r="633" spans="2:28" x14ac:dyDescent="0.25">
      <c r="B633">
        <v>631</v>
      </c>
      <c r="C633" s="35">
        <f t="shared" ca="1" si="233"/>
        <v>-27000</v>
      </c>
      <c r="D633" s="46">
        <f ca="1">IF(AB632&gt;0,ROUND(PMT(EvalSheet!$F$92/12,EvalSheet!$F$96*12,-C633),5),0)</f>
        <v>0</v>
      </c>
      <c r="E633" s="6">
        <f t="shared" ca="1" si="227"/>
        <v>0</v>
      </c>
      <c r="F633" s="2">
        <f t="shared" ca="1" si="216"/>
        <v>0</v>
      </c>
      <c r="G633" s="80">
        <f t="shared" ca="1" si="217"/>
        <v>0</v>
      </c>
      <c r="H633" s="79">
        <f t="shared" ca="1" si="218"/>
        <v>0</v>
      </c>
      <c r="I633" s="80">
        <f t="shared" ca="1" si="219"/>
        <v>0</v>
      </c>
      <c r="J633" s="80">
        <f t="shared" ca="1" si="220"/>
        <v>0</v>
      </c>
      <c r="K633" s="6">
        <f t="shared" ca="1" si="228"/>
        <v>0</v>
      </c>
      <c r="L633" s="7">
        <v>0</v>
      </c>
      <c r="M633" s="7">
        <f t="shared" ca="1" si="229"/>
        <v>0</v>
      </c>
      <c r="N633" s="7">
        <f t="shared" ca="1" si="230"/>
        <v>0</v>
      </c>
      <c r="O633" s="7">
        <f t="shared" ca="1" si="231"/>
        <v>0</v>
      </c>
      <c r="P633" s="7">
        <f t="shared" ca="1" si="232"/>
        <v>0</v>
      </c>
      <c r="Q633" s="6">
        <f t="shared" ca="1" si="234"/>
        <v>0</v>
      </c>
      <c r="R633" s="7">
        <f t="shared" ca="1" si="235"/>
        <v>0</v>
      </c>
      <c r="S633" s="2">
        <f t="shared" ca="1" si="221"/>
        <v>0</v>
      </c>
      <c r="T633" s="80">
        <f t="shared" ca="1" si="222"/>
        <v>0</v>
      </c>
      <c r="U633" s="79">
        <f t="shared" ca="1" si="223"/>
        <v>0</v>
      </c>
      <c r="V633" s="80">
        <f t="shared" ca="1" si="224"/>
        <v>0</v>
      </c>
      <c r="W633" s="80">
        <f t="shared" ca="1" si="225"/>
        <v>0</v>
      </c>
      <c r="X633">
        <f t="shared" ca="1" si="236"/>
        <v>0</v>
      </c>
      <c r="Y633" s="35">
        <f t="shared" ca="1" si="226"/>
        <v>0</v>
      </c>
      <c r="Z633" s="35">
        <f t="shared" ca="1" si="237"/>
        <v>0</v>
      </c>
      <c r="AA633" s="42">
        <f t="shared" ca="1" si="238"/>
        <v>0</v>
      </c>
      <c r="AB633" s="42">
        <f t="shared" ca="1" si="239"/>
        <v>0</v>
      </c>
    </row>
    <row r="634" spans="2:28" x14ac:dyDescent="0.25">
      <c r="B634">
        <v>632</v>
      </c>
      <c r="C634" s="35">
        <f t="shared" ca="1" si="233"/>
        <v>-27000</v>
      </c>
      <c r="D634" s="46">
        <f ca="1">IF(AB633&gt;0,ROUND(PMT(EvalSheet!$F$92/12,EvalSheet!$F$96*12,-C634),5),0)</f>
        <v>0</v>
      </c>
      <c r="E634" s="6">
        <f t="shared" ca="1" si="227"/>
        <v>0</v>
      </c>
      <c r="F634" s="2">
        <f t="shared" ca="1" si="216"/>
        <v>0</v>
      </c>
      <c r="G634" s="80">
        <f t="shared" ca="1" si="217"/>
        <v>0</v>
      </c>
      <c r="H634" s="79">
        <f t="shared" ca="1" si="218"/>
        <v>0</v>
      </c>
      <c r="I634" s="80">
        <f t="shared" ca="1" si="219"/>
        <v>0</v>
      </c>
      <c r="J634" s="80">
        <f t="shared" ca="1" si="220"/>
        <v>0</v>
      </c>
      <c r="K634" s="6">
        <f t="shared" ca="1" si="228"/>
        <v>0</v>
      </c>
      <c r="L634" s="7">
        <v>0</v>
      </c>
      <c r="M634" s="7">
        <f t="shared" ca="1" si="229"/>
        <v>0</v>
      </c>
      <c r="N634" s="7">
        <f t="shared" ca="1" si="230"/>
        <v>0</v>
      </c>
      <c r="O634" s="7">
        <f t="shared" ca="1" si="231"/>
        <v>0</v>
      </c>
      <c r="P634" s="7">
        <f t="shared" ca="1" si="232"/>
        <v>0</v>
      </c>
      <c r="Q634" s="6">
        <f t="shared" ca="1" si="234"/>
        <v>0</v>
      </c>
      <c r="R634" s="7">
        <f t="shared" ca="1" si="235"/>
        <v>0</v>
      </c>
      <c r="S634" s="2">
        <f t="shared" ca="1" si="221"/>
        <v>0</v>
      </c>
      <c r="T634" s="80">
        <f t="shared" ca="1" si="222"/>
        <v>0</v>
      </c>
      <c r="U634" s="79">
        <f t="shared" ca="1" si="223"/>
        <v>0</v>
      </c>
      <c r="V634" s="80">
        <f t="shared" ca="1" si="224"/>
        <v>0</v>
      </c>
      <c r="W634" s="80">
        <f t="shared" ca="1" si="225"/>
        <v>0</v>
      </c>
      <c r="X634">
        <f t="shared" ca="1" si="236"/>
        <v>0</v>
      </c>
      <c r="Y634" s="35">
        <f t="shared" ca="1" si="226"/>
        <v>0</v>
      </c>
      <c r="Z634" s="35">
        <f t="shared" ca="1" si="237"/>
        <v>0</v>
      </c>
      <c r="AA634" s="42">
        <f t="shared" ca="1" si="238"/>
        <v>0</v>
      </c>
      <c r="AB634" s="42">
        <f t="shared" ca="1" si="239"/>
        <v>0</v>
      </c>
    </row>
    <row r="635" spans="2:28" x14ac:dyDescent="0.25">
      <c r="B635">
        <v>633</v>
      </c>
      <c r="C635" s="35">
        <f t="shared" ca="1" si="233"/>
        <v>-27000</v>
      </c>
      <c r="D635" s="46">
        <f ca="1">IF(AB634&gt;0,ROUND(PMT(EvalSheet!$F$92/12,EvalSheet!$F$96*12,-C635),5),0)</f>
        <v>0</v>
      </c>
      <c r="E635" s="6">
        <f t="shared" ca="1" si="227"/>
        <v>0</v>
      </c>
      <c r="F635" s="2">
        <f t="shared" ca="1" si="216"/>
        <v>0</v>
      </c>
      <c r="G635" s="80">
        <f t="shared" ca="1" si="217"/>
        <v>0</v>
      </c>
      <c r="H635" s="79">
        <f t="shared" ca="1" si="218"/>
        <v>0</v>
      </c>
      <c r="I635" s="80">
        <f t="shared" ca="1" si="219"/>
        <v>0</v>
      </c>
      <c r="J635" s="80">
        <f t="shared" ca="1" si="220"/>
        <v>0</v>
      </c>
      <c r="K635" s="6">
        <f t="shared" ca="1" si="228"/>
        <v>0</v>
      </c>
      <c r="L635" s="7">
        <v>0</v>
      </c>
      <c r="M635" s="7">
        <f t="shared" ca="1" si="229"/>
        <v>0</v>
      </c>
      <c r="N635" s="7">
        <f t="shared" ca="1" si="230"/>
        <v>0</v>
      </c>
      <c r="O635" s="7">
        <f t="shared" ca="1" si="231"/>
        <v>0</v>
      </c>
      <c r="P635" s="7">
        <f t="shared" ca="1" si="232"/>
        <v>0</v>
      </c>
      <c r="Q635" s="6">
        <f t="shared" ca="1" si="234"/>
        <v>0</v>
      </c>
      <c r="R635" s="7">
        <f t="shared" ca="1" si="235"/>
        <v>0</v>
      </c>
      <c r="S635" s="2">
        <f t="shared" ca="1" si="221"/>
        <v>0</v>
      </c>
      <c r="T635" s="80">
        <f t="shared" ca="1" si="222"/>
        <v>0</v>
      </c>
      <c r="U635" s="79">
        <f t="shared" ca="1" si="223"/>
        <v>0</v>
      </c>
      <c r="V635" s="80">
        <f t="shared" ca="1" si="224"/>
        <v>0</v>
      </c>
      <c r="W635" s="80">
        <f t="shared" ca="1" si="225"/>
        <v>0</v>
      </c>
      <c r="X635">
        <f t="shared" ca="1" si="236"/>
        <v>0</v>
      </c>
      <c r="Y635" s="35">
        <f t="shared" ca="1" si="226"/>
        <v>0</v>
      </c>
      <c r="Z635" s="35">
        <f t="shared" ca="1" si="237"/>
        <v>0</v>
      </c>
      <c r="AA635" s="42">
        <f t="shared" ca="1" si="238"/>
        <v>0</v>
      </c>
      <c r="AB635" s="42">
        <f t="shared" ca="1" si="239"/>
        <v>0</v>
      </c>
    </row>
    <row r="636" spans="2:28" x14ac:dyDescent="0.25">
      <c r="B636">
        <v>634</v>
      </c>
      <c r="C636" s="35">
        <f t="shared" ca="1" si="233"/>
        <v>-27000</v>
      </c>
      <c r="D636" s="46">
        <f ca="1">IF(AB635&gt;0,ROUND(PMT(EvalSheet!$F$92/12,EvalSheet!$F$96*12,-C636),5),0)</f>
        <v>0</v>
      </c>
      <c r="E636" s="6">
        <f t="shared" ca="1" si="227"/>
        <v>0</v>
      </c>
      <c r="F636" s="2">
        <f t="shared" ca="1" si="216"/>
        <v>0</v>
      </c>
      <c r="G636" s="80">
        <f t="shared" ca="1" si="217"/>
        <v>0</v>
      </c>
      <c r="H636" s="79">
        <f t="shared" ca="1" si="218"/>
        <v>0</v>
      </c>
      <c r="I636" s="80">
        <f t="shared" ca="1" si="219"/>
        <v>0</v>
      </c>
      <c r="J636" s="80">
        <f t="shared" ca="1" si="220"/>
        <v>0</v>
      </c>
      <c r="K636" s="6">
        <f t="shared" ca="1" si="228"/>
        <v>0</v>
      </c>
      <c r="L636" s="7">
        <v>0</v>
      </c>
      <c r="M636" s="7">
        <f t="shared" ca="1" si="229"/>
        <v>0</v>
      </c>
      <c r="N636" s="7">
        <f t="shared" ca="1" si="230"/>
        <v>0</v>
      </c>
      <c r="O636" s="7">
        <f t="shared" ca="1" si="231"/>
        <v>0</v>
      </c>
      <c r="P636" s="7">
        <f t="shared" ca="1" si="232"/>
        <v>0</v>
      </c>
      <c r="Q636" s="6">
        <f t="shared" ca="1" si="234"/>
        <v>0</v>
      </c>
      <c r="R636" s="7">
        <f t="shared" ca="1" si="235"/>
        <v>0</v>
      </c>
      <c r="S636" s="2">
        <f t="shared" ca="1" si="221"/>
        <v>0</v>
      </c>
      <c r="T636" s="80">
        <f t="shared" ca="1" si="222"/>
        <v>0</v>
      </c>
      <c r="U636" s="79">
        <f t="shared" ca="1" si="223"/>
        <v>0</v>
      </c>
      <c r="V636" s="80">
        <f t="shared" ca="1" si="224"/>
        <v>0</v>
      </c>
      <c r="W636" s="80">
        <f t="shared" ca="1" si="225"/>
        <v>0</v>
      </c>
      <c r="X636">
        <f t="shared" ca="1" si="236"/>
        <v>0</v>
      </c>
      <c r="Y636" s="35">
        <f t="shared" ca="1" si="226"/>
        <v>0</v>
      </c>
      <c r="Z636" s="35">
        <f t="shared" ca="1" si="237"/>
        <v>0</v>
      </c>
      <c r="AA636" s="42">
        <f t="shared" ca="1" si="238"/>
        <v>0</v>
      </c>
      <c r="AB636" s="42">
        <f t="shared" ca="1" si="239"/>
        <v>0</v>
      </c>
    </row>
    <row r="637" spans="2:28" x14ac:dyDescent="0.25">
      <c r="B637">
        <v>635</v>
      </c>
      <c r="C637" s="35">
        <f t="shared" ca="1" si="233"/>
        <v>-27000</v>
      </c>
      <c r="D637" s="46">
        <f ca="1">IF(AB636&gt;0,ROUND(PMT(EvalSheet!$F$92/12,EvalSheet!$F$96*12,-C637),5),0)</f>
        <v>0</v>
      </c>
      <c r="E637" s="6">
        <f t="shared" ca="1" si="227"/>
        <v>0</v>
      </c>
      <c r="F637" s="2">
        <f t="shared" ca="1" si="216"/>
        <v>0</v>
      </c>
      <c r="G637" s="80">
        <f t="shared" ca="1" si="217"/>
        <v>0</v>
      </c>
      <c r="H637" s="79">
        <f t="shared" ca="1" si="218"/>
        <v>0</v>
      </c>
      <c r="I637" s="80">
        <f t="shared" ca="1" si="219"/>
        <v>0</v>
      </c>
      <c r="J637" s="80">
        <f t="shared" ca="1" si="220"/>
        <v>0</v>
      </c>
      <c r="K637" s="6">
        <f t="shared" ca="1" si="228"/>
        <v>0</v>
      </c>
      <c r="L637" s="7">
        <v>0</v>
      </c>
      <c r="M637" s="7">
        <f t="shared" ca="1" si="229"/>
        <v>0</v>
      </c>
      <c r="N637" s="7">
        <f t="shared" ca="1" si="230"/>
        <v>0</v>
      </c>
      <c r="O637" s="7">
        <f t="shared" ca="1" si="231"/>
        <v>0</v>
      </c>
      <c r="P637" s="7">
        <f t="shared" ca="1" si="232"/>
        <v>0</v>
      </c>
      <c r="Q637" s="6">
        <f t="shared" ca="1" si="234"/>
        <v>0</v>
      </c>
      <c r="R637" s="7">
        <f t="shared" ca="1" si="235"/>
        <v>0</v>
      </c>
      <c r="S637" s="2">
        <f t="shared" ca="1" si="221"/>
        <v>0</v>
      </c>
      <c r="T637" s="80">
        <f t="shared" ca="1" si="222"/>
        <v>0</v>
      </c>
      <c r="U637" s="79">
        <f t="shared" ca="1" si="223"/>
        <v>0</v>
      </c>
      <c r="V637" s="80">
        <f t="shared" ca="1" si="224"/>
        <v>0</v>
      </c>
      <c r="W637" s="80">
        <f t="shared" ca="1" si="225"/>
        <v>0</v>
      </c>
      <c r="X637">
        <f t="shared" ca="1" si="236"/>
        <v>0</v>
      </c>
      <c r="Y637" s="35">
        <f t="shared" ca="1" si="226"/>
        <v>0</v>
      </c>
      <c r="Z637" s="35">
        <f t="shared" ca="1" si="237"/>
        <v>0</v>
      </c>
      <c r="AA637" s="42">
        <f t="shared" ca="1" si="238"/>
        <v>0</v>
      </c>
      <c r="AB637" s="42">
        <f t="shared" ca="1" si="239"/>
        <v>0</v>
      </c>
    </row>
    <row r="638" spans="2:28" x14ac:dyDescent="0.25">
      <c r="B638">
        <v>636</v>
      </c>
      <c r="C638" s="35">
        <f t="shared" ca="1" si="233"/>
        <v>-27000</v>
      </c>
      <c r="D638" s="46">
        <f ca="1">IF(AB637&gt;0,ROUND(PMT(EvalSheet!$F$92/12,EvalSheet!$F$96*12,-C638),5),0)</f>
        <v>0</v>
      </c>
      <c r="E638" s="6">
        <f t="shared" ca="1" si="227"/>
        <v>0</v>
      </c>
      <c r="F638" s="2">
        <f t="shared" ca="1" si="216"/>
        <v>0</v>
      </c>
      <c r="G638" s="80">
        <f t="shared" ca="1" si="217"/>
        <v>0</v>
      </c>
      <c r="H638" s="79">
        <f t="shared" ca="1" si="218"/>
        <v>0</v>
      </c>
      <c r="I638" s="80">
        <f t="shared" ca="1" si="219"/>
        <v>0</v>
      </c>
      <c r="J638" s="80">
        <f t="shared" ca="1" si="220"/>
        <v>0</v>
      </c>
      <c r="K638" s="6">
        <f t="shared" ca="1" si="228"/>
        <v>0</v>
      </c>
      <c r="L638" s="7">
        <v>0</v>
      </c>
      <c r="M638" s="7">
        <f t="shared" ca="1" si="229"/>
        <v>0</v>
      </c>
      <c r="N638" s="7">
        <f t="shared" ca="1" si="230"/>
        <v>0</v>
      </c>
      <c r="O638" s="7">
        <f t="shared" ca="1" si="231"/>
        <v>0</v>
      </c>
      <c r="P638" s="7">
        <f t="shared" ca="1" si="232"/>
        <v>0</v>
      </c>
      <c r="Q638" s="6">
        <f t="shared" ca="1" si="234"/>
        <v>0</v>
      </c>
      <c r="R638" s="7">
        <f t="shared" ca="1" si="235"/>
        <v>0</v>
      </c>
      <c r="S638" s="2">
        <f t="shared" ca="1" si="221"/>
        <v>0</v>
      </c>
      <c r="T638" s="80">
        <f t="shared" ca="1" si="222"/>
        <v>0</v>
      </c>
      <c r="U638" s="79">
        <f t="shared" ca="1" si="223"/>
        <v>0</v>
      </c>
      <c r="V638" s="80">
        <f t="shared" ca="1" si="224"/>
        <v>0</v>
      </c>
      <c r="W638" s="80">
        <f t="shared" ca="1" si="225"/>
        <v>0</v>
      </c>
      <c r="X638">
        <f t="shared" ca="1" si="236"/>
        <v>0</v>
      </c>
      <c r="Y638" s="35">
        <f t="shared" ca="1" si="226"/>
        <v>0</v>
      </c>
      <c r="Z638" s="35">
        <f t="shared" ca="1" si="237"/>
        <v>0</v>
      </c>
      <c r="AA638" s="42">
        <f t="shared" ca="1" si="238"/>
        <v>0</v>
      </c>
      <c r="AB638" s="42">
        <f t="shared" ca="1" si="239"/>
        <v>0</v>
      </c>
    </row>
    <row r="639" spans="2:28" x14ac:dyDescent="0.25">
      <c r="B639">
        <v>637</v>
      </c>
      <c r="C639" s="35">
        <f t="shared" ca="1" si="233"/>
        <v>-27000</v>
      </c>
      <c r="D639" s="46">
        <f ca="1">IF(AB638&gt;0,ROUND(PMT(EvalSheet!$F$92/12,EvalSheet!$F$96*12,-C639),5),0)</f>
        <v>0</v>
      </c>
      <c r="E639" s="6">
        <f t="shared" ca="1" si="227"/>
        <v>0</v>
      </c>
      <c r="F639" s="2">
        <f t="shared" ca="1" si="216"/>
        <v>0</v>
      </c>
      <c r="G639" s="80">
        <f t="shared" ca="1" si="217"/>
        <v>0</v>
      </c>
      <c r="H639" s="79">
        <f t="shared" ca="1" si="218"/>
        <v>0</v>
      </c>
      <c r="I639" s="80">
        <f t="shared" ca="1" si="219"/>
        <v>0</v>
      </c>
      <c r="J639" s="80">
        <f t="shared" ca="1" si="220"/>
        <v>0</v>
      </c>
      <c r="K639" s="6">
        <f t="shared" ca="1" si="228"/>
        <v>0</v>
      </c>
      <c r="L639" s="7">
        <v>0</v>
      </c>
      <c r="M639" s="7">
        <f t="shared" ca="1" si="229"/>
        <v>0</v>
      </c>
      <c r="N639" s="7">
        <f t="shared" ca="1" si="230"/>
        <v>0</v>
      </c>
      <c r="O639" s="7">
        <f t="shared" ca="1" si="231"/>
        <v>0</v>
      </c>
      <c r="P639" s="7">
        <f t="shared" ca="1" si="232"/>
        <v>0</v>
      </c>
      <c r="Q639" s="6">
        <f t="shared" ca="1" si="234"/>
        <v>0</v>
      </c>
      <c r="R639" s="7">
        <f t="shared" ca="1" si="235"/>
        <v>0</v>
      </c>
      <c r="S639" s="2">
        <f t="shared" ca="1" si="221"/>
        <v>0</v>
      </c>
      <c r="T639" s="80">
        <f t="shared" ca="1" si="222"/>
        <v>0</v>
      </c>
      <c r="U639" s="79">
        <f t="shared" ca="1" si="223"/>
        <v>0</v>
      </c>
      <c r="V639" s="80">
        <f t="shared" ca="1" si="224"/>
        <v>0</v>
      </c>
      <c r="W639" s="80">
        <f t="shared" ca="1" si="225"/>
        <v>0</v>
      </c>
      <c r="X639">
        <f t="shared" ca="1" si="236"/>
        <v>0</v>
      </c>
      <c r="Y639" s="35">
        <f t="shared" ca="1" si="226"/>
        <v>0</v>
      </c>
      <c r="Z639" s="35">
        <f t="shared" ca="1" si="237"/>
        <v>0</v>
      </c>
      <c r="AA639" s="42">
        <f t="shared" ca="1" si="238"/>
        <v>0</v>
      </c>
      <c r="AB639" s="42">
        <f t="shared" ca="1" si="239"/>
        <v>0</v>
      </c>
    </row>
    <row r="640" spans="2:28" x14ac:dyDescent="0.25">
      <c r="B640">
        <v>638</v>
      </c>
      <c r="C640" s="35">
        <f t="shared" ca="1" si="233"/>
        <v>-27000</v>
      </c>
      <c r="D640" s="46">
        <f ca="1">IF(AB639&gt;0,ROUND(PMT(EvalSheet!$F$92/12,EvalSheet!$F$96*12,-C640),5),0)</f>
        <v>0</v>
      </c>
      <c r="E640" s="6">
        <f t="shared" ca="1" si="227"/>
        <v>0</v>
      </c>
      <c r="F640" s="2">
        <f t="shared" ca="1" si="216"/>
        <v>0</v>
      </c>
      <c r="G640" s="80">
        <f t="shared" ca="1" si="217"/>
        <v>0</v>
      </c>
      <c r="H640" s="79">
        <f t="shared" ca="1" si="218"/>
        <v>0</v>
      </c>
      <c r="I640" s="80">
        <f t="shared" ca="1" si="219"/>
        <v>0</v>
      </c>
      <c r="J640" s="80">
        <f t="shared" ca="1" si="220"/>
        <v>0</v>
      </c>
      <c r="K640" s="6">
        <f t="shared" ca="1" si="228"/>
        <v>0</v>
      </c>
      <c r="L640" s="7">
        <v>0</v>
      </c>
      <c r="M640" s="7">
        <f t="shared" ca="1" si="229"/>
        <v>0</v>
      </c>
      <c r="N640" s="7">
        <f t="shared" ca="1" si="230"/>
        <v>0</v>
      </c>
      <c r="O640" s="7">
        <f t="shared" ca="1" si="231"/>
        <v>0</v>
      </c>
      <c r="P640" s="7">
        <f t="shared" ca="1" si="232"/>
        <v>0</v>
      </c>
      <c r="Q640" s="6">
        <f t="shared" ca="1" si="234"/>
        <v>0</v>
      </c>
      <c r="R640" s="7">
        <f t="shared" ca="1" si="235"/>
        <v>0</v>
      </c>
      <c r="S640" s="2">
        <f t="shared" ca="1" si="221"/>
        <v>0</v>
      </c>
      <c r="T640" s="80">
        <f t="shared" ca="1" si="222"/>
        <v>0</v>
      </c>
      <c r="U640" s="79">
        <f t="shared" ca="1" si="223"/>
        <v>0</v>
      </c>
      <c r="V640" s="80">
        <f t="shared" ca="1" si="224"/>
        <v>0</v>
      </c>
      <c r="W640" s="80">
        <f t="shared" ca="1" si="225"/>
        <v>0</v>
      </c>
      <c r="X640">
        <f t="shared" ca="1" si="236"/>
        <v>0</v>
      </c>
      <c r="Y640" s="35">
        <f t="shared" ca="1" si="226"/>
        <v>0</v>
      </c>
      <c r="Z640" s="35">
        <f t="shared" ca="1" si="237"/>
        <v>0</v>
      </c>
      <c r="AA640" s="42">
        <f t="shared" ca="1" si="238"/>
        <v>0</v>
      </c>
      <c r="AB640" s="42">
        <f t="shared" ca="1" si="239"/>
        <v>0</v>
      </c>
    </row>
    <row r="641" spans="2:28" x14ac:dyDescent="0.25">
      <c r="B641">
        <v>639</v>
      </c>
      <c r="C641" s="35">
        <f t="shared" ca="1" si="233"/>
        <v>-27000</v>
      </c>
      <c r="D641" s="46">
        <f ca="1">IF(AB640&gt;0,ROUND(PMT(EvalSheet!$F$92/12,EvalSheet!$F$96*12,-C641),5),0)</f>
        <v>0</v>
      </c>
      <c r="E641" s="6">
        <f t="shared" ca="1" si="227"/>
        <v>0</v>
      </c>
      <c r="F641" s="2">
        <f t="shared" ca="1" si="216"/>
        <v>0</v>
      </c>
      <c r="G641" s="80">
        <f t="shared" ca="1" si="217"/>
        <v>0</v>
      </c>
      <c r="H641" s="79">
        <f t="shared" ca="1" si="218"/>
        <v>0</v>
      </c>
      <c r="I641" s="80">
        <f t="shared" ca="1" si="219"/>
        <v>0</v>
      </c>
      <c r="J641" s="80">
        <f t="shared" ca="1" si="220"/>
        <v>0</v>
      </c>
      <c r="K641" s="6">
        <f t="shared" ca="1" si="228"/>
        <v>0</v>
      </c>
      <c r="L641" s="7">
        <v>0</v>
      </c>
      <c r="M641" s="7">
        <f t="shared" ca="1" si="229"/>
        <v>0</v>
      </c>
      <c r="N641" s="7">
        <f t="shared" ca="1" si="230"/>
        <v>0</v>
      </c>
      <c r="O641" s="7">
        <f t="shared" ca="1" si="231"/>
        <v>0</v>
      </c>
      <c r="P641" s="7">
        <f t="shared" ca="1" si="232"/>
        <v>0</v>
      </c>
      <c r="Q641" s="6">
        <f t="shared" ca="1" si="234"/>
        <v>0</v>
      </c>
      <c r="R641" s="7">
        <f t="shared" ca="1" si="235"/>
        <v>0</v>
      </c>
      <c r="S641" s="2">
        <f t="shared" ca="1" si="221"/>
        <v>0</v>
      </c>
      <c r="T641" s="80">
        <f t="shared" ca="1" si="222"/>
        <v>0</v>
      </c>
      <c r="U641" s="79">
        <f t="shared" ca="1" si="223"/>
        <v>0</v>
      </c>
      <c r="V641" s="80">
        <f t="shared" ca="1" si="224"/>
        <v>0</v>
      </c>
      <c r="W641" s="80">
        <f t="shared" ca="1" si="225"/>
        <v>0</v>
      </c>
      <c r="X641">
        <f t="shared" ca="1" si="236"/>
        <v>0</v>
      </c>
      <c r="Y641" s="35">
        <f t="shared" ca="1" si="226"/>
        <v>0</v>
      </c>
      <c r="Z641" s="35">
        <f t="shared" ca="1" si="237"/>
        <v>0</v>
      </c>
      <c r="AA641" s="42">
        <f t="shared" ca="1" si="238"/>
        <v>0</v>
      </c>
      <c r="AB641" s="42">
        <f t="shared" ca="1" si="239"/>
        <v>0</v>
      </c>
    </row>
    <row r="642" spans="2:28" x14ac:dyDescent="0.25">
      <c r="B642">
        <v>640</v>
      </c>
      <c r="C642" s="35">
        <f t="shared" ca="1" si="233"/>
        <v>-27000</v>
      </c>
      <c r="D642" s="46">
        <f ca="1">IF(AB641&gt;0,ROUND(PMT(EvalSheet!$F$92/12,EvalSheet!$F$96*12,-C642),5),0)</f>
        <v>0</v>
      </c>
      <c r="E642" s="6">
        <f t="shared" ca="1" si="227"/>
        <v>0</v>
      </c>
      <c r="F642" s="2">
        <f t="shared" ca="1" si="216"/>
        <v>0</v>
      </c>
      <c r="G642" s="80">
        <f t="shared" ca="1" si="217"/>
        <v>0</v>
      </c>
      <c r="H642" s="79">
        <f t="shared" ca="1" si="218"/>
        <v>0</v>
      </c>
      <c r="I642" s="80">
        <f t="shared" ca="1" si="219"/>
        <v>0</v>
      </c>
      <c r="J642" s="80">
        <f t="shared" ca="1" si="220"/>
        <v>0</v>
      </c>
      <c r="K642" s="6">
        <f t="shared" ca="1" si="228"/>
        <v>0</v>
      </c>
      <c r="L642" s="7">
        <v>0</v>
      </c>
      <c r="M642" s="7">
        <f t="shared" ca="1" si="229"/>
        <v>0</v>
      </c>
      <c r="N642" s="7">
        <f t="shared" ca="1" si="230"/>
        <v>0</v>
      </c>
      <c r="O642" s="7">
        <f t="shared" ca="1" si="231"/>
        <v>0</v>
      </c>
      <c r="P642" s="7">
        <f t="shared" ca="1" si="232"/>
        <v>0</v>
      </c>
      <c r="Q642" s="6">
        <f t="shared" ca="1" si="234"/>
        <v>0</v>
      </c>
      <c r="R642" s="7">
        <f t="shared" ca="1" si="235"/>
        <v>0</v>
      </c>
      <c r="S642" s="2">
        <f t="shared" ca="1" si="221"/>
        <v>0</v>
      </c>
      <c r="T642" s="80">
        <f t="shared" ca="1" si="222"/>
        <v>0</v>
      </c>
      <c r="U642" s="79">
        <f t="shared" ca="1" si="223"/>
        <v>0</v>
      </c>
      <c r="V642" s="80">
        <f t="shared" ca="1" si="224"/>
        <v>0</v>
      </c>
      <c r="W642" s="80">
        <f t="shared" ca="1" si="225"/>
        <v>0</v>
      </c>
      <c r="X642">
        <f t="shared" ca="1" si="236"/>
        <v>0</v>
      </c>
      <c r="Y642" s="35">
        <f t="shared" ca="1" si="226"/>
        <v>0</v>
      </c>
      <c r="Z642" s="35">
        <f t="shared" ca="1" si="237"/>
        <v>0</v>
      </c>
      <c r="AA642" s="42">
        <f t="shared" ca="1" si="238"/>
        <v>0</v>
      </c>
      <c r="AB642" s="42">
        <f t="shared" ca="1" si="239"/>
        <v>0</v>
      </c>
    </row>
    <row r="643" spans="2:28" x14ac:dyDescent="0.25">
      <c r="B643">
        <v>641</v>
      </c>
      <c r="C643" s="35">
        <f t="shared" ca="1" si="233"/>
        <v>-27000</v>
      </c>
      <c r="D643" s="46">
        <f ca="1">IF(AB642&gt;0,ROUND(PMT(EvalSheet!$F$92/12,EvalSheet!$F$96*12,-C643),5),0)</f>
        <v>0</v>
      </c>
      <c r="E643" s="6">
        <f t="shared" ca="1" si="227"/>
        <v>0</v>
      </c>
      <c r="F643" s="2">
        <f t="shared" ref="F643:F706" ca="1" si="240">INT(E643)</f>
        <v>0</v>
      </c>
      <c r="G643" s="80">
        <f t="shared" ref="G643:G706" ca="1" si="241">INT((E643-F643)*10)/10</f>
        <v>0</v>
      </c>
      <c r="H643" s="79">
        <f t="shared" ref="H643:H706" ca="1" si="242">E643-F643-G643</f>
        <v>0</v>
      </c>
      <c r="I643" s="80">
        <f t="shared" ref="I643:I706" ca="1" si="243">IF(OR(H643=0.05,H643=0),H643,IF(AND(H643&gt;0.051,H643&lt;0.1),0.1,IF(AND(H643&gt;0.001,H643&lt;0.05),0.05,H643)))</f>
        <v>0</v>
      </c>
      <c r="J643" s="80">
        <f t="shared" ref="J643:J706" ca="1" si="244">F643+G643+I643</f>
        <v>0</v>
      </c>
      <c r="K643" s="6">
        <f t="shared" ca="1" si="228"/>
        <v>0</v>
      </c>
      <c r="L643" s="7">
        <v>0</v>
      </c>
      <c r="M643" s="7">
        <f t="shared" ca="1" si="229"/>
        <v>0</v>
      </c>
      <c r="N643" s="7">
        <f t="shared" ca="1" si="230"/>
        <v>0</v>
      </c>
      <c r="O643" s="7">
        <f t="shared" ca="1" si="231"/>
        <v>0</v>
      </c>
      <c r="P643" s="7">
        <f t="shared" ca="1" si="232"/>
        <v>0</v>
      </c>
      <c r="Q643" s="6">
        <f t="shared" ca="1" si="234"/>
        <v>0</v>
      </c>
      <c r="R643" s="7">
        <f t="shared" ca="1" si="235"/>
        <v>0</v>
      </c>
      <c r="S643" s="2">
        <f t="shared" ref="S643:S706" ca="1" si="245">INT(R643)</f>
        <v>0</v>
      </c>
      <c r="T643" s="80">
        <f t="shared" ref="T643:T706" ca="1" si="246">INT((R643-S643)*10)/10</f>
        <v>0</v>
      </c>
      <c r="U643" s="79">
        <f t="shared" ref="U643:U706" ca="1" si="247">R643-S643-T643</f>
        <v>0</v>
      </c>
      <c r="V643" s="80">
        <f t="shared" ref="V643:V706" ca="1" si="248">IF(OR(U643=0.05,U643=0),U643,IF(AND(U643&gt;0.051,U643&lt;0.1),0.1,IF(AND(U643&gt;0.001,U643&lt;0.05),0.05,U643)))</f>
        <v>0</v>
      </c>
      <c r="W643" s="80">
        <f t="shared" ref="W643:W706" ca="1" si="249">S643+T643+V643</f>
        <v>0</v>
      </c>
      <c r="X643">
        <f t="shared" ca="1" si="236"/>
        <v>0</v>
      </c>
      <c r="Y643" s="35">
        <f t="shared" ca="1" si="226"/>
        <v>0</v>
      </c>
      <c r="Z643" s="35">
        <f t="shared" ca="1" si="237"/>
        <v>0</v>
      </c>
      <c r="AA643" s="42">
        <f t="shared" ca="1" si="238"/>
        <v>0</v>
      </c>
      <c r="AB643" s="42">
        <f t="shared" ca="1" si="239"/>
        <v>0</v>
      </c>
    </row>
    <row r="644" spans="2:28" x14ac:dyDescent="0.25">
      <c r="B644">
        <v>642</v>
      </c>
      <c r="C644" s="35">
        <f t="shared" ca="1" si="233"/>
        <v>-27000</v>
      </c>
      <c r="D644" s="46">
        <f ca="1">IF(AB643&gt;0,ROUND(PMT(EvalSheet!$F$92/12,EvalSheet!$F$96*12,-C644),5),0)</f>
        <v>0</v>
      </c>
      <c r="E644" s="6">
        <f t="shared" ca="1" si="227"/>
        <v>0</v>
      </c>
      <c r="F644" s="2">
        <f t="shared" ca="1" si="240"/>
        <v>0</v>
      </c>
      <c r="G644" s="80">
        <f t="shared" ca="1" si="241"/>
        <v>0</v>
      </c>
      <c r="H644" s="79">
        <f t="shared" ca="1" si="242"/>
        <v>0</v>
      </c>
      <c r="I644" s="80">
        <f t="shared" ca="1" si="243"/>
        <v>0</v>
      </c>
      <c r="J644" s="80">
        <f t="shared" ca="1" si="244"/>
        <v>0</v>
      </c>
      <c r="K644" s="6">
        <f t="shared" ca="1" si="228"/>
        <v>0</v>
      </c>
      <c r="L644" s="7">
        <v>0</v>
      </c>
      <c r="M644" s="7">
        <f t="shared" ca="1" si="229"/>
        <v>0</v>
      </c>
      <c r="N644" s="7">
        <f t="shared" ca="1" si="230"/>
        <v>0</v>
      </c>
      <c r="O644" s="7">
        <f t="shared" ca="1" si="231"/>
        <v>0</v>
      </c>
      <c r="P644" s="7">
        <f t="shared" ca="1" si="232"/>
        <v>0</v>
      </c>
      <c r="Q644" s="6">
        <f t="shared" ca="1" si="234"/>
        <v>0</v>
      </c>
      <c r="R644" s="7">
        <f t="shared" ca="1" si="235"/>
        <v>0</v>
      </c>
      <c r="S644" s="2">
        <f t="shared" ca="1" si="245"/>
        <v>0</v>
      </c>
      <c r="T644" s="80">
        <f t="shared" ca="1" si="246"/>
        <v>0</v>
      </c>
      <c r="U644" s="79">
        <f t="shared" ca="1" si="247"/>
        <v>0</v>
      </c>
      <c r="V644" s="80">
        <f t="shared" ca="1" si="248"/>
        <v>0</v>
      </c>
      <c r="W644" s="80">
        <f t="shared" ca="1" si="249"/>
        <v>0</v>
      </c>
      <c r="X644">
        <f t="shared" ca="1" si="236"/>
        <v>0</v>
      </c>
      <c r="Y644" s="35">
        <f t="shared" ref="Y644:Y707" ca="1" si="250">ROUND(D644+J644+W644+X644,2)</f>
        <v>0</v>
      </c>
      <c r="Z644" s="35">
        <f t="shared" ca="1" si="237"/>
        <v>0</v>
      </c>
      <c r="AA644" s="42">
        <f t="shared" ca="1" si="238"/>
        <v>0</v>
      </c>
      <c r="AB644" s="42">
        <f t="shared" ca="1" si="239"/>
        <v>0</v>
      </c>
    </row>
    <row r="645" spans="2:28" x14ac:dyDescent="0.25">
      <c r="B645">
        <v>643</v>
      </c>
      <c r="C645" s="35">
        <f t="shared" ca="1" si="233"/>
        <v>-27000</v>
      </c>
      <c r="D645" s="46">
        <f ca="1">IF(AB644&gt;0,ROUND(PMT(EvalSheet!$F$92/12,EvalSheet!$F$96*12,-C645),5),0)</f>
        <v>0</v>
      </c>
      <c r="E645" s="6">
        <f t="shared" ref="E645:E708" ca="1" si="251">IF(AB644&gt;0,ROUND(C645*$E$1/1000,2),0)</f>
        <v>0</v>
      </c>
      <c r="F645" s="2">
        <f t="shared" ca="1" si="240"/>
        <v>0</v>
      </c>
      <c r="G645" s="80">
        <f t="shared" ca="1" si="241"/>
        <v>0</v>
      </c>
      <c r="H645" s="79">
        <f t="shared" ca="1" si="242"/>
        <v>0</v>
      </c>
      <c r="I645" s="80">
        <f t="shared" ca="1" si="243"/>
        <v>0</v>
      </c>
      <c r="J645" s="80">
        <f t="shared" ca="1" si="244"/>
        <v>0</v>
      </c>
      <c r="K645" s="6">
        <f t="shared" ref="K645:K708" ca="1" si="252">IF(AB644&gt;0,ROUND($D$1*$K$1,2),0)</f>
        <v>0</v>
      </c>
      <c r="L645" s="7">
        <v>0</v>
      </c>
      <c r="M645" s="7">
        <f t="shared" ref="M645:M708" ca="1" si="253">IF(AB644&gt;0,ROUND($D$1*$M$1,2),0)</f>
        <v>0</v>
      </c>
      <c r="N645" s="7">
        <f t="shared" ref="N645:N708" ca="1" si="254">IF(AB644&gt;0,ROUND($D$1*$N$1,2),0)</f>
        <v>0</v>
      </c>
      <c r="O645" s="7">
        <f t="shared" ref="O645:O708" ca="1" si="255">IF(AB644&gt;0,ROUND($D$1*$O$1,2),0)</f>
        <v>0</v>
      </c>
      <c r="P645" s="7">
        <f t="shared" ref="P645:P708" ca="1" si="256">IF(AB644&gt;0,ROUND($D$1*$P$1,2),0)</f>
        <v>0</v>
      </c>
      <c r="Q645" s="6">
        <f t="shared" ca="1" si="234"/>
        <v>0</v>
      </c>
      <c r="R645" s="7">
        <f t="shared" ca="1" si="235"/>
        <v>0</v>
      </c>
      <c r="S645" s="2">
        <f t="shared" ca="1" si="245"/>
        <v>0</v>
      </c>
      <c r="T645" s="80">
        <f t="shared" ca="1" si="246"/>
        <v>0</v>
      </c>
      <c r="U645" s="79">
        <f t="shared" ca="1" si="247"/>
        <v>0</v>
      </c>
      <c r="V645" s="80">
        <f t="shared" ca="1" si="248"/>
        <v>0</v>
      </c>
      <c r="W645" s="80">
        <f t="shared" ca="1" si="249"/>
        <v>0</v>
      </c>
      <c r="X645">
        <f t="shared" ca="1" si="236"/>
        <v>0</v>
      </c>
      <c r="Y645" s="35">
        <f t="shared" ca="1" si="250"/>
        <v>0</v>
      </c>
      <c r="Z645" s="35">
        <f t="shared" ca="1" si="237"/>
        <v>0</v>
      </c>
      <c r="AA645" s="42">
        <f t="shared" ca="1" si="238"/>
        <v>0</v>
      </c>
      <c r="AB645" s="42">
        <f t="shared" ca="1" si="239"/>
        <v>0</v>
      </c>
    </row>
    <row r="646" spans="2:28" x14ac:dyDescent="0.25">
      <c r="B646">
        <v>644</v>
      </c>
      <c r="C646" s="35">
        <f t="shared" ca="1" si="233"/>
        <v>-27000</v>
      </c>
      <c r="D646" s="46">
        <f ca="1">IF(AB645&gt;0,ROUND(PMT(EvalSheet!$F$92/12,EvalSheet!$F$96*12,-C646),5),0)</f>
        <v>0</v>
      </c>
      <c r="E646" s="6">
        <f t="shared" ca="1" si="251"/>
        <v>0</v>
      </c>
      <c r="F646" s="2">
        <f t="shared" ca="1" si="240"/>
        <v>0</v>
      </c>
      <c r="G646" s="80">
        <f t="shared" ca="1" si="241"/>
        <v>0</v>
      </c>
      <c r="H646" s="79">
        <f t="shared" ca="1" si="242"/>
        <v>0</v>
      </c>
      <c r="I646" s="80">
        <f t="shared" ca="1" si="243"/>
        <v>0</v>
      </c>
      <c r="J646" s="80">
        <f t="shared" ca="1" si="244"/>
        <v>0</v>
      </c>
      <c r="K646" s="6">
        <f t="shared" ca="1" si="252"/>
        <v>0</v>
      </c>
      <c r="L646" s="7">
        <v>0</v>
      </c>
      <c r="M646" s="7">
        <f t="shared" ca="1" si="253"/>
        <v>0</v>
      </c>
      <c r="N646" s="7">
        <f t="shared" ca="1" si="254"/>
        <v>0</v>
      </c>
      <c r="O646" s="7">
        <f t="shared" ca="1" si="255"/>
        <v>0</v>
      </c>
      <c r="P646" s="7">
        <f t="shared" ca="1" si="256"/>
        <v>0</v>
      </c>
      <c r="Q646" s="6">
        <f t="shared" ca="1" si="234"/>
        <v>0</v>
      </c>
      <c r="R646" s="7">
        <f t="shared" ca="1" si="235"/>
        <v>0</v>
      </c>
      <c r="S646" s="2">
        <f t="shared" ca="1" si="245"/>
        <v>0</v>
      </c>
      <c r="T646" s="80">
        <f t="shared" ca="1" si="246"/>
        <v>0</v>
      </c>
      <c r="U646" s="79">
        <f t="shared" ca="1" si="247"/>
        <v>0</v>
      </c>
      <c r="V646" s="80">
        <f t="shared" ca="1" si="248"/>
        <v>0</v>
      </c>
      <c r="W646" s="80">
        <f t="shared" ca="1" si="249"/>
        <v>0</v>
      </c>
      <c r="X646">
        <f t="shared" ca="1" si="236"/>
        <v>0</v>
      </c>
      <c r="Y646" s="35">
        <f t="shared" ca="1" si="250"/>
        <v>0</v>
      </c>
      <c r="Z646" s="35">
        <f t="shared" ca="1" si="237"/>
        <v>0</v>
      </c>
      <c r="AA646" s="42">
        <f t="shared" ca="1" si="238"/>
        <v>0</v>
      </c>
      <c r="AB646" s="42">
        <f t="shared" ca="1" si="239"/>
        <v>0</v>
      </c>
    </row>
    <row r="647" spans="2:28" x14ac:dyDescent="0.25">
      <c r="B647">
        <v>645</v>
      </c>
      <c r="C647" s="35">
        <f t="shared" ref="C647:C710" ca="1" si="257">IF(AB646&gt;0,C646-1000,C646)</f>
        <v>-27000</v>
      </c>
      <c r="D647" s="46">
        <f ca="1">IF(AB646&gt;0,ROUND(PMT(EvalSheet!$F$92/12,EvalSheet!$F$96*12,-C647),5),0)</f>
        <v>0</v>
      </c>
      <c r="E647" s="6">
        <f t="shared" ca="1" si="251"/>
        <v>0</v>
      </c>
      <c r="F647" s="2">
        <f t="shared" ca="1" si="240"/>
        <v>0</v>
      </c>
      <c r="G647" s="80">
        <f t="shared" ca="1" si="241"/>
        <v>0</v>
      </c>
      <c r="H647" s="79">
        <f t="shared" ca="1" si="242"/>
        <v>0</v>
      </c>
      <c r="I647" s="80">
        <f t="shared" ca="1" si="243"/>
        <v>0</v>
      </c>
      <c r="J647" s="80">
        <f t="shared" ca="1" si="244"/>
        <v>0</v>
      </c>
      <c r="K647" s="6">
        <f t="shared" ca="1" si="252"/>
        <v>0</v>
      </c>
      <c r="L647" s="7">
        <v>0</v>
      </c>
      <c r="M647" s="7">
        <f t="shared" ca="1" si="253"/>
        <v>0</v>
      </c>
      <c r="N647" s="7">
        <f t="shared" ca="1" si="254"/>
        <v>0</v>
      </c>
      <c r="O647" s="7">
        <f t="shared" ca="1" si="255"/>
        <v>0</v>
      </c>
      <c r="P647" s="7">
        <f t="shared" ca="1" si="256"/>
        <v>0</v>
      </c>
      <c r="Q647" s="6">
        <f t="shared" ref="Q647:Q710" ca="1" si="258">IF(AB646&gt;0,K647+SUM(M647:P647),0)</f>
        <v>0</v>
      </c>
      <c r="R647" s="7">
        <f t="shared" ref="R647:R710" ca="1" si="259">IF(AB646&gt;0,ROUND(Q647/12,2),0)</f>
        <v>0</v>
      </c>
      <c r="S647" s="2">
        <f t="shared" ca="1" si="245"/>
        <v>0</v>
      </c>
      <c r="T647" s="80">
        <f t="shared" ca="1" si="246"/>
        <v>0</v>
      </c>
      <c r="U647" s="79">
        <f t="shared" ca="1" si="247"/>
        <v>0</v>
      </c>
      <c r="V647" s="80">
        <f t="shared" ca="1" si="248"/>
        <v>0</v>
      </c>
      <c r="W647" s="80">
        <f t="shared" ca="1" si="249"/>
        <v>0</v>
      </c>
      <c r="X647">
        <f t="shared" ref="X647:X710" ca="1" si="260">IF(AB646&gt;0,X646,0)</f>
        <v>0</v>
      </c>
      <c r="Y647" s="35">
        <f t="shared" ca="1" si="250"/>
        <v>0</v>
      </c>
      <c r="Z647" s="35">
        <f t="shared" ref="Z647:Z710" ca="1" si="261">IF(AND(Y647&gt;0,Y648=0),Y647,0)</f>
        <v>0</v>
      </c>
      <c r="AA647" s="42">
        <f t="shared" ref="AA647:AA710" ca="1" si="262">IF(AB646&gt;0,AA646,0)</f>
        <v>0</v>
      </c>
      <c r="AB647" s="42">
        <f t="shared" ref="AB647:AB710" ca="1" si="263">IF(ROUND(Y647-AA647,2)&gt;0,ROUND(Y647-AA647,2),0)</f>
        <v>0</v>
      </c>
    </row>
    <row r="648" spans="2:28" x14ac:dyDescent="0.25">
      <c r="B648">
        <v>646</v>
      </c>
      <c r="C648" s="35">
        <f t="shared" ca="1" si="257"/>
        <v>-27000</v>
      </c>
      <c r="D648" s="46">
        <f ca="1">IF(AB647&gt;0,ROUND(PMT(EvalSheet!$F$92/12,EvalSheet!$F$96*12,-C648),5),0)</f>
        <v>0</v>
      </c>
      <c r="E648" s="6">
        <f t="shared" ca="1" si="251"/>
        <v>0</v>
      </c>
      <c r="F648" s="2">
        <f t="shared" ca="1" si="240"/>
        <v>0</v>
      </c>
      <c r="G648" s="80">
        <f t="shared" ca="1" si="241"/>
        <v>0</v>
      </c>
      <c r="H648" s="79">
        <f t="shared" ca="1" si="242"/>
        <v>0</v>
      </c>
      <c r="I648" s="80">
        <f t="shared" ca="1" si="243"/>
        <v>0</v>
      </c>
      <c r="J648" s="80">
        <f t="shared" ca="1" si="244"/>
        <v>0</v>
      </c>
      <c r="K648" s="6">
        <f t="shared" ca="1" si="252"/>
        <v>0</v>
      </c>
      <c r="L648" s="7">
        <v>0</v>
      </c>
      <c r="M648" s="7">
        <f t="shared" ca="1" si="253"/>
        <v>0</v>
      </c>
      <c r="N648" s="7">
        <f t="shared" ca="1" si="254"/>
        <v>0</v>
      </c>
      <c r="O648" s="7">
        <f t="shared" ca="1" si="255"/>
        <v>0</v>
      </c>
      <c r="P648" s="7">
        <f t="shared" ca="1" si="256"/>
        <v>0</v>
      </c>
      <c r="Q648" s="6">
        <f t="shared" ca="1" si="258"/>
        <v>0</v>
      </c>
      <c r="R648" s="7">
        <f t="shared" ca="1" si="259"/>
        <v>0</v>
      </c>
      <c r="S648" s="2">
        <f t="shared" ca="1" si="245"/>
        <v>0</v>
      </c>
      <c r="T648" s="80">
        <f t="shared" ca="1" si="246"/>
        <v>0</v>
      </c>
      <c r="U648" s="79">
        <f t="shared" ca="1" si="247"/>
        <v>0</v>
      </c>
      <c r="V648" s="80">
        <f t="shared" ca="1" si="248"/>
        <v>0</v>
      </c>
      <c r="W648" s="80">
        <f t="shared" ca="1" si="249"/>
        <v>0</v>
      </c>
      <c r="X648">
        <f t="shared" ca="1" si="260"/>
        <v>0</v>
      </c>
      <c r="Y648" s="35">
        <f t="shared" ca="1" si="250"/>
        <v>0</v>
      </c>
      <c r="Z648" s="35">
        <f t="shared" ca="1" si="261"/>
        <v>0</v>
      </c>
      <c r="AA648" s="42">
        <f t="shared" ca="1" si="262"/>
        <v>0</v>
      </c>
      <c r="AB648" s="42">
        <f t="shared" ca="1" si="263"/>
        <v>0</v>
      </c>
    </row>
    <row r="649" spans="2:28" x14ac:dyDescent="0.25">
      <c r="B649">
        <v>647</v>
      </c>
      <c r="C649" s="35">
        <f t="shared" ca="1" si="257"/>
        <v>-27000</v>
      </c>
      <c r="D649" s="46">
        <f ca="1">IF(AB648&gt;0,ROUND(PMT(EvalSheet!$F$92/12,EvalSheet!$F$96*12,-C649),5),0)</f>
        <v>0</v>
      </c>
      <c r="E649" s="6">
        <f t="shared" ca="1" si="251"/>
        <v>0</v>
      </c>
      <c r="F649" s="2">
        <f t="shared" ca="1" si="240"/>
        <v>0</v>
      </c>
      <c r="G649" s="80">
        <f t="shared" ca="1" si="241"/>
        <v>0</v>
      </c>
      <c r="H649" s="79">
        <f t="shared" ca="1" si="242"/>
        <v>0</v>
      </c>
      <c r="I649" s="80">
        <f t="shared" ca="1" si="243"/>
        <v>0</v>
      </c>
      <c r="J649" s="80">
        <f t="shared" ca="1" si="244"/>
        <v>0</v>
      </c>
      <c r="K649" s="6">
        <f t="shared" ca="1" si="252"/>
        <v>0</v>
      </c>
      <c r="L649" s="7">
        <v>0</v>
      </c>
      <c r="M649" s="7">
        <f t="shared" ca="1" si="253"/>
        <v>0</v>
      </c>
      <c r="N649" s="7">
        <f t="shared" ca="1" si="254"/>
        <v>0</v>
      </c>
      <c r="O649" s="7">
        <f t="shared" ca="1" si="255"/>
        <v>0</v>
      </c>
      <c r="P649" s="7">
        <f t="shared" ca="1" si="256"/>
        <v>0</v>
      </c>
      <c r="Q649" s="6">
        <f t="shared" ca="1" si="258"/>
        <v>0</v>
      </c>
      <c r="R649" s="7">
        <f t="shared" ca="1" si="259"/>
        <v>0</v>
      </c>
      <c r="S649" s="2">
        <f t="shared" ca="1" si="245"/>
        <v>0</v>
      </c>
      <c r="T649" s="80">
        <f t="shared" ca="1" si="246"/>
        <v>0</v>
      </c>
      <c r="U649" s="79">
        <f t="shared" ca="1" si="247"/>
        <v>0</v>
      </c>
      <c r="V649" s="80">
        <f t="shared" ca="1" si="248"/>
        <v>0</v>
      </c>
      <c r="W649" s="80">
        <f t="shared" ca="1" si="249"/>
        <v>0</v>
      </c>
      <c r="X649">
        <f t="shared" ca="1" si="260"/>
        <v>0</v>
      </c>
      <c r="Y649" s="35">
        <f t="shared" ca="1" si="250"/>
        <v>0</v>
      </c>
      <c r="Z649" s="35">
        <f t="shared" ca="1" si="261"/>
        <v>0</v>
      </c>
      <c r="AA649" s="42">
        <f t="shared" ca="1" si="262"/>
        <v>0</v>
      </c>
      <c r="AB649" s="42">
        <f t="shared" ca="1" si="263"/>
        <v>0</v>
      </c>
    </row>
    <row r="650" spans="2:28" x14ac:dyDescent="0.25">
      <c r="B650">
        <v>648</v>
      </c>
      <c r="C650" s="35">
        <f t="shared" ca="1" si="257"/>
        <v>-27000</v>
      </c>
      <c r="D650" s="46">
        <f ca="1">IF(AB649&gt;0,ROUND(PMT(EvalSheet!$F$92/12,EvalSheet!$F$96*12,-C650),5),0)</f>
        <v>0</v>
      </c>
      <c r="E650" s="6">
        <f t="shared" ca="1" si="251"/>
        <v>0</v>
      </c>
      <c r="F650" s="2">
        <f t="shared" ca="1" si="240"/>
        <v>0</v>
      </c>
      <c r="G650" s="80">
        <f t="shared" ca="1" si="241"/>
        <v>0</v>
      </c>
      <c r="H650" s="79">
        <f t="shared" ca="1" si="242"/>
        <v>0</v>
      </c>
      <c r="I650" s="80">
        <f t="shared" ca="1" si="243"/>
        <v>0</v>
      </c>
      <c r="J650" s="80">
        <f t="shared" ca="1" si="244"/>
        <v>0</v>
      </c>
      <c r="K650" s="6">
        <f t="shared" ca="1" si="252"/>
        <v>0</v>
      </c>
      <c r="L650" s="7">
        <v>0</v>
      </c>
      <c r="M650" s="7">
        <f t="shared" ca="1" si="253"/>
        <v>0</v>
      </c>
      <c r="N650" s="7">
        <f t="shared" ca="1" si="254"/>
        <v>0</v>
      </c>
      <c r="O650" s="7">
        <f t="shared" ca="1" si="255"/>
        <v>0</v>
      </c>
      <c r="P650" s="7">
        <f t="shared" ca="1" si="256"/>
        <v>0</v>
      </c>
      <c r="Q650" s="6">
        <f t="shared" ca="1" si="258"/>
        <v>0</v>
      </c>
      <c r="R650" s="7">
        <f t="shared" ca="1" si="259"/>
        <v>0</v>
      </c>
      <c r="S650" s="2">
        <f t="shared" ca="1" si="245"/>
        <v>0</v>
      </c>
      <c r="T650" s="80">
        <f t="shared" ca="1" si="246"/>
        <v>0</v>
      </c>
      <c r="U650" s="79">
        <f t="shared" ca="1" si="247"/>
        <v>0</v>
      </c>
      <c r="V650" s="80">
        <f t="shared" ca="1" si="248"/>
        <v>0</v>
      </c>
      <c r="W650" s="80">
        <f t="shared" ca="1" si="249"/>
        <v>0</v>
      </c>
      <c r="X650">
        <f t="shared" ca="1" si="260"/>
        <v>0</v>
      </c>
      <c r="Y650" s="35">
        <f t="shared" ca="1" si="250"/>
        <v>0</v>
      </c>
      <c r="Z650" s="35">
        <f t="shared" ca="1" si="261"/>
        <v>0</v>
      </c>
      <c r="AA650" s="42">
        <f t="shared" ca="1" si="262"/>
        <v>0</v>
      </c>
      <c r="AB650" s="42">
        <f t="shared" ca="1" si="263"/>
        <v>0</v>
      </c>
    </row>
    <row r="651" spans="2:28" x14ac:dyDescent="0.25">
      <c r="B651">
        <v>649</v>
      </c>
      <c r="C651" s="35">
        <f t="shared" ca="1" si="257"/>
        <v>-27000</v>
      </c>
      <c r="D651" s="46">
        <f ca="1">IF(AB650&gt;0,ROUND(PMT(EvalSheet!$F$92/12,EvalSheet!$F$96*12,-C651),5),0)</f>
        <v>0</v>
      </c>
      <c r="E651" s="6">
        <f t="shared" ca="1" si="251"/>
        <v>0</v>
      </c>
      <c r="F651" s="2">
        <f t="shared" ca="1" si="240"/>
        <v>0</v>
      </c>
      <c r="G651" s="80">
        <f t="shared" ca="1" si="241"/>
        <v>0</v>
      </c>
      <c r="H651" s="79">
        <f t="shared" ca="1" si="242"/>
        <v>0</v>
      </c>
      <c r="I651" s="80">
        <f t="shared" ca="1" si="243"/>
        <v>0</v>
      </c>
      <c r="J651" s="80">
        <f t="shared" ca="1" si="244"/>
        <v>0</v>
      </c>
      <c r="K651" s="6">
        <f t="shared" ca="1" si="252"/>
        <v>0</v>
      </c>
      <c r="L651" s="7">
        <v>0</v>
      </c>
      <c r="M651" s="7">
        <f t="shared" ca="1" si="253"/>
        <v>0</v>
      </c>
      <c r="N651" s="7">
        <f t="shared" ca="1" si="254"/>
        <v>0</v>
      </c>
      <c r="O651" s="7">
        <f t="shared" ca="1" si="255"/>
        <v>0</v>
      </c>
      <c r="P651" s="7">
        <f t="shared" ca="1" si="256"/>
        <v>0</v>
      </c>
      <c r="Q651" s="6">
        <f t="shared" ca="1" si="258"/>
        <v>0</v>
      </c>
      <c r="R651" s="7">
        <f t="shared" ca="1" si="259"/>
        <v>0</v>
      </c>
      <c r="S651" s="2">
        <f t="shared" ca="1" si="245"/>
        <v>0</v>
      </c>
      <c r="T651" s="80">
        <f t="shared" ca="1" si="246"/>
        <v>0</v>
      </c>
      <c r="U651" s="79">
        <f t="shared" ca="1" si="247"/>
        <v>0</v>
      </c>
      <c r="V651" s="80">
        <f t="shared" ca="1" si="248"/>
        <v>0</v>
      </c>
      <c r="W651" s="80">
        <f t="shared" ca="1" si="249"/>
        <v>0</v>
      </c>
      <c r="X651">
        <f t="shared" ca="1" si="260"/>
        <v>0</v>
      </c>
      <c r="Y651" s="35">
        <f t="shared" ca="1" si="250"/>
        <v>0</v>
      </c>
      <c r="Z651" s="35">
        <f t="shared" ca="1" si="261"/>
        <v>0</v>
      </c>
      <c r="AA651" s="42">
        <f t="shared" ca="1" si="262"/>
        <v>0</v>
      </c>
      <c r="AB651" s="42">
        <f t="shared" ca="1" si="263"/>
        <v>0</v>
      </c>
    </row>
    <row r="652" spans="2:28" x14ac:dyDescent="0.25">
      <c r="B652">
        <v>650</v>
      </c>
      <c r="C652" s="35">
        <f t="shared" ca="1" si="257"/>
        <v>-27000</v>
      </c>
      <c r="D652" s="46">
        <f ca="1">IF(AB651&gt;0,ROUND(PMT(EvalSheet!$F$92/12,EvalSheet!$F$96*12,-C652),5),0)</f>
        <v>0</v>
      </c>
      <c r="E652" s="6">
        <f t="shared" ca="1" si="251"/>
        <v>0</v>
      </c>
      <c r="F652" s="2">
        <f t="shared" ca="1" si="240"/>
        <v>0</v>
      </c>
      <c r="G652" s="80">
        <f t="shared" ca="1" si="241"/>
        <v>0</v>
      </c>
      <c r="H652" s="79">
        <f t="shared" ca="1" si="242"/>
        <v>0</v>
      </c>
      <c r="I652" s="80">
        <f t="shared" ca="1" si="243"/>
        <v>0</v>
      </c>
      <c r="J652" s="80">
        <f t="shared" ca="1" si="244"/>
        <v>0</v>
      </c>
      <c r="K652" s="6">
        <f t="shared" ca="1" si="252"/>
        <v>0</v>
      </c>
      <c r="L652" s="7">
        <v>0</v>
      </c>
      <c r="M652" s="7">
        <f t="shared" ca="1" si="253"/>
        <v>0</v>
      </c>
      <c r="N652" s="7">
        <f t="shared" ca="1" si="254"/>
        <v>0</v>
      </c>
      <c r="O652" s="7">
        <f t="shared" ca="1" si="255"/>
        <v>0</v>
      </c>
      <c r="P652" s="7">
        <f t="shared" ca="1" si="256"/>
        <v>0</v>
      </c>
      <c r="Q652" s="6">
        <f t="shared" ca="1" si="258"/>
        <v>0</v>
      </c>
      <c r="R652" s="7">
        <f t="shared" ca="1" si="259"/>
        <v>0</v>
      </c>
      <c r="S652" s="2">
        <f t="shared" ca="1" si="245"/>
        <v>0</v>
      </c>
      <c r="T652" s="80">
        <f t="shared" ca="1" si="246"/>
        <v>0</v>
      </c>
      <c r="U652" s="79">
        <f t="shared" ca="1" si="247"/>
        <v>0</v>
      </c>
      <c r="V652" s="80">
        <f t="shared" ca="1" si="248"/>
        <v>0</v>
      </c>
      <c r="W652" s="80">
        <f t="shared" ca="1" si="249"/>
        <v>0</v>
      </c>
      <c r="X652">
        <f t="shared" ca="1" si="260"/>
        <v>0</v>
      </c>
      <c r="Y652" s="35">
        <f t="shared" ca="1" si="250"/>
        <v>0</v>
      </c>
      <c r="Z652" s="35">
        <f t="shared" ca="1" si="261"/>
        <v>0</v>
      </c>
      <c r="AA652" s="42">
        <f t="shared" ca="1" si="262"/>
        <v>0</v>
      </c>
      <c r="AB652" s="42">
        <f t="shared" ca="1" si="263"/>
        <v>0</v>
      </c>
    </row>
    <row r="653" spans="2:28" x14ac:dyDescent="0.25">
      <c r="B653">
        <v>651</v>
      </c>
      <c r="C653" s="35">
        <f t="shared" ca="1" si="257"/>
        <v>-27000</v>
      </c>
      <c r="D653" s="46">
        <f ca="1">IF(AB652&gt;0,ROUND(PMT(EvalSheet!$F$92/12,EvalSheet!$F$96*12,-C653),5),0)</f>
        <v>0</v>
      </c>
      <c r="E653" s="6">
        <f t="shared" ca="1" si="251"/>
        <v>0</v>
      </c>
      <c r="F653" s="2">
        <f t="shared" ca="1" si="240"/>
        <v>0</v>
      </c>
      <c r="G653" s="80">
        <f t="shared" ca="1" si="241"/>
        <v>0</v>
      </c>
      <c r="H653" s="79">
        <f t="shared" ca="1" si="242"/>
        <v>0</v>
      </c>
      <c r="I653" s="80">
        <f t="shared" ca="1" si="243"/>
        <v>0</v>
      </c>
      <c r="J653" s="80">
        <f t="shared" ca="1" si="244"/>
        <v>0</v>
      </c>
      <c r="K653" s="6">
        <f t="shared" ca="1" si="252"/>
        <v>0</v>
      </c>
      <c r="L653" s="7">
        <v>0</v>
      </c>
      <c r="M653" s="7">
        <f t="shared" ca="1" si="253"/>
        <v>0</v>
      </c>
      <c r="N653" s="7">
        <f t="shared" ca="1" si="254"/>
        <v>0</v>
      </c>
      <c r="O653" s="7">
        <f t="shared" ca="1" si="255"/>
        <v>0</v>
      </c>
      <c r="P653" s="7">
        <f t="shared" ca="1" si="256"/>
        <v>0</v>
      </c>
      <c r="Q653" s="6">
        <f t="shared" ca="1" si="258"/>
        <v>0</v>
      </c>
      <c r="R653" s="7">
        <f t="shared" ca="1" si="259"/>
        <v>0</v>
      </c>
      <c r="S653" s="2">
        <f t="shared" ca="1" si="245"/>
        <v>0</v>
      </c>
      <c r="T653" s="80">
        <f t="shared" ca="1" si="246"/>
        <v>0</v>
      </c>
      <c r="U653" s="79">
        <f t="shared" ca="1" si="247"/>
        <v>0</v>
      </c>
      <c r="V653" s="80">
        <f t="shared" ca="1" si="248"/>
        <v>0</v>
      </c>
      <c r="W653" s="80">
        <f t="shared" ca="1" si="249"/>
        <v>0</v>
      </c>
      <c r="X653">
        <f t="shared" ca="1" si="260"/>
        <v>0</v>
      </c>
      <c r="Y653" s="35">
        <f t="shared" ca="1" si="250"/>
        <v>0</v>
      </c>
      <c r="Z653" s="35">
        <f t="shared" ca="1" si="261"/>
        <v>0</v>
      </c>
      <c r="AA653" s="42">
        <f t="shared" ca="1" si="262"/>
        <v>0</v>
      </c>
      <c r="AB653" s="42">
        <f t="shared" ca="1" si="263"/>
        <v>0</v>
      </c>
    </row>
    <row r="654" spans="2:28" x14ac:dyDescent="0.25">
      <c r="B654">
        <v>652</v>
      </c>
      <c r="C654" s="35">
        <f t="shared" ca="1" si="257"/>
        <v>-27000</v>
      </c>
      <c r="D654" s="46">
        <f ca="1">IF(AB653&gt;0,ROUND(PMT(EvalSheet!$F$92/12,EvalSheet!$F$96*12,-C654),5),0)</f>
        <v>0</v>
      </c>
      <c r="E654" s="6">
        <f t="shared" ca="1" si="251"/>
        <v>0</v>
      </c>
      <c r="F654" s="2">
        <f t="shared" ca="1" si="240"/>
        <v>0</v>
      </c>
      <c r="G654" s="80">
        <f t="shared" ca="1" si="241"/>
        <v>0</v>
      </c>
      <c r="H654" s="79">
        <f t="shared" ca="1" si="242"/>
        <v>0</v>
      </c>
      <c r="I654" s="80">
        <f t="shared" ca="1" si="243"/>
        <v>0</v>
      </c>
      <c r="J654" s="80">
        <f t="shared" ca="1" si="244"/>
        <v>0</v>
      </c>
      <c r="K654" s="6">
        <f t="shared" ca="1" si="252"/>
        <v>0</v>
      </c>
      <c r="L654" s="7">
        <v>0</v>
      </c>
      <c r="M654" s="7">
        <f t="shared" ca="1" si="253"/>
        <v>0</v>
      </c>
      <c r="N654" s="7">
        <f t="shared" ca="1" si="254"/>
        <v>0</v>
      </c>
      <c r="O654" s="7">
        <f t="shared" ca="1" si="255"/>
        <v>0</v>
      </c>
      <c r="P654" s="7">
        <f t="shared" ca="1" si="256"/>
        <v>0</v>
      </c>
      <c r="Q654" s="6">
        <f t="shared" ca="1" si="258"/>
        <v>0</v>
      </c>
      <c r="R654" s="7">
        <f t="shared" ca="1" si="259"/>
        <v>0</v>
      </c>
      <c r="S654" s="2">
        <f t="shared" ca="1" si="245"/>
        <v>0</v>
      </c>
      <c r="T654" s="80">
        <f t="shared" ca="1" si="246"/>
        <v>0</v>
      </c>
      <c r="U654" s="79">
        <f t="shared" ca="1" si="247"/>
        <v>0</v>
      </c>
      <c r="V654" s="80">
        <f t="shared" ca="1" si="248"/>
        <v>0</v>
      </c>
      <c r="W654" s="80">
        <f t="shared" ca="1" si="249"/>
        <v>0</v>
      </c>
      <c r="X654">
        <f t="shared" ca="1" si="260"/>
        <v>0</v>
      </c>
      <c r="Y654" s="35">
        <f t="shared" ca="1" si="250"/>
        <v>0</v>
      </c>
      <c r="Z654" s="35">
        <f t="shared" ca="1" si="261"/>
        <v>0</v>
      </c>
      <c r="AA654" s="42">
        <f t="shared" ca="1" si="262"/>
        <v>0</v>
      </c>
      <c r="AB654" s="42">
        <f t="shared" ca="1" si="263"/>
        <v>0</v>
      </c>
    </row>
    <row r="655" spans="2:28" x14ac:dyDescent="0.25">
      <c r="B655">
        <v>653</v>
      </c>
      <c r="C655" s="35">
        <f t="shared" ca="1" si="257"/>
        <v>-27000</v>
      </c>
      <c r="D655" s="46">
        <f ca="1">IF(AB654&gt;0,ROUND(PMT(EvalSheet!$F$92/12,EvalSheet!$F$96*12,-C655),5),0)</f>
        <v>0</v>
      </c>
      <c r="E655" s="6">
        <f t="shared" ca="1" si="251"/>
        <v>0</v>
      </c>
      <c r="F655" s="2">
        <f t="shared" ca="1" si="240"/>
        <v>0</v>
      </c>
      <c r="G655" s="80">
        <f t="shared" ca="1" si="241"/>
        <v>0</v>
      </c>
      <c r="H655" s="79">
        <f t="shared" ca="1" si="242"/>
        <v>0</v>
      </c>
      <c r="I655" s="80">
        <f t="shared" ca="1" si="243"/>
        <v>0</v>
      </c>
      <c r="J655" s="80">
        <f t="shared" ca="1" si="244"/>
        <v>0</v>
      </c>
      <c r="K655" s="6">
        <f t="shared" ca="1" si="252"/>
        <v>0</v>
      </c>
      <c r="L655" s="7">
        <v>0</v>
      </c>
      <c r="M655" s="7">
        <f t="shared" ca="1" si="253"/>
        <v>0</v>
      </c>
      <c r="N655" s="7">
        <f t="shared" ca="1" si="254"/>
        <v>0</v>
      </c>
      <c r="O655" s="7">
        <f t="shared" ca="1" si="255"/>
        <v>0</v>
      </c>
      <c r="P655" s="7">
        <f t="shared" ca="1" si="256"/>
        <v>0</v>
      </c>
      <c r="Q655" s="6">
        <f t="shared" ca="1" si="258"/>
        <v>0</v>
      </c>
      <c r="R655" s="7">
        <f t="shared" ca="1" si="259"/>
        <v>0</v>
      </c>
      <c r="S655" s="2">
        <f t="shared" ca="1" si="245"/>
        <v>0</v>
      </c>
      <c r="T655" s="80">
        <f t="shared" ca="1" si="246"/>
        <v>0</v>
      </c>
      <c r="U655" s="79">
        <f t="shared" ca="1" si="247"/>
        <v>0</v>
      </c>
      <c r="V655" s="80">
        <f t="shared" ca="1" si="248"/>
        <v>0</v>
      </c>
      <c r="W655" s="80">
        <f t="shared" ca="1" si="249"/>
        <v>0</v>
      </c>
      <c r="X655">
        <f t="shared" ca="1" si="260"/>
        <v>0</v>
      </c>
      <c r="Y655" s="35">
        <f t="shared" ca="1" si="250"/>
        <v>0</v>
      </c>
      <c r="Z655" s="35">
        <f t="shared" ca="1" si="261"/>
        <v>0</v>
      </c>
      <c r="AA655" s="42">
        <f t="shared" ca="1" si="262"/>
        <v>0</v>
      </c>
      <c r="AB655" s="42">
        <f t="shared" ca="1" si="263"/>
        <v>0</v>
      </c>
    </row>
    <row r="656" spans="2:28" x14ac:dyDescent="0.25">
      <c r="B656">
        <v>654</v>
      </c>
      <c r="C656" s="35">
        <f t="shared" ca="1" si="257"/>
        <v>-27000</v>
      </c>
      <c r="D656" s="46">
        <f ca="1">IF(AB655&gt;0,ROUND(PMT(EvalSheet!$F$92/12,EvalSheet!$F$96*12,-C656),5),0)</f>
        <v>0</v>
      </c>
      <c r="E656" s="6">
        <f t="shared" ca="1" si="251"/>
        <v>0</v>
      </c>
      <c r="F656" s="2">
        <f t="shared" ca="1" si="240"/>
        <v>0</v>
      </c>
      <c r="G656" s="80">
        <f t="shared" ca="1" si="241"/>
        <v>0</v>
      </c>
      <c r="H656" s="79">
        <f t="shared" ca="1" si="242"/>
        <v>0</v>
      </c>
      <c r="I656" s="80">
        <f t="shared" ca="1" si="243"/>
        <v>0</v>
      </c>
      <c r="J656" s="80">
        <f t="shared" ca="1" si="244"/>
        <v>0</v>
      </c>
      <c r="K656" s="6">
        <f t="shared" ca="1" si="252"/>
        <v>0</v>
      </c>
      <c r="L656" s="7">
        <v>0</v>
      </c>
      <c r="M656" s="7">
        <f t="shared" ca="1" si="253"/>
        <v>0</v>
      </c>
      <c r="N656" s="7">
        <f t="shared" ca="1" si="254"/>
        <v>0</v>
      </c>
      <c r="O656" s="7">
        <f t="shared" ca="1" si="255"/>
        <v>0</v>
      </c>
      <c r="P656" s="7">
        <f t="shared" ca="1" si="256"/>
        <v>0</v>
      </c>
      <c r="Q656" s="6">
        <f t="shared" ca="1" si="258"/>
        <v>0</v>
      </c>
      <c r="R656" s="7">
        <f t="shared" ca="1" si="259"/>
        <v>0</v>
      </c>
      <c r="S656" s="2">
        <f t="shared" ca="1" si="245"/>
        <v>0</v>
      </c>
      <c r="T656" s="80">
        <f t="shared" ca="1" si="246"/>
        <v>0</v>
      </c>
      <c r="U656" s="79">
        <f t="shared" ca="1" si="247"/>
        <v>0</v>
      </c>
      <c r="V656" s="80">
        <f t="shared" ca="1" si="248"/>
        <v>0</v>
      </c>
      <c r="W656" s="80">
        <f t="shared" ca="1" si="249"/>
        <v>0</v>
      </c>
      <c r="X656">
        <f t="shared" ca="1" si="260"/>
        <v>0</v>
      </c>
      <c r="Y656" s="35">
        <f t="shared" ca="1" si="250"/>
        <v>0</v>
      </c>
      <c r="Z656" s="35">
        <f t="shared" ca="1" si="261"/>
        <v>0</v>
      </c>
      <c r="AA656" s="42">
        <f t="shared" ca="1" si="262"/>
        <v>0</v>
      </c>
      <c r="AB656" s="42">
        <f t="shared" ca="1" si="263"/>
        <v>0</v>
      </c>
    </row>
    <row r="657" spans="2:28" x14ac:dyDescent="0.25">
      <c r="B657">
        <v>655</v>
      </c>
      <c r="C657" s="35">
        <f t="shared" ca="1" si="257"/>
        <v>-27000</v>
      </c>
      <c r="D657" s="46">
        <f ca="1">IF(AB656&gt;0,ROUND(PMT(EvalSheet!$F$92/12,EvalSheet!$F$96*12,-C657),5),0)</f>
        <v>0</v>
      </c>
      <c r="E657" s="6">
        <f t="shared" ca="1" si="251"/>
        <v>0</v>
      </c>
      <c r="F657" s="2">
        <f t="shared" ca="1" si="240"/>
        <v>0</v>
      </c>
      <c r="G657" s="80">
        <f t="shared" ca="1" si="241"/>
        <v>0</v>
      </c>
      <c r="H657" s="79">
        <f t="shared" ca="1" si="242"/>
        <v>0</v>
      </c>
      <c r="I657" s="80">
        <f t="shared" ca="1" si="243"/>
        <v>0</v>
      </c>
      <c r="J657" s="80">
        <f t="shared" ca="1" si="244"/>
        <v>0</v>
      </c>
      <c r="K657" s="6">
        <f t="shared" ca="1" si="252"/>
        <v>0</v>
      </c>
      <c r="L657" s="7">
        <v>0</v>
      </c>
      <c r="M657" s="7">
        <f t="shared" ca="1" si="253"/>
        <v>0</v>
      </c>
      <c r="N657" s="7">
        <f t="shared" ca="1" si="254"/>
        <v>0</v>
      </c>
      <c r="O657" s="7">
        <f t="shared" ca="1" si="255"/>
        <v>0</v>
      </c>
      <c r="P657" s="7">
        <f t="shared" ca="1" si="256"/>
        <v>0</v>
      </c>
      <c r="Q657" s="6">
        <f t="shared" ca="1" si="258"/>
        <v>0</v>
      </c>
      <c r="R657" s="7">
        <f t="shared" ca="1" si="259"/>
        <v>0</v>
      </c>
      <c r="S657" s="2">
        <f t="shared" ca="1" si="245"/>
        <v>0</v>
      </c>
      <c r="T657" s="80">
        <f t="shared" ca="1" si="246"/>
        <v>0</v>
      </c>
      <c r="U657" s="79">
        <f t="shared" ca="1" si="247"/>
        <v>0</v>
      </c>
      <c r="V657" s="80">
        <f t="shared" ca="1" si="248"/>
        <v>0</v>
      </c>
      <c r="W657" s="80">
        <f t="shared" ca="1" si="249"/>
        <v>0</v>
      </c>
      <c r="X657">
        <f t="shared" ca="1" si="260"/>
        <v>0</v>
      </c>
      <c r="Y657" s="35">
        <f t="shared" ca="1" si="250"/>
        <v>0</v>
      </c>
      <c r="Z657" s="35">
        <f t="shared" ca="1" si="261"/>
        <v>0</v>
      </c>
      <c r="AA657" s="42">
        <f t="shared" ca="1" si="262"/>
        <v>0</v>
      </c>
      <c r="AB657" s="42">
        <f t="shared" ca="1" si="263"/>
        <v>0</v>
      </c>
    </row>
    <row r="658" spans="2:28" x14ac:dyDescent="0.25">
      <c r="B658">
        <v>656</v>
      </c>
      <c r="C658" s="35">
        <f t="shared" ca="1" si="257"/>
        <v>-27000</v>
      </c>
      <c r="D658" s="46">
        <f ca="1">IF(AB657&gt;0,ROUND(PMT(EvalSheet!$F$92/12,EvalSheet!$F$96*12,-C658),5),0)</f>
        <v>0</v>
      </c>
      <c r="E658" s="6">
        <f t="shared" ca="1" si="251"/>
        <v>0</v>
      </c>
      <c r="F658" s="2">
        <f t="shared" ca="1" si="240"/>
        <v>0</v>
      </c>
      <c r="G658" s="80">
        <f t="shared" ca="1" si="241"/>
        <v>0</v>
      </c>
      <c r="H658" s="79">
        <f t="shared" ca="1" si="242"/>
        <v>0</v>
      </c>
      <c r="I658" s="80">
        <f t="shared" ca="1" si="243"/>
        <v>0</v>
      </c>
      <c r="J658" s="80">
        <f t="shared" ca="1" si="244"/>
        <v>0</v>
      </c>
      <c r="K658" s="6">
        <f t="shared" ca="1" si="252"/>
        <v>0</v>
      </c>
      <c r="L658" s="7">
        <v>0</v>
      </c>
      <c r="M658" s="7">
        <f t="shared" ca="1" si="253"/>
        <v>0</v>
      </c>
      <c r="N658" s="7">
        <f t="shared" ca="1" si="254"/>
        <v>0</v>
      </c>
      <c r="O658" s="7">
        <f t="shared" ca="1" si="255"/>
        <v>0</v>
      </c>
      <c r="P658" s="7">
        <f t="shared" ca="1" si="256"/>
        <v>0</v>
      </c>
      <c r="Q658" s="6">
        <f t="shared" ca="1" si="258"/>
        <v>0</v>
      </c>
      <c r="R658" s="7">
        <f t="shared" ca="1" si="259"/>
        <v>0</v>
      </c>
      <c r="S658" s="2">
        <f t="shared" ca="1" si="245"/>
        <v>0</v>
      </c>
      <c r="T658" s="80">
        <f t="shared" ca="1" si="246"/>
        <v>0</v>
      </c>
      <c r="U658" s="79">
        <f t="shared" ca="1" si="247"/>
        <v>0</v>
      </c>
      <c r="V658" s="80">
        <f t="shared" ca="1" si="248"/>
        <v>0</v>
      </c>
      <c r="W658" s="80">
        <f t="shared" ca="1" si="249"/>
        <v>0</v>
      </c>
      <c r="X658">
        <f t="shared" ca="1" si="260"/>
        <v>0</v>
      </c>
      <c r="Y658" s="35">
        <f t="shared" ca="1" si="250"/>
        <v>0</v>
      </c>
      <c r="Z658" s="35">
        <f t="shared" ca="1" si="261"/>
        <v>0</v>
      </c>
      <c r="AA658" s="42">
        <f t="shared" ca="1" si="262"/>
        <v>0</v>
      </c>
      <c r="AB658" s="42">
        <f t="shared" ca="1" si="263"/>
        <v>0</v>
      </c>
    </row>
    <row r="659" spans="2:28" x14ac:dyDescent="0.25">
      <c r="B659">
        <v>657</v>
      </c>
      <c r="C659" s="35">
        <f t="shared" ca="1" si="257"/>
        <v>-27000</v>
      </c>
      <c r="D659" s="46">
        <f ca="1">IF(AB658&gt;0,ROUND(PMT(EvalSheet!$F$92/12,EvalSheet!$F$96*12,-C659),5),0)</f>
        <v>0</v>
      </c>
      <c r="E659" s="6">
        <f t="shared" ca="1" si="251"/>
        <v>0</v>
      </c>
      <c r="F659" s="2">
        <f t="shared" ca="1" si="240"/>
        <v>0</v>
      </c>
      <c r="G659" s="80">
        <f t="shared" ca="1" si="241"/>
        <v>0</v>
      </c>
      <c r="H659" s="79">
        <f t="shared" ca="1" si="242"/>
        <v>0</v>
      </c>
      <c r="I659" s="80">
        <f t="shared" ca="1" si="243"/>
        <v>0</v>
      </c>
      <c r="J659" s="80">
        <f t="shared" ca="1" si="244"/>
        <v>0</v>
      </c>
      <c r="K659" s="6">
        <f t="shared" ca="1" si="252"/>
        <v>0</v>
      </c>
      <c r="L659" s="7">
        <v>0</v>
      </c>
      <c r="M659" s="7">
        <f t="shared" ca="1" si="253"/>
        <v>0</v>
      </c>
      <c r="N659" s="7">
        <f t="shared" ca="1" si="254"/>
        <v>0</v>
      </c>
      <c r="O659" s="7">
        <f t="shared" ca="1" si="255"/>
        <v>0</v>
      </c>
      <c r="P659" s="7">
        <f t="shared" ca="1" si="256"/>
        <v>0</v>
      </c>
      <c r="Q659" s="6">
        <f t="shared" ca="1" si="258"/>
        <v>0</v>
      </c>
      <c r="R659" s="7">
        <f t="shared" ca="1" si="259"/>
        <v>0</v>
      </c>
      <c r="S659" s="2">
        <f t="shared" ca="1" si="245"/>
        <v>0</v>
      </c>
      <c r="T659" s="80">
        <f t="shared" ca="1" si="246"/>
        <v>0</v>
      </c>
      <c r="U659" s="79">
        <f t="shared" ca="1" si="247"/>
        <v>0</v>
      </c>
      <c r="V659" s="80">
        <f t="shared" ca="1" si="248"/>
        <v>0</v>
      </c>
      <c r="W659" s="80">
        <f t="shared" ca="1" si="249"/>
        <v>0</v>
      </c>
      <c r="X659">
        <f t="shared" ca="1" si="260"/>
        <v>0</v>
      </c>
      <c r="Y659" s="35">
        <f t="shared" ca="1" si="250"/>
        <v>0</v>
      </c>
      <c r="Z659" s="35">
        <f t="shared" ca="1" si="261"/>
        <v>0</v>
      </c>
      <c r="AA659" s="42">
        <f t="shared" ca="1" si="262"/>
        <v>0</v>
      </c>
      <c r="AB659" s="42">
        <f t="shared" ca="1" si="263"/>
        <v>0</v>
      </c>
    </row>
    <row r="660" spans="2:28" x14ac:dyDescent="0.25">
      <c r="B660">
        <v>658</v>
      </c>
      <c r="C660" s="35">
        <f t="shared" ca="1" si="257"/>
        <v>-27000</v>
      </c>
      <c r="D660" s="46">
        <f ca="1">IF(AB659&gt;0,ROUND(PMT(EvalSheet!$F$92/12,EvalSheet!$F$96*12,-C660),5),0)</f>
        <v>0</v>
      </c>
      <c r="E660" s="6">
        <f t="shared" ca="1" si="251"/>
        <v>0</v>
      </c>
      <c r="F660" s="2">
        <f t="shared" ca="1" si="240"/>
        <v>0</v>
      </c>
      <c r="G660" s="80">
        <f t="shared" ca="1" si="241"/>
        <v>0</v>
      </c>
      <c r="H660" s="79">
        <f t="shared" ca="1" si="242"/>
        <v>0</v>
      </c>
      <c r="I660" s="80">
        <f t="shared" ca="1" si="243"/>
        <v>0</v>
      </c>
      <c r="J660" s="80">
        <f t="shared" ca="1" si="244"/>
        <v>0</v>
      </c>
      <c r="K660" s="6">
        <f t="shared" ca="1" si="252"/>
        <v>0</v>
      </c>
      <c r="L660" s="7">
        <v>0</v>
      </c>
      <c r="M660" s="7">
        <f t="shared" ca="1" si="253"/>
        <v>0</v>
      </c>
      <c r="N660" s="7">
        <f t="shared" ca="1" si="254"/>
        <v>0</v>
      </c>
      <c r="O660" s="7">
        <f t="shared" ca="1" si="255"/>
        <v>0</v>
      </c>
      <c r="P660" s="7">
        <f t="shared" ca="1" si="256"/>
        <v>0</v>
      </c>
      <c r="Q660" s="6">
        <f t="shared" ca="1" si="258"/>
        <v>0</v>
      </c>
      <c r="R660" s="7">
        <f t="shared" ca="1" si="259"/>
        <v>0</v>
      </c>
      <c r="S660" s="2">
        <f t="shared" ca="1" si="245"/>
        <v>0</v>
      </c>
      <c r="T660" s="80">
        <f t="shared" ca="1" si="246"/>
        <v>0</v>
      </c>
      <c r="U660" s="79">
        <f t="shared" ca="1" si="247"/>
        <v>0</v>
      </c>
      <c r="V660" s="80">
        <f t="shared" ca="1" si="248"/>
        <v>0</v>
      </c>
      <c r="W660" s="80">
        <f t="shared" ca="1" si="249"/>
        <v>0</v>
      </c>
      <c r="X660">
        <f t="shared" ca="1" si="260"/>
        <v>0</v>
      </c>
      <c r="Y660" s="35">
        <f t="shared" ca="1" si="250"/>
        <v>0</v>
      </c>
      <c r="Z660" s="35">
        <f t="shared" ca="1" si="261"/>
        <v>0</v>
      </c>
      <c r="AA660" s="42">
        <f t="shared" ca="1" si="262"/>
        <v>0</v>
      </c>
      <c r="AB660" s="42">
        <f t="shared" ca="1" si="263"/>
        <v>0</v>
      </c>
    </row>
    <row r="661" spans="2:28" x14ac:dyDescent="0.25">
      <c r="B661">
        <v>659</v>
      </c>
      <c r="C661" s="35">
        <f t="shared" ca="1" si="257"/>
        <v>-27000</v>
      </c>
      <c r="D661" s="46">
        <f ca="1">IF(AB660&gt;0,ROUND(PMT(EvalSheet!$F$92/12,EvalSheet!$F$96*12,-C661),5),0)</f>
        <v>0</v>
      </c>
      <c r="E661" s="6">
        <f t="shared" ca="1" si="251"/>
        <v>0</v>
      </c>
      <c r="F661" s="2">
        <f t="shared" ca="1" si="240"/>
        <v>0</v>
      </c>
      <c r="G661" s="80">
        <f t="shared" ca="1" si="241"/>
        <v>0</v>
      </c>
      <c r="H661" s="79">
        <f t="shared" ca="1" si="242"/>
        <v>0</v>
      </c>
      <c r="I661" s="80">
        <f t="shared" ca="1" si="243"/>
        <v>0</v>
      </c>
      <c r="J661" s="80">
        <f t="shared" ca="1" si="244"/>
        <v>0</v>
      </c>
      <c r="K661" s="6">
        <f t="shared" ca="1" si="252"/>
        <v>0</v>
      </c>
      <c r="L661" s="7">
        <v>0</v>
      </c>
      <c r="M661" s="7">
        <f t="shared" ca="1" si="253"/>
        <v>0</v>
      </c>
      <c r="N661" s="7">
        <f t="shared" ca="1" si="254"/>
        <v>0</v>
      </c>
      <c r="O661" s="7">
        <f t="shared" ca="1" si="255"/>
        <v>0</v>
      </c>
      <c r="P661" s="7">
        <f t="shared" ca="1" si="256"/>
        <v>0</v>
      </c>
      <c r="Q661" s="6">
        <f t="shared" ca="1" si="258"/>
        <v>0</v>
      </c>
      <c r="R661" s="7">
        <f t="shared" ca="1" si="259"/>
        <v>0</v>
      </c>
      <c r="S661" s="2">
        <f t="shared" ca="1" si="245"/>
        <v>0</v>
      </c>
      <c r="T661" s="80">
        <f t="shared" ca="1" si="246"/>
        <v>0</v>
      </c>
      <c r="U661" s="79">
        <f t="shared" ca="1" si="247"/>
        <v>0</v>
      </c>
      <c r="V661" s="80">
        <f t="shared" ca="1" si="248"/>
        <v>0</v>
      </c>
      <c r="W661" s="80">
        <f t="shared" ca="1" si="249"/>
        <v>0</v>
      </c>
      <c r="X661">
        <f t="shared" ca="1" si="260"/>
        <v>0</v>
      </c>
      <c r="Y661" s="35">
        <f t="shared" ca="1" si="250"/>
        <v>0</v>
      </c>
      <c r="Z661" s="35">
        <f t="shared" ca="1" si="261"/>
        <v>0</v>
      </c>
      <c r="AA661" s="42">
        <f t="shared" ca="1" si="262"/>
        <v>0</v>
      </c>
      <c r="AB661" s="42">
        <f t="shared" ca="1" si="263"/>
        <v>0</v>
      </c>
    </row>
    <row r="662" spans="2:28" x14ac:dyDescent="0.25">
      <c r="B662">
        <v>660</v>
      </c>
      <c r="C662" s="35">
        <f t="shared" ca="1" si="257"/>
        <v>-27000</v>
      </c>
      <c r="D662" s="46">
        <f ca="1">IF(AB661&gt;0,ROUND(PMT(EvalSheet!$F$92/12,EvalSheet!$F$96*12,-C662),5),0)</f>
        <v>0</v>
      </c>
      <c r="E662" s="6">
        <f t="shared" ca="1" si="251"/>
        <v>0</v>
      </c>
      <c r="F662" s="2">
        <f t="shared" ca="1" si="240"/>
        <v>0</v>
      </c>
      <c r="G662" s="80">
        <f t="shared" ca="1" si="241"/>
        <v>0</v>
      </c>
      <c r="H662" s="79">
        <f t="shared" ca="1" si="242"/>
        <v>0</v>
      </c>
      <c r="I662" s="80">
        <f t="shared" ca="1" si="243"/>
        <v>0</v>
      </c>
      <c r="J662" s="80">
        <f t="shared" ca="1" si="244"/>
        <v>0</v>
      </c>
      <c r="K662" s="6">
        <f t="shared" ca="1" si="252"/>
        <v>0</v>
      </c>
      <c r="L662" s="7">
        <v>0</v>
      </c>
      <c r="M662" s="7">
        <f t="shared" ca="1" si="253"/>
        <v>0</v>
      </c>
      <c r="N662" s="7">
        <f t="shared" ca="1" si="254"/>
        <v>0</v>
      </c>
      <c r="O662" s="7">
        <f t="shared" ca="1" si="255"/>
        <v>0</v>
      </c>
      <c r="P662" s="7">
        <f t="shared" ca="1" si="256"/>
        <v>0</v>
      </c>
      <c r="Q662" s="6">
        <f t="shared" ca="1" si="258"/>
        <v>0</v>
      </c>
      <c r="R662" s="7">
        <f t="shared" ca="1" si="259"/>
        <v>0</v>
      </c>
      <c r="S662" s="2">
        <f t="shared" ca="1" si="245"/>
        <v>0</v>
      </c>
      <c r="T662" s="80">
        <f t="shared" ca="1" si="246"/>
        <v>0</v>
      </c>
      <c r="U662" s="79">
        <f t="shared" ca="1" si="247"/>
        <v>0</v>
      </c>
      <c r="V662" s="80">
        <f t="shared" ca="1" si="248"/>
        <v>0</v>
      </c>
      <c r="W662" s="80">
        <f t="shared" ca="1" si="249"/>
        <v>0</v>
      </c>
      <c r="X662">
        <f t="shared" ca="1" si="260"/>
        <v>0</v>
      </c>
      <c r="Y662" s="35">
        <f t="shared" ca="1" si="250"/>
        <v>0</v>
      </c>
      <c r="Z662" s="35">
        <f t="shared" ca="1" si="261"/>
        <v>0</v>
      </c>
      <c r="AA662" s="42">
        <f t="shared" ca="1" si="262"/>
        <v>0</v>
      </c>
      <c r="AB662" s="42">
        <f t="shared" ca="1" si="263"/>
        <v>0</v>
      </c>
    </row>
    <row r="663" spans="2:28" x14ac:dyDescent="0.25">
      <c r="B663">
        <v>661</v>
      </c>
      <c r="C663" s="35">
        <f t="shared" ca="1" si="257"/>
        <v>-27000</v>
      </c>
      <c r="D663" s="46">
        <f ca="1">IF(AB662&gt;0,ROUND(PMT(EvalSheet!$F$92/12,EvalSheet!$F$96*12,-C663),5),0)</f>
        <v>0</v>
      </c>
      <c r="E663" s="6">
        <f t="shared" ca="1" si="251"/>
        <v>0</v>
      </c>
      <c r="F663" s="2">
        <f t="shared" ca="1" si="240"/>
        <v>0</v>
      </c>
      <c r="G663" s="80">
        <f t="shared" ca="1" si="241"/>
        <v>0</v>
      </c>
      <c r="H663" s="79">
        <f t="shared" ca="1" si="242"/>
        <v>0</v>
      </c>
      <c r="I663" s="80">
        <f t="shared" ca="1" si="243"/>
        <v>0</v>
      </c>
      <c r="J663" s="80">
        <f t="shared" ca="1" si="244"/>
        <v>0</v>
      </c>
      <c r="K663" s="6">
        <f t="shared" ca="1" si="252"/>
        <v>0</v>
      </c>
      <c r="L663" s="7">
        <v>0</v>
      </c>
      <c r="M663" s="7">
        <f t="shared" ca="1" si="253"/>
        <v>0</v>
      </c>
      <c r="N663" s="7">
        <f t="shared" ca="1" si="254"/>
        <v>0</v>
      </c>
      <c r="O663" s="7">
        <f t="shared" ca="1" si="255"/>
        <v>0</v>
      </c>
      <c r="P663" s="7">
        <f t="shared" ca="1" si="256"/>
        <v>0</v>
      </c>
      <c r="Q663" s="6">
        <f t="shared" ca="1" si="258"/>
        <v>0</v>
      </c>
      <c r="R663" s="7">
        <f t="shared" ca="1" si="259"/>
        <v>0</v>
      </c>
      <c r="S663" s="2">
        <f t="shared" ca="1" si="245"/>
        <v>0</v>
      </c>
      <c r="T663" s="80">
        <f t="shared" ca="1" si="246"/>
        <v>0</v>
      </c>
      <c r="U663" s="79">
        <f t="shared" ca="1" si="247"/>
        <v>0</v>
      </c>
      <c r="V663" s="80">
        <f t="shared" ca="1" si="248"/>
        <v>0</v>
      </c>
      <c r="W663" s="80">
        <f t="shared" ca="1" si="249"/>
        <v>0</v>
      </c>
      <c r="X663">
        <f t="shared" ca="1" si="260"/>
        <v>0</v>
      </c>
      <c r="Y663" s="35">
        <f t="shared" ca="1" si="250"/>
        <v>0</v>
      </c>
      <c r="Z663" s="35">
        <f t="shared" ca="1" si="261"/>
        <v>0</v>
      </c>
      <c r="AA663" s="42">
        <f t="shared" ca="1" si="262"/>
        <v>0</v>
      </c>
      <c r="AB663" s="42">
        <f t="shared" ca="1" si="263"/>
        <v>0</v>
      </c>
    </row>
    <row r="664" spans="2:28" x14ac:dyDescent="0.25">
      <c r="B664">
        <v>662</v>
      </c>
      <c r="C664" s="35">
        <f t="shared" ca="1" si="257"/>
        <v>-27000</v>
      </c>
      <c r="D664" s="46">
        <f ca="1">IF(AB663&gt;0,ROUND(PMT(EvalSheet!$F$92/12,EvalSheet!$F$96*12,-C664),5),0)</f>
        <v>0</v>
      </c>
      <c r="E664" s="6">
        <f t="shared" ca="1" si="251"/>
        <v>0</v>
      </c>
      <c r="F664" s="2">
        <f t="shared" ca="1" si="240"/>
        <v>0</v>
      </c>
      <c r="G664" s="80">
        <f t="shared" ca="1" si="241"/>
        <v>0</v>
      </c>
      <c r="H664" s="79">
        <f t="shared" ca="1" si="242"/>
        <v>0</v>
      </c>
      <c r="I664" s="80">
        <f t="shared" ca="1" si="243"/>
        <v>0</v>
      </c>
      <c r="J664" s="80">
        <f t="shared" ca="1" si="244"/>
        <v>0</v>
      </c>
      <c r="K664" s="6">
        <f t="shared" ca="1" si="252"/>
        <v>0</v>
      </c>
      <c r="L664" s="7">
        <v>0</v>
      </c>
      <c r="M664" s="7">
        <f t="shared" ca="1" si="253"/>
        <v>0</v>
      </c>
      <c r="N664" s="7">
        <f t="shared" ca="1" si="254"/>
        <v>0</v>
      </c>
      <c r="O664" s="7">
        <f t="shared" ca="1" si="255"/>
        <v>0</v>
      </c>
      <c r="P664" s="7">
        <f t="shared" ca="1" si="256"/>
        <v>0</v>
      </c>
      <c r="Q664" s="6">
        <f t="shared" ca="1" si="258"/>
        <v>0</v>
      </c>
      <c r="R664" s="7">
        <f t="shared" ca="1" si="259"/>
        <v>0</v>
      </c>
      <c r="S664" s="2">
        <f t="shared" ca="1" si="245"/>
        <v>0</v>
      </c>
      <c r="T664" s="80">
        <f t="shared" ca="1" si="246"/>
        <v>0</v>
      </c>
      <c r="U664" s="79">
        <f t="shared" ca="1" si="247"/>
        <v>0</v>
      </c>
      <c r="V664" s="80">
        <f t="shared" ca="1" si="248"/>
        <v>0</v>
      </c>
      <c r="W664" s="80">
        <f t="shared" ca="1" si="249"/>
        <v>0</v>
      </c>
      <c r="X664">
        <f t="shared" ca="1" si="260"/>
        <v>0</v>
      </c>
      <c r="Y664" s="35">
        <f t="shared" ca="1" si="250"/>
        <v>0</v>
      </c>
      <c r="Z664" s="35">
        <f t="shared" ca="1" si="261"/>
        <v>0</v>
      </c>
      <c r="AA664" s="42">
        <f t="shared" ca="1" si="262"/>
        <v>0</v>
      </c>
      <c r="AB664" s="42">
        <f t="shared" ca="1" si="263"/>
        <v>0</v>
      </c>
    </row>
    <row r="665" spans="2:28" x14ac:dyDescent="0.25">
      <c r="B665">
        <v>663</v>
      </c>
      <c r="C665" s="35">
        <f t="shared" ca="1" si="257"/>
        <v>-27000</v>
      </c>
      <c r="D665" s="46">
        <f ca="1">IF(AB664&gt;0,ROUND(PMT(EvalSheet!$F$92/12,EvalSheet!$F$96*12,-C665),5),0)</f>
        <v>0</v>
      </c>
      <c r="E665" s="6">
        <f t="shared" ca="1" si="251"/>
        <v>0</v>
      </c>
      <c r="F665" s="2">
        <f t="shared" ca="1" si="240"/>
        <v>0</v>
      </c>
      <c r="G665" s="80">
        <f t="shared" ca="1" si="241"/>
        <v>0</v>
      </c>
      <c r="H665" s="79">
        <f t="shared" ca="1" si="242"/>
        <v>0</v>
      </c>
      <c r="I665" s="80">
        <f t="shared" ca="1" si="243"/>
        <v>0</v>
      </c>
      <c r="J665" s="80">
        <f t="shared" ca="1" si="244"/>
        <v>0</v>
      </c>
      <c r="K665" s="6">
        <f t="shared" ca="1" si="252"/>
        <v>0</v>
      </c>
      <c r="L665" s="7">
        <v>0</v>
      </c>
      <c r="M665" s="7">
        <f t="shared" ca="1" si="253"/>
        <v>0</v>
      </c>
      <c r="N665" s="7">
        <f t="shared" ca="1" si="254"/>
        <v>0</v>
      </c>
      <c r="O665" s="7">
        <f t="shared" ca="1" si="255"/>
        <v>0</v>
      </c>
      <c r="P665" s="7">
        <f t="shared" ca="1" si="256"/>
        <v>0</v>
      </c>
      <c r="Q665" s="6">
        <f t="shared" ca="1" si="258"/>
        <v>0</v>
      </c>
      <c r="R665" s="7">
        <f t="shared" ca="1" si="259"/>
        <v>0</v>
      </c>
      <c r="S665" s="2">
        <f t="shared" ca="1" si="245"/>
        <v>0</v>
      </c>
      <c r="T665" s="80">
        <f t="shared" ca="1" si="246"/>
        <v>0</v>
      </c>
      <c r="U665" s="79">
        <f t="shared" ca="1" si="247"/>
        <v>0</v>
      </c>
      <c r="V665" s="80">
        <f t="shared" ca="1" si="248"/>
        <v>0</v>
      </c>
      <c r="W665" s="80">
        <f t="shared" ca="1" si="249"/>
        <v>0</v>
      </c>
      <c r="X665">
        <f t="shared" ca="1" si="260"/>
        <v>0</v>
      </c>
      <c r="Y665" s="35">
        <f t="shared" ca="1" si="250"/>
        <v>0</v>
      </c>
      <c r="Z665" s="35">
        <f t="shared" ca="1" si="261"/>
        <v>0</v>
      </c>
      <c r="AA665" s="42">
        <f t="shared" ca="1" si="262"/>
        <v>0</v>
      </c>
      <c r="AB665" s="42">
        <f t="shared" ca="1" si="263"/>
        <v>0</v>
      </c>
    </row>
    <row r="666" spans="2:28" x14ac:dyDescent="0.25">
      <c r="B666">
        <v>664</v>
      </c>
      <c r="C666" s="35">
        <f t="shared" ca="1" si="257"/>
        <v>-27000</v>
      </c>
      <c r="D666" s="46">
        <f ca="1">IF(AB665&gt;0,ROUND(PMT(EvalSheet!$F$92/12,EvalSheet!$F$96*12,-C666),5),0)</f>
        <v>0</v>
      </c>
      <c r="E666" s="6">
        <f t="shared" ca="1" si="251"/>
        <v>0</v>
      </c>
      <c r="F666" s="2">
        <f t="shared" ca="1" si="240"/>
        <v>0</v>
      </c>
      <c r="G666" s="80">
        <f t="shared" ca="1" si="241"/>
        <v>0</v>
      </c>
      <c r="H666" s="79">
        <f t="shared" ca="1" si="242"/>
        <v>0</v>
      </c>
      <c r="I666" s="80">
        <f t="shared" ca="1" si="243"/>
        <v>0</v>
      </c>
      <c r="J666" s="80">
        <f t="shared" ca="1" si="244"/>
        <v>0</v>
      </c>
      <c r="K666" s="6">
        <f t="shared" ca="1" si="252"/>
        <v>0</v>
      </c>
      <c r="L666" s="7">
        <v>0</v>
      </c>
      <c r="M666" s="7">
        <f t="shared" ca="1" si="253"/>
        <v>0</v>
      </c>
      <c r="N666" s="7">
        <f t="shared" ca="1" si="254"/>
        <v>0</v>
      </c>
      <c r="O666" s="7">
        <f t="shared" ca="1" si="255"/>
        <v>0</v>
      </c>
      <c r="P666" s="7">
        <f t="shared" ca="1" si="256"/>
        <v>0</v>
      </c>
      <c r="Q666" s="6">
        <f t="shared" ca="1" si="258"/>
        <v>0</v>
      </c>
      <c r="R666" s="7">
        <f t="shared" ca="1" si="259"/>
        <v>0</v>
      </c>
      <c r="S666" s="2">
        <f t="shared" ca="1" si="245"/>
        <v>0</v>
      </c>
      <c r="T666" s="80">
        <f t="shared" ca="1" si="246"/>
        <v>0</v>
      </c>
      <c r="U666" s="79">
        <f t="shared" ca="1" si="247"/>
        <v>0</v>
      </c>
      <c r="V666" s="80">
        <f t="shared" ca="1" si="248"/>
        <v>0</v>
      </c>
      <c r="W666" s="80">
        <f t="shared" ca="1" si="249"/>
        <v>0</v>
      </c>
      <c r="X666">
        <f t="shared" ca="1" si="260"/>
        <v>0</v>
      </c>
      <c r="Y666" s="35">
        <f t="shared" ca="1" si="250"/>
        <v>0</v>
      </c>
      <c r="Z666" s="35">
        <f t="shared" ca="1" si="261"/>
        <v>0</v>
      </c>
      <c r="AA666" s="42">
        <f t="shared" ca="1" si="262"/>
        <v>0</v>
      </c>
      <c r="AB666" s="42">
        <f t="shared" ca="1" si="263"/>
        <v>0</v>
      </c>
    </row>
    <row r="667" spans="2:28" x14ac:dyDescent="0.25">
      <c r="B667">
        <v>665</v>
      </c>
      <c r="C667" s="35">
        <f t="shared" ca="1" si="257"/>
        <v>-27000</v>
      </c>
      <c r="D667" s="46">
        <f ca="1">IF(AB666&gt;0,ROUND(PMT(EvalSheet!$F$92/12,EvalSheet!$F$96*12,-C667),5),0)</f>
        <v>0</v>
      </c>
      <c r="E667" s="6">
        <f t="shared" ca="1" si="251"/>
        <v>0</v>
      </c>
      <c r="F667" s="2">
        <f t="shared" ca="1" si="240"/>
        <v>0</v>
      </c>
      <c r="G667" s="80">
        <f t="shared" ca="1" si="241"/>
        <v>0</v>
      </c>
      <c r="H667" s="79">
        <f t="shared" ca="1" si="242"/>
        <v>0</v>
      </c>
      <c r="I667" s="80">
        <f t="shared" ca="1" si="243"/>
        <v>0</v>
      </c>
      <c r="J667" s="80">
        <f t="shared" ca="1" si="244"/>
        <v>0</v>
      </c>
      <c r="K667" s="6">
        <f t="shared" ca="1" si="252"/>
        <v>0</v>
      </c>
      <c r="L667" s="7">
        <v>0</v>
      </c>
      <c r="M667" s="7">
        <f t="shared" ca="1" si="253"/>
        <v>0</v>
      </c>
      <c r="N667" s="7">
        <f t="shared" ca="1" si="254"/>
        <v>0</v>
      </c>
      <c r="O667" s="7">
        <f t="shared" ca="1" si="255"/>
        <v>0</v>
      </c>
      <c r="P667" s="7">
        <f t="shared" ca="1" si="256"/>
        <v>0</v>
      </c>
      <c r="Q667" s="6">
        <f t="shared" ca="1" si="258"/>
        <v>0</v>
      </c>
      <c r="R667" s="7">
        <f t="shared" ca="1" si="259"/>
        <v>0</v>
      </c>
      <c r="S667" s="2">
        <f t="shared" ca="1" si="245"/>
        <v>0</v>
      </c>
      <c r="T667" s="80">
        <f t="shared" ca="1" si="246"/>
        <v>0</v>
      </c>
      <c r="U667" s="79">
        <f t="shared" ca="1" si="247"/>
        <v>0</v>
      </c>
      <c r="V667" s="80">
        <f t="shared" ca="1" si="248"/>
        <v>0</v>
      </c>
      <c r="W667" s="80">
        <f t="shared" ca="1" si="249"/>
        <v>0</v>
      </c>
      <c r="X667">
        <f t="shared" ca="1" si="260"/>
        <v>0</v>
      </c>
      <c r="Y667" s="35">
        <f t="shared" ca="1" si="250"/>
        <v>0</v>
      </c>
      <c r="Z667" s="35">
        <f t="shared" ca="1" si="261"/>
        <v>0</v>
      </c>
      <c r="AA667" s="42">
        <f t="shared" ca="1" si="262"/>
        <v>0</v>
      </c>
      <c r="AB667" s="42">
        <f t="shared" ca="1" si="263"/>
        <v>0</v>
      </c>
    </row>
    <row r="668" spans="2:28" x14ac:dyDescent="0.25">
      <c r="B668">
        <v>666</v>
      </c>
      <c r="C668" s="35">
        <f t="shared" ca="1" si="257"/>
        <v>-27000</v>
      </c>
      <c r="D668" s="46">
        <f ca="1">IF(AB667&gt;0,ROUND(PMT(EvalSheet!$F$92/12,EvalSheet!$F$96*12,-C668),5),0)</f>
        <v>0</v>
      </c>
      <c r="E668" s="6">
        <f t="shared" ca="1" si="251"/>
        <v>0</v>
      </c>
      <c r="F668" s="2">
        <f t="shared" ca="1" si="240"/>
        <v>0</v>
      </c>
      <c r="G668" s="80">
        <f t="shared" ca="1" si="241"/>
        <v>0</v>
      </c>
      <c r="H668" s="79">
        <f t="shared" ca="1" si="242"/>
        <v>0</v>
      </c>
      <c r="I668" s="80">
        <f t="shared" ca="1" si="243"/>
        <v>0</v>
      </c>
      <c r="J668" s="80">
        <f t="shared" ca="1" si="244"/>
        <v>0</v>
      </c>
      <c r="K668" s="6">
        <f t="shared" ca="1" si="252"/>
        <v>0</v>
      </c>
      <c r="L668" s="7">
        <v>0</v>
      </c>
      <c r="M668" s="7">
        <f t="shared" ca="1" si="253"/>
        <v>0</v>
      </c>
      <c r="N668" s="7">
        <f t="shared" ca="1" si="254"/>
        <v>0</v>
      </c>
      <c r="O668" s="7">
        <f t="shared" ca="1" si="255"/>
        <v>0</v>
      </c>
      <c r="P668" s="7">
        <f t="shared" ca="1" si="256"/>
        <v>0</v>
      </c>
      <c r="Q668" s="6">
        <f t="shared" ca="1" si="258"/>
        <v>0</v>
      </c>
      <c r="R668" s="7">
        <f t="shared" ca="1" si="259"/>
        <v>0</v>
      </c>
      <c r="S668" s="2">
        <f t="shared" ca="1" si="245"/>
        <v>0</v>
      </c>
      <c r="T668" s="80">
        <f t="shared" ca="1" si="246"/>
        <v>0</v>
      </c>
      <c r="U668" s="79">
        <f t="shared" ca="1" si="247"/>
        <v>0</v>
      </c>
      <c r="V668" s="80">
        <f t="shared" ca="1" si="248"/>
        <v>0</v>
      </c>
      <c r="W668" s="80">
        <f t="shared" ca="1" si="249"/>
        <v>0</v>
      </c>
      <c r="X668">
        <f t="shared" ca="1" si="260"/>
        <v>0</v>
      </c>
      <c r="Y668" s="35">
        <f t="shared" ca="1" si="250"/>
        <v>0</v>
      </c>
      <c r="Z668" s="35">
        <f t="shared" ca="1" si="261"/>
        <v>0</v>
      </c>
      <c r="AA668" s="42">
        <f t="shared" ca="1" si="262"/>
        <v>0</v>
      </c>
      <c r="AB668" s="42">
        <f t="shared" ca="1" si="263"/>
        <v>0</v>
      </c>
    </row>
    <row r="669" spans="2:28" x14ac:dyDescent="0.25">
      <c r="B669">
        <v>667</v>
      </c>
      <c r="C669" s="35">
        <f t="shared" ca="1" si="257"/>
        <v>-27000</v>
      </c>
      <c r="D669" s="46">
        <f ca="1">IF(AB668&gt;0,ROUND(PMT(EvalSheet!$F$92/12,EvalSheet!$F$96*12,-C669),5),0)</f>
        <v>0</v>
      </c>
      <c r="E669" s="6">
        <f t="shared" ca="1" si="251"/>
        <v>0</v>
      </c>
      <c r="F669" s="2">
        <f t="shared" ca="1" si="240"/>
        <v>0</v>
      </c>
      <c r="G669" s="80">
        <f t="shared" ca="1" si="241"/>
        <v>0</v>
      </c>
      <c r="H669" s="79">
        <f t="shared" ca="1" si="242"/>
        <v>0</v>
      </c>
      <c r="I669" s="80">
        <f t="shared" ca="1" si="243"/>
        <v>0</v>
      </c>
      <c r="J669" s="80">
        <f t="shared" ca="1" si="244"/>
        <v>0</v>
      </c>
      <c r="K669" s="6">
        <f t="shared" ca="1" si="252"/>
        <v>0</v>
      </c>
      <c r="L669" s="7">
        <v>0</v>
      </c>
      <c r="M669" s="7">
        <f t="shared" ca="1" si="253"/>
        <v>0</v>
      </c>
      <c r="N669" s="7">
        <f t="shared" ca="1" si="254"/>
        <v>0</v>
      </c>
      <c r="O669" s="7">
        <f t="shared" ca="1" si="255"/>
        <v>0</v>
      </c>
      <c r="P669" s="7">
        <f t="shared" ca="1" si="256"/>
        <v>0</v>
      </c>
      <c r="Q669" s="6">
        <f t="shared" ca="1" si="258"/>
        <v>0</v>
      </c>
      <c r="R669" s="7">
        <f t="shared" ca="1" si="259"/>
        <v>0</v>
      </c>
      <c r="S669" s="2">
        <f t="shared" ca="1" si="245"/>
        <v>0</v>
      </c>
      <c r="T669" s="80">
        <f t="shared" ca="1" si="246"/>
        <v>0</v>
      </c>
      <c r="U669" s="79">
        <f t="shared" ca="1" si="247"/>
        <v>0</v>
      </c>
      <c r="V669" s="80">
        <f t="shared" ca="1" si="248"/>
        <v>0</v>
      </c>
      <c r="W669" s="80">
        <f t="shared" ca="1" si="249"/>
        <v>0</v>
      </c>
      <c r="X669">
        <f t="shared" ca="1" si="260"/>
        <v>0</v>
      </c>
      <c r="Y669" s="35">
        <f t="shared" ca="1" si="250"/>
        <v>0</v>
      </c>
      <c r="Z669" s="35">
        <f t="shared" ca="1" si="261"/>
        <v>0</v>
      </c>
      <c r="AA669" s="42">
        <f t="shared" ca="1" si="262"/>
        <v>0</v>
      </c>
      <c r="AB669" s="42">
        <f t="shared" ca="1" si="263"/>
        <v>0</v>
      </c>
    </row>
    <row r="670" spans="2:28" x14ac:dyDescent="0.25">
      <c r="B670">
        <v>668</v>
      </c>
      <c r="C670" s="35">
        <f t="shared" ca="1" si="257"/>
        <v>-27000</v>
      </c>
      <c r="D670" s="46">
        <f ca="1">IF(AB669&gt;0,ROUND(PMT(EvalSheet!$F$92/12,EvalSheet!$F$96*12,-C670),5),0)</f>
        <v>0</v>
      </c>
      <c r="E670" s="6">
        <f t="shared" ca="1" si="251"/>
        <v>0</v>
      </c>
      <c r="F670" s="2">
        <f t="shared" ca="1" si="240"/>
        <v>0</v>
      </c>
      <c r="G670" s="80">
        <f t="shared" ca="1" si="241"/>
        <v>0</v>
      </c>
      <c r="H670" s="79">
        <f t="shared" ca="1" si="242"/>
        <v>0</v>
      </c>
      <c r="I670" s="80">
        <f t="shared" ca="1" si="243"/>
        <v>0</v>
      </c>
      <c r="J670" s="80">
        <f t="shared" ca="1" si="244"/>
        <v>0</v>
      </c>
      <c r="K670" s="6">
        <f t="shared" ca="1" si="252"/>
        <v>0</v>
      </c>
      <c r="L670" s="7">
        <v>0</v>
      </c>
      <c r="M670" s="7">
        <f t="shared" ca="1" si="253"/>
        <v>0</v>
      </c>
      <c r="N670" s="7">
        <f t="shared" ca="1" si="254"/>
        <v>0</v>
      </c>
      <c r="O670" s="7">
        <f t="shared" ca="1" si="255"/>
        <v>0</v>
      </c>
      <c r="P670" s="7">
        <f t="shared" ca="1" si="256"/>
        <v>0</v>
      </c>
      <c r="Q670" s="6">
        <f t="shared" ca="1" si="258"/>
        <v>0</v>
      </c>
      <c r="R670" s="7">
        <f t="shared" ca="1" si="259"/>
        <v>0</v>
      </c>
      <c r="S670" s="2">
        <f t="shared" ca="1" si="245"/>
        <v>0</v>
      </c>
      <c r="T670" s="80">
        <f t="shared" ca="1" si="246"/>
        <v>0</v>
      </c>
      <c r="U670" s="79">
        <f t="shared" ca="1" si="247"/>
        <v>0</v>
      </c>
      <c r="V670" s="80">
        <f t="shared" ca="1" si="248"/>
        <v>0</v>
      </c>
      <c r="W670" s="80">
        <f t="shared" ca="1" si="249"/>
        <v>0</v>
      </c>
      <c r="X670">
        <f t="shared" ca="1" si="260"/>
        <v>0</v>
      </c>
      <c r="Y670" s="35">
        <f t="shared" ca="1" si="250"/>
        <v>0</v>
      </c>
      <c r="Z670" s="35">
        <f t="shared" ca="1" si="261"/>
        <v>0</v>
      </c>
      <c r="AA670" s="42">
        <f t="shared" ca="1" si="262"/>
        <v>0</v>
      </c>
      <c r="AB670" s="42">
        <f t="shared" ca="1" si="263"/>
        <v>0</v>
      </c>
    </row>
    <row r="671" spans="2:28" x14ac:dyDescent="0.25">
      <c r="B671">
        <v>669</v>
      </c>
      <c r="C671" s="35">
        <f t="shared" ca="1" si="257"/>
        <v>-27000</v>
      </c>
      <c r="D671" s="46">
        <f ca="1">IF(AB670&gt;0,ROUND(PMT(EvalSheet!$F$92/12,EvalSheet!$F$96*12,-C671),5),0)</f>
        <v>0</v>
      </c>
      <c r="E671" s="6">
        <f t="shared" ca="1" si="251"/>
        <v>0</v>
      </c>
      <c r="F671" s="2">
        <f t="shared" ca="1" si="240"/>
        <v>0</v>
      </c>
      <c r="G671" s="80">
        <f t="shared" ca="1" si="241"/>
        <v>0</v>
      </c>
      <c r="H671" s="79">
        <f t="shared" ca="1" si="242"/>
        <v>0</v>
      </c>
      <c r="I671" s="80">
        <f t="shared" ca="1" si="243"/>
        <v>0</v>
      </c>
      <c r="J671" s="80">
        <f t="shared" ca="1" si="244"/>
        <v>0</v>
      </c>
      <c r="K671" s="6">
        <f t="shared" ca="1" si="252"/>
        <v>0</v>
      </c>
      <c r="L671" s="7">
        <v>0</v>
      </c>
      <c r="M671" s="7">
        <f t="shared" ca="1" si="253"/>
        <v>0</v>
      </c>
      <c r="N671" s="7">
        <f t="shared" ca="1" si="254"/>
        <v>0</v>
      </c>
      <c r="O671" s="7">
        <f t="shared" ca="1" si="255"/>
        <v>0</v>
      </c>
      <c r="P671" s="7">
        <f t="shared" ca="1" si="256"/>
        <v>0</v>
      </c>
      <c r="Q671" s="6">
        <f t="shared" ca="1" si="258"/>
        <v>0</v>
      </c>
      <c r="R671" s="7">
        <f t="shared" ca="1" si="259"/>
        <v>0</v>
      </c>
      <c r="S671" s="2">
        <f t="shared" ca="1" si="245"/>
        <v>0</v>
      </c>
      <c r="T671" s="80">
        <f t="shared" ca="1" si="246"/>
        <v>0</v>
      </c>
      <c r="U671" s="79">
        <f t="shared" ca="1" si="247"/>
        <v>0</v>
      </c>
      <c r="V671" s="80">
        <f t="shared" ca="1" si="248"/>
        <v>0</v>
      </c>
      <c r="W671" s="80">
        <f t="shared" ca="1" si="249"/>
        <v>0</v>
      </c>
      <c r="X671">
        <f t="shared" ca="1" si="260"/>
        <v>0</v>
      </c>
      <c r="Y671" s="35">
        <f t="shared" ca="1" si="250"/>
        <v>0</v>
      </c>
      <c r="Z671" s="35">
        <f t="shared" ca="1" si="261"/>
        <v>0</v>
      </c>
      <c r="AA671" s="42">
        <f t="shared" ca="1" si="262"/>
        <v>0</v>
      </c>
      <c r="AB671" s="42">
        <f t="shared" ca="1" si="263"/>
        <v>0</v>
      </c>
    </row>
    <row r="672" spans="2:28" x14ac:dyDescent="0.25">
      <c r="B672">
        <v>670</v>
      </c>
      <c r="C672" s="35">
        <f t="shared" ca="1" si="257"/>
        <v>-27000</v>
      </c>
      <c r="D672" s="46">
        <f ca="1">IF(AB671&gt;0,ROUND(PMT(EvalSheet!$F$92/12,EvalSheet!$F$96*12,-C672),5),0)</f>
        <v>0</v>
      </c>
      <c r="E672" s="6">
        <f t="shared" ca="1" si="251"/>
        <v>0</v>
      </c>
      <c r="F672" s="2">
        <f t="shared" ca="1" si="240"/>
        <v>0</v>
      </c>
      <c r="G672" s="80">
        <f t="shared" ca="1" si="241"/>
        <v>0</v>
      </c>
      <c r="H672" s="79">
        <f t="shared" ca="1" si="242"/>
        <v>0</v>
      </c>
      <c r="I672" s="80">
        <f t="shared" ca="1" si="243"/>
        <v>0</v>
      </c>
      <c r="J672" s="80">
        <f t="shared" ca="1" si="244"/>
        <v>0</v>
      </c>
      <c r="K672" s="6">
        <f t="shared" ca="1" si="252"/>
        <v>0</v>
      </c>
      <c r="L672" s="7">
        <v>0</v>
      </c>
      <c r="M672" s="7">
        <f t="shared" ca="1" si="253"/>
        <v>0</v>
      </c>
      <c r="N672" s="7">
        <f t="shared" ca="1" si="254"/>
        <v>0</v>
      </c>
      <c r="O672" s="7">
        <f t="shared" ca="1" si="255"/>
        <v>0</v>
      </c>
      <c r="P672" s="7">
        <f t="shared" ca="1" si="256"/>
        <v>0</v>
      </c>
      <c r="Q672" s="6">
        <f t="shared" ca="1" si="258"/>
        <v>0</v>
      </c>
      <c r="R672" s="7">
        <f t="shared" ca="1" si="259"/>
        <v>0</v>
      </c>
      <c r="S672" s="2">
        <f t="shared" ca="1" si="245"/>
        <v>0</v>
      </c>
      <c r="T672" s="80">
        <f t="shared" ca="1" si="246"/>
        <v>0</v>
      </c>
      <c r="U672" s="79">
        <f t="shared" ca="1" si="247"/>
        <v>0</v>
      </c>
      <c r="V672" s="80">
        <f t="shared" ca="1" si="248"/>
        <v>0</v>
      </c>
      <c r="W672" s="80">
        <f t="shared" ca="1" si="249"/>
        <v>0</v>
      </c>
      <c r="X672">
        <f t="shared" ca="1" si="260"/>
        <v>0</v>
      </c>
      <c r="Y672" s="35">
        <f t="shared" ca="1" si="250"/>
        <v>0</v>
      </c>
      <c r="Z672" s="35">
        <f t="shared" ca="1" si="261"/>
        <v>0</v>
      </c>
      <c r="AA672" s="42">
        <f t="shared" ca="1" si="262"/>
        <v>0</v>
      </c>
      <c r="AB672" s="42">
        <f t="shared" ca="1" si="263"/>
        <v>0</v>
      </c>
    </row>
    <row r="673" spans="2:28" x14ac:dyDescent="0.25">
      <c r="B673">
        <v>671</v>
      </c>
      <c r="C673" s="35">
        <f t="shared" ca="1" si="257"/>
        <v>-27000</v>
      </c>
      <c r="D673" s="46">
        <f ca="1">IF(AB672&gt;0,ROUND(PMT(EvalSheet!$F$92/12,EvalSheet!$F$96*12,-C673),5),0)</f>
        <v>0</v>
      </c>
      <c r="E673" s="6">
        <f t="shared" ca="1" si="251"/>
        <v>0</v>
      </c>
      <c r="F673" s="2">
        <f t="shared" ca="1" si="240"/>
        <v>0</v>
      </c>
      <c r="G673" s="80">
        <f t="shared" ca="1" si="241"/>
        <v>0</v>
      </c>
      <c r="H673" s="79">
        <f t="shared" ca="1" si="242"/>
        <v>0</v>
      </c>
      <c r="I673" s="80">
        <f t="shared" ca="1" si="243"/>
        <v>0</v>
      </c>
      <c r="J673" s="80">
        <f t="shared" ca="1" si="244"/>
        <v>0</v>
      </c>
      <c r="K673" s="6">
        <f t="shared" ca="1" si="252"/>
        <v>0</v>
      </c>
      <c r="L673" s="7">
        <v>0</v>
      </c>
      <c r="M673" s="7">
        <f t="shared" ca="1" si="253"/>
        <v>0</v>
      </c>
      <c r="N673" s="7">
        <f t="shared" ca="1" si="254"/>
        <v>0</v>
      </c>
      <c r="O673" s="7">
        <f t="shared" ca="1" si="255"/>
        <v>0</v>
      </c>
      <c r="P673" s="7">
        <f t="shared" ca="1" si="256"/>
        <v>0</v>
      </c>
      <c r="Q673" s="6">
        <f t="shared" ca="1" si="258"/>
        <v>0</v>
      </c>
      <c r="R673" s="7">
        <f t="shared" ca="1" si="259"/>
        <v>0</v>
      </c>
      <c r="S673" s="2">
        <f t="shared" ca="1" si="245"/>
        <v>0</v>
      </c>
      <c r="T673" s="80">
        <f t="shared" ca="1" si="246"/>
        <v>0</v>
      </c>
      <c r="U673" s="79">
        <f t="shared" ca="1" si="247"/>
        <v>0</v>
      </c>
      <c r="V673" s="80">
        <f t="shared" ca="1" si="248"/>
        <v>0</v>
      </c>
      <c r="W673" s="80">
        <f t="shared" ca="1" si="249"/>
        <v>0</v>
      </c>
      <c r="X673">
        <f t="shared" ca="1" si="260"/>
        <v>0</v>
      </c>
      <c r="Y673" s="35">
        <f t="shared" ca="1" si="250"/>
        <v>0</v>
      </c>
      <c r="Z673" s="35">
        <f t="shared" ca="1" si="261"/>
        <v>0</v>
      </c>
      <c r="AA673" s="42">
        <f t="shared" ca="1" si="262"/>
        <v>0</v>
      </c>
      <c r="AB673" s="42">
        <f t="shared" ca="1" si="263"/>
        <v>0</v>
      </c>
    </row>
    <row r="674" spans="2:28" x14ac:dyDescent="0.25">
      <c r="B674">
        <v>672</v>
      </c>
      <c r="C674" s="35">
        <f t="shared" ca="1" si="257"/>
        <v>-27000</v>
      </c>
      <c r="D674" s="46">
        <f ca="1">IF(AB673&gt;0,ROUND(PMT(EvalSheet!$F$92/12,EvalSheet!$F$96*12,-C674),5),0)</f>
        <v>0</v>
      </c>
      <c r="E674" s="6">
        <f t="shared" ca="1" si="251"/>
        <v>0</v>
      </c>
      <c r="F674" s="2">
        <f t="shared" ca="1" si="240"/>
        <v>0</v>
      </c>
      <c r="G674" s="80">
        <f t="shared" ca="1" si="241"/>
        <v>0</v>
      </c>
      <c r="H674" s="79">
        <f t="shared" ca="1" si="242"/>
        <v>0</v>
      </c>
      <c r="I674" s="80">
        <f t="shared" ca="1" si="243"/>
        <v>0</v>
      </c>
      <c r="J674" s="80">
        <f t="shared" ca="1" si="244"/>
        <v>0</v>
      </c>
      <c r="K674" s="6">
        <f t="shared" ca="1" si="252"/>
        <v>0</v>
      </c>
      <c r="L674" s="7">
        <v>0</v>
      </c>
      <c r="M674" s="7">
        <f t="shared" ca="1" si="253"/>
        <v>0</v>
      </c>
      <c r="N674" s="7">
        <f t="shared" ca="1" si="254"/>
        <v>0</v>
      </c>
      <c r="O674" s="7">
        <f t="shared" ca="1" si="255"/>
        <v>0</v>
      </c>
      <c r="P674" s="7">
        <f t="shared" ca="1" si="256"/>
        <v>0</v>
      </c>
      <c r="Q674" s="6">
        <f t="shared" ca="1" si="258"/>
        <v>0</v>
      </c>
      <c r="R674" s="7">
        <f t="shared" ca="1" si="259"/>
        <v>0</v>
      </c>
      <c r="S674" s="2">
        <f t="shared" ca="1" si="245"/>
        <v>0</v>
      </c>
      <c r="T674" s="80">
        <f t="shared" ca="1" si="246"/>
        <v>0</v>
      </c>
      <c r="U674" s="79">
        <f t="shared" ca="1" si="247"/>
        <v>0</v>
      </c>
      <c r="V674" s="80">
        <f t="shared" ca="1" si="248"/>
        <v>0</v>
      </c>
      <c r="W674" s="80">
        <f t="shared" ca="1" si="249"/>
        <v>0</v>
      </c>
      <c r="X674">
        <f t="shared" ca="1" si="260"/>
        <v>0</v>
      </c>
      <c r="Y674" s="35">
        <f t="shared" ca="1" si="250"/>
        <v>0</v>
      </c>
      <c r="Z674" s="35">
        <f t="shared" ca="1" si="261"/>
        <v>0</v>
      </c>
      <c r="AA674" s="42">
        <f t="shared" ca="1" si="262"/>
        <v>0</v>
      </c>
      <c r="AB674" s="42">
        <f t="shared" ca="1" si="263"/>
        <v>0</v>
      </c>
    </row>
    <row r="675" spans="2:28" x14ac:dyDescent="0.25">
      <c r="B675">
        <v>673</v>
      </c>
      <c r="C675" s="35">
        <f t="shared" ca="1" si="257"/>
        <v>-27000</v>
      </c>
      <c r="D675" s="46">
        <f ca="1">IF(AB674&gt;0,ROUND(PMT(EvalSheet!$F$92/12,EvalSheet!$F$96*12,-C675),5),0)</f>
        <v>0</v>
      </c>
      <c r="E675" s="6">
        <f t="shared" ca="1" si="251"/>
        <v>0</v>
      </c>
      <c r="F675" s="2">
        <f t="shared" ca="1" si="240"/>
        <v>0</v>
      </c>
      <c r="G675" s="80">
        <f t="shared" ca="1" si="241"/>
        <v>0</v>
      </c>
      <c r="H675" s="79">
        <f t="shared" ca="1" si="242"/>
        <v>0</v>
      </c>
      <c r="I675" s="80">
        <f t="shared" ca="1" si="243"/>
        <v>0</v>
      </c>
      <c r="J675" s="80">
        <f t="shared" ca="1" si="244"/>
        <v>0</v>
      </c>
      <c r="K675" s="6">
        <f t="shared" ca="1" si="252"/>
        <v>0</v>
      </c>
      <c r="L675" s="7">
        <v>0</v>
      </c>
      <c r="M675" s="7">
        <f t="shared" ca="1" si="253"/>
        <v>0</v>
      </c>
      <c r="N675" s="7">
        <f t="shared" ca="1" si="254"/>
        <v>0</v>
      </c>
      <c r="O675" s="7">
        <f t="shared" ca="1" si="255"/>
        <v>0</v>
      </c>
      <c r="P675" s="7">
        <f t="shared" ca="1" si="256"/>
        <v>0</v>
      </c>
      <c r="Q675" s="6">
        <f t="shared" ca="1" si="258"/>
        <v>0</v>
      </c>
      <c r="R675" s="7">
        <f t="shared" ca="1" si="259"/>
        <v>0</v>
      </c>
      <c r="S675" s="2">
        <f t="shared" ca="1" si="245"/>
        <v>0</v>
      </c>
      <c r="T675" s="80">
        <f t="shared" ca="1" si="246"/>
        <v>0</v>
      </c>
      <c r="U675" s="79">
        <f t="shared" ca="1" si="247"/>
        <v>0</v>
      </c>
      <c r="V675" s="80">
        <f t="shared" ca="1" si="248"/>
        <v>0</v>
      </c>
      <c r="W675" s="80">
        <f t="shared" ca="1" si="249"/>
        <v>0</v>
      </c>
      <c r="X675">
        <f t="shared" ca="1" si="260"/>
        <v>0</v>
      </c>
      <c r="Y675" s="35">
        <f t="shared" ca="1" si="250"/>
        <v>0</v>
      </c>
      <c r="Z675" s="35">
        <f t="shared" ca="1" si="261"/>
        <v>0</v>
      </c>
      <c r="AA675" s="42">
        <f t="shared" ca="1" si="262"/>
        <v>0</v>
      </c>
      <c r="AB675" s="42">
        <f t="shared" ca="1" si="263"/>
        <v>0</v>
      </c>
    </row>
    <row r="676" spans="2:28" x14ac:dyDescent="0.25">
      <c r="B676">
        <v>674</v>
      </c>
      <c r="C676" s="35">
        <f t="shared" ca="1" si="257"/>
        <v>-27000</v>
      </c>
      <c r="D676" s="46">
        <f ca="1">IF(AB675&gt;0,ROUND(PMT(EvalSheet!$F$92/12,EvalSheet!$F$96*12,-C676),5),0)</f>
        <v>0</v>
      </c>
      <c r="E676" s="6">
        <f t="shared" ca="1" si="251"/>
        <v>0</v>
      </c>
      <c r="F676" s="2">
        <f t="shared" ca="1" si="240"/>
        <v>0</v>
      </c>
      <c r="G676" s="80">
        <f t="shared" ca="1" si="241"/>
        <v>0</v>
      </c>
      <c r="H676" s="79">
        <f t="shared" ca="1" si="242"/>
        <v>0</v>
      </c>
      <c r="I676" s="80">
        <f t="shared" ca="1" si="243"/>
        <v>0</v>
      </c>
      <c r="J676" s="80">
        <f t="shared" ca="1" si="244"/>
        <v>0</v>
      </c>
      <c r="K676" s="6">
        <f t="shared" ca="1" si="252"/>
        <v>0</v>
      </c>
      <c r="L676" s="7">
        <v>0</v>
      </c>
      <c r="M676" s="7">
        <f t="shared" ca="1" si="253"/>
        <v>0</v>
      </c>
      <c r="N676" s="7">
        <f t="shared" ca="1" si="254"/>
        <v>0</v>
      </c>
      <c r="O676" s="7">
        <f t="shared" ca="1" si="255"/>
        <v>0</v>
      </c>
      <c r="P676" s="7">
        <f t="shared" ca="1" si="256"/>
        <v>0</v>
      </c>
      <c r="Q676" s="6">
        <f t="shared" ca="1" si="258"/>
        <v>0</v>
      </c>
      <c r="R676" s="7">
        <f t="shared" ca="1" si="259"/>
        <v>0</v>
      </c>
      <c r="S676" s="2">
        <f t="shared" ca="1" si="245"/>
        <v>0</v>
      </c>
      <c r="T676" s="80">
        <f t="shared" ca="1" si="246"/>
        <v>0</v>
      </c>
      <c r="U676" s="79">
        <f t="shared" ca="1" si="247"/>
        <v>0</v>
      </c>
      <c r="V676" s="80">
        <f t="shared" ca="1" si="248"/>
        <v>0</v>
      </c>
      <c r="W676" s="80">
        <f t="shared" ca="1" si="249"/>
        <v>0</v>
      </c>
      <c r="X676">
        <f t="shared" ca="1" si="260"/>
        <v>0</v>
      </c>
      <c r="Y676" s="35">
        <f t="shared" ca="1" si="250"/>
        <v>0</v>
      </c>
      <c r="Z676" s="35">
        <f t="shared" ca="1" si="261"/>
        <v>0</v>
      </c>
      <c r="AA676" s="42">
        <f t="shared" ca="1" si="262"/>
        <v>0</v>
      </c>
      <c r="AB676" s="42">
        <f t="shared" ca="1" si="263"/>
        <v>0</v>
      </c>
    </row>
    <row r="677" spans="2:28" x14ac:dyDescent="0.25">
      <c r="B677">
        <v>675</v>
      </c>
      <c r="C677" s="35">
        <f t="shared" ca="1" si="257"/>
        <v>-27000</v>
      </c>
      <c r="D677" s="46">
        <f ca="1">IF(AB676&gt;0,ROUND(PMT(EvalSheet!$F$92/12,EvalSheet!$F$96*12,-C677),5),0)</f>
        <v>0</v>
      </c>
      <c r="E677" s="6">
        <f t="shared" ca="1" si="251"/>
        <v>0</v>
      </c>
      <c r="F677" s="2">
        <f t="shared" ca="1" si="240"/>
        <v>0</v>
      </c>
      <c r="G677" s="80">
        <f t="shared" ca="1" si="241"/>
        <v>0</v>
      </c>
      <c r="H677" s="79">
        <f t="shared" ca="1" si="242"/>
        <v>0</v>
      </c>
      <c r="I677" s="80">
        <f t="shared" ca="1" si="243"/>
        <v>0</v>
      </c>
      <c r="J677" s="80">
        <f t="shared" ca="1" si="244"/>
        <v>0</v>
      </c>
      <c r="K677" s="6">
        <f t="shared" ca="1" si="252"/>
        <v>0</v>
      </c>
      <c r="L677" s="7">
        <v>0</v>
      </c>
      <c r="M677" s="7">
        <f t="shared" ca="1" si="253"/>
        <v>0</v>
      </c>
      <c r="N677" s="7">
        <f t="shared" ca="1" si="254"/>
        <v>0</v>
      </c>
      <c r="O677" s="7">
        <f t="shared" ca="1" si="255"/>
        <v>0</v>
      </c>
      <c r="P677" s="7">
        <f t="shared" ca="1" si="256"/>
        <v>0</v>
      </c>
      <c r="Q677" s="6">
        <f t="shared" ca="1" si="258"/>
        <v>0</v>
      </c>
      <c r="R677" s="7">
        <f t="shared" ca="1" si="259"/>
        <v>0</v>
      </c>
      <c r="S677" s="2">
        <f t="shared" ca="1" si="245"/>
        <v>0</v>
      </c>
      <c r="T677" s="80">
        <f t="shared" ca="1" si="246"/>
        <v>0</v>
      </c>
      <c r="U677" s="79">
        <f t="shared" ca="1" si="247"/>
        <v>0</v>
      </c>
      <c r="V677" s="80">
        <f t="shared" ca="1" si="248"/>
        <v>0</v>
      </c>
      <c r="W677" s="80">
        <f t="shared" ca="1" si="249"/>
        <v>0</v>
      </c>
      <c r="X677">
        <f t="shared" ca="1" si="260"/>
        <v>0</v>
      </c>
      <c r="Y677" s="35">
        <f t="shared" ca="1" si="250"/>
        <v>0</v>
      </c>
      <c r="Z677" s="35">
        <f t="shared" ca="1" si="261"/>
        <v>0</v>
      </c>
      <c r="AA677" s="42">
        <f t="shared" ca="1" si="262"/>
        <v>0</v>
      </c>
      <c r="AB677" s="42">
        <f t="shared" ca="1" si="263"/>
        <v>0</v>
      </c>
    </row>
    <row r="678" spans="2:28" x14ac:dyDescent="0.25">
      <c r="B678">
        <v>676</v>
      </c>
      <c r="C678" s="35">
        <f t="shared" ca="1" si="257"/>
        <v>-27000</v>
      </c>
      <c r="D678" s="46">
        <f ca="1">IF(AB677&gt;0,ROUND(PMT(EvalSheet!$F$92/12,EvalSheet!$F$96*12,-C678),5),0)</f>
        <v>0</v>
      </c>
      <c r="E678" s="6">
        <f t="shared" ca="1" si="251"/>
        <v>0</v>
      </c>
      <c r="F678" s="2">
        <f t="shared" ca="1" si="240"/>
        <v>0</v>
      </c>
      <c r="G678" s="80">
        <f t="shared" ca="1" si="241"/>
        <v>0</v>
      </c>
      <c r="H678" s="79">
        <f t="shared" ca="1" si="242"/>
        <v>0</v>
      </c>
      <c r="I678" s="80">
        <f t="shared" ca="1" si="243"/>
        <v>0</v>
      </c>
      <c r="J678" s="80">
        <f t="shared" ca="1" si="244"/>
        <v>0</v>
      </c>
      <c r="K678" s="6">
        <f t="shared" ca="1" si="252"/>
        <v>0</v>
      </c>
      <c r="L678" s="7">
        <v>0</v>
      </c>
      <c r="M678" s="7">
        <f t="shared" ca="1" si="253"/>
        <v>0</v>
      </c>
      <c r="N678" s="7">
        <f t="shared" ca="1" si="254"/>
        <v>0</v>
      </c>
      <c r="O678" s="7">
        <f t="shared" ca="1" si="255"/>
        <v>0</v>
      </c>
      <c r="P678" s="7">
        <f t="shared" ca="1" si="256"/>
        <v>0</v>
      </c>
      <c r="Q678" s="6">
        <f t="shared" ca="1" si="258"/>
        <v>0</v>
      </c>
      <c r="R678" s="7">
        <f t="shared" ca="1" si="259"/>
        <v>0</v>
      </c>
      <c r="S678" s="2">
        <f t="shared" ca="1" si="245"/>
        <v>0</v>
      </c>
      <c r="T678" s="80">
        <f t="shared" ca="1" si="246"/>
        <v>0</v>
      </c>
      <c r="U678" s="79">
        <f t="shared" ca="1" si="247"/>
        <v>0</v>
      </c>
      <c r="V678" s="80">
        <f t="shared" ca="1" si="248"/>
        <v>0</v>
      </c>
      <c r="W678" s="80">
        <f t="shared" ca="1" si="249"/>
        <v>0</v>
      </c>
      <c r="X678">
        <f t="shared" ca="1" si="260"/>
        <v>0</v>
      </c>
      <c r="Y678" s="35">
        <f t="shared" ca="1" si="250"/>
        <v>0</v>
      </c>
      <c r="Z678" s="35">
        <f t="shared" ca="1" si="261"/>
        <v>0</v>
      </c>
      <c r="AA678" s="42">
        <f t="shared" ca="1" si="262"/>
        <v>0</v>
      </c>
      <c r="AB678" s="42">
        <f t="shared" ca="1" si="263"/>
        <v>0</v>
      </c>
    </row>
    <row r="679" spans="2:28" x14ac:dyDescent="0.25">
      <c r="B679">
        <v>677</v>
      </c>
      <c r="C679" s="35">
        <f t="shared" ca="1" si="257"/>
        <v>-27000</v>
      </c>
      <c r="D679" s="46">
        <f ca="1">IF(AB678&gt;0,ROUND(PMT(EvalSheet!$F$92/12,EvalSheet!$F$96*12,-C679),5),0)</f>
        <v>0</v>
      </c>
      <c r="E679" s="6">
        <f t="shared" ca="1" si="251"/>
        <v>0</v>
      </c>
      <c r="F679" s="2">
        <f t="shared" ca="1" si="240"/>
        <v>0</v>
      </c>
      <c r="G679" s="80">
        <f t="shared" ca="1" si="241"/>
        <v>0</v>
      </c>
      <c r="H679" s="79">
        <f t="shared" ca="1" si="242"/>
        <v>0</v>
      </c>
      <c r="I679" s="80">
        <f t="shared" ca="1" si="243"/>
        <v>0</v>
      </c>
      <c r="J679" s="80">
        <f t="shared" ca="1" si="244"/>
        <v>0</v>
      </c>
      <c r="K679" s="6">
        <f t="shared" ca="1" si="252"/>
        <v>0</v>
      </c>
      <c r="L679" s="7">
        <v>0</v>
      </c>
      <c r="M679" s="7">
        <f t="shared" ca="1" si="253"/>
        <v>0</v>
      </c>
      <c r="N679" s="7">
        <f t="shared" ca="1" si="254"/>
        <v>0</v>
      </c>
      <c r="O679" s="7">
        <f t="shared" ca="1" si="255"/>
        <v>0</v>
      </c>
      <c r="P679" s="7">
        <f t="shared" ca="1" si="256"/>
        <v>0</v>
      </c>
      <c r="Q679" s="6">
        <f t="shared" ca="1" si="258"/>
        <v>0</v>
      </c>
      <c r="R679" s="7">
        <f t="shared" ca="1" si="259"/>
        <v>0</v>
      </c>
      <c r="S679" s="2">
        <f t="shared" ca="1" si="245"/>
        <v>0</v>
      </c>
      <c r="T679" s="80">
        <f t="shared" ca="1" si="246"/>
        <v>0</v>
      </c>
      <c r="U679" s="79">
        <f t="shared" ca="1" si="247"/>
        <v>0</v>
      </c>
      <c r="V679" s="80">
        <f t="shared" ca="1" si="248"/>
        <v>0</v>
      </c>
      <c r="W679" s="80">
        <f t="shared" ca="1" si="249"/>
        <v>0</v>
      </c>
      <c r="X679">
        <f t="shared" ca="1" si="260"/>
        <v>0</v>
      </c>
      <c r="Y679" s="35">
        <f t="shared" ca="1" si="250"/>
        <v>0</v>
      </c>
      <c r="Z679" s="35">
        <f t="shared" ca="1" si="261"/>
        <v>0</v>
      </c>
      <c r="AA679" s="42">
        <f t="shared" ca="1" si="262"/>
        <v>0</v>
      </c>
      <c r="AB679" s="42">
        <f t="shared" ca="1" si="263"/>
        <v>0</v>
      </c>
    </row>
    <row r="680" spans="2:28" x14ac:dyDescent="0.25">
      <c r="B680">
        <v>678</v>
      </c>
      <c r="C680" s="35">
        <f t="shared" ca="1" si="257"/>
        <v>-27000</v>
      </c>
      <c r="D680" s="46">
        <f ca="1">IF(AB679&gt;0,ROUND(PMT(EvalSheet!$F$92/12,EvalSheet!$F$96*12,-C680),5),0)</f>
        <v>0</v>
      </c>
      <c r="E680" s="6">
        <f t="shared" ca="1" si="251"/>
        <v>0</v>
      </c>
      <c r="F680" s="2">
        <f t="shared" ca="1" si="240"/>
        <v>0</v>
      </c>
      <c r="G680" s="80">
        <f t="shared" ca="1" si="241"/>
        <v>0</v>
      </c>
      <c r="H680" s="79">
        <f t="shared" ca="1" si="242"/>
        <v>0</v>
      </c>
      <c r="I680" s="80">
        <f t="shared" ca="1" si="243"/>
        <v>0</v>
      </c>
      <c r="J680" s="80">
        <f t="shared" ca="1" si="244"/>
        <v>0</v>
      </c>
      <c r="K680" s="6">
        <f t="shared" ca="1" si="252"/>
        <v>0</v>
      </c>
      <c r="L680" s="7">
        <v>0</v>
      </c>
      <c r="M680" s="7">
        <f t="shared" ca="1" si="253"/>
        <v>0</v>
      </c>
      <c r="N680" s="7">
        <f t="shared" ca="1" si="254"/>
        <v>0</v>
      </c>
      <c r="O680" s="7">
        <f t="shared" ca="1" si="255"/>
        <v>0</v>
      </c>
      <c r="P680" s="7">
        <f t="shared" ca="1" si="256"/>
        <v>0</v>
      </c>
      <c r="Q680" s="6">
        <f t="shared" ca="1" si="258"/>
        <v>0</v>
      </c>
      <c r="R680" s="7">
        <f t="shared" ca="1" si="259"/>
        <v>0</v>
      </c>
      <c r="S680" s="2">
        <f t="shared" ca="1" si="245"/>
        <v>0</v>
      </c>
      <c r="T680" s="80">
        <f t="shared" ca="1" si="246"/>
        <v>0</v>
      </c>
      <c r="U680" s="79">
        <f t="shared" ca="1" si="247"/>
        <v>0</v>
      </c>
      <c r="V680" s="80">
        <f t="shared" ca="1" si="248"/>
        <v>0</v>
      </c>
      <c r="W680" s="80">
        <f t="shared" ca="1" si="249"/>
        <v>0</v>
      </c>
      <c r="X680">
        <f t="shared" ca="1" si="260"/>
        <v>0</v>
      </c>
      <c r="Y680" s="35">
        <f t="shared" ca="1" si="250"/>
        <v>0</v>
      </c>
      <c r="Z680" s="35">
        <f t="shared" ca="1" si="261"/>
        <v>0</v>
      </c>
      <c r="AA680" s="42">
        <f t="shared" ca="1" si="262"/>
        <v>0</v>
      </c>
      <c r="AB680" s="42">
        <f t="shared" ca="1" si="263"/>
        <v>0</v>
      </c>
    </row>
    <row r="681" spans="2:28" x14ac:dyDescent="0.25">
      <c r="B681">
        <v>679</v>
      </c>
      <c r="C681" s="35">
        <f t="shared" ca="1" si="257"/>
        <v>-27000</v>
      </c>
      <c r="D681" s="46">
        <f ca="1">IF(AB680&gt;0,ROUND(PMT(EvalSheet!$F$92/12,EvalSheet!$F$96*12,-C681),5),0)</f>
        <v>0</v>
      </c>
      <c r="E681" s="6">
        <f t="shared" ca="1" si="251"/>
        <v>0</v>
      </c>
      <c r="F681" s="2">
        <f t="shared" ca="1" si="240"/>
        <v>0</v>
      </c>
      <c r="G681" s="80">
        <f t="shared" ca="1" si="241"/>
        <v>0</v>
      </c>
      <c r="H681" s="79">
        <f t="shared" ca="1" si="242"/>
        <v>0</v>
      </c>
      <c r="I681" s="80">
        <f t="shared" ca="1" si="243"/>
        <v>0</v>
      </c>
      <c r="J681" s="80">
        <f t="shared" ca="1" si="244"/>
        <v>0</v>
      </c>
      <c r="K681" s="6">
        <f t="shared" ca="1" si="252"/>
        <v>0</v>
      </c>
      <c r="L681" s="7">
        <v>0</v>
      </c>
      <c r="M681" s="7">
        <f t="shared" ca="1" si="253"/>
        <v>0</v>
      </c>
      <c r="N681" s="7">
        <f t="shared" ca="1" si="254"/>
        <v>0</v>
      </c>
      <c r="O681" s="7">
        <f t="shared" ca="1" si="255"/>
        <v>0</v>
      </c>
      <c r="P681" s="7">
        <f t="shared" ca="1" si="256"/>
        <v>0</v>
      </c>
      <c r="Q681" s="6">
        <f t="shared" ca="1" si="258"/>
        <v>0</v>
      </c>
      <c r="R681" s="7">
        <f t="shared" ca="1" si="259"/>
        <v>0</v>
      </c>
      <c r="S681" s="2">
        <f t="shared" ca="1" si="245"/>
        <v>0</v>
      </c>
      <c r="T681" s="80">
        <f t="shared" ca="1" si="246"/>
        <v>0</v>
      </c>
      <c r="U681" s="79">
        <f t="shared" ca="1" si="247"/>
        <v>0</v>
      </c>
      <c r="V681" s="80">
        <f t="shared" ca="1" si="248"/>
        <v>0</v>
      </c>
      <c r="W681" s="80">
        <f t="shared" ca="1" si="249"/>
        <v>0</v>
      </c>
      <c r="X681">
        <f t="shared" ca="1" si="260"/>
        <v>0</v>
      </c>
      <c r="Y681" s="35">
        <f t="shared" ca="1" si="250"/>
        <v>0</v>
      </c>
      <c r="Z681" s="35">
        <f t="shared" ca="1" si="261"/>
        <v>0</v>
      </c>
      <c r="AA681" s="42">
        <f t="shared" ca="1" si="262"/>
        <v>0</v>
      </c>
      <c r="AB681" s="42">
        <f t="shared" ca="1" si="263"/>
        <v>0</v>
      </c>
    </row>
    <row r="682" spans="2:28" x14ac:dyDescent="0.25">
      <c r="B682">
        <v>680</v>
      </c>
      <c r="C682" s="35">
        <f t="shared" ca="1" si="257"/>
        <v>-27000</v>
      </c>
      <c r="D682" s="46">
        <f ca="1">IF(AB681&gt;0,ROUND(PMT(EvalSheet!$F$92/12,EvalSheet!$F$96*12,-C682),5),0)</f>
        <v>0</v>
      </c>
      <c r="E682" s="6">
        <f t="shared" ca="1" si="251"/>
        <v>0</v>
      </c>
      <c r="F682" s="2">
        <f t="shared" ca="1" si="240"/>
        <v>0</v>
      </c>
      <c r="G682" s="80">
        <f t="shared" ca="1" si="241"/>
        <v>0</v>
      </c>
      <c r="H682" s="79">
        <f t="shared" ca="1" si="242"/>
        <v>0</v>
      </c>
      <c r="I682" s="80">
        <f t="shared" ca="1" si="243"/>
        <v>0</v>
      </c>
      <c r="J682" s="80">
        <f t="shared" ca="1" si="244"/>
        <v>0</v>
      </c>
      <c r="K682" s="6">
        <f t="shared" ca="1" si="252"/>
        <v>0</v>
      </c>
      <c r="L682" s="7">
        <v>0</v>
      </c>
      <c r="M682" s="7">
        <f t="shared" ca="1" si="253"/>
        <v>0</v>
      </c>
      <c r="N682" s="7">
        <f t="shared" ca="1" si="254"/>
        <v>0</v>
      </c>
      <c r="O682" s="7">
        <f t="shared" ca="1" si="255"/>
        <v>0</v>
      </c>
      <c r="P682" s="7">
        <f t="shared" ca="1" si="256"/>
        <v>0</v>
      </c>
      <c r="Q682" s="6">
        <f t="shared" ca="1" si="258"/>
        <v>0</v>
      </c>
      <c r="R682" s="7">
        <f t="shared" ca="1" si="259"/>
        <v>0</v>
      </c>
      <c r="S682" s="2">
        <f t="shared" ca="1" si="245"/>
        <v>0</v>
      </c>
      <c r="T682" s="80">
        <f t="shared" ca="1" si="246"/>
        <v>0</v>
      </c>
      <c r="U682" s="79">
        <f t="shared" ca="1" si="247"/>
        <v>0</v>
      </c>
      <c r="V682" s="80">
        <f t="shared" ca="1" si="248"/>
        <v>0</v>
      </c>
      <c r="W682" s="80">
        <f t="shared" ca="1" si="249"/>
        <v>0</v>
      </c>
      <c r="X682">
        <f t="shared" ca="1" si="260"/>
        <v>0</v>
      </c>
      <c r="Y682" s="35">
        <f t="shared" ca="1" si="250"/>
        <v>0</v>
      </c>
      <c r="Z682" s="35">
        <f t="shared" ca="1" si="261"/>
        <v>0</v>
      </c>
      <c r="AA682" s="42">
        <f t="shared" ca="1" si="262"/>
        <v>0</v>
      </c>
      <c r="AB682" s="42">
        <f t="shared" ca="1" si="263"/>
        <v>0</v>
      </c>
    </row>
    <row r="683" spans="2:28" x14ac:dyDescent="0.25">
      <c r="B683">
        <v>681</v>
      </c>
      <c r="C683" s="35">
        <f t="shared" ca="1" si="257"/>
        <v>-27000</v>
      </c>
      <c r="D683" s="46">
        <f ca="1">IF(AB682&gt;0,ROUND(PMT(EvalSheet!$F$92/12,EvalSheet!$F$96*12,-C683),5),0)</f>
        <v>0</v>
      </c>
      <c r="E683" s="6">
        <f t="shared" ca="1" si="251"/>
        <v>0</v>
      </c>
      <c r="F683" s="2">
        <f t="shared" ca="1" si="240"/>
        <v>0</v>
      </c>
      <c r="G683" s="80">
        <f t="shared" ca="1" si="241"/>
        <v>0</v>
      </c>
      <c r="H683" s="79">
        <f t="shared" ca="1" si="242"/>
        <v>0</v>
      </c>
      <c r="I683" s="80">
        <f t="shared" ca="1" si="243"/>
        <v>0</v>
      </c>
      <c r="J683" s="80">
        <f t="shared" ca="1" si="244"/>
        <v>0</v>
      </c>
      <c r="K683" s="6">
        <f t="shared" ca="1" si="252"/>
        <v>0</v>
      </c>
      <c r="L683" s="7">
        <v>0</v>
      </c>
      <c r="M683" s="7">
        <f t="shared" ca="1" si="253"/>
        <v>0</v>
      </c>
      <c r="N683" s="7">
        <f t="shared" ca="1" si="254"/>
        <v>0</v>
      </c>
      <c r="O683" s="7">
        <f t="shared" ca="1" si="255"/>
        <v>0</v>
      </c>
      <c r="P683" s="7">
        <f t="shared" ca="1" si="256"/>
        <v>0</v>
      </c>
      <c r="Q683" s="6">
        <f t="shared" ca="1" si="258"/>
        <v>0</v>
      </c>
      <c r="R683" s="7">
        <f t="shared" ca="1" si="259"/>
        <v>0</v>
      </c>
      <c r="S683" s="2">
        <f t="shared" ca="1" si="245"/>
        <v>0</v>
      </c>
      <c r="T683" s="80">
        <f t="shared" ca="1" si="246"/>
        <v>0</v>
      </c>
      <c r="U683" s="79">
        <f t="shared" ca="1" si="247"/>
        <v>0</v>
      </c>
      <c r="V683" s="80">
        <f t="shared" ca="1" si="248"/>
        <v>0</v>
      </c>
      <c r="W683" s="80">
        <f t="shared" ca="1" si="249"/>
        <v>0</v>
      </c>
      <c r="X683">
        <f t="shared" ca="1" si="260"/>
        <v>0</v>
      </c>
      <c r="Y683" s="35">
        <f t="shared" ca="1" si="250"/>
        <v>0</v>
      </c>
      <c r="Z683" s="35">
        <f t="shared" ca="1" si="261"/>
        <v>0</v>
      </c>
      <c r="AA683" s="42">
        <f t="shared" ca="1" si="262"/>
        <v>0</v>
      </c>
      <c r="AB683" s="42">
        <f t="shared" ca="1" si="263"/>
        <v>0</v>
      </c>
    </row>
    <row r="684" spans="2:28" x14ac:dyDescent="0.25">
      <c r="B684">
        <v>682</v>
      </c>
      <c r="C684" s="35">
        <f t="shared" ca="1" si="257"/>
        <v>-27000</v>
      </c>
      <c r="D684" s="46">
        <f ca="1">IF(AB683&gt;0,ROUND(PMT(EvalSheet!$F$92/12,EvalSheet!$F$96*12,-C684),5),0)</f>
        <v>0</v>
      </c>
      <c r="E684" s="6">
        <f t="shared" ca="1" si="251"/>
        <v>0</v>
      </c>
      <c r="F684" s="2">
        <f t="shared" ca="1" si="240"/>
        <v>0</v>
      </c>
      <c r="G684" s="80">
        <f t="shared" ca="1" si="241"/>
        <v>0</v>
      </c>
      <c r="H684" s="79">
        <f t="shared" ca="1" si="242"/>
        <v>0</v>
      </c>
      <c r="I684" s="80">
        <f t="shared" ca="1" si="243"/>
        <v>0</v>
      </c>
      <c r="J684" s="80">
        <f t="shared" ca="1" si="244"/>
        <v>0</v>
      </c>
      <c r="K684" s="6">
        <f t="shared" ca="1" si="252"/>
        <v>0</v>
      </c>
      <c r="L684" s="7">
        <v>0</v>
      </c>
      <c r="M684" s="7">
        <f t="shared" ca="1" si="253"/>
        <v>0</v>
      </c>
      <c r="N684" s="7">
        <f t="shared" ca="1" si="254"/>
        <v>0</v>
      </c>
      <c r="O684" s="7">
        <f t="shared" ca="1" si="255"/>
        <v>0</v>
      </c>
      <c r="P684" s="7">
        <f t="shared" ca="1" si="256"/>
        <v>0</v>
      </c>
      <c r="Q684" s="6">
        <f t="shared" ca="1" si="258"/>
        <v>0</v>
      </c>
      <c r="R684" s="7">
        <f t="shared" ca="1" si="259"/>
        <v>0</v>
      </c>
      <c r="S684" s="2">
        <f t="shared" ca="1" si="245"/>
        <v>0</v>
      </c>
      <c r="T684" s="80">
        <f t="shared" ca="1" si="246"/>
        <v>0</v>
      </c>
      <c r="U684" s="79">
        <f t="shared" ca="1" si="247"/>
        <v>0</v>
      </c>
      <c r="V684" s="80">
        <f t="shared" ca="1" si="248"/>
        <v>0</v>
      </c>
      <c r="W684" s="80">
        <f t="shared" ca="1" si="249"/>
        <v>0</v>
      </c>
      <c r="X684">
        <f t="shared" ca="1" si="260"/>
        <v>0</v>
      </c>
      <c r="Y684" s="35">
        <f t="shared" ca="1" si="250"/>
        <v>0</v>
      </c>
      <c r="Z684" s="35">
        <f t="shared" ca="1" si="261"/>
        <v>0</v>
      </c>
      <c r="AA684" s="42">
        <f t="shared" ca="1" si="262"/>
        <v>0</v>
      </c>
      <c r="AB684" s="42">
        <f t="shared" ca="1" si="263"/>
        <v>0</v>
      </c>
    </row>
    <row r="685" spans="2:28" x14ac:dyDescent="0.25">
      <c r="B685">
        <v>683</v>
      </c>
      <c r="C685" s="35">
        <f t="shared" ca="1" si="257"/>
        <v>-27000</v>
      </c>
      <c r="D685" s="46">
        <f ca="1">IF(AB684&gt;0,ROUND(PMT(EvalSheet!$F$92/12,EvalSheet!$F$96*12,-C685),5),0)</f>
        <v>0</v>
      </c>
      <c r="E685" s="6">
        <f t="shared" ca="1" si="251"/>
        <v>0</v>
      </c>
      <c r="F685" s="2">
        <f t="shared" ca="1" si="240"/>
        <v>0</v>
      </c>
      <c r="G685" s="80">
        <f t="shared" ca="1" si="241"/>
        <v>0</v>
      </c>
      <c r="H685" s="79">
        <f t="shared" ca="1" si="242"/>
        <v>0</v>
      </c>
      <c r="I685" s="80">
        <f t="shared" ca="1" si="243"/>
        <v>0</v>
      </c>
      <c r="J685" s="80">
        <f t="shared" ca="1" si="244"/>
        <v>0</v>
      </c>
      <c r="K685" s="6">
        <f t="shared" ca="1" si="252"/>
        <v>0</v>
      </c>
      <c r="L685" s="7">
        <v>0</v>
      </c>
      <c r="M685" s="7">
        <f t="shared" ca="1" si="253"/>
        <v>0</v>
      </c>
      <c r="N685" s="7">
        <f t="shared" ca="1" si="254"/>
        <v>0</v>
      </c>
      <c r="O685" s="7">
        <f t="shared" ca="1" si="255"/>
        <v>0</v>
      </c>
      <c r="P685" s="7">
        <f t="shared" ca="1" si="256"/>
        <v>0</v>
      </c>
      <c r="Q685" s="6">
        <f t="shared" ca="1" si="258"/>
        <v>0</v>
      </c>
      <c r="R685" s="7">
        <f t="shared" ca="1" si="259"/>
        <v>0</v>
      </c>
      <c r="S685" s="2">
        <f t="shared" ca="1" si="245"/>
        <v>0</v>
      </c>
      <c r="T685" s="80">
        <f t="shared" ca="1" si="246"/>
        <v>0</v>
      </c>
      <c r="U685" s="79">
        <f t="shared" ca="1" si="247"/>
        <v>0</v>
      </c>
      <c r="V685" s="80">
        <f t="shared" ca="1" si="248"/>
        <v>0</v>
      </c>
      <c r="W685" s="80">
        <f t="shared" ca="1" si="249"/>
        <v>0</v>
      </c>
      <c r="X685">
        <f t="shared" ca="1" si="260"/>
        <v>0</v>
      </c>
      <c r="Y685" s="35">
        <f t="shared" ca="1" si="250"/>
        <v>0</v>
      </c>
      <c r="Z685" s="35">
        <f t="shared" ca="1" si="261"/>
        <v>0</v>
      </c>
      <c r="AA685" s="42">
        <f t="shared" ca="1" si="262"/>
        <v>0</v>
      </c>
      <c r="AB685" s="42">
        <f t="shared" ca="1" si="263"/>
        <v>0</v>
      </c>
    </row>
    <row r="686" spans="2:28" x14ac:dyDescent="0.25">
      <c r="B686">
        <v>684</v>
      </c>
      <c r="C686" s="35">
        <f t="shared" ca="1" si="257"/>
        <v>-27000</v>
      </c>
      <c r="D686" s="46">
        <f ca="1">IF(AB685&gt;0,ROUND(PMT(EvalSheet!$F$92/12,EvalSheet!$F$96*12,-C686),5),0)</f>
        <v>0</v>
      </c>
      <c r="E686" s="6">
        <f t="shared" ca="1" si="251"/>
        <v>0</v>
      </c>
      <c r="F686" s="2">
        <f t="shared" ca="1" si="240"/>
        <v>0</v>
      </c>
      <c r="G686" s="80">
        <f t="shared" ca="1" si="241"/>
        <v>0</v>
      </c>
      <c r="H686" s="79">
        <f t="shared" ca="1" si="242"/>
        <v>0</v>
      </c>
      <c r="I686" s="80">
        <f t="shared" ca="1" si="243"/>
        <v>0</v>
      </c>
      <c r="J686" s="80">
        <f t="shared" ca="1" si="244"/>
        <v>0</v>
      </c>
      <c r="K686" s="6">
        <f t="shared" ca="1" si="252"/>
        <v>0</v>
      </c>
      <c r="L686" s="7">
        <v>0</v>
      </c>
      <c r="M686" s="7">
        <f t="shared" ca="1" si="253"/>
        <v>0</v>
      </c>
      <c r="N686" s="7">
        <f t="shared" ca="1" si="254"/>
        <v>0</v>
      </c>
      <c r="O686" s="7">
        <f t="shared" ca="1" si="255"/>
        <v>0</v>
      </c>
      <c r="P686" s="7">
        <f t="shared" ca="1" si="256"/>
        <v>0</v>
      </c>
      <c r="Q686" s="6">
        <f t="shared" ca="1" si="258"/>
        <v>0</v>
      </c>
      <c r="R686" s="7">
        <f t="shared" ca="1" si="259"/>
        <v>0</v>
      </c>
      <c r="S686" s="2">
        <f t="shared" ca="1" si="245"/>
        <v>0</v>
      </c>
      <c r="T686" s="80">
        <f t="shared" ca="1" si="246"/>
        <v>0</v>
      </c>
      <c r="U686" s="79">
        <f t="shared" ca="1" si="247"/>
        <v>0</v>
      </c>
      <c r="V686" s="80">
        <f t="shared" ca="1" si="248"/>
        <v>0</v>
      </c>
      <c r="W686" s="80">
        <f t="shared" ca="1" si="249"/>
        <v>0</v>
      </c>
      <c r="X686">
        <f t="shared" ca="1" si="260"/>
        <v>0</v>
      </c>
      <c r="Y686" s="35">
        <f t="shared" ca="1" si="250"/>
        <v>0</v>
      </c>
      <c r="Z686" s="35">
        <f t="shared" ca="1" si="261"/>
        <v>0</v>
      </c>
      <c r="AA686" s="42">
        <f t="shared" ca="1" si="262"/>
        <v>0</v>
      </c>
      <c r="AB686" s="42">
        <f t="shared" ca="1" si="263"/>
        <v>0</v>
      </c>
    </row>
    <row r="687" spans="2:28" x14ac:dyDescent="0.25">
      <c r="B687">
        <v>685</v>
      </c>
      <c r="C687" s="35">
        <f t="shared" ca="1" si="257"/>
        <v>-27000</v>
      </c>
      <c r="D687" s="46">
        <f ca="1">IF(AB686&gt;0,ROUND(PMT(EvalSheet!$F$92/12,EvalSheet!$F$96*12,-C687),5),0)</f>
        <v>0</v>
      </c>
      <c r="E687" s="6">
        <f t="shared" ca="1" si="251"/>
        <v>0</v>
      </c>
      <c r="F687" s="2">
        <f t="shared" ca="1" si="240"/>
        <v>0</v>
      </c>
      <c r="G687" s="80">
        <f t="shared" ca="1" si="241"/>
        <v>0</v>
      </c>
      <c r="H687" s="79">
        <f t="shared" ca="1" si="242"/>
        <v>0</v>
      </c>
      <c r="I687" s="80">
        <f t="shared" ca="1" si="243"/>
        <v>0</v>
      </c>
      <c r="J687" s="80">
        <f t="shared" ca="1" si="244"/>
        <v>0</v>
      </c>
      <c r="K687" s="6">
        <f t="shared" ca="1" si="252"/>
        <v>0</v>
      </c>
      <c r="L687" s="7">
        <v>0</v>
      </c>
      <c r="M687" s="7">
        <f t="shared" ca="1" si="253"/>
        <v>0</v>
      </c>
      <c r="N687" s="7">
        <f t="shared" ca="1" si="254"/>
        <v>0</v>
      </c>
      <c r="O687" s="7">
        <f t="shared" ca="1" si="255"/>
        <v>0</v>
      </c>
      <c r="P687" s="7">
        <f t="shared" ca="1" si="256"/>
        <v>0</v>
      </c>
      <c r="Q687" s="6">
        <f t="shared" ca="1" si="258"/>
        <v>0</v>
      </c>
      <c r="R687" s="7">
        <f t="shared" ca="1" si="259"/>
        <v>0</v>
      </c>
      <c r="S687" s="2">
        <f t="shared" ca="1" si="245"/>
        <v>0</v>
      </c>
      <c r="T687" s="80">
        <f t="shared" ca="1" si="246"/>
        <v>0</v>
      </c>
      <c r="U687" s="79">
        <f t="shared" ca="1" si="247"/>
        <v>0</v>
      </c>
      <c r="V687" s="80">
        <f t="shared" ca="1" si="248"/>
        <v>0</v>
      </c>
      <c r="W687" s="80">
        <f t="shared" ca="1" si="249"/>
        <v>0</v>
      </c>
      <c r="X687">
        <f t="shared" ca="1" si="260"/>
        <v>0</v>
      </c>
      <c r="Y687" s="35">
        <f t="shared" ca="1" si="250"/>
        <v>0</v>
      </c>
      <c r="Z687" s="35">
        <f t="shared" ca="1" si="261"/>
        <v>0</v>
      </c>
      <c r="AA687" s="42">
        <f t="shared" ca="1" si="262"/>
        <v>0</v>
      </c>
      <c r="AB687" s="42">
        <f t="shared" ca="1" si="263"/>
        <v>0</v>
      </c>
    </row>
    <row r="688" spans="2:28" x14ac:dyDescent="0.25">
      <c r="B688">
        <v>686</v>
      </c>
      <c r="C688" s="35">
        <f t="shared" ca="1" si="257"/>
        <v>-27000</v>
      </c>
      <c r="D688" s="46">
        <f ca="1">IF(AB687&gt;0,ROUND(PMT(EvalSheet!$F$92/12,EvalSheet!$F$96*12,-C688),5),0)</f>
        <v>0</v>
      </c>
      <c r="E688" s="6">
        <f t="shared" ca="1" si="251"/>
        <v>0</v>
      </c>
      <c r="F688" s="2">
        <f t="shared" ca="1" si="240"/>
        <v>0</v>
      </c>
      <c r="G688" s="80">
        <f t="shared" ca="1" si="241"/>
        <v>0</v>
      </c>
      <c r="H688" s="79">
        <f t="shared" ca="1" si="242"/>
        <v>0</v>
      </c>
      <c r="I688" s="80">
        <f t="shared" ca="1" si="243"/>
        <v>0</v>
      </c>
      <c r="J688" s="80">
        <f t="shared" ca="1" si="244"/>
        <v>0</v>
      </c>
      <c r="K688" s="6">
        <f t="shared" ca="1" si="252"/>
        <v>0</v>
      </c>
      <c r="L688" s="7">
        <v>0</v>
      </c>
      <c r="M688" s="7">
        <f t="shared" ca="1" si="253"/>
        <v>0</v>
      </c>
      <c r="N688" s="7">
        <f t="shared" ca="1" si="254"/>
        <v>0</v>
      </c>
      <c r="O688" s="7">
        <f t="shared" ca="1" si="255"/>
        <v>0</v>
      </c>
      <c r="P688" s="7">
        <f t="shared" ca="1" si="256"/>
        <v>0</v>
      </c>
      <c r="Q688" s="6">
        <f t="shared" ca="1" si="258"/>
        <v>0</v>
      </c>
      <c r="R688" s="7">
        <f t="shared" ca="1" si="259"/>
        <v>0</v>
      </c>
      <c r="S688" s="2">
        <f t="shared" ca="1" si="245"/>
        <v>0</v>
      </c>
      <c r="T688" s="80">
        <f t="shared" ca="1" si="246"/>
        <v>0</v>
      </c>
      <c r="U688" s="79">
        <f t="shared" ca="1" si="247"/>
        <v>0</v>
      </c>
      <c r="V688" s="80">
        <f t="shared" ca="1" si="248"/>
        <v>0</v>
      </c>
      <c r="W688" s="80">
        <f t="shared" ca="1" si="249"/>
        <v>0</v>
      </c>
      <c r="X688">
        <f t="shared" ca="1" si="260"/>
        <v>0</v>
      </c>
      <c r="Y688" s="35">
        <f t="shared" ca="1" si="250"/>
        <v>0</v>
      </c>
      <c r="Z688" s="35">
        <f t="shared" ca="1" si="261"/>
        <v>0</v>
      </c>
      <c r="AA688" s="42">
        <f t="shared" ca="1" si="262"/>
        <v>0</v>
      </c>
      <c r="AB688" s="42">
        <f t="shared" ca="1" si="263"/>
        <v>0</v>
      </c>
    </row>
    <row r="689" spans="2:28" x14ac:dyDescent="0.25">
      <c r="B689">
        <v>687</v>
      </c>
      <c r="C689" s="35">
        <f t="shared" ca="1" si="257"/>
        <v>-27000</v>
      </c>
      <c r="D689" s="46">
        <f ca="1">IF(AB688&gt;0,ROUND(PMT(EvalSheet!$F$92/12,EvalSheet!$F$96*12,-C689),5),0)</f>
        <v>0</v>
      </c>
      <c r="E689" s="6">
        <f t="shared" ca="1" si="251"/>
        <v>0</v>
      </c>
      <c r="F689" s="2">
        <f t="shared" ca="1" si="240"/>
        <v>0</v>
      </c>
      <c r="G689" s="80">
        <f t="shared" ca="1" si="241"/>
        <v>0</v>
      </c>
      <c r="H689" s="79">
        <f t="shared" ca="1" si="242"/>
        <v>0</v>
      </c>
      <c r="I689" s="80">
        <f t="shared" ca="1" si="243"/>
        <v>0</v>
      </c>
      <c r="J689" s="80">
        <f t="shared" ca="1" si="244"/>
        <v>0</v>
      </c>
      <c r="K689" s="6">
        <f t="shared" ca="1" si="252"/>
        <v>0</v>
      </c>
      <c r="L689" s="7">
        <v>0</v>
      </c>
      <c r="M689" s="7">
        <f t="shared" ca="1" si="253"/>
        <v>0</v>
      </c>
      <c r="N689" s="7">
        <f t="shared" ca="1" si="254"/>
        <v>0</v>
      </c>
      <c r="O689" s="7">
        <f t="shared" ca="1" si="255"/>
        <v>0</v>
      </c>
      <c r="P689" s="7">
        <f t="shared" ca="1" si="256"/>
        <v>0</v>
      </c>
      <c r="Q689" s="6">
        <f t="shared" ca="1" si="258"/>
        <v>0</v>
      </c>
      <c r="R689" s="7">
        <f t="shared" ca="1" si="259"/>
        <v>0</v>
      </c>
      <c r="S689" s="2">
        <f t="shared" ca="1" si="245"/>
        <v>0</v>
      </c>
      <c r="T689" s="80">
        <f t="shared" ca="1" si="246"/>
        <v>0</v>
      </c>
      <c r="U689" s="79">
        <f t="shared" ca="1" si="247"/>
        <v>0</v>
      </c>
      <c r="V689" s="80">
        <f t="shared" ca="1" si="248"/>
        <v>0</v>
      </c>
      <c r="W689" s="80">
        <f t="shared" ca="1" si="249"/>
        <v>0</v>
      </c>
      <c r="X689">
        <f t="shared" ca="1" si="260"/>
        <v>0</v>
      </c>
      <c r="Y689" s="35">
        <f t="shared" ca="1" si="250"/>
        <v>0</v>
      </c>
      <c r="Z689" s="35">
        <f t="shared" ca="1" si="261"/>
        <v>0</v>
      </c>
      <c r="AA689" s="42">
        <f t="shared" ca="1" si="262"/>
        <v>0</v>
      </c>
      <c r="AB689" s="42">
        <f t="shared" ca="1" si="263"/>
        <v>0</v>
      </c>
    </row>
    <row r="690" spans="2:28" x14ac:dyDescent="0.25">
      <c r="B690">
        <v>688</v>
      </c>
      <c r="C690" s="35">
        <f t="shared" ca="1" si="257"/>
        <v>-27000</v>
      </c>
      <c r="D690" s="46">
        <f ca="1">IF(AB689&gt;0,ROUND(PMT(EvalSheet!$F$92/12,EvalSheet!$F$96*12,-C690),5),0)</f>
        <v>0</v>
      </c>
      <c r="E690" s="6">
        <f t="shared" ca="1" si="251"/>
        <v>0</v>
      </c>
      <c r="F690" s="2">
        <f t="shared" ca="1" si="240"/>
        <v>0</v>
      </c>
      <c r="G690" s="80">
        <f t="shared" ca="1" si="241"/>
        <v>0</v>
      </c>
      <c r="H690" s="79">
        <f t="shared" ca="1" si="242"/>
        <v>0</v>
      </c>
      <c r="I690" s="80">
        <f t="shared" ca="1" si="243"/>
        <v>0</v>
      </c>
      <c r="J690" s="80">
        <f t="shared" ca="1" si="244"/>
        <v>0</v>
      </c>
      <c r="K690" s="6">
        <f t="shared" ca="1" si="252"/>
        <v>0</v>
      </c>
      <c r="L690" s="7">
        <v>0</v>
      </c>
      <c r="M690" s="7">
        <f t="shared" ca="1" si="253"/>
        <v>0</v>
      </c>
      <c r="N690" s="7">
        <f t="shared" ca="1" si="254"/>
        <v>0</v>
      </c>
      <c r="O690" s="7">
        <f t="shared" ca="1" si="255"/>
        <v>0</v>
      </c>
      <c r="P690" s="7">
        <f t="shared" ca="1" si="256"/>
        <v>0</v>
      </c>
      <c r="Q690" s="6">
        <f t="shared" ca="1" si="258"/>
        <v>0</v>
      </c>
      <c r="R690" s="7">
        <f t="shared" ca="1" si="259"/>
        <v>0</v>
      </c>
      <c r="S690" s="2">
        <f t="shared" ca="1" si="245"/>
        <v>0</v>
      </c>
      <c r="T690" s="80">
        <f t="shared" ca="1" si="246"/>
        <v>0</v>
      </c>
      <c r="U690" s="79">
        <f t="shared" ca="1" si="247"/>
        <v>0</v>
      </c>
      <c r="V690" s="80">
        <f t="shared" ca="1" si="248"/>
        <v>0</v>
      </c>
      <c r="W690" s="80">
        <f t="shared" ca="1" si="249"/>
        <v>0</v>
      </c>
      <c r="X690">
        <f t="shared" ca="1" si="260"/>
        <v>0</v>
      </c>
      <c r="Y690" s="35">
        <f t="shared" ca="1" si="250"/>
        <v>0</v>
      </c>
      <c r="Z690" s="35">
        <f t="shared" ca="1" si="261"/>
        <v>0</v>
      </c>
      <c r="AA690" s="42">
        <f t="shared" ca="1" si="262"/>
        <v>0</v>
      </c>
      <c r="AB690" s="42">
        <f t="shared" ca="1" si="263"/>
        <v>0</v>
      </c>
    </row>
    <row r="691" spans="2:28" x14ac:dyDescent="0.25">
      <c r="B691">
        <v>689</v>
      </c>
      <c r="C691" s="35">
        <f t="shared" ca="1" si="257"/>
        <v>-27000</v>
      </c>
      <c r="D691" s="46">
        <f ca="1">IF(AB690&gt;0,ROUND(PMT(EvalSheet!$F$92/12,EvalSheet!$F$96*12,-C691),5),0)</f>
        <v>0</v>
      </c>
      <c r="E691" s="6">
        <f t="shared" ca="1" si="251"/>
        <v>0</v>
      </c>
      <c r="F691" s="2">
        <f t="shared" ca="1" si="240"/>
        <v>0</v>
      </c>
      <c r="G691" s="80">
        <f t="shared" ca="1" si="241"/>
        <v>0</v>
      </c>
      <c r="H691" s="79">
        <f t="shared" ca="1" si="242"/>
        <v>0</v>
      </c>
      <c r="I691" s="80">
        <f t="shared" ca="1" si="243"/>
        <v>0</v>
      </c>
      <c r="J691" s="80">
        <f t="shared" ca="1" si="244"/>
        <v>0</v>
      </c>
      <c r="K691" s="6">
        <f t="shared" ca="1" si="252"/>
        <v>0</v>
      </c>
      <c r="L691" s="7">
        <v>0</v>
      </c>
      <c r="M691" s="7">
        <f t="shared" ca="1" si="253"/>
        <v>0</v>
      </c>
      <c r="N691" s="7">
        <f t="shared" ca="1" si="254"/>
        <v>0</v>
      </c>
      <c r="O691" s="7">
        <f t="shared" ca="1" si="255"/>
        <v>0</v>
      </c>
      <c r="P691" s="7">
        <f t="shared" ca="1" si="256"/>
        <v>0</v>
      </c>
      <c r="Q691" s="6">
        <f t="shared" ca="1" si="258"/>
        <v>0</v>
      </c>
      <c r="R691" s="7">
        <f t="shared" ca="1" si="259"/>
        <v>0</v>
      </c>
      <c r="S691" s="2">
        <f t="shared" ca="1" si="245"/>
        <v>0</v>
      </c>
      <c r="T691" s="80">
        <f t="shared" ca="1" si="246"/>
        <v>0</v>
      </c>
      <c r="U691" s="79">
        <f t="shared" ca="1" si="247"/>
        <v>0</v>
      </c>
      <c r="V691" s="80">
        <f t="shared" ca="1" si="248"/>
        <v>0</v>
      </c>
      <c r="W691" s="80">
        <f t="shared" ca="1" si="249"/>
        <v>0</v>
      </c>
      <c r="X691">
        <f t="shared" ca="1" si="260"/>
        <v>0</v>
      </c>
      <c r="Y691" s="35">
        <f t="shared" ca="1" si="250"/>
        <v>0</v>
      </c>
      <c r="Z691" s="35">
        <f t="shared" ca="1" si="261"/>
        <v>0</v>
      </c>
      <c r="AA691" s="42">
        <f t="shared" ca="1" si="262"/>
        <v>0</v>
      </c>
      <c r="AB691" s="42">
        <f t="shared" ca="1" si="263"/>
        <v>0</v>
      </c>
    </row>
    <row r="692" spans="2:28" x14ac:dyDescent="0.25">
      <c r="B692">
        <v>690</v>
      </c>
      <c r="C692" s="35">
        <f t="shared" ca="1" si="257"/>
        <v>-27000</v>
      </c>
      <c r="D692" s="46">
        <f ca="1">IF(AB691&gt;0,ROUND(PMT(EvalSheet!$F$92/12,EvalSheet!$F$96*12,-C692),5),0)</f>
        <v>0</v>
      </c>
      <c r="E692" s="6">
        <f t="shared" ca="1" si="251"/>
        <v>0</v>
      </c>
      <c r="F692" s="2">
        <f t="shared" ca="1" si="240"/>
        <v>0</v>
      </c>
      <c r="G692" s="80">
        <f t="shared" ca="1" si="241"/>
        <v>0</v>
      </c>
      <c r="H692" s="79">
        <f t="shared" ca="1" si="242"/>
        <v>0</v>
      </c>
      <c r="I692" s="80">
        <f t="shared" ca="1" si="243"/>
        <v>0</v>
      </c>
      <c r="J692" s="80">
        <f t="shared" ca="1" si="244"/>
        <v>0</v>
      </c>
      <c r="K692" s="6">
        <f t="shared" ca="1" si="252"/>
        <v>0</v>
      </c>
      <c r="L692" s="7">
        <v>0</v>
      </c>
      <c r="M692" s="7">
        <f t="shared" ca="1" si="253"/>
        <v>0</v>
      </c>
      <c r="N692" s="7">
        <f t="shared" ca="1" si="254"/>
        <v>0</v>
      </c>
      <c r="O692" s="7">
        <f t="shared" ca="1" si="255"/>
        <v>0</v>
      </c>
      <c r="P692" s="7">
        <f t="shared" ca="1" si="256"/>
        <v>0</v>
      </c>
      <c r="Q692" s="6">
        <f t="shared" ca="1" si="258"/>
        <v>0</v>
      </c>
      <c r="R692" s="7">
        <f t="shared" ca="1" si="259"/>
        <v>0</v>
      </c>
      <c r="S692" s="2">
        <f t="shared" ca="1" si="245"/>
        <v>0</v>
      </c>
      <c r="T692" s="80">
        <f t="shared" ca="1" si="246"/>
        <v>0</v>
      </c>
      <c r="U692" s="79">
        <f t="shared" ca="1" si="247"/>
        <v>0</v>
      </c>
      <c r="V692" s="80">
        <f t="shared" ca="1" si="248"/>
        <v>0</v>
      </c>
      <c r="W692" s="80">
        <f t="shared" ca="1" si="249"/>
        <v>0</v>
      </c>
      <c r="X692">
        <f t="shared" ca="1" si="260"/>
        <v>0</v>
      </c>
      <c r="Y692" s="35">
        <f t="shared" ca="1" si="250"/>
        <v>0</v>
      </c>
      <c r="Z692" s="35">
        <f t="shared" ca="1" si="261"/>
        <v>0</v>
      </c>
      <c r="AA692" s="42">
        <f t="shared" ca="1" si="262"/>
        <v>0</v>
      </c>
      <c r="AB692" s="42">
        <f t="shared" ca="1" si="263"/>
        <v>0</v>
      </c>
    </row>
    <row r="693" spans="2:28" x14ac:dyDescent="0.25">
      <c r="B693">
        <v>691</v>
      </c>
      <c r="C693" s="35">
        <f t="shared" ca="1" si="257"/>
        <v>-27000</v>
      </c>
      <c r="D693" s="46">
        <f ca="1">IF(AB692&gt;0,ROUND(PMT(EvalSheet!$F$92/12,EvalSheet!$F$96*12,-C693),5),0)</f>
        <v>0</v>
      </c>
      <c r="E693" s="6">
        <f t="shared" ca="1" si="251"/>
        <v>0</v>
      </c>
      <c r="F693" s="2">
        <f t="shared" ca="1" si="240"/>
        <v>0</v>
      </c>
      <c r="G693" s="80">
        <f t="shared" ca="1" si="241"/>
        <v>0</v>
      </c>
      <c r="H693" s="79">
        <f t="shared" ca="1" si="242"/>
        <v>0</v>
      </c>
      <c r="I693" s="80">
        <f t="shared" ca="1" si="243"/>
        <v>0</v>
      </c>
      <c r="J693" s="80">
        <f t="shared" ca="1" si="244"/>
        <v>0</v>
      </c>
      <c r="K693" s="6">
        <f t="shared" ca="1" si="252"/>
        <v>0</v>
      </c>
      <c r="L693" s="7">
        <v>0</v>
      </c>
      <c r="M693" s="7">
        <f t="shared" ca="1" si="253"/>
        <v>0</v>
      </c>
      <c r="N693" s="7">
        <f t="shared" ca="1" si="254"/>
        <v>0</v>
      </c>
      <c r="O693" s="7">
        <f t="shared" ca="1" si="255"/>
        <v>0</v>
      </c>
      <c r="P693" s="7">
        <f t="shared" ca="1" si="256"/>
        <v>0</v>
      </c>
      <c r="Q693" s="6">
        <f t="shared" ca="1" si="258"/>
        <v>0</v>
      </c>
      <c r="R693" s="7">
        <f t="shared" ca="1" si="259"/>
        <v>0</v>
      </c>
      <c r="S693" s="2">
        <f t="shared" ca="1" si="245"/>
        <v>0</v>
      </c>
      <c r="T693" s="80">
        <f t="shared" ca="1" si="246"/>
        <v>0</v>
      </c>
      <c r="U693" s="79">
        <f t="shared" ca="1" si="247"/>
        <v>0</v>
      </c>
      <c r="V693" s="80">
        <f t="shared" ca="1" si="248"/>
        <v>0</v>
      </c>
      <c r="W693" s="80">
        <f t="shared" ca="1" si="249"/>
        <v>0</v>
      </c>
      <c r="X693">
        <f t="shared" ca="1" si="260"/>
        <v>0</v>
      </c>
      <c r="Y693" s="35">
        <f t="shared" ca="1" si="250"/>
        <v>0</v>
      </c>
      <c r="Z693" s="35">
        <f t="shared" ca="1" si="261"/>
        <v>0</v>
      </c>
      <c r="AA693" s="42">
        <f t="shared" ca="1" si="262"/>
        <v>0</v>
      </c>
      <c r="AB693" s="42">
        <f t="shared" ca="1" si="263"/>
        <v>0</v>
      </c>
    </row>
    <row r="694" spans="2:28" x14ac:dyDescent="0.25">
      <c r="B694">
        <v>692</v>
      </c>
      <c r="C694" s="35">
        <f t="shared" ca="1" si="257"/>
        <v>-27000</v>
      </c>
      <c r="D694" s="46">
        <f ca="1">IF(AB693&gt;0,ROUND(PMT(EvalSheet!$F$92/12,EvalSheet!$F$96*12,-C694),5),0)</f>
        <v>0</v>
      </c>
      <c r="E694" s="6">
        <f t="shared" ca="1" si="251"/>
        <v>0</v>
      </c>
      <c r="F694" s="2">
        <f t="shared" ca="1" si="240"/>
        <v>0</v>
      </c>
      <c r="G694" s="80">
        <f t="shared" ca="1" si="241"/>
        <v>0</v>
      </c>
      <c r="H694" s="79">
        <f t="shared" ca="1" si="242"/>
        <v>0</v>
      </c>
      <c r="I694" s="80">
        <f t="shared" ca="1" si="243"/>
        <v>0</v>
      </c>
      <c r="J694" s="80">
        <f t="shared" ca="1" si="244"/>
        <v>0</v>
      </c>
      <c r="K694" s="6">
        <f t="shared" ca="1" si="252"/>
        <v>0</v>
      </c>
      <c r="L694" s="7">
        <v>0</v>
      </c>
      <c r="M694" s="7">
        <f t="shared" ca="1" si="253"/>
        <v>0</v>
      </c>
      <c r="N694" s="7">
        <f t="shared" ca="1" si="254"/>
        <v>0</v>
      </c>
      <c r="O694" s="7">
        <f t="shared" ca="1" si="255"/>
        <v>0</v>
      </c>
      <c r="P694" s="7">
        <f t="shared" ca="1" si="256"/>
        <v>0</v>
      </c>
      <c r="Q694" s="6">
        <f t="shared" ca="1" si="258"/>
        <v>0</v>
      </c>
      <c r="R694" s="7">
        <f t="shared" ca="1" si="259"/>
        <v>0</v>
      </c>
      <c r="S694" s="2">
        <f t="shared" ca="1" si="245"/>
        <v>0</v>
      </c>
      <c r="T694" s="80">
        <f t="shared" ca="1" si="246"/>
        <v>0</v>
      </c>
      <c r="U694" s="79">
        <f t="shared" ca="1" si="247"/>
        <v>0</v>
      </c>
      <c r="V694" s="80">
        <f t="shared" ca="1" si="248"/>
        <v>0</v>
      </c>
      <c r="W694" s="80">
        <f t="shared" ca="1" si="249"/>
        <v>0</v>
      </c>
      <c r="X694">
        <f t="shared" ca="1" si="260"/>
        <v>0</v>
      </c>
      <c r="Y694" s="35">
        <f t="shared" ca="1" si="250"/>
        <v>0</v>
      </c>
      <c r="Z694" s="35">
        <f t="shared" ca="1" si="261"/>
        <v>0</v>
      </c>
      <c r="AA694" s="42">
        <f t="shared" ca="1" si="262"/>
        <v>0</v>
      </c>
      <c r="AB694" s="42">
        <f t="shared" ca="1" si="263"/>
        <v>0</v>
      </c>
    </row>
    <row r="695" spans="2:28" x14ac:dyDescent="0.25">
      <c r="B695">
        <v>693</v>
      </c>
      <c r="C695" s="35">
        <f t="shared" ca="1" si="257"/>
        <v>-27000</v>
      </c>
      <c r="D695" s="46">
        <f ca="1">IF(AB694&gt;0,ROUND(PMT(EvalSheet!$F$92/12,EvalSheet!$F$96*12,-C695),5),0)</f>
        <v>0</v>
      </c>
      <c r="E695" s="6">
        <f t="shared" ca="1" si="251"/>
        <v>0</v>
      </c>
      <c r="F695" s="2">
        <f t="shared" ca="1" si="240"/>
        <v>0</v>
      </c>
      <c r="G695" s="80">
        <f t="shared" ca="1" si="241"/>
        <v>0</v>
      </c>
      <c r="H695" s="79">
        <f t="shared" ca="1" si="242"/>
        <v>0</v>
      </c>
      <c r="I695" s="80">
        <f t="shared" ca="1" si="243"/>
        <v>0</v>
      </c>
      <c r="J695" s="80">
        <f t="shared" ca="1" si="244"/>
        <v>0</v>
      </c>
      <c r="K695" s="6">
        <f t="shared" ca="1" si="252"/>
        <v>0</v>
      </c>
      <c r="L695" s="7">
        <v>0</v>
      </c>
      <c r="M695" s="7">
        <f t="shared" ca="1" si="253"/>
        <v>0</v>
      </c>
      <c r="N695" s="7">
        <f t="shared" ca="1" si="254"/>
        <v>0</v>
      </c>
      <c r="O695" s="7">
        <f t="shared" ca="1" si="255"/>
        <v>0</v>
      </c>
      <c r="P695" s="7">
        <f t="shared" ca="1" si="256"/>
        <v>0</v>
      </c>
      <c r="Q695" s="6">
        <f t="shared" ca="1" si="258"/>
        <v>0</v>
      </c>
      <c r="R695" s="7">
        <f t="shared" ca="1" si="259"/>
        <v>0</v>
      </c>
      <c r="S695" s="2">
        <f t="shared" ca="1" si="245"/>
        <v>0</v>
      </c>
      <c r="T695" s="80">
        <f t="shared" ca="1" si="246"/>
        <v>0</v>
      </c>
      <c r="U695" s="79">
        <f t="shared" ca="1" si="247"/>
        <v>0</v>
      </c>
      <c r="V695" s="80">
        <f t="shared" ca="1" si="248"/>
        <v>0</v>
      </c>
      <c r="W695" s="80">
        <f t="shared" ca="1" si="249"/>
        <v>0</v>
      </c>
      <c r="X695">
        <f t="shared" ca="1" si="260"/>
        <v>0</v>
      </c>
      <c r="Y695" s="35">
        <f t="shared" ca="1" si="250"/>
        <v>0</v>
      </c>
      <c r="Z695" s="35">
        <f t="shared" ca="1" si="261"/>
        <v>0</v>
      </c>
      <c r="AA695" s="42">
        <f t="shared" ca="1" si="262"/>
        <v>0</v>
      </c>
      <c r="AB695" s="42">
        <f t="shared" ca="1" si="263"/>
        <v>0</v>
      </c>
    </row>
    <row r="696" spans="2:28" x14ac:dyDescent="0.25">
      <c r="B696">
        <v>694</v>
      </c>
      <c r="C696" s="35">
        <f t="shared" ca="1" si="257"/>
        <v>-27000</v>
      </c>
      <c r="D696" s="46">
        <f ca="1">IF(AB695&gt;0,ROUND(PMT(EvalSheet!$F$92/12,EvalSheet!$F$96*12,-C696),5),0)</f>
        <v>0</v>
      </c>
      <c r="E696" s="6">
        <f t="shared" ca="1" si="251"/>
        <v>0</v>
      </c>
      <c r="F696" s="2">
        <f t="shared" ca="1" si="240"/>
        <v>0</v>
      </c>
      <c r="G696" s="80">
        <f t="shared" ca="1" si="241"/>
        <v>0</v>
      </c>
      <c r="H696" s="79">
        <f t="shared" ca="1" si="242"/>
        <v>0</v>
      </c>
      <c r="I696" s="80">
        <f t="shared" ca="1" si="243"/>
        <v>0</v>
      </c>
      <c r="J696" s="80">
        <f t="shared" ca="1" si="244"/>
        <v>0</v>
      </c>
      <c r="K696" s="6">
        <f t="shared" ca="1" si="252"/>
        <v>0</v>
      </c>
      <c r="L696" s="7">
        <v>0</v>
      </c>
      <c r="M696" s="7">
        <f t="shared" ca="1" si="253"/>
        <v>0</v>
      </c>
      <c r="N696" s="7">
        <f t="shared" ca="1" si="254"/>
        <v>0</v>
      </c>
      <c r="O696" s="7">
        <f t="shared" ca="1" si="255"/>
        <v>0</v>
      </c>
      <c r="P696" s="7">
        <f t="shared" ca="1" si="256"/>
        <v>0</v>
      </c>
      <c r="Q696" s="6">
        <f t="shared" ca="1" si="258"/>
        <v>0</v>
      </c>
      <c r="R696" s="7">
        <f t="shared" ca="1" si="259"/>
        <v>0</v>
      </c>
      <c r="S696" s="2">
        <f t="shared" ca="1" si="245"/>
        <v>0</v>
      </c>
      <c r="T696" s="80">
        <f t="shared" ca="1" si="246"/>
        <v>0</v>
      </c>
      <c r="U696" s="79">
        <f t="shared" ca="1" si="247"/>
        <v>0</v>
      </c>
      <c r="V696" s="80">
        <f t="shared" ca="1" si="248"/>
        <v>0</v>
      </c>
      <c r="W696" s="80">
        <f t="shared" ca="1" si="249"/>
        <v>0</v>
      </c>
      <c r="X696">
        <f t="shared" ca="1" si="260"/>
        <v>0</v>
      </c>
      <c r="Y696" s="35">
        <f t="shared" ca="1" si="250"/>
        <v>0</v>
      </c>
      <c r="Z696" s="35">
        <f t="shared" ca="1" si="261"/>
        <v>0</v>
      </c>
      <c r="AA696" s="42">
        <f t="shared" ca="1" si="262"/>
        <v>0</v>
      </c>
      <c r="AB696" s="42">
        <f t="shared" ca="1" si="263"/>
        <v>0</v>
      </c>
    </row>
    <row r="697" spans="2:28" x14ac:dyDescent="0.25">
      <c r="B697">
        <v>695</v>
      </c>
      <c r="C697" s="35">
        <f t="shared" ca="1" si="257"/>
        <v>-27000</v>
      </c>
      <c r="D697" s="46">
        <f ca="1">IF(AB696&gt;0,ROUND(PMT(EvalSheet!$F$92/12,EvalSheet!$F$96*12,-C697),5),0)</f>
        <v>0</v>
      </c>
      <c r="E697" s="6">
        <f t="shared" ca="1" si="251"/>
        <v>0</v>
      </c>
      <c r="F697" s="2">
        <f t="shared" ca="1" si="240"/>
        <v>0</v>
      </c>
      <c r="G697" s="80">
        <f t="shared" ca="1" si="241"/>
        <v>0</v>
      </c>
      <c r="H697" s="79">
        <f t="shared" ca="1" si="242"/>
        <v>0</v>
      </c>
      <c r="I697" s="80">
        <f t="shared" ca="1" si="243"/>
        <v>0</v>
      </c>
      <c r="J697" s="80">
        <f t="shared" ca="1" si="244"/>
        <v>0</v>
      </c>
      <c r="K697" s="6">
        <f t="shared" ca="1" si="252"/>
        <v>0</v>
      </c>
      <c r="L697" s="7">
        <v>0</v>
      </c>
      <c r="M697" s="7">
        <f t="shared" ca="1" si="253"/>
        <v>0</v>
      </c>
      <c r="N697" s="7">
        <f t="shared" ca="1" si="254"/>
        <v>0</v>
      </c>
      <c r="O697" s="7">
        <f t="shared" ca="1" si="255"/>
        <v>0</v>
      </c>
      <c r="P697" s="7">
        <f t="shared" ca="1" si="256"/>
        <v>0</v>
      </c>
      <c r="Q697" s="6">
        <f t="shared" ca="1" si="258"/>
        <v>0</v>
      </c>
      <c r="R697" s="7">
        <f t="shared" ca="1" si="259"/>
        <v>0</v>
      </c>
      <c r="S697" s="2">
        <f t="shared" ca="1" si="245"/>
        <v>0</v>
      </c>
      <c r="T697" s="80">
        <f t="shared" ca="1" si="246"/>
        <v>0</v>
      </c>
      <c r="U697" s="79">
        <f t="shared" ca="1" si="247"/>
        <v>0</v>
      </c>
      <c r="V697" s="80">
        <f t="shared" ca="1" si="248"/>
        <v>0</v>
      </c>
      <c r="W697" s="80">
        <f t="shared" ca="1" si="249"/>
        <v>0</v>
      </c>
      <c r="X697">
        <f t="shared" ca="1" si="260"/>
        <v>0</v>
      </c>
      <c r="Y697" s="35">
        <f t="shared" ca="1" si="250"/>
        <v>0</v>
      </c>
      <c r="Z697" s="35">
        <f t="shared" ca="1" si="261"/>
        <v>0</v>
      </c>
      <c r="AA697" s="42">
        <f t="shared" ca="1" si="262"/>
        <v>0</v>
      </c>
      <c r="AB697" s="42">
        <f t="shared" ca="1" si="263"/>
        <v>0</v>
      </c>
    </row>
    <row r="698" spans="2:28" x14ac:dyDescent="0.25">
      <c r="B698">
        <v>696</v>
      </c>
      <c r="C698" s="35">
        <f t="shared" ca="1" si="257"/>
        <v>-27000</v>
      </c>
      <c r="D698" s="46">
        <f ca="1">IF(AB697&gt;0,ROUND(PMT(EvalSheet!$F$92/12,EvalSheet!$F$96*12,-C698),5),0)</f>
        <v>0</v>
      </c>
      <c r="E698" s="6">
        <f t="shared" ca="1" si="251"/>
        <v>0</v>
      </c>
      <c r="F698" s="2">
        <f t="shared" ca="1" si="240"/>
        <v>0</v>
      </c>
      <c r="G698" s="80">
        <f t="shared" ca="1" si="241"/>
        <v>0</v>
      </c>
      <c r="H698" s="79">
        <f t="shared" ca="1" si="242"/>
        <v>0</v>
      </c>
      <c r="I698" s="80">
        <f t="shared" ca="1" si="243"/>
        <v>0</v>
      </c>
      <c r="J698" s="80">
        <f t="shared" ca="1" si="244"/>
        <v>0</v>
      </c>
      <c r="K698" s="6">
        <f t="shared" ca="1" si="252"/>
        <v>0</v>
      </c>
      <c r="L698" s="7">
        <v>0</v>
      </c>
      <c r="M698" s="7">
        <f t="shared" ca="1" si="253"/>
        <v>0</v>
      </c>
      <c r="N698" s="7">
        <f t="shared" ca="1" si="254"/>
        <v>0</v>
      </c>
      <c r="O698" s="7">
        <f t="shared" ca="1" si="255"/>
        <v>0</v>
      </c>
      <c r="P698" s="7">
        <f t="shared" ca="1" si="256"/>
        <v>0</v>
      </c>
      <c r="Q698" s="6">
        <f t="shared" ca="1" si="258"/>
        <v>0</v>
      </c>
      <c r="R698" s="7">
        <f t="shared" ca="1" si="259"/>
        <v>0</v>
      </c>
      <c r="S698" s="2">
        <f t="shared" ca="1" si="245"/>
        <v>0</v>
      </c>
      <c r="T698" s="80">
        <f t="shared" ca="1" si="246"/>
        <v>0</v>
      </c>
      <c r="U698" s="79">
        <f t="shared" ca="1" si="247"/>
        <v>0</v>
      </c>
      <c r="V698" s="80">
        <f t="shared" ca="1" si="248"/>
        <v>0</v>
      </c>
      <c r="W698" s="80">
        <f t="shared" ca="1" si="249"/>
        <v>0</v>
      </c>
      <c r="X698">
        <f t="shared" ca="1" si="260"/>
        <v>0</v>
      </c>
      <c r="Y698" s="35">
        <f t="shared" ca="1" si="250"/>
        <v>0</v>
      </c>
      <c r="Z698" s="35">
        <f t="shared" ca="1" si="261"/>
        <v>0</v>
      </c>
      <c r="AA698" s="42">
        <f t="shared" ca="1" si="262"/>
        <v>0</v>
      </c>
      <c r="AB698" s="42">
        <f t="shared" ca="1" si="263"/>
        <v>0</v>
      </c>
    </row>
    <row r="699" spans="2:28" x14ac:dyDescent="0.25">
      <c r="B699">
        <v>697</v>
      </c>
      <c r="C699" s="35">
        <f t="shared" ca="1" si="257"/>
        <v>-27000</v>
      </c>
      <c r="D699" s="46">
        <f ca="1">IF(AB698&gt;0,ROUND(PMT(EvalSheet!$F$92/12,EvalSheet!$F$96*12,-C699),5),0)</f>
        <v>0</v>
      </c>
      <c r="E699" s="6">
        <f t="shared" ca="1" si="251"/>
        <v>0</v>
      </c>
      <c r="F699" s="2">
        <f t="shared" ca="1" si="240"/>
        <v>0</v>
      </c>
      <c r="G699" s="80">
        <f t="shared" ca="1" si="241"/>
        <v>0</v>
      </c>
      <c r="H699" s="79">
        <f t="shared" ca="1" si="242"/>
        <v>0</v>
      </c>
      <c r="I699" s="80">
        <f t="shared" ca="1" si="243"/>
        <v>0</v>
      </c>
      <c r="J699" s="80">
        <f t="shared" ca="1" si="244"/>
        <v>0</v>
      </c>
      <c r="K699" s="6">
        <f t="shared" ca="1" si="252"/>
        <v>0</v>
      </c>
      <c r="L699" s="7">
        <v>0</v>
      </c>
      <c r="M699" s="7">
        <f t="shared" ca="1" si="253"/>
        <v>0</v>
      </c>
      <c r="N699" s="7">
        <f t="shared" ca="1" si="254"/>
        <v>0</v>
      </c>
      <c r="O699" s="7">
        <f t="shared" ca="1" si="255"/>
        <v>0</v>
      </c>
      <c r="P699" s="7">
        <f t="shared" ca="1" si="256"/>
        <v>0</v>
      </c>
      <c r="Q699" s="6">
        <f t="shared" ca="1" si="258"/>
        <v>0</v>
      </c>
      <c r="R699" s="7">
        <f t="shared" ca="1" si="259"/>
        <v>0</v>
      </c>
      <c r="S699" s="2">
        <f t="shared" ca="1" si="245"/>
        <v>0</v>
      </c>
      <c r="T699" s="80">
        <f t="shared" ca="1" si="246"/>
        <v>0</v>
      </c>
      <c r="U699" s="79">
        <f t="shared" ca="1" si="247"/>
        <v>0</v>
      </c>
      <c r="V699" s="80">
        <f t="shared" ca="1" si="248"/>
        <v>0</v>
      </c>
      <c r="W699" s="80">
        <f t="shared" ca="1" si="249"/>
        <v>0</v>
      </c>
      <c r="X699">
        <f t="shared" ca="1" si="260"/>
        <v>0</v>
      </c>
      <c r="Y699" s="35">
        <f t="shared" ca="1" si="250"/>
        <v>0</v>
      </c>
      <c r="Z699" s="35">
        <f t="shared" ca="1" si="261"/>
        <v>0</v>
      </c>
      <c r="AA699" s="42">
        <f t="shared" ca="1" si="262"/>
        <v>0</v>
      </c>
      <c r="AB699" s="42">
        <f t="shared" ca="1" si="263"/>
        <v>0</v>
      </c>
    </row>
    <row r="700" spans="2:28" x14ac:dyDescent="0.25">
      <c r="B700">
        <v>698</v>
      </c>
      <c r="C700" s="35">
        <f t="shared" ca="1" si="257"/>
        <v>-27000</v>
      </c>
      <c r="D700" s="46">
        <f ca="1">IF(AB699&gt;0,ROUND(PMT(EvalSheet!$F$92/12,EvalSheet!$F$96*12,-C700),5),0)</f>
        <v>0</v>
      </c>
      <c r="E700" s="6">
        <f t="shared" ca="1" si="251"/>
        <v>0</v>
      </c>
      <c r="F700" s="2">
        <f t="shared" ca="1" si="240"/>
        <v>0</v>
      </c>
      <c r="G700" s="80">
        <f t="shared" ca="1" si="241"/>
        <v>0</v>
      </c>
      <c r="H700" s="79">
        <f t="shared" ca="1" si="242"/>
        <v>0</v>
      </c>
      <c r="I700" s="80">
        <f t="shared" ca="1" si="243"/>
        <v>0</v>
      </c>
      <c r="J700" s="80">
        <f t="shared" ca="1" si="244"/>
        <v>0</v>
      </c>
      <c r="K700" s="6">
        <f t="shared" ca="1" si="252"/>
        <v>0</v>
      </c>
      <c r="L700" s="7">
        <v>0</v>
      </c>
      <c r="M700" s="7">
        <f t="shared" ca="1" si="253"/>
        <v>0</v>
      </c>
      <c r="N700" s="7">
        <f t="shared" ca="1" si="254"/>
        <v>0</v>
      </c>
      <c r="O700" s="7">
        <f t="shared" ca="1" si="255"/>
        <v>0</v>
      </c>
      <c r="P700" s="7">
        <f t="shared" ca="1" si="256"/>
        <v>0</v>
      </c>
      <c r="Q700" s="6">
        <f t="shared" ca="1" si="258"/>
        <v>0</v>
      </c>
      <c r="R700" s="7">
        <f t="shared" ca="1" si="259"/>
        <v>0</v>
      </c>
      <c r="S700" s="2">
        <f t="shared" ca="1" si="245"/>
        <v>0</v>
      </c>
      <c r="T700" s="80">
        <f t="shared" ca="1" si="246"/>
        <v>0</v>
      </c>
      <c r="U700" s="79">
        <f t="shared" ca="1" si="247"/>
        <v>0</v>
      </c>
      <c r="V700" s="80">
        <f t="shared" ca="1" si="248"/>
        <v>0</v>
      </c>
      <c r="W700" s="80">
        <f t="shared" ca="1" si="249"/>
        <v>0</v>
      </c>
      <c r="X700">
        <f t="shared" ca="1" si="260"/>
        <v>0</v>
      </c>
      <c r="Y700" s="35">
        <f t="shared" ca="1" si="250"/>
        <v>0</v>
      </c>
      <c r="Z700" s="35">
        <f t="shared" ca="1" si="261"/>
        <v>0</v>
      </c>
      <c r="AA700" s="42">
        <f t="shared" ca="1" si="262"/>
        <v>0</v>
      </c>
      <c r="AB700" s="42">
        <f t="shared" ca="1" si="263"/>
        <v>0</v>
      </c>
    </row>
    <row r="701" spans="2:28" x14ac:dyDescent="0.25">
      <c r="B701">
        <v>699</v>
      </c>
      <c r="C701" s="35">
        <f t="shared" ca="1" si="257"/>
        <v>-27000</v>
      </c>
      <c r="D701" s="46">
        <f ca="1">IF(AB700&gt;0,ROUND(PMT(EvalSheet!$F$92/12,EvalSheet!$F$96*12,-C701),5),0)</f>
        <v>0</v>
      </c>
      <c r="E701" s="6">
        <f t="shared" ca="1" si="251"/>
        <v>0</v>
      </c>
      <c r="F701" s="2">
        <f t="shared" ca="1" si="240"/>
        <v>0</v>
      </c>
      <c r="G701" s="80">
        <f t="shared" ca="1" si="241"/>
        <v>0</v>
      </c>
      <c r="H701" s="79">
        <f t="shared" ca="1" si="242"/>
        <v>0</v>
      </c>
      <c r="I701" s="80">
        <f t="shared" ca="1" si="243"/>
        <v>0</v>
      </c>
      <c r="J701" s="80">
        <f t="shared" ca="1" si="244"/>
        <v>0</v>
      </c>
      <c r="K701" s="6">
        <f t="shared" ca="1" si="252"/>
        <v>0</v>
      </c>
      <c r="L701" s="7">
        <v>0</v>
      </c>
      <c r="M701" s="7">
        <f t="shared" ca="1" si="253"/>
        <v>0</v>
      </c>
      <c r="N701" s="7">
        <f t="shared" ca="1" si="254"/>
        <v>0</v>
      </c>
      <c r="O701" s="7">
        <f t="shared" ca="1" si="255"/>
        <v>0</v>
      </c>
      <c r="P701" s="7">
        <f t="shared" ca="1" si="256"/>
        <v>0</v>
      </c>
      <c r="Q701" s="6">
        <f t="shared" ca="1" si="258"/>
        <v>0</v>
      </c>
      <c r="R701" s="7">
        <f t="shared" ca="1" si="259"/>
        <v>0</v>
      </c>
      <c r="S701" s="2">
        <f t="shared" ca="1" si="245"/>
        <v>0</v>
      </c>
      <c r="T701" s="80">
        <f t="shared" ca="1" si="246"/>
        <v>0</v>
      </c>
      <c r="U701" s="79">
        <f t="shared" ca="1" si="247"/>
        <v>0</v>
      </c>
      <c r="V701" s="80">
        <f t="shared" ca="1" si="248"/>
        <v>0</v>
      </c>
      <c r="W701" s="80">
        <f t="shared" ca="1" si="249"/>
        <v>0</v>
      </c>
      <c r="X701">
        <f t="shared" ca="1" si="260"/>
        <v>0</v>
      </c>
      <c r="Y701" s="35">
        <f t="shared" ca="1" si="250"/>
        <v>0</v>
      </c>
      <c r="Z701" s="35">
        <f t="shared" ca="1" si="261"/>
        <v>0</v>
      </c>
      <c r="AA701" s="42">
        <f t="shared" ca="1" si="262"/>
        <v>0</v>
      </c>
      <c r="AB701" s="42">
        <f t="shared" ca="1" si="263"/>
        <v>0</v>
      </c>
    </row>
    <row r="702" spans="2:28" x14ac:dyDescent="0.25">
      <c r="B702">
        <v>700</v>
      </c>
      <c r="C702" s="35">
        <f t="shared" ca="1" si="257"/>
        <v>-27000</v>
      </c>
      <c r="D702" s="46">
        <f ca="1">IF(AB701&gt;0,ROUND(PMT(EvalSheet!$F$92/12,EvalSheet!$F$96*12,-C702),5),0)</f>
        <v>0</v>
      </c>
      <c r="E702" s="6">
        <f t="shared" ca="1" si="251"/>
        <v>0</v>
      </c>
      <c r="F702" s="2">
        <f t="shared" ca="1" si="240"/>
        <v>0</v>
      </c>
      <c r="G702" s="80">
        <f t="shared" ca="1" si="241"/>
        <v>0</v>
      </c>
      <c r="H702" s="79">
        <f t="shared" ca="1" si="242"/>
        <v>0</v>
      </c>
      <c r="I702" s="80">
        <f t="shared" ca="1" si="243"/>
        <v>0</v>
      </c>
      <c r="J702" s="80">
        <f t="shared" ca="1" si="244"/>
        <v>0</v>
      </c>
      <c r="K702" s="6">
        <f t="shared" ca="1" si="252"/>
        <v>0</v>
      </c>
      <c r="L702" s="7">
        <v>0</v>
      </c>
      <c r="M702" s="7">
        <f t="shared" ca="1" si="253"/>
        <v>0</v>
      </c>
      <c r="N702" s="7">
        <f t="shared" ca="1" si="254"/>
        <v>0</v>
      </c>
      <c r="O702" s="7">
        <f t="shared" ca="1" si="255"/>
        <v>0</v>
      </c>
      <c r="P702" s="7">
        <f t="shared" ca="1" si="256"/>
        <v>0</v>
      </c>
      <c r="Q702" s="6">
        <f t="shared" ca="1" si="258"/>
        <v>0</v>
      </c>
      <c r="R702" s="7">
        <f t="shared" ca="1" si="259"/>
        <v>0</v>
      </c>
      <c r="S702" s="2">
        <f t="shared" ca="1" si="245"/>
        <v>0</v>
      </c>
      <c r="T702" s="80">
        <f t="shared" ca="1" si="246"/>
        <v>0</v>
      </c>
      <c r="U702" s="79">
        <f t="shared" ca="1" si="247"/>
        <v>0</v>
      </c>
      <c r="V702" s="80">
        <f t="shared" ca="1" si="248"/>
        <v>0</v>
      </c>
      <c r="W702" s="80">
        <f t="shared" ca="1" si="249"/>
        <v>0</v>
      </c>
      <c r="X702">
        <f t="shared" ca="1" si="260"/>
        <v>0</v>
      </c>
      <c r="Y702" s="35">
        <f t="shared" ca="1" si="250"/>
        <v>0</v>
      </c>
      <c r="Z702" s="35">
        <f t="shared" ca="1" si="261"/>
        <v>0</v>
      </c>
      <c r="AA702" s="42">
        <f t="shared" ca="1" si="262"/>
        <v>0</v>
      </c>
      <c r="AB702" s="42">
        <f t="shared" ca="1" si="263"/>
        <v>0</v>
      </c>
    </row>
    <row r="703" spans="2:28" x14ac:dyDescent="0.25">
      <c r="B703">
        <v>701</v>
      </c>
      <c r="C703" s="35">
        <f t="shared" ca="1" si="257"/>
        <v>-27000</v>
      </c>
      <c r="D703" s="46">
        <f ca="1">IF(AB702&gt;0,ROUND(PMT(EvalSheet!$F$92/12,EvalSheet!$F$96*12,-C703),5),0)</f>
        <v>0</v>
      </c>
      <c r="E703" s="6">
        <f t="shared" ca="1" si="251"/>
        <v>0</v>
      </c>
      <c r="F703" s="2">
        <f t="shared" ca="1" si="240"/>
        <v>0</v>
      </c>
      <c r="G703" s="80">
        <f t="shared" ca="1" si="241"/>
        <v>0</v>
      </c>
      <c r="H703" s="79">
        <f t="shared" ca="1" si="242"/>
        <v>0</v>
      </c>
      <c r="I703" s="80">
        <f t="shared" ca="1" si="243"/>
        <v>0</v>
      </c>
      <c r="J703" s="80">
        <f t="shared" ca="1" si="244"/>
        <v>0</v>
      </c>
      <c r="K703" s="6">
        <f t="shared" ca="1" si="252"/>
        <v>0</v>
      </c>
      <c r="L703" s="7">
        <v>0</v>
      </c>
      <c r="M703" s="7">
        <f t="shared" ca="1" si="253"/>
        <v>0</v>
      </c>
      <c r="N703" s="7">
        <f t="shared" ca="1" si="254"/>
        <v>0</v>
      </c>
      <c r="O703" s="7">
        <f t="shared" ca="1" si="255"/>
        <v>0</v>
      </c>
      <c r="P703" s="7">
        <f t="shared" ca="1" si="256"/>
        <v>0</v>
      </c>
      <c r="Q703" s="6">
        <f t="shared" ca="1" si="258"/>
        <v>0</v>
      </c>
      <c r="R703" s="7">
        <f t="shared" ca="1" si="259"/>
        <v>0</v>
      </c>
      <c r="S703" s="2">
        <f t="shared" ca="1" si="245"/>
        <v>0</v>
      </c>
      <c r="T703" s="80">
        <f t="shared" ca="1" si="246"/>
        <v>0</v>
      </c>
      <c r="U703" s="79">
        <f t="shared" ca="1" si="247"/>
        <v>0</v>
      </c>
      <c r="V703" s="80">
        <f t="shared" ca="1" si="248"/>
        <v>0</v>
      </c>
      <c r="W703" s="80">
        <f t="shared" ca="1" si="249"/>
        <v>0</v>
      </c>
      <c r="X703">
        <f t="shared" ca="1" si="260"/>
        <v>0</v>
      </c>
      <c r="Y703" s="35">
        <f t="shared" ca="1" si="250"/>
        <v>0</v>
      </c>
      <c r="Z703" s="35">
        <f t="shared" ca="1" si="261"/>
        <v>0</v>
      </c>
      <c r="AA703" s="42">
        <f t="shared" ca="1" si="262"/>
        <v>0</v>
      </c>
      <c r="AB703" s="42">
        <f t="shared" ca="1" si="263"/>
        <v>0</v>
      </c>
    </row>
    <row r="704" spans="2:28" x14ac:dyDescent="0.25">
      <c r="B704">
        <v>702</v>
      </c>
      <c r="C704" s="35">
        <f t="shared" ca="1" si="257"/>
        <v>-27000</v>
      </c>
      <c r="D704" s="46">
        <f ca="1">IF(AB703&gt;0,ROUND(PMT(EvalSheet!$F$92/12,EvalSheet!$F$96*12,-C704),5),0)</f>
        <v>0</v>
      </c>
      <c r="E704" s="6">
        <f t="shared" ca="1" si="251"/>
        <v>0</v>
      </c>
      <c r="F704" s="2">
        <f t="shared" ca="1" si="240"/>
        <v>0</v>
      </c>
      <c r="G704" s="80">
        <f t="shared" ca="1" si="241"/>
        <v>0</v>
      </c>
      <c r="H704" s="79">
        <f t="shared" ca="1" si="242"/>
        <v>0</v>
      </c>
      <c r="I704" s="80">
        <f t="shared" ca="1" si="243"/>
        <v>0</v>
      </c>
      <c r="J704" s="80">
        <f t="shared" ca="1" si="244"/>
        <v>0</v>
      </c>
      <c r="K704" s="6">
        <f t="shared" ca="1" si="252"/>
        <v>0</v>
      </c>
      <c r="L704" s="7">
        <v>0</v>
      </c>
      <c r="M704" s="7">
        <f t="shared" ca="1" si="253"/>
        <v>0</v>
      </c>
      <c r="N704" s="7">
        <f t="shared" ca="1" si="254"/>
        <v>0</v>
      </c>
      <c r="O704" s="7">
        <f t="shared" ca="1" si="255"/>
        <v>0</v>
      </c>
      <c r="P704" s="7">
        <f t="shared" ca="1" si="256"/>
        <v>0</v>
      </c>
      <c r="Q704" s="6">
        <f t="shared" ca="1" si="258"/>
        <v>0</v>
      </c>
      <c r="R704" s="7">
        <f t="shared" ca="1" si="259"/>
        <v>0</v>
      </c>
      <c r="S704" s="2">
        <f t="shared" ca="1" si="245"/>
        <v>0</v>
      </c>
      <c r="T704" s="80">
        <f t="shared" ca="1" si="246"/>
        <v>0</v>
      </c>
      <c r="U704" s="79">
        <f t="shared" ca="1" si="247"/>
        <v>0</v>
      </c>
      <c r="V704" s="80">
        <f t="shared" ca="1" si="248"/>
        <v>0</v>
      </c>
      <c r="W704" s="80">
        <f t="shared" ca="1" si="249"/>
        <v>0</v>
      </c>
      <c r="X704">
        <f t="shared" ca="1" si="260"/>
        <v>0</v>
      </c>
      <c r="Y704" s="35">
        <f t="shared" ca="1" si="250"/>
        <v>0</v>
      </c>
      <c r="Z704" s="35">
        <f t="shared" ca="1" si="261"/>
        <v>0</v>
      </c>
      <c r="AA704" s="42">
        <f t="shared" ca="1" si="262"/>
        <v>0</v>
      </c>
      <c r="AB704" s="42">
        <f t="shared" ca="1" si="263"/>
        <v>0</v>
      </c>
    </row>
    <row r="705" spans="2:28" x14ac:dyDescent="0.25">
      <c r="B705">
        <v>703</v>
      </c>
      <c r="C705" s="35">
        <f t="shared" ca="1" si="257"/>
        <v>-27000</v>
      </c>
      <c r="D705" s="46">
        <f ca="1">IF(AB704&gt;0,ROUND(PMT(EvalSheet!$F$92/12,EvalSheet!$F$96*12,-C705),5),0)</f>
        <v>0</v>
      </c>
      <c r="E705" s="6">
        <f t="shared" ca="1" si="251"/>
        <v>0</v>
      </c>
      <c r="F705" s="2">
        <f t="shared" ca="1" si="240"/>
        <v>0</v>
      </c>
      <c r="G705" s="80">
        <f t="shared" ca="1" si="241"/>
        <v>0</v>
      </c>
      <c r="H705" s="79">
        <f t="shared" ca="1" si="242"/>
        <v>0</v>
      </c>
      <c r="I705" s="80">
        <f t="shared" ca="1" si="243"/>
        <v>0</v>
      </c>
      <c r="J705" s="80">
        <f t="shared" ca="1" si="244"/>
        <v>0</v>
      </c>
      <c r="K705" s="6">
        <f t="shared" ca="1" si="252"/>
        <v>0</v>
      </c>
      <c r="L705" s="7">
        <v>0</v>
      </c>
      <c r="M705" s="7">
        <f t="shared" ca="1" si="253"/>
        <v>0</v>
      </c>
      <c r="N705" s="7">
        <f t="shared" ca="1" si="254"/>
        <v>0</v>
      </c>
      <c r="O705" s="7">
        <f t="shared" ca="1" si="255"/>
        <v>0</v>
      </c>
      <c r="P705" s="7">
        <f t="shared" ca="1" si="256"/>
        <v>0</v>
      </c>
      <c r="Q705" s="6">
        <f t="shared" ca="1" si="258"/>
        <v>0</v>
      </c>
      <c r="R705" s="7">
        <f t="shared" ca="1" si="259"/>
        <v>0</v>
      </c>
      <c r="S705" s="2">
        <f t="shared" ca="1" si="245"/>
        <v>0</v>
      </c>
      <c r="T705" s="80">
        <f t="shared" ca="1" si="246"/>
        <v>0</v>
      </c>
      <c r="U705" s="79">
        <f t="shared" ca="1" si="247"/>
        <v>0</v>
      </c>
      <c r="V705" s="80">
        <f t="shared" ca="1" si="248"/>
        <v>0</v>
      </c>
      <c r="W705" s="80">
        <f t="shared" ca="1" si="249"/>
        <v>0</v>
      </c>
      <c r="X705">
        <f t="shared" ca="1" si="260"/>
        <v>0</v>
      </c>
      <c r="Y705" s="35">
        <f t="shared" ca="1" si="250"/>
        <v>0</v>
      </c>
      <c r="Z705" s="35">
        <f t="shared" ca="1" si="261"/>
        <v>0</v>
      </c>
      <c r="AA705" s="42">
        <f t="shared" ca="1" si="262"/>
        <v>0</v>
      </c>
      <c r="AB705" s="42">
        <f t="shared" ca="1" si="263"/>
        <v>0</v>
      </c>
    </row>
    <row r="706" spans="2:28" x14ac:dyDescent="0.25">
      <c r="B706">
        <v>704</v>
      </c>
      <c r="C706" s="35">
        <f t="shared" ca="1" si="257"/>
        <v>-27000</v>
      </c>
      <c r="D706" s="46">
        <f ca="1">IF(AB705&gt;0,ROUND(PMT(EvalSheet!$F$92/12,EvalSheet!$F$96*12,-C706),5),0)</f>
        <v>0</v>
      </c>
      <c r="E706" s="6">
        <f t="shared" ca="1" si="251"/>
        <v>0</v>
      </c>
      <c r="F706" s="2">
        <f t="shared" ca="1" si="240"/>
        <v>0</v>
      </c>
      <c r="G706" s="80">
        <f t="shared" ca="1" si="241"/>
        <v>0</v>
      </c>
      <c r="H706" s="79">
        <f t="shared" ca="1" si="242"/>
        <v>0</v>
      </c>
      <c r="I706" s="80">
        <f t="shared" ca="1" si="243"/>
        <v>0</v>
      </c>
      <c r="J706" s="80">
        <f t="shared" ca="1" si="244"/>
        <v>0</v>
      </c>
      <c r="K706" s="6">
        <f t="shared" ca="1" si="252"/>
        <v>0</v>
      </c>
      <c r="L706" s="7">
        <v>0</v>
      </c>
      <c r="M706" s="7">
        <f t="shared" ca="1" si="253"/>
        <v>0</v>
      </c>
      <c r="N706" s="7">
        <f t="shared" ca="1" si="254"/>
        <v>0</v>
      </c>
      <c r="O706" s="7">
        <f t="shared" ca="1" si="255"/>
        <v>0</v>
      </c>
      <c r="P706" s="7">
        <f t="shared" ca="1" si="256"/>
        <v>0</v>
      </c>
      <c r="Q706" s="6">
        <f t="shared" ca="1" si="258"/>
        <v>0</v>
      </c>
      <c r="R706" s="7">
        <f t="shared" ca="1" si="259"/>
        <v>0</v>
      </c>
      <c r="S706" s="2">
        <f t="shared" ca="1" si="245"/>
        <v>0</v>
      </c>
      <c r="T706" s="80">
        <f t="shared" ca="1" si="246"/>
        <v>0</v>
      </c>
      <c r="U706" s="79">
        <f t="shared" ca="1" si="247"/>
        <v>0</v>
      </c>
      <c r="V706" s="80">
        <f t="shared" ca="1" si="248"/>
        <v>0</v>
      </c>
      <c r="W706" s="80">
        <f t="shared" ca="1" si="249"/>
        <v>0</v>
      </c>
      <c r="X706">
        <f t="shared" ca="1" si="260"/>
        <v>0</v>
      </c>
      <c r="Y706" s="35">
        <f t="shared" ca="1" si="250"/>
        <v>0</v>
      </c>
      <c r="Z706" s="35">
        <f t="shared" ca="1" si="261"/>
        <v>0</v>
      </c>
      <c r="AA706" s="42">
        <f t="shared" ca="1" si="262"/>
        <v>0</v>
      </c>
      <c r="AB706" s="42">
        <f t="shared" ca="1" si="263"/>
        <v>0</v>
      </c>
    </row>
    <row r="707" spans="2:28" x14ac:dyDescent="0.25">
      <c r="B707">
        <v>705</v>
      </c>
      <c r="C707" s="35">
        <f t="shared" ca="1" si="257"/>
        <v>-27000</v>
      </c>
      <c r="D707" s="46">
        <f ca="1">IF(AB706&gt;0,ROUND(PMT(EvalSheet!$F$92/12,EvalSheet!$F$96*12,-C707),5),0)</f>
        <v>0</v>
      </c>
      <c r="E707" s="6">
        <f t="shared" ca="1" si="251"/>
        <v>0</v>
      </c>
      <c r="F707" s="2">
        <f t="shared" ref="F707:F770" ca="1" si="264">INT(E707)</f>
        <v>0</v>
      </c>
      <c r="G707" s="80">
        <f t="shared" ref="G707:G770" ca="1" si="265">INT((E707-F707)*10)/10</f>
        <v>0</v>
      </c>
      <c r="H707" s="79">
        <f t="shared" ref="H707:H770" ca="1" si="266">E707-F707-G707</f>
        <v>0</v>
      </c>
      <c r="I707" s="80">
        <f t="shared" ref="I707:I770" ca="1" si="267">IF(OR(H707=0.05,H707=0),H707,IF(AND(H707&gt;0.051,H707&lt;0.1),0.1,IF(AND(H707&gt;0.001,H707&lt;0.05),0.05,H707)))</f>
        <v>0</v>
      </c>
      <c r="J707" s="80">
        <f t="shared" ref="J707:J770" ca="1" si="268">F707+G707+I707</f>
        <v>0</v>
      </c>
      <c r="K707" s="6">
        <f t="shared" ca="1" si="252"/>
        <v>0</v>
      </c>
      <c r="L707" s="7">
        <v>0</v>
      </c>
      <c r="M707" s="7">
        <f t="shared" ca="1" si="253"/>
        <v>0</v>
      </c>
      <c r="N707" s="7">
        <f t="shared" ca="1" si="254"/>
        <v>0</v>
      </c>
      <c r="O707" s="7">
        <f t="shared" ca="1" si="255"/>
        <v>0</v>
      </c>
      <c r="P707" s="7">
        <f t="shared" ca="1" si="256"/>
        <v>0</v>
      </c>
      <c r="Q707" s="6">
        <f t="shared" ca="1" si="258"/>
        <v>0</v>
      </c>
      <c r="R707" s="7">
        <f t="shared" ca="1" si="259"/>
        <v>0</v>
      </c>
      <c r="S707" s="2">
        <f t="shared" ref="S707:S770" ca="1" si="269">INT(R707)</f>
        <v>0</v>
      </c>
      <c r="T707" s="80">
        <f t="shared" ref="T707:T770" ca="1" si="270">INT((R707-S707)*10)/10</f>
        <v>0</v>
      </c>
      <c r="U707" s="79">
        <f t="shared" ref="U707:U770" ca="1" si="271">R707-S707-T707</f>
        <v>0</v>
      </c>
      <c r="V707" s="80">
        <f t="shared" ref="V707:V770" ca="1" si="272">IF(OR(U707=0.05,U707=0),U707,IF(AND(U707&gt;0.051,U707&lt;0.1),0.1,IF(AND(U707&gt;0.001,U707&lt;0.05),0.05,U707)))</f>
        <v>0</v>
      </c>
      <c r="W707" s="80">
        <f t="shared" ref="W707:W770" ca="1" si="273">S707+T707+V707</f>
        <v>0</v>
      </c>
      <c r="X707">
        <f t="shared" ca="1" si="260"/>
        <v>0</v>
      </c>
      <c r="Y707" s="35">
        <f t="shared" ca="1" si="250"/>
        <v>0</v>
      </c>
      <c r="Z707" s="35">
        <f t="shared" ca="1" si="261"/>
        <v>0</v>
      </c>
      <c r="AA707" s="42">
        <f t="shared" ca="1" si="262"/>
        <v>0</v>
      </c>
      <c r="AB707" s="42">
        <f t="shared" ca="1" si="263"/>
        <v>0</v>
      </c>
    </row>
    <row r="708" spans="2:28" x14ac:dyDescent="0.25">
      <c r="B708">
        <v>706</v>
      </c>
      <c r="C708" s="35">
        <f t="shared" ca="1" si="257"/>
        <v>-27000</v>
      </c>
      <c r="D708" s="46">
        <f ca="1">IF(AB707&gt;0,ROUND(PMT(EvalSheet!$F$92/12,EvalSheet!$F$96*12,-C708),5),0)</f>
        <v>0</v>
      </c>
      <c r="E708" s="6">
        <f t="shared" ca="1" si="251"/>
        <v>0</v>
      </c>
      <c r="F708" s="2">
        <f t="shared" ca="1" si="264"/>
        <v>0</v>
      </c>
      <c r="G708" s="80">
        <f t="shared" ca="1" si="265"/>
        <v>0</v>
      </c>
      <c r="H708" s="79">
        <f t="shared" ca="1" si="266"/>
        <v>0</v>
      </c>
      <c r="I708" s="80">
        <f t="shared" ca="1" si="267"/>
        <v>0</v>
      </c>
      <c r="J708" s="80">
        <f t="shared" ca="1" si="268"/>
        <v>0</v>
      </c>
      <c r="K708" s="6">
        <f t="shared" ca="1" si="252"/>
        <v>0</v>
      </c>
      <c r="L708" s="7">
        <v>0</v>
      </c>
      <c r="M708" s="7">
        <f t="shared" ca="1" si="253"/>
        <v>0</v>
      </c>
      <c r="N708" s="7">
        <f t="shared" ca="1" si="254"/>
        <v>0</v>
      </c>
      <c r="O708" s="7">
        <f t="shared" ca="1" si="255"/>
        <v>0</v>
      </c>
      <c r="P708" s="7">
        <f t="shared" ca="1" si="256"/>
        <v>0</v>
      </c>
      <c r="Q708" s="6">
        <f t="shared" ca="1" si="258"/>
        <v>0</v>
      </c>
      <c r="R708" s="7">
        <f t="shared" ca="1" si="259"/>
        <v>0</v>
      </c>
      <c r="S708" s="2">
        <f t="shared" ca="1" si="269"/>
        <v>0</v>
      </c>
      <c r="T708" s="80">
        <f t="shared" ca="1" si="270"/>
        <v>0</v>
      </c>
      <c r="U708" s="79">
        <f t="shared" ca="1" si="271"/>
        <v>0</v>
      </c>
      <c r="V708" s="80">
        <f t="shared" ca="1" si="272"/>
        <v>0</v>
      </c>
      <c r="W708" s="80">
        <f t="shared" ca="1" si="273"/>
        <v>0</v>
      </c>
      <c r="X708">
        <f t="shared" ca="1" si="260"/>
        <v>0</v>
      </c>
      <c r="Y708" s="35">
        <f t="shared" ref="Y708:Y771" ca="1" si="274">ROUND(D708+J708+W708+X708,2)</f>
        <v>0</v>
      </c>
      <c r="Z708" s="35">
        <f t="shared" ca="1" si="261"/>
        <v>0</v>
      </c>
      <c r="AA708" s="42">
        <f t="shared" ca="1" si="262"/>
        <v>0</v>
      </c>
      <c r="AB708" s="42">
        <f t="shared" ca="1" si="263"/>
        <v>0</v>
      </c>
    </row>
    <row r="709" spans="2:28" x14ac:dyDescent="0.25">
      <c r="B709">
        <v>707</v>
      </c>
      <c r="C709" s="35">
        <f t="shared" ca="1" si="257"/>
        <v>-27000</v>
      </c>
      <c r="D709" s="46">
        <f ca="1">IF(AB708&gt;0,ROUND(PMT(EvalSheet!$F$92/12,EvalSheet!$F$96*12,-C709),5),0)</f>
        <v>0</v>
      </c>
      <c r="E709" s="6">
        <f t="shared" ref="E709:E772" ca="1" si="275">IF(AB708&gt;0,ROUND(C709*$E$1/1000,2),0)</f>
        <v>0</v>
      </c>
      <c r="F709" s="2">
        <f t="shared" ca="1" si="264"/>
        <v>0</v>
      </c>
      <c r="G709" s="80">
        <f t="shared" ca="1" si="265"/>
        <v>0</v>
      </c>
      <c r="H709" s="79">
        <f t="shared" ca="1" si="266"/>
        <v>0</v>
      </c>
      <c r="I709" s="80">
        <f t="shared" ca="1" si="267"/>
        <v>0</v>
      </c>
      <c r="J709" s="80">
        <f t="shared" ca="1" si="268"/>
        <v>0</v>
      </c>
      <c r="K709" s="6">
        <f t="shared" ref="K709:K772" ca="1" si="276">IF(AB708&gt;0,ROUND($D$1*$K$1,2),0)</f>
        <v>0</v>
      </c>
      <c r="L709" s="7">
        <v>0</v>
      </c>
      <c r="M709" s="7">
        <f t="shared" ref="M709:M772" ca="1" si="277">IF(AB708&gt;0,ROUND($D$1*$M$1,2),0)</f>
        <v>0</v>
      </c>
      <c r="N709" s="7">
        <f t="shared" ref="N709:N772" ca="1" si="278">IF(AB708&gt;0,ROUND($D$1*$N$1,2),0)</f>
        <v>0</v>
      </c>
      <c r="O709" s="7">
        <f t="shared" ref="O709:O772" ca="1" si="279">IF(AB708&gt;0,ROUND($D$1*$O$1,2),0)</f>
        <v>0</v>
      </c>
      <c r="P709" s="7">
        <f t="shared" ref="P709:P772" ca="1" si="280">IF(AB708&gt;0,ROUND($D$1*$P$1,2),0)</f>
        <v>0</v>
      </c>
      <c r="Q709" s="6">
        <f t="shared" ca="1" si="258"/>
        <v>0</v>
      </c>
      <c r="R709" s="7">
        <f t="shared" ca="1" si="259"/>
        <v>0</v>
      </c>
      <c r="S709" s="2">
        <f t="shared" ca="1" si="269"/>
        <v>0</v>
      </c>
      <c r="T709" s="80">
        <f t="shared" ca="1" si="270"/>
        <v>0</v>
      </c>
      <c r="U709" s="79">
        <f t="shared" ca="1" si="271"/>
        <v>0</v>
      </c>
      <c r="V709" s="80">
        <f t="shared" ca="1" si="272"/>
        <v>0</v>
      </c>
      <c r="W709" s="80">
        <f t="shared" ca="1" si="273"/>
        <v>0</v>
      </c>
      <c r="X709">
        <f t="shared" ca="1" si="260"/>
        <v>0</v>
      </c>
      <c r="Y709" s="35">
        <f t="shared" ca="1" si="274"/>
        <v>0</v>
      </c>
      <c r="Z709" s="35">
        <f t="shared" ca="1" si="261"/>
        <v>0</v>
      </c>
      <c r="AA709" s="42">
        <f t="shared" ca="1" si="262"/>
        <v>0</v>
      </c>
      <c r="AB709" s="42">
        <f t="shared" ca="1" si="263"/>
        <v>0</v>
      </c>
    </row>
    <row r="710" spans="2:28" x14ac:dyDescent="0.25">
      <c r="B710">
        <v>708</v>
      </c>
      <c r="C710" s="35">
        <f t="shared" ca="1" si="257"/>
        <v>-27000</v>
      </c>
      <c r="D710" s="46">
        <f ca="1">IF(AB709&gt;0,ROUND(PMT(EvalSheet!$F$92/12,EvalSheet!$F$96*12,-C710),5),0)</f>
        <v>0</v>
      </c>
      <c r="E710" s="6">
        <f t="shared" ca="1" si="275"/>
        <v>0</v>
      </c>
      <c r="F710" s="2">
        <f t="shared" ca="1" si="264"/>
        <v>0</v>
      </c>
      <c r="G710" s="80">
        <f t="shared" ca="1" si="265"/>
        <v>0</v>
      </c>
      <c r="H710" s="79">
        <f t="shared" ca="1" si="266"/>
        <v>0</v>
      </c>
      <c r="I710" s="80">
        <f t="shared" ca="1" si="267"/>
        <v>0</v>
      </c>
      <c r="J710" s="80">
        <f t="shared" ca="1" si="268"/>
        <v>0</v>
      </c>
      <c r="K710" s="6">
        <f t="shared" ca="1" si="276"/>
        <v>0</v>
      </c>
      <c r="L710" s="7">
        <v>0</v>
      </c>
      <c r="M710" s="7">
        <f t="shared" ca="1" si="277"/>
        <v>0</v>
      </c>
      <c r="N710" s="7">
        <f t="shared" ca="1" si="278"/>
        <v>0</v>
      </c>
      <c r="O710" s="7">
        <f t="shared" ca="1" si="279"/>
        <v>0</v>
      </c>
      <c r="P710" s="7">
        <f t="shared" ca="1" si="280"/>
        <v>0</v>
      </c>
      <c r="Q710" s="6">
        <f t="shared" ca="1" si="258"/>
        <v>0</v>
      </c>
      <c r="R710" s="7">
        <f t="shared" ca="1" si="259"/>
        <v>0</v>
      </c>
      <c r="S710" s="2">
        <f t="shared" ca="1" si="269"/>
        <v>0</v>
      </c>
      <c r="T710" s="80">
        <f t="shared" ca="1" si="270"/>
        <v>0</v>
      </c>
      <c r="U710" s="79">
        <f t="shared" ca="1" si="271"/>
        <v>0</v>
      </c>
      <c r="V710" s="80">
        <f t="shared" ca="1" si="272"/>
        <v>0</v>
      </c>
      <c r="W710" s="80">
        <f t="shared" ca="1" si="273"/>
        <v>0</v>
      </c>
      <c r="X710">
        <f t="shared" ca="1" si="260"/>
        <v>0</v>
      </c>
      <c r="Y710" s="35">
        <f t="shared" ca="1" si="274"/>
        <v>0</v>
      </c>
      <c r="Z710" s="35">
        <f t="shared" ca="1" si="261"/>
        <v>0</v>
      </c>
      <c r="AA710" s="42">
        <f t="shared" ca="1" si="262"/>
        <v>0</v>
      </c>
      <c r="AB710" s="42">
        <f t="shared" ca="1" si="263"/>
        <v>0</v>
      </c>
    </row>
    <row r="711" spans="2:28" x14ac:dyDescent="0.25">
      <c r="B711">
        <v>709</v>
      </c>
      <c r="C711" s="35">
        <f t="shared" ref="C711:C774" ca="1" si="281">IF(AB710&gt;0,C710-1000,C710)</f>
        <v>-27000</v>
      </c>
      <c r="D711" s="46">
        <f ca="1">IF(AB710&gt;0,ROUND(PMT(EvalSheet!$F$92/12,EvalSheet!$F$96*12,-C711),5),0)</f>
        <v>0</v>
      </c>
      <c r="E711" s="6">
        <f t="shared" ca="1" si="275"/>
        <v>0</v>
      </c>
      <c r="F711" s="2">
        <f t="shared" ca="1" si="264"/>
        <v>0</v>
      </c>
      <c r="G711" s="80">
        <f t="shared" ca="1" si="265"/>
        <v>0</v>
      </c>
      <c r="H711" s="79">
        <f t="shared" ca="1" si="266"/>
        <v>0</v>
      </c>
      <c r="I711" s="80">
        <f t="shared" ca="1" si="267"/>
        <v>0</v>
      </c>
      <c r="J711" s="80">
        <f t="shared" ca="1" si="268"/>
        <v>0</v>
      </c>
      <c r="K711" s="6">
        <f t="shared" ca="1" si="276"/>
        <v>0</v>
      </c>
      <c r="L711" s="7">
        <v>0</v>
      </c>
      <c r="M711" s="7">
        <f t="shared" ca="1" si="277"/>
        <v>0</v>
      </c>
      <c r="N711" s="7">
        <f t="shared" ca="1" si="278"/>
        <v>0</v>
      </c>
      <c r="O711" s="7">
        <f t="shared" ca="1" si="279"/>
        <v>0</v>
      </c>
      <c r="P711" s="7">
        <f t="shared" ca="1" si="280"/>
        <v>0</v>
      </c>
      <c r="Q711" s="6">
        <f t="shared" ref="Q711:Q774" ca="1" si="282">IF(AB710&gt;0,K711+SUM(M711:P711),0)</f>
        <v>0</v>
      </c>
      <c r="R711" s="7">
        <f t="shared" ref="R711:R774" ca="1" si="283">IF(AB710&gt;0,ROUND(Q711/12,2),0)</f>
        <v>0</v>
      </c>
      <c r="S711" s="2">
        <f t="shared" ca="1" si="269"/>
        <v>0</v>
      </c>
      <c r="T711" s="80">
        <f t="shared" ca="1" si="270"/>
        <v>0</v>
      </c>
      <c r="U711" s="79">
        <f t="shared" ca="1" si="271"/>
        <v>0</v>
      </c>
      <c r="V711" s="80">
        <f t="shared" ca="1" si="272"/>
        <v>0</v>
      </c>
      <c r="W711" s="80">
        <f t="shared" ca="1" si="273"/>
        <v>0</v>
      </c>
      <c r="X711">
        <f t="shared" ref="X711:X774" ca="1" si="284">IF(AB710&gt;0,X710,0)</f>
        <v>0</v>
      </c>
      <c r="Y711" s="35">
        <f t="shared" ca="1" si="274"/>
        <v>0</v>
      </c>
      <c r="Z711" s="35">
        <f t="shared" ref="Z711:Z774" ca="1" si="285">IF(AND(Y711&gt;0,Y712=0),Y711,0)</f>
        <v>0</v>
      </c>
      <c r="AA711" s="42">
        <f t="shared" ref="AA711:AA774" ca="1" si="286">IF(AB710&gt;0,AA710,0)</f>
        <v>0</v>
      </c>
      <c r="AB711" s="42">
        <f t="shared" ref="AB711:AB774" ca="1" si="287">IF(ROUND(Y711-AA711,2)&gt;0,ROUND(Y711-AA711,2),0)</f>
        <v>0</v>
      </c>
    </row>
    <row r="712" spans="2:28" x14ac:dyDescent="0.25">
      <c r="B712">
        <v>710</v>
      </c>
      <c r="C712" s="35">
        <f t="shared" ca="1" si="281"/>
        <v>-27000</v>
      </c>
      <c r="D712" s="46">
        <f ca="1">IF(AB711&gt;0,ROUND(PMT(EvalSheet!$F$92/12,EvalSheet!$F$96*12,-C712),5),0)</f>
        <v>0</v>
      </c>
      <c r="E712" s="6">
        <f t="shared" ca="1" si="275"/>
        <v>0</v>
      </c>
      <c r="F712" s="2">
        <f t="shared" ca="1" si="264"/>
        <v>0</v>
      </c>
      <c r="G712" s="80">
        <f t="shared" ca="1" si="265"/>
        <v>0</v>
      </c>
      <c r="H712" s="79">
        <f t="shared" ca="1" si="266"/>
        <v>0</v>
      </c>
      <c r="I712" s="80">
        <f t="shared" ca="1" si="267"/>
        <v>0</v>
      </c>
      <c r="J712" s="80">
        <f t="shared" ca="1" si="268"/>
        <v>0</v>
      </c>
      <c r="K712" s="6">
        <f t="shared" ca="1" si="276"/>
        <v>0</v>
      </c>
      <c r="L712" s="7">
        <v>0</v>
      </c>
      <c r="M712" s="7">
        <f t="shared" ca="1" si="277"/>
        <v>0</v>
      </c>
      <c r="N712" s="7">
        <f t="shared" ca="1" si="278"/>
        <v>0</v>
      </c>
      <c r="O712" s="7">
        <f t="shared" ca="1" si="279"/>
        <v>0</v>
      </c>
      <c r="P712" s="7">
        <f t="shared" ca="1" si="280"/>
        <v>0</v>
      </c>
      <c r="Q712" s="6">
        <f t="shared" ca="1" si="282"/>
        <v>0</v>
      </c>
      <c r="R712" s="7">
        <f t="shared" ca="1" si="283"/>
        <v>0</v>
      </c>
      <c r="S712" s="2">
        <f t="shared" ca="1" si="269"/>
        <v>0</v>
      </c>
      <c r="T712" s="80">
        <f t="shared" ca="1" si="270"/>
        <v>0</v>
      </c>
      <c r="U712" s="79">
        <f t="shared" ca="1" si="271"/>
        <v>0</v>
      </c>
      <c r="V712" s="80">
        <f t="shared" ca="1" si="272"/>
        <v>0</v>
      </c>
      <c r="W712" s="80">
        <f t="shared" ca="1" si="273"/>
        <v>0</v>
      </c>
      <c r="X712">
        <f t="shared" ca="1" si="284"/>
        <v>0</v>
      </c>
      <c r="Y712" s="35">
        <f t="shared" ca="1" si="274"/>
        <v>0</v>
      </c>
      <c r="Z712" s="35">
        <f t="shared" ca="1" si="285"/>
        <v>0</v>
      </c>
      <c r="AA712" s="42">
        <f t="shared" ca="1" si="286"/>
        <v>0</v>
      </c>
      <c r="AB712" s="42">
        <f t="shared" ca="1" si="287"/>
        <v>0</v>
      </c>
    </row>
    <row r="713" spans="2:28" x14ac:dyDescent="0.25">
      <c r="B713">
        <v>711</v>
      </c>
      <c r="C713" s="35">
        <f t="shared" ca="1" si="281"/>
        <v>-27000</v>
      </c>
      <c r="D713" s="46">
        <f ca="1">IF(AB712&gt;0,ROUND(PMT(EvalSheet!$F$92/12,EvalSheet!$F$96*12,-C713),5),0)</f>
        <v>0</v>
      </c>
      <c r="E713" s="6">
        <f t="shared" ca="1" si="275"/>
        <v>0</v>
      </c>
      <c r="F713" s="2">
        <f t="shared" ca="1" si="264"/>
        <v>0</v>
      </c>
      <c r="G713" s="80">
        <f t="shared" ca="1" si="265"/>
        <v>0</v>
      </c>
      <c r="H713" s="79">
        <f t="shared" ca="1" si="266"/>
        <v>0</v>
      </c>
      <c r="I713" s="80">
        <f t="shared" ca="1" si="267"/>
        <v>0</v>
      </c>
      <c r="J713" s="80">
        <f t="shared" ca="1" si="268"/>
        <v>0</v>
      </c>
      <c r="K713" s="6">
        <f t="shared" ca="1" si="276"/>
        <v>0</v>
      </c>
      <c r="L713" s="7">
        <v>0</v>
      </c>
      <c r="M713" s="7">
        <f t="shared" ca="1" si="277"/>
        <v>0</v>
      </c>
      <c r="N713" s="7">
        <f t="shared" ca="1" si="278"/>
        <v>0</v>
      </c>
      <c r="O713" s="7">
        <f t="shared" ca="1" si="279"/>
        <v>0</v>
      </c>
      <c r="P713" s="7">
        <f t="shared" ca="1" si="280"/>
        <v>0</v>
      </c>
      <c r="Q713" s="6">
        <f t="shared" ca="1" si="282"/>
        <v>0</v>
      </c>
      <c r="R713" s="7">
        <f t="shared" ca="1" si="283"/>
        <v>0</v>
      </c>
      <c r="S713" s="2">
        <f t="shared" ca="1" si="269"/>
        <v>0</v>
      </c>
      <c r="T713" s="80">
        <f t="shared" ca="1" si="270"/>
        <v>0</v>
      </c>
      <c r="U713" s="79">
        <f t="shared" ca="1" si="271"/>
        <v>0</v>
      </c>
      <c r="V713" s="80">
        <f t="shared" ca="1" si="272"/>
        <v>0</v>
      </c>
      <c r="W713" s="80">
        <f t="shared" ca="1" si="273"/>
        <v>0</v>
      </c>
      <c r="X713">
        <f t="shared" ca="1" si="284"/>
        <v>0</v>
      </c>
      <c r="Y713" s="35">
        <f t="shared" ca="1" si="274"/>
        <v>0</v>
      </c>
      <c r="Z713" s="35">
        <f t="shared" ca="1" si="285"/>
        <v>0</v>
      </c>
      <c r="AA713" s="42">
        <f t="shared" ca="1" si="286"/>
        <v>0</v>
      </c>
      <c r="AB713" s="42">
        <f t="shared" ca="1" si="287"/>
        <v>0</v>
      </c>
    </row>
    <row r="714" spans="2:28" x14ac:dyDescent="0.25">
      <c r="B714">
        <v>712</v>
      </c>
      <c r="C714" s="35">
        <f t="shared" ca="1" si="281"/>
        <v>-27000</v>
      </c>
      <c r="D714" s="46">
        <f ca="1">IF(AB713&gt;0,ROUND(PMT(EvalSheet!$F$92/12,EvalSheet!$F$96*12,-C714),5),0)</f>
        <v>0</v>
      </c>
      <c r="E714" s="6">
        <f t="shared" ca="1" si="275"/>
        <v>0</v>
      </c>
      <c r="F714" s="2">
        <f t="shared" ca="1" si="264"/>
        <v>0</v>
      </c>
      <c r="G714" s="80">
        <f t="shared" ca="1" si="265"/>
        <v>0</v>
      </c>
      <c r="H714" s="79">
        <f t="shared" ca="1" si="266"/>
        <v>0</v>
      </c>
      <c r="I714" s="80">
        <f t="shared" ca="1" si="267"/>
        <v>0</v>
      </c>
      <c r="J714" s="80">
        <f t="shared" ca="1" si="268"/>
        <v>0</v>
      </c>
      <c r="K714" s="6">
        <f t="shared" ca="1" si="276"/>
        <v>0</v>
      </c>
      <c r="L714" s="7">
        <v>0</v>
      </c>
      <c r="M714" s="7">
        <f t="shared" ca="1" si="277"/>
        <v>0</v>
      </c>
      <c r="N714" s="7">
        <f t="shared" ca="1" si="278"/>
        <v>0</v>
      </c>
      <c r="O714" s="7">
        <f t="shared" ca="1" si="279"/>
        <v>0</v>
      </c>
      <c r="P714" s="7">
        <f t="shared" ca="1" si="280"/>
        <v>0</v>
      </c>
      <c r="Q714" s="6">
        <f t="shared" ca="1" si="282"/>
        <v>0</v>
      </c>
      <c r="R714" s="7">
        <f t="shared" ca="1" si="283"/>
        <v>0</v>
      </c>
      <c r="S714" s="2">
        <f t="shared" ca="1" si="269"/>
        <v>0</v>
      </c>
      <c r="T714" s="80">
        <f t="shared" ca="1" si="270"/>
        <v>0</v>
      </c>
      <c r="U714" s="79">
        <f t="shared" ca="1" si="271"/>
        <v>0</v>
      </c>
      <c r="V714" s="80">
        <f t="shared" ca="1" si="272"/>
        <v>0</v>
      </c>
      <c r="W714" s="80">
        <f t="shared" ca="1" si="273"/>
        <v>0</v>
      </c>
      <c r="X714">
        <f t="shared" ca="1" si="284"/>
        <v>0</v>
      </c>
      <c r="Y714" s="35">
        <f t="shared" ca="1" si="274"/>
        <v>0</v>
      </c>
      <c r="Z714" s="35">
        <f t="shared" ca="1" si="285"/>
        <v>0</v>
      </c>
      <c r="AA714" s="42">
        <f t="shared" ca="1" si="286"/>
        <v>0</v>
      </c>
      <c r="AB714" s="42">
        <f t="shared" ca="1" si="287"/>
        <v>0</v>
      </c>
    </row>
    <row r="715" spans="2:28" x14ac:dyDescent="0.25">
      <c r="B715">
        <v>713</v>
      </c>
      <c r="C715" s="35">
        <f t="shared" ca="1" si="281"/>
        <v>-27000</v>
      </c>
      <c r="D715" s="46">
        <f ca="1">IF(AB714&gt;0,ROUND(PMT(EvalSheet!$F$92/12,EvalSheet!$F$96*12,-C715),5),0)</f>
        <v>0</v>
      </c>
      <c r="E715" s="6">
        <f t="shared" ca="1" si="275"/>
        <v>0</v>
      </c>
      <c r="F715" s="2">
        <f t="shared" ca="1" si="264"/>
        <v>0</v>
      </c>
      <c r="G715" s="80">
        <f t="shared" ca="1" si="265"/>
        <v>0</v>
      </c>
      <c r="H715" s="79">
        <f t="shared" ca="1" si="266"/>
        <v>0</v>
      </c>
      <c r="I715" s="80">
        <f t="shared" ca="1" si="267"/>
        <v>0</v>
      </c>
      <c r="J715" s="80">
        <f t="shared" ca="1" si="268"/>
        <v>0</v>
      </c>
      <c r="K715" s="6">
        <f t="shared" ca="1" si="276"/>
        <v>0</v>
      </c>
      <c r="L715" s="7">
        <v>0</v>
      </c>
      <c r="M715" s="7">
        <f t="shared" ca="1" si="277"/>
        <v>0</v>
      </c>
      <c r="N715" s="7">
        <f t="shared" ca="1" si="278"/>
        <v>0</v>
      </c>
      <c r="O715" s="7">
        <f t="shared" ca="1" si="279"/>
        <v>0</v>
      </c>
      <c r="P715" s="7">
        <f t="shared" ca="1" si="280"/>
        <v>0</v>
      </c>
      <c r="Q715" s="6">
        <f t="shared" ca="1" si="282"/>
        <v>0</v>
      </c>
      <c r="R715" s="7">
        <f t="shared" ca="1" si="283"/>
        <v>0</v>
      </c>
      <c r="S715" s="2">
        <f t="shared" ca="1" si="269"/>
        <v>0</v>
      </c>
      <c r="T715" s="80">
        <f t="shared" ca="1" si="270"/>
        <v>0</v>
      </c>
      <c r="U715" s="79">
        <f t="shared" ca="1" si="271"/>
        <v>0</v>
      </c>
      <c r="V715" s="80">
        <f t="shared" ca="1" si="272"/>
        <v>0</v>
      </c>
      <c r="W715" s="80">
        <f t="shared" ca="1" si="273"/>
        <v>0</v>
      </c>
      <c r="X715">
        <f t="shared" ca="1" si="284"/>
        <v>0</v>
      </c>
      <c r="Y715" s="35">
        <f t="shared" ca="1" si="274"/>
        <v>0</v>
      </c>
      <c r="Z715" s="35">
        <f t="shared" ca="1" si="285"/>
        <v>0</v>
      </c>
      <c r="AA715" s="42">
        <f t="shared" ca="1" si="286"/>
        <v>0</v>
      </c>
      <c r="AB715" s="42">
        <f t="shared" ca="1" si="287"/>
        <v>0</v>
      </c>
    </row>
    <row r="716" spans="2:28" x14ac:dyDescent="0.25">
      <c r="B716">
        <v>714</v>
      </c>
      <c r="C716" s="35">
        <f t="shared" ca="1" si="281"/>
        <v>-27000</v>
      </c>
      <c r="D716" s="46">
        <f ca="1">IF(AB715&gt;0,ROUND(PMT(EvalSheet!$F$92/12,EvalSheet!$F$96*12,-C716),5),0)</f>
        <v>0</v>
      </c>
      <c r="E716" s="6">
        <f t="shared" ca="1" si="275"/>
        <v>0</v>
      </c>
      <c r="F716" s="2">
        <f t="shared" ca="1" si="264"/>
        <v>0</v>
      </c>
      <c r="G716" s="80">
        <f t="shared" ca="1" si="265"/>
        <v>0</v>
      </c>
      <c r="H716" s="79">
        <f t="shared" ca="1" si="266"/>
        <v>0</v>
      </c>
      <c r="I716" s="80">
        <f t="shared" ca="1" si="267"/>
        <v>0</v>
      </c>
      <c r="J716" s="80">
        <f t="shared" ca="1" si="268"/>
        <v>0</v>
      </c>
      <c r="K716" s="6">
        <f t="shared" ca="1" si="276"/>
        <v>0</v>
      </c>
      <c r="L716" s="7">
        <v>0</v>
      </c>
      <c r="M716" s="7">
        <f t="shared" ca="1" si="277"/>
        <v>0</v>
      </c>
      <c r="N716" s="7">
        <f t="shared" ca="1" si="278"/>
        <v>0</v>
      </c>
      <c r="O716" s="7">
        <f t="shared" ca="1" si="279"/>
        <v>0</v>
      </c>
      <c r="P716" s="7">
        <f t="shared" ca="1" si="280"/>
        <v>0</v>
      </c>
      <c r="Q716" s="6">
        <f t="shared" ca="1" si="282"/>
        <v>0</v>
      </c>
      <c r="R716" s="7">
        <f t="shared" ca="1" si="283"/>
        <v>0</v>
      </c>
      <c r="S716" s="2">
        <f t="shared" ca="1" si="269"/>
        <v>0</v>
      </c>
      <c r="T716" s="80">
        <f t="shared" ca="1" si="270"/>
        <v>0</v>
      </c>
      <c r="U716" s="79">
        <f t="shared" ca="1" si="271"/>
        <v>0</v>
      </c>
      <c r="V716" s="80">
        <f t="shared" ca="1" si="272"/>
        <v>0</v>
      </c>
      <c r="W716" s="80">
        <f t="shared" ca="1" si="273"/>
        <v>0</v>
      </c>
      <c r="X716">
        <f t="shared" ca="1" si="284"/>
        <v>0</v>
      </c>
      <c r="Y716" s="35">
        <f t="shared" ca="1" si="274"/>
        <v>0</v>
      </c>
      <c r="Z716" s="35">
        <f t="shared" ca="1" si="285"/>
        <v>0</v>
      </c>
      <c r="AA716" s="42">
        <f t="shared" ca="1" si="286"/>
        <v>0</v>
      </c>
      <c r="AB716" s="42">
        <f t="shared" ca="1" si="287"/>
        <v>0</v>
      </c>
    </row>
    <row r="717" spans="2:28" x14ac:dyDescent="0.25">
      <c r="B717">
        <v>715</v>
      </c>
      <c r="C717" s="35">
        <f t="shared" ca="1" si="281"/>
        <v>-27000</v>
      </c>
      <c r="D717" s="46">
        <f ca="1">IF(AB716&gt;0,ROUND(PMT(EvalSheet!$F$92/12,EvalSheet!$F$96*12,-C717),5),0)</f>
        <v>0</v>
      </c>
      <c r="E717" s="6">
        <f t="shared" ca="1" si="275"/>
        <v>0</v>
      </c>
      <c r="F717" s="2">
        <f t="shared" ca="1" si="264"/>
        <v>0</v>
      </c>
      <c r="G717" s="80">
        <f t="shared" ca="1" si="265"/>
        <v>0</v>
      </c>
      <c r="H717" s="79">
        <f t="shared" ca="1" si="266"/>
        <v>0</v>
      </c>
      <c r="I717" s="80">
        <f t="shared" ca="1" si="267"/>
        <v>0</v>
      </c>
      <c r="J717" s="80">
        <f t="shared" ca="1" si="268"/>
        <v>0</v>
      </c>
      <c r="K717" s="6">
        <f t="shared" ca="1" si="276"/>
        <v>0</v>
      </c>
      <c r="L717" s="7">
        <v>0</v>
      </c>
      <c r="M717" s="7">
        <f t="shared" ca="1" si="277"/>
        <v>0</v>
      </c>
      <c r="N717" s="7">
        <f t="shared" ca="1" si="278"/>
        <v>0</v>
      </c>
      <c r="O717" s="7">
        <f t="shared" ca="1" si="279"/>
        <v>0</v>
      </c>
      <c r="P717" s="7">
        <f t="shared" ca="1" si="280"/>
        <v>0</v>
      </c>
      <c r="Q717" s="6">
        <f t="shared" ca="1" si="282"/>
        <v>0</v>
      </c>
      <c r="R717" s="7">
        <f t="shared" ca="1" si="283"/>
        <v>0</v>
      </c>
      <c r="S717" s="2">
        <f t="shared" ca="1" si="269"/>
        <v>0</v>
      </c>
      <c r="T717" s="80">
        <f t="shared" ca="1" si="270"/>
        <v>0</v>
      </c>
      <c r="U717" s="79">
        <f t="shared" ca="1" si="271"/>
        <v>0</v>
      </c>
      <c r="V717" s="80">
        <f t="shared" ca="1" si="272"/>
        <v>0</v>
      </c>
      <c r="W717" s="80">
        <f t="shared" ca="1" si="273"/>
        <v>0</v>
      </c>
      <c r="X717">
        <f t="shared" ca="1" si="284"/>
        <v>0</v>
      </c>
      <c r="Y717" s="35">
        <f t="shared" ca="1" si="274"/>
        <v>0</v>
      </c>
      <c r="Z717" s="35">
        <f t="shared" ca="1" si="285"/>
        <v>0</v>
      </c>
      <c r="AA717" s="42">
        <f t="shared" ca="1" si="286"/>
        <v>0</v>
      </c>
      <c r="AB717" s="42">
        <f t="shared" ca="1" si="287"/>
        <v>0</v>
      </c>
    </row>
    <row r="718" spans="2:28" x14ac:dyDescent="0.25">
      <c r="B718">
        <v>716</v>
      </c>
      <c r="C718" s="35">
        <f t="shared" ca="1" si="281"/>
        <v>-27000</v>
      </c>
      <c r="D718" s="46">
        <f ca="1">IF(AB717&gt;0,ROUND(PMT(EvalSheet!$F$92/12,EvalSheet!$F$96*12,-C718),5),0)</f>
        <v>0</v>
      </c>
      <c r="E718" s="6">
        <f t="shared" ca="1" si="275"/>
        <v>0</v>
      </c>
      <c r="F718" s="2">
        <f t="shared" ca="1" si="264"/>
        <v>0</v>
      </c>
      <c r="G718" s="80">
        <f t="shared" ca="1" si="265"/>
        <v>0</v>
      </c>
      <c r="H718" s="79">
        <f t="shared" ca="1" si="266"/>
        <v>0</v>
      </c>
      <c r="I718" s="80">
        <f t="shared" ca="1" si="267"/>
        <v>0</v>
      </c>
      <c r="J718" s="80">
        <f t="shared" ca="1" si="268"/>
        <v>0</v>
      </c>
      <c r="K718" s="6">
        <f t="shared" ca="1" si="276"/>
        <v>0</v>
      </c>
      <c r="L718" s="7">
        <v>0</v>
      </c>
      <c r="M718" s="7">
        <f t="shared" ca="1" si="277"/>
        <v>0</v>
      </c>
      <c r="N718" s="7">
        <f t="shared" ca="1" si="278"/>
        <v>0</v>
      </c>
      <c r="O718" s="7">
        <f t="shared" ca="1" si="279"/>
        <v>0</v>
      </c>
      <c r="P718" s="7">
        <f t="shared" ca="1" si="280"/>
        <v>0</v>
      </c>
      <c r="Q718" s="6">
        <f t="shared" ca="1" si="282"/>
        <v>0</v>
      </c>
      <c r="R718" s="7">
        <f t="shared" ca="1" si="283"/>
        <v>0</v>
      </c>
      <c r="S718" s="2">
        <f t="shared" ca="1" si="269"/>
        <v>0</v>
      </c>
      <c r="T718" s="80">
        <f t="shared" ca="1" si="270"/>
        <v>0</v>
      </c>
      <c r="U718" s="79">
        <f t="shared" ca="1" si="271"/>
        <v>0</v>
      </c>
      <c r="V718" s="80">
        <f t="shared" ca="1" si="272"/>
        <v>0</v>
      </c>
      <c r="W718" s="80">
        <f t="shared" ca="1" si="273"/>
        <v>0</v>
      </c>
      <c r="X718">
        <f t="shared" ca="1" si="284"/>
        <v>0</v>
      </c>
      <c r="Y718" s="35">
        <f t="shared" ca="1" si="274"/>
        <v>0</v>
      </c>
      <c r="Z718" s="35">
        <f t="shared" ca="1" si="285"/>
        <v>0</v>
      </c>
      <c r="AA718" s="42">
        <f t="shared" ca="1" si="286"/>
        <v>0</v>
      </c>
      <c r="AB718" s="42">
        <f t="shared" ca="1" si="287"/>
        <v>0</v>
      </c>
    </row>
    <row r="719" spans="2:28" x14ac:dyDescent="0.25">
      <c r="B719">
        <v>717</v>
      </c>
      <c r="C719" s="35">
        <f t="shared" ca="1" si="281"/>
        <v>-27000</v>
      </c>
      <c r="D719" s="46">
        <f ca="1">IF(AB718&gt;0,ROUND(PMT(EvalSheet!$F$92/12,EvalSheet!$F$96*12,-C719),5),0)</f>
        <v>0</v>
      </c>
      <c r="E719" s="6">
        <f t="shared" ca="1" si="275"/>
        <v>0</v>
      </c>
      <c r="F719" s="2">
        <f t="shared" ca="1" si="264"/>
        <v>0</v>
      </c>
      <c r="G719" s="80">
        <f t="shared" ca="1" si="265"/>
        <v>0</v>
      </c>
      <c r="H719" s="79">
        <f t="shared" ca="1" si="266"/>
        <v>0</v>
      </c>
      <c r="I719" s="80">
        <f t="shared" ca="1" si="267"/>
        <v>0</v>
      </c>
      <c r="J719" s="80">
        <f t="shared" ca="1" si="268"/>
        <v>0</v>
      </c>
      <c r="K719" s="6">
        <f t="shared" ca="1" si="276"/>
        <v>0</v>
      </c>
      <c r="L719" s="7">
        <v>0</v>
      </c>
      <c r="M719" s="7">
        <f t="shared" ca="1" si="277"/>
        <v>0</v>
      </c>
      <c r="N719" s="7">
        <f t="shared" ca="1" si="278"/>
        <v>0</v>
      </c>
      <c r="O719" s="7">
        <f t="shared" ca="1" si="279"/>
        <v>0</v>
      </c>
      <c r="P719" s="7">
        <f t="shared" ca="1" si="280"/>
        <v>0</v>
      </c>
      <c r="Q719" s="6">
        <f t="shared" ca="1" si="282"/>
        <v>0</v>
      </c>
      <c r="R719" s="7">
        <f t="shared" ca="1" si="283"/>
        <v>0</v>
      </c>
      <c r="S719" s="2">
        <f t="shared" ca="1" si="269"/>
        <v>0</v>
      </c>
      <c r="T719" s="80">
        <f t="shared" ca="1" si="270"/>
        <v>0</v>
      </c>
      <c r="U719" s="79">
        <f t="shared" ca="1" si="271"/>
        <v>0</v>
      </c>
      <c r="V719" s="80">
        <f t="shared" ca="1" si="272"/>
        <v>0</v>
      </c>
      <c r="W719" s="80">
        <f t="shared" ca="1" si="273"/>
        <v>0</v>
      </c>
      <c r="X719">
        <f t="shared" ca="1" si="284"/>
        <v>0</v>
      </c>
      <c r="Y719" s="35">
        <f t="shared" ca="1" si="274"/>
        <v>0</v>
      </c>
      <c r="Z719" s="35">
        <f t="shared" ca="1" si="285"/>
        <v>0</v>
      </c>
      <c r="AA719" s="42">
        <f t="shared" ca="1" si="286"/>
        <v>0</v>
      </c>
      <c r="AB719" s="42">
        <f t="shared" ca="1" si="287"/>
        <v>0</v>
      </c>
    </row>
    <row r="720" spans="2:28" x14ac:dyDescent="0.25">
      <c r="B720">
        <v>718</v>
      </c>
      <c r="C720" s="35">
        <f t="shared" ca="1" si="281"/>
        <v>-27000</v>
      </c>
      <c r="D720" s="46">
        <f ca="1">IF(AB719&gt;0,ROUND(PMT(EvalSheet!$F$92/12,EvalSheet!$F$96*12,-C720),5),0)</f>
        <v>0</v>
      </c>
      <c r="E720" s="6">
        <f t="shared" ca="1" si="275"/>
        <v>0</v>
      </c>
      <c r="F720" s="2">
        <f t="shared" ca="1" si="264"/>
        <v>0</v>
      </c>
      <c r="G720" s="80">
        <f t="shared" ca="1" si="265"/>
        <v>0</v>
      </c>
      <c r="H720" s="79">
        <f t="shared" ca="1" si="266"/>
        <v>0</v>
      </c>
      <c r="I720" s="80">
        <f t="shared" ca="1" si="267"/>
        <v>0</v>
      </c>
      <c r="J720" s="80">
        <f t="shared" ca="1" si="268"/>
        <v>0</v>
      </c>
      <c r="K720" s="6">
        <f t="shared" ca="1" si="276"/>
        <v>0</v>
      </c>
      <c r="L720" s="7">
        <v>0</v>
      </c>
      <c r="M720" s="7">
        <f t="shared" ca="1" si="277"/>
        <v>0</v>
      </c>
      <c r="N720" s="7">
        <f t="shared" ca="1" si="278"/>
        <v>0</v>
      </c>
      <c r="O720" s="7">
        <f t="shared" ca="1" si="279"/>
        <v>0</v>
      </c>
      <c r="P720" s="7">
        <f t="shared" ca="1" si="280"/>
        <v>0</v>
      </c>
      <c r="Q720" s="6">
        <f t="shared" ca="1" si="282"/>
        <v>0</v>
      </c>
      <c r="R720" s="7">
        <f t="shared" ca="1" si="283"/>
        <v>0</v>
      </c>
      <c r="S720" s="2">
        <f t="shared" ca="1" si="269"/>
        <v>0</v>
      </c>
      <c r="T720" s="80">
        <f t="shared" ca="1" si="270"/>
        <v>0</v>
      </c>
      <c r="U720" s="79">
        <f t="shared" ca="1" si="271"/>
        <v>0</v>
      </c>
      <c r="V720" s="80">
        <f t="shared" ca="1" si="272"/>
        <v>0</v>
      </c>
      <c r="W720" s="80">
        <f t="shared" ca="1" si="273"/>
        <v>0</v>
      </c>
      <c r="X720">
        <f t="shared" ca="1" si="284"/>
        <v>0</v>
      </c>
      <c r="Y720" s="35">
        <f t="shared" ca="1" si="274"/>
        <v>0</v>
      </c>
      <c r="Z720" s="35">
        <f t="shared" ca="1" si="285"/>
        <v>0</v>
      </c>
      <c r="AA720" s="42">
        <f t="shared" ca="1" si="286"/>
        <v>0</v>
      </c>
      <c r="AB720" s="42">
        <f t="shared" ca="1" si="287"/>
        <v>0</v>
      </c>
    </row>
    <row r="721" spans="2:28" x14ac:dyDescent="0.25">
      <c r="B721">
        <v>719</v>
      </c>
      <c r="C721" s="35">
        <f t="shared" ca="1" si="281"/>
        <v>-27000</v>
      </c>
      <c r="D721" s="46">
        <f ca="1">IF(AB720&gt;0,ROUND(PMT(EvalSheet!$F$92/12,EvalSheet!$F$96*12,-C721),5),0)</f>
        <v>0</v>
      </c>
      <c r="E721" s="6">
        <f t="shared" ca="1" si="275"/>
        <v>0</v>
      </c>
      <c r="F721" s="2">
        <f t="shared" ca="1" si="264"/>
        <v>0</v>
      </c>
      <c r="G721" s="80">
        <f t="shared" ca="1" si="265"/>
        <v>0</v>
      </c>
      <c r="H721" s="79">
        <f t="shared" ca="1" si="266"/>
        <v>0</v>
      </c>
      <c r="I721" s="80">
        <f t="shared" ca="1" si="267"/>
        <v>0</v>
      </c>
      <c r="J721" s="80">
        <f t="shared" ca="1" si="268"/>
        <v>0</v>
      </c>
      <c r="K721" s="6">
        <f t="shared" ca="1" si="276"/>
        <v>0</v>
      </c>
      <c r="L721" s="7">
        <v>0</v>
      </c>
      <c r="M721" s="7">
        <f t="shared" ca="1" si="277"/>
        <v>0</v>
      </c>
      <c r="N721" s="7">
        <f t="shared" ca="1" si="278"/>
        <v>0</v>
      </c>
      <c r="O721" s="7">
        <f t="shared" ca="1" si="279"/>
        <v>0</v>
      </c>
      <c r="P721" s="7">
        <f t="shared" ca="1" si="280"/>
        <v>0</v>
      </c>
      <c r="Q721" s="6">
        <f t="shared" ca="1" si="282"/>
        <v>0</v>
      </c>
      <c r="R721" s="7">
        <f t="shared" ca="1" si="283"/>
        <v>0</v>
      </c>
      <c r="S721" s="2">
        <f t="shared" ca="1" si="269"/>
        <v>0</v>
      </c>
      <c r="T721" s="80">
        <f t="shared" ca="1" si="270"/>
        <v>0</v>
      </c>
      <c r="U721" s="79">
        <f t="shared" ca="1" si="271"/>
        <v>0</v>
      </c>
      <c r="V721" s="80">
        <f t="shared" ca="1" si="272"/>
        <v>0</v>
      </c>
      <c r="W721" s="80">
        <f t="shared" ca="1" si="273"/>
        <v>0</v>
      </c>
      <c r="X721">
        <f t="shared" ca="1" si="284"/>
        <v>0</v>
      </c>
      <c r="Y721" s="35">
        <f t="shared" ca="1" si="274"/>
        <v>0</v>
      </c>
      <c r="Z721" s="35">
        <f t="shared" ca="1" si="285"/>
        <v>0</v>
      </c>
      <c r="AA721" s="42">
        <f t="shared" ca="1" si="286"/>
        <v>0</v>
      </c>
      <c r="AB721" s="42">
        <f t="shared" ca="1" si="287"/>
        <v>0</v>
      </c>
    </row>
    <row r="722" spans="2:28" x14ac:dyDescent="0.25">
      <c r="B722">
        <v>720</v>
      </c>
      <c r="C722" s="35">
        <f t="shared" ca="1" si="281"/>
        <v>-27000</v>
      </c>
      <c r="D722" s="46">
        <f ca="1">IF(AB721&gt;0,ROUND(PMT(EvalSheet!$F$92/12,EvalSheet!$F$96*12,-C722),5),0)</f>
        <v>0</v>
      </c>
      <c r="E722" s="6">
        <f t="shared" ca="1" si="275"/>
        <v>0</v>
      </c>
      <c r="F722" s="2">
        <f t="shared" ca="1" si="264"/>
        <v>0</v>
      </c>
      <c r="G722" s="80">
        <f t="shared" ca="1" si="265"/>
        <v>0</v>
      </c>
      <c r="H722" s="79">
        <f t="shared" ca="1" si="266"/>
        <v>0</v>
      </c>
      <c r="I722" s="80">
        <f t="shared" ca="1" si="267"/>
        <v>0</v>
      </c>
      <c r="J722" s="80">
        <f t="shared" ca="1" si="268"/>
        <v>0</v>
      </c>
      <c r="K722" s="6">
        <f t="shared" ca="1" si="276"/>
        <v>0</v>
      </c>
      <c r="L722" s="7">
        <v>0</v>
      </c>
      <c r="M722" s="7">
        <f t="shared" ca="1" si="277"/>
        <v>0</v>
      </c>
      <c r="N722" s="7">
        <f t="shared" ca="1" si="278"/>
        <v>0</v>
      </c>
      <c r="O722" s="7">
        <f t="shared" ca="1" si="279"/>
        <v>0</v>
      </c>
      <c r="P722" s="7">
        <f t="shared" ca="1" si="280"/>
        <v>0</v>
      </c>
      <c r="Q722" s="6">
        <f t="shared" ca="1" si="282"/>
        <v>0</v>
      </c>
      <c r="R722" s="7">
        <f t="shared" ca="1" si="283"/>
        <v>0</v>
      </c>
      <c r="S722" s="2">
        <f t="shared" ca="1" si="269"/>
        <v>0</v>
      </c>
      <c r="T722" s="80">
        <f t="shared" ca="1" si="270"/>
        <v>0</v>
      </c>
      <c r="U722" s="79">
        <f t="shared" ca="1" si="271"/>
        <v>0</v>
      </c>
      <c r="V722" s="80">
        <f t="shared" ca="1" si="272"/>
        <v>0</v>
      </c>
      <c r="W722" s="80">
        <f t="shared" ca="1" si="273"/>
        <v>0</v>
      </c>
      <c r="X722">
        <f t="shared" ca="1" si="284"/>
        <v>0</v>
      </c>
      <c r="Y722" s="35">
        <f t="shared" ca="1" si="274"/>
        <v>0</v>
      </c>
      <c r="Z722" s="35">
        <f t="shared" ca="1" si="285"/>
        <v>0</v>
      </c>
      <c r="AA722" s="42">
        <f t="shared" ca="1" si="286"/>
        <v>0</v>
      </c>
      <c r="AB722" s="42">
        <f t="shared" ca="1" si="287"/>
        <v>0</v>
      </c>
    </row>
    <row r="723" spans="2:28" x14ac:dyDescent="0.25">
      <c r="B723">
        <v>721</v>
      </c>
      <c r="C723" s="35">
        <f t="shared" ca="1" si="281"/>
        <v>-27000</v>
      </c>
      <c r="D723" s="46">
        <f ca="1">IF(AB722&gt;0,ROUND(PMT(EvalSheet!$F$92/12,EvalSheet!$F$96*12,-C723),5),0)</f>
        <v>0</v>
      </c>
      <c r="E723" s="6">
        <f t="shared" ca="1" si="275"/>
        <v>0</v>
      </c>
      <c r="F723" s="2">
        <f t="shared" ca="1" si="264"/>
        <v>0</v>
      </c>
      <c r="G723" s="80">
        <f t="shared" ca="1" si="265"/>
        <v>0</v>
      </c>
      <c r="H723" s="79">
        <f t="shared" ca="1" si="266"/>
        <v>0</v>
      </c>
      <c r="I723" s="80">
        <f t="shared" ca="1" si="267"/>
        <v>0</v>
      </c>
      <c r="J723" s="80">
        <f t="shared" ca="1" si="268"/>
        <v>0</v>
      </c>
      <c r="K723" s="6">
        <f t="shared" ca="1" si="276"/>
        <v>0</v>
      </c>
      <c r="L723" s="7">
        <v>0</v>
      </c>
      <c r="M723" s="7">
        <f t="shared" ca="1" si="277"/>
        <v>0</v>
      </c>
      <c r="N723" s="7">
        <f t="shared" ca="1" si="278"/>
        <v>0</v>
      </c>
      <c r="O723" s="7">
        <f t="shared" ca="1" si="279"/>
        <v>0</v>
      </c>
      <c r="P723" s="7">
        <f t="shared" ca="1" si="280"/>
        <v>0</v>
      </c>
      <c r="Q723" s="6">
        <f t="shared" ca="1" si="282"/>
        <v>0</v>
      </c>
      <c r="R723" s="7">
        <f t="shared" ca="1" si="283"/>
        <v>0</v>
      </c>
      <c r="S723" s="2">
        <f t="shared" ca="1" si="269"/>
        <v>0</v>
      </c>
      <c r="T723" s="80">
        <f t="shared" ca="1" si="270"/>
        <v>0</v>
      </c>
      <c r="U723" s="79">
        <f t="shared" ca="1" si="271"/>
        <v>0</v>
      </c>
      <c r="V723" s="80">
        <f t="shared" ca="1" si="272"/>
        <v>0</v>
      </c>
      <c r="W723" s="80">
        <f t="shared" ca="1" si="273"/>
        <v>0</v>
      </c>
      <c r="X723">
        <f t="shared" ca="1" si="284"/>
        <v>0</v>
      </c>
      <c r="Y723" s="35">
        <f t="shared" ca="1" si="274"/>
        <v>0</v>
      </c>
      <c r="Z723" s="35">
        <f t="shared" ca="1" si="285"/>
        <v>0</v>
      </c>
      <c r="AA723" s="42">
        <f t="shared" ca="1" si="286"/>
        <v>0</v>
      </c>
      <c r="AB723" s="42">
        <f t="shared" ca="1" si="287"/>
        <v>0</v>
      </c>
    </row>
    <row r="724" spans="2:28" x14ac:dyDescent="0.25">
      <c r="B724">
        <v>722</v>
      </c>
      <c r="C724" s="35">
        <f t="shared" ca="1" si="281"/>
        <v>-27000</v>
      </c>
      <c r="D724" s="46">
        <f ca="1">IF(AB723&gt;0,ROUND(PMT(EvalSheet!$F$92/12,EvalSheet!$F$96*12,-C724),5),0)</f>
        <v>0</v>
      </c>
      <c r="E724" s="6">
        <f t="shared" ca="1" si="275"/>
        <v>0</v>
      </c>
      <c r="F724" s="2">
        <f t="shared" ca="1" si="264"/>
        <v>0</v>
      </c>
      <c r="G724" s="80">
        <f t="shared" ca="1" si="265"/>
        <v>0</v>
      </c>
      <c r="H724" s="79">
        <f t="shared" ca="1" si="266"/>
        <v>0</v>
      </c>
      <c r="I724" s="80">
        <f t="shared" ca="1" si="267"/>
        <v>0</v>
      </c>
      <c r="J724" s="80">
        <f t="shared" ca="1" si="268"/>
        <v>0</v>
      </c>
      <c r="K724" s="6">
        <f t="shared" ca="1" si="276"/>
        <v>0</v>
      </c>
      <c r="L724" s="7">
        <v>0</v>
      </c>
      <c r="M724" s="7">
        <f t="shared" ca="1" si="277"/>
        <v>0</v>
      </c>
      <c r="N724" s="7">
        <f t="shared" ca="1" si="278"/>
        <v>0</v>
      </c>
      <c r="O724" s="7">
        <f t="shared" ca="1" si="279"/>
        <v>0</v>
      </c>
      <c r="P724" s="7">
        <f t="shared" ca="1" si="280"/>
        <v>0</v>
      </c>
      <c r="Q724" s="6">
        <f t="shared" ca="1" si="282"/>
        <v>0</v>
      </c>
      <c r="R724" s="7">
        <f t="shared" ca="1" si="283"/>
        <v>0</v>
      </c>
      <c r="S724" s="2">
        <f t="shared" ca="1" si="269"/>
        <v>0</v>
      </c>
      <c r="T724" s="80">
        <f t="shared" ca="1" si="270"/>
        <v>0</v>
      </c>
      <c r="U724" s="79">
        <f t="shared" ca="1" si="271"/>
        <v>0</v>
      </c>
      <c r="V724" s="80">
        <f t="shared" ca="1" si="272"/>
        <v>0</v>
      </c>
      <c r="W724" s="80">
        <f t="shared" ca="1" si="273"/>
        <v>0</v>
      </c>
      <c r="X724">
        <f t="shared" ca="1" si="284"/>
        <v>0</v>
      </c>
      <c r="Y724" s="35">
        <f t="shared" ca="1" si="274"/>
        <v>0</v>
      </c>
      <c r="Z724" s="35">
        <f t="shared" ca="1" si="285"/>
        <v>0</v>
      </c>
      <c r="AA724" s="42">
        <f t="shared" ca="1" si="286"/>
        <v>0</v>
      </c>
      <c r="AB724" s="42">
        <f t="shared" ca="1" si="287"/>
        <v>0</v>
      </c>
    </row>
    <row r="725" spans="2:28" x14ac:dyDescent="0.25">
      <c r="B725">
        <v>723</v>
      </c>
      <c r="C725" s="35">
        <f t="shared" ca="1" si="281"/>
        <v>-27000</v>
      </c>
      <c r="D725" s="46">
        <f ca="1">IF(AB724&gt;0,ROUND(PMT(EvalSheet!$F$92/12,EvalSheet!$F$96*12,-C725),5),0)</f>
        <v>0</v>
      </c>
      <c r="E725" s="6">
        <f t="shared" ca="1" si="275"/>
        <v>0</v>
      </c>
      <c r="F725" s="2">
        <f t="shared" ca="1" si="264"/>
        <v>0</v>
      </c>
      <c r="G725" s="80">
        <f t="shared" ca="1" si="265"/>
        <v>0</v>
      </c>
      <c r="H725" s="79">
        <f t="shared" ca="1" si="266"/>
        <v>0</v>
      </c>
      <c r="I725" s="80">
        <f t="shared" ca="1" si="267"/>
        <v>0</v>
      </c>
      <c r="J725" s="80">
        <f t="shared" ca="1" si="268"/>
        <v>0</v>
      </c>
      <c r="K725" s="6">
        <f t="shared" ca="1" si="276"/>
        <v>0</v>
      </c>
      <c r="L725" s="7">
        <v>0</v>
      </c>
      <c r="M725" s="7">
        <f t="shared" ca="1" si="277"/>
        <v>0</v>
      </c>
      <c r="N725" s="7">
        <f t="shared" ca="1" si="278"/>
        <v>0</v>
      </c>
      <c r="O725" s="7">
        <f t="shared" ca="1" si="279"/>
        <v>0</v>
      </c>
      <c r="P725" s="7">
        <f t="shared" ca="1" si="280"/>
        <v>0</v>
      </c>
      <c r="Q725" s="6">
        <f t="shared" ca="1" si="282"/>
        <v>0</v>
      </c>
      <c r="R725" s="7">
        <f t="shared" ca="1" si="283"/>
        <v>0</v>
      </c>
      <c r="S725" s="2">
        <f t="shared" ca="1" si="269"/>
        <v>0</v>
      </c>
      <c r="T725" s="80">
        <f t="shared" ca="1" si="270"/>
        <v>0</v>
      </c>
      <c r="U725" s="79">
        <f t="shared" ca="1" si="271"/>
        <v>0</v>
      </c>
      <c r="V725" s="80">
        <f t="shared" ca="1" si="272"/>
        <v>0</v>
      </c>
      <c r="W725" s="80">
        <f t="shared" ca="1" si="273"/>
        <v>0</v>
      </c>
      <c r="X725">
        <f t="shared" ca="1" si="284"/>
        <v>0</v>
      </c>
      <c r="Y725" s="35">
        <f t="shared" ca="1" si="274"/>
        <v>0</v>
      </c>
      <c r="Z725" s="35">
        <f t="shared" ca="1" si="285"/>
        <v>0</v>
      </c>
      <c r="AA725" s="42">
        <f t="shared" ca="1" si="286"/>
        <v>0</v>
      </c>
      <c r="AB725" s="42">
        <f t="shared" ca="1" si="287"/>
        <v>0</v>
      </c>
    </row>
    <row r="726" spans="2:28" x14ac:dyDescent="0.25">
      <c r="B726">
        <v>724</v>
      </c>
      <c r="C726" s="35">
        <f t="shared" ca="1" si="281"/>
        <v>-27000</v>
      </c>
      <c r="D726" s="46">
        <f ca="1">IF(AB725&gt;0,ROUND(PMT(EvalSheet!$F$92/12,EvalSheet!$F$96*12,-C726),5),0)</f>
        <v>0</v>
      </c>
      <c r="E726" s="6">
        <f t="shared" ca="1" si="275"/>
        <v>0</v>
      </c>
      <c r="F726" s="2">
        <f t="shared" ca="1" si="264"/>
        <v>0</v>
      </c>
      <c r="G726" s="80">
        <f t="shared" ca="1" si="265"/>
        <v>0</v>
      </c>
      <c r="H726" s="79">
        <f t="shared" ca="1" si="266"/>
        <v>0</v>
      </c>
      <c r="I726" s="80">
        <f t="shared" ca="1" si="267"/>
        <v>0</v>
      </c>
      <c r="J726" s="80">
        <f t="shared" ca="1" si="268"/>
        <v>0</v>
      </c>
      <c r="K726" s="6">
        <f t="shared" ca="1" si="276"/>
        <v>0</v>
      </c>
      <c r="L726" s="7">
        <v>0</v>
      </c>
      <c r="M726" s="7">
        <f t="shared" ca="1" si="277"/>
        <v>0</v>
      </c>
      <c r="N726" s="7">
        <f t="shared" ca="1" si="278"/>
        <v>0</v>
      </c>
      <c r="O726" s="7">
        <f t="shared" ca="1" si="279"/>
        <v>0</v>
      </c>
      <c r="P726" s="7">
        <f t="shared" ca="1" si="280"/>
        <v>0</v>
      </c>
      <c r="Q726" s="6">
        <f t="shared" ca="1" si="282"/>
        <v>0</v>
      </c>
      <c r="R726" s="7">
        <f t="shared" ca="1" si="283"/>
        <v>0</v>
      </c>
      <c r="S726" s="2">
        <f t="shared" ca="1" si="269"/>
        <v>0</v>
      </c>
      <c r="T726" s="80">
        <f t="shared" ca="1" si="270"/>
        <v>0</v>
      </c>
      <c r="U726" s="79">
        <f t="shared" ca="1" si="271"/>
        <v>0</v>
      </c>
      <c r="V726" s="80">
        <f t="shared" ca="1" si="272"/>
        <v>0</v>
      </c>
      <c r="W726" s="80">
        <f t="shared" ca="1" si="273"/>
        <v>0</v>
      </c>
      <c r="X726">
        <f t="shared" ca="1" si="284"/>
        <v>0</v>
      </c>
      <c r="Y726" s="35">
        <f t="shared" ca="1" si="274"/>
        <v>0</v>
      </c>
      <c r="Z726" s="35">
        <f t="shared" ca="1" si="285"/>
        <v>0</v>
      </c>
      <c r="AA726" s="42">
        <f t="shared" ca="1" si="286"/>
        <v>0</v>
      </c>
      <c r="AB726" s="42">
        <f t="shared" ca="1" si="287"/>
        <v>0</v>
      </c>
    </row>
    <row r="727" spans="2:28" x14ac:dyDescent="0.25">
      <c r="B727">
        <v>725</v>
      </c>
      <c r="C727" s="35">
        <f t="shared" ca="1" si="281"/>
        <v>-27000</v>
      </c>
      <c r="D727" s="46">
        <f ca="1">IF(AB726&gt;0,ROUND(PMT(EvalSheet!$F$92/12,EvalSheet!$F$96*12,-C727),5),0)</f>
        <v>0</v>
      </c>
      <c r="E727" s="6">
        <f t="shared" ca="1" si="275"/>
        <v>0</v>
      </c>
      <c r="F727" s="2">
        <f t="shared" ca="1" si="264"/>
        <v>0</v>
      </c>
      <c r="G727" s="80">
        <f t="shared" ca="1" si="265"/>
        <v>0</v>
      </c>
      <c r="H727" s="79">
        <f t="shared" ca="1" si="266"/>
        <v>0</v>
      </c>
      <c r="I727" s="80">
        <f t="shared" ca="1" si="267"/>
        <v>0</v>
      </c>
      <c r="J727" s="80">
        <f t="shared" ca="1" si="268"/>
        <v>0</v>
      </c>
      <c r="K727" s="6">
        <f t="shared" ca="1" si="276"/>
        <v>0</v>
      </c>
      <c r="L727" s="7">
        <v>0</v>
      </c>
      <c r="M727" s="7">
        <f t="shared" ca="1" si="277"/>
        <v>0</v>
      </c>
      <c r="N727" s="7">
        <f t="shared" ca="1" si="278"/>
        <v>0</v>
      </c>
      <c r="O727" s="7">
        <f t="shared" ca="1" si="279"/>
        <v>0</v>
      </c>
      <c r="P727" s="7">
        <f t="shared" ca="1" si="280"/>
        <v>0</v>
      </c>
      <c r="Q727" s="6">
        <f t="shared" ca="1" si="282"/>
        <v>0</v>
      </c>
      <c r="R727" s="7">
        <f t="shared" ca="1" si="283"/>
        <v>0</v>
      </c>
      <c r="S727" s="2">
        <f t="shared" ca="1" si="269"/>
        <v>0</v>
      </c>
      <c r="T727" s="80">
        <f t="shared" ca="1" si="270"/>
        <v>0</v>
      </c>
      <c r="U727" s="79">
        <f t="shared" ca="1" si="271"/>
        <v>0</v>
      </c>
      <c r="V727" s="80">
        <f t="shared" ca="1" si="272"/>
        <v>0</v>
      </c>
      <c r="W727" s="80">
        <f t="shared" ca="1" si="273"/>
        <v>0</v>
      </c>
      <c r="X727">
        <f t="shared" ca="1" si="284"/>
        <v>0</v>
      </c>
      <c r="Y727" s="35">
        <f t="shared" ca="1" si="274"/>
        <v>0</v>
      </c>
      <c r="Z727" s="35">
        <f t="shared" ca="1" si="285"/>
        <v>0</v>
      </c>
      <c r="AA727" s="42">
        <f t="shared" ca="1" si="286"/>
        <v>0</v>
      </c>
      <c r="AB727" s="42">
        <f t="shared" ca="1" si="287"/>
        <v>0</v>
      </c>
    </row>
    <row r="728" spans="2:28" x14ac:dyDescent="0.25">
      <c r="B728">
        <v>726</v>
      </c>
      <c r="C728" s="35">
        <f t="shared" ca="1" si="281"/>
        <v>-27000</v>
      </c>
      <c r="D728" s="46">
        <f ca="1">IF(AB727&gt;0,ROUND(PMT(EvalSheet!$F$92/12,EvalSheet!$F$96*12,-C728),5),0)</f>
        <v>0</v>
      </c>
      <c r="E728" s="6">
        <f t="shared" ca="1" si="275"/>
        <v>0</v>
      </c>
      <c r="F728" s="2">
        <f t="shared" ca="1" si="264"/>
        <v>0</v>
      </c>
      <c r="G728" s="80">
        <f t="shared" ca="1" si="265"/>
        <v>0</v>
      </c>
      <c r="H728" s="79">
        <f t="shared" ca="1" si="266"/>
        <v>0</v>
      </c>
      <c r="I728" s="80">
        <f t="shared" ca="1" si="267"/>
        <v>0</v>
      </c>
      <c r="J728" s="80">
        <f t="shared" ca="1" si="268"/>
        <v>0</v>
      </c>
      <c r="K728" s="6">
        <f t="shared" ca="1" si="276"/>
        <v>0</v>
      </c>
      <c r="L728" s="7">
        <v>0</v>
      </c>
      <c r="M728" s="7">
        <f t="shared" ca="1" si="277"/>
        <v>0</v>
      </c>
      <c r="N728" s="7">
        <f t="shared" ca="1" si="278"/>
        <v>0</v>
      </c>
      <c r="O728" s="7">
        <f t="shared" ca="1" si="279"/>
        <v>0</v>
      </c>
      <c r="P728" s="7">
        <f t="shared" ca="1" si="280"/>
        <v>0</v>
      </c>
      <c r="Q728" s="6">
        <f t="shared" ca="1" si="282"/>
        <v>0</v>
      </c>
      <c r="R728" s="7">
        <f t="shared" ca="1" si="283"/>
        <v>0</v>
      </c>
      <c r="S728" s="2">
        <f t="shared" ca="1" si="269"/>
        <v>0</v>
      </c>
      <c r="T728" s="80">
        <f t="shared" ca="1" si="270"/>
        <v>0</v>
      </c>
      <c r="U728" s="79">
        <f t="shared" ca="1" si="271"/>
        <v>0</v>
      </c>
      <c r="V728" s="80">
        <f t="shared" ca="1" si="272"/>
        <v>0</v>
      </c>
      <c r="W728" s="80">
        <f t="shared" ca="1" si="273"/>
        <v>0</v>
      </c>
      <c r="X728">
        <f t="shared" ca="1" si="284"/>
        <v>0</v>
      </c>
      <c r="Y728" s="35">
        <f t="shared" ca="1" si="274"/>
        <v>0</v>
      </c>
      <c r="Z728" s="35">
        <f t="shared" ca="1" si="285"/>
        <v>0</v>
      </c>
      <c r="AA728" s="42">
        <f t="shared" ca="1" si="286"/>
        <v>0</v>
      </c>
      <c r="AB728" s="42">
        <f t="shared" ca="1" si="287"/>
        <v>0</v>
      </c>
    </row>
    <row r="729" spans="2:28" x14ac:dyDescent="0.25">
      <c r="B729">
        <v>727</v>
      </c>
      <c r="C729" s="35">
        <f t="shared" ca="1" si="281"/>
        <v>-27000</v>
      </c>
      <c r="D729" s="46">
        <f ca="1">IF(AB728&gt;0,ROUND(PMT(EvalSheet!$F$92/12,EvalSheet!$F$96*12,-C729),5),0)</f>
        <v>0</v>
      </c>
      <c r="E729" s="6">
        <f t="shared" ca="1" si="275"/>
        <v>0</v>
      </c>
      <c r="F729" s="2">
        <f t="shared" ca="1" si="264"/>
        <v>0</v>
      </c>
      <c r="G729" s="80">
        <f t="shared" ca="1" si="265"/>
        <v>0</v>
      </c>
      <c r="H729" s="79">
        <f t="shared" ca="1" si="266"/>
        <v>0</v>
      </c>
      <c r="I729" s="80">
        <f t="shared" ca="1" si="267"/>
        <v>0</v>
      </c>
      <c r="J729" s="80">
        <f t="shared" ca="1" si="268"/>
        <v>0</v>
      </c>
      <c r="K729" s="6">
        <f t="shared" ca="1" si="276"/>
        <v>0</v>
      </c>
      <c r="L729" s="7">
        <v>0</v>
      </c>
      <c r="M729" s="7">
        <f t="shared" ca="1" si="277"/>
        <v>0</v>
      </c>
      <c r="N729" s="7">
        <f t="shared" ca="1" si="278"/>
        <v>0</v>
      </c>
      <c r="O729" s="7">
        <f t="shared" ca="1" si="279"/>
        <v>0</v>
      </c>
      <c r="P729" s="7">
        <f t="shared" ca="1" si="280"/>
        <v>0</v>
      </c>
      <c r="Q729" s="6">
        <f t="shared" ca="1" si="282"/>
        <v>0</v>
      </c>
      <c r="R729" s="7">
        <f t="shared" ca="1" si="283"/>
        <v>0</v>
      </c>
      <c r="S729" s="2">
        <f t="shared" ca="1" si="269"/>
        <v>0</v>
      </c>
      <c r="T729" s="80">
        <f t="shared" ca="1" si="270"/>
        <v>0</v>
      </c>
      <c r="U729" s="79">
        <f t="shared" ca="1" si="271"/>
        <v>0</v>
      </c>
      <c r="V729" s="80">
        <f t="shared" ca="1" si="272"/>
        <v>0</v>
      </c>
      <c r="W729" s="80">
        <f t="shared" ca="1" si="273"/>
        <v>0</v>
      </c>
      <c r="X729">
        <f t="shared" ca="1" si="284"/>
        <v>0</v>
      </c>
      <c r="Y729" s="35">
        <f t="shared" ca="1" si="274"/>
        <v>0</v>
      </c>
      <c r="Z729" s="35">
        <f t="shared" ca="1" si="285"/>
        <v>0</v>
      </c>
      <c r="AA729" s="42">
        <f t="shared" ca="1" si="286"/>
        <v>0</v>
      </c>
      <c r="AB729" s="42">
        <f t="shared" ca="1" si="287"/>
        <v>0</v>
      </c>
    </row>
    <row r="730" spans="2:28" x14ac:dyDescent="0.25">
      <c r="B730">
        <v>728</v>
      </c>
      <c r="C730" s="35">
        <f t="shared" ca="1" si="281"/>
        <v>-27000</v>
      </c>
      <c r="D730" s="46">
        <f ca="1">IF(AB729&gt;0,ROUND(PMT(EvalSheet!$F$92/12,EvalSheet!$F$96*12,-C730),5),0)</f>
        <v>0</v>
      </c>
      <c r="E730" s="6">
        <f t="shared" ca="1" si="275"/>
        <v>0</v>
      </c>
      <c r="F730" s="2">
        <f t="shared" ca="1" si="264"/>
        <v>0</v>
      </c>
      <c r="G730" s="80">
        <f t="shared" ca="1" si="265"/>
        <v>0</v>
      </c>
      <c r="H730" s="79">
        <f t="shared" ca="1" si="266"/>
        <v>0</v>
      </c>
      <c r="I730" s="80">
        <f t="shared" ca="1" si="267"/>
        <v>0</v>
      </c>
      <c r="J730" s="80">
        <f t="shared" ca="1" si="268"/>
        <v>0</v>
      </c>
      <c r="K730" s="6">
        <f t="shared" ca="1" si="276"/>
        <v>0</v>
      </c>
      <c r="L730" s="7">
        <v>0</v>
      </c>
      <c r="M730" s="7">
        <f t="shared" ca="1" si="277"/>
        <v>0</v>
      </c>
      <c r="N730" s="7">
        <f t="shared" ca="1" si="278"/>
        <v>0</v>
      </c>
      <c r="O730" s="7">
        <f t="shared" ca="1" si="279"/>
        <v>0</v>
      </c>
      <c r="P730" s="7">
        <f t="shared" ca="1" si="280"/>
        <v>0</v>
      </c>
      <c r="Q730" s="6">
        <f t="shared" ca="1" si="282"/>
        <v>0</v>
      </c>
      <c r="R730" s="7">
        <f t="shared" ca="1" si="283"/>
        <v>0</v>
      </c>
      <c r="S730" s="2">
        <f t="shared" ca="1" si="269"/>
        <v>0</v>
      </c>
      <c r="T730" s="80">
        <f t="shared" ca="1" si="270"/>
        <v>0</v>
      </c>
      <c r="U730" s="79">
        <f t="shared" ca="1" si="271"/>
        <v>0</v>
      </c>
      <c r="V730" s="80">
        <f t="shared" ca="1" si="272"/>
        <v>0</v>
      </c>
      <c r="W730" s="80">
        <f t="shared" ca="1" si="273"/>
        <v>0</v>
      </c>
      <c r="X730">
        <f t="shared" ca="1" si="284"/>
        <v>0</v>
      </c>
      <c r="Y730" s="35">
        <f t="shared" ca="1" si="274"/>
        <v>0</v>
      </c>
      <c r="Z730" s="35">
        <f t="shared" ca="1" si="285"/>
        <v>0</v>
      </c>
      <c r="AA730" s="42">
        <f t="shared" ca="1" si="286"/>
        <v>0</v>
      </c>
      <c r="AB730" s="42">
        <f t="shared" ca="1" si="287"/>
        <v>0</v>
      </c>
    </row>
    <row r="731" spans="2:28" x14ac:dyDescent="0.25">
      <c r="B731">
        <v>729</v>
      </c>
      <c r="C731" s="35">
        <f t="shared" ca="1" si="281"/>
        <v>-27000</v>
      </c>
      <c r="D731" s="46">
        <f ca="1">IF(AB730&gt;0,ROUND(PMT(EvalSheet!$F$92/12,EvalSheet!$F$96*12,-C731),5),0)</f>
        <v>0</v>
      </c>
      <c r="E731" s="6">
        <f t="shared" ca="1" si="275"/>
        <v>0</v>
      </c>
      <c r="F731" s="2">
        <f t="shared" ca="1" si="264"/>
        <v>0</v>
      </c>
      <c r="G731" s="80">
        <f t="shared" ca="1" si="265"/>
        <v>0</v>
      </c>
      <c r="H731" s="79">
        <f t="shared" ca="1" si="266"/>
        <v>0</v>
      </c>
      <c r="I731" s="80">
        <f t="shared" ca="1" si="267"/>
        <v>0</v>
      </c>
      <c r="J731" s="80">
        <f t="shared" ca="1" si="268"/>
        <v>0</v>
      </c>
      <c r="K731" s="6">
        <f t="shared" ca="1" si="276"/>
        <v>0</v>
      </c>
      <c r="L731" s="7">
        <v>0</v>
      </c>
      <c r="M731" s="7">
        <f t="shared" ca="1" si="277"/>
        <v>0</v>
      </c>
      <c r="N731" s="7">
        <f t="shared" ca="1" si="278"/>
        <v>0</v>
      </c>
      <c r="O731" s="7">
        <f t="shared" ca="1" si="279"/>
        <v>0</v>
      </c>
      <c r="P731" s="7">
        <f t="shared" ca="1" si="280"/>
        <v>0</v>
      </c>
      <c r="Q731" s="6">
        <f t="shared" ca="1" si="282"/>
        <v>0</v>
      </c>
      <c r="R731" s="7">
        <f t="shared" ca="1" si="283"/>
        <v>0</v>
      </c>
      <c r="S731" s="2">
        <f t="shared" ca="1" si="269"/>
        <v>0</v>
      </c>
      <c r="T731" s="80">
        <f t="shared" ca="1" si="270"/>
        <v>0</v>
      </c>
      <c r="U731" s="79">
        <f t="shared" ca="1" si="271"/>
        <v>0</v>
      </c>
      <c r="V731" s="80">
        <f t="shared" ca="1" si="272"/>
        <v>0</v>
      </c>
      <c r="W731" s="80">
        <f t="shared" ca="1" si="273"/>
        <v>0</v>
      </c>
      <c r="X731">
        <f t="shared" ca="1" si="284"/>
        <v>0</v>
      </c>
      <c r="Y731" s="35">
        <f t="shared" ca="1" si="274"/>
        <v>0</v>
      </c>
      <c r="Z731" s="35">
        <f t="shared" ca="1" si="285"/>
        <v>0</v>
      </c>
      <c r="AA731" s="42">
        <f t="shared" ca="1" si="286"/>
        <v>0</v>
      </c>
      <c r="AB731" s="42">
        <f t="shared" ca="1" si="287"/>
        <v>0</v>
      </c>
    </row>
    <row r="732" spans="2:28" x14ac:dyDescent="0.25">
      <c r="B732">
        <v>730</v>
      </c>
      <c r="C732" s="35">
        <f t="shared" ca="1" si="281"/>
        <v>-27000</v>
      </c>
      <c r="D732" s="46">
        <f ca="1">IF(AB731&gt;0,ROUND(PMT(EvalSheet!$F$92/12,EvalSheet!$F$96*12,-C732),5),0)</f>
        <v>0</v>
      </c>
      <c r="E732" s="6">
        <f t="shared" ca="1" si="275"/>
        <v>0</v>
      </c>
      <c r="F732" s="2">
        <f t="shared" ca="1" si="264"/>
        <v>0</v>
      </c>
      <c r="G732" s="80">
        <f t="shared" ca="1" si="265"/>
        <v>0</v>
      </c>
      <c r="H732" s="79">
        <f t="shared" ca="1" si="266"/>
        <v>0</v>
      </c>
      <c r="I732" s="80">
        <f t="shared" ca="1" si="267"/>
        <v>0</v>
      </c>
      <c r="J732" s="80">
        <f t="shared" ca="1" si="268"/>
        <v>0</v>
      </c>
      <c r="K732" s="6">
        <f t="shared" ca="1" si="276"/>
        <v>0</v>
      </c>
      <c r="L732" s="7">
        <v>0</v>
      </c>
      <c r="M732" s="7">
        <f t="shared" ca="1" si="277"/>
        <v>0</v>
      </c>
      <c r="N732" s="7">
        <f t="shared" ca="1" si="278"/>
        <v>0</v>
      </c>
      <c r="O732" s="7">
        <f t="shared" ca="1" si="279"/>
        <v>0</v>
      </c>
      <c r="P732" s="7">
        <f t="shared" ca="1" si="280"/>
        <v>0</v>
      </c>
      <c r="Q732" s="6">
        <f t="shared" ca="1" si="282"/>
        <v>0</v>
      </c>
      <c r="R732" s="7">
        <f t="shared" ca="1" si="283"/>
        <v>0</v>
      </c>
      <c r="S732" s="2">
        <f t="shared" ca="1" si="269"/>
        <v>0</v>
      </c>
      <c r="T732" s="80">
        <f t="shared" ca="1" si="270"/>
        <v>0</v>
      </c>
      <c r="U732" s="79">
        <f t="shared" ca="1" si="271"/>
        <v>0</v>
      </c>
      <c r="V732" s="80">
        <f t="shared" ca="1" si="272"/>
        <v>0</v>
      </c>
      <c r="W732" s="80">
        <f t="shared" ca="1" si="273"/>
        <v>0</v>
      </c>
      <c r="X732">
        <f t="shared" ca="1" si="284"/>
        <v>0</v>
      </c>
      <c r="Y732" s="35">
        <f t="shared" ca="1" si="274"/>
        <v>0</v>
      </c>
      <c r="Z732" s="35">
        <f t="shared" ca="1" si="285"/>
        <v>0</v>
      </c>
      <c r="AA732" s="42">
        <f t="shared" ca="1" si="286"/>
        <v>0</v>
      </c>
      <c r="AB732" s="42">
        <f t="shared" ca="1" si="287"/>
        <v>0</v>
      </c>
    </row>
    <row r="733" spans="2:28" x14ac:dyDescent="0.25">
      <c r="B733">
        <v>731</v>
      </c>
      <c r="C733" s="35">
        <f t="shared" ca="1" si="281"/>
        <v>-27000</v>
      </c>
      <c r="D733" s="46">
        <f ca="1">IF(AB732&gt;0,ROUND(PMT(EvalSheet!$F$92/12,EvalSheet!$F$96*12,-C733),5),0)</f>
        <v>0</v>
      </c>
      <c r="E733" s="6">
        <f t="shared" ca="1" si="275"/>
        <v>0</v>
      </c>
      <c r="F733" s="2">
        <f t="shared" ca="1" si="264"/>
        <v>0</v>
      </c>
      <c r="G733" s="80">
        <f t="shared" ca="1" si="265"/>
        <v>0</v>
      </c>
      <c r="H733" s="79">
        <f t="shared" ca="1" si="266"/>
        <v>0</v>
      </c>
      <c r="I733" s="80">
        <f t="shared" ca="1" si="267"/>
        <v>0</v>
      </c>
      <c r="J733" s="80">
        <f t="shared" ca="1" si="268"/>
        <v>0</v>
      </c>
      <c r="K733" s="6">
        <f t="shared" ca="1" si="276"/>
        <v>0</v>
      </c>
      <c r="L733" s="7">
        <v>0</v>
      </c>
      <c r="M733" s="7">
        <f t="shared" ca="1" si="277"/>
        <v>0</v>
      </c>
      <c r="N733" s="7">
        <f t="shared" ca="1" si="278"/>
        <v>0</v>
      </c>
      <c r="O733" s="7">
        <f t="shared" ca="1" si="279"/>
        <v>0</v>
      </c>
      <c r="P733" s="7">
        <f t="shared" ca="1" si="280"/>
        <v>0</v>
      </c>
      <c r="Q733" s="6">
        <f t="shared" ca="1" si="282"/>
        <v>0</v>
      </c>
      <c r="R733" s="7">
        <f t="shared" ca="1" si="283"/>
        <v>0</v>
      </c>
      <c r="S733" s="2">
        <f t="shared" ca="1" si="269"/>
        <v>0</v>
      </c>
      <c r="T733" s="80">
        <f t="shared" ca="1" si="270"/>
        <v>0</v>
      </c>
      <c r="U733" s="79">
        <f t="shared" ca="1" si="271"/>
        <v>0</v>
      </c>
      <c r="V733" s="80">
        <f t="shared" ca="1" si="272"/>
        <v>0</v>
      </c>
      <c r="W733" s="80">
        <f t="shared" ca="1" si="273"/>
        <v>0</v>
      </c>
      <c r="X733">
        <f t="shared" ca="1" si="284"/>
        <v>0</v>
      </c>
      <c r="Y733" s="35">
        <f t="shared" ca="1" si="274"/>
        <v>0</v>
      </c>
      <c r="Z733" s="35">
        <f t="shared" ca="1" si="285"/>
        <v>0</v>
      </c>
      <c r="AA733" s="42">
        <f t="shared" ca="1" si="286"/>
        <v>0</v>
      </c>
      <c r="AB733" s="42">
        <f t="shared" ca="1" si="287"/>
        <v>0</v>
      </c>
    </row>
    <row r="734" spans="2:28" x14ac:dyDescent="0.25">
      <c r="B734">
        <v>732</v>
      </c>
      <c r="C734" s="35">
        <f t="shared" ca="1" si="281"/>
        <v>-27000</v>
      </c>
      <c r="D734" s="46">
        <f ca="1">IF(AB733&gt;0,ROUND(PMT(EvalSheet!$F$92/12,EvalSheet!$F$96*12,-C734),5),0)</f>
        <v>0</v>
      </c>
      <c r="E734" s="6">
        <f t="shared" ca="1" si="275"/>
        <v>0</v>
      </c>
      <c r="F734" s="2">
        <f t="shared" ca="1" si="264"/>
        <v>0</v>
      </c>
      <c r="G734" s="80">
        <f t="shared" ca="1" si="265"/>
        <v>0</v>
      </c>
      <c r="H734" s="79">
        <f t="shared" ca="1" si="266"/>
        <v>0</v>
      </c>
      <c r="I734" s="80">
        <f t="shared" ca="1" si="267"/>
        <v>0</v>
      </c>
      <c r="J734" s="80">
        <f t="shared" ca="1" si="268"/>
        <v>0</v>
      </c>
      <c r="K734" s="6">
        <f t="shared" ca="1" si="276"/>
        <v>0</v>
      </c>
      <c r="L734" s="7">
        <v>0</v>
      </c>
      <c r="M734" s="7">
        <f t="shared" ca="1" si="277"/>
        <v>0</v>
      </c>
      <c r="N734" s="7">
        <f t="shared" ca="1" si="278"/>
        <v>0</v>
      </c>
      <c r="O734" s="7">
        <f t="shared" ca="1" si="279"/>
        <v>0</v>
      </c>
      <c r="P734" s="7">
        <f t="shared" ca="1" si="280"/>
        <v>0</v>
      </c>
      <c r="Q734" s="6">
        <f t="shared" ca="1" si="282"/>
        <v>0</v>
      </c>
      <c r="R734" s="7">
        <f t="shared" ca="1" si="283"/>
        <v>0</v>
      </c>
      <c r="S734" s="2">
        <f t="shared" ca="1" si="269"/>
        <v>0</v>
      </c>
      <c r="T734" s="80">
        <f t="shared" ca="1" si="270"/>
        <v>0</v>
      </c>
      <c r="U734" s="79">
        <f t="shared" ca="1" si="271"/>
        <v>0</v>
      </c>
      <c r="V734" s="80">
        <f t="shared" ca="1" si="272"/>
        <v>0</v>
      </c>
      <c r="W734" s="80">
        <f t="shared" ca="1" si="273"/>
        <v>0</v>
      </c>
      <c r="X734">
        <f t="shared" ca="1" si="284"/>
        <v>0</v>
      </c>
      <c r="Y734" s="35">
        <f t="shared" ca="1" si="274"/>
        <v>0</v>
      </c>
      <c r="Z734" s="35">
        <f t="shared" ca="1" si="285"/>
        <v>0</v>
      </c>
      <c r="AA734" s="42">
        <f t="shared" ca="1" si="286"/>
        <v>0</v>
      </c>
      <c r="AB734" s="42">
        <f t="shared" ca="1" si="287"/>
        <v>0</v>
      </c>
    </row>
    <row r="735" spans="2:28" x14ac:dyDescent="0.25">
      <c r="B735">
        <v>733</v>
      </c>
      <c r="C735" s="35">
        <f t="shared" ca="1" si="281"/>
        <v>-27000</v>
      </c>
      <c r="D735" s="46">
        <f ca="1">IF(AB734&gt;0,ROUND(PMT(EvalSheet!$F$92/12,EvalSheet!$F$96*12,-C735),5),0)</f>
        <v>0</v>
      </c>
      <c r="E735" s="6">
        <f t="shared" ca="1" si="275"/>
        <v>0</v>
      </c>
      <c r="F735" s="2">
        <f t="shared" ca="1" si="264"/>
        <v>0</v>
      </c>
      <c r="G735" s="80">
        <f t="shared" ca="1" si="265"/>
        <v>0</v>
      </c>
      <c r="H735" s="79">
        <f t="shared" ca="1" si="266"/>
        <v>0</v>
      </c>
      <c r="I735" s="80">
        <f t="shared" ca="1" si="267"/>
        <v>0</v>
      </c>
      <c r="J735" s="80">
        <f t="shared" ca="1" si="268"/>
        <v>0</v>
      </c>
      <c r="K735" s="6">
        <f t="shared" ca="1" si="276"/>
        <v>0</v>
      </c>
      <c r="L735" s="7">
        <v>0</v>
      </c>
      <c r="M735" s="7">
        <f t="shared" ca="1" si="277"/>
        <v>0</v>
      </c>
      <c r="N735" s="7">
        <f t="shared" ca="1" si="278"/>
        <v>0</v>
      </c>
      <c r="O735" s="7">
        <f t="shared" ca="1" si="279"/>
        <v>0</v>
      </c>
      <c r="P735" s="7">
        <f t="shared" ca="1" si="280"/>
        <v>0</v>
      </c>
      <c r="Q735" s="6">
        <f t="shared" ca="1" si="282"/>
        <v>0</v>
      </c>
      <c r="R735" s="7">
        <f t="shared" ca="1" si="283"/>
        <v>0</v>
      </c>
      <c r="S735" s="2">
        <f t="shared" ca="1" si="269"/>
        <v>0</v>
      </c>
      <c r="T735" s="80">
        <f t="shared" ca="1" si="270"/>
        <v>0</v>
      </c>
      <c r="U735" s="79">
        <f t="shared" ca="1" si="271"/>
        <v>0</v>
      </c>
      <c r="V735" s="80">
        <f t="shared" ca="1" si="272"/>
        <v>0</v>
      </c>
      <c r="W735" s="80">
        <f t="shared" ca="1" si="273"/>
        <v>0</v>
      </c>
      <c r="X735">
        <f t="shared" ca="1" si="284"/>
        <v>0</v>
      </c>
      <c r="Y735" s="35">
        <f t="shared" ca="1" si="274"/>
        <v>0</v>
      </c>
      <c r="Z735" s="35">
        <f t="shared" ca="1" si="285"/>
        <v>0</v>
      </c>
      <c r="AA735" s="42">
        <f t="shared" ca="1" si="286"/>
        <v>0</v>
      </c>
      <c r="AB735" s="42">
        <f t="shared" ca="1" si="287"/>
        <v>0</v>
      </c>
    </row>
    <row r="736" spans="2:28" x14ac:dyDescent="0.25">
      <c r="B736">
        <v>734</v>
      </c>
      <c r="C736" s="35">
        <f t="shared" ca="1" si="281"/>
        <v>-27000</v>
      </c>
      <c r="D736" s="46">
        <f ca="1">IF(AB735&gt;0,ROUND(PMT(EvalSheet!$F$92/12,EvalSheet!$F$96*12,-C736),5),0)</f>
        <v>0</v>
      </c>
      <c r="E736" s="6">
        <f t="shared" ca="1" si="275"/>
        <v>0</v>
      </c>
      <c r="F736" s="2">
        <f t="shared" ca="1" si="264"/>
        <v>0</v>
      </c>
      <c r="G736" s="80">
        <f t="shared" ca="1" si="265"/>
        <v>0</v>
      </c>
      <c r="H736" s="79">
        <f t="shared" ca="1" si="266"/>
        <v>0</v>
      </c>
      <c r="I736" s="80">
        <f t="shared" ca="1" si="267"/>
        <v>0</v>
      </c>
      <c r="J736" s="80">
        <f t="shared" ca="1" si="268"/>
        <v>0</v>
      </c>
      <c r="K736" s="6">
        <f t="shared" ca="1" si="276"/>
        <v>0</v>
      </c>
      <c r="L736" s="7">
        <v>0</v>
      </c>
      <c r="M736" s="7">
        <f t="shared" ca="1" si="277"/>
        <v>0</v>
      </c>
      <c r="N736" s="7">
        <f t="shared" ca="1" si="278"/>
        <v>0</v>
      </c>
      <c r="O736" s="7">
        <f t="shared" ca="1" si="279"/>
        <v>0</v>
      </c>
      <c r="P736" s="7">
        <f t="shared" ca="1" si="280"/>
        <v>0</v>
      </c>
      <c r="Q736" s="6">
        <f t="shared" ca="1" si="282"/>
        <v>0</v>
      </c>
      <c r="R736" s="7">
        <f t="shared" ca="1" si="283"/>
        <v>0</v>
      </c>
      <c r="S736" s="2">
        <f t="shared" ca="1" si="269"/>
        <v>0</v>
      </c>
      <c r="T736" s="80">
        <f t="shared" ca="1" si="270"/>
        <v>0</v>
      </c>
      <c r="U736" s="79">
        <f t="shared" ca="1" si="271"/>
        <v>0</v>
      </c>
      <c r="V736" s="80">
        <f t="shared" ca="1" si="272"/>
        <v>0</v>
      </c>
      <c r="W736" s="80">
        <f t="shared" ca="1" si="273"/>
        <v>0</v>
      </c>
      <c r="X736">
        <f t="shared" ca="1" si="284"/>
        <v>0</v>
      </c>
      <c r="Y736" s="35">
        <f t="shared" ca="1" si="274"/>
        <v>0</v>
      </c>
      <c r="Z736" s="35">
        <f t="shared" ca="1" si="285"/>
        <v>0</v>
      </c>
      <c r="AA736" s="42">
        <f t="shared" ca="1" si="286"/>
        <v>0</v>
      </c>
      <c r="AB736" s="42">
        <f t="shared" ca="1" si="287"/>
        <v>0</v>
      </c>
    </row>
    <row r="737" spans="2:28" x14ac:dyDescent="0.25">
      <c r="B737">
        <v>735</v>
      </c>
      <c r="C737" s="35">
        <f t="shared" ca="1" si="281"/>
        <v>-27000</v>
      </c>
      <c r="D737" s="46">
        <f ca="1">IF(AB736&gt;0,ROUND(PMT(EvalSheet!$F$92/12,EvalSheet!$F$96*12,-C737),5),0)</f>
        <v>0</v>
      </c>
      <c r="E737" s="6">
        <f t="shared" ca="1" si="275"/>
        <v>0</v>
      </c>
      <c r="F737" s="2">
        <f t="shared" ca="1" si="264"/>
        <v>0</v>
      </c>
      <c r="G737" s="80">
        <f t="shared" ca="1" si="265"/>
        <v>0</v>
      </c>
      <c r="H737" s="79">
        <f t="shared" ca="1" si="266"/>
        <v>0</v>
      </c>
      <c r="I737" s="80">
        <f t="shared" ca="1" si="267"/>
        <v>0</v>
      </c>
      <c r="J737" s="80">
        <f t="shared" ca="1" si="268"/>
        <v>0</v>
      </c>
      <c r="K737" s="6">
        <f t="shared" ca="1" si="276"/>
        <v>0</v>
      </c>
      <c r="L737" s="7">
        <v>0</v>
      </c>
      <c r="M737" s="7">
        <f t="shared" ca="1" si="277"/>
        <v>0</v>
      </c>
      <c r="N737" s="7">
        <f t="shared" ca="1" si="278"/>
        <v>0</v>
      </c>
      <c r="O737" s="7">
        <f t="shared" ca="1" si="279"/>
        <v>0</v>
      </c>
      <c r="P737" s="7">
        <f t="shared" ca="1" si="280"/>
        <v>0</v>
      </c>
      <c r="Q737" s="6">
        <f t="shared" ca="1" si="282"/>
        <v>0</v>
      </c>
      <c r="R737" s="7">
        <f t="shared" ca="1" si="283"/>
        <v>0</v>
      </c>
      <c r="S737" s="2">
        <f t="shared" ca="1" si="269"/>
        <v>0</v>
      </c>
      <c r="T737" s="80">
        <f t="shared" ca="1" si="270"/>
        <v>0</v>
      </c>
      <c r="U737" s="79">
        <f t="shared" ca="1" si="271"/>
        <v>0</v>
      </c>
      <c r="V737" s="80">
        <f t="shared" ca="1" si="272"/>
        <v>0</v>
      </c>
      <c r="W737" s="80">
        <f t="shared" ca="1" si="273"/>
        <v>0</v>
      </c>
      <c r="X737">
        <f t="shared" ca="1" si="284"/>
        <v>0</v>
      </c>
      <c r="Y737" s="35">
        <f t="shared" ca="1" si="274"/>
        <v>0</v>
      </c>
      <c r="Z737" s="35">
        <f t="shared" ca="1" si="285"/>
        <v>0</v>
      </c>
      <c r="AA737" s="42">
        <f t="shared" ca="1" si="286"/>
        <v>0</v>
      </c>
      <c r="AB737" s="42">
        <f t="shared" ca="1" si="287"/>
        <v>0</v>
      </c>
    </row>
    <row r="738" spans="2:28" x14ac:dyDescent="0.25">
      <c r="B738">
        <v>736</v>
      </c>
      <c r="C738" s="35">
        <f t="shared" ca="1" si="281"/>
        <v>-27000</v>
      </c>
      <c r="D738" s="46">
        <f ca="1">IF(AB737&gt;0,ROUND(PMT(EvalSheet!$F$92/12,EvalSheet!$F$96*12,-C738),5),0)</f>
        <v>0</v>
      </c>
      <c r="E738" s="6">
        <f t="shared" ca="1" si="275"/>
        <v>0</v>
      </c>
      <c r="F738" s="2">
        <f t="shared" ca="1" si="264"/>
        <v>0</v>
      </c>
      <c r="G738" s="80">
        <f t="shared" ca="1" si="265"/>
        <v>0</v>
      </c>
      <c r="H738" s="79">
        <f t="shared" ca="1" si="266"/>
        <v>0</v>
      </c>
      <c r="I738" s="80">
        <f t="shared" ca="1" si="267"/>
        <v>0</v>
      </c>
      <c r="J738" s="80">
        <f t="shared" ca="1" si="268"/>
        <v>0</v>
      </c>
      <c r="K738" s="6">
        <f t="shared" ca="1" si="276"/>
        <v>0</v>
      </c>
      <c r="L738" s="7">
        <v>0</v>
      </c>
      <c r="M738" s="7">
        <f t="shared" ca="1" si="277"/>
        <v>0</v>
      </c>
      <c r="N738" s="7">
        <f t="shared" ca="1" si="278"/>
        <v>0</v>
      </c>
      <c r="O738" s="7">
        <f t="shared" ca="1" si="279"/>
        <v>0</v>
      </c>
      <c r="P738" s="7">
        <f t="shared" ca="1" si="280"/>
        <v>0</v>
      </c>
      <c r="Q738" s="6">
        <f t="shared" ca="1" si="282"/>
        <v>0</v>
      </c>
      <c r="R738" s="7">
        <f t="shared" ca="1" si="283"/>
        <v>0</v>
      </c>
      <c r="S738" s="2">
        <f t="shared" ca="1" si="269"/>
        <v>0</v>
      </c>
      <c r="T738" s="80">
        <f t="shared" ca="1" si="270"/>
        <v>0</v>
      </c>
      <c r="U738" s="79">
        <f t="shared" ca="1" si="271"/>
        <v>0</v>
      </c>
      <c r="V738" s="80">
        <f t="shared" ca="1" si="272"/>
        <v>0</v>
      </c>
      <c r="W738" s="80">
        <f t="shared" ca="1" si="273"/>
        <v>0</v>
      </c>
      <c r="X738">
        <f t="shared" ca="1" si="284"/>
        <v>0</v>
      </c>
      <c r="Y738" s="35">
        <f t="shared" ca="1" si="274"/>
        <v>0</v>
      </c>
      <c r="Z738" s="35">
        <f t="shared" ca="1" si="285"/>
        <v>0</v>
      </c>
      <c r="AA738" s="42">
        <f t="shared" ca="1" si="286"/>
        <v>0</v>
      </c>
      <c r="AB738" s="42">
        <f t="shared" ca="1" si="287"/>
        <v>0</v>
      </c>
    </row>
    <row r="739" spans="2:28" x14ac:dyDescent="0.25">
      <c r="B739">
        <v>737</v>
      </c>
      <c r="C739" s="35">
        <f t="shared" ca="1" si="281"/>
        <v>-27000</v>
      </c>
      <c r="D739" s="46">
        <f ca="1">IF(AB738&gt;0,ROUND(PMT(EvalSheet!$F$92/12,EvalSheet!$F$96*12,-C739),5),0)</f>
        <v>0</v>
      </c>
      <c r="E739" s="6">
        <f t="shared" ca="1" si="275"/>
        <v>0</v>
      </c>
      <c r="F739" s="2">
        <f t="shared" ca="1" si="264"/>
        <v>0</v>
      </c>
      <c r="G739" s="80">
        <f t="shared" ca="1" si="265"/>
        <v>0</v>
      </c>
      <c r="H739" s="79">
        <f t="shared" ca="1" si="266"/>
        <v>0</v>
      </c>
      <c r="I739" s="80">
        <f t="shared" ca="1" si="267"/>
        <v>0</v>
      </c>
      <c r="J739" s="80">
        <f t="shared" ca="1" si="268"/>
        <v>0</v>
      </c>
      <c r="K739" s="6">
        <f t="shared" ca="1" si="276"/>
        <v>0</v>
      </c>
      <c r="L739" s="7">
        <v>0</v>
      </c>
      <c r="M739" s="7">
        <f t="shared" ca="1" si="277"/>
        <v>0</v>
      </c>
      <c r="N739" s="7">
        <f t="shared" ca="1" si="278"/>
        <v>0</v>
      </c>
      <c r="O739" s="7">
        <f t="shared" ca="1" si="279"/>
        <v>0</v>
      </c>
      <c r="P739" s="7">
        <f t="shared" ca="1" si="280"/>
        <v>0</v>
      </c>
      <c r="Q739" s="6">
        <f t="shared" ca="1" si="282"/>
        <v>0</v>
      </c>
      <c r="R739" s="7">
        <f t="shared" ca="1" si="283"/>
        <v>0</v>
      </c>
      <c r="S739" s="2">
        <f t="shared" ca="1" si="269"/>
        <v>0</v>
      </c>
      <c r="T739" s="80">
        <f t="shared" ca="1" si="270"/>
        <v>0</v>
      </c>
      <c r="U739" s="79">
        <f t="shared" ca="1" si="271"/>
        <v>0</v>
      </c>
      <c r="V739" s="80">
        <f t="shared" ca="1" si="272"/>
        <v>0</v>
      </c>
      <c r="W739" s="80">
        <f t="shared" ca="1" si="273"/>
        <v>0</v>
      </c>
      <c r="X739">
        <f t="shared" ca="1" si="284"/>
        <v>0</v>
      </c>
      <c r="Y739" s="35">
        <f t="shared" ca="1" si="274"/>
        <v>0</v>
      </c>
      <c r="Z739" s="35">
        <f t="shared" ca="1" si="285"/>
        <v>0</v>
      </c>
      <c r="AA739" s="42">
        <f t="shared" ca="1" si="286"/>
        <v>0</v>
      </c>
      <c r="AB739" s="42">
        <f t="shared" ca="1" si="287"/>
        <v>0</v>
      </c>
    </row>
    <row r="740" spans="2:28" x14ac:dyDescent="0.25">
      <c r="B740">
        <v>738</v>
      </c>
      <c r="C740" s="35">
        <f t="shared" ca="1" si="281"/>
        <v>-27000</v>
      </c>
      <c r="D740" s="46">
        <f ca="1">IF(AB739&gt;0,ROUND(PMT(EvalSheet!$F$92/12,EvalSheet!$F$96*12,-C740),5),0)</f>
        <v>0</v>
      </c>
      <c r="E740" s="6">
        <f t="shared" ca="1" si="275"/>
        <v>0</v>
      </c>
      <c r="F740" s="2">
        <f t="shared" ca="1" si="264"/>
        <v>0</v>
      </c>
      <c r="G740" s="80">
        <f t="shared" ca="1" si="265"/>
        <v>0</v>
      </c>
      <c r="H740" s="79">
        <f t="shared" ca="1" si="266"/>
        <v>0</v>
      </c>
      <c r="I740" s="80">
        <f t="shared" ca="1" si="267"/>
        <v>0</v>
      </c>
      <c r="J740" s="80">
        <f t="shared" ca="1" si="268"/>
        <v>0</v>
      </c>
      <c r="K740" s="6">
        <f t="shared" ca="1" si="276"/>
        <v>0</v>
      </c>
      <c r="L740" s="7">
        <v>0</v>
      </c>
      <c r="M740" s="7">
        <f t="shared" ca="1" si="277"/>
        <v>0</v>
      </c>
      <c r="N740" s="7">
        <f t="shared" ca="1" si="278"/>
        <v>0</v>
      </c>
      <c r="O740" s="7">
        <f t="shared" ca="1" si="279"/>
        <v>0</v>
      </c>
      <c r="P740" s="7">
        <f t="shared" ca="1" si="280"/>
        <v>0</v>
      </c>
      <c r="Q740" s="6">
        <f t="shared" ca="1" si="282"/>
        <v>0</v>
      </c>
      <c r="R740" s="7">
        <f t="shared" ca="1" si="283"/>
        <v>0</v>
      </c>
      <c r="S740" s="2">
        <f t="shared" ca="1" si="269"/>
        <v>0</v>
      </c>
      <c r="T740" s="80">
        <f t="shared" ca="1" si="270"/>
        <v>0</v>
      </c>
      <c r="U740" s="79">
        <f t="shared" ca="1" si="271"/>
        <v>0</v>
      </c>
      <c r="V740" s="80">
        <f t="shared" ca="1" si="272"/>
        <v>0</v>
      </c>
      <c r="W740" s="80">
        <f t="shared" ca="1" si="273"/>
        <v>0</v>
      </c>
      <c r="X740">
        <f t="shared" ca="1" si="284"/>
        <v>0</v>
      </c>
      <c r="Y740" s="35">
        <f t="shared" ca="1" si="274"/>
        <v>0</v>
      </c>
      <c r="Z740" s="35">
        <f t="shared" ca="1" si="285"/>
        <v>0</v>
      </c>
      <c r="AA740" s="42">
        <f t="shared" ca="1" si="286"/>
        <v>0</v>
      </c>
      <c r="AB740" s="42">
        <f t="shared" ca="1" si="287"/>
        <v>0</v>
      </c>
    </row>
    <row r="741" spans="2:28" x14ac:dyDescent="0.25">
      <c r="B741">
        <v>739</v>
      </c>
      <c r="C741" s="35">
        <f t="shared" ca="1" si="281"/>
        <v>-27000</v>
      </c>
      <c r="D741" s="46">
        <f ca="1">IF(AB740&gt;0,ROUND(PMT(EvalSheet!$F$92/12,EvalSheet!$F$96*12,-C741),5),0)</f>
        <v>0</v>
      </c>
      <c r="E741" s="6">
        <f t="shared" ca="1" si="275"/>
        <v>0</v>
      </c>
      <c r="F741" s="2">
        <f t="shared" ca="1" si="264"/>
        <v>0</v>
      </c>
      <c r="G741" s="80">
        <f t="shared" ca="1" si="265"/>
        <v>0</v>
      </c>
      <c r="H741" s="79">
        <f t="shared" ca="1" si="266"/>
        <v>0</v>
      </c>
      <c r="I741" s="80">
        <f t="shared" ca="1" si="267"/>
        <v>0</v>
      </c>
      <c r="J741" s="80">
        <f t="shared" ca="1" si="268"/>
        <v>0</v>
      </c>
      <c r="K741" s="6">
        <f t="shared" ca="1" si="276"/>
        <v>0</v>
      </c>
      <c r="L741" s="7">
        <v>0</v>
      </c>
      <c r="M741" s="7">
        <f t="shared" ca="1" si="277"/>
        <v>0</v>
      </c>
      <c r="N741" s="7">
        <f t="shared" ca="1" si="278"/>
        <v>0</v>
      </c>
      <c r="O741" s="7">
        <f t="shared" ca="1" si="279"/>
        <v>0</v>
      </c>
      <c r="P741" s="7">
        <f t="shared" ca="1" si="280"/>
        <v>0</v>
      </c>
      <c r="Q741" s="6">
        <f t="shared" ca="1" si="282"/>
        <v>0</v>
      </c>
      <c r="R741" s="7">
        <f t="shared" ca="1" si="283"/>
        <v>0</v>
      </c>
      <c r="S741" s="2">
        <f t="shared" ca="1" si="269"/>
        <v>0</v>
      </c>
      <c r="T741" s="80">
        <f t="shared" ca="1" si="270"/>
        <v>0</v>
      </c>
      <c r="U741" s="79">
        <f t="shared" ca="1" si="271"/>
        <v>0</v>
      </c>
      <c r="V741" s="80">
        <f t="shared" ca="1" si="272"/>
        <v>0</v>
      </c>
      <c r="W741" s="80">
        <f t="shared" ca="1" si="273"/>
        <v>0</v>
      </c>
      <c r="X741">
        <f t="shared" ca="1" si="284"/>
        <v>0</v>
      </c>
      <c r="Y741" s="35">
        <f t="shared" ca="1" si="274"/>
        <v>0</v>
      </c>
      <c r="Z741" s="35">
        <f t="shared" ca="1" si="285"/>
        <v>0</v>
      </c>
      <c r="AA741" s="42">
        <f t="shared" ca="1" si="286"/>
        <v>0</v>
      </c>
      <c r="AB741" s="42">
        <f t="shared" ca="1" si="287"/>
        <v>0</v>
      </c>
    </row>
    <row r="742" spans="2:28" x14ac:dyDescent="0.25">
      <c r="B742">
        <v>740</v>
      </c>
      <c r="C742" s="35">
        <f t="shared" ca="1" si="281"/>
        <v>-27000</v>
      </c>
      <c r="D742" s="46">
        <f ca="1">IF(AB741&gt;0,ROUND(PMT(EvalSheet!$F$92/12,EvalSheet!$F$96*12,-C742),5),0)</f>
        <v>0</v>
      </c>
      <c r="E742" s="6">
        <f t="shared" ca="1" si="275"/>
        <v>0</v>
      </c>
      <c r="F742" s="2">
        <f t="shared" ca="1" si="264"/>
        <v>0</v>
      </c>
      <c r="G742" s="80">
        <f t="shared" ca="1" si="265"/>
        <v>0</v>
      </c>
      <c r="H742" s="79">
        <f t="shared" ca="1" si="266"/>
        <v>0</v>
      </c>
      <c r="I742" s="80">
        <f t="shared" ca="1" si="267"/>
        <v>0</v>
      </c>
      <c r="J742" s="80">
        <f t="shared" ca="1" si="268"/>
        <v>0</v>
      </c>
      <c r="K742" s="6">
        <f t="shared" ca="1" si="276"/>
        <v>0</v>
      </c>
      <c r="L742" s="7">
        <v>0</v>
      </c>
      <c r="M742" s="7">
        <f t="shared" ca="1" si="277"/>
        <v>0</v>
      </c>
      <c r="N742" s="7">
        <f t="shared" ca="1" si="278"/>
        <v>0</v>
      </c>
      <c r="O742" s="7">
        <f t="shared" ca="1" si="279"/>
        <v>0</v>
      </c>
      <c r="P742" s="7">
        <f t="shared" ca="1" si="280"/>
        <v>0</v>
      </c>
      <c r="Q742" s="6">
        <f t="shared" ca="1" si="282"/>
        <v>0</v>
      </c>
      <c r="R742" s="7">
        <f t="shared" ca="1" si="283"/>
        <v>0</v>
      </c>
      <c r="S742" s="2">
        <f t="shared" ca="1" si="269"/>
        <v>0</v>
      </c>
      <c r="T742" s="80">
        <f t="shared" ca="1" si="270"/>
        <v>0</v>
      </c>
      <c r="U742" s="79">
        <f t="shared" ca="1" si="271"/>
        <v>0</v>
      </c>
      <c r="V742" s="80">
        <f t="shared" ca="1" si="272"/>
        <v>0</v>
      </c>
      <c r="W742" s="80">
        <f t="shared" ca="1" si="273"/>
        <v>0</v>
      </c>
      <c r="X742">
        <f t="shared" ca="1" si="284"/>
        <v>0</v>
      </c>
      <c r="Y742" s="35">
        <f t="shared" ca="1" si="274"/>
        <v>0</v>
      </c>
      <c r="Z742" s="35">
        <f t="shared" ca="1" si="285"/>
        <v>0</v>
      </c>
      <c r="AA742" s="42">
        <f t="shared" ca="1" si="286"/>
        <v>0</v>
      </c>
      <c r="AB742" s="42">
        <f t="shared" ca="1" si="287"/>
        <v>0</v>
      </c>
    </row>
    <row r="743" spans="2:28" x14ac:dyDescent="0.25">
      <c r="B743">
        <v>741</v>
      </c>
      <c r="C743" s="35">
        <f t="shared" ca="1" si="281"/>
        <v>-27000</v>
      </c>
      <c r="D743" s="46">
        <f ca="1">IF(AB742&gt;0,ROUND(PMT(EvalSheet!$F$92/12,EvalSheet!$F$96*12,-C743),5),0)</f>
        <v>0</v>
      </c>
      <c r="E743" s="6">
        <f t="shared" ca="1" si="275"/>
        <v>0</v>
      </c>
      <c r="F743" s="2">
        <f t="shared" ca="1" si="264"/>
        <v>0</v>
      </c>
      <c r="G743" s="80">
        <f t="shared" ca="1" si="265"/>
        <v>0</v>
      </c>
      <c r="H743" s="79">
        <f t="shared" ca="1" si="266"/>
        <v>0</v>
      </c>
      <c r="I743" s="80">
        <f t="shared" ca="1" si="267"/>
        <v>0</v>
      </c>
      <c r="J743" s="80">
        <f t="shared" ca="1" si="268"/>
        <v>0</v>
      </c>
      <c r="K743" s="6">
        <f t="shared" ca="1" si="276"/>
        <v>0</v>
      </c>
      <c r="L743" s="7">
        <v>0</v>
      </c>
      <c r="M743" s="7">
        <f t="shared" ca="1" si="277"/>
        <v>0</v>
      </c>
      <c r="N743" s="7">
        <f t="shared" ca="1" si="278"/>
        <v>0</v>
      </c>
      <c r="O743" s="7">
        <f t="shared" ca="1" si="279"/>
        <v>0</v>
      </c>
      <c r="P743" s="7">
        <f t="shared" ca="1" si="280"/>
        <v>0</v>
      </c>
      <c r="Q743" s="6">
        <f t="shared" ca="1" si="282"/>
        <v>0</v>
      </c>
      <c r="R743" s="7">
        <f t="shared" ca="1" si="283"/>
        <v>0</v>
      </c>
      <c r="S743" s="2">
        <f t="shared" ca="1" si="269"/>
        <v>0</v>
      </c>
      <c r="T743" s="80">
        <f t="shared" ca="1" si="270"/>
        <v>0</v>
      </c>
      <c r="U743" s="79">
        <f t="shared" ca="1" si="271"/>
        <v>0</v>
      </c>
      <c r="V743" s="80">
        <f t="shared" ca="1" si="272"/>
        <v>0</v>
      </c>
      <c r="W743" s="80">
        <f t="shared" ca="1" si="273"/>
        <v>0</v>
      </c>
      <c r="X743">
        <f t="shared" ca="1" si="284"/>
        <v>0</v>
      </c>
      <c r="Y743" s="35">
        <f t="shared" ca="1" si="274"/>
        <v>0</v>
      </c>
      <c r="Z743" s="35">
        <f t="shared" ca="1" si="285"/>
        <v>0</v>
      </c>
      <c r="AA743" s="42">
        <f t="shared" ca="1" si="286"/>
        <v>0</v>
      </c>
      <c r="AB743" s="42">
        <f t="shared" ca="1" si="287"/>
        <v>0</v>
      </c>
    </row>
    <row r="744" spans="2:28" x14ac:dyDescent="0.25">
      <c r="B744">
        <v>742</v>
      </c>
      <c r="C744" s="35">
        <f t="shared" ca="1" si="281"/>
        <v>-27000</v>
      </c>
      <c r="D744" s="46">
        <f ca="1">IF(AB743&gt;0,ROUND(PMT(EvalSheet!$F$92/12,EvalSheet!$F$96*12,-C744),5),0)</f>
        <v>0</v>
      </c>
      <c r="E744" s="6">
        <f t="shared" ca="1" si="275"/>
        <v>0</v>
      </c>
      <c r="F744" s="2">
        <f t="shared" ca="1" si="264"/>
        <v>0</v>
      </c>
      <c r="G744" s="80">
        <f t="shared" ca="1" si="265"/>
        <v>0</v>
      </c>
      <c r="H744" s="79">
        <f t="shared" ca="1" si="266"/>
        <v>0</v>
      </c>
      <c r="I744" s="80">
        <f t="shared" ca="1" si="267"/>
        <v>0</v>
      </c>
      <c r="J744" s="80">
        <f t="shared" ca="1" si="268"/>
        <v>0</v>
      </c>
      <c r="K744" s="6">
        <f t="shared" ca="1" si="276"/>
        <v>0</v>
      </c>
      <c r="L744" s="7">
        <v>0</v>
      </c>
      <c r="M744" s="7">
        <f t="shared" ca="1" si="277"/>
        <v>0</v>
      </c>
      <c r="N744" s="7">
        <f t="shared" ca="1" si="278"/>
        <v>0</v>
      </c>
      <c r="O744" s="7">
        <f t="shared" ca="1" si="279"/>
        <v>0</v>
      </c>
      <c r="P744" s="7">
        <f t="shared" ca="1" si="280"/>
        <v>0</v>
      </c>
      <c r="Q744" s="6">
        <f t="shared" ca="1" si="282"/>
        <v>0</v>
      </c>
      <c r="R744" s="7">
        <f t="shared" ca="1" si="283"/>
        <v>0</v>
      </c>
      <c r="S744" s="2">
        <f t="shared" ca="1" si="269"/>
        <v>0</v>
      </c>
      <c r="T744" s="80">
        <f t="shared" ca="1" si="270"/>
        <v>0</v>
      </c>
      <c r="U744" s="79">
        <f t="shared" ca="1" si="271"/>
        <v>0</v>
      </c>
      <c r="V744" s="80">
        <f t="shared" ca="1" si="272"/>
        <v>0</v>
      </c>
      <c r="W744" s="80">
        <f t="shared" ca="1" si="273"/>
        <v>0</v>
      </c>
      <c r="X744">
        <f t="shared" ca="1" si="284"/>
        <v>0</v>
      </c>
      <c r="Y744" s="35">
        <f t="shared" ca="1" si="274"/>
        <v>0</v>
      </c>
      <c r="Z744" s="35">
        <f t="shared" ca="1" si="285"/>
        <v>0</v>
      </c>
      <c r="AA744" s="42">
        <f t="shared" ca="1" si="286"/>
        <v>0</v>
      </c>
      <c r="AB744" s="42">
        <f t="shared" ca="1" si="287"/>
        <v>0</v>
      </c>
    </row>
    <row r="745" spans="2:28" x14ac:dyDescent="0.25">
      <c r="B745">
        <v>743</v>
      </c>
      <c r="C745" s="35">
        <f t="shared" ca="1" si="281"/>
        <v>-27000</v>
      </c>
      <c r="D745" s="46">
        <f ca="1">IF(AB744&gt;0,ROUND(PMT(EvalSheet!$F$92/12,EvalSheet!$F$96*12,-C745),5),0)</f>
        <v>0</v>
      </c>
      <c r="E745" s="6">
        <f t="shared" ca="1" si="275"/>
        <v>0</v>
      </c>
      <c r="F745" s="2">
        <f t="shared" ca="1" si="264"/>
        <v>0</v>
      </c>
      <c r="G745" s="80">
        <f t="shared" ca="1" si="265"/>
        <v>0</v>
      </c>
      <c r="H745" s="79">
        <f t="shared" ca="1" si="266"/>
        <v>0</v>
      </c>
      <c r="I745" s="80">
        <f t="shared" ca="1" si="267"/>
        <v>0</v>
      </c>
      <c r="J745" s="80">
        <f t="shared" ca="1" si="268"/>
        <v>0</v>
      </c>
      <c r="K745" s="6">
        <f t="shared" ca="1" si="276"/>
        <v>0</v>
      </c>
      <c r="L745" s="7">
        <v>0</v>
      </c>
      <c r="M745" s="7">
        <f t="shared" ca="1" si="277"/>
        <v>0</v>
      </c>
      <c r="N745" s="7">
        <f t="shared" ca="1" si="278"/>
        <v>0</v>
      </c>
      <c r="O745" s="7">
        <f t="shared" ca="1" si="279"/>
        <v>0</v>
      </c>
      <c r="P745" s="7">
        <f t="shared" ca="1" si="280"/>
        <v>0</v>
      </c>
      <c r="Q745" s="6">
        <f t="shared" ca="1" si="282"/>
        <v>0</v>
      </c>
      <c r="R745" s="7">
        <f t="shared" ca="1" si="283"/>
        <v>0</v>
      </c>
      <c r="S745" s="2">
        <f t="shared" ca="1" si="269"/>
        <v>0</v>
      </c>
      <c r="T745" s="80">
        <f t="shared" ca="1" si="270"/>
        <v>0</v>
      </c>
      <c r="U745" s="79">
        <f t="shared" ca="1" si="271"/>
        <v>0</v>
      </c>
      <c r="V745" s="80">
        <f t="shared" ca="1" si="272"/>
        <v>0</v>
      </c>
      <c r="W745" s="80">
        <f t="shared" ca="1" si="273"/>
        <v>0</v>
      </c>
      <c r="X745">
        <f t="shared" ca="1" si="284"/>
        <v>0</v>
      </c>
      <c r="Y745" s="35">
        <f t="shared" ca="1" si="274"/>
        <v>0</v>
      </c>
      <c r="Z745" s="35">
        <f t="shared" ca="1" si="285"/>
        <v>0</v>
      </c>
      <c r="AA745" s="42">
        <f t="shared" ca="1" si="286"/>
        <v>0</v>
      </c>
      <c r="AB745" s="42">
        <f t="shared" ca="1" si="287"/>
        <v>0</v>
      </c>
    </row>
    <row r="746" spans="2:28" x14ac:dyDescent="0.25">
      <c r="B746">
        <v>744</v>
      </c>
      <c r="C746" s="35">
        <f t="shared" ca="1" si="281"/>
        <v>-27000</v>
      </c>
      <c r="D746" s="46">
        <f ca="1">IF(AB745&gt;0,ROUND(PMT(EvalSheet!$F$92/12,EvalSheet!$F$96*12,-C746),5),0)</f>
        <v>0</v>
      </c>
      <c r="E746" s="6">
        <f t="shared" ca="1" si="275"/>
        <v>0</v>
      </c>
      <c r="F746" s="2">
        <f t="shared" ca="1" si="264"/>
        <v>0</v>
      </c>
      <c r="G746" s="80">
        <f t="shared" ca="1" si="265"/>
        <v>0</v>
      </c>
      <c r="H746" s="79">
        <f t="shared" ca="1" si="266"/>
        <v>0</v>
      </c>
      <c r="I746" s="80">
        <f t="shared" ca="1" si="267"/>
        <v>0</v>
      </c>
      <c r="J746" s="80">
        <f t="shared" ca="1" si="268"/>
        <v>0</v>
      </c>
      <c r="K746" s="6">
        <f t="shared" ca="1" si="276"/>
        <v>0</v>
      </c>
      <c r="L746" s="7">
        <v>0</v>
      </c>
      <c r="M746" s="7">
        <f t="shared" ca="1" si="277"/>
        <v>0</v>
      </c>
      <c r="N746" s="7">
        <f t="shared" ca="1" si="278"/>
        <v>0</v>
      </c>
      <c r="O746" s="7">
        <f t="shared" ca="1" si="279"/>
        <v>0</v>
      </c>
      <c r="P746" s="7">
        <f t="shared" ca="1" si="280"/>
        <v>0</v>
      </c>
      <c r="Q746" s="6">
        <f t="shared" ca="1" si="282"/>
        <v>0</v>
      </c>
      <c r="R746" s="7">
        <f t="shared" ca="1" si="283"/>
        <v>0</v>
      </c>
      <c r="S746" s="2">
        <f t="shared" ca="1" si="269"/>
        <v>0</v>
      </c>
      <c r="T746" s="80">
        <f t="shared" ca="1" si="270"/>
        <v>0</v>
      </c>
      <c r="U746" s="79">
        <f t="shared" ca="1" si="271"/>
        <v>0</v>
      </c>
      <c r="V746" s="80">
        <f t="shared" ca="1" si="272"/>
        <v>0</v>
      </c>
      <c r="W746" s="80">
        <f t="shared" ca="1" si="273"/>
        <v>0</v>
      </c>
      <c r="X746">
        <f t="shared" ca="1" si="284"/>
        <v>0</v>
      </c>
      <c r="Y746" s="35">
        <f t="shared" ca="1" si="274"/>
        <v>0</v>
      </c>
      <c r="Z746" s="35">
        <f t="shared" ca="1" si="285"/>
        <v>0</v>
      </c>
      <c r="AA746" s="42">
        <f t="shared" ca="1" si="286"/>
        <v>0</v>
      </c>
      <c r="AB746" s="42">
        <f t="shared" ca="1" si="287"/>
        <v>0</v>
      </c>
    </row>
    <row r="747" spans="2:28" x14ac:dyDescent="0.25">
      <c r="B747">
        <v>745</v>
      </c>
      <c r="C747" s="35">
        <f t="shared" ca="1" si="281"/>
        <v>-27000</v>
      </c>
      <c r="D747" s="46">
        <f ca="1">IF(AB746&gt;0,ROUND(PMT(EvalSheet!$F$92/12,EvalSheet!$F$96*12,-C747),5),0)</f>
        <v>0</v>
      </c>
      <c r="E747" s="6">
        <f t="shared" ca="1" si="275"/>
        <v>0</v>
      </c>
      <c r="F747" s="2">
        <f t="shared" ca="1" si="264"/>
        <v>0</v>
      </c>
      <c r="G747" s="80">
        <f t="shared" ca="1" si="265"/>
        <v>0</v>
      </c>
      <c r="H747" s="79">
        <f t="shared" ca="1" si="266"/>
        <v>0</v>
      </c>
      <c r="I747" s="80">
        <f t="shared" ca="1" si="267"/>
        <v>0</v>
      </c>
      <c r="J747" s="80">
        <f t="shared" ca="1" si="268"/>
        <v>0</v>
      </c>
      <c r="K747" s="6">
        <f t="shared" ca="1" si="276"/>
        <v>0</v>
      </c>
      <c r="L747" s="7">
        <v>0</v>
      </c>
      <c r="M747" s="7">
        <f t="shared" ca="1" si="277"/>
        <v>0</v>
      </c>
      <c r="N747" s="7">
        <f t="shared" ca="1" si="278"/>
        <v>0</v>
      </c>
      <c r="O747" s="7">
        <f t="shared" ca="1" si="279"/>
        <v>0</v>
      </c>
      <c r="P747" s="7">
        <f t="shared" ca="1" si="280"/>
        <v>0</v>
      </c>
      <c r="Q747" s="6">
        <f t="shared" ca="1" si="282"/>
        <v>0</v>
      </c>
      <c r="R747" s="7">
        <f t="shared" ca="1" si="283"/>
        <v>0</v>
      </c>
      <c r="S747" s="2">
        <f t="shared" ca="1" si="269"/>
        <v>0</v>
      </c>
      <c r="T747" s="80">
        <f t="shared" ca="1" si="270"/>
        <v>0</v>
      </c>
      <c r="U747" s="79">
        <f t="shared" ca="1" si="271"/>
        <v>0</v>
      </c>
      <c r="V747" s="80">
        <f t="shared" ca="1" si="272"/>
        <v>0</v>
      </c>
      <c r="W747" s="80">
        <f t="shared" ca="1" si="273"/>
        <v>0</v>
      </c>
      <c r="X747">
        <f t="shared" ca="1" si="284"/>
        <v>0</v>
      </c>
      <c r="Y747" s="35">
        <f t="shared" ca="1" si="274"/>
        <v>0</v>
      </c>
      <c r="Z747" s="35">
        <f t="shared" ca="1" si="285"/>
        <v>0</v>
      </c>
      <c r="AA747" s="42">
        <f t="shared" ca="1" si="286"/>
        <v>0</v>
      </c>
      <c r="AB747" s="42">
        <f t="shared" ca="1" si="287"/>
        <v>0</v>
      </c>
    </row>
    <row r="748" spans="2:28" x14ac:dyDescent="0.25">
      <c r="B748">
        <v>746</v>
      </c>
      <c r="C748" s="35">
        <f t="shared" ca="1" si="281"/>
        <v>-27000</v>
      </c>
      <c r="D748" s="46">
        <f ca="1">IF(AB747&gt;0,ROUND(PMT(EvalSheet!$F$92/12,EvalSheet!$F$96*12,-C748),5),0)</f>
        <v>0</v>
      </c>
      <c r="E748" s="6">
        <f t="shared" ca="1" si="275"/>
        <v>0</v>
      </c>
      <c r="F748" s="2">
        <f t="shared" ca="1" si="264"/>
        <v>0</v>
      </c>
      <c r="G748" s="80">
        <f t="shared" ca="1" si="265"/>
        <v>0</v>
      </c>
      <c r="H748" s="79">
        <f t="shared" ca="1" si="266"/>
        <v>0</v>
      </c>
      <c r="I748" s="80">
        <f t="shared" ca="1" si="267"/>
        <v>0</v>
      </c>
      <c r="J748" s="80">
        <f t="shared" ca="1" si="268"/>
        <v>0</v>
      </c>
      <c r="K748" s="6">
        <f t="shared" ca="1" si="276"/>
        <v>0</v>
      </c>
      <c r="L748" s="7">
        <v>0</v>
      </c>
      <c r="M748" s="7">
        <f t="shared" ca="1" si="277"/>
        <v>0</v>
      </c>
      <c r="N748" s="7">
        <f t="shared" ca="1" si="278"/>
        <v>0</v>
      </c>
      <c r="O748" s="7">
        <f t="shared" ca="1" si="279"/>
        <v>0</v>
      </c>
      <c r="P748" s="7">
        <f t="shared" ca="1" si="280"/>
        <v>0</v>
      </c>
      <c r="Q748" s="6">
        <f t="shared" ca="1" si="282"/>
        <v>0</v>
      </c>
      <c r="R748" s="7">
        <f t="shared" ca="1" si="283"/>
        <v>0</v>
      </c>
      <c r="S748" s="2">
        <f t="shared" ca="1" si="269"/>
        <v>0</v>
      </c>
      <c r="T748" s="80">
        <f t="shared" ca="1" si="270"/>
        <v>0</v>
      </c>
      <c r="U748" s="79">
        <f t="shared" ca="1" si="271"/>
        <v>0</v>
      </c>
      <c r="V748" s="80">
        <f t="shared" ca="1" si="272"/>
        <v>0</v>
      </c>
      <c r="W748" s="80">
        <f t="shared" ca="1" si="273"/>
        <v>0</v>
      </c>
      <c r="X748">
        <f t="shared" ca="1" si="284"/>
        <v>0</v>
      </c>
      <c r="Y748" s="35">
        <f t="shared" ca="1" si="274"/>
        <v>0</v>
      </c>
      <c r="Z748" s="35">
        <f t="shared" ca="1" si="285"/>
        <v>0</v>
      </c>
      <c r="AA748" s="42">
        <f t="shared" ca="1" si="286"/>
        <v>0</v>
      </c>
      <c r="AB748" s="42">
        <f t="shared" ca="1" si="287"/>
        <v>0</v>
      </c>
    </row>
    <row r="749" spans="2:28" x14ac:dyDescent="0.25">
      <c r="B749">
        <v>747</v>
      </c>
      <c r="C749" s="35">
        <f t="shared" ca="1" si="281"/>
        <v>-27000</v>
      </c>
      <c r="D749" s="46">
        <f ca="1">IF(AB748&gt;0,ROUND(PMT(EvalSheet!$F$92/12,EvalSheet!$F$96*12,-C749),5),0)</f>
        <v>0</v>
      </c>
      <c r="E749" s="6">
        <f t="shared" ca="1" si="275"/>
        <v>0</v>
      </c>
      <c r="F749" s="2">
        <f t="shared" ca="1" si="264"/>
        <v>0</v>
      </c>
      <c r="G749" s="80">
        <f t="shared" ca="1" si="265"/>
        <v>0</v>
      </c>
      <c r="H749" s="79">
        <f t="shared" ca="1" si="266"/>
        <v>0</v>
      </c>
      <c r="I749" s="80">
        <f t="shared" ca="1" si="267"/>
        <v>0</v>
      </c>
      <c r="J749" s="80">
        <f t="shared" ca="1" si="268"/>
        <v>0</v>
      </c>
      <c r="K749" s="6">
        <f t="shared" ca="1" si="276"/>
        <v>0</v>
      </c>
      <c r="L749" s="7">
        <v>0</v>
      </c>
      <c r="M749" s="7">
        <f t="shared" ca="1" si="277"/>
        <v>0</v>
      </c>
      <c r="N749" s="7">
        <f t="shared" ca="1" si="278"/>
        <v>0</v>
      </c>
      <c r="O749" s="7">
        <f t="shared" ca="1" si="279"/>
        <v>0</v>
      </c>
      <c r="P749" s="7">
        <f t="shared" ca="1" si="280"/>
        <v>0</v>
      </c>
      <c r="Q749" s="6">
        <f t="shared" ca="1" si="282"/>
        <v>0</v>
      </c>
      <c r="R749" s="7">
        <f t="shared" ca="1" si="283"/>
        <v>0</v>
      </c>
      <c r="S749" s="2">
        <f t="shared" ca="1" si="269"/>
        <v>0</v>
      </c>
      <c r="T749" s="80">
        <f t="shared" ca="1" si="270"/>
        <v>0</v>
      </c>
      <c r="U749" s="79">
        <f t="shared" ca="1" si="271"/>
        <v>0</v>
      </c>
      <c r="V749" s="80">
        <f t="shared" ca="1" si="272"/>
        <v>0</v>
      </c>
      <c r="W749" s="80">
        <f t="shared" ca="1" si="273"/>
        <v>0</v>
      </c>
      <c r="X749">
        <f t="shared" ca="1" si="284"/>
        <v>0</v>
      </c>
      <c r="Y749" s="35">
        <f t="shared" ca="1" si="274"/>
        <v>0</v>
      </c>
      <c r="Z749" s="35">
        <f t="shared" ca="1" si="285"/>
        <v>0</v>
      </c>
      <c r="AA749" s="42">
        <f t="shared" ca="1" si="286"/>
        <v>0</v>
      </c>
      <c r="AB749" s="42">
        <f t="shared" ca="1" si="287"/>
        <v>0</v>
      </c>
    </row>
    <row r="750" spans="2:28" x14ac:dyDescent="0.25">
      <c r="B750">
        <v>748</v>
      </c>
      <c r="C750" s="35">
        <f t="shared" ca="1" si="281"/>
        <v>-27000</v>
      </c>
      <c r="D750" s="46">
        <f ca="1">IF(AB749&gt;0,ROUND(PMT(EvalSheet!$F$92/12,EvalSheet!$F$96*12,-C750),5),0)</f>
        <v>0</v>
      </c>
      <c r="E750" s="6">
        <f t="shared" ca="1" si="275"/>
        <v>0</v>
      </c>
      <c r="F750" s="2">
        <f t="shared" ca="1" si="264"/>
        <v>0</v>
      </c>
      <c r="G750" s="80">
        <f t="shared" ca="1" si="265"/>
        <v>0</v>
      </c>
      <c r="H750" s="79">
        <f t="shared" ca="1" si="266"/>
        <v>0</v>
      </c>
      <c r="I750" s="80">
        <f t="shared" ca="1" si="267"/>
        <v>0</v>
      </c>
      <c r="J750" s="80">
        <f t="shared" ca="1" si="268"/>
        <v>0</v>
      </c>
      <c r="K750" s="6">
        <f t="shared" ca="1" si="276"/>
        <v>0</v>
      </c>
      <c r="L750" s="7">
        <v>0</v>
      </c>
      <c r="M750" s="7">
        <f t="shared" ca="1" si="277"/>
        <v>0</v>
      </c>
      <c r="N750" s="7">
        <f t="shared" ca="1" si="278"/>
        <v>0</v>
      </c>
      <c r="O750" s="7">
        <f t="shared" ca="1" si="279"/>
        <v>0</v>
      </c>
      <c r="P750" s="7">
        <f t="shared" ca="1" si="280"/>
        <v>0</v>
      </c>
      <c r="Q750" s="6">
        <f t="shared" ca="1" si="282"/>
        <v>0</v>
      </c>
      <c r="R750" s="7">
        <f t="shared" ca="1" si="283"/>
        <v>0</v>
      </c>
      <c r="S750" s="2">
        <f t="shared" ca="1" si="269"/>
        <v>0</v>
      </c>
      <c r="T750" s="80">
        <f t="shared" ca="1" si="270"/>
        <v>0</v>
      </c>
      <c r="U750" s="79">
        <f t="shared" ca="1" si="271"/>
        <v>0</v>
      </c>
      <c r="V750" s="80">
        <f t="shared" ca="1" si="272"/>
        <v>0</v>
      </c>
      <c r="W750" s="80">
        <f t="shared" ca="1" si="273"/>
        <v>0</v>
      </c>
      <c r="X750">
        <f t="shared" ca="1" si="284"/>
        <v>0</v>
      </c>
      <c r="Y750" s="35">
        <f t="shared" ca="1" si="274"/>
        <v>0</v>
      </c>
      <c r="Z750" s="35">
        <f t="shared" ca="1" si="285"/>
        <v>0</v>
      </c>
      <c r="AA750" s="42">
        <f t="shared" ca="1" si="286"/>
        <v>0</v>
      </c>
      <c r="AB750" s="42">
        <f t="shared" ca="1" si="287"/>
        <v>0</v>
      </c>
    </row>
    <row r="751" spans="2:28" x14ac:dyDescent="0.25">
      <c r="B751">
        <v>749</v>
      </c>
      <c r="C751" s="35">
        <f t="shared" ca="1" si="281"/>
        <v>-27000</v>
      </c>
      <c r="D751" s="46">
        <f ca="1">IF(AB750&gt;0,ROUND(PMT(EvalSheet!$F$92/12,EvalSheet!$F$96*12,-C751),5),0)</f>
        <v>0</v>
      </c>
      <c r="E751" s="6">
        <f t="shared" ca="1" si="275"/>
        <v>0</v>
      </c>
      <c r="F751" s="2">
        <f t="shared" ca="1" si="264"/>
        <v>0</v>
      </c>
      <c r="G751" s="80">
        <f t="shared" ca="1" si="265"/>
        <v>0</v>
      </c>
      <c r="H751" s="79">
        <f t="shared" ca="1" si="266"/>
        <v>0</v>
      </c>
      <c r="I751" s="80">
        <f t="shared" ca="1" si="267"/>
        <v>0</v>
      </c>
      <c r="J751" s="80">
        <f t="shared" ca="1" si="268"/>
        <v>0</v>
      </c>
      <c r="K751" s="6">
        <f t="shared" ca="1" si="276"/>
        <v>0</v>
      </c>
      <c r="L751" s="7">
        <v>0</v>
      </c>
      <c r="M751" s="7">
        <f t="shared" ca="1" si="277"/>
        <v>0</v>
      </c>
      <c r="N751" s="7">
        <f t="shared" ca="1" si="278"/>
        <v>0</v>
      </c>
      <c r="O751" s="7">
        <f t="shared" ca="1" si="279"/>
        <v>0</v>
      </c>
      <c r="P751" s="7">
        <f t="shared" ca="1" si="280"/>
        <v>0</v>
      </c>
      <c r="Q751" s="6">
        <f t="shared" ca="1" si="282"/>
        <v>0</v>
      </c>
      <c r="R751" s="7">
        <f t="shared" ca="1" si="283"/>
        <v>0</v>
      </c>
      <c r="S751" s="2">
        <f t="shared" ca="1" si="269"/>
        <v>0</v>
      </c>
      <c r="T751" s="80">
        <f t="shared" ca="1" si="270"/>
        <v>0</v>
      </c>
      <c r="U751" s="79">
        <f t="shared" ca="1" si="271"/>
        <v>0</v>
      </c>
      <c r="V751" s="80">
        <f t="shared" ca="1" si="272"/>
        <v>0</v>
      </c>
      <c r="W751" s="80">
        <f t="shared" ca="1" si="273"/>
        <v>0</v>
      </c>
      <c r="X751">
        <f t="shared" ca="1" si="284"/>
        <v>0</v>
      </c>
      <c r="Y751" s="35">
        <f t="shared" ca="1" si="274"/>
        <v>0</v>
      </c>
      <c r="Z751" s="35">
        <f t="shared" ca="1" si="285"/>
        <v>0</v>
      </c>
      <c r="AA751" s="42">
        <f t="shared" ca="1" si="286"/>
        <v>0</v>
      </c>
      <c r="AB751" s="42">
        <f t="shared" ca="1" si="287"/>
        <v>0</v>
      </c>
    </row>
    <row r="752" spans="2:28" x14ac:dyDescent="0.25">
      <c r="B752">
        <v>750</v>
      </c>
      <c r="C752" s="35">
        <f t="shared" ca="1" si="281"/>
        <v>-27000</v>
      </c>
      <c r="D752" s="46">
        <f ca="1">IF(AB751&gt;0,ROUND(PMT(EvalSheet!$F$92/12,EvalSheet!$F$96*12,-C752),5),0)</f>
        <v>0</v>
      </c>
      <c r="E752" s="6">
        <f t="shared" ca="1" si="275"/>
        <v>0</v>
      </c>
      <c r="F752" s="2">
        <f t="shared" ca="1" si="264"/>
        <v>0</v>
      </c>
      <c r="G752" s="80">
        <f t="shared" ca="1" si="265"/>
        <v>0</v>
      </c>
      <c r="H752" s="79">
        <f t="shared" ca="1" si="266"/>
        <v>0</v>
      </c>
      <c r="I752" s="80">
        <f t="shared" ca="1" si="267"/>
        <v>0</v>
      </c>
      <c r="J752" s="80">
        <f t="shared" ca="1" si="268"/>
        <v>0</v>
      </c>
      <c r="K752" s="6">
        <f t="shared" ca="1" si="276"/>
        <v>0</v>
      </c>
      <c r="L752" s="7">
        <v>0</v>
      </c>
      <c r="M752" s="7">
        <f t="shared" ca="1" si="277"/>
        <v>0</v>
      </c>
      <c r="N752" s="7">
        <f t="shared" ca="1" si="278"/>
        <v>0</v>
      </c>
      <c r="O752" s="7">
        <f t="shared" ca="1" si="279"/>
        <v>0</v>
      </c>
      <c r="P752" s="7">
        <f t="shared" ca="1" si="280"/>
        <v>0</v>
      </c>
      <c r="Q752" s="6">
        <f t="shared" ca="1" si="282"/>
        <v>0</v>
      </c>
      <c r="R752" s="7">
        <f t="shared" ca="1" si="283"/>
        <v>0</v>
      </c>
      <c r="S752" s="2">
        <f t="shared" ca="1" si="269"/>
        <v>0</v>
      </c>
      <c r="T752" s="80">
        <f t="shared" ca="1" si="270"/>
        <v>0</v>
      </c>
      <c r="U752" s="79">
        <f t="shared" ca="1" si="271"/>
        <v>0</v>
      </c>
      <c r="V752" s="80">
        <f t="shared" ca="1" si="272"/>
        <v>0</v>
      </c>
      <c r="W752" s="80">
        <f t="shared" ca="1" si="273"/>
        <v>0</v>
      </c>
      <c r="X752">
        <f t="shared" ca="1" si="284"/>
        <v>0</v>
      </c>
      <c r="Y752" s="35">
        <f t="shared" ca="1" si="274"/>
        <v>0</v>
      </c>
      <c r="Z752" s="35">
        <f t="shared" ca="1" si="285"/>
        <v>0</v>
      </c>
      <c r="AA752" s="42">
        <f t="shared" ca="1" si="286"/>
        <v>0</v>
      </c>
      <c r="AB752" s="42">
        <f t="shared" ca="1" si="287"/>
        <v>0</v>
      </c>
    </row>
    <row r="753" spans="2:28" x14ac:dyDescent="0.25">
      <c r="B753">
        <v>751</v>
      </c>
      <c r="C753" s="35">
        <f t="shared" ca="1" si="281"/>
        <v>-27000</v>
      </c>
      <c r="D753" s="46">
        <f ca="1">IF(AB752&gt;0,ROUND(PMT(EvalSheet!$F$92/12,EvalSheet!$F$96*12,-C753),5),0)</f>
        <v>0</v>
      </c>
      <c r="E753" s="6">
        <f t="shared" ca="1" si="275"/>
        <v>0</v>
      </c>
      <c r="F753" s="2">
        <f t="shared" ca="1" si="264"/>
        <v>0</v>
      </c>
      <c r="G753" s="80">
        <f t="shared" ca="1" si="265"/>
        <v>0</v>
      </c>
      <c r="H753" s="79">
        <f t="shared" ca="1" si="266"/>
        <v>0</v>
      </c>
      <c r="I753" s="80">
        <f t="shared" ca="1" si="267"/>
        <v>0</v>
      </c>
      <c r="J753" s="80">
        <f t="shared" ca="1" si="268"/>
        <v>0</v>
      </c>
      <c r="K753" s="6">
        <f t="shared" ca="1" si="276"/>
        <v>0</v>
      </c>
      <c r="L753" s="7">
        <v>0</v>
      </c>
      <c r="M753" s="7">
        <f t="shared" ca="1" si="277"/>
        <v>0</v>
      </c>
      <c r="N753" s="7">
        <f t="shared" ca="1" si="278"/>
        <v>0</v>
      </c>
      <c r="O753" s="7">
        <f t="shared" ca="1" si="279"/>
        <v>0</v>
      </c>
      <c r="P753" s="7">
        <f t="shared" ca="1" si="280"/>
        <v>0</v>
      </c>
      <c r="Q753" s="6">
        <f t="shared" ca="1" si="282"/>
        <v>0</v>
      </c>
      <c r="R753" s="7">
        <f t="shared" ca="1" si="283"/>
        <v>0</v>
      </c>
      <c r="S753" s="2">
        <f t="shared" ca="1" si="269"/>
        <v>0</v>
      </c>
      <c r="T753" s="80">
        <f t="shared" ca="1" si="270"/>
        <v>0</v>
      </c>
      <c r="U753" s="79">
        <f t="shared" ca="1" si="271"/>
        <v>0</v>
      </c>
      <c r="V753" s="80">
        <f t="shared" ca="1" si="272"/>
        <v>0</v>
      </c>
      <c r="W753" s="80">
        <f t="shared" ca="1" si="273"/>
        <v>0</v>
      </c>
      <c r="X753">
        <f t="shared" ca="1" si="284"/>
        <v>0</v>
      </c>
      <c r="Y753" s="35">
        <f t="shared" ca="1" si="274"/>
        <v>0</v>
      </c>
      <c r="Z753" s="35">
        <f t="shared" ca="1" si="285"/>
        <v>0</v>
      </c>
      <c r="AA753" s="42">
        <f t="shared" ca="1" si="286"/>
        <v>0</v>
      </c>
      <c r="AB753" s="42">
        <f t="shared" ca="1" si="287"/>
        <v>0</v>
      </c>
    </row>
    <row r="754" spans="2:28" x14ac:dyDescent="0.25">
      <c r="B754">
        <v>752</v>
      </c>
      <c r="C754" s="35">
        <f t="shared" ca="1" si="281"/>
        <v>-27000</v>
      </c>
      <c r="D754" s="46">
        <f ca="1">IF(AB753&gt;0,ROUND(PMT(EvalSheet!$F$92/12,EvalSheet!$F$96*12,-C754),5),0)</f>
        <v>0</v>
      </c>
      <c r="E754" s="6">
        <f t="shared" ca="1" si="275"/>
        <v>0</v>
      </c>
      <c r="F754" s="2">
        <f t="shared" ca="1" si="264"/>
        <v>0</v>
      </c>
      <c r="G754" s="80">
        <f t="shared" ca="1" si="265"/>
        <v>0</v>
      </c>
      <c r="H754" s="79">
        <f t="shared" ca="1" si="266"/>
        <v>0</v>
      </c>
      <c r="I754" s="80">
        <f t="shared" ca="1" si="267"/>
        <v>0</v>
      </c>
      <c r="J754" s="80">
        <f t="shared" ca="1" si="268"/>
        <v>0</v>
      </c>
      <c r="K754" s="6">
        <f t="shared" ca="1" si="276"/>
        <v>0</v>
      </c>
      <c r="L754" s="7">
        <v>0</v>
      </c>
      <c r="M754" s="7">
        <f t="shared" ca="1" si="277"/>
        <v>0</v>
      </c>
      <c r="N754" s="7">
        <f t="shared" ca="1" si="278"/>
        <v>0</v>
      </c>
      <c r="O754" s="7">
        <f t="shared" ca="1" si="279"/>
        <v>0</v>
      </c>
      <c r="P754" s="7">
        <f t="shared" ca="1" si="280"/>
        <v>0</v>
      </c>
      <c r="Q754" s="6">
        <f t="shared" ca="1" si="282"/>
        <v>0</v>
      </c>
      <c r="R754" s="7">
        <f t="shared" ca="1" si="283"/>
        <v>0</v>
      </c>
      <c r="S754" s="2">
        <f t="shared" ca="1" si="269"/>
        <v>0</v>
      </c>
      <c r="T754" s="80">
        <f t="shared" ca="1" si="270"/>
        <v>0</v>
      </c>
      <c r="U754" s="79">
        <f t="shared" ca="1" si="271"/>
        <v>0</v>
      </c>
      <c r="V754" s="80">
        <f t="shared" ca="1" si="272"/>
        <v>0</v>
      </c>
      <c r="W754" s="80">
        <f t="shared" ca="1" si="273"/>
        <v>0</v>
      </c>
      <c r="X754">
        <f t="shared" ca="1" si="284"/>
        <v>0</v>
      </c>
      <c r="Y754" s="35">
        <f t="shared" ca="1" si="274"/>
        <v>0</v>
      </c>
      <c r="Z754" s="35">
        <f t="shared" ca="1" si="285"/>
        <v>0</v>
      </c>
      <c r="AA754" s="42">
        <f t="shared" ca="1" si="286"/>
        <v>0</v>
      </c>
      <c r="AB754" s="42">
        <f t="shared" ca="1" si="287"/>
        <v>0</v>
      </c>
    </row>
    <row r="755" spans="2:28" x14ac:dyDescent="0.25">
      <c r="B755">
        <v>753</v>
      </c>
      <c r="C755" s="35">
        <f t="shared" ca="1" si="281"/>
        <v>-27000</v>
      </c>
      <c r="D755" s="46">
        <f ca="1">IF(AB754&gt;0,ROUND(PMT(EvalSheet!$F$92/12,EvalSheet!$F$96*12,-C755),5),0)</f>
        <v>0</v>
      </c>
      <c r="E755" s="6">
        <f t="shared" ca="1" si="275"/>
        <v>0</v>
      </c>
      <c r="F755" s="2">
        <f t="shared" ca="1" si="264"/>
        <v>0</v>
      </c>
      <c r="G755" s="80">
        <f t="shared" ca="1" si="265"/>
        <v>0</v>
      </c>
      <c r="H755" s="79">
        <f t="shared" ca="1" si="266"/>
        <v>0</v>
      </c>
      <c r="I755" s="80">
        <f t="shared" ca="1" si="267"/>
        <v>0</v>
      </c>
      <c r="J755" s="80">
        <f t="shared" ca="1" si="268"/>
        <v>0</v>
      </c>
      <c r="K755" s="6">
        <f t="shared" ca="1" si="276"/>
        <v>0</v>
      </c>
      <c r="L755" s="7">
        <v>0</v>
      </c>
      <c r="M755" s="7">
        <f t="shared" ca="1" si="277"/>
        <v>0</v>
      </c>
      <c r="N755" s="7">
        <f t="shared" ca="1" si="278"/>
        <v>0</v>
      </c>
      <c r="O755" s="7">
        <f t="shared" ca="1" si="279"/>
        <v>0</v>
      </c>
      <c r="P755" s="7">
        <f t="shared" ca="1" si="280"/>
        <v>0</v>
      </c>
      <c r="Q755" s="6">
        <f t="shared" ca="1" si="282"/>
        <v>0</v>
      </c>
      <c r="R755" s="7">
        <f t="shared" ca="1" si="283"/>
        <v>0</v>
      </c>
      <c r="S755" s="2">
        <f t="shared" ca="1" si="269"/>
        <v>0</v>
      </c>
      <c r="T755" s="80">
        <f t="shared" ca="1" si="270"/>
        <v>0</v>
      </c>
      <c r="U755" s="79">
        <f t="shared" ca="1" si="271"/>
        <v>0</v>
      </c>
      <c r="V755" s="80">
        <f t="shared" ca="1" si="272"/>
        <v>0</v>
      </c>
      <c r="W755" s="80">
        <f t="shared" ca="1" si="273"/>
        <v>0</v>
      </c>
      <c r="X755">
        <f t="shared" ca="1" si="284"/>
        <v>0</v>
      </c>
      <c r="Y755" s="35">
        <f t="shared" ca="1" si="274"/>
        <v>0</v>
      </c>
      <c r="Z755" s="35">
        <f t="shared" ca="1" si="285"/>
        <v>0</v>
      </c>
      <c r="AA755" s="42">
        <f t="shared" ca="1" si="286"/>
        <v>0</v>
      </c>
      <c r="AB755" s="42">
        <f t="shared" ca="1" si="287"/>
        <v>0</v>
      </c>
    </row>
    <row r="756" spans="2:28" x14ac:dyDescent="0.25">
      <c r="B756">
        <v>754</v>
      </c>
      <c r="C756" s="35">
        <f t="shared" ca="1" si="281"/>
        <v>-27000</v>
      </c>
      <c r="D756" s="46">
        <f ca="1">IF(AB755&gt;0,ROUND(PMT(EvalSheet!$F$92/12,EvalSheet!$F$96*12,-C756),5),0)</f>
        <v>0</v>
      </c>
      <c r="E756" s="6">
        <f t="shared" ca="1" si="275"/>
        <v>0</v>
      </c>
      <c r="F756" s="2">
        <f t="shared" ca="1" si="264"/>
        <v>0</v>
      </c>
      <c r="G756" s="80">
        <f t="shared" ca="1" si="265"/>
        <v>0</v>
      </c>
      <c r="H756" s="79">
        <f t="shared" ca="1" si="266"/>
        <v>0</v>
      </c>
      <c r="I756" s="80">
        <f t="shared" ca="1" si="267"/>
        <v>0</v>
      </c>
      <c r="J756" s="80">
        <f t="shared" ca="1" si="268"/>
        <v>0</v>
      </c>
      <c r="K756" s="6">
        <f t="shared" ca="1" si="276"/>
        <v>0</v>
      </c>
      <c r="L756" s="7">
        <v>0</v>
      </c>
      <c r="M756" s="7">
        <f t="shared" ca="1" si="277"/>
        <v>0</v>
      </c>
      <c r="N756" s="7">
        <f t="shared" ca="1" si="278"/>
        <v>0</v>
      </c>
      <c r="O756" s="7">
        <f t="shared" ca="1" si="279"/>
        <v>0</v>
      </c>
      <c r="P756" s="7">
        <f t="shared" ca="1" si="280"/>
        <v>0</v>
      </c>
      <c r="Q756" s="6">
        <f t="shared" ca="1" si="282"/>
        <v>0</v>
      </c>
      <c r="R756" s="7">
        <f t="shared" ca="1" si="283"/>
        <v>0</v>
      </c>
      <c r="S756" s="2">
        <f t="shared" ca="1" si="269"/>
        <v>0</v>
      </c>
      <c r="T756" s="80">
        <f t="shared" ca="1" si="270"/>
        <v>0</v>
      </c>
      <c r="U756" s="79">
        <f t="shared" ca="1" si="271"/>
        <v>0</v>
      </c>
      <c r="V756" s="80">
        <f t="shared" ca="1" si="272"/>
        <v>0</v>
      </c>
      <c r="W756" s="80">
        <f t="shared" ca="1" si="273"/>
        <v>0</v>
      </c>
      <c r="X756">
        <f t="shared" ca="1" si="284"/>
        <v>0</v>
      </c>
      <c r="Y756" s="35">
        <f t="shared" ca="1" si="274"/>
        <v>0</v>
      </c>
      <c r="Z756" s="35">
        <f t="shared" ca="1" si="285"/>
        <v>0</v>
      </c>
      <c r="AA756" s="42">
        <f t="shared" ca="1" si="286"/>
        <v>0</v>
      </c>
      <c r="AB756" s="42">
        <f t="shared" ca="1" si="287"/>
        <v>0</v>
      </c>
    </row>
    <row r="757" spans="2:28" x14ac:dyDescent="0.25">
      <c r="B757">
        <v>755</v>
      </c>
      <c r="C757" s="35">
        <f t="shared" ca="1" si="281"/>
        <v>-27000</v>
      </c>
      <c r="D757" s="46">
        <f ca="1">IF(AB756&gt;0,ROUND(PMT(EvalSheet!$F$92/12,EvalSheet!$F$96*12,-C757),5),0)</f>
        <v>0</v>
      </c>
      <c r="E757" s="6">
        <f t="shared" ca="1" si="275"/>
        <v>0</v>
      </c>
      <c r="F757" s="2">
        <f t="shared" ca="1" si="264"/>
        <v>0</v>
      </c>
      <c r="G757" s="80">
        <f t="shared" ca="1" si="265"/>
        <v>0</v>
      </c>
      <c r="H757" s="79">
        <f t="shared" ca="1" si="266"/>
        <v>0</v>
      </c>
      <c r="I757" s="80">
        <f t="shared" ca="1" si="267"/>
        <v>0</v>
      </c>
      <c r="J757" s="80">
        <f t="shared" ca="1" si="268"/>
        <v>0</v>
      </c>
      <c r="K757" s="6">
        <f t="shared" ca="1" si="276"/>
        <v>0</v>
      </c>
      <c r="L757" s="7">
        <v>0</v>
      </c>
      <c r="M757" s="7">
        <f t="shared" ca="1" si="277"/>
        <v>0</v>
      </c>
      <c r="N757" s="7">
        <f t="shared" ca="1" si="278"/>
        <v>0</v>
      </c>
      <c r="O757" s="7">
        <f t="shared" ca="1" si="279"/>
        <v>0</v>
      </c>
      <c r="P757" s="7">
        <f t="shared" ca="1" si="280"/>
        <v>0</v>
      </c>
      <c r="Q757" s="6">
        <f t="shared" ca="1" si="282"/>
        <v>0</v>
      </c>
      <c r="R757" s="7">
        <f t="shared" ca="1" si="283"/>
        <v>0</v>
      </c>
      <c r="S757" s="2">
        <f t="shared" ca="1" si="269"/>
        <v>0</v>
      </c>
      <c r="T757" s="80">
        <f t="shared" ca="1" si="270"/>
        <v>0</v>
      </c>
      <c r="U757" s="79">
        <f t="shared" ca="1" si="271"/>
        <v>0</v>
      </c>
      <c r="V757" s="80">
        <f t="shared" ca="1" si="272"/>
        <v>0</v>
      </c>
      <c r="W757" s="80">
        <f t="shared" ca="1" si="273"/>
        <v>0</v>
      </c>
      <c r="X757">
        <f t="shared" ca="1" si="284"/>
        <v>0</v>
      </c>
      <c r="Y757" s="35">
        <f t="shared" ca="1" si="274"/>
        <v>0</v>
      </c>
      <c r="Z757" s="35">
        <f t="shared" ca="1" si="285"/>
        <v>0</v>
      </c>
      <c r="AA757" s="42">
        <f t="shared" ca="1" si="286"/>
        <v>0</v>
      </c>
      <c r="AB757" s="42">
        <f t="shared" ca="1" si="287"/>
        <v>0</v>
      </c>
    </row>
    <row r="758" spans="2:28" x14ac:dyDescent="0.25">
      <c r="B758">
        <v>756</v>
      </c>
      <c r="C758" s="35">
        <f t="shared" ca="1" si="281"/>
        <v>-27000</v>
      </c>
      <c r="D758" s="46">
        <f ca="1">IF(AB757&gt;0,ROUND(PMT(EvalSheet!$F$92/12,EvalSheet!$F$96*12,-C758),5),0)</f>
        <v>0</v>
      </c>
      <c r="E758" s="6">
        <f t="shared" ca="1" si="275"/>
        <v>0</v>
      </c>
      <c r="F758" s="2">
        <f t="shared" ca="1" si="264"/>
        <v>0</v>
      </c>
      <c r="G758" s="80">
        <f t="shared" ca="1" si="265"/>
        <v>0</v>
      </c>
      <c r="H758" s="79">
        <f t="shared" ca="1" si="266"/>
        <v>0</v>
      </c>
      <c r="I758" s="80">
        <f t="shared" ca="1" si="267"/>
        <v>0</v>
      </c>
      <c r="J758" s="80">
        <f t="shared" ca="1" si="268"/>
        <v>0</v>
      </c>
      <c r="K758" s="6">
        <f t="shared" ca="1" si="276"/>
        <v>0</v>
      </c>
      <c r="L758" s="7">
        <v>0</v>
      </c>
      <c r="M758" s="7">
        <f t="shared" ca="1" si="277"/>
        <v>0</v>
      </c>
      <c r="N758" s="7">
        <f t="shared" ca="1" si="278"/>
        <v>0</v>
      </c>
      <c r="O758" s="7">
        <f t="shared" ca="1" si="279"/>
        <v>0</v>
      </c>
      <c r="P758" s="7">
        <f t="shared" ca="1" si="280"/>
        <v>0</v>
      </c>
      <c r="Q758" s="6">
        <f t="shared" ca="1" si="282"/>
        <v>0</v>
      </c>
      <c r="R758" s="7">
        <f t="shared" ca="1" si="283"/>
        <v>0</v>
      </c>
      <c r="S758" s="2">
        <f t="shared" ca="1" si="269"/>
        <v>0</v>
      </c>
      <c r="T758" s="80">
        <f t="shared" ca="1" si="270"/>
        <v>0</v>
      </c>
      <c r="U758" s="79">
        <f t="shared" ca="1" si="271"/>
        <v>0</v>
      </c>
      <c r="V758" s="80">
        <f t="shared" ca="1" si="272"/>
        <v>0</v>
      </c>
      <c r="W758" s="80">
        <f t="shared" ca="1" si="273"/>
        <v>0</v>
      </c>
      <c r="X758">
        <f t="shared" ca="1" si="284"/>
        <v>0</v>
      </c>
      <c r="Y758" s="35">
        <f t="shared" ca="1" si="274"/>
        <v>0</v>
      </c>
      <c r="Z758" s="35">
        <f t="shared" ca="1" si="285"/>
        <v>0</v>
      </c>
      <c r="AA758" s="42">
        <f t="shared" ca="1" si="286"/>
        <v>0</v>
      </c>
      <c r="AB758" s="42">
        <f t="shared" ca="1" si="287"/>
        <v>0</v>
      </c>
    </row>
    <row r="759" spans="2:28" x14ac:dyDescent="0.25">
      <c r="B759">
        <v>757</v>
      </c>
      <c r="C759" s="35">
        <f t="shared" ca="1" si="281"/>
        <v>-27000</v>
      </c>
      <c r="D759" s="46">
        <f ca="1">IF(AB758&gt;0,ROUND(PMT(EvalSheet!$F$92/12,EvalSheet!$F$96*12,-C759),5),0)</f>
        <v>0</v>
      </c>
      <c r="E759" s="6">
        <f t="shared" ca="1" si="275"/>
        <v>0</v>
      </c>
      <c r="F759" s="2">
        <f t="shared" ca="1" si="264"/>
        <v>0</v>
      </c>
      <c r="G759" s="80">
        <f t="shared" ca="1" si="265"/>
        <v>0</v>
      </c>
      <c r="H759" s="79">
        <f t="shared" ca="1" si="266"/>
        <v>0</v>
      </c>
      <c r="I759" s="80">
        <f t="shared" ca="1" si="267"/>
        <v>0</v>
      </c>
      <c r="J759" s="80">
        <f t="shared" ca="1" si="268"/>
        <v>0</v>
      </c>
      <c r="K759" s="6">
        <f t="shared" ca="1" si="276"/>
        <v>0</v>
      </c>
      <c r="L759" s="7">
        <v>0</v>
      </c>
      <c r="M759" s="7">
        <f t="shared" ca="1" si="277"/>
        <v>0</v>
      </c>
      <c r="N759" s="7">
        <f t="shared" ca="1" si="278"/>
        <v>0</v>
      </c>
      <c r="O759" s="7">
        <f t="shared" ca="1" si="279"/>
        <v>0</v>
      </c>
      <c r="P759" s="7">
        <f t="shared" ca="1" si="280"/>
        <v>0</v>
      </c>
      <c r="Q759" s="6">
        <f t="shared" ca="1" si="282"/>
        <v>0</v>
      </c>
      <c r="R759" s="7">
        <f t="shared" ca="1" si="283"/>
        <v>0</v>
      </c>
      <c r="S759" s="2">
        <f t="shared" ca="1" si="269"/>
        <v>0</v>
      </c>
      <c r="T759" s="80">
        <f t="shared" ca="1" si="270"/>
        <v>0</v>
      </c>
      <c r="U759" s="79">
        <f t="shared" ca="1" si="271"/>
        <v>0</v>
      </c>
      <c r="V759" s="80">
        <f t="shared" ca="1" si="272"/>
        <v>0</v>
      </c>
      <c r="W759" s="80">
        <f t="shared" ca="1" si="273"/>
        <v>0</v>
      </c>
      <c r="X759">
        <f t="shared" ca="1" si="284"/>
        <v>0</v>
      </c>
      <c r="Y759" s="35">
        <f t="shared" ca="1" si="274"/>
        <v>0</v>
      </c>
      <c r="Z759" s="35">
        <f t="shared" ca="1" si="285"/>
        <v>0</v>
      </c>
      <c r="AA759" s="42">
        <f t="shared" ca="1" si="286"/>
        <v>0</v>
      </c>
      <c r="AB759" s="42">
        <f t="shared" ca="1" si="287"/>
        <v>0</v>
      </c>
    </row>
    <row r="760" spans="2:28" x14ac:dyDescent="0.25">
      <c r="B760">
        <v>758</v>
      </c>
      <c r="C760" s="35">
        <f t="shared" ca="1" si="281"/>
        <v>-27000</v>
      </c>
      <c r="D760" s="46">
        <f ca="1">IF(AB759&gt;0,ROUND(PMT(EvalSheet!$F$92/12,EvalSheet!$F$96*12,-C760),5),0)</f>
        <v>0</v>
      </c>
      <c r="E760" s="6">
        <f t="shared" ca="1" si="275"/>
        <v>0</v>
      </c>
      <c r="F760" s="2">
        <f t="shared" ca="1" si="264"/>
        <v>0</v>
      </c>
      <c r="G760" s="80">
        <f t="shared" ca="1" si="265"/>
        <v>0</v>
      </c>
      <c r="H760" s="79">
        <f t="shared" ca="1" si="266"/>
        <v>0</v>
      </c>
      <c r="I760" s="80">
        <f t="shared" ca="1" si="267"/>
        <v>0</v>
      </c>
      <c r="J760" s="80">
        <f t="shared" ca="1" si="268"/>
        <v>0</v>
      </c>
      <c r="K760" s="6">
        <f t="shared" ca="1" si="276"/>
        <v>0</v>
      </c>
      <c r="L760" s="7">
        <v>0</v>
      </c>
      <c r="M760" s="7">
        <f t="shared" ca="1" si="277"/>
        <v>0</v>
      </c>
      <c r="N760" s="7">
        <f t="shared" ca="1" si="278"/>
        <v>0</v>
      </c>
      <c r="O760" s="7">
        <f t="shared" ca="1" si="279"/>
        <v>0</v>
      </c>
      <c r="P760" s="7">
        <f t="shared" ca="1" si="280"/>
        <v>0</v>
      </c>
      <c r="Q760" s="6">
        <f t="shared" ca="1" si="282"/>
        <v>0</v>
      </c>
      <c r="R760" s="7">
        <f t="shared" ca="1" si="283"/>
        <v>0</v>
      </c>
      <c r="S760" s="2">
        <f t="shared" ca="1" si="269"/>
        <v>0</v>
      </c>
      <c r="T760" s="80">
        <f t="shared" ca="1" si="270"/>
        <v>0</v>
      </c>
      <c r="U760" s="79">
        <f t="shared" ca="1" si="271"/>
        <v>0</v>
      </c>
      <c r="V760" s="80">
        <f t="shared" ca="1" si="272"/>
        <v>0</v>
      </c>
      <c r="W760" s="80">
        <f t="shared" ca="1" si="273"/>
        <v>0</v>
      </c>
      <c r="X760">
        <f t="shared" ca="1" si="284"/>
        <v>0</v>
      </c>
      <c r="Y760" s="35">
        <f t="shared" ca="1" si="274"/>
        <v>0</v>
      </c>
      <c r="Z760" s="35">
        <f t="shared" ca="1" si="285"/>
        <v>0</v>
      </c>
      <c r="AA760" s="42">
        <f t="shared" ca="1" si="286"/>
        <v>0</v>
      </c>
      <c r="AB760" s="42">
        <f t="shared" ca="1" si="287"/>
        <v>0</v>
      </c>
    </row>
    <row r="761" spans="2:28" x14ac:dyDescent="0.25">
      <c r="B761">
        <v>759</v>
      </c>
      <c r="C761" s="35">
        <f t="shared" ca="1" si="281"/>
        <v>-27000</v>
      </c>
      <c r="D761" s="46">
        <f ca="1">IF(AB760&gt;0,ROUND(PMT(EvalSheet!$F$92/12,EvalSheet!$F$96*12,-C761),5),0)</f>
        <v>0</v>
      </c>
      <c r="E761" s="6">
        <f t="shared" ca="1" si="275"/>
        <v>0</v>
      </c>
      <c r="F761" s="2">
        <f t="shared" ca="1" si="264"/>
        <v>0</v>
      </c>
      <c r="G761" s="80">
        <f t="shared" ca="1" si="265"/>
        <v>0</v>
      </c>
      <c r="H761" s="79">
        <f t="shared" ca="1" si="266"/>
        <v>0</v>
      </c>
      <c r="I761" s="80">
        <f t="shared" ca="1" si="267"/>
        <v>0</v>
      </c>
      <c r="J761" s="80">
        <f t="shared" ca="1" si="268"/>
        <v>0</v>
      </c>
      <c r="K761" s="6">
        <f t="shared" ca="1" si="276"/>
        <v>0</v>
      </c>
      <c r="L761" s="7">
        <v>0</v>
      </c>
      <c r="M761" s="7">
        <f t="shared" ca="1" si="277"/>
        <v>0</v>
      </c>
      <c r="N761" s="7">
        <f t="shared" ca="1" si="278"/>
        <v>0</v>
      </c>
      <c r="O761" s="7">
        <f t="shared" ca="1" si="279"/>
        <v>0</v>
      </c>
      <c r="P761" s="7">
        <f t="shared" ca="1" si="280"/>
        <v>0</v>
      </c>
      <c r="Q761" s="6">
        <f t="shared" ca="1" si="282"/>
        <v>0</v>
      </c>
      <c r="R761" s="7">
        <f t="shared" ca="1" si="283"/>
        <v>0</v>
      </c>
      <c r="S761" s="2">
        <f t="shared" ca="1" si="269"/>
        <v>0</v>
      </c>
      <c r="T761" s="80">
        <f t="shared" ca="1" si="270"/>
        <v>0</v>
      </c>
      <c r="U761" s="79">
        <f t="shared" ca="1" si="271"/>
        <v>0</v>
      </c>
      <c r="V761" s="80">
        <f t="shared" ca="1" si="272"/>
        <v>0</v>
      </c>
      <c r="W761" s="80">
        <f t="shared" ca="1" si="273"/>
        <v>0</v>
      </c>
      <c r="X761">
        <f t="shared" ca="1" si="284"/>
        <v>0</v>
      </c>
      <c r="Y761" s="35">
        <f t="shared" ca="1" si="274"/>
        <v>0</v>
      </c>
      <c r="Z761" s="35">
        <f t="shared" ca="1" si="285"/>
        <v>0</v>
      </c>
      <c r="AA761" s="42">
        <f t="shared" ca="1" si="286"/>
        <v>0</v>
      </c>
      <c r="AB761" s="42">
        <f t="shared" ca="1" si="287"/>
        <v>0</v>
      </c>
    </row>
    <row r="762" spans="2:28" x14ac:dyDescent="0.25">
      <c r="B762">
        <v>760</v>
      </c>
      <c r="C762" s="35">
        <f t="shared" ca="1" si="281"/>
        <v>-27000</v>
      </c>
      <c r="D762" s="46">
        <f ca="1">IF(AB761&gt;0,ROUND(PMT(EvalSheet!$F$92/12,EvalSheet!$F$96*12,-C762),5),0)</f>
        <v>0</v>
      </c>
      <c r="E762" s="6">
        <f t="shared" ca="1" si="275"/>
        <v>0</v>
      </c>
      <c r="F762" s="2">
        <f t="shared" ca="1" si="264"/>
        <v>0</v>
      </c>
      <c r="G762" s="80">
        <f t="shared" ca="1" si="265"/>
        <v>0</v>
      </c>
      <c r="H762" s="79">
        <f t="shared" ca="1" si="266"/>
        <v>0</v>
      </c>
      <c r="I762" s="80">
        <f t="shared" ca="1" si="267"/>
        <v>0</v>
      </c>
      <c r="J762" s="80">
        <f t="shared" ca="1" si="268"/>
        <v>0</v>
      </c>
      <c r="K762" s="6">
        <f t="shared" ca="1" si="276"/>
        <v>0</v>
      </c>
      <c r="L762" s="7">
        <v>0</v>
      </c>
      <c r="M762" s="7">
        <f t="shared" ca="1" si="277"/>
        <v>0</v>
      </c>
      <c r="N762" s="7">
        <f t="shared" ca="1" si="278"/>
        <v>0</v>
      </c>
      <c r="O762" s="7">
        <f t="shared" ca="1" si="279"/>
        <v>0</v>
      </c>
      <c r="P762" s="7">
        <f t="shared" ca="1" si="280"/>
        <v>0</v>
      </c>
      <c r="Q762" s="6">
        <f t="shared" ca="1" si="282"/>
        <v>0</v>
      </c>
      <c r="R762" s="7">
        <f t="shared" ca="1" si="283"/>
        <v>0</v>
      </c>
      <c r="S762" s="2">
        <f t="shared" ca="1" si="269"/>
        <v>0</v>
      </c>
      <c r="T762" s="80">
        <f t="shared" ca="1" si="270"/>
        <v>0</v>
      </c>
      <c r="U762" s="79">
        <f t="shared" ca="1" si="271"/>
        <v>0</v>
      </c>
      <c r="V762" s="80">
        <f t="shared" ca="1" si="272"/>
        <v>0</v>
      </c>
      <c r="W762" s="80">
        <f t="shared" ca="1" si="273"/>
        <v>0</v>
      </c>
      <c r="X762">
        <f t="shared" ca="1" si="284"/>
        <v>0</v>
      </c>
      <c r="Y762" s="35">
        <f t="shared" ca="1" si="274"/>
        <v>0</v>
      </c>
      <c r="Z762" s="35">
        <f t="shared" ca="1" si="285"/>
        <v>0</v>
      </c>
      <c r="AA762" s="42">
        <f t="shared" ca="1" si="286"/>
        <v>0</v>
      </c>
      <c r="AB762" s="42">
        <f t="shared" ca="1" si="287"/>
        <v>0</v>
      </c>
    </row>
    <row r="763" spans="2:28" x14ac:dyDescent="0.25">
      <c r="B763">
        <v>761</v>
      </c>
      <c r="C763" s="35">
        <f t="shared" ca="1" si="281"/>
        <v>-27000</v>
      </c>
      <c r="D763" s="46">
        <f ca="1">IF(AB762&gt;0,ROUND(PMT(EvalSheet!$F$92/12,EvalSheet!$F$96*12,-C763),5),0)</f>
        <v>0</v>
      </c>
      <c r="E763" s="6">
        <f t="shared" ca="1" si="275"/>
        <v>0</v>
      </c>
      <c r="F763" s="2">
        <f t="shared" ca="1" si="264"/>
        <v>0</v>
      </c>
      <c r="G763" s="80">
        <f t="shared" ca="1" si="265"/>
        <v>0</v>
      </c>
      <c r="H763" s="79">
        <f t="shared" ca="1" si="266"/>
        <v>0</v>
      </c>
      <c r="I763" s="80">
        <f t="shared" ca="1" si="267"/>
        <v>0</v>
      </c>
      <c r="J763" s="80">
        <f t="shared" ca="1" si="268"/>
        <v>0</v>
      </c>
      <c r="K763" s="6">
        <f t="shared" ca="1" si="276"/>
        <v>0</v>
      </c>
      <c r="L763" s="7">
        <v>0</v>
      </c>
      <c r="M763" s="7">
        <f t="shared" ca="1" si="277"/>
        <v>0</v>
      </c>
      <c r="N763" s="7">
        <f t="shared" ca="1" si="278"/>
        <v>0</v>
      </c>
      <c r="O763" s="7">
        <f t="shared" ca="1" si="279"/>
        <v>0</v>
      </c>
      <c r="P763" s="7">
        <f t="shared" ca="1" si="280"/>
        <v>0</v>
      </c>
      <c r="Q763" s="6">
        <f t="shared" ca="1" si="282"/>
        <v>0</v>
      </c>
      <c r="R763" s="7">
        <f t="shared" ca="1" si="283"/>
        <v>0</v>
      </c>
      <c r="S763" s="2">
        <f t="shared" ca="1" si="269"/>
        <v>0</v>
      </c>
      <c r="T763" s="80">
        <f t="shared" ca="1" si="270"/>
        <v>0</v>
      </c>
      <c r="U763" s="79">
        <f t="shared" ca="1" si="271"/>
        <v>0</v>
      </c>
      <c r="V763" s="80">
        <f t="shared" ca="1" si="272"/>
        <v>0</v>
      </c>
      <c r="W763" s="80">
        <f t="shared" ca="1" si="273"/>
        <v>0</v>
      </c>
      <c r="X763">
        <f t="shared" ca="1" si="284"/>
        <v>0</v>
      </c>
      <c r="Y763" s="35">
        <f t="shared" ca="1" si="274"/>
        <v>0</v>
      </c>
      <c r="Z763" s="35">
        <f t="shared" ca="1" si="285"/>
        <v>0</v>
      </c>
      <c r="AA763" s="42">
        <f t="shared" ca="1" si="286"/>
        <v>0</v>
      </c>
      <c r="AB763" s="42">
        <f t="shared" ca="1" si="287"/>
        <v>0</v>
      </c>
    </row>
    <row r="764" spans="2:28" x14ac:dyDescent="0.25">
      <c r="B764">
        <v>762</v>
      </c>
      <c r="C764" s="35">
        <f t="shared" ca="1" si="281"/>
        <v>-27000</v>
      </c>
      <c r="D764" s="46">
        <f ca="1">IF(AB763&gt;0,ROUND(PMT(EvalSheet!$F$92/12,EvalSheet!$F$96*12,-C764),5),0)</f>
        <v>0</v>
      </c>
      <c r="E764" s="6">
        <f t="shared" ca="1" si="275"/>
        <v>0</v>
      </c>
      <c r="F764" s="2">
        <f t="shared" ca="1" si="264"/>
        <v>0</v>
      </c>
      <c r="G764" s="80">
        <f t="shared" ca="1" si="265"/>
        <v>0</v>
      </c>
      <c r="H764" s="79">
        <f t="shared" ca="1" si="266"/>
        <v>0</v>
      </c>
      <c r="I764" s="80">
        <f t="shared" ca="1" si="267"/>
        <v>0</v>
      </c>
      <c r="J764" s="80">
        <f t="shared" ca="1" si="268"/>
        <v>0</v>
      </c>
      <c r="K764" s="6">
        <f t="shared" ca="1" si="276"/>
        <v>0</v>
      </c>
      <c r="L764" s="7">
        <v>0</v>
      </c>
      <c r="M764" s="7">
        <f t="shared" ca="1" si="277"/>
        <v>0</v>
      </c>
      <c r="N764" s="7">
        <f t="shared" ca="1" si="278"/>
        <v>0</v>
      </c>
      <c r="O764" s="7">
        <f t="shared" ca="1" si="279"/>
        <v>0</v>
      </c>
      <c r="P764" s="7">
        <f t="shared" ca="1" si="280"/>
        <v>0</v>
      </c>
      <c r="Q764" s="6">
        <f t="shared" ca="1" si="282"/>
        <v>0</v>
      </c>
      <c r="R764" s="7">
        <f t="shared" ca="1" si="283"/>
        <v>0</v>
      </c>
      <c r="S764" s="2">
        <f t="shared" ca="1" si="269"/>
        <v>0</v>
      </c>
      <c r="T764" s="80">
        <f t="shared" ca="1" si="270"/>
        <v>0</v>
      </c>
      <c r="U764" s="79">
        <f t="shared" ca="1" si="271"/>
        <v>0</v>
      </c>
      <c r="V764" s="80">
        <f t="shared" ca="1" si="272"/>
        <v>0</v>
      </c>
      <c r="W764" s="80">
        <f t="shared" ca="1" si="273"/>
        <v>0</v>
      </c>
      <c r="X764">
        <f t="shared" ca="1" si="284"/>
        <v>0</v>
      </c>
      <c r="Y764" s="35">
        <f t="shared" ca="1" si="274"/>
        <v>0</v>
      </c>
      <c r="Z764" s="35">
        <f t="shared" ca="1" si="285"/>
        <v>0</v>
      </c>
      <c r="AA764" s="42">
        <f t="shared" ca="1" si="286"/>
        <v>0</v>
      </c>
      <c r="AB764" s="42">
        <f t="shared" ca="1" si="287"/>
        <v>0</v>
      </c>
    </row>
    <row r="765" spans="2:28" x14ac:dyDescent="0.25">
      <c r="B765">
        <v>763</v>
      </c>
      <c r="C765" s="35">
        <f t="shared" ca="1" si="281"/>
        <v>-27000</v>
      </c>
      <c r="D765" s="46">
        <f ca="1">IF(AB764&gt;0,ROUND(PMT(EvalSheet!$F$92/12,EvalSheet!$F$96*12,-C765),5),0)</f>
        <v>0</v>
      </c>
      <c r="E765" s="6">
        <f t="shared" ca="1" si="275"/>
        <v>0</v>
      </c>
      <c r="F765" s="2">
        <f t="shared" ca="1" si="264"/>
        <v>0</v>
      </c>
      <c r="G765" s="80">
        <f t="shared" ca="1" si="265"/>
        <v>0</v>
      </c>
      <c r="H765" s="79">
        <f t="shared" ca="1" si="266"/>
        <v>0</v>
      </c>
      <c r="I765" s="80">
        <f t="shared" ca="1" si="267"/>
        <v>0</v>
      </c>
      <c r="J765" s="80">
        <f t="shared" ca="1" si="268"/>
        <v>0</v>
      </c>
      <c r="K765" s="6">
        <f t="shared" ca="1" si="276"/>
        <v>0</v>
      </c>
      <c r="L765" s="7">
        <v>0</v>
      </c>
      <c r="M765" s="7">
        <f t="shared" ca="1" si="277"/>
        <v>0</v>
      </c>
      <c r="N765" s="7">
        <f t="shared" ca="1" si="278"/>
        <v>0</v>
      </c>
      <c r="O765" s="7">
        <f t="shared" ca="1" si="279"/>
        <v>0</v>
      </c>
      <c r="P765" s="7">
        <f t="shared" ca="1" si="280"/>
        <v>0</v>
      </c>
      <c r="Q765" s="6">
        <f t="shared" ca="1" si="282"/>
        <v>0</v>
      </c>
      <c r="R765" s="7">
        <f t="shared" ca="1" si="283"/>
        <v>0</v>
      </c>
      <c r="S765" s="2">
        <f t="shared" ca="1" si="269"/>
        <v>0</v>
      </c>
      <c r="T765" s="80">
        <f t="shared" ca="1" si="270"/>
        <v>0</v>
      </c>
      <c r="U765" s="79">
        <f t="shared" ca="1" si="271"/>
        <v>0</v>
      </c>
      <c r="V765" s="80">
        <f t="shared" ca="1" si="272"/>
        <v>0</v>
      </c>
      <c r="W765" s="80">
        <f t="shared" ca="1" si="273"/>
        <v>0</v>
      </c>
      <c r="X765">
        <f t="shared" ca="1" si="284"/>
        <v>0</v>
      </c>
      <c r="Y765" s="35">
        <f t="shared" ca="1" si="274"/>
        <v>0</v>
      </c>
      <c r="Z765" s="35">
        <f t="shared" ca="1" si="285"/>
        <v>0</v>
      </c>
      <c r="AA765" s="42">
        <f t="shared" ca="1" si="286"/>
        <v>0</v>
      </c>
      <c r="AB765" s="42">
        <f t="shared" ca="1" si="287"/>
        <v>0</v>
      </c>
    </row>
    <row r="766" spans="2:28" x14ac:dyDescent="0.25">
      <c r="B766">
        <v>764</v>
      </c>
      <c r="C766" s="35">
        <f t="shared" ca="1" si="281"/>
        <v>-27000</v>
      </c>
      <c r="D766" s="46">
        <f ca="1">IF(AB765&gt;0,ROUND(PMT(EvalSheet!$F$92/12,EvalSheet!$F$96*12,-C766),5),0)</f>
        <v>0</v>
      </c>
      <c r="E766" s="6">
        <f t="shared" ca="1" si="275"/>
        <v>0</v>
      </c>
      <c r="F766" s="2">
        <f t="shared" ca="1" si="264"/>
        <v>0</v>
      </c>
      <c r="G766" s="80">
        <f t="shared" ca="1" si="265"/>
        <v>0</v>
      </c>
      <c r="H766" s="79">
        <f t="shared" ca="1" si="266"/>
        <v>0</v>
      </c>
      <c r="I766" s="80">
        <f t="shared" ca="1" si="267"/>
        <v>0</v>
      </c>
      <c r="J766" s="80">
        <f t="shared" ca="1" si="268"/>
        <v>0</v>
      </c>
      <c r="K766" s="6">
        <f t="shared" ca="1" si="276"/>
        <v>0</v>
      </c>
      <c r="L766" s="7">
        <v>0</v>
      </c>
      <c r="M766" s="7">
        <f t="shared" ca="1" si="277"/>
        <v>0</v>
      </c>
      <c r="N766" s="7">
        <f t="shared" ca="1" si="278"/>
        <v>0</v>
      </c>
      <c r="O766" s="7">
        <f t="shared" ca="1" si="279"/>
        <v>0</v>
      </c>
      <c r="P766" s="7">
        <f t="shared" ca="1" si="280"/>
        <v>0</v>
      </c>
      <c r="Q766" s="6">
        <f t="shared" ca="1" si="282"/>
        <v>0</v>
      </c>
      <c r="R766" s="7">
        <f t="shared" ca="1" si="283"/>
        <v>0</v>
      </c>
      <c r="S766" s="2">
        <f t="shared" ca="1" si="269"/>
        <v>0</v>
      </c>
      <c r="T766" s="80">
        <f t="shared" ca="1" si="270"/>
        <v>0</v>
      </c>
      <c r="U766" s="79">
        <f t="shared" ca="1" si="271"/>
        <v>0</v>
      </c>
      <c r="V766" s="80">
        <f t="shared" ca="1" si="272"/>
        <v>0</v>
      </c>
      <c r="W766" s="80">
        <f t="shared" ca="1" si="273"/>
        <v>0</v>
      </c>
      <c r="X766">
        <f t="shared" ca="1" si="284"/>
        <v>0</v>
      </c>
      <c r="Y766" s="35">
        <f t="shared" ca="1" si="274"/>
        <v>0</v>
      </c>
      <c r="Z766" s="35">
        <f t="shared" ca="1" si="285"/>
        <v>0</v>
      </c>
      <c r="AA766" s="42">
        <f t="shared" ca="1" si="286"/>
        <v>0</v>
      </c>
      <c r="AB766" s="42">
        <f t="shared" ca="1" si="287"/>
        <v>0</v>
      </c>
    </row>
    <row r="767" spans="2:28" x14ac:dyDescent="0.25">
      <c r="B767">
        <v>765</v>
      </c>
      <c r="C767" s="35">
        <f t="shared" ca="1" si="281"/>
        <v>-27000</v>
      </c>
      <c r="D767" s="46">
        <f ca="1">IF(AB766&gt;0,ROUND(PMT(EvalSheet!$F$92/12,EvalSheet!$F$96*12,-C767),5),0)</f>
        <v>0</v>
      </c>
      <c r="E767" s="6">
        <f t="shared" ca="1" si="275"/>
        <v>0</v>
      </c>
      <c r="F767" s="2">
        <f t="shared" ca="1" si="264"/>
        <v>0</v>
      </c>
      <c r="G767" s="80">
        <f t="shared" ca="1" si="265"/>
        <v>0</v>
      </c>
      <c r="H767" s="79">
        <f t="shared" ca="1" si="266"/>
        <v>0</v>
      </c>
      <c r="I767" s="80">
        <f t="shared" ca="1" si="267"/>
        <v>0</v>
      </c>
      <c r="J767" s="80">
        <f t="shared" ca="1" si="268"/>
        <v>0</v>
      </c>
      <c r="K767" s="6">
        <f t="shared" ca="1" si="276"/>
        <v>0</v>
      </c>
      <c r="L767" s="7">
        <v>0</v>
      </c>
      <c r="M767" s="7">
        <f t="shared" ca="1" si="277"/>
        <v>0</v>
      </c>
      <c r="N767" s="7">
        <f t="shared" ca="1" si="278"/>
        <v>0</v>
      </c>
      <c r="O767" s="7">
        <f t="shared" ca="1" si="279"/>
        <v>0</v>
      </c>
      <c r="P767" s="7">
        <f t="shared" ca="1" si="280"/>
        <v>0</v>
      </c>
      <c r="Q767" s="6">
        <f t="shared" ca="1" si="282"/>
        <v>0</v>
      </c>
      <c r="R767" s="7">
        <f t="shared" ca="1" si="283"/>
        <v>0</v>
      </c>
      <c r="S767" s="2">
        <f t="shared" ca="1" si="269"/>
        <v>0</v>
      </c>
      <c r="T767" s="80">
        <f t="shared" ca="1" si="270"/>
        <v>0</v>
      </c>
      <c r="U767" s="79">
        <f t="shared" ca="1" si="271"/>
        <v>0</v>
      </c>
      <c r="V767" s="80">
        <f t="shared" ca="1" si="272"/>
        <v>0</v>
      </c>
      <c r="W767" s="80">
        <f t="shared" ca="1" si="273"/>
        <v>0</v>
      </c>
      <c r="X767">
        <f t="shared" ca="1" si="284"/>
        <v>0</v>
      </c>
      <c r="Y767" s="35">
        <f t="shared" ca="1" si="274"/>
        <v>0</v>
      </c>
      <c r="Z767" s="35">
        <f t="shared" ca="1" si="285"/>
        <v>0</v>
      </c>
      <c r="AA767" s="42">
        <f t="shared" ca="1" si="286"/>
        <v>0</v>
      </c>
      <c r="AB767" s="42">
        <f t="shared" ca="1" si="287"/>
        <v>0</v>
      </c>
    </row>
    <row r="768" spans="2:28" x14ac:dyDescent="0.25">
      <c r="B768">
        <v>766</v>
      </c>
      <c r="C768" s="35">
        <f t="shared" ca="1" si="281"/>
        <v>-27000</v>
      </c>
      <c r="D768" s="46">
        <f ca="1">IF(AB767&gt;0,ROUND(PMT(EvalSheet!$F$92/12,EvalSheet!$F$96*12,-C768),5),0)</f>
        <v>0</v>
      </c>
      <c r="E768" s="6">
        <f t="shared" ca="1" si="275"/>
        <v>0</v>
      </c>
      <c r="F768" s="2">
        <f t="shared" ca="1" si="264"/>
        <v>0</v>
      </c>
      <c r="G768" s="80">
        <f t="shared" ca="1" si="265"/>
        <v>0</v>
      </c>
      <c r="H768" s="79">
        <f t="shared" ca="1" si="266"/>
        <v>0</v>
      </c>
      <c r="I768" s="80">
        <f t="shared" ca="1" si="267"/>
        <v>0</v>
      </c>
      <c r="J768" s="80">
        <f t="shared" ca="1" si="268"/>
        <v>0</v>
      </c>
      <c r="K768" s="6">
        <f t="shared" ca="1" si="276"/>
        <v>0</v>
      </c>
      <c r="L768" s="7">
        <v>0</v>
      </c>
      <c r="M768" s="7">
        <f t="shared" ca="1" si="277"/>
        <v>0</v>
      </c>
      <c r="N768" s="7">
        <f t="shared" ca="1" si="278"/>
        <v>0</v>
      </c>
      <c r="O768" s="7">
        <f t="shared" ca="1" si="279"/>
        <v>0</v>
      </c>
      <c r="P768" s="7">
        <f t="shared" ca="1" si="280"/>
        <v>0</v>
      </c>
      <c r="Q768" s="6">
        <f t="shared" ca="1" si="282"/>
        <v>0</v>
      </c>
      <c r="R768" s="7">
        <f t="shared" ca="1" si="283"/>
        <v>0</v>
      </c>
      <c r="S768" s="2">
        <f t="shared" ca="1" si="269"/>
        <v>0</v>
      </c>
      <c r="T768" s="80">
        <f t="shared" ca="1" si="270"/>
        <v>0</v>
      </c>
      <c r="U768" s="79">
        <f t="shared" ca="1" si="271"/>
        <v>0</v>
      </c>
      <c r="V768" s="80">
        <f t="shared" ca="1" si="272"/>
        <v>0</v>
      </c>
      <c r="W768" s="80">
        <f t="shared" ca="1" si="273"/>
        <v>0</v>
      </c>
      <c r="X768">
        <f t="shared" ca="1" si="284"/>
        <v>0</v>
      </c>
      <c r="Y768" s="35">
        <f t="shared" ca="1" si="274"/>
        <v>0</v>
      </c>
      <c r="Z768" s="35">
        <f t="shared" ca="1" si="285"/>
        <v>0</v>
      </c>
      <c r="AA768" s="42">
        <f t="shared" ca="1" si="286"/>
        <v>0</v>
      </c>
      <c r="AB768" s="42">
        <f t="shared" ca="1" si="287"/>
        <v>0</v>
      </c>
    </row>
    <row r="769" spans="2:28" x14ac:dyDescent="0.25">
      <c r="B769">
        <v>767</v>
      </c>
      <c r="C769" s="35">
        <f t="shared" ca="1" si="281"/>
        <v>-27000</v>
      </c>
      <c r="D769" s="46">
        <f ca="1">IF(AB768&gt;0,ROUND(PMT(EvalSheet!$F$92/12,EvalSheet!$F$96*12,-C769),5),0)</f>
        <v>0</v>
      </c>
      <c r="E769" s="6">
        <f t="shared" ca="1" si="275"/>
        <v>0</v>
      </c>
      <c r="F769" s="2">
        <f t="shared" ca="1" si="264"/>
        <v>0</v>
      </c>
      <c r="G769" s="80">
        <f t="shared" ca="1" si="265"/>
        <v>0</v>
      </c>
      <c r="H769" s="79">
        <f t="shared" ca="1" si="266"/>
        <v>0</v>
      </c>
      <c r="I769" s="80">
        <f t="shared" ca="1" si="267"/>
        <v>0</v>
      </c>
      <c r="J769" s="80">
        <f t="shared" ca="1" si="268"/>
        <v>0</v>
      </c>
      <c r="K769" s="6">
        <f t="shared" ca="1" si="276"/>
        <v>0</v>
      </c>
      <c r="L769" s="7">
        <v>0</v>
      </c>
      <c r="M769" s="7">
        <f t="shared" ca="1" si="277"/>
        <v>0</v>
      </c>
      <c r="N769" s="7">
        <f t="shared" ca="1" si="278"/>
        <v>0</v>
      </c>
      <c r="O769" s="7">
        <f t="shared" ca="1" si="279"/>
        <v>0</v>
      </c>
      <c r="P769" s="7">
        <f t="shared" ca="1" si="280"/>
        <v>0</v>
      </c>
      <c r="Q769" s="6">
        <f t="shared" ca="1" si="282"/>
        <v>0</v>
      </c>
      <c r="R769" s="7">
        <f t="shared" ca="1" si="283"/>
        <v>0</v>
      </c>
      <c r="S769" s="2">
        <f t="shared" ca="1" si="269"/>
        <v>0</v>
      </c>
      <c r="T769" s="80">
        <f t="shared" ca="1" si="270"/>
        <v>0</v>
      </c>
      <c r="U769" s="79">
        <f t="shared" ca="1" si="271"/>
        <v>0</v>
      </c>
      <c r="V769" s="80">
        <f t="shared" ca="1" si="272"/>
        <v>0</v>
      </c>
      <c r="W769" s="80">
        <f t="shared" ca="1" si="273"/>
        <v>0</v>
      </c>
      <c r="X769">
        <f t="shared" ca="1" si="284"/>
        <v>0</v>
      </c>
      <c r="Y769" s="35">
        <f t="shared" ca="1" si="274"/>
        <v>0</v>
      </c>
      <c r="Z769" s="35">
        <f t="shared" ca="1" si="285"/>
        <v>0</v>
      </c>
      <c r="AA769" s="42">
        <f t="shared" ca="1" si="286"/>
        <v>0</v>
      </c>
      <c r="AB769" s="42">
        <f t="shared" ca="1" si="287"/>
        <v>0</v>
      </c>
    </row>
    <row r="770" spans="2:28" x14ac:dyDescent="0.25">
      <c r="B770">
        <v>768</v>
      </c>
      <c r="C770" s="35">
        <f t="shared" ca="1" si="281"/>
        <v>-27000</v>
      </c>
      <c r="D770" s="46">
        <f ca="1">IF(AB769&gt;0,ROUND(PMT(EvalSheet!$F$92/12,EvalSheet!$F$96*12,-C770),5),0)</f>
        <v>0</v>
      </c>
      <c r="E770" s="6">
        <f t="shared" ca="1" si="275"/>
        <v>0</v>
      </c>
      <c r="F770" s="2">
        <f t="shared" ca="1" si="264"/>
        <v>0</v>
      </c>
      <c r="G770" s="80">
        <f t="shared" ca="1" si="265"/>
        <v>0</v>
      </c>
      <c r="H770" s="79">
        <f t="shared" ca="1" si="266"/>
        <v>0</v>
      </c>
      <c r="I770" s="80">
        <f t="shared" ca="1" si="267"/>
        <v>0</v>
      </c>
      <c r="J770" s="80">
        <f t="shared" ca="1" si="268"/>
        <v>0</v>
      </c>
      <c r="K770" s="6">
        <f t="shared" ca="1" si="276"/>
        <v>0</v>
      </c>
      <c r="L770" s="7">
        <v>0</v>
      </c>
      <c r="M770" s="7">
        <f t="shared" ca="1" si="277"/>
        <v>0</v>
      </c>
      <c r="N770" s="7">
        <f t="shared" ca="1" si="278"/>
        <v>0</v>
      </c>
      <c r="O770" s="7">
        <f t="shared" ca="1" si="279"/>
        <v>0</v>
      </c>
      <c r="P770" s="7">
        <f t="shared" ca="1" si="280"/>
        <v>0</v>
      </c>
      <c r="Q770" s="6">
        <f t="shared" ca="1" si="282"/>
        <v>0</v>
      </c>
      <c r="R770" s="7">
        <f t="shared" ca="1" si="283"/>
        <v>0</v>
      </c>
      <c r="S770" s="2">
        <f t="shared" ca="1" si="269"/>
        <v>0</v>
      </c>
      <c r="T770" s="80">
        <f t="shared" ca="1" si="270"/>
        <v>0</v>
      </c>
      <c r="U770" s="79">
        <f t="shared" ca="1" si="271"/>
        <v>0</v>
      </c>
      <c r="V770" s="80">
        <f t="shared" ca="1" si="272"/>
        <v>0</v>
      </c>
      <c r="W770" s="80">
        <f t="shared" ca="1" si="273"/>
        <v>0</v>
      </c>
      <c r="X770">
        <f t="shared" ca="1" si="284"/>
        <v>0</v>
      </c>
      <c r="Y770" s="35">
        <f t="shared" ca="1" si="274"/>
        <v>0</v>
      </c>
      <c r="Z770" s="35">
        <f t="shared" ca="1" si="285"/>
        <v>0</v>
      </c>
      <c r="AA770" s="42">
        <f t="shared" ca="1" si="286"/>
        <v>0</v>
      </c>
      <c r="AB770" s="42">
        <f t="shared" ca="1" si="287"/>
        <v>0</v>
      </c>
    </row>
    <row r="771" spans="2:28" x14ac:dyDescent="0.25">
      <c r="B771">
        <v>769</v>
      </c>
      <c r="C771" s="35">
        <f t="shared" ca="1" si="281"/>
        <v>-27000</v>
      </c>
      <c r="D771" s="46">
        <f ca="1">IF(AB770&gt;0,ROUND(PMT(EvalSheet!$F$92/12,EvalSheet!$F$96*12,-C771),5),0)</f>
        <v>0</v>
      </c>
      <c r="E771" s="6">
        <f t="shared" ca="1" si="275"/>
        <v>0</v>
      </c>
      <c r="F771" s="2">
        <f t="shared" ref="F771:F834" ca="1" si="288">INT(E771)</f>
        <v>0</v>
      </c>
      <c r="G771" s="80">
        <f t="shared" ref="G771:G834" ca="1" si="289">INT((E771-F771)*10)/10</f>
        <v>0</v>
      </c>
      <c r="H771" s="79">
        <f t="shared" ref="H771:H834" ca="1" si="290">E771-F771-G771</f>
        <v>0</v>
      </c>
      <c r="I771" s="80">
        <f t="shared" ref="I771:I834" ca="1" si="291">IF(OR(H771=0.05,H771=0),H771,IF(AND(H771&gt;0.051,H771&lt;0.1),0.1,IF(AND(H771&gt;0.001,H771&lt;0.05),0.05,H771)))</f>
        <v>0</v>
      </c>
      <c r="J771" s="80">
        <f t="shared" ref="J771:J834" ca="1" si="292">F771+G771+I771</f>
        <v>0</v>
      </c>
      <c r="K771" s="6">
        <f t="shared" ca="1" si="276"/>
        <v>0</v>
      </c>
      <c r="L771" s="7">
        <v>0</v>
      </c>
      <c r="M771" s="7">
        <f t="shared" ca="1" si="277"/>
        <v>0</v>
      </c>
      <c r="N771" s="7">
        <f t="shared" ca="1" si="278"/>
        <v>0</v>
      </c>
      <c r="O771" s="7">
        <f t="shared" ca="1" si="279"/>
        <v>0</v>
      </c>
      <c r="P771" s="7">
        <f t="shared" ca="1" si="280"/>
        <v>0</v>
      </c>
      <c r="Q771" s="6">
        <f t="shared" ca="1" si="282"/>
        <v>0</v>
      </c>
      <c r="R771" s="7">
        <f t="shared" ca="1" si="283"/>
        <v>0</v>
      </c>
      <c r="S771" s="2">
        <f t="shared" ref="S771:S834" ca="1" si="293">INT(R771)</f>
        <v>0</v>
      </c>
      <c r="T771" s="80">
        <f t="shared" ref="T771:T834" ca="1" si="294">INT((R771-S771)*10)/10</f>
        <v>0</v>
      </c>
      <c r="U771" s="79">
        <f t="shared" ref="U771:U834" ca="1" si="295">R771-S771-T771</f>
        <v>0</v>
      </c>
      <c r="V771" s="80">
        <f t="shared" ref="V771:V834" ca="1" si="296">IF(OR(U771=0.05,U771=0),U771,IF(AND(U771&gt;0.051,U771&lt;0.1),0.1,IF(AND(U771&gt;0.001,U771&lt;0.05),0.05,U771)))</f>
        <v>0</v>
      </c>
      <c r="W771" s="80">
        <f t="shared" ref="W771:W834" ca="1" si="297">S771+T771+V771</f>
        <v>0</v>
      </c>
      <c r="X771">
        <f t="shared" ca="1" si="284"/>
        <v>0</v>
      </c>
      <c r="Y771" s="35">
        <f t="shared" ca="1" si="274"/>
        <v>0</v>
      </c>
      <c r="Z771" s="35">
        <f t="shared" ca="1" si="285"/>
        <v>0</v>
      </c>
      <c r="AA771" s="42">
        <f t="shared" ca="1" si="286"/>
        <v>0</v>
      </c>
      <c r="AB771" s="42">
        <f t="shared" ca="1" si="287"/>
        <v>0</v>
      </c>
    </row>
    <row r="772" spans="2:28" x14ac:dyDescent="0.25">
      <c r="B772">
        <v>770</v>
      </c>
      <c r="C772" s="35">
        <f t="shared" ca="1" si="281"/>
        <v>-27000</v>
      </c>
      <c r="D772" s="46">
        <f ca="1">IF(AB771&gt;0,ROUND(PMT(EvalSheet!$F$92/12,EvalSheet!$F$96*12,-C772),5),0)</f>
        <v>0</v>
      </c>
      <c r="E772" s="6">
        <f t="shared" ca="1" si="275"/>
        <v>0</v>
      </c>
      <c r="F772" s="2">
        <f t="shared" ca="1" si="288"/>
        <v>0</v>
      </c>
      <c r="G772" s="80">
        <f t="shared" ca="1" si="289"/>
        <v>0</v>
      </c>
      <c r="H772" s="79">
        <f t="shared" ca="1" si="290"/>
        <v>0</v>
      </c>
      <c r="I772" s="80">
        <f t="shared" ca="1" si="291"/>
        <v>0</v>
      </c>
      <c r="J772" s="80">
        <f t="shared" ca="1" si="292"/>
        <v>0</v>
      </c>
      <c r="K772" s="6">
        <f t="shared" ca="1" si="276"/>
        <v>0</v>
      </c>
      <c r="L772" s="7">
        <v>0</v>
      </c>
      <c r="M772" s="7">
        <f t="shared" ca="1" si="277"/>
        <v>0</v>
      </c>
      <c r="N772" s="7">
        <f t="shared" ca="1" si="278"/>
        <v>0</v>
      </c>
      <c r="O772" s="7">
        <f t="shared" ca="1" si="279"/>
        <v>0</v>
      </c>
      <c r="P772" s="7">
        <f t="shared" ca="1" si="280"/>
        <v>0</v>
      </c>
      <c r="Q772" s="6">
        <f t="shared" ca="1" si="282"/>
        <v>0</v>
      </c>
      <c r="R772" s="7">
        <f t="shared" ca="1" si="283"/>
        <v>0</v>
      </c>
      <c r="S772" s="2">
        <f t="shared" ca="1" si="293"/>
        <v>0</v>
      </c>
      <c r="T772" s="80">
        <f t="shared" ca="1" si="294"/>
        <v>0</v>
      </c>
      <c r="U772" s="79">
        <f t="shared" ca="1" si="295"/>
        <v>0</v>
      </c>
      <c r="V772" s="80">
        <f t="shared" ca="1" si="296"/>
        <v>0</v>
      </c>
      <c r="W772" s="80">
        <f t="shared" ca="1" si="297"/>
        <v>0</v>
      </c>
      <c r="X772">
        <f t="shared" ca="1" si="284"/>
        <v>0</v>
      </c>
      <c r="Y772" s="35">
        <f t="shared" ref="Y772:Y835" ca="1" si="298">ROUND(D772+J772+W772+X772,2)</f>
        <v>0</v>
      </c>
      <c r="Z772" s="35">
        <f t="shared" ca="1" si="285"/>
        <v>0</v>
      </c>
      <c r="AA772" s="42">
        <f t="shared" ca="1" si="286"/>
        <v>0</v>
      </c>
      <c r="AB772" s="42">
        <f t="shared" ca="1" si="287"/>
        <v>0</v>
      </c>
    </row>
    <row r="773" spans="2:28" x14ac:dyDescent="0.25">
      <c r="B773">
        <v>771</v>
      </c>
      <c r="C773" s="35">
        <f t="shared" ca="1" si="281"/>
        <v>-27000</v>
      </c>
      <c r="D773" s="46">
        <f ca="1">IF(AB772&gt;0,ROUND(PMT(EvalSheet!$F$92/12,EvalSheet!$F$96*12,-C773),5),0)</f>
        <v>0</v>
      </c>
      <c r="E773" s="6">
        <f t="shared" ref="E773:E836" ca="1" si="299">IF(AB772&gt;0,ROUND(C773*$E$1/1000,2),0)</f>
        <v>0</v>
      </c>
      <c r="F773" s="2">
        <f t="shared" ca="1" si="288"/>
        <v>0</v>
      </c>
      <c r="G773" s="80">
        <f t="shared" ca="1" si="289"/>
        <v>0</v>
      </c>
      <c r="H773" s="79">
        <f t="shared" ca="1" si="290"/>
        <v>0</v>
      </c>
      <c r="I773" s="80">
        <f t="shared" ca="1" si="291"/>
        <v>0</v>
      </c>
      <c r="J773" s="80">
        <f t="shared" ca="1" si="292"/>
        <v>0</v>
      </c>
      <c r="K773" s="6">
        <f t="shared" ref="K773:K836" ca="1" si="300">IF(AB772&gt;0,ROUND($D$1*$K$1,2),0)</f>
        <v>0</v>
      </c>
      <c r="L773" s="7">
        <v>0</v>
      </c>
      <c r="M773" s="7">
        <f t="shared" ref="M773:M836" ca="1" si="301">IF(AB772&gt;0,ROUND($D$1*$M$1,2),0)</f>
        <v>0</v>
      </c>
      <c r="N773" s="7">
        <f t="shared" ref="N773:N836" ca="1" si="302">IF(AB772&gt;0,ROUND($D$1*$N$1,2),0)</f>
        <v>0</v>
      </c>
      <c r="O773" s="7">
        <f t="shared" ref="O773:O836" ca="1" si="303">IF(AB772&gt;0,ROUND($D$1*$O$1,2),0)</f>
        <v>0</v>
      </c>
      <c r="P773" s="7">
        <f t="shared" ref="P773:P836" ca="1" si="304">IF(AB772&gt;0,ROUND($D$1*$P$1,2),0)</f>
        <v>0</v>
      </c>
      <c r="Q773" s="6">
        <f t="shared" ca="1" si="282"/>
        <v>0</v>
      </c>
      <c r="R773" s="7">
        <f t="shared" ca="1" si="283"/>
        <v>0</v>
      </c>
      <c r="S773" s="2">
        <f t="shared" ca="1" si="293"/>
        <v>0</v>
      </c>
      <c r="T773" s="80">
        <f t="shared" ca="1" si="294"/>
        <v>0</v>
      </c>
      <c r="U773" s="79">
        <f t="shared" ca="1" si="295"/>
        <v>0</v>
      </c>
      <c r="V773" s="80">
        <f t="shared" ca="1" si="296"/>
        <v>0</v>
      </c>
      <c r="W773" s="80">
        <f t="shared" ca="1" si="297"/>
        <v>0</v>
      </c>
      <c r="X773">
        <f t="shared" ca="1" si="284"/>
        <v>0</v>
      </c>
      <c r="Y773" s="35">
        <f t="shared" ca="1" si="298"/>
        <v>0</v>
      </c>
      <c r="Z773" s="35">
        <f t="shared" ca="1" si="285"/>
        <v>0</v>
      </c>
      <c r="AA773" s="42">
        <f t="shared" ca="1" si="286"/>
        <v>0</v>
      </c>
      <c r="AB773" s="42">
        <f t="shared" ca="1" si="287"/>
        <v>0</v>
      </c>
    </row>
    <row r="774" spans="2:28" x14ac:dyDescent="0.25">
      <c r="B774">
        <v>772</v>
      </c>
      <c r="C774" s="35">
        <f t="shared" ca="1" si="281"/>
        <v>-27000</v>
      </c>
      <c r="D774" s="46">
        <f ca="1">IF(AB773&gt;0,ROUND(PMT(EvalSheet!$F$92/12,EvalSheet!$F$96*12,-C774),5),0)</f>
        <v>0</v>
      </c>
      <c r="E774" s="6">
        <f t="shared" ca="1" si="299"/>
        <v>0</v>
      </c>
      <c r="F774" s="2">
        <f t="shared" ca="1" si="288"/>
        <v>0</v>
      </c>
      <c r="G774" s="80">
        <f t="shared" ca="1" si="289"/>
        <v>0</v>
      </c>
      <c r="H774" s="79">
        <f t="shared" ca="1" si="290"/>
        <v>0</v>
      </c>
      <c r="I774" s="80">
        <f t="shared" ca="1" si="291"/>
        <v>0</v>
      </c>
      <c r="J774" s="80">
        <f t="shared" ca="1" si="292"/>
        <v>0</v>
      </c>
      <c r="K774" s="6">
        <f t="shared" ca="1" si="300"/>
        <v>0</v>
      </c>
      <c r="L774" s="7">
        <v>0</v>
      </c>
      <c r="M774" s="7">
        <f t="shared" ca="1" si="301"/>
        <v>0</v>
      </c>
      <c r="N774" s="7">
        <f t="shared" ca="1" si="302"/>
        <v>0</v>
      </c>
      <c r="O774" s="7">
        <f t="shared" ca="1" si="303"/>
        <v>0</v>
      </c>
      <c r="P774" s="7">
        <f t="shared" ca="1" si="304"/>
        <v>0</v>
      </c>
      <c r="Q774" s="6">
        <f t="shared" ca="1" si="282"/>
        <v>0</v>
      </c>
      <c r="R774" s="7">
        <f t="shared" ca="1" si="283"/>
        <v>0</v>
      </c>
      <c r="S774" s="2">
        <f t="shared" ca="1" si="293"/>
        <v>0</v>
      </c>
      <c r="T774" s="80">
        <f t="shared" ca="1" si="294"/>
        <v>0</v>
      </c>
      <c r="U774" s="79">
        <f t="shared" ca="1" si="295"/>
        <v>0</v>
      </c>
      <c r="V774" s="80">
        <f t="shared" ca="1" si="296"/>
        <v>0</v>
      </c>
      <c r="W774" s="80">
        <f t="shared" ca="1" si="297"/>
        <v>0</v>
      </c>
      <c r="X774">
        <f t="shared" ca="1" si="284"/>
        <v>0</v>
      </c>
      <c r="Y774" s="35">
        <f t="shared" ca="1" si="298"/>
        <v>0</v>
      </c>
      <c r="Z774" s="35">
        <f t="shared" ca="1" si="285"/>
        <v>0</v>
      </c>
      <c r="AA774" s="42">
        <f t="shared" ca="1" si="286"/>
        <v>0</v>
      </c>
      <c r="AB774" s="42">
        <f t="shared" ca="1" si="287"/>
        <v>0</v>
      </c>
    </row>
    <row r="775" spans="2:28" x14ac:dyDescent="0.25">
      <c r="B775">
        <v>773</v>
      </c>
      <c r="C775" s="35">
        <f t="shared" ref="C775:C838" ca="1" si="305">IF(AB774&gt;0,C774-1000,C774)</f>
        <v>-27000</v>
      </c>
      <c r="D775" s="46">
        <f ca="1">IF(AB774&gt;0,ROUND(PMT(EvalSheet!$F$92/12,EvalSheet!$F$96*12,-C775),5),0)</f>
        <v>0</v>
      </c>
      <c r="E775" s="6">
        <f t="shared" ca="1" si="299"/>
        <v>0</v>
      </c>
      <c r="F775" s="2">
        <f t="shared" ca="1" si="288"/>
        <v>0</v>
      </c>
      <c r="G775" s="80">
        <f t="shared" ca="1" si="289"/>
        <v>0</v>
      </c>
      <c r="H775" s="79">
        <f t="shared" ca="1" si="290"/>
        <v>0</v>
      </c>
      <c r="I775" s="80">
        <f t="shared" ca="1" si="291"/>
        <v>0</v>
      </c>
      <c r="J775" s="80">
        <f t="shared" ca="1" si="292"/>
        <v>0</v>
      </c>
      <c r="K775" s="6">
        <f t="shared" ca="1" si="300"/>
        <v>0</v>
      </c>
      <c r="L775" s="7">
        <v>0</v>
      </c>
      <c r="M775" s="7">
        <f t="shared" ca="1" si="301"/>
        <v>0</v>
      </c>
      <c r="N775" s="7">
        <f t="shared" ca="1" si="302"/>
        <v>0</v>
      </c>
      <c r="O775" s="7">
        <f t="shared" ca="1" si="303"/>
        <v>0</v>
      </c>
      <c r="P775" s="7">
        <f t="shared" ca="1" si="304"/>
        <v>0</v>
      </c>
      <c r="Q775" s="6">
        <f t="shared" ref="Q775:Q838" ca="1" si="306">IF(AB774&gt;0,K775+SUM(M775:P775),0)</f>
        <v>0</v>
      </c>
      <c r="R775" s="7">
        <f t="shared" ref="R775:R838" ca="1" si="307">IF(AB774&gt;0,ROUND(Q775/12,2),0)</f>
        <v>0</v>
      </c>
      <c r="S775" s="2">
        <f t="shared" ca="1" si="293"/>
        <v>0</v>
      </c>
      <c r="T775" s="80">
        <f t="shared" ca="1" si="294"/>
        <v>0</v>
      </c>
      <c r="U775" s="79">
        <f t="shared" ca="1" si="295"/>
        <v>0</v>
      </c>
      <c r="V775" s="80">
        <f t="shared" ca="1" si="296"/>
        <v>0</v>
      </c>
      <c r="W775" s="80">
        <f t="shared" ca="1" si="297"/>
        <v>0</v>
      </c>
      <c r="X775">
        <f t="shared" ref="X775:X838" ca="1" si="308">IF(AB774&gt;0,X774,0)</f>
        <v>0</v>
      </c>
      <c r="Y775" s="35">
        <f t="shared" ca="1" si="298"/>
        <v>0</v>
      </c>
      <c r="Z775" s="35">
        <f t="shared" ref="Z775:Z838" ca="1" si="309">IF(AND(Y775&gt;0,Y776=0),Y775,0)</f>
        <v>0</v>
      </c>
      <c r="AA775" s="42">
        <f t="shared" ref="AA775:AA838" ca="1" si="310">IF(AB774&gt;0,AA774,0)</f>
        <v>0</v>
      </c>
      <c r="AB775" s="42">
        <f t="shared" ref="AB775:AB838" ca="1" si="311">IF(ROUND(Y775-AA775,2)&gt;0,ROUND(Y775-AA775,2),0)</f>
        <v>0</v>
      </c>
    </row>
    <row r="776" spans="2:28" x14ac:dyDescent="0.25">
      <c r="B776">
        <v>774</v>
      </c>
      <c r="C776" s="35">
        <f t="shared" ca="1" si="305"/>
        <v>-27000</v>
      </c>
      <c r="D776" s="46">
        <f ca="1">IF(AB775&gt;0,ROUND(PMT(EvalSheet!$F$92/12,EvalSheet!$F$96*12,-C776),5),0)</f>
        <v>0</v>
      </c>
      <c r="E776" s="6">
        <f t="shared" ca="1" si="299"/>
        <v>0</v>
      </c>
      <c r="F776" s="2">
        <f t="shared" ca="1" si="288"/>
        <v>0</v>
      </c>
      <c r="G776" s="80">
        <f t="shared" ca="1" si="289"/>
        <v>0</v>
      </c>
      <c r="H776" s="79">
        <f t="shared" ca="1" si="290"/>
        <v>0</v>
      </c>
      <c r="I776" s="80">
        <f t="shared" ca="1" si="291"/>
        <v>0</v>
      </c>
      <c r="J776" s="80">
        <f t="shared" ca="1" si="292"/>
        <v>0</v>
      </c>
      <c r="K776" s="6">
        <f t="shared" ca="1" si="300"/>
        <v>0</v>
      </c>
      <c r="L776" s="7">
        <v>0</v>
      </c>
      <c r="M776" s="7">
        <f t="shared" ca="1" si="301"/>
        <v>0</v>
      </c>
      <c r="N776" s="7">
        <f t="shared" ca="1" si="302"/>
        <v>0</v>
      </c>
      <c r="O776" s="7">
        <f t="shared" ca="1" si="303"/>
        <v>0</v>
      </c>
      <c r="P776" s="7">
        <f t="shared" ca="1" si="304"/>
        <v>0</v>
      </c>
      <c r="Q776" s="6">
        <f t="shared" ca="1" si="306"/>
        <v>0</v>
      </c>
      <c r="R776" s="7">
        <f t="shared" ca="1" si="307"/>
        <v>0</v>
      </c>
      <c r="S776" s="2">
        <f t="shared" ca="1" si="293"/>
        <v>0</v>
      </c>
      <c r="T776" s="80">
        <f t="shared" ca="1" si="294"/>
        <v>0</v>
      </c>
      <c r="U776" s="79">
        <f t="shared" ca="1" si="295"/>
        <v>0</v>
      </c>
      <c r="V776" s="80">
        <f t="shared" ca="1" si="296"/>
        <v>0</v>
      </c>
      <c r="W776" s="80">
        <f t="shared" ca="1" si="297"/>
        <v>0</v>
      </c>
      <c r="X776">
        <f t="shared" ca="1" si="308"/>
        <v>0</v>
      </c>
      <c r="Y776" s="35">
        <f t="shared" ca="1" si="298"/>
        <v>0</v>
      </c>
      <c r="Z776" s="35">
        <f t="shared" ca="1" si="309"/>
        <v>0</v>
      </c>
      <c r="AA776" s="42">
        <f t="shared" ca="1" si="310"/>
        <v>0</v>
      </c>
      <c r="AB776" s="42">
        <f t="shared" ca="1" si="311"/>
        <v>0</v>
      </c>
    </row>
    <row r="777" spans="2:28" x14ac:dyDescent="0.25">
      <c r="B777">
        <v>775</v>
      </c>
      <c r="C777" s="35">
        <f t="shared" ca="1" si="305"/>
        <v>-27000</v>
      </c>
      <c r="D777" s="46">
        <f ca="1">IF(AB776&gt;0,ROUND(PMT(EvalSheet!$F$92/12,EvalSheet!$F$96*12,-C777),5),0)</f>
        <v>0</v>
      </c>
      <c r="E777" s="6">
        <f t="shared" ca="1" si="299"/>
        <v>0</v>
      </c>
      <c r="F777" s="2">
        <f t="shared" ca="1" si="288"/>
        <v>0</v>
      </c>
      <c r="G777" s="80">
        <f t="shared" ca="1" si="289"/>
        <v>0</v>
      </c>
      <c r="H777" s="79">
        <f t="shared" ca="1" si="290"/>
        <v>0</v>
      </c>
      <c r="I777" s="80">
        <f t="shared" ca="1" si="291"/>
        <v>0</v>
      </c>
      <c r="J777" s="80">
        <f t="shared" ca="1" si="292"/>
        <v>0</v>
      </c>
      <c r="K777" s="6">
        <f t="shared" ca="1" si="300"/>
        <v>0</v>
      </c>
      <c r="L777" s="7">
        <v>0</v>
      </c>
      <c r="M777" s="7">
        <f t="shared" ca="1" si="301"/>
        <v>0</v>
      </c>
      <c r="N777" s="7">
        <f t="shared" ca="1" si="302"/>
        <v>0</v>
      </c>
      <c r="O777" s="7">
        <f t="shared" ca="1" si="303"/>
        <v>0</v>
      </c>
      <c r="P777" s="7">
        <f t="shared" ca="1" si="304"/>
        <v>0</v>
      </c>
      <c r="Q777" s="6">
        <f t="shared" ca="1" si="306"/>
        <v>0</v>
      </c>
      <c r="R777" s="7">
        <f t="shared" ca="1" si="307"/>
        <v>0</v>
      </c>
      <c r="S777" s="2">
        <f t="shared" ca="1" si="293"/>
        <v>0</v>
      </c>
      <c r="T777" s="80">
        <f t="shared" ca="1" si="294"/>
        <v>0</v>
      </c>
      <c r="U777" s="79">
        <f t="shared" ca="1" si="295"/>
        <v>0</v>
      </c>
      <c r="V777" s="80">
        <f t="shared" ca="1" si="296"/>
        <v>0</v>
      </c>
      <c r="W777" s="80">
        <f t="shared" ca="1" si="297"/>
        <v>0</v>
      </c>
      <c r="X777">
        <f t="shared" ca="1" si="308"/>
        <v>0</v>
      </c>
      <c r="Y777" s="35">
        <f t="shared" ca="1" si="298"/>
        <v>0</v>
      </c>
      <c r="Z777" s="35">
        <f t="shared" ca="1" si="309"/>
        <v>0</v>
      </c>
      <c r="AA777" s="42">
        <f t="shared" ca="1" si="310"/>
        <v>0</v>
      </c>
      <c r="AB777" s="42">
        <f t="shared" ca="1" si="311"/>
        <v>0</v>
      </c>
    </row>
    <row r="778" spans="2:28" x14ac:dyDescent="0.25">
      <c r="B778">
        <v>776</v>
      </c>
      <c r="C778" s="35">
        <f t="shared" ca="1" si="305"/>
        <v>-27000</v>
      </c>
      <c r="D778" s="46">
        <f ca="1">IF(AB777&gt;0,ROUND(PMT(EvalSheet!$F$92/12,EvalSheet!$F$96*12,-C778),5),0)</f>
        <v>0</v>
      </c>
      <c r="E778" s="6">
        <f t="shared" ca="1" si="299"/>
        <v>0</v>
      </c>
      <c r="F778" s="2">
        <f t="shared" ca="1" si="288"/>
        <v>0</v>
      </c>
      <c r="G778" s="80">
        <f t="shared" ca="1" si="289"/>
        <v>0</v>
      </c>
      <c r="H778" s="79">
        <f t="shared" ca="1" si="290"/>
        <v>0</v>
      </c>
      <c r="I778" s="80">
        <f t="shared" ca="1" si="291"/>
        <v>0</v>
      </c>
      <c r="J778" s="80">
        <f t="shared" ca="1" si="292"/>
        <v>0</v>
      </c>
      <c r="K778" s="6">
        <f t="shared" ca="1" si="300"/>
        <v>0</v>
      </c>
      <c r="L778" s="7">
        <v>0</v>
      </c>
      <c r="M778" s="7">
        <f t="shared" ca="1" si="301"/>
        <v>0</v>
      </c>
      <c r="N778" s="7">
        <f t="shared" ca="1" si="302"/>
        <v>0</v>
      </c>
      <c r="O778" s="7">
        <f t="shared" ca="1" si="303"/>
        <v>0</v>
      </c>
      <c r="P778" s="7">
        <f t="shared" ca="1" si="304"/>
        <v>0</v>
      </c>
      <c r="Q778" s="6">
        <f t="shared" ca="1" si="306"/>
        <v>0</v>
      </c>
      <c r="R778" s="7">
        <f t="shared" ca="1" si="307"/>
        <v>0</v>
      </c>
      <c r="S778" s="2">
        <f t="shared" ca="1" si="293"/>
        <v>0</v>
      </c>
      <c r="T778" s="80">
        <f t="shared" ca="1" si="294"/>
        <v>0</v>
      </c>
      <c r="U778" s="79">
        <f t="shared" ca="1" si="295"/>
        <v>0</v>
      </c>
      <c r="V778" s="80">
        <f t="shared" ca="1" si="296"/>
        <v>0</v>
      </c>
      <c r="W778" s="80">
        <f t="shared" ca="1" si="297"/>
        <v>0</v>
      </c>
      <c r="X778">
        <f t="shared" ca="1" si="308"/>
        <v>0</v>
      </c>
      <c r="Y778" s="35">
        <f t="shared" ca="1" si="298"/>
        <v>0</v>
      </c>
      <c r="Z778" s="35">
        <f t="shared" ca="1" si="309"/>
        <v>0</v>
      </c>
      <c r="AA778" s="42">
        <f t="shared" ca="1" si="310"/>
        <v>0</v>
      </c>
      <c r="AB778" s="42">
        <f t="shared" ca="1" si="311"/>
        <v>0</v>
      </c>
    </row>
    <row r="779" spans="2:28" x14ac:dyDescent="0.25">
      <c r="B779">
        <v>777</v>
      </c>
      <c r="C779" s="35">
        <f t="shared" ca="1" si="305"/>
        <v>-27000</v>
      </c>
      <c r="D779" s="46">
        <f ca="1">IF(AB778&gt;0,ROUND(PMT(EvalSheet!$F$92/12,EvalSheet!$F$96*12,-C779),5),0)</f>
        <v>0</v>
      </c>
      <c r="E779" s="6">
        <f t="shared" ca="1" si="299"/>
        <v>0</v>
      </c>
      <c r="F779" s="2">
        <f t="shared" ca="1" si="288"/>
        <v>0</v>
      </c>
      <c r="G779" s="80">
        <f t="shared" ca="1" si="289"/>
        <v>0</v>
      </c>
      <c r="H779" s="79">
        <f t="shared" ca="1" si="290"/>
        <v>0</v>
      </c>
      <c r="I779" s="80">
        <f t="shared" ca="1" si="291"/>
        <v>0</v>
      </c>
      <c r="J779" s="80">
        <f t="shared" ca="1" si="292"/>
        <v>0</v>
      </c>
      <c r="K779" s="6">
        <f t="shared" ca="1" si="300"/>
        <v>0</v>
      </c>
      <c r="L779" s="7">
        <v>0</v>
      </c>
      <c r="M779" s="7">
        <f t="shared" ca="1" si="301"/>
        <v>0</v>
      </c>
      <c r="N779" s="7">
        <f t="shared" ca="1" si="302"/>
        <v>0</v>
      </c>
      <c r="O779" s="7">
        <f t="shared" ca="1" si="303"/>
        <v>0</v>
      </c>
      <c r="P779" s="7">
        <f t="shared" ca="1" si="304"/>
        <v>0</v>
      </c>
      <c r="Q779" s="6">
        <f t="shared" ca="1" si="306"/>
        <v>0</v>
      </c>
      <c r="R779" s="7">
        <f t="shared" ca="1" si="307"/>
        <v>0</v>
      </c>
      <c r="S779" s="2">
        <f t="shared" ca="1" si="293"/>
        <v>0</v>
      </c>
      <c r="T779" s="80">
        <f t="shared" ca="1" si="294"/>
        <v>0</v>
      </c>
      <c r="U779" s="79">
        <f t="shared" ca="1" si="295"/>
        <v>0</v>
      </c>
      <c r="V779" s="80">
        <f t="shared" ca="1" si="296"/>
        <v>0</v>
      </c>
      <c r="W779" s="80">
        <f t="shared" ca="1" si="297"/>
        <v>0</v>
      </c>
      <c r="X779">
        <f t="shared" ca="1" si="308"/>
        <v>0</v>
      </c>
      <c r="Y779" s="35">
        <f t="shared" ca="1" si="298"/>
        <v>0</v>
      </c>
      <c r="Z779" s="35">
        <f t="shared" ca="1" si="309"/>
        <v>0</v>
      </c>
      <c r="AA779" s="42">
        <f t="shared" ca="1" si="310"/>
        <v>0</v>
      </c>
      <c r="AB779" s="42">
        <f t="shared" ca="1" si="311"/>
        <v>0</v>
      </c>
    </row>
    <row r="780" spans="2:28" x14ac:dyDescent="0.25">
      <c r="B780">
        <v>778</v>
      </c>
      <c r="C780" s="35">
        <f t="shared" ca="1" si="305"/>
        <v>-27000</v>
      </c>
      <c r="D780" s="46">
        <f ca="1">IF(AB779&gt;0,ROUND(PMT(EvalSheet!$F$92/12,EvalSheet!$F$96*12,-C780),5),0)</f>
        <v>0</v>
      </c>
      <c r="E780" s="6">
        <f t="shared" ca="1" si="299"/>
        <v>0</v>
      </c>
      <c r="F780" s="2">
        <f t="shared" ca="1" si="288"/>
        <v>0</v>
      </c>
      <c r="G780" s="80">
        <f t="shared" ca="1" si="289"/>
        <v>0</v>
      </c>
      <c r="H780" s="79">
        <f t="shared" ca="1" si="290"/>
        <v>0</v>
      </c>
      <c r="I780" s="80">
        <f t="shared" ca="1" si="291"/>
        <v>0</v>
      </c>
      <c r="J780" s="80">
        <f t="shared" ca="1" si="292"/>
        <v>0</v>
      </c>
      <c r="K780" s="6">
        <f t="shared" ca="1" si="300"/>
        <v>0</v>
      </c>
      <c r="L780" s="7">
        <v>0</v>
      </c>
      <c r="M780" s="7">
        <f t="shared" ca="1" si="301"/>
        <v>0</v>
      </c>
      <c r="N780" s="7">
        <f t="shared" ca="1" si="302"/>
        <v>0</v>
      </c>
      <c r="O780" s="7">
        <f t="shared" ca="1" si="303"/>
        <v>0</v>
      </c>
      <c r="P780" s="7">
        <f t="shared" ca="1" si="304"/>
        <v>0</v>
      </c>
      <c r="Q780" s="6">
        <f t="shared" ca="1" si="306"/>
        <v>0</v>
      </c>
      <c r="R780" s="7">
        <f t="shared" ca="1" si="307"/>
        <v>0</v>
      </c>
      <c r="S780" s="2">
        <f t="shared" ca="1" si="293"/>
        <v>0</v>
      </c>
      <c r="T780" s="80">
        <f t="shared" ca="1" si="294"/>
        <v>0</v>
      </c>
      <c r="U780" s="79">
        <f t="shared" ca="1" si="295"/>
        <v>0</v>
      </c>
      <c r="V780" s="80">
        <f t="shared" ca="1" si="296"/>
        <v>0</v>
      </c>
      <c r="W780" s="80">
        <f t="shared" ca="1" si="297"/>
        <v>0</v>
      </c>
      <c r="X780">
        <f t="shared" ca="1" si="308"/>
        <v>0</v>
      </c>
      <c r="Y780" s="35">
        <f t="shared" ca="1" si="298"/>
        <v>0</v>
      </c>
      <c r="Z780" s="35">
        <f t="shared" ca="1" si="309"/>
        <v>0</v>
      </c>
      <c r="AA780" s="42">
        <f t="shared" ca="1" si="310"/>
        <v>0</v>
      </c>
      <c r="AB780" s="42">
        <f t="shared" ca="1" si="311"/>
        <v>0</v>
      </c>
    </row>
    <row r="781" spans="2:28" x14ac:dyDescent="0.25">
      <c r="B781">
        <v>779</v>
      </c>
      <c r="C781" s="35">
        <f t="shared" ca="1" si="305"/>
        <v>-27000</v>
      </c>
      <c r="D781" s="46">
        <f ca="1">IF(AB780&gt;0,ROUND(PMT(EvalSheet!$F$92/12,EvalSheet!$F$96*12,-C781),5),0)</f>
        <v>0</v>
      </c>
      <c r="E781" s="6">
        <f t="shared" ca="1" si="299"/>
        <v>0</v>
      </c>
      <c r="F781" s="2">
        <f t="shared" ca="1" si="288"/>
        <v>0</v>
      </c>
      <c r="G781" s="80">
        <f t="shared" ca="1" si="289"/>
        <v>0</v>
      </c>
      <c r="H781" s="79">
        <f t="shared" ca="1" si="290"/>
        <v>0</v>
      </c>
      <c r="I781" s="80">
        <f t="shared" ca="1" si="291"/>
        <v>0</v>
      </c>
      <c r="J781" s="80">
        <f t="shared" ca="1" si="292"/>
        <v>0</v>
      </c>
      <c r="K781" s="6">
        <f t="shared" ca="1" si="300"/>
        <v>0</v>
      </c>
      <c r="L781" s="7">
        <v>0</v>
      </c>
      <c r="M781" s="7">
        <f t="shared" ca="1" si="301"/>
        <v>0</v>
      </c>
      <c r="N781" s="7">
        <f t="shared" ca="1" si="302"/>
        <v>0</v>
      </c>
      <c r="O781" s="7">
        <f t="shared" ca="1" si="303"/>
        <v>0</v>
      </c>
      <c r="P781" s="7">
        <f t="shared" ca="1" si="304"/>
        <v>0</v>
      </c>
      <c r="Q781" s="6">
        <f t="shared" ca="1" si="306"/>
        <v>0</v>
      </c>
      <c r="R781" s="7">
        <f t="shared" ca="1" si="307"/>
        <v>0</v>
      </c>
      <c r="S781" s="2">
        <f t="shared" ca="1" si="293"/>
        <v>0</v>
      </c>
      <c r="T781" s="80">
        <f t="shared" ca="1" si="294"/>
        <v>0</v>
      </c>
      <c r="U781" s="79">
        <f t="shared" ca="1" si="295"/>
        <v>0</v>
      </c>
      <c r="V781" s="80">
        <f t="shared" ca="1" si="296"/>
        <v>0</v>
      </c>
      <c r="W781" s="80">
        <f t="shared" ca="1" si="297"/>
        <v>0</v>
      </c>
      <c r="X781">
        <f t="shared" ca="1" si="308"/>
        <v>0</v>
      </c>
      <c r="Y781" s="35">
        <f t="shared" ca="1" si="298"/>
        <v>0</v>
      </c>
      <c r="Z781" s="35">
        <f t="shared" ca="1" si="309"/>
        <v>0</v>
      </c>
      <c r="AA781" s="42">
        <f t="shared" ca="1" si="310"/>
        <v>0</v>
      </c>
      <c r="AB781" s="42">
        <f t="shared" ca="1" si="311"/>
        <v>0</v>
      </c>
    </row>
    <row r="782" spans="2:28" x14ac:dyDescent="0.25">
      <c r="B782">
        <v>780</v>
      </c>
      <c r="C782" s="35">
        <f t="shared" ca="1" si="305"/>
        <v>-27000</v>
      </c>
      <c r="D782" s="46">
        <f ca="1">IF(AB781&gt;0,ROUND(PMT(EvalSheet!$F$92/12,EvalSheet!$F$96*12,-C782),5),0)</f>
        <v>0</v>
      </c>
      <c r="E782" s="6">
        <f t="shared" ca="1" si="299"/>
        <v>0</v>
      </c>
      <c r="F782" s="2">
        <f t="shared" ca="1" si="288"/>
        <v>0</v>
      </c>
      <c r="G782" s="80">
        <f t="shared" ca="1" si="289"/>
        <v>0</v>
      </c>
      <c r="H782" s="79">
        <f t="shared" ca="1" si="290"/>
        <v>0</v>
      </c>
      <c r="I782" s="80">
        <f t="shared" ca="1" si="291"/>
        <v>0</v>
      </c>
      <c r="J782" s="80">
        <f t="shared" ca="1" si="292"/>
        <v>0</v>
      </c>
      <c r="K782" s="6">
        <f t="shared" ca="1" si="300"/>
        <v>0</v>
      </c>
      <c r="L782" s="7">
        <v>0</v>
      </c>
      <c r="M782" s="7">
        <f t="shared" ca="1" si="301"/>
        <v>0</v>
      </c>
      <c r="N782" s="7">
        <f t="shared" ca="1" si="302"/>
        <v>0</v>
      </c>
      <c r="O782" s="7">
        <f t="shared" ca="1" si="303"/>
        <v>0</v>
      </c>
      <c r="P782" s="7">
        <f t="shared" ca="1" si="304"/>
        <v>0</v>
      </c>
      <c r="Q782" s="6">
        <f t="shared" ca="1" si="306"/>
        <v>0</v>
      </c>
      <c r="R782" s="7">
        <f t="shared" ca="1" si="307"/>
        <v>0</v>
      </c>
      <c r="S782" s="2">
        <f t="shared" ca="1" si="293"/>
        <v>0</v>
      </c>
      <c r="T782" s="80">
        <f t="shared" ca="1" si="294"/>
        <v>0</v>
      </c>
      <c r="U782" s="79">
        <f t="shared" ca="1" si="295"/>
        <v>0</v>
      </c>
      <c r="V782" s="80">
        <f t="shared" ca="1" si="296"/>
        <v>0</v>
      </c>
      <c r="W782" s="80">
        <f t="shared" ca="1" si="297"/>
        <v>0</v>
      </c>
      <c r="X782">
        <f t="shared" ca="1" si="308"/>
        <v>0</v>
      </c>
      <c r="Y782" s="35">
        <f t="shared" ca="1" si="298"/>
        <v>0</v>
      </c>
      <c r="Z782" s="35">
        <f t="shared" ca="1" si="309"/>
        <v>0</v>
      </c>
      <c r="AA782" s="42">
        <f t="shared" ca="1" si="310"/>
        <v>0</v>
      </c>
      <c r="AB782" s="42">
        <f t="shared" ca="1" si="311"/>
        <v>0</v>
      </c>
    </row>
    <row r="783" spans="2:28" x14ac:dyDescent="0.25">
      <c r="B783">
        <v>781</v>
      </c>
      <c r="C783" s="35">
        <f t="shared" ca="1" si="305"/>
        <v>-27000</v>
      </c>
      <c r="D783" s="46">
        <f ca="1">IF(AB782&gt;0,ROUND(PMT(EvalSheet!$F$92/12,EvalSheet!$F$96*12,-C783),5),0)</f>
        <v>0</v>
      </c>
      <c r="E783" s="6">
        <f t="shared" ca="1" si="299"/>
        <v>0</v>
      </c>
      <c r="F783" s="2">
        <f t="shared" ca="1" si="288"/>
        <v>0</v>
      </c>
      <c r="G783" s="80">
        <f t="shared" ca="1" si="289"/>
        <v>0</v>
      </c>
      <c r="H783" s="79">
        <f t="shared" ca="1" si="290"/>
        <v>0</v>
      </c>
      <c r="I783" s="80">
        <f t="shared" ca="1" si="291"/>
        <v>0</v>
      </c>
      <c r="J783" s="80">
        <f t="shared" ca="1" si="292"/>
        <v>0</v>
      </c>
      <c r="K783" s="6">
        <f t="shared" ca="1" si="300"/>
        <v>0</v>
      </c>
      <c r="L783" s="7">
        <v>0</v>
      </c>
      <c r="M783" s="7">
        <f t="shared" ca="1" si="301"/>
        <v>0</v>
      </c>
      <c r="N783" s="7">
        <f t="shared" ca="1" si="302"/>
        <v>0</v>
      </c>
      <c r="O783" s="7">
        <f t="shared" ca="1" si="303"/>
        <v>0</v>
      </c>
      <c r="P783" s="7">
        <f t="shared" ca="1" si="304"/>
        <v>0</v>
      </c>
      <c r="Q783" s="6">
        <f t="shared" ca="1" si="306"/>
        <v>0</v>
      </c>
      <c r="R783" s="7">
        <f t="shared" ca="1" si="307"/>
        <v>0</v>
      </c>
      <c r="S783" s="2">
        <f t="shared" ca="1" si="293"/>
        <v>0</v>
      </c>
      <c r="T783" s="80">
        <f t="shared" ca="1" si="294"/>
        <v>0</v>
      </c>
      <c r="U783" s="79">
        <f t="shared" ca="1" si="295"/>
        <v>0</v>
      </c>
      <c r="V783" s="80">
        <f t="shared" ca="1" si="296"/>
        <v>0</v>
      </c>
      <c r="W783" s="80">
        <f t="shared" ca="1" si="297"/>
        <v>0</v>
      </c>
      <c r="X783">
        <f t="shared" ca="1" si="308"/>
        <v>0</v>
      </c>
      <c r="Y783" s="35">
        <f t="shared" ca="1" si="298"/>
        <v>0</v>
      </c>
      <c r="Z783" s="35">
        <f t="shared" ca="1" si="309"/>
        <v>0</v>
      </c>
      <c r="AA783" s="42">
        <f t="shared" ca="1" si="310"/>
        <v>0</v>
      </c>
      <c r="AB783" s="42">
        <f t="shared" ca="1" si="311"/>
        <v>0</v>
      </c>
    </row>
    <row r="784" spans="2:28" x14ac:dyDescent="0.25">
      <c r="B784">
        <v>782</v>
      </c>
      <c r="C784" s="35">
        <f t="shared" ca="1" si="305"/>
        <v>-27000</v>
      </c>
      <c r="D784" s="46">
        <f ca="1">IF(AB783&gt;0,ROUND(PMT(EvalSheet!$F$92/12,EvalSheet!$F$96*12,-C784),5),0)</f>
        <v>0</v>
      </c>
      <c r="E784" s="6">
        <f t="shared" ca="1" si="299"/>
        <v>0</v>
      </c>
      <c r="F784" s="2">
        <f t="shared" ca="1" si="288"/>
        <v>0</v>
      </c>
      <c r="G784" s="80">
        <f t="shared" ca="1" si="289"/>
        <v>0</v>
      </c>
      <c r="H784" s="79">
        <f t="shared" ca="1" si="290"/>
        <v>0</v>
      </c>
      <c r="I784" s="80">
        <f t="shared" ca="1" si="291"/>
        <v>0</v>
      </c>
      <c r="J784" s="80">
        <f t="shared" ca="1" si="292"/>
        <v>0</v>
      </c>
      <c r="K784" s="6">
        <f t="shared" ca="1" si="300"/>
        <v>0</v>
      </c>
      <c r="L784" s="7">
        <v>0</v>
      </c>
      <c r="M784" s="7">
        <f t="shared" ca="1" si="301"/>
        <v>0</v>
      </c>
      <c r="N784" s="7">
        <f t="shared" ca="1" si="302"/>
        <v>0</v>
      </c>
      <c r="O784" s="7">
        <f t="shared" ca="1" si="303"/>
        <v>0</v>
      </c>
      <c r="P784" s="7">
        <f t="shared" ca="1" si="304"/>
        <v>0</v>
      </c>
      <c r="Q784" s="6">
        <f t="shared" ca="1" si="306"/>
        <v>0</v>
      </c>
      <c r="R784" s="7">
        <f t="shared" ca="1" si="307"/>
        <v>0</v>
      </c>
      <c r="S784" s="2">
        <f t="shared" ca="1" si="293"/>
        <v>0</v>
      </c>
      <c r="T784" s="80">
        <f t="shared" ca="1" si="294"/>
        <v>0</v>
      </c>
      <c r="U784" s="79">
        <f t="shared" ca="1" si="295"/>
        <v>0</v>
      </c>
      <c r="V784" s="80">
        <f t="shared" ca="1" si="296"/>
        <v>0</v>
      </c>
      <c r="W784" s="80">
        <f t="shared" ca="1" si="297"/>
        <v>0</v>
      </c>
      <c r="X784">
        <f t="shared" ca="1" si="308"/>
        <v>0</v>
      </c>
      <c r="Y784" s="35">
        <f t="shared" ca="1" si="298"/>
        <v>0</v>
      </c>
      <c r="Z784" s="35">
        <f t="shared" ca="1" si="309"/>
        <v>0</v>
      </c>
      <c r="AA784" s="42">
        <f t="shared" ca="1" si="310"/>
        <v>0</v>
      </c>
      <c r="AB784" s="42">
        <f t="shared" ca="1" si="311"/>
        <v>0</v>
      </c>
    </row>
    <row r="785" spans="2:28" x14ac:dyDescent="0.25">
      <c r="B785">
        <v>783</v>
      </c>
      <c r="C785" s="35">
        <f t="shared" ca="1" si="305"/>
        <v>-27000</v>
      </c>
      <c r="D785" s="46">
        <f ca="1">IF(AB784&gt;0,ROUND(PMT(EvalSheet!$F$92/12,EvalSheet!$F$96*12,-C785),5),0)</f>
        <v>0</v>
      </c>
      <c r="E785" s="6">
        <f t="shared" ca="1" si="299"/>
        <v>0</v>
      </c>
      <c r="F785" s="2">
        <f t="shared" ca="1" si="288"/>
        <v>0</v>
      </c>
      <c r="G785" s="80">
        <f t="shared" ca="1" si="289"/>
        <v>0</v>
      </c>
      <c r="H785" s="79">
        <f t="shared" ca="1" si="290"/>
        <v>0</v>
      </c>
      <c r="I785" s="80">
        <f t="shared" ca="1" si="291"/>
        <v>0</v>
      </c>
      <c r="J785" s="80">
        <f t="shared" ca="1" si="292"/>
        <v>0</v>
      </c>
      <c r="K785" s="6">
        <f t="shared" ca="1" si="300"/>
        <v>0</v>
      </c>
      <c r="L785" s="7">
        <v>0</v>
      </c>
      <c r="M785" s="7">
        <f t="shared" ca="1" si="301"/>
        <v>0</v>
      </c>
      <c r="N785" s="7">
        <f t="shared" ca="1" si="302"/>
        <v>0</v>
      </c>
      <c r="O785" s="7">
        <f t="shared" ca="1" si="303"/>
        <v>0</v>
      </c>
      <c r="P785" s="7">
        <f t="shared" ca="1" si="304"/>
        <v>0</v>
      </c>
      <c r="Q785" s="6">
        <f t="shared" ca="1" si="306"/>
        <v>0</v>
      </c>
      <c r="R785" s="7">
        <f t="shared" ca="1" si="307"/>
        <v>0</v>
      </c>
      <c r="S785" s="2">
        <f t="shared" ca="1" si="293"/>
        <v>0</v>
      </c>
      <c r="T785" s="80">
        <f t="shared" ca="1" si="294"/>
        <v>0</v>
      </c>
      <c r="U785" s="79">
        <f t="shared" ca="1" si="295"/>
        <v>0</v>
      </c>
      <c r="V785" s="80">
        <f t="shared" ca="1" si="296"/>
        <v>0</v>
      </c>
      <c r="W785" s="80">
        <f t="shared" ca="1" si="297"/>
        <v>0</v>
      </c>
      <c r="X785">
        <f t="shared" ca="1" si="308"/>
        <v>0</v>
      </c>
      <c r="Y785" s="35">
        <f t="shared" ca="1" si="298"/>
        <v>0</v>
      </c>
      <c r="Z785" s="35">
        <f t="shared" ca="1" si="309"/>
        <v>0</v>
      </c>
      <c r="AA785" s="42">
        <f t="shared" ca="1" si="310"/>
        <v>0</v>
      </c>
      <c r="AB785" s="42">
        <f t="shared" ca="1" si="311"/>
        <v>0</v>
      </c>
    </row>
    <row r="786" spans="2:28" x14ac:dyDescent="0.25">
      <c r="B786">
        <v>784</v>
      </c>
      <c r="C786" s="35">
        <f t="shared" ca="1" si="305"/>
        <v>-27000</v>
      </c>
      <c r="D786" s="46">
        <f ca="1">IF(AB785&gt;0,ROUND(PMT(EvalSheet!$F$92/12,EvalSheet!$F$96*12,-C786),5),0)</f>
        <v>0</v>
      </c>
      <c r="E786" s="6">
        <f t="shared" ca="1" si="299"/>
        <v>0</v>
      </c>
      <c r="F786" s="2">
        <f t="shared" ca="1" si="288"/>
        <v>0</v>
      </c>
      <c r="G786" s="80">
        <f t="shared" ca="1" si="289"/>
        <v>0</v>
      </c>
      <c r="H786" s="79">
        <f t="shared" ca="1" si="290"/>
        <v>0</v>
      </c>
      <c r="I786" s="80">
        <f t="shared" ca="1" si="291"/>
        <v>0</v>
      </c>
      <c r="J786" s="80">
        <f t="shared" ca="1" si="292"/>
        <v>0</v>
      </c>
      <c r="K786" s="6">
        <f t="shared" ca="1" si="300"/>
        <v>0</v>
      </c>
      <c r="L786" s="7">
        <v>0</v>
      </c>
      <c r="M786" s="7">
        <f t="shared" ca="1" si="301"/>
        <v>0</v>
      </c>
      <c r="N786" s="7">
        <f t="shared" ca="1" si="302"/>
        <v>0</v>
      </c>
      <c r="O786" s="7">
        <f t="shared" ca="1" si="303"/>
        <v>0</v>
      </c>
      <c r="P786" s="7">
        <f t="shared" ca="1" si="304"/>
        <v>0</v>
      </c>
      <c r="Q786" s="6">
        <f t="shared" ca="1" si="306"/>
        <v>0</v>
      </c>
      <c r="R786" s="7">
        <f t="shared" ca="1" si="307"/>
        <v>0</v>
      </c>
      <c r="S786" s="2">
        <f t="shared" ca="1" si="293"/>
        <v>0</v>
      </c>
      <c r="T786" s="80">
        <f t="shared" ca="1" si="294"/>
        <v>0</v>
      </c>
      <c r="U786" s="79">
        <f t="shared" ca="1" si="295"/>
        <v>0</v>
      </c>
      <c r="V786" s="80">
        <f t="shared" ca="1" si="296"/>
        <v>0</v>
      </c>
      <c r="W786" s="80">
        <f t="shared" ca="1" si="297"/>
        <v>0</v>
      </c>
      <c r="X786">
        <f t="shared" ca="1" si="308"/>
        <v>0</v>
      </c>
      <c r="Y786" s="35">
        <f t="shared" ca="1" si="298"/>
        <v>0</v>
      </c>
      <c r="Z786" s="35">
        <f t="shared" ca="1" si="309"/>
        <v>0</v>
      </c>
      <c r="AA786" s="42">
        <f t="shared" ca="1" si="310"/>
        <v>0</v>
      </c>
      <c r="AB786" s="42">
        <f t="shared" ca="1" si="311"/>
        <v>0</v>
      </c>
    </row>
    <row r="787" spans="2:28" x14ac:dyDescent="0.25">
      <c r="B787">
        <v>785</v>
      </c>
      <c r="C787" s="35">
        <f t="shared" ca="1" si="305"/>
        <v>-27000</v>
      </c>
      <c r="D787" s="46">
        <f ca="1">IF(AB786&gt;0,ROUND(PMT(EvalSheet!$F$92/12,EvalSheet!$F$96*12,-C787),5),0)</f>
        <v>0</v>
      </c>
      <c r="E787" s="6">
        <f t="shared" ca="1" si="299"/>
        <v>0</v>
      </c>
      <c r="F787" s="2">
        <f t="shared" ca="1" si="288"/>
        <v>0</v>
      </c>
      <c r="G787" s="80">
        <f t="shared" ca="1" si="289"/>
        <v>0</v>
      </c>
      <c r="H787" s="79">
        <f t="shared" ca="1" si="290"/>
        <v>0</v>
      </c>
      <c r="I787" s="80">
        <f t="shared" ca="1" si="291"/>
        <v>0</v>
      </c>
      <c r="J787" s="80">
        <f t="shared" ca="1" si="292"/>
        <v>0</v>
      </c>
      <c r="K787" s="6">
        <f t="shared" ca="1" si="300"/>
        <v>0</v>
      </c>
      <c r="L787" s="7">
        <v>0</v>
      </c>
      <c r="M787" s="7">
        <f t="shared" ca="1" si="301"/>
        <v>0</v>
      </c>
      <c r="N787" s="7">
        <f t="shared" ca="1" si="302"/>
        <v>0</v>
      </c>
      <c r="O787" s="7">
        <f t="shared" ca="1" si="303"/>
        <v>0</v>
      </c>
      <c r="P787" s="7">
        <f t="shared" ca="1" si="304"/>
        <v>0</v>
      </c>
      <c r="Q787" s="6">
        <f t="shared" ca="1" si="306"/>
        <v>0</v>
      </c>
      <c r="R787" s="7">
        <f t="shared" ca="1" si="307"/>
        <v>0</v>
      </c>
      <c r="S787" s="2">
        <f t="shared" ca="1" si="293"/>
        <v>0</v>
      </c>
      <c r="T787" s="80">
        <f t="shared" ca="1" si="294"/>
        <v>0</v>
      </c>
      <c r="U787" s="79">
        <f t="shared" ca="1" si="295"/>
        <v>0</v>
      </c>
      <c r="V787" s="80">
        <f t="shared" ca="1" si="296"/>
        <v>0</v>
      </c>
      <c r="W787" s="80">
        <f t="shared" ca="1" si="297"/>
        <v>0</v>
      </c>
      <c r="X787">
        <f t="shared" ca="1" si="308"/>
        <v>0</v>
      </c>
      <c r="Y787" s="35">
        <f t="shared" ca="1" si="298"/>
        <v>0</v>
      </c>
      <c r="Z787" s="35">
        <f t="shared" ca="1" si="309"/>
        <v>0</v>
      </c>
      <c r="AA787" s="42">
        <f t="shared" ca="1" si="310"/>
        <v>0</v>
      </c>
      <c r="AB787" s="42">
        <f t="shared" ca="1" si="311"/>
        <v>0</v>
      </c>
    </row>
    <row r="788" spans="2:28" x14ac:dyDescent="0.25">
      <c r="B788">
        <v>786</v>
      </c>
      <c r="C788" s="35">
        <f t="shared" ca="1" si="305"/>
        <v>-27000</v>
      </c>
      <c r="D788" s="46">
        <f ca="1">IF(AB787&gt;0,ROUND(PMT(EvalSheet!$F$92/12,EvalSheet!$F$96*12,-C788),5),0)</f>
        <v>0</v>
      </c>
      <c r="E788" s="6">
        <f t="shared" ca="1" si="299"/>
        <v>0</v>
      </c>
      <c r="F788" s="2">
        <f t="shared" ca="1" si="288"/>
        <v>0</v>
      </c>
      <c r="G788" s="80">
        <f t="shared" ca="1" si="289"/>
        <v>0</v>
      </c>
      <c r="H788" s="79">
        <f t="shared" ca="1" si="290"/>
        <v>0</v>
      </c>
      <c r="I788" s="80">
        <f t="shared" ca="1" si="291"/>
        <v>0</v>
      </c>
      <c r="J788" s="80">
        <f t="shared" ca="1" si="292"/>
        <v>0</v>
      </c>
      <c r="K788" s="6">
        <f t="shared" ca="1" si="300"/>
        <v>0</v>
      </c>
      <c r="L788" s="7">
        <v>0</v>
      </c>
      <c r="M788" s="7">
        <f t="shared" ca="1" si="301"/>
        <v>0</v>
      </c>
      <c r="N788" s="7">
        <f t="shared" ca="1" si="302"/>
        <v>0</v>
      </c>
      <c r="O788" s="7">
        <f t="shared" ca="1" si="303"/>
        <v>0</v>
      </c>
      <c r="P788" s="7">
        <f t="shared" ca="1" si="304"/>
        <v>0</v>
      </c>
      <c r="Q788" s="6">
        <f t="shared" ca="1" si="306"/>
        <v>0</v>
      </c>
      <c r="R788" s="7">
        <f t="shared" ca="1" si="307"/>
        <v>0</v>
      </c>
      <c r="S788" s="2">
        <f t="shared" ca="1" si="293"/>
        <v>0</v>
      </c>
      <c r="T788" s="80">
        <f t="shared" ca="1" si="294"/>
        <v>0</v>
      </c>
      <c r="U788" s="79">
        <f t="shared" ca="1" si="295"/>
        <v>0</v>
      </c>
      <c r="V788" s="80">
        <f t="shared" ca="1" si="296"/>
        <v>0</v>
      </c>
      <c r="W788" s="80">
        <f t="shared" ca="1" si="297"/>
        <v>0</v>
      </c>
      <c r="X788">
        <f t="shared" ca="1" si="308"/>
        <v>0</v>
      </c>
      <c r="Y788" s="35">
        <f t="shared" ca="1" si="298"/>
        <v>0</v>
      </c>
      <c r="Z788" s="35">
        <f t="shared" ca="1" si="309"/>
        <v>0</v>
      </c>
      <c r="AA788" s="42">
        <f t="shared" ca="1" si="310"/>
        <v>0</v>
      </c>
      <c r="AB788" s="42">
        <f t="shared" ca="1" si="311"/>
        <v>0</v>
      </c>
    </row>
    <row r="789" spans="2:28" x14ac:dyDescent="0.25">
      <c r="B789">
        <v>787</v>
      </c>
      <c r="C789" s="35">
        <f t="shared" ca="1" si="305"/>
        <v>-27000</v>
      </c>
      <c r="D789" s="46">
        <f ca="1">IF(AB788&gt;0,ROUND(PMT(EvalSheet!$F$92/12,EvalSheet!$F$96*12,-C789),5),0)</f>
        <v>0</v>
      </c>
      <c r="E789" s="6">
        <f t="shared" ca="1" si="299"/>
        <v>0</v>
      </c>
      <c r="F789" s="2">
        <f t="shared" ca="1" si="288"/>
        <v>0</v>
      </c>
      <c r="G789" s="80">
        <f t="shared" ca="1" si="289"/>
        <v>0</v>
      </c>
      <c r="H789" s="79">
        <f t="shared" ca="1" si="290"/>
        <v>0</v>
      </c>
      <c r="I789" s="80">
        <f t="shared" ca="1" si="291"/>
        <v>0</v>
      </c>
      <c r="J789" s="80">
        <f t="shared" ca="1" si="292"/>
        <v>0</v>
      </c>
      <c r="K789" s="6">
        <f t="shared" ca="1" si="300"/>
        <v>0</v>
      </c>
      <c r="L789" s="7">
        <v>0</v>
      </c>
      <c r="M789" s="7">
        <f t="shared" ca="1" si="301"/>
        <v>0</v>
      </c>
      <c r="N789" s="7">
        <f t="shared" ca="1" si="302"/>
        <v>0</v>
      </c>
      <c r="O789" s="7">
        <f t="shared" ca="1" si="303"/>
        <v>0</v>
      </c>
      <c r="P789" s="7">
        <f t="shared" ca="1" si="304"/>
        <v>0</v>
      </c>
      <c r="Q789" s="6">
        <f t="shared" ca="1" si="306"/>
        <v>0</v>
      </c>
      <c r="R789" s="7">
        <f t="shared" ca="1" si="307"/>
        <v>0</v>
      </c>
      <c r="S789" s="2">
        <f t="shared" ca="1" si="293"/>
        <v>0</v>
      </c>
      <c r="T789" s="80">
        <f t="shared" ca="1" si="294"/>
        <v>0</v>
      </c>
      <c r="U789" s="79">
        <f t="shared" ca="1" si="295"/>
        <v>0</v>
      </c>
      <c r="V789" s="80">
        <f t="shared" ca="1" si="296"/>
        <v>0</v>
      </c>
      <c r="W789" s="80">
        <f t="shared" ca="1" si="297"/>
        <v>0</v>
      </c>
      <c r="X789">
        <f t="shared" ca="1" si="308"/>
        <v>0</v>
      </c>
      <c r="Y789" s="35">
        <f t="shared" ca="1" si="298"/>
        <v>0</v>
      </c>
      <c r="Z789" s="35">
        <f t="shared" ca="1" si="309"/>
        <v>0</v>
      </c>
      <c r="AA789" s="42">
        <f t="shared" ca="1" si="310"/>
        <v>0</v>
      </c>
      <c r="AB789" s="42">
        <f t="shared" ca="1" si="311"/>
        <v>0</v>
      </c>
    </row>
    <row r="790" spans="2:28" x14ac:dyDescent="0.25">
      <c r="B790">
        <v>788</v>
      </c>
      <c r="C790" s="35">
        <f t="shared" ca="1" si="305"/>
        <v>-27000</v>
      </c>
      <c r="D790" s="46">
        <f ca="1">IF(AB789&gt;0,ROUND(PMT(EvalSheet!$F$92/12,EvalSheet!$F$96*12,-C790),5),0)</f>
        <v>0</v>
      </c>
      <c r="E790" s="6">
        <f t="shared" ca="1" si="299"/>
        <v>0</v>
      </c>
      <c r="F790" s="2">
        <f t="shared" ca="1" si="288"/>
        <v>0</v>
      </c>
      <c r="G790" s="80">
        <f t="shared" ca="1" si="289"/>
        <v>0</v>
      </c>
      <c r="H790" s="79">
        <f t="shared" ca="1" si="290"/>
        <v>0</v>
      </c>
      <c r="I790" s="80">
        <f t="shared" ca="1" si="291"/>
        <v>0</v>
      </c>
      <c r="J790" s="80">
        <f t="shared" ca="1" si="292"/>
        <v>0</v>
      </c>
      <c r="K790" s="6">
        <f t="shared" ca="1" si="300"/>
        <v>0</v>
      </c>
      <c r="L790" s="7">
        <v>0</v>
      </c>
      <c r="M790" s="7">
        <f t="shared" ca="1" si="301"/>
        <v>0</v>
      </c>
      <c r="N790" s="7">
        <f t="shared" ca="1" si="302"/>
        <v>0</v>
      </c>
      <c r="O790" s="7">
        <f t="shared" ca="1" si="303"/>
        <v>0</v>
      </c>
      <c r="P790" s="7">
        <f t="shared" ca="1" si="304"/>
        <v>0</v>
      </c>
      <c r="Q790" s="6">
        <f t="shared" ca="1" si="306"/>
        <v>0</v>
      </c>
      <c r="R790" s="7">
        <f t="shared" ca="1" si="307"/>
        <v>0</v>
      </c>
      <c r="S790" s="2">
        <f t="shared" ca="1" si="293"/>
        <v>0</v>
      </c>
      <c r="T790" s="80">
        <f t="shared" ca="1" si="294"/>
        <v>0</v>
      </c>
      <c r="U790" s="79">
        <f t="shared" ca="1" si="295"/>
        <v>0</v>
      </c>
      <c r="V790" s="80">
        <f t="shared" ca="1" si="296"/>
        <v>0</v>
      </c>
      <c r="W790" s="80">
        <f t="shared" ca="1" si="297"/>
        <v>0</v>
      </c>
      <c r="X790">
        <f t="shared" ca="1" si="308"/>
        <v>0</v>
      </c>
      <c r="Y790" s="35">
        <f t="shared" ca="1" si="298"/>
        <v>0</v>
      </c>
      <c r="Z790" s="35">
        <f t="shared" ca="1" si="309"/>
        <v>0</v>
      </c>
      <c r="AA790" s="42">
        <f t="shared" ca="1" si="310"/>
        <v>0</v>
      </c>
      <c r="AB790" s="42">
        <f t="shared" ca="1" si="311"/>
        <v>0</v>
      </c>
    </row>
    <row r="791" spans="2:28" x14ac:dyDescent="0.25">
      <c r="B791">
        <v>789</v>
      </c>
      <c r="C791" s="35">
        <f t="shared" ca="1" si="305"/>
        <v>-27000</v>
      </c>
      <c r="D791" s="46">
        <f ca="1">IF(AB790&gt;0,ROUND(PMT(EvalSheet!$F$92/12,EvalSheet!$F$96*12,-C791),5),0)</f>
        <v>0</v>
      </c>
      <c r="E791" s="6">
        <f t="shared" ca="1" si="299"/>
        <v>0</v>
      </c>
      <c r="F791" s="2">
        <f t="shared" ca="1" si="288"/>
        <v>0</v>
      </c>
      <c r="G791" s="80">
        <f t="shared" ca="1" si="289"/>
        <v>0</v>
      </c>
      <c r="H791" s="79">
        <f t="shared" ca="1" si="290"/>
        <v>0</v>
      </c>
      <c r="I791" s="80">
        <f t="shared" ca="1" si="291"/>
        <v>0</v>
      </c>
      <c r="J791" s="80">
        <f t="shared" ca="1" si="292"/>
        <v>0</v>
      </c>
      <c r="K791" s="6">
        <f t="shared" ca="1" si="300"/>
        <v>0</v>
      </c>
      <c r="L791" s="7">
        <v>0</v>
      </c>
      <c r="M791" s="7">
        <f t="shared" ca="1" si="301"/>
        <v>0</v>
      </c>
      <c r="N791" s="7">
        <f t="shared" ca="1" si="302"/>
        <v>0</v>
      </c>
      <c r="O791" s="7">
        <f t="shared" ca="1" si="303"/>
        <v>0</v>
      </c>
      <c r="P791" s="7">
        <f t="shared" ca="1" si="304"/>
        <v>0</v>
      </c>
      <c r="Q791" s="6">
        <f t="shared" ca="1" si="306"/>
        <v>0</v>
      </c>
      <c r="R791" s="7">
        <f t="shared" ca="1" si="307"/>
        <v>0</v>
      </c>
      <c r="S791" s="2">
        <f t="shared" ca="1" si="293"/>
        <v>0</v>
      </c>
      <c r="T791" s="80">
        <f t="shared" ca="1" si="294"/>
        <v>0</v>
      </c>
      <c r="U791" s="79">
        <f t="shared" ca="1" si="295"/>
        <v>0</v>
      </c>
      <c r="V791" s="80">
        <f t="shared" ca="1" si="296"/>
        <v>0</v>
      </c>
      <c r="W791" s="80">
        <f t="shared" ca="1" si="297"/>
        <v>0</v>
      </c>
      <c r="X791">
        <f t="shared" ca="1" si="308"/>
        <v>0</v>
      </c>
      <c r="Y791" s="35">
        <f t="shared" ca="1" si="298"/>
        <v>0</v>
      </c>
      <c r="Z791" s="35">
        <f t="shared" ca="1" si="309"/>
        <v>0</v>
      </c>
      <c r="AA791" s="42">
        <f t="shared" ca="1" si="310"/>
        <v>0</v>
      </c>
      <c r="AB791" s="42">
        <f t="shared" ca="1" si="311"/>
        <v>0</v>
      </c>
    </row>
    <row r="792" spans="2:28" x14ac:dyDescent="0.25">
      <c r="B792">
        <v>790</v>
      </c>
      <c r="C792" s="35">
        <f t="shared" ca="1" si="305"/>
        <v>-27000</v>
      </c>
      <c r="D792" s="46">
        <f ca="1">IF(AB791&gt;0,ROUND(PMT(EvalSheet!$F$92/12,EvalSheet!$F$96*12,-C792),5),0)</f>
        <v>0</v>
      </c>
      <c r="E792" s="6">
        <f t="shared" ca="1" si="299"/>
        <v>0</v>
      </c>
      <c r="F792" s="2">
        <f t="shared" ca="1" si="288"/>
        <v>0</v>
      </c>
      <c r="G792" s="80">
        <f t="shared" ca="1" si="289"/>
        <v>0</v>
      </c>
      <c r="H792" s="79">
        <f t="shared" ca="1" si="290"/>
        <v>0</v>
      </c>
      <c r="I792" s="80">
        <f t="shared" ca="1" si="291"/>
        <v>0</v>
      </c>
      <c r="J792" s="80">
        <f t="shared" ca="1" si="292"/>
        <v>0</v>
      </c>
      <c r="K792" s="6">
        <f t="shared" ca="1" si="300"/>
        <v>0</v>
      </c>
      <c r="L792" s="7">
        <v>0</v>
      </c>
      <c r="M792" s="7">
        <f t="shared" ca="1" si="301"/>
        <v>0</v>
      </c>
      <c r="N792" s="7">
        <f t="shared" ca="1" si="302"/>
        <v>0</v>
      </c>
      <c r="O792" s="7">
        <f t="shared" ca="1" si="303"/>
        <v>0</v>
      </c>
      <c r="P792" s="7">
        <f t="shared" ca="1" si="304"/>
        <v>0</v>
      </c>
      <c r="Q792" s="6">
        <f t="shared" ca="1" si="306"/>
        <v>0</v>
      </c>
      <c r="R792" s="7">
        <f t="shared" ca="1" si="307"/>
        <v>0</v>
      </c>
      <c r="S792" s="2">
        <f t="shared" ca="1" si="293"/>
        <v>0</v>
      </c>
      <c r="T792" s="80">
        <f t="shared" ca="1" si="294"/>
        <v>0</v>
      </c>
      <c r="U792" s="79">
        <f t="shared" ca="1" si="295"/>
        <v>0</v>
      </c>
      <c r="V792" s="80">
        <f t="shared" ca="1" si="296"/>
        <v>0</v>
      </c>
      <c r="W792" s="80">
        <f t="shared" ca="1" si="297"/>
        <v>0</v>
      </c>
      <c r="X792">
        <f t="shared" ca="1" si="308"/>
        <v>0</v>
      </c>
      <c r="Y792" s="35">
        <f t="shared" ca="1" si="298"/>
        <v>0</v>
      </c>
      <c r="Z792" s="35">
        <f t="shared" ca="1" si="309"/>
        <v>0</v>
      </c>
      <c r="AA792" s="42">
        <f t="shared" ca="1" si="310"/>
        <v>0</v>
      </c>
      <c r="AB792" s="42">
        <f t="shared" ca="1" si="311"/>
        <v>0</v>
      </c>
    </row>
    <row r="793" spans="2:28" x14ac:dyDescent="0.25">
      <c r="B793">
        <v>791</v>
      </c>
      <c r="C793" s="35">
        <f t="shared" ca="1" si="305"/>
        <v>-27000</v>
      </c>
      <c r="D793" s="46">
        <f ca="1">IF(AB792&gt;0,ROUND(PMT(EvalSheet!$F$92/12,EvalSheet!$F$96*12,-C793),5),0)</f>
        <v>0</v>
      </c>
      <c r="E793" s="6">
        <f t="shared" ca="1" si="299"/>
        <v>0</v>
      </c>
      <c r="F793" s="2">
        <f t="shared" ca="1" si="288"/>
        <v>0</v>
      </c>
      <c r="G793" s="80">
        <f t="shared" ca="1" si="289"/>
        <v>0</v>
      </c>
      <c r="H793" s="79">
        <f t="shared" ca="1" si="290"/>
        <v>0</v>
      </c>
      <c r="I793" s="80">
        <f t="shared" ca="1" si="291"/>
        <v>0</v>
      </c>
      <c r="J793" s="80">
        <f t="shared" ca="1" si="292"/>
        <v>0</v>
      </c>
      <c r="K793" s="6">
        <f t="shared" ca="1" si="300"/>
        <v>0</v>
      </c>
      <c r="L793" s="7">
        <v>0</v>
      </c>
      <c r="M793" s="7">
        <f t="shared" ca="1" si="301"/>
        <v>0</v>
      </c>
      <c r="N793" s="7">
        <f t="shared" ca="1" si="302"/>
        <v>0</v>
      </c>
      <c r="O793" s="7">
        <f t="shared" ca="1" si="303"/>
        <v>0</v>
      </c>
      <c r="P793" s="7">
        <f t="shared" ca="1" si="304"/>
        <v>0</v>
      </c>
      <c r="Q793" s="6">
        <f t="shared" ca="1" si="306"/>
        <v>0</v>
      </c>
      <c r="R793" s="7">
        <f t="shared" ca="1" si="307"/>
        <v>0</v>
      </c>
      <c r="S793" s="2">
        <f t="shared" ca="1" si="293"/>
        <v>0</v>
      </c>
      <c r="T793" s="80">
        <f t="shared" ca="1" si="294"/>
        <v>0</v>
      </c>
      <c r="U793" s="79">
        <f t="shared" ca="1" si="295"/>
        <v>0</v>
      </c>
      <c r="V793" s="80">
        <f t="shared" ca="1" si="296"/>
        <v>0</v>
      </c>
      <c r="W793" s="80">
        <f t="shared" ca="1" si="297"/>
        <v>0</v>
      </c>
      <c r="X793">
        <f t="shared" ca="1" si="308"/>
        <v>0</v>
      </c>
      <c r="Y793" s="35">
        <f t="shared" ca="1" si="298"/>
        <v>0</v>
      </c>
      <c r="Z793" s="35">
        <f t="shared" ca="1" si="309"/>
        <v>0</v>
      </c>
      <c r="AA793" s="42">
        <f t="shared" ca="1" si="310"/>
        <v>0</v>
      </c>
      <c r="AB793" s="42">
        <f t="shared" ca="1" si="311"/>
        <v>0</v>
      </c>
    </row>
    <row r="794" spans="2:28" x14ac:dyDescent="0.25">
      <c r="B794">
        <v>792</v>
      </c>
      <c r="C794" s="35">
        <f t="shared" ca="1" si="305"/>
        <v>-27000</v>
      </c>
      <c r="D794" s="46">
        <f ca="1">IF(AB793&gt;0,ROUND(PMT(EvalSheet!$F$92/12,EvalSheet!$F$96*12,-C794),5),0)</f>
        <v>0</v>
      </c>
      <c r="E794" s="6">
        <f t="shared" ca="1" si="299"/>
        <v>0</v>
      </c>
      <c r="F794" s="2">
        <f t="shared" ca="1" si="288"/>
        <v>0</v>
      </c>
      <c r="G794" s="80">
        <f t="shared" ca="1" si="289"/>
        <v>0</v>
      </c>
      <c r="H794" s="79">
        <f t="shared" ca="1" si="290"/>
        <v>0</v>
      </c>
      <c r="I794" s="80">
        <f t="shared" ca="1" si="291"/>
        <v>0</v>
      </c>
      <c r="J794" s="80">
        <f t="shared" ca="1" si="292"/>
        <v>0</v>
      </c>
      <c r="K794" s="6">
        <f t="shared" ca="1" si="300"/>
        <v>0</v>
      </c>
      <c r="L794" s="7">
        <v>0</v>
      </c>
      <c r="M794" s="7">
        <f t="shared" ca="1" si="301"/>
        <v>0</v>
      </c>
      <c r="N794" s="7">
        <f t="shared" ca="1" si="302"/>
        <v>0</v>
      </c>
      <c r="O794" s="7">
        <f t="shared" ca="1" si="303"/>
        <v>0</v>
      </c>
      <c r="P794" s="7">
        <f t="shared" ca="1" si="304"/>
        <v>0</v>
      </c>
      <c r="Q794" s="6">
        <f t="shared" ca="1" si="306"/>
        <v>0</v>
      </c>
      <c r="R794" s="7">
        <f t="shared" ca="1" si="307"/>
        <v>0</v>
      </c>
      <c r="S794" s="2">
        <f t="shared" ca="1" si="293"/>
        <v>0</v>
      </c>
      <c r="T794" s="80">
        <f t="shared" ca="1" si="294"/>
        <v>0</v>
      </c>
      <c r="U794" s="79">
        <f t="shared" ca="1" si="295"/>
        <v>0</v>
      </c>
      <c r="V794" s="80">
        <f t="shared" ca="1" si="296"/>
        <v>0</v>
      </c>
      <c r="W794" s="80">
        <f t="shared" ca="1" si="297"/>
        <v>0</v>
      </c>
      <c r="X794">
        <f t="shared" ca="1" si="308"/>
        <v>0</v>
      </c>
      <c r="Y794" s="35">
        <f t="shared" ca="1" si="298"/>
        <v>0</v>
      </c>
      <c r="Z794" s="35">
        <f t="shared" ca="1" si="309"/>
        <v>0</v>
      </c>
      <c r="AA794" s="42">
        <f t="shared" ca="1" si="310"/>
        <v>0</v>
      </c>
      <c r="AB794" s="42">
        <f t="shared" ca="1" si="311"/>
        <v>0</v>
      </c>
    </row>
    <row r="795" spans="2:28" x14ac:dyDescent="0.25">
      <c r="B795">
        <v>793</v>
      </c>
      <c r="C795" s="35">
        <f t="shared" ca="1" si="305"/>
        <v>-27000</v>
      </c>
      <c r="D795" s="46">
        <f ca="1">IF(AB794&gt;0,ROUND(PMT(EvalSheet!$F$92/12,EvalSheet!$F$96*12,-C795),5),0)</f>
        <v>0</v>
      </c>
      <c r="E795" s="6">
        <f t="shared" ca="1" si="299"/>
        <v>0</v>
      </c>
      <c r="F795" s="2">
        <f t="shared" ca="1" si="288"/>
        <v>0</v>
      </c>
      <c r="G795" s="80">
        <f t="shared" ca="1" si="289"/>
        <v>0</v>
      </c>
      <c r="H795" s="79">
        <f t="shared" ca="1" si="290"/>
        <v>0</v>
      </c>
      <c r="I795" s="80">
        <f t="shared" ca="1" si="291"/>
        <v>0</v>
      </c>
      <c r="J795" s="80">
        <f t="shared" ca="1" si="292"/>
        <v>0</v>
      </c>
      <c r="K795" s="6">
        <f t="shared" ca="1" si="300"/>
        <v>0</v>
      </c>
      <c r="L795" s="7">
        <v>0</v>
      </c>
      <c r="M795" s="7">
        <f t="shared" ca="1" si="301"/>
        <v>0</v>
      </c>
      <c r="N795" s="7">
        <f t="shared" ca="1" si="302"/>
        <v>0</v>
      </c>
      <c r="O795" s="7">
        <f t="shared" ca="1" si="303"/>
        <v>0</v>
      </c>
      <c r="P795" s="7">
        <f t="shared" ca="1" si="304"/>
        <v>0</v>
      </c>
      <c r="Q795" s="6">
        <f t="shared" ca="1" si="306"/>
        <v>0</v>
      </c>
      <c r="R795" s="7">
        <f t="shared" ca="1" si="307"/>
        <v>0</v>
      </c>
      <c r="S795" s="2">
        <f t="shared" ca="1" si="293"/>
        <v>0</v>
      </c>
      <c r="T795" s="80">
        <f t="shared" ca="1" si="294"/>
        <v>0</v>
      </c>
      <c r="U795" s="79">
        <f t="shared" ca="1" si="295"/>
        <v>0</v>
      </c>
      <c r="V795" s="80">
        <f t="shared" ca="1" si="296"/>
        <v>0</v>
      </c>
      <c r="W795" s="80">
        <f t="shared" ca="1" si="297"/>
        <v>0</v>
      </c>
      <c r="X795">
        <f t="shared" ca="1" si="308"/>
        <v>0</v>
      </c>
      <c r="Y795" s="35">
        <f t="shared" ca="1" si="298"/>
        <v>0</v>
      </c>
      <c r="Z795" s="35">
        <f t="shared" ca="1" si="309"/>
        <v>0</v>
      </c>
      <c r="AA795" s="42">
        <f t="shared" ca="1" si="310"/>
        <v>0</v>
      </c>
      <c r="AB795" s="42">
        <f t="shared" ca="1" si="311"/>
        <v>0</v>
      </c>
    </row>
    <row r="796" spans="2:28" x14ac:dyDescent="0.25">
      <c r="B796">
        <v>794</v>
      </c>
      <c r="C796" s="35">
        <f t="shared" ca="1" si="305"/>
        <v>-27000</v>
      </c>
      <c r="D796" s="46">
        <f ca="1">IF(AB795&gt;0,ROUND(PMT(EvalSheet!$F$92/12,EvalSheet!$F$96*12,-C796),5),0)</f>
        <v>0</v>
      </c>
      <c r="E796" s="6">
        <f t="shared" ca="1" si="299"/>
        <v>0</v>
      </c>
      <c r="F796" s="2">
        <f t="shared" ca="1" si="288"/>
        <v>0</v>
      </c>
      <c r="G796" s="80">
        <f t="shared" ca="1" si="289"/>
        <v>0</v>
      </c>
      <c r="H796" s="79">
        <f t="shared" ca="1" si="290"/>
        <v>0</v>
      </c>
      <c r="I796" s="80">
        <f t="shared" ca="1" si="291"/>
        <v>0</v>
      </c>
      <c r="J796" s="80">
        <f t="shared" ca="1" si="292"/>
        <v>0</v>
      </c>
      <c r="K796" s="6">
        <f t="shared" ca="1" si="300"/>
        <v>0</v>
      </c>
      <c r="L796" s="7">
        <v>0</v>
      </c>
      <c r="M796" s="7">
        <f t="shared" ca="1" si="301"/>
        <v>0</v>
      </c>
      <c r="N796" s="7">
        <f t="shared" ca="1" si="302"/>
        <v>0</v>
      </c>
      <c r="O796" s="7">
        <f t="shared" ca="1" si="303"/>
        <v>0</v>
      </c>
      <c r="P796" s="7">
        <f t="shared" ca="1" si="304"/>
        <v>0</v>
      </c>
      <c r="Q796" s="6">
        <f t="shared" ca="1" si="306"/>
        <v>0</v>
      </c>
      <c r="R796" s="7">
        <f t="shared" ca="1" si="307"/>
        <v>0</v>
      </c>
      <c r="S796" s="2">
        <f t="shared" ca="1" si="293"/>
        <v>0</v>
      </c>
      <c r="T796" s="80">
        <f t="shared" ca="1" si="294"/>
        <v>0</v>
      </c>
      <c r="U796" s="79">
        <f t="shared" ca="1" si="295"/>
        <v>0</v>
      </c>
      <c r="V796" s="80">
        <f t="shared" ca="1" si="296"/>
        <v>0</v>
      </c>
      <c r="W796" s="80">
        <f t="shared" ca="1" si="297"/>
        <v>0</v>
      </c>
      <c r="X796">
        <f t="shared" ca="1" si="308"/>
        <v>0</v>
      </c>
      <c r="Y796" s="35">
        <f t="shared" ca="1" si="298"/>
        <v>0</v>
      </c>
      <c r="Z796" s="35">
        <f t="shared" ca="1" si="309"/>
        <v>0</v>
      </c>
      <c r="AA796" s="42">
        <f t="shared" ca="1" si="310"/>
        <v>0</v>
      </c>
      <c r="AB796" s="42">
        <f t="shared" ca="1" si="311"/>
        <v>0</v>
      </c>
    </row>
    <row r="797" spans="2:28" x14ac:dyDescent="0.25">
      <c r="B797">
        <v>795</v>
      </c>
      <c r="C797" s="35">
        <f t="shared" ca="1" si="305"/>
        <v>-27000</v>
      </c>
      <c r="D797" s="46">
        <f ca="1">IF(AB796&gt;0,ROUND(PMT(EvalSheet!$F$92/12,EvalSheet!$F$96*12,-C797),5),0)</f>
        <v>0</v>
      </c>
      <c r="E797" s="6">
        <f t="shared" ca="1" si="299"/>
        <v>0</v>
      </c>
      <c r="F797" s="2">
        <f t="shared" ca="1" si="288"/>
        <v>0</v>
      </c>
      <c r="G797" s="80">
        <f t="shared" ca="1" si="289"/>
        <v>0</v>
      </c>
      <c r="H797" s="79">
        <f t="shared" ca="1" si="290"/>
        <v>0</v>
      </c>
      <c r="I797" s="80">
        <f t="shared" ca="1" si="291"/>
        <v>0</v>
      </c>
      <c r="J797" s="80">
        <f t="shared" ca="1" si="292"/>
        <v>0</v>
      </c>
      <c r="K797" s="6">
        <f t="shared" ca="1" si="300"/>
        <v>0</v>
      </c>
      <c r="L797" s="7">
        <v>0</v>
      </c>
      <c r="M797" s="7">
        <f t="shared" ca="1" si="301"/>
        <v>0</v>
      </c>
      <c r="N797" s="7">
        <f t="shared" ca="1" si="302"/>
        <v>0</v>
      </c>
      <c r="O797" s="7">
        <f t="shared" ca="1" si="303"/>
        <v>0</v>
      </c>
      <c r="P797" s="7">
        <f t="shared" ca="1" si="304"/>
        <v>0</v>
      </c>
      <c r="Q797" s="6">
        <f t="shared" ca="1" si="306"/>
        <v>0</v>
      </c>
      <c r="R797" s="7">
        <f t="shared" ca="1" si="307"/>
        <v>0</v>
      </c>
      <c r="S797" s="2">
        <f t="shared" ca="1" si="293"/>
        <v>0</v>
      </c>
      <c r="T797" s="80">
        <f t="shared" ca="1" si="294"/>
        <v>0</v>
      </c>
      <c r="U797" s="79">
        <f t="shared" ca="1" si="295"/>
        <v>0</v>
      </c>
      <c r="V797" s="80">
        <f t="shared" ca="1" si="296"/>
        <v>0</v>
      </c>
      <c r="W797" s="80">
        <f t="shared" ca="1" si="297"/>
        <v>0</v>
      </c>
      <c r="X797">
        <f t="shared" ca="1" si="308"/>
        <v>0</v>
      </c>
      <c r="Y797" s="35">
        <f t="shared" ca="1" si="298"/>
        <v>0</v>
      </c>
      <c r="Z797" s="35">
        <f t="shared" ca="1" si="309"/>
        <v>0</v>
      </c>
      <c r="AA797" s="42">
        <f t="shared" ca="1" si="310"/>
        <v>0</v>
      </c>
      <c r="AB797" s="42">
        <f t="shared" ca="1" si="311"/>
        <v>0</v>
      </c>
    </row>
    <row r="798" spans="2:28" x14ac:dyDescent="0.25">
      <c r="B798">
        <v>796</v>
      </c>
      <c r="C798" s="35">
        <f t="shared" ca="1" si="305"/>
        <v>-27000</v>
      </c>
      <c r="D798" s="46">
        <f ca="1">IF(AB797&gt;0,ROUND(PMT(EvalSheet!$F$92/12,EvalSheet!$F$96*12,-C798),5),0)</f>
        <v>0</v>
      </c>
      <c r="E798" s="6">
        <f t="shared" ca="1" si="299"/>
        <v>0</v>
      </c>
      <c r="F798" s="2">
        <f t="shared" ca="1" si="288"/>
        <v>0</v>
      </c>
      <c r="G798" s="80">
        <f t="shared" ca="1" si="289"/>
        <v>0</v>
      </c>
      <c r="H798" s="79">
        <f t="shared" ca="1" si="290"/>
        <v>0</v>
      </c>
      <c r="I798" s="80">
        <f t="shared" ca="1" si="291"/>
        <v>0</v>
      </c>
      <c r="J798" s="80">
        <f t="shared" ca="1" si="292"/>
        <v>0</v>
      </c>
      <c r="K798" s="6">
        <f t="shared" ca="1" si="300"/>
        <v>0</v>
      </c>
      <c r="L798" s="7">
        <v>0</v>
      </c>
      <c r="M798" s="7">
        <f t="shared" ca="1" si="301"/>
        <v>0</v>
      </c>
      <c r="N798" s="7">
        <f t="shared" ca="1" si="302"/>
        <v>0</v>
      </c>
      <c r="O798" s="7">
        <f t="shared" ca="1" si="303"/>
        <v>0</v>
      </c>
      <c r="P798" s="7">
        <f t="shared" ca="1" si="304"/>
        <v>0</v>
      </c>
      <c r="Q798" s="6">
        <f t="shared" ca="1" si="306"/>
        <v>0</v>
      </c>
      <c r="R798" s="7">
        <f t="shared" ca="1" si="307"/>
        <v>0</v>
      </c>
      <c r="S798" s="2">
        <f t="shared" ca="1" si="293"/>
        <v>0</v>
      </c>
      <c r="T798" s="80">
        <f t="shared" ca="1" si="294"/>
        <v>0</v>
      </c>
      <c r="U798" s="79">
        <f t="shared" ca="1" si="295"/>
        <v>0</v>
      </c>
      <c r="V798" s="80">
        <f t="shared" ca="1" si="296"/>
        <v>0</v>
      </c>
      <c r="W798" s="80">
        <f t="shared" ca="1" si="297"/>
        <v>0</v>
      </c>
      <c r="X798">
        <f t="shared" ca="1" si="308"/>
        <v>0</v>
      </c>
      <c r="Y798" s="35">
        <f t="shared" ca="1" si="298"/>
        <v>0</v>
      </c>
      <c r="Z798" s="35">
        <f t="shared" ca="1" si="309"/>
        <v>0</v>
      </c>
      <c r="AA798" s="42">
        <f t="shared" ca="1" si="310"/>
        <v>0</v>
      </c>
      <c r="AB798" s="42">
        <f t="shared" ca="1" si="311"/>
        <v>0</v>
      </c>
    </row>
    <row r="799" spans="2:28" x14ac:dyDescent="0.25">
      <c r="B799">
        <v>797</v>
      </c>
      <c r="C799" s="35">
        <f t="shared" ca="1" si="305"/>
        <v>-27000</v>
      </c>
      <c r="D799" s="46">
        <f ca="1">IF(AB798&gt;0,ROUND(PMT(EvalSheet!$F$92/12,EvalSheet!$F$96*12,-C799),5),0)</f>
        <v>0</v>
      </c>
      <c r="E799" s="6">
        <f t="shared" ca="1" si="299"/>
        <v>0</v>
      </c>
      <c r="F799" s="2">
        <f t="shared" ca="1" si="288"/>
        <v>0</v>
      </c>
      <c r="G799" s="80">
        <f t="shared" ca="1" si="289"/>
        <v>0</v>
      </c>
      <c r="H799" s="79">
        <f t="shared" ca="1" si="290"/>
        <v>0</v>
      </c>
      <c r="I799" s="80">
        <f t="shared" ca="1" si="291"/>
        <v>0</v>
      </c>
      <c r="J799" s="80">
        <f t="shared" ca="1" si="292"/>
        <v>0</v>
      </c>
      <c r="K799" s="6">
        <f t="shared" ca="1" si="300"/>
        <v>0</v>
      </c>
      <c r="L799" s="7">
        <v>0</v>
      </c>
      <c r="M799" s="7">
        <f t="shared" ca="1" si="301"/>
        <v>0</v>
      </c>
      <c r="N799" s="7">
        <f t="shared" ca="1" si="302"/>
        <v>0</v>
      </c>
      <c r="O799" s="7">
        <f t="shared" ca="1" si="303"/>
        <v>0</v>
      </c>
      <c r="P799" s="7">
        <f t="shared" ca="1" si="304"/>
        <v>0</v>
      </c>
      <c r="Q799" s="6">
        <f t="shared" ca="1" si="306"/>
        <v>0</v>
      </c>
      <c r="R799" s="7">
        <f t="shared" ca="1" si="307"/>
        <v>0</v>
      </c>
      <c r="S799" s="2">
        <f t="shared" ca="1" si="293"/>
        <v>0</v>
      </c>
      <c r="T799" s="80">
        <f t="shared" ca="1" si="294"/>
        <v>0</v>
      </c>
      <c r="U799" s="79">
        <f t="shared" ca="1" si="295"/>
        <v>0</v>
      </c>
      <c r="V799" s="80">
        <f t="shared" ca="1" si="296"/>
        <v>0</v>
      </c>
      <c r="W799" s="80">
        <f t="shared" ca="1" si="297"/>
        <v>0</v>
      </c>
      <c r="X799">
        <f t="shared" ca="1" si="308"/>
        <v>0</v>
      </c>
      <c r="Y799" s="35">
        <f t="shared" ca="1" si="298"/>
        <v>0</v>
      </c>
      <c r="Z799" s="35">
        <f t="shared" ca="1" si="309"/>
        <v>0</v>
      </c>
      <c r="AA799" s="42">
        <f t="shared" ca="1" si="310"/>
        <v>0</v>
      </c>
      <c r="AB799" s="42">
        <f t="shared" ca="1" si="311"/>
        <v>0</v>
      </c>
    </row>
    <row r="800" spans="2:28" x14ac:dyDescent="0.25">
      <c r="B800">
        <v>798</v>
      </c>
      <c r="C800" s="35">
        <f t="shared" ca="1" si="305"/>
        <v>-27000</v>
      </c>
      <c r="D800" s="46">
        <f ca="1">IF(AB799&gt;0,ROUND(PMT(EvalSheet!$F$92/12,EvalSheet!$F$96*12,-C800),5),0)</f>
        <v>0</v>
      </c>
      <c r="E800" s="6">
        <f t="shared" ca="1" si="299"/>
        <v>0</v>
      </c>
      <c r="F800" s="2">
        <f t="shared" ca="1" si="288"/>
        <v>0</v>
      </c>
      <c r="G800" s="80">
        <f t="shared" ca="1" si="289"/>
        <v>0</v>
      </c>
      <c r="H800" s="79">
        <f t="shared" ca="1" si="290"/>
        <v>0</v>
      </c>
      <c r="I800" s="80">
        <f t="shared" ca="1" si="291"/>
        <v>0</v>
      </c>
      <c r="J800" s="80">
        <f t="shared" ca="1" si="292"/>
        <v>0</v>
      </c>
      <c r="K800" s="6">
        <f t="shared" ca="1" si="300"/>
        <v>0</v>
      </c>
      <c r="L800" s="7">
        <v>0</v>
      </c>
      <c r="M800" s="7">
        <f t="shared" ca="1" si="301"/>
        <v>0</v>
      </c>
      <c r="N800" s="7">
        <f t="shared" ca="1" si="302"/>
        <v>0</v>
      </c>
      <c r="O800" s="7">
        <f t="shared" ca="1" si="303"/>
        <v>0</v>
      </c>
      <c r="P800" s="7">
        <f t="shared" ca="1" si="304"/>
        <v>0</v>
      </c>
      <c r="Q800" s="6">
        <f t="shared" ca="1" si="306"/>
        <v>0</v>
      </c>
      <c r="R800" s="7">
        <f t="shared" ca="1" si="307"/>
        <v>0</v>
      </c>
      <c r="S800" s="2">
        <f t="shared" ca="1" si="293"/>
        <v>0</v>
      </c>
      <c r="T800" s="80">
        <f t="shared" ca="1" si="294"/>
        <v>0</v>
      </c>
      <c r="U800" s="79">
        <f t="shared" ca="1" si="295"/>
        <v>0</v>
      </c>
      <c r="V800" s="80">
        <f t="shared" ca="1" si="296"/>
        <v>0</v>
      </c>
      <c r="W800" s="80">
        <f t="shared" ca="1" si="297"/>
        <v>0</v>
      </c>
      <c r="X800">
        <f t="shared" ca="1" si="308"/>
        <v>0</v>
      </c>
      <c r="Y800" s="35">
        <f t="shared" ca="1" si="298"/>
        <v>0</v>
      </c>
      <c r="Z800" s="35">
        <f t="shared" ca="1" si="309"/>
        <v>0</v>
      </c>
      <c r="AA800" s="42">
        <f t="shared" ca="1" si="310"/>
        <v>0</v>
      </c>
      <c r="AB800" s="42">
        <f t="shared" ca="1" si="311"/>
        <v>0</v>
      </c>
    </row>
    <row r="801" spans="2:28" x14ac:dyDescent="0.25">
      <c r="B801">
        <v>799</v>
      </c>
      <c r="C801" s="35">
        <f t="shared" ca="1" si="305"/>
        <v>-27000</v>
      </c>
      <c r="D801" s="46">
        <f ca="1">IF(AB800&gt;0,ROUND(PMT(EvalSheet!$F$92/12,EvalSheet!$F$96*12,-C801),5),0)</f>
        <v>0</v>
      </c>
      <c r="E801" s="6">
        <f t="shared" ca="1" si="299"/>
        <v>0</v>
      </c>
      <c r="F801" s="2">
        <f t="shared" ca="1" si="288"/>
        <v>0</v>
      </c>
      <c r="G801" s="80">
        <f t="shared" ca="1" si="289"/>
        <v>0</v>
      </c>
      <c r="H801" s="79">
        <f t="shared" ca="1" si="290"/>
        <v>0</v>
      </c>
      <c r="I801" s="80">
        <f t="shared" ca="1" si="291"/>
        <v>0</v>
      </c>
      <c r="J801" s="80">
        <f t="shared" ca="1" si="292"/>
        <v>0</v>
      </c>
      <c r="K801" s="6">
        <f t="shared" ca="1" si="300"/>
        <v>0</v>
      </c>
      <c r="L801" s="7">
        <v>0</v>
      </c>
      <c r="M801" s="7">
        <f t="shared" ca="1" si="301"/>
        <v>0</v>
      </c>
      <c r="N801" s="7">
        <f t="shared" ca="1" si="302"/>
        <v>0</v>
      </c>
      <c r="O801" s="7">
        <f t="shared" ca="1" si="303"/>
        <v>0</v>
      </c>
      <c r="P801" s="7">
        <f t="shared" ca="1" si="304"/>
        <v>0</v>
      </c>
      <c r="Q801" s="6">
        <f t="shared" ca="1" si="306"/>
        <v>0</v>
      </c>
      <c r="R801" s="7">
        <f t="shared" ca="1" si="307"/>
        <v>0</v>
      </c>
      <c r="S801" s="2">
        <f t="shared" ca="1" si="293"/>
        <v>0</v>
      </c>
      <c r="T801" s="80">
        <f t="shared" ca="1" si="294"/>
        <v>0</v>
      </c>
      <c r="U801" s="79">
        <f t="shared" ca="1" si="295"/>
        <v>0</v>
      </c>
      <c r="V801" s="80">
        <f t="shared" ca="1" si="296"/>
        <v>0</v>
      </c>
      <c r="W801" s="80">
        <f t="shared" ca="1" si="297"/>
        <v>0</v>
      </c>
      <c r="X801">
        <f t="shared" ca="1" si="308"/>
        <v>0</v>
      </c>
      <c r="Y801" s="35">
        <f t="shared" ca="1" si="298"/>
        <v>0</v>
      </c>
      <c r="Z801" s="35">
        <f t="shared" ca="1" si="309"/>
        <v>0</v>
      </c>
      <c r="AA801" s="42">
        <f t="shared" ca="1" si="310"/>
        <v>0</v>
      </c>
      <c r="AB801" s="42">
        <f t="shared" ca="1" si="311"/>
        <v>0</v>
      </c>
    </row>
    <row r="802" spans="2:28" x14ac:dyDescent="0.25">
      <c r="B802">
        <v>800</v>
      </c>
      <c r="C802" s="35">
        <f t="shared" ca="1" si="305"/>
        <v>-27000</v>
      </c>
      <c r="D802" s="46">
        <f ca="1">IF(AB801&gt;0,ROUND(PMT(EvalSheet!$F$92/12,EvalSheet!$F$96*12,-C802),5),0)</f>
        <v>0</v>
      </c>
      <c r="E802" s="6">
        <f t="shared" ca="1" si="299"/>
        <v>0</v>
      </c>
      <c r="F802" s="2">
        <f t="shared" ca="1" si="288"/>
        <v>0</v>
      </c>
      <c r="G802" s="80">
        <f t="shared" ca="1" si="289"/>
        <v>0</v>
      </c>
      <c r="H802" s="79">
        <f t="shared" ca="1" si="290"/>
        <v>0</v>
      </c>
      <c r="I802" s="80">
        <f t="shared" ca="1" si="291"/>
        <v>0</v>
      </c>
      <c r="J802" s="80">
        <f t="shared" ca="1" si="292"/>
        <v>0</v>
      </c>
      <c r="K802" s="6">
        <f t="shared" ca="1" si="300"/>
        <v>0</v>
      </c>
      <c r="L802" s="7">
        <v>0</v>
      </c>
      <c r="M802" s="7">
        <f t="shared" ca="1" si="301"/>
        <v>0</v>
      </c>
      <c r="N802" s="7">
        <f t="shared" ca="1" si="302"/>
        <v>0</v>
      </c>
      <c r="O802" s="7">
        <f t="shared" ca="1" si="303"/>
        <v>0</v>
      </c>
      <c r="P802" s="7">
        <f t="shared" ca="1" si="304"/>
        <v>0</v>
      </c>
      <c r="Q802" s="6">
        <f t="shared" ca="1" si="306"/>
        <v>0</v>
      </c>
      <c r="R802" s="7">
        <f t="shared" ca="1" si="307"/>
        <v>0</v>
      </c>
      <c r="S802" s="2">
        <f t="shared" ca="1" si="293"/>
        <v>0</v>
      </c>
      <c r="T802" s="80">
        <f t="shared" ca="1" si="294"/>
        <v>0</v>
      </c>
      <c r="U802" s="79">
        <f t="shared" ca="1" si="295"/>
        <v>0</v>
      </c>
      <c r="V802" s="80">
        <f t="shared" ca="1" si="296"/>
        <v>0</v>
      </c>
      <c r="W802" s="80">
        <f t="shared" ca="1" si="297"/>
        <v>0</v>
      </c>
      <c r="X802">
        <f t="shared" ca="1" si="308"/>
        <v>0</v>
      </c>
      <c r="Y802" s="35">
        <f t="shared" ca="1" si="298"/>
        <v>0</v>
      </c>
      <c r="Z802" s="35">
        <f t="shared" ca="1" si="309"/>
        <v>0</v>
      </c>
      <c r="AA802" s="42">
        <f t="shared" ca="1" si="310"/>
        <v>0</v>
      </c>
      <c r="AB802" s="42">
        <f t="shared" ca="1" si="311"/>
        <v>0</v>
      </c>
    </row>
    <row r="803" spans="2:28" x14ac:dyDescent="0.25">
      <c r="B803">
        <v>801</v>
      </c>
      <c r="C803" s="35">
        <f t="shared" ca="1" si="305"/>
        <v>-27000</v>
      </c>
      <c r="D803" s="46">
        <f ca="1">IF(AB802&gt;0,ROUND(PMT(EvalSheet!$F$92/12,EvalSheet!$F$96*12,-C803),5),0)</f>
        <v>0</v>
      </c>
      <c r="E803" s="6">
        <f t="shared" ca="1" si="299"/>
        <v>0</v>
      </c>
      <c r="F803" s="2">
        <f t="shared" ca="1" si="288"/>
        <v>0</v>
      </c>
      <c r="G803" s="80">
        <f t="shared" ca="1" si="289"/>
        <v>0</v>
      </c>
      <c r="H803" s="79">
        <f t="shared" ca="1" si="290"/>
        <v>0</v>
      </c>
      <c r="I803" s="80">
        <f t="shared" ca="1" si="291"/>
        <v>0</v>
      </c>
      <c r="J803" s="80">
        <f t="shared" ca="1" si="292"/>
        <v>0</v>
      </c>
      <c r="K803" s="6">
        <f t="shared" ca="1" si="300"/>
        <v>0</v>
      </c>
      <c r="L803" s="7">
        <v>0</v>
      </c>
      <c r="M803" s="7">
        <f t="shared" ca="1" si="301"/>
        <v>0</v>
      </c>
      <c r="N803" s="7">
        <f t="shared" ca="1" si="302"/>
        <v>0</v>
      </c>
      <c r="O803" s="7">
        <f t="shared" ca="1" si="303"/>
        <v>0</v>
      </c>
      <c r="P803" s="7">
        <f t="shared" ca="1" si="304"/>
        <v>0</v>
      </c>
      <c r="Q803" s="6">
        <f t="shared" ca="1" si="306"/>
        <v>0</v>
      </c>
      <c r="R803" s="7">
        <f t="shared" ca="1" si="307"/>
        <v>0</v>
      </c>
      <c r="S803" s="2">
        <f t="shared" ca="1" si="293"/>
        <v>0</v>
      </c>
      <c r="T803" s="80">
        <f t="shared" ca="1" si="294"/>
        <v>0</v>
      </c>
      <c r="U803" s="79">
        <f t="shared" ca="1" si="295"/>
        <v>0</v>
      </c>
      <c r="V803" s="80">
        <f t="shared" ca="1" si="296"/>
        <v>0</v>
      </c>
      <c r="W803" s="80">
        <f t="shared" ca="1" si="297"/>
        <v>0</v>
      </c>
      <c r="X803">
        <f t="shared" ca="1" si="308"/>
        <v>0</v>
      </c>
      <c r="Y803" s="35">
        <f t="shared" ca="1" si="298"/>
        <v>0</v>
      </c>
      <c r="Z803" s="35">
        <f t="shared" ca="1" si="309"/>
        <v>0</v>
      </c>
      <c r="AA803" s="42">
        <f t="shared" ca="1" si="310"/>
        <v>0</v>
      </c>
      <c r="AB803" s="42">
        <f t="shared" ca="1" si="311"/>
        <v>0</v>
      </c>
    </row>
    <row r="804" spans="2:28" x14ac:dyDescent="0.25">
      <c r="B804">
        <v>802</v>
      </c>
      <c r="C804" s="35">
        <f t="shared" ca="1" si="305"/>
        <v>-27000</v>
      </c>
      <c r="D804" s="46">
        <f ca="1">IF(AB803&gt;0,ROUND(PMT(EvalSheet!$F$92/12,EvalSheet!$F$96*12,-C804),5),0)</f>
        <v>0</v>
      </c>
      <c r="E804" s="6">
        <f t="shared" ca="1" si="299"/>
        <v>0</v>
      </c>
      <c r="F804" s="2">
        <f t="shared" ca="1" si="288"/>
        <v>0</v>
      </c>
      <c r="G804" s="80">
        <f t="shared" ca="1" si="289"/>
        <v>0</v>
      </c>
      <c r="H804" s="79">
        <f t="shared" ca="1" si="290"/>
        <v>0</v>
      </c>
      <c r="I804" s="80">
        <f t="shared" ca="1" si="291"/>
        <v>0</v>
      </c>
      <c r="J804" s="80">
        <f t="shared" ca="1" si="292"/>
        <v>0</v>
      </c>
      <c r="K804" s="6">
        <f t="shared" ca="1" si="300"/>
        <v>0</v>
      </c>
      <c r="L804" s="7">
        <v>0</v>
      </c>
      <c r="M804" s="7">
        <f t="shared" ca="1" si="301"/>
        <v>0</v>
      </c>
      <c r="N804" s="7">
        <f t="shared" ca="1" si="302"/>
        <v>0</v>
      </c>
      <c r="O804" s="7">
        <f t="shared" ca="1" si="303"/>
        <v>0</v>
      </c>
      <c r="P804" s="7">
        <f t="shared" ca="1" si="304"/>
        <v>0</v>
      </c>
      <c r="Q804" s="6">
        <f t="shared" ca="1" si="306"/>
        <v>0</v>
      </c>
      <c r="R804" s="7">
        <f t="shared" ca="1" si="307"/>
        <v>0</v>
      </c>
      <c r="S804" s="2">
        <f t="shared" ca="1" si="293"/>
        <v>0</v>
      </c>
      <c r="T804" s="80">
        <f t="shared" ca="1" si="294"/>
        <v>0</v>
      </c>
      <c r="U804" s="79">
        <f t="shared" ca="1" si="295"/>
        <v>0</v>
      </c>
      <c r="V804" s="80">
        <f t="shared" ca="1" si="296"/>
        <v>0</v>
      </c>
      <c r="W804" s="80">
        <f t="shared" ca="1" si="297"/>
        <v>0</v>
      </c>
      <c r="X804">
        <f t="shared" ca="1" si="308"/>
        <v>0</v>
      </c>
      <c r="Y804" s="35">
        <f t="shared" ca="1" si="298"/>
        <v>0</v>
      </c>
      <c r="Z804" s="35">
        <f t="shared" ca="1" si="309"/>
        <v>0</v>
      </c>
      <c r="AA804" s="42">
        <f t="shared" ca="1" si="310"/>
        <v>0</v>
      </c>
      <c r="AB804" s="42">
        <f t="shared" ca="1" si="311"/>
        <v>0</v>
      </c>
    </row>
    <row r="805" spans="2:28" x14ac:dyDescent="0.25">
      <c r="B805">
        <v>803</v>
      </c>
      <c r="C805" s="35">
        <f t="shared" ca="1" si="305"/>
        <v>-27000</v>
      </c>
      <c r="D805" s="46">
        <f ca="1">IF(AB804&gt;0,ROUND(PMT(EvalSheet!$F$92/12,EvalSheet!$F$96*12,-C805),5),0)</f>
        <v>0</v>
      </c>
      <c r="E805" s="6">
        <f t="shared" ca="1" si="299"/>
        <v>0</v>
      </c>
      <c r="F805" s="2">
        <f t="shared" ca="1" si="288"/>
        <v>0</v>
      </c>
      <c r="G805" s="80">
        <f t="shared" ca="1" si="289"/>
        <v>0</v>
      </c>
      <c r="H805" s="79">
        <f t="shared" ca="1" si="290"/>
        <v>0</v>
      </c>
      <c r="I805" s="80">
        <f t="shared" ca="1" si="291"/>
        <v>0</v>
      </c>
      <c r="J805" s="80">
        <f t="shared" ca="1" si="292"/>
        <v>0</v>
      </c>
      <c r="K805" s="6">
        <f t="shared" ca="1" si="300"/>
        <v>0</v>
      </c>
      <c r="L805" s="7">
        <v>0</v>
      </c>
      <c r="M805" s="7">
        <f t="shared" ca="1" si="301"/>
        <v>0</v>
      </c>
      <c r="N805" s="7">
        <f t="shared" ca="1" si="302"/>
        <v>0</v>
      </c>
      <c r="O805" s="7">
        <f t="shared" ca="1" si="303"/>
        <v>0</v>
      </c>
      <c r="P805" s="7">
        <f t="shared" ca="1" si="304"/>
        <v>0</v>
      </c>
      <c r="Q805" s="6">
        <f t="shared" ca="1" si="306"/>
        <v>0</v>
      </c>
      <c r="R805" s="7">
        <f t="shared" ca="1" si="307"/>
        <v>0</v>
      </c>
      <c r="S805" s="2">
        <f t="shared" ca="1" si="293"/>
        <v>0</v>
      </c>
      <c r="T805" s="80">
        <f t="shared" ca="1" si="294"/>
        <v>0</v>
      </c>
      <c r="U805" s="79">
        <f t="shared" ca="1" si="295"/>
        <v>0</v>
      </c>
      <c r="V805" s="80">
        <f t="shared" ca="1" si="296"/>
        <v>0</v>
      </c>
      <c r="W805" s="80">
        <f t="shared" ca="1" si="297"/>
        <v>0</v>
      </c>
      <c r="X805">
        <f t="shared" ca="1" si="308"/>
        <v>0</v>
      </c>
      <c r="Y805" s="35">
        <f t="shared" ca="1" si="298"/>
        <v>0</v>
      </c>
      <c r="Z805" s="35">
        <f t="shared" ca="1" si="309"/>
        <v>0</v>
      </c>
      <c r="AA805" s="42">
        <f t="shared" ca="1" si="310"/>
        <v>0</v>
      </c>
      <c r="AB805" s="42">
        <f t="shared" ca="1" si="311"/>
        <v>0</v>
      </c>
    </row>
    <row r="806" spans="2:28" x14ac:dyDescent="0.25">
      <c r="B806">
        <v>804</v>
      </c>
      <c r="C806" s="35">
        <f t="shared" ca="1" si="305"/>
        <v>-27000</v>
      </c>
      <c r="D806" s="46">
        <f ca="1">IF(AB805&gt;0,ROUND(PMT(EvalSheet!$F$92/12,EvalSheet!$F$96*12,-C806),5),0)</f>
        <v>0</v>
      </c>
      <c r="E806" s="6">
        <f t="shared" ca="1" si="299"/>
        <v>0</v>
      </c>
      <c r="F806" s="2">
        <f t="shared" ca="1" si="288"/>
        <v>0</v>
      </c>
      <c r="G806" s="80">
        <f t="shared" ca="1" si="289"/>
        <v>0</v>
      </c>
      <c r="H806" s="79">
        <f t="shared" ca="1" si="290"/>
        <v>0</v>
      </c>
      <c r="I806" s="80">
        <f t="shared" ca="1" si="291"/>
        <v>0</v>
      </c>
      <c r="J806" s="80">
        <f t="shared" ca="1" si="292"/>
        <v>0</v>
      </c>
      <c r="K806" s="6">
        <f t="shared" ca="1" si="300"/>
        <v>0</v>
      </c>
      <c r="L806" s="7">
        <v>0</v>
      </c>
      <c r="M806" s="7">
        <f t="shared" ca="1" si="301"/>
        <v>0</v>
      </c>
      <c r="N806" s="7">
        <f t="shared" ca="1" si="302"/>
        <v>0</v>
      </c>
      <c r="O806" s="7">
        <f t="shared" ca="1" si="303"/>
        <v>0</v>
      </c>
      <c r="P806" s="7">
        <f t="shared" ca="1" si="304"/>
        <v>0</v>
      </c>
      <c r="Q806" s="6">
        <f t="shared" ca="1" si="306"/>
        <v>0</v>
      </c>
      <c r="R806" s="7">
        <f t="shared" ca="1" si="307"/>
        <v>0</v>
      </c>
      <c r="S806" s="2">
        <f t="shared" ca="1" si="293"/>
        <v>0</v>
      </c>
      <c r="T806" s="80">
        <f t="shared" ca="1" si="294"/>
        <v>0</v>
      </c>
      <c r="U806" s="79">
        <f t="shared" ca="1" si="295"/>
        <v>0</v>
      </c>
      <c r="V806" s="80">
        <f t="shared" ca="1" si="296"/>
        <v>0</v>
      </c>
      <c r="W806" s="80">
        <f t="shared" ca="1" si="297"/>
        <v>0</v>
      </c>
      <c r="X806">
        <f t="shared" ca="1" si="308"/>
        <v>0</v>
      </c>
      <c r="Y806" s="35">
        <f t="shared" ca="1" si="298"/>
        <v>0</v>
      </c>
      <c r="Z806" s="35">
        <f t="shared" ca="1" si="309"/>
        <v>0</v>
      </c>
      <c r="AA806" s="42">
        <f t="shared" ca="1" si="310"/>
        <v>0</v>
      </c>
      <c r="AB806" s="42">
        <f t="shared" ca="1" si="311"/>
        <v>0</v>
      </c>
    </row>
    <row r="807" spans="2:28" x14ac:dyDescent="0.25">
      <c r="B807">
        <v>805</v>
      </c>
      <c r="C807" s="35">
        <f t="shared" ca="1" si="305"/>
        <v>-27000</v>
      </c>
      <c r="D807" s="46">
        <f ca="1">IF(AB806&gt;0,ROUND(PMT(EvalSheet!$F$92/12,EvalSheet!$F$96*12,-C807),5),0)</f>
        <v>0</v>
      </c>
      <c r="E807" s="6">
        <f t="shared" ca="1" si="299"/>
        <v>0</v>
      </c>
      <c r="F807" s="2">
        <f t="shared" ca="1" si="288"/>
        <v>0</v>
      </c>
      <c r="G807" s="80">
        <f t="shared" ca="1" si="289"/>
        <v>0</v>
      </c>
      <c r="H807" s="79">
        <f t="shared" ca="1" si="290"/>
        <v>0</v>
      </c>
      <c r="I807" s="80">
        <f t="shared" ca="1" si="291"/>
        <v>0</v>
      </c>
      <c r="J807" s="80">
        <f t="shared" ca="1" si="292"/>
        <v>0</v>
      </c>
      <c r="K807" s="6">
        <f t="shared" ca="1" si="300"/>
        <v>0</v>
      </c>
      <c r="L807" s="7">
        <v>0</v>
      </c>
      <c r="M807" s="7">
        <f t="shared" ca="1" si="301"/>
        <v>0</v>
      </c>
      <c r="N807" s="7">
        <f t="shared" ca="1" si="302"/>
        <v>0</v>
      </c>
      <c r="O807" s="7">
        <f t="shared" ca="1" si="303"/>
        <v>0</v>
      </c>
      <c r="P807" s="7">
        <f t="shared" ca="1" si="304"/>
        <v>0</v>
      </c>
      <c r="Q807" s="6">
        <f t="shared" ca="1" si="306"/>
        <v>0</v>
      </c>
      <c r="R807" s="7">
        <f t="shared" ca="1" si="307"/>
        <v>0</v>
      </c>
      <c r="S807" s="2">
        <f t="shared" ca="1" si="293"/>
        <v>0</v>
      </c>
      <c r="T807" s="80">
        <f t="shared" ca="1" si="294"/>
        <v>0</v>
      </c>
      <c r="U807" s="79">
        <f t="shared" ca="1" si="295"/>
        <v>0</v>
      </c>
      <c r="V807" s="80">
        <f t="shared" ca="1" si="296"/>
        <v>0</v>
      </c>
      <c r="W807" s="80">
        <f t="shared" ca="1" si="297"/>
        <v>0</v>
      </c>
      <c r="X807">
        <f t="shared" ca="1" si="308"/>
        <v>0</v>
      </c>
      <c r="Y807" s="35">
        <f t="shared" ca="1" si="298"/>
        <v>0</v>
      </c>
      <c r="Z807" s="35">
        <f t="shared" ca="1" si="309"/>
        <v>0</v>
      </c>
      <c r="AA807" s="42">
        <f t="shared" ca="1" si="310"/>
        <v>0</v>
      </c>
      <c r="AB807" s="42">
        <f t="shared" ca="1" si="311"/>
        <v>0</v>
      </c>
    </row>
    <row r="808" spans="2:28" x14ac:dyDescent="0.25">
      <c r="B808">
        <v>806</v>
      </c>
      <c r="C808" s="35">
        <f t="shared" ca="1" si="305"/>
        <v>-27000</v>
      </c>
      <c r="D808" s="46">
        <f ca="1">IF(AB807&gt;0,ROUND(PMT(EvalSheet!$F$92/12,EvalSheet!$F$96*12,-C808),5),0)</f>
        <v>0</v>
      </c>
      <c r="E808" s="6">
        <f t="shared" ca="1" si="299"/>
        <v>0</v>
      </c>
      <c r="F808" s="2">
        <f t="shared" ca="1" si="288"/>
        <v>0</v>
      </c>
      <c r="G808" s="80">
        <f t="shared" ca="1" si="289"/>
        <v>0</v>
      </c>
      <c r="H808" s="79">
        <f t="shared" ca="1" si="290"/>
        <v>0</v>
      </c>
      <c r="I808" s="80">
        <f t="shared" ca="1" si="291"/>
        <v>0</v>
      </c>
      <c r="J808" s="80">
        <f t="shared" ca="1" si="292"/>
        <v>0</v>
      </c>
      <c r="K808" s="6">
        <f t="shared" ca="1" si="300"/>
        <v>0</v>
      </c>
      <c r="L808" s="7">
        <v>0</v>
      </c>
      <c r="M808" s="7">
        <f t="shared" ca="1" si="301"/>
        <v>0</v>
      </c>
      <c r="N808" s="7">
        <f t="shared" ca="1" si="302"/>
        <v>0</v>
      </c>
      <c r="O808" s="7">
        <f t="shared" ca="1" si="303"/>
        <v>0</v>
      </c>
      <c r="P808" s="7">
        <f t="shared" ca="1" si="304"/>
        <v>0</v>
      </c>
      <c r="Q808" s="6">
        <f t="shared" ca="1" si="306"/>
        <v>0</v>
      </c>
      <c r="R808" s="7">
        <f t="shared" ca="1" si="307"/>
        <v>0</v>
      </c>
      <c r="S808" s="2">
        <f t="shared" ca="1" si="293"/>
        <v>0</v>
      </c>
      <c r="T808" s="80">
        <f t="shared" ca="1" si="294"/>
        <v>0</v>
      </c>
      <c r="U808" s="79">
        <f t="shared" ca="1" si="295"/>
        <v>0</v>
      </c>
      <c r="V808" s="80">
        <f t="shared" ca="1" si="296"/>
        <v>0</v>
      </c>
      <c r="W808" s="80">
        <f t="shared" ca="1" si="297"/>
        <v>0</v>
      </c>
      <c r="X808">
        <f t="shared" ca="1" si="308"/>
        <v>0</v>
      </c>
      <c r="Y808" s="35">
        <f t="shared" ca="1" si="298"/>
        <v>0</v>
      </c>
      <c r="Z808" s="35">
        <f t="shared" ca="1" si="309"/>
        <v>0</v>
      </c>
      <c r="AA808" s="42">
        <f t="shared" ca="1" si="310"/>
        <v>0</v>
      </c>
      <c r="AB808" s="42">
        <f t="shared" ca="1" si="311"/>
        <v>0</v>
      </c>
    </row>
    <row r="809" spans="2:28" x14ac:dyDescent="0.25">
      <c r="B809">
        <v>807</v>
      </c>
      <c r="C809" s="35">
        <f t="shared" ca="1" si="305"/>
        <v>-27000</v>
      </c>
      <c r="D809" s="46">
        <f ca="1">IF(AB808&gt;0,ROUND(PMT(EvalSheet!$F$92/12,EvalSheet!$F$96*12,-C809),5),0)</f>
        <v>0</v>
      </c>
      <c r="E809" s="6">
        <f t="shared" ca="1" si="299"/>
        <v>0</v>
      </c>
      <c r="F809" s="2">
        <f t="shared" ca="1" si="288"/>
        <v>0</v>
      </c>
      <c r="G809" s="80">
        <f t="shared" ca="1" si="289"/>
        <v>0</v>
      </c>
      <c r="H809" s="79">
        <f t="shared" ca="1" si="290"/>
        <v>0</v>
      </c>
      <c r="I809" s="80">
        <f t="shared" ca="1" si="291"/>
        <v>0</v>
      </c>
      <c r="J809" s="80">
        <f t="shared" ca="1" si="292"/>
        <v>0</v>
      </c>
      <c r="K809" s="6">
        <f t="shared" ca="1" si="300"/>
        <v>0</v>
      </c>
      <c r="L809" s="7">
        <v>0</v>
      </c>
      <c r="M809" s="7">
        <f t="shared" ca="1" si="301"/>
        <v>0</v>
      </c>
      <c r="N809" s="7">
        <f t="shared" ca="1" si="302"/>
        <v>0</v>
      </c>
      <c r="O809" s="7">
        <f t="shared" ca="1" si="303"/>
        <v>0</v>
      </c>
      <c r="P809" s="7">
        <f t="shared" ca="1" si="304"/>
        <v>0</v>
      </c>
      <c r="Q809" s="6">
        <f t="shared" ca="1" si="306"/>
        <v>0</v>
      </c>
      <c r="R809" s="7">
        <f t="shared" ca="1" si="307"/>
        <v>0</v>
      </c>
      <c r="S809" s="2">
        <f t="shared" ca="1" si="293"/>
        <v>0</v>
      </c>
      <c r="T809" s="80">
        <f t="shared" ca="1" si="294"/>
        <v>0</v>
      </c>
      <c r="U809" s="79">
        <f t="shared" ca="1" si="295"/>
        <v>0</v>
      </c>
      <c r="V809" s="80">
        <f t="shared" ca="1" si="296"/>
        <v>0</v>
      </c>
      <c r="W809" s="80">
        <f t="shared" ca="1" si="297"/>
        <v>0</v>
      </c>
      <c r="X809">
        <f t="shared" ca="1" si="308"/>
        <v>0</v>
      </c>
      <c r="Y809" s="35">
        <f t="shared" ca="1" si="298"/>
        <v>0</v>
      </c>
      <c r="Z809" s="35">
        <f t="shared" ca="1" si="309"/>
        <v>0</v>
      </c>
      <c r="AA809" s="42">
        <f t="shared" ca="1" si="310"/>
        <v>0</v>
      </c>
      <c r="AB809" s="42">
        <f t="shared" ca="1" si="311"/>
        <v>0</v>
      </c>
    </row>
    <row r="810" spans="2:28" x14ac:dyDescent="0.25">
      <c r="B810">
        <v>808</v>
      </c>
      <c r="C810" s="35">
        <f t="shared" ca="1" si="305"/>
        <v>-27000</v>
      </c>
      <c r="D810" s="46">
        <f ca="1">IF(AB809&gt;0,ROUND(PMT(EvalSheet!$F$92/12,EvalSheet!$F$96*12,-C810),5),0)</f>
        <v>0</v>
      </c>
      <c r="E810" s="6">
        <f t="shared" ca="1" si="299"/>
        <v>0</v>
      </c>
      <c r="F810" s="2">
        <f t="shared" ca="1" si="288"/>
        <v>0</v>
      </c>
      <c r="G810" s="80">
        <f t="shared" ca="1" si="289"/>
        <v>0</v>
      </c>
      <c r="H810" s="79">
        <f t="shared" ca="1" si="290"/>
        <v>0</v>
      </c>
      <c r="I810" s="80">
        <f t="shared" ca="1" si="291"/>
        <v>0</v>
      </c>
      <c r="J810" s="80">
        <f t="shared" ca="1" si="292"/>
        <v>0</v>
      </c>
      <c r="K810" s="6">
        <f t="shared" ca="1" si="300"/>
        <v>0</v>
      </c>
      <c r="L810" s="7">
        <v>0</v>
      </c>
      <c r="M810" s="7">
        <f t="shared" ca="1" si="301"/>
        <v>0</v>
      </c>
      <c r="N810" s="7">
        <f t="shared" ca="1" si="302"/>
        <v>0</v>
      </c>
      <c r="O810" s="7">
        <f t="shared" ca="1" si="303"/>
        <v>0</v>
      </c>
      <c r="P810" s="7">
        <f t="shared" ca="1" si="304"/>
        <v>0</v>
      </c>
      <c r="Q810" s="6">
        <f t="shared" ca="1" si="306"/>
        <v>0</v>
      </c>
      <c r="R810" s="7">
        <f t="shared" ca="1" si="307"/>
        <v>0</v>
      </c>
      <c r="S810" s="2">
        <f t="shared" ca="1" si="293"/>
        <v>0</v>
      </c>
      <c r="T810" s="80">
        <f t="shared" ca="1" si="294"/>
        <v>0</v>
      </c>
      <c r="U810" s="79">
        <f t="shared" ca="1" si="295"/>
        <v>0</v>
      </c>
      <c r="V810" s="80">
        <f t="shared" ca="1" si="296"/>
        <v>0</v>
      </c>
      <c r="W810" s="80">
        <f t="shared" ca="1" si="297"/>
        <v>0</v>
      </c>
      <c r="X810">
        <f t="shared" ca="1" si="308"/>
        <v>0</v>
      </c>
      <c r="Y810" s="35">
        <f t="shared" ca="1" si="298"/>
        <v>0</v>
      </c>
      <c r="Z810" s="35">
        <f t="shared" ca="1" si="309"/>
        <v>0</v>
      </c>
      <c r="AA810" s="42">
        <f t="shared" ca="1" si="310"/>
        <v>0</v>
      </c>
      <c r="AB810" s="42">
        <f t="shared" ca="1" si="311"/>
        <v>0</v>
      </c>
    </row>
    <row r="811" spans="2:28" x14ac:dyDescent="0.25">
      <c r="B811">
        <v>809</v>
      </c>
      <c r="C811" s="35">
        <f t="shared" ca="1" si="305"/>
        <v>-27000</v>
      </c>
      <c r="D811" s="46">
        <f ca="1">IF(AB810&gt;0,ROUND(PMT(EvalSheet!$F$92/12,EvalSheet!$F$96*12,-C811),5),0)</f>
        <v>0</v>
      </c>
      <c r="E811" s="6">
        <f t="shared" ca="1" si="299"/>
        <v>0</v>
      </c>
      <c r="F811" s="2">
        <f t="shared" ca="1" si="288"/>
        <v>0</v>
      </c>
      <c r="G811" s="80">
        <f t="shared" ca="1" si="289"/>
        <v>0</v>
      </c>
      <c r="H811" s="79">
        <f t="shared" ca="1" si="290"/>
        <v>0</v>
      </c>
      <c r="I811" s="80">
        <f t="shared" ca="1" si="291"/>
        <v>0</v>
      </c>
      <c r="J811" s="80">
        <f t="shared" ca="1" si="292"/>
        <v>0</v>
      </c>
      <c r="K811" s="6">
        <f t="shared" ca="1" si="300"/>
        <v>0</v>
      </c>
      <c r="L811" s="7">
        <v>0</v>
      </c>
      <c r="M811" s="7">
        <f t="shared" ca="1" si="301"/>
        <v>0</v>
      </c>
      <c r="N811" s="7">
        <f t="shared" ca="1" si="302"/>
        <v>0</v>
      </c>
      <c r="O811" s="7">
        <f t="shared" ca="1" si="303"/>
        <v>0</v>
      </c>
      <c r="P811" s="7">
        <f t="shared" ca="1" si="304"/>
        <v>0</v>
      </c>
      <c r="Q811" s="6">
        <f t="shared" ca="1" si="306"/>
        <v>0</v>
      </c>
      <c r="R811" s="7">
        <f t="shared" ca="1" si="307"/>
        <v>0</v>
      </c>
      <c r="S811" s="2">
        <f t="shared" ca="1" si="293"/>
        <v>0</v>
      </c>
      <c r="T811" s="80">
        <f t="shared" ca="1" si="294"/>
        <v>0</v>
      </c>
      <c r="U811" s="79">
        <f t="shared" ca="1" si="295"/>
        <v>0</v>
      </c>
      <c r="V811" s="80">
        <f t="shared" ca="1" si="296"/>
        <v>0</v>
      </c>
      <c r="W811" s="80">
        <f t="shared" ca="1" si="297"/>
        <v>0</v>
      </c>
      <c r="X811">
        <f t="shared" ca="1" si="308"/>
        <v>0</v>
      </c>
      <c r="Y811" s="35">
        <f t="shared" ca="1" si="298"/>
        <v>0</v>
      </c>
      <c r="Z811" s="35">
        <f t="shared" ca="1" si="309"/>
        <v>0</v>
      </c>
      <c r="AA811" s="42">
        <f t="shared" ca="1" si="310"/>
        <v>0</v>
      </c>
      <c r="AB811" s="42">
        <f t="shared" ca="1" si="311"/>
        <v>0</v>
      </c>
    </row>
    <row r="812" spans="2:28" x14ac:dyDescent="0.25">
      <c r="B812">
        <v>810</v>
      </c>
      <c r="C812" s="35">
        <f t="shared" ca="1" si="305"/>
        <v>-27000</v>
      </c>
      <c r="D812" s="46">
        <f ca="1">IF(AB811&gt;0,ROUND(PMT(EvalSheet!$F$92/12,EvalSheet!$F$96*12,-C812),5),0)</f>
        <v>0</v>
      </c>
      <c r="E812" s="6">
        <f t="shared" ca="1" si="299"/>
        <v>0</v>
      </c>
      <c r="F812" s="2">
        <f t="shared" ca="1" si="288"/>
        <v>0</v>
      </c>
      <c r="G812" s="80">
        <f t="shared" ca="1" si="289"/>
        <v>0</v>
      </c>
      <c r="H812" s="79">
        <f t="shared" ca="1" si="290"/>
        <v>0</v>
      </c>
      <c r="I812" s="80">
        <f t="shared" ca="1" si="291"/>
        <v>0</v>
      </c>
      <c r="J812" s="80">
        <f t="shared" ca="1" si="292"/>
        <v>0</v>
      </c>
      <c r="K812" s="6">
        <f t="shared" ca="1" si="300"/>
        <v>0</v>
      </c>
      <c r="L812" s="7">
        <v>0</v>
      </c>
      <c r="M812" s="7">
        <f t="shared" ca="1" si="301"/>
        <v>0</v>
      </c>
      <c r="N812" s="7">
        <f t="shared" ca="1" si="302"/>
        <v>0</v>
      </c>
      <c r="O812" s="7">
        <f t="shared" ca="1" si="303"/>
        <v>0</v>
      </c>
      <c r="P812" s="7">
        <f t="shared" ca="1" si="304"/>
        <v>0</v>
      </c>
      <c r="Q812" s="6">
        <f t="shared" ca="1" si="306"/>
        <v>0</v>
      </c>
      <c r="R812" s="7">
        <f t="shared" ca="1" si="307"/>
        <v>0</v>
      </c>
      <c r="S812" s="2">
        <f t="shared" ca="1" si="293"/>
        <v>0</v>
      </c>
      <c r="T812" s="80">
        <f t="shared" ca="1" si="294"/>
        <v>0</v>
      </c>
      <c r="U812" s="79">
        <f t="shared" ca="1" si="295"/>
        <v>0</v>
      </c>
      <c r="V812" s="80">
        <f t="shared" ca="1" si="296"/>
        <v>0</v>
      </c>
      <c r="W812" s="80">
        <f t="shared" ca="1" si="297"/>
        <v>0</v>
      </c>
      <c r="X812">
        <f t="shared" ca="1" si="308"/>
        <v>0</v>
      </c>
      <c r="Y812" s="35">
        <f t="shared" ca="1" si="298"/>
        <v>0</v>
      </c>
      <c r="Z812" s="35">
        <f t="shared" ca="1" si="309"/>
        <v>0</v>
      </c>
      <c r="AA812" s="42">
        <f t="shared" ca="1" si="310"/>
        <v>0</v>
      </c>
      <c r="AB812" s="42">
        <f t="shared" ca="1" si="311"/>
        <v>0</v>
      </c>
    </row>
    <row r="813" spans="2:28" x14ac:dyDescent="0.25">
      <c r="B813">
        <v>811</v>
      </c>
      <c r="C813" s="35">
        <f t="shared" ca="1" si="305"/>
        <v>-27000</v>
      </c>
      <c r="D813" s="46">
        <f ca="1">IF(AB812&gt;0,ROUND(PMT(EvalSheet!$F$92/12,EvalSheet!$F$96*12,-C813),5),0)</f>
        <v>0</v>
      </c>
      <c r="E813" s="6">
        <f t="shared" ca="1" si="299"/>
        <v>0</v>
      </c>
      <c r="F813" s="2">
        <f t="shared" ca="1" si="288"/>
        <v>0</v>
      </c>
      <c r="G813" s="80">
        <f t="shared" ca="1" si="289"/>
        <v>0</v>
      </c>
      <c r="H813" s="79">
        <f t="shared" ca="1" si="290"/>
        <v>0</v>
      </c>
      <c r="I813" s="80">
        <f t="shared" ca="1" si="291"/>
        <v>0</v>
      </c>
      <c r="J813" s="80">
        <f t="shared" ca="1" si="292"/>
        <v>0</v>
      </c>
      <c r="K813" s="6">
        <f t="shared" ca="1" si="300"/>
        <v>0</v>
      </c>
      <c r="L813" s="7">
        <v>0</v>
      </c>
      <c r="M813" s="7">
        <f t="shared" ca="1" si="301"/>
        <v>0</v>
      </c>
      <c r="N813" s="7">
        <f t="shared" ca="1" si="302"/>
        <v>0</v>
      </c>
      <c r="O813" s="7">
        <f t="shared" ca="1" si="303"/>
        <v>0</v>
      </c>
      <c r="P813" s="7">
        <f t="shared" ca="1" si="304"/>
        <v>0</v>
      </c>
      <c r="Q813" s="6">
        <f t="shared" ca="1" si="306"/>
        <v>0</v>
      </c>
      <c r="R813" s="7">
        <f t="shared" ca="1" si="307"/>
        <v>0</v>
      </c>
      <c r="S813" s="2">
        <f t="shared" ca="1" si="293"/>
        <v>0</v>
      </c>
      <c r="T813" s="80">
        <f t="shared" ca="1" si="294"/>
        <v>0</v>
      </c>
      <c r="U813" s="79">
        <f t="shared" ca="1" si="295"/>
        <v>0</v>
      </c>
      <c r="V813" s="80">
        <f t="shared" ca="1" si="296"/>
        <v>0</v>
      </c>
      <c r="W813" s="80">
        <f t="shared" ca="1" si="297"/>
        <v>0</v>
      </c>
      <c r="X813">
        <f t="shared" ca="1" si="308"/>
        <v>0</v>
      </c>
      <c r="Y813" s="35">
        <f t="shared" ca="1" si="298"/>
        <v>0</v>
      </c>
      <c r="Z813" s="35">
        <f t="shared" ca="1" si="309"/>
        <v>0</v>
      </c>
      <c r="AA813" s="42">
        <f t="shared" ca="1" si="310"/>
        <v>0</v>
      </c>
      <c r="AB813" s="42">
        <f t="shared" ca="1" si="311"/>
        <v>0</v>
      </c>
    </row>
    <row r="814" spans="2:28" x14ac:dyDescent="0.25">
      <c r="B814">
        <v>812</v>
      </c>
      <c r="C814" s="35">
        <f t="shared" ca="1" si="305"/>
        <v>-27000</v>
      </c>
      <c r="D814" s="46">
        <f ca="1">IF(AB813&gt;0,ROUND(PMT(EvalSheet!$F$92/12,EvalSheet!$F$96*12,-C814),5),0)</f>
        <v>0</v>
      </c>
      <c r="E814" s="6">
        <f t="shared" ca="1" si="299"/>
        <v>0</v>
      </c>
      <c r="F814" s="2">
        <f t="shared" ca="1" si="288"/>
        <v>0</v>
      </c>
      <c r="G814" s="80">
        <f t="shared" ca="1" si="289"/>
        <v>0</v>
      </c>
      <c r="H814" s="79">
        <f t="shared" ca="1" si="290"/>
        <v>0</v>
      </c>
      <c r="I814" s="80">
        <f t="shared" ca="1" si="291"/>
        <v>0</v>
      </c>
      <c r="J814" s="80">
        <f t="shared" ca="1" si="292"/>
        <v>0</v>
      </c>
      <c r="K814" s="6">
        <f t="shared" ca="1" si="300"/>
        <v>0</v>
      </c>
      <c r="L814" s="7">
        <v>0</v>
      </c>
      <c r="M814" s="7">
        <f t="shared" ca="1" si="301"/>
        <v>0</v>
      </c>
      <c r="N814" s="7">
        <f t="shared" ca="1" si="302"/>
        <v>0</v>
      </c>
      <c r="O814" s="7">
        <f t="shared" ca="1" si="303"/>
        <v>0</v>
      </c>
      <c r="P814" s="7">
        <f t="shared" ca="1" si="304"/>
        <v>0</v>
      </c>
      <c r="Q814" s="6">
        <f t="shared" ca="1" si="306"/>
        <v>0</v>
      </c>
      <c r="R814" s="7">
        <f t="shared" ca="1" si="307"/>
        <v>0</v>
      </c>
      <c r="S814" s="2">
        <f t="shared" ca="1" si="293"/>
        <v>0</v>
      </c>
      <c r="T814" s="80">
        <f t="shared" ca="1" si="294"/>
        <v>0</v>
      </c>
      <c r="U814" s="79">
        <f t="shared" ca="1" si="295"/>
        <v>0</v>
      </c>
      <c r="V814" s="80">
        <f t="shared" ca="1" si="296"/>
        <v>0</v>
      </c>
      <c r="W814" s="80">
        <f t="shared" ca="1" si="297"/>
        <v>0</v>
      </c>
      <c r="X814">
        <f t="shared" ca="1" si="308"/>
        <v>0</v>
      </c>
      <c r="Y814" s="35">
        <f t="shared" ca="1" si="298"/>
        <v>0</v>
      </c>
      <c r="Z814" s="35">
        <f t="shared" ca="1" si="309"/>
        <v>0</v>
      </c>
      <c r="AA814" s="42">
        <f t="shared" ca="1" si="310"/>
        <v>0</v>
      </c>
      <c r="AB814" s="42">
        <f t="shared" ca="1" si="311"/>
        <v>0</v>
      </c>
    </row>
    <row r="815" spans="2:28" x14ac:dyDescent="0.25">
      <c r="B815">
        <v>813</v>
      </c>
      <c r="C815" s="35">
        <f t="shared" ca="1" si="305"/>
        <v>-27000</v>
      </c>
      <c r="D815" s="46">
        <f ca="1">IF(AB814&gt;0,ROUND(PMT(EvalSheet!$F$92/12,EvalSheet!$F$96*12,-C815),5),0)</f>
        <v>0</v>
      </c>
      <c r="E815" s="6">
        <f t="shared" ca="1" si="299"/>
        <v>0</v>
      </c>
      <c r="F815" s="2">
        <f t="shared" ca="1" si="288"/>
        <v>0</v>
      </c>
      <c r="G815" s="80">
        <f t="shared" ca="1" si="289"/>
        <v>0</v>
      </c>
      <c r="H815" s="79">
        <f t="shared" ca="1" si="290"/>
        <v>0</v>
      </c>
      <c r="I815" s="80">
        <f t="shared" ca="1" si="291"/>
        <v>0</v>
      </c>
      <c r="J815" s="80">
        <f t="shared" ca="1" si="292"/>
        <v>0</v>
      </c>
      <c r="K815" s="6">
        <f t="shared" ca="1" si="300"/>
        <v>0</v>
      </c>
      <c r="L815" s="7">
        <v>0</v>
      </c>
      <c r="M815" s="7">
        <f t="shared" ca="1" si="301"/>
        <v>0</v>
      </c>
      <c r="N815" s="7">
        <f t="shared" ca="1" si="302"/>
        <v>0</v>
      </c>
      <c r="O815" s="7">
        <f t="shared" ca="1" si="303"/>
        <v>0</v>
      </c>
      <c r="P815" s="7">
        <f t="shared" ca="1" si="304"/>
        <v>0</v>
      </c>
      <c r="Q815" s="6">
        <f t="shared" ca="1" si="306"/>
        <v>0</v>
      </c>
      <c r="R815" s="7">
        <f t="shared" ca="1" si="307"/>
        <v>0</v>
      </c>
      <c r="S815" s="2">
        <f t="shared" ca="1" si="293"/>
        <v>0</v>
      </c>
      <c r="T815" s="80">
        <f t="shared" ca="1" si="294"/>
        <v>0</v>
      </c>
      <c r="U815" s="79">
        <f t="shared" ca="1" si="295"/>
        <v>0</v>
      </c>
      <c r="V815" s="80">
        <f t="shared" ca="1" si="296"/>
        <v>0</v>
      </c>
      <c r="W815" s="80">
        <f t="shared" ca="1" si="297"/>
        <v>0</v>
      </c>
      <c r="X815">
        <f t="shared" ca="1" si="308"/>
        <v>0</v>
      </c>
      <c r="Y815" s="35">
        <f t="shared" ca="1" si="298"/>
        <v>0</v>
      </c>
      <c r="Z815" s="35">
        <f t="shared" ca="1" si="309"/>
        <v>0</v>
      </c>
      <c r="AA815" s="42">
        <f t="shared" ca="1" si="310"/>
        <v>0</v>
      </c>
      <c r="AB815" s="42">
        <f t="shared" ca="1" si="311"/>
        <v>0</v>
      </c>
    </row>
    <row r="816" spans="2:28" x14ac:dyDescent="0.25">
      <c r="B816">
        <v>814</v>
      </c>
      <c r="C816" s="35">
        <f t="shared" ca="1" si="305"/>
        <v>-27000</v>
      </c>
      <c r="D816" s="46">
        <f ca="1">IF(AB815&gt;0,ROUND(PMT(EvalSheet!$F$92/12,EvalSheet!$F$96*12,-C816),5),0)</f>
        <v>0</v>
      </c>
      <c r="E816" s="6">
        <f t="shared" ca="1" si="299"/>
        <v>0</v>
      </c>
      <c r="F816" s="2">
        <f t="shared" ca="1" si="288"/>
        <v>0</v>
      </c>
      <c r="G816" s="80">
        <f t="shared" ca="1" si="289"/>
        <v>0</v>
      </c>
      <c r="H816" s="79">
        <f t="shared" ca="1" si="290"/>
        <v>0</v>
      </c>
      <c r="I816" s="80">
        <f t="shared" ca="1" si="291"/>
        <v>0</v>
      </c>
      <c r="J816" s="80">
        <f t="shared" ca="1" si="292"/>
        <v>0</v>
      </c>
      <c r="K816" s="6">
        <f t="shared" ca="1" si="300"/>
        <v>0</v>
      </c>
      <c r="L816" s="7">
        <v>0</v>
      </c>
      <c r="M816" s="7">
        <f t="shared" ca="1" si="301"/>
        <v>0</v>
      </c>
      <c r="N816" s="7">
        <f t="shared" ca="1" si="302"/>
        <v>0</v>
      </c>
      <c r="O816" s="7">
        <f t="shared" ca="1" si="303"/>
        <v>0</v>
      </c>
      <c r="P816" s="7">
        <f t="shared" ca="1" si="304"/>
        <v>0</v>
      </c>
      <c r="Q816" s="6">
        <f t="shared" ca="1" si="306"/>
        <v>0</v>
      </c>
      <c r="R816" s="7">
        <f t="shared" ca="1" si="307"/>
        <v>0</v>
      </c>
      <c r="S816" s="2">
        <f t="shared" ca="1" si="293"/>
        <v>0</v>
      </c>
      <c r="T816" s="80">
        <f t="shared" ca="1" si="294"/>
        <v>0</v>
      </c>
      <c r="U816" s="79">
        <f t="shared" ca="1" si="295"/>
        <v>0</v>
      </c>
      <c r="V816" s="80">
        <f t="shared" ca="1" si="296"/>
        <v>0</v>
      </c>
      <c r="W816" s="80">
        <f t="shared" ca="1" si="297"/>
        <v>0</v>
      </c>
      <c r="X816">
        <f t="shared" ca="1" si="308"/>
        <v>0</v>
      </c>
      <c r="Y816" s="35">
        <f t="shared" ca="1" si="298"/>
        <v>0</v>
      </c>
      <c r="Z816" s="35">
        <f t="shared" ca="1" si="309"/>
        <v>0</v>
      </c>
      <c r="AA816" s="42">
        <f t="shared" ca="1" si="310"/>
        <v>0</v>
      </c>
      <c r="AB816" s="42">
        <f t="shared" ca="1" si="311"/>
        <v>0</v>
      </c>
    </row>
    <row r="817" spans="2:28" x14ac:dyDescent="0.25">
      <c r="B817">
        <v>815</v>
      </c>
      <c r="C817" s="35">
        <f t="shared" ca="1" si="305"/>
        <v>-27000</v>
      </c>
      <c r="D817" s="46">
        <f ca="1">IF(AB816&gt;0,ROUND(PMT(EvalSheet!$F$92/12,EvalSheet!$F$96*12,-C817),5),0)</f>
        <v>0</v>
      </c>
      <c r="E817" s="6">
        <f t="shared" ca="1" si="299"/>
        <v>0</v>
      </c>
      <c r="F817" s="2">
        <f t="shared" ca="1" si="288"/>
        <v>0</v>
      </c>
      <c r="G817" s="80">
        <f t="shared" ca="1" si="289"/>
        <v>0</v>
      </c>
      <c r="H817" s="79">
        <f t="shared" ca="1" si="290"/>
        <v>0</v>
      </c>
      <c r="I817" s="80">
        <f t="shared" ca="1" si="291"/>
        <v>0</v>
      </c>
      <c r="J817" s="80">
        <f t="shared" ca="1" si="292"/>
        <v>0</v>
      </c>
      <c r="K817" s="6">
        <f t="shared" ca="1" si="300"/>
        <v>0</v>
      </c>
      <c r="L817" s="7">
        <v>0</v>
      </c>
      <c r="M817" s="7">
        <f t="shared" ca="1" si="301"/>
        <v>0</v>
      </c>
      <c r="N817" s="7">
        <f t="shared" ca="1" si="302"/>
        <v>0</v>
      </c>
      <c r="O817" s="7">
        <f t="shared" ca="1" si="303"/>
        <v>0</v>
      </c>
      <c r="P817" s="7">
        <f t="shared" ca="1" si="304"/>
        <v>0</v>
      </c>
      <c r="Q817" s="6">
        <f t="shared" ca="1" si="306"/>
        <v>0</v>
      </c>
      <c r="R817" s="7">
        <f t="shared" ca="1" si="307"/>
        <v>0</v>
      </c>
      <c r="S817" s="2">
        <f t="shared" ca="1" si="293"/>
        <v>0</v>
      </c>
      <c r="T817" s="80">
        <f t="shared" ca="1" si="294"/>
        <v>0</v>
      </c>
      <c r="U817" s="79">
        <f t="shared" ca="1" si="295"/>
        <v>0</v>
      </c>
      <c r="V817" s="80">
        <f t="shared" ca="1" si="296"/>
        <v>0</v>
      </c>
      <c r="W817" s="80">
        <f t="shared" ca="1" si="297"/>
        <v>0</v>
      </c>
      <c r="X817">
        <f t="shared" ca="1" si="308"/>
        <v>0</v>
      </c>
      <c r="Y817" s="35">
        <f t="shared" ca="1" si="298"/>
        <v>0</v>
      </c>
      <c r="Z817" s="35">
        <f t="shared" ca="1" si="309"/>
        <v>0</v>
      </c>
      <c r="AA817" s="42">
        <f t="shared" ca="1" si="310"/>
        <v>0</v>
      </c>
      <c r="AB817" s="42">
        <f t="shared" ca="1" si="311"/>
        <v>0</v>
      </c>
    </row>
    <row r="818" spans="2:28" x14ac:dyDescent="0.25">
      <c r="B818">
        <v>816</v>
      </c>
      <c r="C818" s="35">
        <f t="shared" ca="1" si="305"/>
        <v>-27000</v>
      </c>
      <c r="D818" s="46">
        <f ca="1">IF(AB817&gt;0,ROUND(PMT(EvalSheet!$F$92/12,EvalSheet!$F$96*12,-C818),5),0)</f>
        <v>0</v>
      </c>
      <c r="E818" s="6">
        <f t="shared" ca="1" si="299"/>
        <v>0</v>
      </c>
      <c r="F818" s="2">
        <f t="shared" ca="1" si="288"/>
        <v>0</v>
      </c>
      <c r="G818" s="80">
        <f t="shared" ca="1" si="289"/>
        <v>0</v>
      </c>
      <c r="H818" s="79">
        <f t="shared" ca="1" si="290"/>
        <v>0</v>
      </c>
      <c r="I818" s="80">
        <f t="shared" ca="1" si="291"/>
        <v>0</v>
      </c>
      <c r="J818" s="80">
        <f t="shared" ca="1" si="292"/>
        <v>0</v>
      </c>
      <c r="K818" s="6">
        <f t="shared" ca="1" si="300"/>
        <v>0</v>
      </c>
      <c r="L818" s="7">
        <v>0</v>
      </c>
      <c r="M818" s="7">
        <f t="shared" ca="1" si="301"/>
        <v>0</v>
      </c>
      <c r="N818" s="7">
        <f t="shared" ca="1" si="302"/>
        <v>0</v>
      </c>
      <c r="O818" s="7">
        <f t="shared" ca="1" si="303"/>
        <v>0</v>
      </c>
      <c r="P818" s="7">
        <f t="shared" ca="1" si="304"/>
        <v>0</v>
      </c>
      <c r="Q818" s="6">
        <f t="shared" ca="1" si="306"/>
        <v>0</v>
      </c>
      <c r="R818" s="7">
        <f t="shared" ca="1" si="307"/>
        <v>0</v>
      </c>
      <c r="S818" s="2">
        <f t="shared" ca="1" si="293"/>
        <v>0</v>
      </c>
      <c r="T818" s="80">
        <f t="shared" ca="1" si="294"/>
        <v>0</v>
      </c>
      <c r="U818" s="79">
        <f t="shared" ca="1" si="295"/>
        <v>0</v>
      </c>
      <c r="V818" s="80">
        <f t="shared" ca="1" si="296"/>
        <v>0</v>
      </c>
      <c r="W818" s="80">
        <f t="shared" ca="1" si="297"/>
        <v>0</v>
      </c>
      <c r="X818">
        <f t="shared" ca="1" si="308"/>
        <v>0</v>
      </c>
      <c r="Y818" s="35">
        <f t="shared" ca="1" si="298"/>
        <v>0</v>
      </c>
      <c r="Z818" s="35">
        <f t="shared" ca="1" si="309"/>
        <v>0</v>
      </c>
      <c r="AA818" s="42">
        <f t="shared" ca="1" si="310"/>
        <v>0</v>
      </c>
      <c r="AB818" s="42">
        <f t="shared" ca="1" si="311"/>
        <v>0</v>
      </c>
    </row>
    <row r="819" spans="2:28" x14ac:dyDescent="0.25">
      <c r="B819">
        <v>817</v>
      </c>
      <c r="C819" s="35">
        <f t="shared" ca="1" si="305"/>
        <v>-27000</v>
      </c>
      <c r="D819" s="46">
        <f ca="1">IF(AB818&gt;0,ROUND(PMT(EvalSheet!$F$92/12,EvalSheet!$F$96*12,-C819),5),0)</f>
        <v>0</v>
      </c>
      <c r="E819" s="6">
        <f t="shared" ca="1" si="299"/>
        <v>0</v>
      </c>
      <c r="F819" s="2">
        <f t="shared" ca="1" si="288"/>
        <v>0</v>
      </c>
      <c r="G819" s="80">
        <f t="shared" ca="1" si="289"/>
        <v>0</v>
      </c>
      <c r="H819" s="79">
        <f t="shared" ca="1" si="290"/>
        <v>0</v>
      </c>
      <c r="I819" s="80">
        <f t="shared" ca="1" si="291"/>
        <v>0</v>
      </c>
      <c r="J819" s="80">
        <f t="shared" ca="1" si="292"/>
        <v>0</v>
      </c>
      <c r="K819" s="6">
        <f t="shared" ca="1" si="300"/>
        <v>0</v>
      </c>
      <c r="L819" s="7">
        <v>0</v>
      </c>
      <c r="M819" s="7">
        <f t="shared" ca="1" si="301"/>
        <v>0</v>
      </c>
      <c r="N819" s="7">
        <f t="shared" ca="1" si="302"/>
        <v>0</v>
      </c>
      <c r="O819" s="7">
        <f t="shared" ca="1" si="303"/>
        <v>0</v>
      </c>
      <c r="P819" s="7">
        <f t="shared" ca="1" si="304"/>
        <v>0</v>
      </c>
      <c r="Q819" s="6">
        <f t="shared" ca="1" si="306"/>
        <v>0</v>
      </c>
      <c r="R819" s="7">
        <f t="shared" ca="1" si="307"/>
        <v>0</v>
      </c>
      <c r="S819" s="2">
        <f t="shared" ca="1" si="293"/>
        <v>0</v>
      </c>
      <c r="T819" s="80">
        <f t="shared" ca="1" si="294"/>
        <v>0</v>
      </c>
      <c r="U819" s="79">
        <f t="shared" ca="1" si="295"/>
        <v>0</v>
      </c>
      <c r="V819" s="80">
        <f t="shared" ca="1" si="296"/>
        <v>0</v>
      </c>
      <c r="W819" s="80">
        <f t="shared" ca="1" si="297"/>
        <v>0</v>
      </c>
      <c r="X819">
        <f t="shared" ca="1" si="308"/>
        <v>0</v>
      </c>
      <c r="Y819" s="35">
        <f t="shared" ca="1" si="298"/>
        <v>0</v>
      </c>
      <c r="Z819" s="35">
        <f t="shared" ca="1" si="309"/>
        <v>0</v>
      </c>
      <c r="AA819" s="42">
        <f t="shared" ca="1" si="310"/>
        <v>0</v>
      </c>
      <c r="AB819" s="42">
        <f t="shared" ca="1" si="311"/>
        <v>0</v>
      </c>
    </row>
    <row r="820" spans="2:28" x14ac:dyDescent="0.25">
      <c r="B820">
        <v>818</v>
      </c>
      <c r="C820" s="35">
        <f t="shared" ca="1" si="305"/>
        <v>-27000</v>
      </c>
      <c r="D820" s="46">
        <f ca="1">IF(AB819&gt;0,ROUND(PMT(EvalSheet!$F$92/12,EvalSheet!$F$96*12,-C820),5),0)</f>
        <v>0</v>
      </c>
      <c r="E820" s="6">
        <f t="shared" ca="1" si="299"/>
        <v>0</v>
      </c>
      <c r="F820" s="2">
        <f t="shared" ca="1" si="288"/>
        <v>0</v>
      </c>
      <c r="G820" s="80">
        <f t="shared" ca="1" si="289"/>
        <v>0</v>
      </c>
      <c r="H820" s="79">
        <f t="shared" ca="1" si="290"/>
        <v>0</v>
      </c>
      <c r="I820" s="80">
        <f t="shared" ca="1" si="291"/>
        <v>0</v>
      </c>
      <c r="J820" s="80">
        <f t="shared" ca="1" si="292"/>
        <v>0</v>
      </c>
      <c r="K820" s="6">
        <f t="shared" ca="1" si="300"/>
        <v>0</v>
      </c>
      <c r="L820" s="7">
        <v>0</v>
      </c>
      <c r="M820" s="7">
        <f t="shared" ca="1" si="301"/>
        <v>0</v>
      </c>
      <c r="N820" s="7">
        <f t="shared" ca="1" si="302"/>
        <v>0</v>
      </c>
      <c r="O820" s="7">
        <f t="shared" ca="1" si="303"/>
        <v>0</v>
      </c>
      <c r="P820" s="7">
        <f t="shared" ca="1" si="304"/>
        <v>0</v>
      </c>
      <c r="Q820" s="6">
        <f t="shared" ca="1" si="306"/>
        <v>0</v>
      </c>
      <c r="R820" s="7">
        <f t="shared" ca="1" si="307"/>
        <v>0</v>
      </c>
      <c r="S820" s="2">
        <f t="shared" ca="1" si="293"/>
        <v>0</v>
      </c>
      <c r="T820" s="80">
        <f t="shared" ca="1" si="294"/>
        <v>0</v>
      </c>
      <c r="U820" s="79">
        <f t="shared" ca="1" si="295"/>
        <v>0</v>
      </c>
      <c r="V820" s="80">
        <f t="shared" ca="1" si="296"/>
        <v>0</v>
      </c>
      <c r="W820" s="80">
        <f t="shared" ca="1" si="297"/>
        <v>0</v>
      </c>
      <c r="X820">
        <f t="shared" ca="1" si="308"/>
        <v>0</v>
      </c>
      <c r="Y820" s="35">
        <f t="shared" ca="1" si="298"/>
        <v>0</v>
      </c>
      <c r="Z820" s="35">
        <f t="shared" ca="1" si="309"/>
        <v>0</v>
      </c>
      <c r="AA820" s="42">
        <f t="shared" ca="1" si="310"/>
        <v>0</v>
      </c>
      <c r="AB820" s="42">
        <f t="shared" ca="1" si="311"/>
        <v>0</v>
      </c>
    </row>
    <row r="821" spans="2:28" x14ac:dyDescent="0.25">
      <c r="B821">
        <v>819</v>
      </c>
      <c r="C821" s="35">
        <f t="shared" ca="1" si="305"/>
        <v>-27000</v>
      </c>
      <c r="D821" s="46">
        <f ca="1">IF(AB820&gt;0,ROUND(PMT(EvalSheet!$F$92/12,EvalSheet!$F$96*12,-C821),5),0)</f>
        <v>0</v>
      </c>
      <c r="E821" s="6">
        <f t="shared" ca="1" si="299"/>
        <v>0</v>
      </c>
      <c r="F821" s="2">
        <f t="shared" ca="1" si="288"/>
        <v>0</v>
      </c>
      <c r="G821" s="80">
        <f t="shared" ca="1" si="289"/>
        <v>0</v>
      </c>
      <c r="H821" s="79">
        <f t="shared" ca="1" si="290"/>
        <v>0</v>
      </c>
      <c r="I821" s="80">
        <f t="shared" ca="1" si="291"/>
        <v>0</v>
      </c>
      <c r="J821" s="80">
        <f t="shared" ca="1" si="292"/>
        <v>0</v>
      </c>
      <c r="K821" s="6">
        <f t="shared" ca="1" si="300"/>
        <v>0</v>
      </c>
      <c r="L821" s="7">
        <v>0</v>
      </c>
      <c r="M821" s="7">
        <f t="shared" ca="1" si="301"/>
        <v>0</v>
      </c>
      <c r="N821" s="7">
        <f t="shared" ca="1" si="302"/>
        <v>0</v>
      </c>
      <c r="O821" s="7">
        <f t="shared" ca="1" si="303"/>
        <v>0</v>
      </c>
      <c r="P821" s="7">
        <f t="shared" ca="1" si="304"/>
        <v>0</v>
      </c>
      <c r="Q821" s="6">
        <f t="shared" ca="1" si="306"/>
        <v>0</v>
      </c>
      <c r="R821" s="7">
        <f t="shared" ca="1" si="307"/>
        <v>0</v>
      </c>
      <c r="S821" s="2">
        <f t="shared" ca="1" si="293"/>
        <v>0</v>
      </c>
      <c r="T821" s="80">
        <f t="shared" ca="1" si="294"/>
        <v>0</v>
      </c>
      <c r="U821" s="79">
        <f t="shared" ca="1" si="295"/>
        <v>0</v>
      </c>
      <c r="V821" s="80">
        <f t="shared" ca="1" si="296"/>
        <v>0</v>
      </c>
      <c r="W821" s="80">
        <f t="shared" ca="1" si="297"/>
        <v>0</v>
      </c>
      <c r="X821">
        <f t="shared" ca="1" si="308"/>
        <v>0</v>
      </c>
      <c r="Y821" s="35">
        <f t="shared" ca="1" si="298"/>
        <v>0</v>
      </c>
      <c r="Z821" s="35">
        <f t="shared" ca="1" si="309"/>
        <v>0</v>
      </c>
      <c r="AA821" s="42">
        <f t="shared" ca="1" si="310"/>
        <v>0</v>
      </c>
      <c r="AB821" s="42">
        <f t="shared" ca="1" si="311"/>
        <v>0</v>
      </c>
    </row>
    <row r="822" spans="2:28" x14ac:dyDescent="0.25">
      <c r="B822">
        <v>820</v>
      </c>
      <c r="C822" s="35">
        <f t="shared" ca="1" si="305"/>
        <v>-27000</v>
      </c>
      <c r="D822" s="46">
        <f ca="1">IF(AB821&gt;0,ROUND(PMT(EvalSheet!$F$92/12,EvalSheet!$F$96*12,-C822),5),0)</f>
        <v>0</v>
      </c>
      <c r="E822" s="6">
        <f t="shared" ca="1" si="299"/>
        <v>0</v>
      </c>
      <c r="F822" s="2">
        <f t="shared" ca="1" si="288"/>
        <v>0</v>
      </c>
      <c r="G822" s="80">
        <f t="shared" ca="1" si="289"/>
        <v>0</v>
      </c>
      <c r="H822" s="79">
        <f t="shared" ca="1" si="290"/>
        <v>0</v>
      </c>
      <c r="I822" s="80">
        <f t="shared" ca="1" si="291"/>
        <v>0</v>
      </c>
      <c r="J822" s="80">
        <f t="shared" ca="1" si="292"/>
        <v>0</v>
      </c>
      <c r="K822" s="6">
        <f t="shared" ca="1" si="300"/>
        <v>0</v>
      </c>
      <c r="L822" s="7">
        <v>0</v>
      </c>
      <c r="M822" s="7">
        <f t="shared" ca="1" si="301"/>
        <v>0</v>
      </c>
      <c r="N822" s="7">
        <f t="shared" ca="1" si="302"/>
        <v>0</v>
      </c>
      <c r="O822" s="7">
        <f t="shared" ca="1" si="303"/>
        <v>0</v>
      </c>
      <c r="P822" s="7">
        <f t="shared" ca="1" si="304"/>
        <v>0</v>
      </c>
      <c r="Q822" s="6">
        <f t="shared" ca="1" si="306"/>
        <v>0</v>
      </c>
      <c r="R822" s="7">
        <f t="shared" ca="1" si="307"/>
        <v>0</v>
      </c>
      <c r="S822" s="2">
        <f t="shared" ca="1" si="293"/>
        <v>0</v>
      </c>
      <c r="T822" s="80">
        <f t="shared" ca="1" si="294"/>
        <v>0</v>
      </c>
      <c r="U822" s="79">
        <f t="shared" ca="1" si="295"/>
        <v>0</v>
      </c>
      <c r="V822" s="80">
        <f t="shared" ca="1" si="296"/>
        <v>0</v>
      </c>
      <c r="W822" s="80">
        <f t="shared" ca="1" si="297"/>
        <v>0</v>
      </c>
      <c r="X822">
        <f t="shared" ca="1" si="308"/>
        <v>0</v>
      </c>
      <c r="Y822" s="35">
        <f t="shared" ca="1" si="298"/>
        <v>0</v>
      </c>
      <c r="Z822" s="35">
        <f t="shared" ca="1" si="309"/>
        <v>0</v>
      </c>
      <c r="AA822" s="42">
        <f t="shared" ca="1" si="310"/>
        <v>0</v>
      </c>
      <c r="AB822" s="42">
        <f t="shared" ca="1" si="311"/>
        <v>0</v>
      </c>
    </row>
    <row r="823" spans="2:28" x14ac:dyDescent="0.25">
      <c r="B823">
        <v>821</v>
      </c>
      <c r="C823" s="35">
        <f t="shared" ca="1" si="305"/>
        <v>-27000</v>
      </c>
      <c r="D823" s="46">
        <f ca="1">IF(AB822&gt;0,ROUND(PMT(EvalSheet!$F$92/12,EvalSheet!$F$96*12,-C823),5),0)</f>
        <v>0</v>
      </c>
      <c r="E823" s="6">
        <f t="shared" ca="1" si="299"/>
        <v>0</v>
      </c>
      <c r="F823" s="2">
        <f t="shared" ca="1" si="288"/>
        <v>0</v>
      </c>
      <c r="G823" s="80">
        <f t="shared" ca="1" si="289"/>
        <v>0</v>
      </c>
      <c r="H823" s="79">
        <f t="shared" ca="1" si="290"/>
        <v>0</v>
      </c>
      <c r="I823" s="80">
        <f t="shared" ca="1" si="291"/>
        <v>0</v>
      </c>
      <c r="J823" s="80">
        <f t="shared" ca="1" si="292"/>
        <v>0</v>
      </c>
      <c r="K823" s="6">
        <f t="shared" ca="1" si="300"/>
        <v>0</v>
      </c>
      <c r="L823" s="7">
        <v>0</v>
      </c>
      <c r="M823" s="7">
        <f t="shared" ca="1" si="301"/>
        <v>0</v>
      </c>
      <c r="N823" s="7">
        <f t="shared" ca="1" si="302"/>
        <v>0</v>
      </c>
      <c r="O823" s="7">
        <f t="shared" ca="1" si="303"/>
        <v>0</v>
      </c>
      <c r="P823" s="7">
        <f t="shared" ca="1" si="304"/>
        <v>0</v>
      </c>
      <c r="Q823" s="6">
        <f t="shared" ca="1" si="306"/>
        <v>0</v>
      </c>
      <c r="R823" s="7">
        <f t="shared" ca="1" si="307"/>
        <v>0</v>
      </c>
      <c r="S823" s="2">
        <f t="shared" ca="1" si="293"/>
        <v>0</v>
      </c>
      <c r="T823" s="80">
        <f t="shared" ca="1" si="294"/>
        <v>0</v>
      </c>
      <c r="U823" s="79">
        <f t="shared" ca="1" si="295"/>
        <v>0</v>
      </c>
      <c r="V823" s="80">
        <f t="shared" ca="1" si="296"/>
        <v>0</v>
      </c>
      <c r="W823" s="80">
        <f t="shared" ca="1" si="297"/>
        <v>0</v>
      </c>
      <c r="X823">
        <f t="shared" ca="1" si="308"/>
        <v>0</v>
      </c>
      <c r="Y823" s="35">
        <f t="shared" ca="1" si="298"/>
        <v>0</v>
      </c>
      <c r="Z823" s="35">
        <f t="shared" ca="1" si="309"/>
        <v>0</v>
      </c>
      <c r="AA823" s="42">
        <f t="shared" ca="1" si="310"/>
        <v>0</v>
      </c>
      <c r="AB823" s="42">
        <f t="shared" ca="1" si="311"/>
        <v>0</v>
      </c>
    </row>
    <row r="824" spans="2:28" x14ac:dyDescent="0.25">
      <c r="B824">
        <v>822</v>
      </c>
      <c r="C824" s="35">
        <f t="shared" ca="1" si="305"/>
        <v>-27000</v>
      </c>
      <c r="D824" s="46">
        <f ca="1">IF(AB823&gt;0,ROUND(PMT(EvalSheet!$F$92/12,EvalSheet!$F$96*12,-C824),5),0)</f>
        <v>0</v>
      </c>
      <c r="E824" s="6">
        <f t="shared" ca="1" si="299"/>
        <v>0</v>
      </c>
      <c r="F824" s="2">
        <f t="shared" ca="1" si="288"/>
        <v>0</v>
      </c>
      <c r="G824" s="80">
        <f t="shared" ca="1" si="289"/>
        <v>0</v>
      </c>
      <c r="H824" s="79">
        <f t="shared" ca="1" si="290"/>
        <v>0</v>
      </c>
      <c r="I824" s="80">
        <f t="shared" ca="1" si="291"/>
        <v>0</v>
      </c>
      <c r="J824" s="80">
        <f t="shared" ca="1" si="292"/>
        <v>0</v>
      </c>
      <c r="K824" s="6">
        <f t="shared" ca="1" si="300"/>
        <v>0</v>
      </c>
      <c r="L824" s="7">
        <v>0</v>
      </c>
      <c r="M824" s="7">
        <f t="shared" ca="1" si="301"/>
        <v>0</v>
      </c>
      <c r="N824" s="7">
        <f t="shared" ca="1" si="302"/>
        <v>0</v>
      </c>
      <c r="O824" s="7">
        <f t="shared" ca="1" si="303"/>
        <v>0</v>
      </c>
      <c r="P824" s="7">
        <f t="shared" ca="1" si="304"/>
        <v>0</v>
      </c>
      <c r="Q824" s="6">
        <f t="shared" ca="1" si="306"/>
        <v>0</v>
      </c>
      <c r="R824" s="7">
        <f t="shared" ca="1" si="307"/>
        <v>0</v>
      </c>
      <c r="S824" s="2">
        <f t="shared" ca="1" si="293"/>
        <v>0</v>
      </c>
      <c r="T824" s="80">
        <f t="shared" ca="1" si="294"/>
        <v>0</v>
      </c>
      <c r="U824" s="79">
        <f t="shared" ca="1" si="295"/>
        <v>0</v>
      </c>
      <c r="V824" s="80">
        <f t="shared" ca="1" si="296"/>
        <v>0</v>
      </c>
      <c r="W824" s="80">
        <f t="shared" ca="1" si="297"/>
        <v>0</v>
      </c>
      <c r="X824">
        <f t="shared" ca="1" si="308"/>
        <v>0</v>
      </c>
      <c r="Y824" s="35">
        <f t="shared" ca="1" si="298"/>
        <v>0</v>
      </c>
      <c r="Z824" s="35">
        <f t="shared" ca="1" si="309"/>
        <v>0</v>
      </c>
      <c r="AA824" s="42">
        <f t="shared" ca="1" si="310"/>
        <v>0</v>
      </c>
      <c r="AB824" s="42">
        <f t="shared" ca="1" si="311"/>
        <v>0</v>
      </c>
    </row>
    <row r="825" spans="2:28" x14ac:dyDescent="0.25">
      <c r="B825">
        <v>823</v>
      </c>
      <c r="C825" s="35">
        <f t="shared" ca="1" si="305"/>
        <v>-27000</v>
      </c>
      <c r="D825" s="46">
        <f ca="1">IF(AB824&gt;0,ROUND(PMT(EvalSheet!$F$92/12,EvalSheet!$F$96*12,-C825),5),0)</f>
        <v>0</v>
      </c>
      <c r="E825" s="6">
        <f t="shared" ca="1" si="299"/>
        <v>0</v>
      </c>
      <c r="F825" s="2">
        <f t="shared" ca="1" si="288"/>
        <v>0</v>
      </c>
      <c r="G825" s="80">
        <f t="shared" ca="1" si="289"/>
        <v>0</v>
      </c>
      <c r="H825" s="79">
        <f t="shared" ca="1" si="290"/>
        <v>0</v>
      </c>
      <c r="I825" s="80">
        <f t="shared" ca="1" si="291"/>
        <v>0</v>
      </c>
      <c r="J825" s="80">
        <f t="shared" ca="1" si="292"/>
        <v>0</v>
      </c>
      <c r="K825" s="6">
        <f t="shared" ca="1" si="300"/>
        <v>0</v>
      </c>
      <c r="L825" s="7">
        <v>0</v>
      </c>
      <c r="M825" s="7">
        <f t="shared" ca="1" si="301"/>
        <v>0</v>
      </c>
      <c r="N825" s="7">
        <f t="shared" ca="1" si="302"/>
        <v>0</v>
      </c>
      <c r="O825" s="7">
        <f t="shared" ca="1" si="303"/>
        <v>0</v>
      </c>
      <c r="P825" s="7">
        <f t="shared" ca="1" si="304"/>
        <v>0</v>
      </c>
      <c r="Q825" s="6">
        <f t="shared" ca="1" si="306"/>
        <v>0</v>
      </c>
      <c r="R825" s="7">
        <f t="shared" ca="1" si="307"/>
        <v>0</v>
      </c>
      <c r="S825" s="2">
        <f t="shared" ca="1" si="293"/>
        <v>0</v>
      </c>
      <c r="T825" s="80">
        <f t="shared" ca="1" si="294"/>
        <v>0</v>
      </c>
      <c r="U825" s="79">
        <f t="shared" ca="1" si="295"/>
        <v>0</v>
      </c>
      <c r="V825" s="80">
        <f t="shared" ca="1" si="296"/>
        <v>0</v>
      </c>
      <c r="W825" s="80">
        <f t="shared" ca="1" si="297"/>
        <v>0</v>
      </c>
      <c r="X825">
        <f t="shared" ca="1" si="308"/>
        <v>0</v>
      </c>
      <c r="Y825" s="35">
        <f t="shared" ca="1" si="298"/>
        <v>0</v>
      </c>
      <c r="Z825" s="35">
        <f t="shared" ca="1" si="309"/>
        <v>0</v>
      </c>
      <c r="AA825" s="42">
        <f t="shared" ca="1" si="310"/>
        <v>0</v>
      </c>
      <c r="AB825" s="42">
        <f t="shared" ca="1" si="311"/>
        <v>0</v>
      </c>
    </row>
    <row r="826" spans="2:28" x14ac:dyDescent="0.25">
      <c r="B826">
        <v>824</v>
      </c>
      <c r="C826" s="35">
        <f t="shared" ca="1" si="305"/>
        <v>-27000</v>
      </c>
      <c r="D826" s="46">
        <f ca="1">IF(AB825&gt;0,ROUND(PMT(EvalSheet!$F$92/12,EvalSheet!$F$96*12,-C826),5),0)</f>
        <v>0</v>
      </c>
      <c r="E826" s="6">
        <f t="shared" ca="1" si="299"/>
        <v>0</v>
      </c>
      <c r="F826" s="2">
        <f t="shared" ca="1" si="288"/>
        <v>0</v>
      </c>
      <c r="G826" s="80">
        <f t="shared" ca="1" si="289"/>
        <v>0</v>
      </c>
      <c r="H826" s="79">
        <f t="shared" ca="1" si="290"/>
        <v>0</v>
      </c>
      <c r="I826" s="80">
        <f t="shared" ca="1" si="291"/>
        <v>0</v>
      </c>
      <c r="J826" s="80">
        <f t="shared" ca="1" si="292"/>
        <v>0</v>
      </c>
      <c r="K826" s="6">
        <f t="shared" ca="1" si="300"/>
        <v>0</v>
      </c>
      <c r="L826" s="7">
        <v>0</v>
      </c>
      <c r="M826" s="7">
        <f t="shared" ca="1" si="301"/>
        <v>0</v>
      </c>
      <c r="N826" s="7">
        <f t="shared" ca="1" si="302"/>
        <v>0</v>
      </c>
      <c r="O826" s="7">
        <f t="shared" ca="1" si="303"/>
        <v>0</v>
      </c>
      <c r="P826" s="7">
        <f t="shared" ca="1" si="304"/>
        <v>0</v>
      </c>
      <c r="Q826" s="6">
        <f t="shared" ca="1" si="306"/>
        <v>0</v>
      </c>
      <c r="R826" s="7">
        <f t="shared" ca="1" si="307"/>
        <v>0</v>
      </c>
      <c r="S826" s="2">
        <f t="shared" ca="1" si="293"/>
        <v>0</v>
      </c>
      <c r="T826" s="80">
        <f t="shared" ca="1" si="294"/>
        <v>0</v>
      </c>
      <c r="U826" s="79">
        <f t="shared" ca="1" si="295"/>
        <v>0</v>
      </c>
      <c r="V826" s="80">
        <f t="shared" ca="1" si="296"/>
        <v>0</v>
      </c>
      <c r="W826" s="80">
        <f t="shared" ca="1" si="297"/>
        <v>0</v>
      </c>
      <c r="X826">
        <f t="shared" ca="1" si="308"/>
        <v>0</v>
      </c>
      <c r="Y826" s="35">
        <f t="shared" ca="1" si="298"/>
        <v>0</v>
      </c>
      <c r="Z826" s="35">
        <f t="shared" ca="1" si="309"/>
        <v>0</v>
      </c>
      <c r="AA826" s="42">
        <f t="shared" ca="1" si="310"/>
        <v>0</v>
      </c>
      <c r="AB826" s="42">
        <f t="shared" ca="1" si="311"/>
        <v>0</v>
      </c>
    </row>
    <row r="827" spans="2:28" x14ac:dyDescent="0.25">
      <c r="B827">
        <v>825</v>
      </c>
      <c r="C827" s="35">
        <f t="shared" ca="1" si="305"/>
        <v>-27000</v>
      </c>
      <c r="D827" s="46">
        <f ca="1">IF(AB826&gt;0,ROUND(PMT(EvalSheet!$F$92/12,EvalSheet!$F$96*12,-C827),5),0)</f>
        <v>0</v>
      </c>
      <c r="E827" s="6">
        <f t="shared" ca="1" si="299"/>
        <v>0</v>
      </c>
      <c r="F827" s="2">
        <f t="shared" ca="1" si="288"/>
        <v>0</v>
      </c>
      <c r="G827" s="80">
        <f t="shared" ca="1" si="289"/>
        <v>0</v>
      </c>
      <c r="H827" s="79">
        <f t="shared" ca="1" si="290"/>
        <v>0</v>
      </c>
      <c r="I827" s="80">
        <f t="shared" ca="1" si="291"/>
        <v>0</v>
      </c>
      <c r="J827" s="80">
        <f t="shared" ca="1" si="292"/>
        <v>0</v>
      </c>
      <c r="K827" s="6">
        <f t="shared" ca="1" si="300"/>
        <v>0</v>
      </c>
      <c r="L827" s="7">
        <v>0</v>
      </c>
      <c r="M827" s="7">
        <f t="shared" ca="1" si="301"/>
        <v>0</v>
      </c>
      <c r="N827" s="7">
        <f t="shared" ca="1" si="302"/>
        <v>0</v>
      </c>
      <c r="O827" s="7">
        <f t="shared" ca="1" si="303"/>
        <v>0</v>
      </c>
      <c r="P827" s="7">
        <f t="shared" ca="1" si="304"/>
        <v>0</v>
      </c>
      <c r="Q827" s="6">
        <f t="shared" ca="1" si="306"/>
        <v>0</v>
      </c>
      <c r="R827" s="7">
        <f t="shared" ca="1" si="307"/>
        <v>0</v>
      </c>
      <c r="S827" s="2">
        <f t="shared" ca="1" si="293"/>
        <v>0</v>
      </c>
      <c r="T827" s="80">
        <f t="shared" ca="1" si="294"/>
        <v>0</v>
      </c>
      <c r="U827" s="79">
        <f t="shared" ca="1" si="295"/>
        <v>0</v>
      </c>
      <c r="V827" s="80">
        <f t="shared" ca="1" si="296"/>
        <v>0</v>
      </c>
      <c r="W827" s="80">
        <f t="shared" ca="1" si="297"/>
        <v>0</v>
      </c>
      <c r="X827">
        <f t="shared" ca="1" si="308"/>
        <v>0</v>
      </c>
      <c r="Y827" s="35">
        <f t="shared" ca="1" si="298"/>
        <v>0</v>
      </c>
      <c r="Z827" s="35">
        <f t="shared" ca="1" si="309"/>
        <v>0</v>
      </c>
      <c r="AA827" s="42">
        <f t="shared" ca="1" si="310"/>
        <v>0</v>
      </c>
      <c r="AB827" s="42">
        <f t="shared" ca="1" si="311"/>
        <v>0</v>
      </c>
    </row>
    <row r="828" spans="2:28" x14ac:dyDescent="0.25">
      <c r="B828">
        <v>826</v>
      </c>
      <c r="C828" s="35">
        <f t="shared" ca="1" si="305"/>
        <v>-27000</v>
      </c>
      <c r="D828" s="46">
        <f ca="1">IF(AB827&gt;0,ROUND(PMT(EvalSheet!$F$92/12,EvalSheet!$F$96*12,-C828),5),0)</f>
        <v>0</v>
      </c>
      <c r="E828" s="6">
        <f t="shared" ca="1" si="299"/>
        <v>0</v>
      </c>
      <c r="F828" s="2">
        <f t="shared" ca="1" si="288"/>
        <v>0</v>
      </c>
      <c r="G828" s="80">
        <f t="shared" ca="1" si="289"/>
        <v>0</v>
      </c>
      <c r="H828" s="79">
        <f t="shared" ca="1" si="290"/>
        <v>0</v>
      </c>
      <c r="I828" s="80">
        <f t="shared" ca="1" si="291"/>
        <v>0</v>
      </c>
      <c r="J828" s="80">
        <f t="shared" ca="1" si="292"/>
        <v>0</v>
      </c>
      <c r="K828" s="6">
        <f t="shared" ca="1" si="300"/>
        <v>0</v>
      </c>
      <c r="L828" s="7">
        <v>0</v>
      </c>
      <c r="M828" s="7">
        <f t="shared" ca="1" si="301"/>
        <v>0</v>
      </c>
      <c r="N828" s="7">
        <f t="shared" ca="1" si="302"/>
        <v>0</v>
      </c>
      <c r="O828" s="7">
        <f t="shared" ca="1" si="303"/>
        <v>0</v>
      </c>
      <c r="P828" s="7">
        <f t="shared" ca="1" si="304"/>
        <v>0</v>
      </c>
      <c r="Q828" s="6">
        <f t="shared" ca="1" si="306"/>
        <v>0</v>
      </c>
      <c r="R828" s="7">
        <f t="shared" ca="1" si="307"/>
        <v>0</v>
      </c>
      <c r="S828" s="2">
        <f t="shared" ca="1" si="293"/>
        <v>0</v>
      </c>
      <c r="T828" s="80">
        <f t="shared" ca="1" si="294"/>
        <v>0</v>
      </c>
      <c r="U828" s="79">
        <f t="shared" ca="1" si="295"/>
        <v>0</v>
      </c>
      <c r="V828" s="80">
        <f t="shared" ca="1" si="296"/>
        <v>0</v>
      </c>
      <c r="W828" s="80">
        <f t="shared" ca="1" si="297"/>
        <v>0</v>
      </c>
      <c r="X828">
        <f t="shared" ca="1" si="308"/>
        <v>0</v>
      </c>
      <c r="Y828" s="35">
        <f t="shared" ca="1" si="298"/>
        <v>0</v>
      </c>
      <c r="Z828" s="35">
        <f t="shared" ca="1" si="309"/>
        <v>0</v>
      </c>
      <c r="AA828" s="42">
        <f t="shared" ca="1" si="310"/>
        <v>0</v>
      </c>
      <c r="AB828" s="42">
        <f t="shared" ca="1" si="311"/>
        <v>0</v>
      </c>
    </row>
    <row r="829" spans="2:28" x14ac:dyDescent="0.25">
      <c r="B829">
        <v>827</v>
      </c>
      <c r="C829" s="35">
        <f t="shared" ca="1" si="305"/>
        <v>-27000</v>
      </c>
      <c r="D829" s="46">
        <f ca="1">IF(AB828&gt;0,ROUND(PMT(EvalSheet!$F$92/12,EvalSheet!$F$96*12,-C829),5),0)</f>
        <v>0</v>
      </c>
      <c r="E829" s="6">
        <f t="shared" ca="1" si="299"/>
        <v>0</v>
      </c>
      <c r="F829" s="2">
        <f t="shared" ca="1" si="288"/>
        <v>0</v>
      </c>
      <c r="G829" s="80">
        <f t="shared" ca="1" si="289"/>
        <v>0</v>
      </c>
      <c r="H829" s="79">
        <f t="shared" ca="1" si="290"/>
        <v>0</v>
      </c>
      <c r="I829" s="80">
        <f t="shared" ca="1" si="291"/>
        <v>0</v>
      </c>
      <c r="J829" s="80">
        <f t="shared" ca="1" si="292"/>
        <v>0</v>
      </c>
      <c r="K829" s="6">
        <f t="shared" ca="1" si="300"/>
        <v>0</v>
      </c>
      <c r="L829" s="7">
        <v>0</v>
      </c>
      <c r="M829" s="7">
        <f t="shared" ca="1" si="301"/>
        <v>0</v>
      </c>
      <c r="N829" s="7">
        <f t="shared" ca="1" si="302"/>
        <v>0</v>
      </c>
      <c r="O829" s="7">
        <f t="shared" ca="1" si="303"/>
        <v>0</v>
      </c>
      <c r="P829" s="7">
        <f t="shared" ca="1" si="304"/>
        <v>0</v>
      </c>
      <c r="Q829" s="6">
        <f t="shared" ca="1" si="306"/>
        <v>0</v>
      </c>
      <c r="R829" s="7">
        <f t="shared" ca="1" si="307"/>
        <v>0</v>
      </c>
      <c r="S829" s="2">
        <f t="shared" ca="1" si="293"/>
        <v>0</v>
      </c>
      <c r="T829" s="80">
        <f t="shared" ca="1" si="294"/>
        <v>0</v>
      </c>
      <c r="U829" s="79">
        <f t="shared" ca="1" si="295"/>
        <v>0</v>
      </c>
      <c r="V829" s="80">
        <f t="shared" ca="1" si="296"/>
        <v>0</v>
      </c>
      <c r="W829" s="80">
        <f t="shared" ca="1" si="297"/>
        <v>0</v>
      </c>
      <c r="X829">
        <f t="shared" ca="1" si="308"/>
        <v>0</v>
      </c>
      <c r="Y829" s="35">
        <f t="shared" ca="1" si="298"/>
        <v>0</v>
      </c>
      <c r="Z829" s="35">
        <f t="shared" ca="1" si="309"/>
        <v>0</v>
      </c>
      <c r="AA829" s="42">
        <f t="shared" ca="1" si="310"/>
        <v>0</v>
      </c>
      <c r="AB829" s="42">
        <f t="shared" ca="1" si="311"/>
        <v>0</v>
      </c>
    </row>
    <row r="830" spans="2:28" x14ac:dyDescent="0.25">
      <c r="B830">
        <v>828</v>
      </c>
      <c r="C830" s="35">
        <f t="shared" ca="1" si="305"/>
        <v>-27000</v>
      </c>
      <c r="D830" s="46">
        <f ca="1">IF(AB829&gt;0,ROUND(PMT(EvalSheet!$F$92/12,EvalSheet!$F$96*12,-C830),5),0)</f>
        <v>0</v>
      </c>
      <c r="E830" s="6">
        <f t="shared" ca="1" si="299"/>
        <v>0</v>
      </c>
      <c r="F830" s="2">
        <f t="shared" ca="1" si="288"/>
        <v>0</v>
      </c>
      <c r="G830" s="80">
        <f t="shared" ca="1" si="289"/>
        <v>0</v>
      </c>
      <c r="H830" s="79">
        <f t="shared" ca="1" si="290"/>
        <v>0</v>
      </c>
      <c r="I830" s="80">
        <f t="shared" ca="1" si="291"/>
        <v>0</v>
      </c>
      <c r="J830" s="80">
        <f t="shared" ca="1" si="292"/>
        <v>0</v>
      </c>
      <c r="K830" s="6">
        <f t="shared" ca="1" si="300"/>
        <v>0</v>
      </c>
      <c r="L830" s="7">
        <v>0</v>
      </c>
      <c r="M830" s="7">
        <f t="shared" ca="1" si="301"/>
        <v>0</v>
      </c>
      <c r="N830" s="7">
        <f t="shared" ca="1" si="302"/>
        <v>0</v>
      </c>
      <c r="O830" s="7">
        <f t="shared" ca="1" si="303"/>
        <v>0</v>
      </c>
      <c r="P830" s="7">
        <f t="shared" ca="1" si="304"/>
        <v>0</v>
      </c>
      <c r="Q830" s="6">
        <f t="shared" ca="1" si="306"/>
        <v>0</v>
      </c>
      <c r="R830" s="7">
        <f t="shared" ca="1" si="307"/>
        <v>0</v>
      </c>
      <c r="S830" s="2">
        <f t="shared" ca="1" si="293"/>
        <v>0</v>
      </c>
      <c r="T830" s="80">
        <f t="shared" ca="1" si="294"/>
        <v>0</v>
      </c>
      <c r="U830" s="79">
        <f t="shared" ca="1" si="295"/>
        <v>0</v>
      </c>
      <c r="V830" s="80">
        <f t="shared" ca="1" si="296"/>
        <v>0</v>
      </c>
      <c r="W830" s="80">
        <f t="shared" ca="1" si="297"/>
        <v>0</v>
      </c>
      <c r="X830">
        <f t="shared" ca="1" si="308"/>
        <v>0</v>
      </c>
      <c r="Y830" s="35">
        <f t="shared" ca="1" si="298"/>
        <v>0</v>
      </c>
      <c r="Z830" s="35">
        <f t="shared" ca="1" si="309"/>
        <v>0</v>
      </c>
      <c r="AA830" s="42">
        <f t="shared" ca="1" si="310"/>
        <v>0</v>
      </c>
      <c r="AB830" s="42">
        <f t="shared" ca="1" si="311"/>
        <v>0</v>
      </c>
    </row>
    <row r="831" spans="2:28" x14ac:dyDescent="0.25">
      <c r="B831">
        <v>829</v>
      </c>
      <c r="C831" s="35">
        <f t="shared" ca="1" si="305"/>
        <v>-27000</v>
      </c>
      <c r="D831" s="46">
        <f ca="1">IF(AB830&gt;0,ROUND(PMT(EvalSheet!$F$92/12,EvalSheet!$F$96*12,-C831),5),0)</f>
        <v>0</v>
      </c>
      <c r="E831" s="6">
        <f t="shared" ca="1" si="299"/>
        <v>0</v>
      </c>
      <c r="F831" s="2">
        <f t="shared" ca="1" si="288"/>
        <v>0</v>
      </c>
      <c r="G831" s="80">
        <f t="shared" ca="1" si="289"/>
        <v>0</v>
      </c>
      <c r="H831" s="79">
        <f t="shared" ca="1" si="290"/>
        <v>0</v>
      </c>
      <c r="I831" s="80">
        <f t="shared" ca="1" si="291"/>
        <v>0</v>
      </c>
      <c r="J831" s="80">
        <f t="shared" ca="1" si="292"/>
        <v>0</v>
      </c>
      <c r="K831" s="6">
        <f t="shared" ca="1" si="300"/>
        <v>0</v>
      </c>
      <c r="L831" s="7">
        <v>0</v>
      </c>
      <c r="M831" s="7">
        <f t="shared" ca="1" si="301"/>
        <v>0</v>
      </c>
      <c r="N831" s="7">
        <f t="shared" ca="1" si="302"/>
        <v>0</v>
      </c>
      <c r="O831" s="7">
        <f t="shared" ca="1" si="303"/>
        <v>0</v>
      </c>
      <c r="P831" s="7">
        <f t="shared" ca="1" si="304"/>
        <v>0</v>
      </c>
      <c r="Q831" s="6">
        <f t="shared" ca="1" si="306"/>
        <v>0</v>
      </c>
      <c r="R831" s="7">
        <f t="shared" ca="1" si="307"/>
        <v>0</v>
      </c>
      <c r="S831" s="2">
        <f t="shared" ca="1" si="293"/>
        <v>0</v>
      </c>
      <c r="T831" s="80">
        <f t="shared" ca="1" si="294"/>
        <v>0</v>
      </c>
      <c r="U831" s="79">
        <f t="shared" ca="1" si="295"/>
        <v>0</v>
      </c>
      <c r="V831" s="80">
        <f t="shared" ca="1" si="296"/>
        <v>0</v>
      </c>
      <c r="W831" s="80">
        <f t="shared" ca="1" si="297"/>
        <v>0</v>
      </c>
      <c r="X831">
        <f t="shared" ca="1" si="308"/>
        <v>0</v>
      </c>
      <c r="Y831" s="35">
        <f t="shared" ca="1" si="298"/>
        <v>0</v>
      </c>
      <c r="Z831" s="35">
        <f t="shared" ca="1" si="309"/>
        <v>0</v>
      </c>
      <c r="AA831" s="42">
        <f t="shared" ca="1" si="310"/>
        <v>0</v>
      </c>
      <c r="AB831" s="42">
        <f t="shared" ca="1" si="311"/>
        <v>0</v>
      </c>
    </row>
    <row r="832" spans="2:28" x14ac:dyDescent="0.25">
      <c r="B832">
        <v>830</v>
      </c>
      <c r="C832" s="35">
        <f t="shared" ca="1" si="305"/>
        <v>-27000</v>
      </c>
      <c r="D832" s="46">
        <f ca="1">IF(AB831&gt;0,ROUND(PMT(EvalSheet!$F$92/12,EvalSheet!$F$96*12,-C832),5),0)</f>
        <v>0</v>
      </c>
      <c r="E832" s="6">
        <f t="shared" ca="1" si="299"/>
        <v>0</v>
      </c>
      <c r="F832" s="2">
        <f t="shared" ca="1" si="288"/>
        <v>0</v>
      </c>
      <c r="G832" s="80">
        <f t="shared" ca="1" si="289"/>
        <v>0</v>
      </c>
      <c r="H832" s="79">
        <f t="shared" ca="1" si="290"/>
        <v>0</v>
      </c>
      <c r="I832" s="80">
        <f t="shared" ca="1" si="291"/>
        <v>0</v>
      </c>
      <c r="J832" s="80">
        <f t="shared" ca="1" si="292"/>
        <v>0</v>
      </c>
      <c r="K832" s="6">
        <f t="shared" ca="1" si="300"/>
        <v>0</v>
      </c>
      <c r="L832" s="7">
        <v>0</v>
      </c>
      <c r="M832" s="7">
        <f t="shared" ca="1" si="301"/>
        <v>0</v>
      </c>
      <c r="N832" s="7">
        <f t="shared" ca="1" si="302"/>
        <v>0</v>
      </c>
      <c r="O832" s="7">
        <f t="shared" ca="1" si="303"/>
        <v>0</v>
      </c>
      <c r="P832" s="7">
        <f t="shared" ca="1" si="304"/>
        <v>0</v>
      </c>
      <c r="Q832" s="6">
        <f t="shared" ca="1" si="306"/>
        <v>0</v>
      </c>
      <c r="R832" s="7">
        <f t="shared" ca="1" si="307"/>
        <v>0</v>
      </c>
      <c r="S832" s="2">
        <f t="shared" ca="1" si="293"/>
        <v>0</v>
      </c>
      <c r="T832" s="80">
        <f t="shared" ca="1" si="294"/>
        <v>0</v>
      </c>
      <c r="U832" s="79">
        <f t="shared" ca="1" si="295"/>
        <v>0</v>
      </c>
      <c r="V832" s="80">
        <f t="shared" ca="1" si="296"/>
        <v>0</v>
      </c>
      <c r="W832" s="80">
        <f t="shared" ca="1" si="297"/>
        <v>0</v>
      </c>
      <c r="X832">
        <f t="shared" ca="1" si="308"/>
        <v>0</v>
      </c>
      <c r="Y832" s="35">
        <f t="shared" ca="1" si="298"/>
        <v>0</v>
      </c>
      <c r="Z832" s="35">
        <f t="shared" ca="1" si="309"/>
        <v>0</v>
      </c>
      <c r="AA832" s="42">
        <f t="shared" ca="1" si="310"/>
        <v>0</v>
      </c>
      <c r="AB832" s="42">
        <f t="shared" ca="1" si="311"/>
        <v>0</v>
      </c>
    </row>
    <row r="833" spans="2:28" x14ac:dyDescent="0.25">
      <c r="B833">
        <v>831</v>
      </c>
      <c r="C833" s="35">
        <f t="shared" ca="1" si="305"/>
        <v>-27000</v>
      </c>
      <c r="D833" s="46">
        <f ca="1">IF(AB832&gt;0,ROUND(PMT(EvalSheet!$F$92/12,EvalSheet!$F$96*12,-C833),5),0)</f>
        <v>0</v>
      </c>
      <c r="E833" s="6">
        <f t="shared" ca="1" si="299"/>
        <v>0</v>
      </c>
      <c r="F833" s="2">
        <f t="shared" ca="1" si="288"/>
        <v>0</v>
      </c>
      <c r="G833" s="80">
        <f t="shared" ca="1" si="289"/>
        <v>0</v>
      </c>
      <c r="H833" s="79">
        <f t="shared" ca="1" si="290"/>
        <v>0</v>
      </c>
      <c r="I833" s="80">
        <f t="shared" ca="1" si="291"/>
        <v>0</v>
      </c>
      <c r="J833" s="80">
        <f t="shared" ca="1" si="292"/>
        <v>0</v>
      </c>
      <c r="K833" s="6">
        <f t="shared" ca="1" si="300"/>
        <v>0</v>
      </c>
      <c r="L833" s="7">
        <v>0</v>
      </c>
      <c r="M833" s="7">
        <f t="shared" ca="1" si="301"/>
        <v>0</v>
      </c>
      <c r="N833" s="7">
        <f t="shared" ca="1" si="302"/>
        <v>0</v>
      </c>
      <c r="O833" s="7">
        <f t="shared" ca="1" si="303"/>
        <v>0</v>
      </c>
      <c r="P833" s="7">
        <f t="shared" ca="1" si="304"/>
        <v>0</v>
      </c>
      <c r="Q833" s="6">
        <f t="shared" ca="1" si="306"/>
        <v>0</v>
      </c>
      <c r="R833" s="7">
        <f t="shared" ca="1" si="307"/>
        <v>0</v>
      </c>
      <c r="S833" s="2">
        <f t="shared" ca="1" si="293"/>
        <v>0</v>
      </c>
      <c r="T833" s="80">
        <f t="shared" ca="1" si="294"/>
        <v>0</v>
      </c>
      <c r="U833" s="79">
        <f t="shared" ca="1" si="295"/>
        <v>0</v>
      </c>
      <c r="V833" s="80">
        <f t="shared" ca="1" si="296"/>
        <v>0</v>
      </c>
      <c r="W833" s="80">
        <f t="shared" ca="1" si="297"/>
        <v>0</v>
      </c>
      <c r="X833">
        <f t="shared" ca="1" si="308"/>
        <v>0</v>
      </c>
      <c r="Y833" s="35">
        <f t="shared" ca="1" si="298"/>
        <v>0</v>
      </c>
      <c r="Z833" s="35">
        <f t="shared" ca="1" si="309"/>
        <v>0</v>
      </c>
      <c r="AA833" s="42">
        <f t="shared" ca="1" si="310"/>
        <v>0</v>
      </c>
      <c r="AB833" s="42">
        <f t="shared" ca="1" si="311"/>
        <v>0</v>
      </c>
    </row>
    <row r="834" spans="2:28" x14ac:dyDescent="0.25">
      <c r="B834">
        <v>832</v>
      </c>
      <c r="C834" s="35">
        <f t="shared" ca="1" si="305"/>
        <v>-27000</v>
      </c>
      <c r="D834" s="46">
        <f ca="1">IF(AB833&gt;0,ROUND(PMT(EvalSheet!$F$92/12,EvalSheet!$F$96*12,-C834),5),0)</f>
        <v>0</v>
      </c>
      <c r="E834" s="6">
        <f t="shared" ca="1" si="299"/>
        <v>0</v>
      </c>
      <c r="F834" s="2">
        <f t="shared" ca="1" si="288"/>
        <v>0</v>
      </c>
      <c r="G834" s="80">
        <f t="shared" ca="1" si="289"/>
        <v>0</v>
      </c>
      <c r="H834" s="79">
        <f t="shared" ca="1" si="290"/>
        <v>0</v>
      </c>
      <c r="I834" s="80">
        <f t="shared" ca="1" si="291"/>
        <v>0</v>
      </c>
      <c r="J834" s="80">
        <f t="shared" ca="1" si="292"/>
        <v>0</v>
      </c>
      <c r="K834" s="6">
        <f t="shared" ca="1" si="300"/>
        <v>0</v>
      </c>
      <c r="L834" s="7">
        <v>0</v>
      </c>
      <c r="M834" s="7">
        <f t="shared" ca="1" si="301"/>
        <v>0</v>
      </c>
      <c r="N834" s="7">
        <f t="shared" ca="1" si="302"/>
        <v>0</v>
      </c>
      <c r="O834" s="7">
        <f t="shared" ca="1" si="303"/>
        <v>0</v>
      </c>
      <c r="P834" s="7">
        <f t="shared" ca="1" si="304"/>
        <v>0</v>
      </c>
      <c r="Q834" s="6">
        <f t="shared" ca="1" si="306"/>
        <v>0</v>
      </c>
      <c r="R834" s="7">
        <f t="shared" ca="1" si="307"/>
        <v>0</v>
      </c>
      <c r="S834" s="2">
        <f t="shared" ca="1" si="293"/>
        <v>0</v>
      </c>
      <c r="T834" s="80">
        <f t="shared" ca="1" si="294"/>
        <v>0</v>
      </c>
      <c r="U834" s="79">
        <f t="shared" ca="1" si="295"/>
        <v>0</v>
      </c>
      <c r="V834" s="80">
        <f t="shared" ca="1" si="296"/>
        <v>0</v>
      </c>
      <c r="W834" s="80">
        <f t="shared" ca="1" si="297"/>
        <v>0</v>
      </c>
      <c r="X834">
        <f t="shared" ca="1" si="308"/>
        <v>0</v>
      </c>
      <c r="Y834" s="35">
        <f t="shared" ca="1" si="298"/>
        <v>0</v>
      </c>
      <c r="Z834" s="35">
        <f t="shared" ca="1" si="309"/>
        <v>0</v>
      </c>
      <c r="AA834" s="42">
        <f t="shared" ca="1" si="310"/>
        <v>0</v>
      </c>
      <c r="AB834" s="42">
        <f t="shared" ca="1" si="311"/>
        <v>0</v>
      </c>
    </row>
    <row r="835" spans="2:28" x14ac:dyDescent="0.25">
      <c r="B835">
        <v>833</v>
      </c>
      <c r="C835" s="35">
        <f t="shared" ca="1" si="305"/>
        <v>-27000</v>
      </c>
      <c r="D835" s="46">
        <f ca="1">IF(AB834&gt;0,ROUND(PMT(EvalSheet!$F$92/12,EvalSheet!$F$96*12,-C835),5),0)</f>
        <v>0</v>
      </c>
      <c r="E835" s="6">
        <f t="shared" ca="1" si="299"/>
        <v>0</v>
      </c>
      <c r="F835" s="2">
        <f t="shared" ref="F835:F898" ca="1" si="312">INT(E835)</f>
        <v>0</v>
      </c>
      <c r="G835" s="80">
        <f t="shared" ref="G835:G898" ca="1" si="313">INT((E835-F835)*10)/10</f>
        <v>0</v>
      </c>
      <c r="H835" s="79">
        <f t="shared" ref="H835:H898" ca="1" si="314">E835-F835-G835</f>
        <v>0</v>
      </c>
      <c r="I835" s="80">
        <f t="shared" ref="I835:I898" ca="1" si="315">IF(OR(H835=0.05,H835=0),H835,IF(AND(H835&gt;0.051,H835&lt;0.1),0.1,IF(AND(H835&gt;0.001,H835&lt;0.05),0.05,H835)))</f>
        <v>0</v>
      </c>
      <c r="J835" s="80">
        <f t="shared" ref="J835:J898" ca="1" si="316">F835+G835+I835</f>
        <v>0</v>
      </c>
      <c r="K835" s="6">
        <f t="shared" ca="1" si="300"/>
        <v>0</v>
      </c>
      <c r="L835" s="7">
        <v>0</v>
      </c>
      <c r="M835" s="7">
        <f t="shared" ca="1" si="301"/>
        <v>0</v>
      </c>
      <c r="N835" s="7">
        <f t="shared" ca="1" si="302"/>
        <v>0</v>
      </c>
      <c r="O835" s="7">
        <f t="shared" ca="1" si="303"/>
        <v>0</v>
      </c>
      <c r="P835" s="7">
        <f t="shared" ca="1" si="304"/>
        <v>0</v>
      </c>
      <c r="Q835" s="6">
        <f t="shared" ca="1" si="306"/>
        <v>0</v>
      </c>
      <c r="R835" s="7">
        <f t="shared" ca="1" si="307"/>
        <v>0</v>
      </c>
      <c r="S835" s="2">
        <f t="shared" ref="S835:S898" ca="1" si="317">INT(R835)</f>
        <v>0</v>
      </c>
      <c r="T835" s="80">
        <f t="shared" ref="T835:T898" ca="1" si="318">INT((R835-S835)*10)/10</f>
        <v>0</v>
      </c>
      <c r="U835" s="79">
        <f t="shared" ref="U835:U898" ca="1" si="319">R835-S835-T835</f>
        <v>0</v>
      </c>
      <c r="V835" s="80">
        <f t="shared" ref="V835:V898" ca="1" si="320">IF(OR(U835=0.05,U835=0),U835,IF(AND(U835&gt;0.051,U835&lt;0.1),0.1,IF(AND(U835&gt;0.001,U835&lt;0.05),0.05,U835)))</f>
        <v>0</v>
      </c>
      <c r="W835" s="80">
        <f t="shared" ref="W835:W898" ca="1" si="321">S835+T835+V835</f>
        <v>0</v>
      </c>
      <c r="X835">
        <f t="shared" ca="1" si="308"/>
        <v>0</v>
      </c>
      <c r="Y835" s="35">
        <f t="shared" ca="1" si="298"/>
        <v>0</v>
      </c>
      <c r="Z835" s="35">
        <f t="shared" ca="1" si="309"/>
        <v>0</v>
      </c>
      <c r="AA835" s="42">
        <f t="shared" ca="1" si="310"/>
        <v>0</v>
      </c>
      <c r="AB835" s="42">
        <f t="shared" ca="1" si="311"/>
        <v>0</v>
      </c>
    </row>
    <row r="836" spans="2:28" x14ac:dyDescent="0.25">
      <c r="B836">
        <v>834</v>
      </c>
      <c r="C836" s="35">
        <f t="shared" ca="1" si="305"/>
        <v>-27000</v>
      </c>
      <c r="D836" s="46">
        <f ca="1">IF(AB835&gt;0,ROUND(PMT(EvalSheet!$F$92/12,EvalSheet!$F$96*12,-C836),5),0)</f>
        <v>0</v>
      </c>
      <c r="E836" s="6">
        <f t="shared" ca="1" si="299"/>
        <v>0</v>
      </c>
      <c r="F836" s="2">
        <f t="shared" ca="1" si="312"/>
        <v>0</v>
      </c>
      <c r="G836" s="80">
        <f t="shared" ca="1" si="313"/>
        <v>0</v>
      </c>
      <c r="H836" s="79">
        <f t="shared" ca="1" si="314"/>
        <v>0</v>
      </c>
      <c r="I836" s="80">
        <f t="shared" ca="1" si="315"/>
        <v>0</v>
      </c>
      <c r="J836" s="80">
        <f t="shared" ca="1" si="316"/>
        <v>0</v>
      </c>
      <c r="K836" s="6">
        <f t="shared" ca="1" si="300"/>
        <v>0</v>
      </c>
      <c r="L836" s="7">
        <v>0</v>
      </c>
      <c r="M836" s="7">
        <f t="shared" ca="1" si="301"/>
        <v>0</v>
      </c>
      <c r="N836" s="7">
        <f t="shared" ca="1" si="302"/>
        <v>0</v>
      </c>
      <c r="O836" s="7">
        <f t="shared" ca="1" si="303"/>
        <v>0</v>
      </c>
      <c r="P836" s="7">
        <f t="shared" ca="1" si="304"/>
        <v>0</v>
      </c>
      <c r="Q836" s="6">
        <f t="shared" ca="1" si="306"/>
        <v>0</v>
      </c>
      <c r="R836" s="7">
        <f t="shared" ca="1" si="307"/>
        <v>0</v>
      </c>
      <c r="S836" s="2">
        <f t="shared" ca="1" si="317"/>
        <v>0</v>
      </c>
      <c r="T836" s="80">
        <f t="shared" ca="1" si="318"/>
        <v>0</v>
      </c>
      <c r="U836" s="79">
        <f t="shared" ca="1" si="319"/>
        <v>0</v>
      </c>
      <c r="V836" s="80">
        <f t="shared" ca="1" si="320"/>
        <v>0</v>
      </c>
      <c r="W836" s="80">
        <f t="shared" ca="1" si="321"/>
        <v>0</v>
      </c>
      <c r="X836">
        <f t="shared" ca="1" si="308"/>
        <v>0</v>
      </c>
      <c r="Y836" s="35">
        <f t="shared" ref="Y836:Y899" ca="1" si="322">ROUND(D836+J836+W836+X836,2)</f>
        <v>0</v>
      </c>
      <c r="Z836" s="35">
        <f t="shared" ca="1" si="309"/>
        <v>0</v>
      </c>
      <c r="AA836" s="42">
        <f t="shared" ca="1" si="310"/>
        <v>0</v>
      </c>
      <c r="AB836" s="42">
        <f t="shared" ca="1" si="311"/>
        <v>0</v>
      </c>
    </row>
    <row r="837" spans="2:28" x14ac:dyDescent="0.25">
      <c r="B837">
        <v>835</v>
      </c>
      <c r="C837" s="35">
        <f t="shared" ca="1" si="305"/>
        <v>-27000</v>
      </c>
      <c r="D837" s="46">
        <f ca="1">IF(AB836&gt;0,ROUND(PMT(EvalSheet!$F$92/12,EvalSheet!$F$96*12,-C837),5),0)</f>
        <v>0</v>
      </c>
      <c r="E837" s="6">
        <f t="shared" ref="E837:E900" ca="1" si="323">IF(AB836&gt;0,ROUND(C837*$E$1/1000,2),0)</f>
        <v>0</v>
      </c>
      <c r="F837" s="2">
        <f t="shared" ca="1" si="312"/>
        <v>0</v>
      </c>
      <c r="G837" s="80">
        <f t="shared" ca="1" si="313"/>
        <v>0</v>
      </c>
      <c r="H837" s="79">
        <f t="shared" ca="1" si="314"/>
        <v>0</v>
      </c>
      <c r="I837" s="80">
        <f t="shared" ca="1" si="315"/>
        <v>0</v>
      </c>
      <c r="J837" s="80">
        <f t="shared" ca="1" si="316"/>
        <v>0</v>
      </c>
      <c r="K837" s="6">
        <f t="shared" ref="K837:K900" ca="1" si="324">IF(AB836&gt;0,ROUND($D$1*$K$1,2),0)</f>
        <v>0</v>
      </c>
      <c r="L837" s="7">
        <v>0</v>
      </c>
      <c r="M837" s="7">
        <f t="shared" ref="M837:M900" ca="1" si="325">IF(AB836&gt;0,ROUND($D$1*$M$1,2),0)</f>
        <v>0</v>
      </c>
      <c r="N837" s="7">
        <f t="shared" ref="N837:N900" ca="1" si="326">IF(AB836&gt;0,ROUND($D$1*$N$1,2),0)</f>
        <v>0</v>
      </c>
      <c r="O837" s="7">
        <f t="shared" ref="O837:O900" ca="1" si="327">IF(AB836&gt;0,ROUND($D$1*$O$1,2),0)</f>
        <v>0</v>
      </c>
      <c r="P837" s="7">
        <f t="shared" ref="P837:P900" ca="1" si="328">IF(AB836&gt;0,ROUND($D$1*$P$1,2),0)</f>
        <v>0</v>
      </c>
      <c r="Q837" s="6">
        <f t="shared" ca="1" si="306"/>
        <v>0</v>
      </c>
      <c r="R837" s="7">
        <f t="shared" ca="1" si="307"/>
        <v>0</v>
      </c>
      <c r="S837" s="2">
        <f t="shared" ca="1" si="317"/>
        <v>0</v>
      </c>
      <c r="T837" s="80">
        <f t="shared" ca="1" si="318"/>
        <v>0</v>
      </c>
      <c r="U837" s="79">
        <f t="shared" ca="1" si="319"/>
        <v>0</v>
      </c>
      <c r="V837" s="80">
        <f t="shared" ca="1" si="320"/>
        <v>0</v>
      </c>
      <c r="W837" s="80">
        <f t="shared" ca="1" si="321"/>
        <v>0</v>
      </c>
      <c r="X837">
        <f t="shared" ca="1" si="308"/>
        <v>0</v>
      </c>
      <c r="Y837" s="35">
        <f t="shared" ca="1" si="322"/>
        <v>0</v>
      </c>
      <c r="Z837" s="35">
        <f t="shared" ca="1" si="309"/>
        <v>0</v>
      </c>
      <c r="AA837" s="42">
        <f t="shared" ca="1" si="310"/>
        <v>0</v>
      </c>
      <c r="AB837" s="42">
        <f t="shared" ca="1" si="311"/>
        <v>0</v>
      </c>
    </row>
    <row r="838" spans="2:28" x14ac:dyDescent="0.25">
      <c r="B838">
        <v>836</v>
      </c>
      <c r="C838" s="35">
        <f t="shared" ca="1" si="305"/>
        <v>-27000</v>
      </c>
      <c r="D838" s="46">
        <f ca="1">IF(AB837&gt;0,ROUND(PMT(EvalSheet!$F$92/12,EvalSheet!$F$96*12,-C838),5),0)</f>
        <v>0</v>
      </c>
      <c r="E838" s="6">
        <f t="shared" ca="1" si="323"/>
        <v>0</v>
      </c>
      <c r="F838" s="2">
        <f t="shared" ca="1" si="312"/>
        <v>0</v>
      </c>
      <c r="G838" s="80">
        <f t="shared" ca="1" si="313"/>
        <v>0</v>
      </c>
      <c r="H838" s="79">
        <f t="shared" ca="1" si="314"/>
        <v>0</v>
      </c>
      <c r="I838" s="80">
        <f t="shared" ca="1" si="315"/>
        <v>0</v>
      </c>
      <c r="J838" s="80">
        <f t="shared" ca="1" si="316"/>
        <v>0</v>
      </c>
      <c r="K838" s="6">
        <f t="shared" ca="1" si="324"/>
        <v>0</v>
      </c>
      <c r="L838" s="7">
        <v>0</v>
      </c>
      <c r="M838" s="7">
        <f t="shared" ca="1" si="325"/>
        <v>0</v>
      </c>
      <c r="N838" s="7">
        <f t="shared" ca="1" si="326"/>
        <v>0</v>
      </c>
      <c r="O838" s="7">
        <f t="shared" ca="1" si="327"/>
        <v>0</v>
      </c>
      <c r="P838" s="7">
        <f t="shared" ca="1" si="328"/>
        <v>0</v>
      </c>
      <c r="Q838" s="6">
        <f t="shared" ca="1" si="306"/>
        <v>0</v>
      </c>
      <c r="R838" s="7">
        <f t="shared" ca="1" si="307"/>
        <v>0</v>
      </c>
      <c r="S838" s="2">
        <f t="shared" ca="1" si="317"/>
        <v>0</v>
      </c>
      <c r="T838" s="80">
        <f t="shared" ca="1" si="318"/>
        <v>0</v>
      </c>
      <c r="U838" s="79">
        <f t="shared" ca="1" si="319"/>
        <v>0</v>
      </c>
      <c r="V838" s="80">
        <f t="shared" ca="1" si="320"/>
        <v>0</v>
      </c>
      <c r="W838" s="80">
        <f t="shared" ca="1" si="321"/>
        <v>0</v>
      </c>
      <c r="X838">
        <f t="shared" ca="1" si="308"/>
        <v>0</v>
      </c>
      <c r="Y838" s="35">
        <f t="shared" ca="1" si="322"/>
        <v>0</v>
      </c>
      <c r="Z838" s="35">
        <f t="shared" ca="1" si="309"/>
        <v>0</v>
      </c>
      <c r="AA838" s="42">
        <f t="shared" ca="1" si="310"/>
        <v>0</v>
      </c>
      <c r="AB838" s="42">
        <f t="shared" ca="1" si="311"/>
        <v>0</v>
      </c>
    </row>
    <row r="839" spans="2:28" x14ac:dyDescent="0.25">
      <c r="B839">
        <v>837</v>
      </c>
      <c r="C839" s="35">
        <f t="shared" ref="C839:C902" ca="1" si="329">IF(AB838&gt;0,C838-1000,C838)</f>
        <v>-27000</v>
      </c>
      <c r="D839" s="46">
        <f ca="1">IF(AB838&gt;0,ROUND(PMT(EvalSheet!$F$92/12,EvalSheet!$F$96*12,-C839),5),0)</f>
        <v>0</v>
      </c>
      <c r="E839" s="6">
        <f t="shared" ca="1" si="323"/>
        <v>0</v>
      </c>
      <c r="F839" s="2">
        <f t="shared" ca="1" si="312"/>
        <v>0</v>
      </c>
      <c r="G839" s="80">
        <f t="shared" ca="1" si="313"/>
        <v>0</v>
      </c>
      <c r="H839" s="79">
        <f t="shared" ca="1" si="314"/>
        <v>0</v>
      </c>
      <c r="I839" s="80">
        <f t="shared" ca="1" si="315"/>
        <v>0</v>
      </c>
      <c r="J839" s="80">
        <f t="shared" ca="1" si="316"/>
        <v>0</v>
      </c>
      <c r="K839" s="6">
        <f t="shared" ca="1" si="324"/>
        <v>0</v>
      </c>
      <c r="L839" s="7">
        <v>0</v>
      </c>
      <c r="M839" s="7">
        <f t="shared" ca="1" si="325"/>
        <v>0</v>
      </c>
      <c r="N839" s="7">
        <f t="shared" ca="1" si="326"/>
        <v>0</v>
      </c>
      <c r="O839" s="7">
        <f t="shared" ca="1" si="327"/>
        <v>0</v>
      </c>
      <c r="P839" s="7">
        <f t="shared" ca="1" si="328"/>
        <v>0</v>
      </c>
      <c r="Q839" s="6">
        <f t="shared" ref="Q839:Q902" ca="1" si="330">IF(AB838&gt;0,K839+SUM(M839:P839),0)</f>
        <v>0</v>
      </c>
      <c r="R839" s="7">
        <f t="shared" ref="R839:R902" ca="1" si="331">IF(AB838&gt;0,ROUND(Q839/12,2),0)</f>
        <v>0</v>
      </c>
      <c r="S839" s="2">
        <f t="shared" ca="1" si="317"/>
        <v>0</v>
      </c>
      <c r="T839" s="80">
        <f t="shared" ca="1" si="318"/>
        <v>0</v>
      </c>
      <c r="U839" s="79">
        <f t="shared" ca="1" si="319"/>
        <v>0</v>
      </c>
      <c r="V839" s="80">
        <f t="shared" ca="1" si="320"/>
        <v>0</v>
      </c>
      <c r="W839" s="80">
        <f t="shared" ca="1" si="321"/>
        <v>0</v>
      </c>
      <c r="X839">
        <f t="shared" ref="X839:X902" ca="1" si="332">IF(AB838&gt;0,X838,0)</f>
        <v>0</v>
      </c>
      <c r="Y839" s="35">
        <f t="shared" ca="1" si="322"/>
        <v>0</v>
      </c>
      <c r="Z839" s="35">
        <f t="shared" ref="Z839:Z902" ca="1" si="333">IF(AND(Y839&gt;0,Y840=0),Y839,0)</f>
        <v>0</v>
      </c>
      <c r="AA839" s="42">
        <f t="shared" ref="AA839:AA902" ca="1" si="334">IF(AB838&gt;0,AA838,0)</f>
        <v>0</v>
      </c>
      <c r="AB839" s="42">
        <f t="shared" ref="AB839:AB902" ca="1" si="335">IF(ROUND(Y839-AA839,2)&gt;0,ROUND(Y839-AA839,2),0)</f>
        <v>0</v>
      </c>
    </row>
    <row r="840" spans="2:28" x14ac:dyDescent="0.25">
      <c r="B840">
        <v>838</v>
      </c>
      <c r="C840" s="35">
        <f t="shared" ca="1" si="329"/>
        <v>-27000</v>
      </c>
      <c r="D840" s="46">
        <f ca="1">IF(AB839&gt;0,ROUND(PMT(EvalSheet!$F$92/12,EvalSheet!$F$96*12,-C840),5),0)</f>
        <v>0</v>
      </c>
      <c r="E840" s="6">
        <f t="shared" ca="1" si="323"/>
        <v>0</v>
      </c>
      <c r="F840" s="2">
        <f t="shared" ca="1" si="312"/>
        <v>0</v>
      </c>
      <c r="G840" s="80">
        <f t="shared" ca="1" si="313"/>
        <v>0</v>
      </c>
      <c r="H840" s="79">
        <f t="shared" ca="1" si="314"/>
        <v>0</v>
      </c>
      <c r="I840" s="80">
        <f t="shared" ca="1" si="315"/>
        <v>0</v>
      </c>
      <c r="J840" s="80">
        <f t="shared" ca="1" si="316"/>
        <v>0</v>
      </c>
      <c r="K840" s="6">
        <f t="shared" ca="1" si="324"/>
        <v>0</v>
      </c>
      <c r="L840" s="7">
        <v>0</v>
      </c>
      <c r="M840" s="7">
        <f t="shared" ca="1" si="325"/>
        <v>0</v>
      </c>
      <c r="N840" s="7">
        <f t="shared" ca="1" si="326"/>
        <v>0</v>
      </c>
      <c r="O840" s="7">
        <f t="shared" ca="1" si="327"/>
        <v>0</v>
      </c>
      <c r="P840" s="7">
        <f t="shared" ca="1" si="328"/>
        <v>0</v>
      </c>
      <c r="Q840" s="6">
        <f t="shared" ca="1" si="330"/>
        <v>0</v>
      </c>
      <c r="R840" s="7">
        <f t="shared" ca="1" si="331"/>
        <v>0</v>
      </c>
      <c r="S840" s="2">
        <f t="shared" ca="1" si="317"/>
        <v>0</v>
      </c>
      <c r="T840" s="80">
        <f t="shared" ca="1" si="318"/>
        <v>0</v>
      </c>
      <c r="U840" s="79">
        <f t="shared" ca="1" si="319"/>
        <v>0</v>
      </c>
      <c r="V840" s="80">
        <f t="shared" ca="1" si="320"/>
        <v>0</v>
      </c>
      <c r="W840" s="80">
        <f t="shared" ca="1" si="321"/>
        <v>0</v>
      </c>
      <c r="X840">
        <f t="shared" ca="1" si="332"/>
        <v>0</v>
      </c>
      <c r="Y840" s="35">
        <f t="shared" ca="1" si="322"/>
        <v>0</v>
      </c>
      <c r="Z840" s="35">
        <f t="shared" ca="1" si="333"/>
        <v>0</v>
      </c>
      <c r="AA840" s="42">
        <f t="shared" ca="1" si="334"/>
        <v>0</v>
      </c>
      <c r="AB840" s="42">
        <f t="shared" ca="1" si="335"/>
        <v>0</v>
      </c>
    </row>
    <row r="841" spans="2:28" x14ac:dyDescent="0.25">
      <c r="B841">
        <v>839</v>
      </c>
      <c r="C841" s="35">
        <f t="shared" ca="1" si="329"/>
        <v>-27000</v>
      </c>
      <c r="D841" s="46">
        <f ca="1">IF(AB840&gt;0,ROUND(PMT(EvalSheet!$F$92/12,EvalSheet!$F$96*12,-C841),5),0)</f>
        <v>0</v>
      </c>
      <c r="E841" s="6">
        <f t="shared" ca="1" si="323"/>
        <v>0</v>
      </c>
      <c r="F841" s="2">
        <f t="shared" ca="1" si="312"/>
        <v>0</v>
      </c>
      <c r="G841" s="80">
        <f t="shared" ca="1" si="313"/>
        <v>0</v>
      </c>
      <c r="H841" s="79">
        <f t="shared" ca="1" si="314"/>
        <v>0</v>
      </c>
      <c r="I841" s="80">
        <f t="shared" ca="1" si="315"/>
        <v>0</v>
      </c>
      <c r="J841" s="80">
        <f t="shared" ca="1" si="316"/>
        <v>0</v>
      </c>
      <c r="K841" s="6">
        <f t="shared" ca="1" si="324"/>
        <v>0</v>
      </c>
      <c r="L841" s="7">
        <v>0</v>
      </c>
      <c r="M841" s="7">
        <f t="shared" ca="1" si="325"/>
        <v>0</v>
      </c>
      <c r="N841" s="7">
        <f t="shared" ca="1" si="326"/>
        <v>0</v>
      </c>
      <c r="O841" s="7">
        <f t="shared" ca="1" si="327"/>
        <v>0</v>
      </c>
      <c r="P841" s="7">
        <f t="shared" ca="1" si="328"/>
        <v>0</v>
      </c>
      <c r="Q841" s="6">
        <f t="shared" ca="1" si="330"/>
        <v>0</v>
      </c>
      <c r="R841" s="7">
        <f t="shared" ca="1" si="331"/>
        <v>0</v>
      </c>
      <c r="S841" s="2">
        <f t="shared" ca="1" si="317"/>
        <v>0</v>
      </c>
      <c r="T841" s="80">
        <f t="shared" ca="1" si="318"/>
        <v>0</v>
      </c>
      <c r="U841" s="79">
        <f t="shared" ca="1" si="319"/>
        <v>0</v>
      </c>
      <c r="V841" s="80">
        <f t="shared" ca="1" si="320"/>
        <v>0</v>
      </c>
      <c r="W841" s="80">
        <f t="shared" ca="1" si="321"/>
        <v>0</v>
      </c>
      <c r="X841">
        <f t="shared" ca="1" si="332"/>
        <v>0</v>
      </c>
      <c r="Y841" s="35">
        <f t="shared" ca="1" si="322"/>
        <v>0</v>
      </c>
      <c r="Z841" s="35">
        <f t="shared" ca="1" si="333"/>
        <v>0</v>
      </c>
      <c r="AA841" s="42">
        <f t="shared" ca="1" si="334"/>
        <v>0</v>
      </c>
      <c r="AB841" s="42">
        <f t="shared" ca="1" si="335"/>
        <v>0</v>
      </c>
    </row>
    <row r="842" spans="2:28" x14ac:dyDescent="0.25">
      <c r="B842">
        <v>840</v>
      </c>
      <c r="C842" s="35">
        <f t="shared" ca="1" si="329"/>
        <v>-27000</v>
      </c>
      <c r="D842" s="46">
        <f ca="1">IF(AB841&gt;0,ROUND(PMT(EvalSheet!$F$92/12,EvalSheet!$F$96*12,-C842),5),0)</f>
        <v>0</v>
      </c>
      <c r="E842" s="6">
        <f t="shared" ca="1" si="323"/>
        <v>0</v>
      </c>
      <c r="F842" s="2">
        <f t="shared" ca="1" si="312"/>
        <v>0</v>
      </c>
      <c r="G842" s="80">
        <f t="shared" ca="1" si="313"/>
        <v>0</v>
      </c>
      <c r="H842" s="79">
        <f t="shared" ca="1" si="314"/>
        <v>0</v>
      </c>
      <c r="I842" s="80">
        <f t="shared" ca="1" si="315"/>
        <v>0</v>
      </c>
      <c r="J842" s="80">
        <f t="shared" ca="1" si="316"/>
        <v>0</v>
      </c>
      <c r="K842" s="6">
        <f t="shared" ca="1" si="324"/>
        <v>0</v>
      </c>
      <c r="L842" s="7">
        <v>0</v>
      </c>
      <c r="M842" s="7">
        <f t="shared" ca="1" si="325"/>
        <v>0</v>
      </c>
      <c r="N842" s="7">
        <f t="shared" ca="1" si="326"/>
        <v>0</v>
      </c>
      <c r="O842" s="7">
        <f t="shared" ca="1" si="327"/>
        <v>0</v>
      </c>
      <c r="P842" s="7">
        <f t="shared" ca="1" si="328"/>
        <v>0</v>
      </c>
      <c r="Q842" s="6">
        <f t="shared" ca="1" si="330"/>
        <v>0</v>
      </c>
      <c r="R842" s="7">
        <f t="shared" ca="1" si="331"/>
        <v>0</v>
      </c>
      <c r="S842" s="2">
        <f t="shared" ca="1" si="317"/>
        <v>0</v>
      </c>
      <c r="T842" s="80">
        <f t="shared" ca="1" si="318"/>
        <v>0</v>
      </c>
      <c r="U842" s="79">
        <f t="shared" ca="1" si="319"/>
        <v>0</v>
      </c>
      <c r="V842" s="80">
        <f t="shared" ca="1" si="320"/>
        <v>0</v>
      </c>
      <c r="W842" s="80">
        <f t="shared" ca="1" si="321"/>
        <v>0</v>
      </c>
      <c r="X842">
        <f t="shared" ca="1" si="332"/>
        <v>0</v>
      </c>
      <c r="Y842" s="35">
        <f t="shared" ca="1" si="322"/>
        <v>0</v>
      </c>
      <c r="Z842" s="35">
        <f t="shared" ca="1" si="333"/>
        <v>0</v>
      </c>
      <c r="AA842" s="42">
        <f t="shared" ca="1" si="334"/>
        <v>0</v>
      </c>
      <c r="AB842" s="42">
        <f t="shared" ca="1" si="335"/>
        <v>0</v>
      </c>
    </row>
    <row r="843" spans="2:28" x14ac:dyDescent="0.25">
      <c r="B843">
        <v>841</v>
      </c>
      <c r="C843" s="35">
        <f t="shared" ca="1" si="329"/>
        <v>-27000</v>
      </c>
      <c r="D843" s="46">
        <f ca="1">IF(AB842&gt;0,ROUND(PMT(EvalSheet!$F$92/12,EvalSheet!$F$96*12,-C843),5),0)</f>
        <v>0</v>
      </c>
      <c r="E843" s="6">
        <f t="shared" ca="1" si="323"/>
        <v>0</v>
      </c>
      <c r="F843" s="2">
        <f t="shared" ca="1" si="312"/>
        <v>0</v>
      </c>
      <c r="G843" s="80">
        <f t="shared" ca="1" si="313"/>
        <v>0</v>
      </c>
      <c r="H843" s="79">
        <f t="shared" ca="1" si="314"/>
        <v>0</v>
      </c>
      <c r="I843" s="80">
        <f t="shared" ca="1" si="315"/>
        <v>0</v>
      </c>
      <c r="J843" s="80">
        <f t="shared" ca="1" si="316"/>
        <v>0</v>
      </c>
      <c r="K843" s="6">
        <f t="shared" ca="1" si="324"/>
        <v>0</v>
      </c>
      <c r="L843" s="7">
        <v>0</v>
      </c>
      <c r="M843" s="7">
        <f t="shared" ca="1" si="325"/>
        <v>0</v>
      </c>
      <c r="N843" s="7">
        <f t="shared" ca="1" si="326"/>
        <v>0</v>
      </c>
      <c r="O843" s="7">
        <f t="shared" ca="1" si="327"/>
        <v>0</v>
      </c>
      <c r="P843" s="7">
        <f t="shared" ca="1" si="328"/>
        <v>0</v>
      </c>
      <c r="Q843" s="6">
        <f t="shared" ca="1" si="330"/>
        <v>0</v>
      </c>
      <c r="R843" s="7">
        <f t="shared" ca="1" si="331"/>
        <v>0</v>
      </c>
      <c r="S843" s="2">
        <f t="shared" ca="1" si="317"/>
        <v>0</v>
      </c>
      <c r="T843" s="80">
        <f t="shared" ca="1" si="318"/>
        <v>0</v>
      </c>
      <c r="U843" s="79">
        <f t="shared" ca="1" si="319"/>
        <v>0</v>
      </c>
      <c r="V843" s="80">
        <f t="shared" ca="1" si="320"/>
        <v>0</v>
      </c>
      <c r="W843" s="80">
        <f t="shared" ca="1" si="321"/>
        <v>0</v>
      </c>
      <c r="X843">
        <f t="shared" ca="1" si="332"/>
        <v>0</v>
      </c>
      <c r="Y843" s="35">
        <f t="shared" ca="1" si="322"/>
        <v>0</v>
      </c>
      <c r="Z843" s="35">
        <f t="shared" ca="1" si="333"/>
        <v>0</v>
      </c>
      <c r="AA843" s="42">
        <f t="shared" ca="1" si="334"/>
        <v>0</v>
      </c>
      <c r="AB843" s="42">
        <f t="shared" ca="1" si="335"/>
        <v>0</v>
      </c>
    </row>
    <row r="844" spans="2:28" x14ac:dyDescent="0.25">
      <c r="B844">
        <v>842</v>
      </c>
      <c r="C844" s="35">
        <f t="shared" ca="1" si="329"/>
        <v>-27000</v>
      </c>
      <c r="D844" s="46">
        <f ca="1">IF(AB843&gt;0,ROUND(PMT(EvalSheet!$F$92/12,EvalSheet!$F$96*12,-C844),5),0)</f>
        <v>0</v>
      </c>
      <c r="E844" s="6">
        <f t="shared" ca="1" si="323"/>
        <v>0</v>
      </c>
      <c r="F844" s="2">
        <f t="shared" ca="1" si="312"/>
        <v>0</v>
      </c>
      <c r="G844" s="80">
        <f t="shared" ca="1" si="313"/>
        <v>0</v>
      </c>
      <c r="H844" s="79">
        <f t="shared" ca="1" si="314"/>
        <v>0</v>
      </c>
      <c r="I844" s="80">
        <f t="shared" ca="1" si="315"/>
        <v>0</v>
      </c>
      <c r="J844" s="80">
        <f t="shared" ca="1" si="316"/>
        <v>0</v>
      </c>
      <c r="K844" s="6">
        <f t="shared" ca="1" si="324"/>
        <v>0</v>
      </c>
      <c r="L844" s="7">
        <v>0</v>
      </c>
      <c r="M844" s="7">
        <f t="shared" ca="1" si="325"/>
        <v>0</v>
      </c>
      <c r="N844" s="7">
        <f t="shared" ca="1" si="326"/>
        <v>0</v>
      </c>
      <c r="O844" s="7">
        <f t="shared" ca="1" si="327"/>
        <v>0</v>
      </c>
      <c r="P844" s="7">
        <f t="shared" ca="1" si="328"/>
        <v>0</v>
      </c>
      <c r="Q844" s="6">
        <f t="shared" ca="1" si="330"/>
        <v>0</v>
      </c>
      <c r="R844" s="7">
        <f t="shared" ca="1" si="331"/>
        <v>0</v>
      </c>
      <c r="S844" s="2">
        <f t="shared" ca="1" si="317"/>
        <v>0</v>
      </c>
      <c r="T844" s="80">
        <f t="shared" ca="1" si="318"/>
        <v>0</v>
      </c>
      <c r="U844" s="79">
        <f t="shared" ca="1" si="319"/>
        <v>0</v>
      </c>
      <c r="V844" s="80">
        <f t="shared" ca="1" si="320"/>
        <v>0</v>
      </c>
      <c r="W844" s="80">
        <f t="shared" ca="1" si="321"/>
        <v>0</v>
      </c>
      <c r="X844">
        <f t="shared" ca="1" si="332"/>
        <v>0</v>
      </c>
      <c r="Y844" s="35">
        <f t="shared" ca="1" si="322"/>
        <v>0</v>
      </c>
      <c r="Z844" s="35">
        <f t="shared" ca="1" si="333"/>
        <v>0</v>
      </c>
      <c r="AA844" s="42">
        <f t="shared" ca="1" si="334"/>
        <v>0</v>
      </c>
      <c r="AB844" s="42">
        <f t="shared" ca="1" si="335"/>
        <v>0</v>
      </c>
    </row>
    <row r="845" spans="2:28" x14ac:dyDescent="0.25">
      <c r="B845">
        <v>843</v>
      </c>
      <c r="C845" s="35">
        <f t="shared" ca="1" si="329"/>
        <v>-27000</v>
      </c>
      <c r="D845" s="46">
        <f ca="1">IF(AB844&gt;0,ROUND(PMT(EvalSheet!$F$92/12,EvalSheet!$F$96*12,-C845),5),0)</f>
        <v>0</v>
      </c>
      <c r="E845" s="6">
        <f t="shared" ca="1" si="323"/>
        <v>0</v>
      </c>
      <c r="F845" s="2">
        <f t="shared" ca="1" si="312"/>
        <v>0</v>
      </c>
      <c r="G845" s="80">
        <f t="shared" ca="1" si="313"/>
        <v>0</v>
      </c>
      <c r="H845" s="79">
        <f t="shared" ca="1" si="314"/>
        <v>0</v>
      </c>
      <c r="I845" s="80">
        <f t="shared" ca="1" si="315"/>
        <v>0</v>
      </c>
      <c r="J845" s="80">
        <f t="shared" ca="1" si="316"/>
        <v>0</v>
      </c>
      <c r="K845" s="6">
        <f t="shared" ca="1" si="324"/>
        <v>0</v>
      </c>
      <c r="L845" s="7">
        <v>0</v>
      </c>
      <c r="M845" s="7">
        <f t="shared" ca="1" si="325"/>
        <v>0</v>
      </c>
      <c r="N845" s="7">
        <f t="shared" ca="1" si="326"/>
        <v>0</v>
      </c>
      <c r="O845" s="7">
        <f t="shared" ca="1" si="327"/>
        <v>0</v>
      </c>
      <c r="P845" s="7">
        <f t="shared" ca="1" si="328"/>
        <v>0</v>
      </c>
      <c r="Q845" s="6">
        <f t="shared" ca="1" si="330"/>
        <v>0</v>
      </c>
      <c r="R845" s="7">
        <f t="shared" ca="1" si="331"/>
        <v>0</v>
      </c>
      <c r="S845" s="2">
        <f t="shared" ca="1" si="317"/>
        <v>0</v>
      </c>
      <c r="T845" s="80">
        <f t="shared" ca="1" si="318"/>
        <v>0</v>
      </c>
      <c r="U845" s="79">
        <f t="shared" ca="1" si="319"/>
        <v>0</v>
      </c>
      <c r="V845" s="80">
        <f t="shared" ca="1" si="320"/>
        <v>0</v>
      </c>
      <c r="W845" s="80">
        <f t="shared" ca="1" si="321"/>
        <v>0</v>
      </c>
      <c r="X845">
        <f t="shared" ca="1" si="332"/>
        <v>0</v>
      </c>
      <c r="Y845" s="35">
        <f t="shared" ca="1" si="322"/>
        <v>0</v>
      </c>
      <c r="Z845" s="35">
        <f t="shared" ca="1" si="333"/>
        <v>0</v>
      </c>
      <c r="AA845" s="42">
        <f t="shared" ca="1" si="334"/>
        <v>0</v>
      </c>
      <c r="AB845" s="42">
        <f t="shared" ca="1" si="335"/>
        <v>0</v>
      </c>
    </row>
    <row r="846" spans="2:28" x14ac:dyDescent="0.25">
      <c r="B846">
        <v>844</v>
      </c>
      <c r="C846" s="35">
        <f t="shared" ca="1" si="329"/>
        <v>-27000</v>
      </c>
      <c r="D846" s="46">
        <f ca="1">IF(AB845&gt;0,ROUND(PMT(EvalSheet!$F$92/12,EvalSheet!$F$96*12,-C846),5),0)</f>
        <v>0</v>
      </c>
      <c r="E846" s="6">
        <f t="shared" ca="1" si="323"/>
        <v>0</v>
      </c>
      <c r="F846" s="2">
        <f t="shared" ca="1" si="312"/>
        <v>0</v>
      </c>
      <c r="G846" s="80">
        <f t="shared" ca="1" si="313"/>
        <v>0</v>
      </c>
      <c r="H846" s="79">
        <f t="shared" ca="1" si="314"/>
        <v>0</v>
      </c>
      <c r="I846" s="80">
        <f t="shared" ca="1" si="315"/>
        <v>0</v>
      </c>
      <c r="J846" s="80">
        <f t="shared" ca="1" si="316"/>
        <v>0</v>
      </c>
      <c r="K846" s="6">
        <f t="shared" ca="1" si="324"/>
        <v>0</v>
      </c>
      <c r="L846" s="7">
        <v>0</v>
      </c>
      <c r="M846" s="7">
        <f t="shared" ca="1" si="325"/>
        <v>0</v>
      </c>
      <c r="N846" s="7">
        <f t="shared" ca="1" si="326"/>
        <v>0</v>
      </c>
      <c r="O846" s="7">
        <f t="shared" ca="1" si="327"/>
        <v>0</v>
      </c>
      <c r="P846" s="7">
        <f t="shared" ca="1" si="328"/>
        <v>0</v>
      </c>
      <c r="Q846" s="6">
        <f t="shared" ca="1" si="330"/>
        <v>0</v>
      </c>
      <c r="R846" s="7">
        <f t="shared" ca="1" si="331"/>
        <v>0</v>
      </c>
      <c r="S846" s="2">
        <f t="shared" ca="1" si="317"/>
        <v>0</v>
      </c>
      <c r="T846" s="80">
        <f t="shared" ca="1" si="318"/>
        <v>0</v>
      </c>
      <c r="U846" s="79">
        <f t="shared" ca="1" si="319"/>
        <v>0</v>
      </c>
      <c r="V846" s="80">
        <f t="shared" ca="1" si="320"/>
        <v>0</v>
      </c>
      <c r="W846" s="80">
        <f t="shared" ca="1" si="321"/>
        <v>0</v>
      </c>
      <c r="X846">
        <f t="shared" ca="1" si="332"/>
        <v>0</v>
      </c>
      <c r="Y846" s="35">
        <f t="shared" ca="1" si="322"/>
        <v>0</v>
      </c>
      <c r="Z846" s="35">
        <f t="shared" ca="1" si="333"/>
        <v>0</v>
      </c>
      <c r="AA846" s="42">
        <f t="shared" ca="1" si="334"/>
        <v>0</v>
      </c>
      <c r="AB846" s="42">
        <f t="shared" ca="1" si="335"/>
        <v>0</v>
      </c>
    </row>
    <row r="847" spans="2:28" x14ac:dyDescent="0.25">
      <c r="B847">
        <v>845</v>
      </c>
      <c r="C847" s="35">
        <f t="shared" ca="1" si="329"/>
        <v>-27000</v>
      </c>
      <c r="D847" s="46">
        <f ca="1">IF(AB846&gt;0,ROUND(PMT(EvalSheet!$F$92/12,EvalSheet!$F$96*12,-C847),5),0)</f>
        <v>0</v>
      </c>
      <c r="E847" s="6">
        <f t="shared" ca="1" si="323"/>
        <v>0</v>
      </c>
      <c r="F847" s="2">
        <f t="shared" ca="1" si="312"/>
        <v>0</v>
      </c>
      <c r="G847" s="80">
        <f t="shared" ca="1" si="313"/>
        <v>0</v>
      </c>
      <c r="H847" s="79">
        <f t="shared" ca="1" si="314"/>
        <v>0</v>
      </c>
      <c r="I847" s="80">
        <f t="shared" ca="1" si="315"/>
        <v>0</v>
      </c>
      <c r="J847" s="80">
        <f t="shared" ca="1" si="316"/>
        <v>0</v>
      </c>
      <c r="K847" s="6">
        <f t="shared" ca="1" si="324"/>
        <v>0</v>
      </c>
      <c r="L847" s="7">
        <v>0</v>
      </c>
      <c r="M847" s="7">
        <f t="shared" ca="1" si="325"/>
        <v>0</v>
      </c>
      <c r="N847" s="7">
        <f t="shared" ca="1" si="326"/>
        <v>0</v>
      </c>
      <c r="O847" s="7">
        <f t="shared" ca="1" si="327"/>
        <v>0</v>
      </c>
      <c r="P847" s="7">
        <f t="shared" ca="1" si="328"/>
        <v>0</v>
      </c>
      <c r="Q847" s="6">
        <f t="shared" ca="1" si="330"/>
        <v>0</v>
      </c>
      <c r="R847" s="7">
        <f t="shared" ca="1" si="331"/>
        <v>0</v>
      </c>
      <c r="S847" s="2">
        <f t="shared" ca="1" si="317"/>
        <v>0</v>
      </c>
      <c r="T847" s="80">
        <f t="shared" ca="1" si="318"/>
        <v>0</v>
      </c>
      <c r="U847" s="79">
        <f t="shared" ca="1" si="319"/>
        <v>0</v>
      </c>
      <c r="V847" s="80">
        <f t="shared" ca="1" si="320"/>
        <v>0</v>
      </c>
      <c r="W847" s="80">
        <f t="shared" ca="1" si="321"/>
        <v>0</v>
      </c>
      <c r="X847">
        <f t="shared" ca="1" si="332"/>
        <v>0</v>
      </c>
      <c r="Y847" s="35">
        <f t="shared" ca="1" si="322"/>
        <v>0</v>
      </c>
      <c r="Z847" s="35">
        <f t="shared" ca="1" si="333"/>
        <v>0</v>
      </c>
      <c r="AA847" s="42">
        <f t="shared" ca="1" si="334"/>
        <v>0</v>
      </c>
      <c r="AB847" s="42">
        <f t="shared" ca="1" si="335"/>
        <v>0</v>
      </c>
    </row>
    <row r="848" spans="2:28" x14ac:dyDescent="0.25">
      <c r="B848">
        <v>846</v>
      </c>
      <c r="C848" s="35">
        <f t="shared" ca="1" si="329"/>
        <v>-27000</v>
      </c>
      <c r="D848" s="46">
        <f ca="1">IF(AB847&gt;0,ROUND(PMT(EvalSheet!$F$92/12,EvalSheet!$F$96*12,-C848),5),0)</f>
        <v>0</v>
      </c>
      <c r="E848" s="6">
        <f t="shared" ca="1" si="323"/>
        <v>0</v>
      </c>
      <c r="F848" s="2">
        <f t="shared" ca="1" si="312"/>
        <v>0</v>
      </c>
      <c r="G848" s="80">
        <f t="shared" ca="1" si="313"/>
        <v>0</v>
      </c>
      <c r="H848" s="79">
        <f t="shared" ca="1" si="314"/>
        <v>0</v>
      </c>
      <c r="I848" s="80">
        <f t="shared" ca="1" si="315"/>
        <v>0</v>
      </c>
      <c r="J848" s="80">
        <f t="shared" ca="1" si="316"/>
        <v>0</v>
      </c>
      <c r="K848" s="6">
        <f t="shared" ca="1" si="324"/>
        <v>0</v>
      </c>
      <c r="L848" s="7">
        <v>0</v>
      </c>
      <c r="M848" s="7">
        <f t="shared" ca="1" si="325"/>
        <v>0</v>
      </c>
      <c r="N848" s="7">
        <f t="shared" ca="1" si="326"/>
        <v>0</v>
      </c>
      <c r="O848" s="7">
        <f t="shared" ca="1" si="327"/>
        <v>0</v>
      </c>
      <c r="P848" s="7">
        <f t="shared" ca="1" si="328"/>
        <v>0</v>
      </c>
      <c r="Q848" s="6">
        <f t="shared" ca="1" si="330"/>
        <v>0</v>
      </c>
      <c r="R848" s="7">
        <f t="shared" ca="1" si="331"/>
        <v>0</v>
      </c>
      <c r="S848" s="2">
        <f t="shared" ca="1" si="317"/>
        <v>0</v>
      </c>
      <c r="T848" s="80">
        <f t="shared" ca="1" si="318"/>
        <v>0</v>
      </c>
      <c r="U848" s="79">
        <f t="shared" ca="1" si="319"/>
        <v>0</v>
      </c>
      <c r="V848" s="80">
        <f t="shared" ca="1" si="320"/>
        <v>0</v>
      </c>
      <c r="W848" s="80">
        <f t="shared" ca="1" si="321"/>
        <v>0</v>
      </c>
      <c r="X848">
        <f t="shared" ca="1" si="332"/>
        <v>0</v>
      </c>
      <c r="Y848" s="35">
        <f t="shared" ca="1" si="322"/>
        <v>0</v>
      </c>
      <c r="Z848" s="35">
        <f t="shared" ca="1" si="333"/>
        <v>0</v>
      </c>
      <c r="AA848" s="42">
        <f t="shared" ca="1" si="334"/>
        <v>0</v>
      </c>
      <c r="AB848" s="42">
        <f t="shared" ca="1" si="335"/>
        <v>0</v>
      </c>
    </row>
    <row r="849" spans="2:28" x14ac:dyDescent="0.25">
      <c r="B849">
        <v>847</v>
      </c>
      <c r="C849" s="35">
        <f t="shared" ca="1" si="329"/>
        <v>-27000</v>
      </c>
      <c r="D849" s="46">
        <f ca="1">IF(AB848&gt;0,ROUND(PMT(EvalSheet!$F$92/12,EvalSheet!$F$96*12,-C849),5),0)</f>
        <v>0</v>
      </c>
      <c r="E849" s="6">
        <f t="shared" ca="1" si="323"/>
        <v>0</v>
      </c>
      <c r="F849" s="2">
        <f t="shared" ca="1" si="312"/>
        <v>0</v>
      </c>
      <c r="G849" s="80">
        <f t="shared" ca="1" si="313"/>
        <v>0</v>
      </c>
      <c r="H849" s="79">
        <f t="shared" ca="1" si="314"/>
        <v>0</v>
      </c>
      <c r="I849" s="80">
        <f t="shared" ca="1" si="315"/>
        <v>0</v>
      </c>
      <c r="J849" s="80">
        <f t="shared" ca="1" si="316"/>
        <v>0</v>
      </c>
      <c r="K849" s="6">
        <f t="shared" ca="1" si="324"/>
        <v>0</v>
      </c>
      <c r="L849" s="7">
        <v>0</v>
      </c>
      <c r="M849" s="7">
        <f t="shared" ca="1" si="325"/>
        <v>0</v>
      </c>
      <c r="N849" s="7">
        <f t="shared" ca="1" si="326"/>
        <v>0</v>
      </c>
      <c r="O849" s="7">
        <f t="shared" ca="1" si="327"/>
        <v>0</v>
      </c>
      <c r="P849" s="7">
        <f t="shared" ca="1" si="328"/>
        <v>0</v>
      </c>
      <c r="Q849" s="6">
        <f t="shared" ca="1" si="330"/>
        <v>0</v>
      </c>
      <c r="R849" s="7">
        <f t="shared" ca="1" si="331"/>
        <v>0</v>
      </c>
      <c r="S849" s="2">
        <f t="shared" ca="1" si="317"/>
        <v>0</v>
      </c>
      <c r="T849" s="80">
        <f t="shared" ca="1" si="318"/>
        <v>0</v>
      </c>
      <c r="U849" s="79">
        <f t="shared" ca="1" si="319"/>
        <v>0</v>
      </c>
      <c r="V849" s="80">
        <f t="shared" ca="1" si="320"/>
        <v>0</v>
      </c>
      <c r="W849" s="80">
        <f t="shared" ca="1" si="321"/>
        <v>0</v>
      </c>
      <c r="X849">
        <f t="shared" ca="1" si="332"/>
        <v>0</v>
      </c>
      <c r="Y849" s="35">
        <f t="shared" ca="1" si="322"/>
        <v>0</v>
      </c>
      <c r="Z849" s="35">
        <f t="shared" ca="1" si="333"/>
        <v>0</v>
      </c>
      <c r="AA849" s="42">
        <f t="shared" ca="1" si="334"/>
        <v>0</v>
      </c>
      <c r="AB849" s="42">
        <f t="shared" ca="1" si="335"/>
        <v>0</v>
      </c>
    </row>
    <row r="850" spans="2:28" x14ac:dyDescent="0.25">
      <c r="B850">
        <v>848</v>
      </c>
      <c r="C850" s="35">
        <f t="shared" ca="1" si="329"/>
        <v>-27000</v>
      </c>
      <c r="D850" s="46">
        <f ca="1">IF(AB849&gt;0,ROUND(PMT(EvalSheet!$F$92/12,EvalSheet!$F$96*12,-C850),5),0)</f>
        <v>0</v>
      </c>
      <c r="E850" s="6">
        <f t="shared" ca="1" si="323"/>
        <v>0</v>
      </c>
      <c r="F850" s="2">
        <f t="shared" ca="1" si="312"/>
        <v>0</v>
      </c>
      <c r="G850" s="80">
        <f t="shared" ca="1" si="313"/>
        <v>0</v>
      </c>
      <c r="H850" s="79">
        <f t="shared" ca="1" si="314"/>
        <v>0</v>
      </c>
      <c r="I850" s="80">
        <f t="shared" ca="1" si="315"/>
        <v>0</v>
      </c>
      <c r="J850" s="80">
        <f t="shared" ca="1" si="316"/>
        <v>0</v>
      </c>
      <c r="K850" s="6">
        <f t="shared" ca="1" si="324"/>
        <v>0</v>
      </c>
      <c r="L850" s="7">
        <v>0</v>
      </c>
      <c r="M850" s="7">
        <f t="shared" ca="1" si="325"/>
        <v>0</v>
      </c>
      <c r="N850" s="7">
        <f t="shared" ca="1" si="326"/>
        <v>0</v>
      </c>
      <c r="O850" s="7">
        <f t="shared" ca="1" si="327"/>
        <v>0</v>
      </c>
      <c r="P850" s="7">
        <f t="shared" ca="1" si="328"/>
        <v>0</v>
      </c>
      <c r="Q850" s="6">
        <f t="shared" ca="1" si="330"/>
        <v>0</v>
      </c>
      <c r="R850" s="7">
        <f t="shared" ca="1" si="331"/>
        <v>0</v>
      </c>
      <c r="S850" s="2">
        <f t="shared" ca="1" si="317"/>
        <v>0</v>
      </c>
      <c r="T850" s="80">
        <f t="shared" ca="1" si="318"/>
        <v>0</v>
      </c>
      <c r="U850" s="79">
        <f t="shared" ca="1" si="319"/>
        <v>0</v>
      </c>
      <c r="V850" s="80">
        <f t="shared" ca="1" si="320"/>
        <v>0</v>
      </c>
      <c r="W850" s="80">
        <f t="shared" ca="1" si="321"/>
        <v>0</v>
      </c>
      <c r="X850">
        <f t="shared" ca="1" si="332"/>
        <v>0</v>
      </c>
      <c r="Y850" s="35">
        <f t="shared" ca="1" si="322"/>
        <v>0</v>
      </c>
      <c r="Z850" s="35">
        <f t="shared" ca="1" si="333"/>
        <v>0</v>
      </c>
      <c r="AA850" s="42">
        <f t="shared" ca="1" si="334"/>
        <v>0</v>
      </c>
      <c r="AB850" s="42">
        <f t="shared" ca="1" si="335"/>
        <v>0</v>
      </c>
    </row>
    <row r="851" spans="2:28" x14ac:dyDescent="0.25">
      <c r="B851">
        <v>849</v>
      </c>
      <c r="C851" s="35">
        <f t="shared" ca="1" si="329"/>
        <v>-27000</v>
      </c>
      <c r="D851" s="46">
        <f ca="1">IF(AB850&gt;0,ROUND(PMT(EvalSheet!$F$92/12,EvalSheet!$F$96*12,-C851),5),0)</f>
        <v>0</v>
      </c>
      <c r="E851" s="6">
        <f t="shared" ca="1" si="323"/>
        <v>0</v>
      </c>
      <c r="F851" s="2">
        <f t="shared" ca="1" si="312"/>
        <v>0</v>
      </c>
      <c r="G851" s="80">
        <f t="shared" ca="1" si="313"/>
        <v>0</v>
      </c>
      <c r="H851" s="79">
        <f t="shared" ca="1" si="314"/>
        <v>0</v>
      </c>
      <c r="I851" s="80">
        <f t="shared" ca="1" si="315"/>
        <v>0</v>
      </c>
      <c r="J851" s="80">
        <f t="shared" ca="1" si="316"/>
        <v>0</v>
      </c>
      <c r="K851" s="6">
        <f t="shared" ca="1" si="324"/>
        <v>0</v>
      </c>
      <c r="L851" s="7">
        <v>0</v>
      </c>
      <c r="M851" s="7">
        <f t="shared" ca="1" si="325"/>
        <v>0</v>
      </c>
      <c r="N851" s="7">
        <f t="shared" ca="1" si="326"/>
        <v>0</v>
      </c>
      <c r="O851" s="7">
        <f t="shared" ca="1" si="327"/>
        <v>0</v>
      </c>
      <c r="P851" s="7">
        <f t="shared" ca="1" si="328"/>
        <v>0</v>
      </c>
      <c r="Q851" s="6">
        <f t="shared" ca="1" si="330"/>
        <v>0</v>
      </c>
      <c r="R851" s="7">
        <f t="shared" ca="1" si="331"/>
        <v>0</v>
      </c>
      <c r="S851" s="2">
        <f t="shared" ca="1" si="317"/>
        <v>0</v>
      </c>
      <c r="T851" s="80">
        <f t="shared" ca="1" si="318"/>
        <v>0</v>
      </c>
      <c r="U851" s="79">
        <f t="shared" ca="1" si="319"/>
        <v>0</v>
      </c>
      <c r="V851" s="80">
        <f t="shared" ca="1" si="320"/>
        <v>0</v>
      </c>
      <c r="W851" s="80">
        <f t="shared" ca="1" si="321"/>
        <v>0</v>
      </c>
      <c r="X851">
        <f t="shared" ca="1" si="332"/>
        <v>0</v>
      </c>
      <c r="Y851" s="35">
        <f t="shared" ca="1" si="322"/>
        <v>0</v>
      </c>
      <c r="Z851" s="35">
        <f t="shared" ca="1" si="333"/>
        <v>0</v>
      </c>
      <c r="AA851" s="42">
        <f t="shared" ca="1" si="334"/>
        <v>0</v>
      </c>
      <c r="AB851" s="42">
        <f t="shared" ca="1" si="335"/>
        <v>0</v>
      </c>
    </row>
    <row r="852" spans="2:28" x14ac:dyDescent="0.25">
      <c r="B852">
        <v>850</v>
      </c>
      <c r="C852" s="35">
        <f t="shared" ca="1" si="329"/>
        <v>-27000</v>
      </c>
      <c r="D852" s="46">
        <f ca="1">IF(AB851&gt;0,ROUND(PMT(EvalSheet!$F$92/12,EvalSheet!$F$96*12,-C852),5),0)</f>
        <v>0</v>
      </c>
      <c r="E852" s="6">
        <f t="shared" ca="1" si="323"/>
        <v>0</v>
      </c>
      <c r="F852" s="2">
        <f t="shared" ca="1" si="312"/>
        <v>0</v>
      </c>
      <c r="G852" s="80">
        <f t="shared" ca="1" si="313"/>
        <v>0</v>
      </c>
      <c r="H852" s="79">
        <f t="shared" ca="1" si="314"/>
        <v>0</v>
      </c>
      <c r="I852" s="80">
        <f t="shared" ca="1" si="315"/>
        <v>0</v>
      </c>
      <c r="J852" s="80">
        <f t="shared" ca="1" si="316"/>
        <v>0</v>
      </c>
      <c r="K852" s="6">
        <f t="shared" ca="1" si="324"/>
        <v>0</v>
      </c>
      <c r="L852" s="7">
        <v>0</v>
      </c>
      <c r="M852" s="7">
        <f t="shared" ca="1" si="325"/>
        <v>0</v>
      </c>
      <c r="N852" s="7">
        <f t="shared" ca="1" si="326"/>
        <v>0</v>
      </c>
      <c r="O852" s="7">
        <f t="shared" ca="1" si="327"/>
        <v>0</v>
      </c>
      <c r="P852" s="7">
        <f t="shared" ca="1" si="328"/>
        <v>0</v>
      </c>
      <c r="Q852" s="6">
        <f t="shared" ca="1" si="330"/>
        <v>0</v>
      </c>
      <c r="R852" s="7">
        <f t="shared" ca="1" si="331"/>
        <v>0</v>
      </c>
      <c r="S852" s="2">
        <f t="shared" ca="1" si="317"/>
        <v>0</v>
      </c>
      <c r="T852" s="80">
        <f t="shared" ca="1" si="318"/>
        <v>0</v>
      </c>
      <c r="U852" s="79">
        <f t="shared" ca="1" si="319"/>
        <v>0</v>
      </c>
      <c r="V852" s="80">
        <f t="shared" ca="1" si="320"/>
        <v>0</v>
      </c>
      <c r="W852" s="80">
        <f t="shared" ca="1" si="321"/>
        <v>0</v>
      </c>
      <c r="X852">
        <f t="shared" ca="1" si="332"/>
        <v>0</v>
      </c>
      <c r="Y852" s="35">
        <f t="shared" ca="1" si="322"/>
        <v>0</v>
      </c>
      <c r="Z852" s="35">
        <f t="shared" ca="1" si="333"/>
        <v>0</v>
      </c>
      <c r="AA852" s="42">
        <f t="shared" ca="1" si="334"/>
        <v>0</v>
      </c>
      <c r="AB852" s="42">
        <f t="shared" ca="1" si="335"/>
        <v>0</v>
      </c>
    </row>
    <row r="853" spans="2:28" x14ac:dyDescent="0.25">
      <c r="B853">
        <v>851</v>
      </c>
      <c r="C853" s="35">
        <f t="shared" ca="1" si="329"/>
        <v>-27000</v>
      </c>
      <c r="D853" s="46">
        <f ca="1">IF(AB852&gt;0,ROUND(PMT(EvalSheet!$F$92/12,EvalSheet!$F$96*12,-C853),5),0)</f>
        <v>0</v>
      </c>
      <c r="E853" s="6">
        <f t="shared" ca="1" si="323"/>
        <v>0</v>
      </c>
      <c r="F853" s="2">
        <f t="shared" ca="1" si="312"/>
        <v>0</v>
      </c>
      <c r="G853" s="80">
        <f t="shared" ca="1" si="313"/>
        <v>0</v>
      </c>
      <c r="H853" s="79">
        <f t="shared" ca="1" si="314"/>
        <v>0</v>
      </c>
      <c r="I853" s="80">
        <f t="shared" ca="1" si="315"/>
        <v>0</v>
      </c>
      <c r="J853" s="80">
        <f t="shared" ca="1" si="316"/>
        <v>0</v>
      </c>
      <c r="K853" s="6">
        <f t="shared" ca="1" si="324"/>
        <v>0</v>
      </c>
      <c r="L853" s="7">
        <v>0</v>
      </c>
      <c r="M853" s="7">
        <f t="shared" ca="1" si="325"/>
        <v>0</v>
      </c>
      <c r="N853" s="7">
        <f t="shared" ca="1" si="326"/>
        <v>0</v>
      </c>
      <c r="O853" s="7">
        <f t="shared" ca="1" si="327"/>
        <v>0</v>
      </c>
      <c r="P853" s="7">
        <f t="shared" ca="1" si="328"/>
        <v>0</v>
      </c>
      <c r="Q853" s="6">
        <f t="shared" ca="1" si="330"/>
        <v>0</v>
      </c>
      <c r="R853" s="7">
        <f t="shared" ca="1" si="331"/>
        <v>0</v>
      </c>
      <c r="S853" s="2">
        <f t="shared" ca="1" si="317"/>
        <v>0</v>
      </c>
      <c r="T853" s="80">
        <f t="shared" ca="1" si="318"/>
        <v>0</v>
      </c>
      <c r="U853" s="79">
        <f t="shared" ca="1" si="319"/>
        <v>0</v>
      </c>
      <c r="V853" s="80">
        <f t="shared" ca="1" si="320"/>
        <v>0</v>
      </c>
      <c r="W853" s="80">
        <f t="shared" ca="1" si="321"/>
        <v>0</v>
      </c>
      <c r="X853">
        <f t="shared" ca="1" si="332"/>
        <v>0</v>
      </c>
      <c r="Y853" s="35">
        <f t="shared" ca="1" si="322"/>
        <v>0</v>
      </c>
      <c r="Z853" s="35">
        <f t="shared" ca="1" si="333"/>
        <v>0</v>
      </c>
      <c r="AA853" s="42">
        <f t="shared" ca="1" si="334"/>
        <v>0</v>
      </c>
      <c r="AB853" s="42">
        <f t="shared" ca="1" si="335"/>
        <v>0</v>
      </c>
    </row>
    <row r="854" spans="2:28" x14ac:dyDescent="0.25">
      <c r="B854">
        <v>852</v>
      </c>
      <c r="C854" s="35">
        <f t="shared" ca="1" si="329"/>
        <v>-27000</v>
      </c>
      <c r="D854" s="46">
        <f ca="1">IF(AB853&gt;0,ROUND(PMT(EvalSheet!$F$92/12,EvalSheet!$F$96*12,-C854),5),0)</f>
        <v>0</v>
      </c>
      <c r="E854" s="6">
        <f t="shared" ca="1" si="323"/>
        <v>0</v>
      </c>
      <c r="F854" s="2">
        <f t="shared" ca="1" si="312"/>
        <v>0</v>
      </c>
      <c r="G854" s="80">
        <f t="shared" ca="1" si="313"/>
        <v>0</v>
      </c>
      <c r="H854" s="79">
        <f t="shared" ca="1" si="314"/>
        <v>0</v>
      </c>
      <c r="I854" s="80">
        <f t="shared" ca="1" si="315"/>
        <v>0</v>
      </c>
      <c r="J854" s="80">
        <f t="shared" ca="1" si="316"/>
        <v>0</v>
      </c>
      <c r="K854" s="6">
        <f t="shared" ca="1" si="324"/>
        <v>0</v>
      </c>
      <c r="L854" s="7">
        <v>0</v>
      </c>
      <c r="M854" s="7">
        <f t="shared" ca="1" si="325"/>
        <v>0</v>
      </c>
      <c r="N854" s="7">
        <f t="shared" ca="1" si="326"/>
        <v>0</v>
      </c>
      <c r="O854" s="7">
        <f t="shared" ca="1" si="327"/>
        <v>0</v>
      </c>
      <c r="P854" s="7">
        <f t="shared" ca="1" si="328"/>
        <v>0</v>
      </c>
      <c r="Q854" s="6">
        <f t="shared" ca="1" si="330"/>
        <v>0</v>
      </c>
      <c r="R854" s="7">
        <f t="shared" ca="1" si="331"/>
        <v>0</v>
      </c>
      <c r="S854" s="2">
        <f t="shared" ca="1" si="317"/>
        <v>0</v>
      </c>
      <c r="T854" s="80">
        <f t="shared" ca="1" si="318"/>
        <v>0</v>
      </c>
      <c r="U854" s="79">
        <f t="shared" ca="1" si="319"/>
        <v>0</v>
      </c>
      <c r="V854" s="80">
        <f t="shared" ca="1" si="320"/>
        <v>0</v>
      </c>
      <c r="W854" s="80">
        <f t="shared" ca="1" si="321"/>
        <v>0</v>
      </c>
      <c r="X854">
        <f t="shared" ca="1" si="332"/>
        <v>0</v>
      </c>
      <c r="Y854" s="35">
        <f t="shared" ca="1" si="322"/>
        <v>0</v>
      </c>
      <c r="Z854" s="35">
        <f t="shared" ca="1" si="333"/>
        <v>0</v>
      </c>
      <c r="AA854" s="42">
        <f t="shared" ca="1" si="334"/>
        <v>0</v>
      </c>
      <c r="AB854" s="42">
        <f t="shared" ca="1" si="335"/>
        <v>0</v>
      </c>
    </row>
    <row r="855" spans="2:28" x14ac:dyDescent="0.25">
      <c r="B855">
        <v>853</v>
      </c>
      <c r="C855" s="35">
        <f t="shared" ca="1" si="329"/>
        <v>-27000</v>
      </c>
      <c r="D855" s="46">
        <f ca="1">IF(AB854&gt;0,ROUND(PMT(EvalSheet!$F$92/12,EvalSheet!$F$96*12,-C855),5),0)</f>
        <v>0</v>
      </c>
      <c r="E855" s="6">
        <f t="shared" ca="1" si="323"/>
        <v>0</v>
      </c>
      <c r="F855" s="2">
        <f t="shared" ca="1" si="312"/>
        <v>0</v>
      </c>
      <c r="G855" s="80">
        <f t="shared" ca="1" si="313"/>
        <v>0</v>
      </c>
      <c r="H855" s="79">
        <f t="shared" ca="1" si="314"/>
        <v>0</v>
      </c>
      <c r="I855" s="80">
        <f t="shared" ca="1" si="315"/>
        <v>0</v>
      </c>
      <c r="J855" s="80">
        <f t="shared" ca="1" si="316"/>
        <v>0</v>
      </c>
      <c r="K855" s="6">
        <f t="shared" ca="1" si="324"/>
        <v>0</v>
      </c>
      <c r="L855" s="7">
        <v>0</v>
      </c>
      <c r="M855" s="7">
        <f t="shared" ca="1" si="325"/>
        <v>0</v>
      </c>
      <c r="N855" s="7">
        <f t="shared" ca="1" si="326"/>
        <v>0</v>
      </c>
      <c r="O855" s="7">
        <f t="shared" ca="1" si="327"/>
        <v>0</v>
      </c>
      <c r="P855" s="7">
        <f t="shared" ca="1" si="328"/>
        <v>0</v>
      </c>
      <c r="Q855" s="6">
        <f t="shared" ca="1" si="330"/>
        <v>0</v>
      </c>
      <c r="R855" s="7">
        <f t="shared" ca="1" si="331"/>
        <v>0</v>
      </c>
      <c r="S855" s="2">
        <f t="shared" ca="1" si="317"/>
        <v>0</v>
      </c>
      <c r="T855" s="80">
        <f t="shared" ca="1" si="318"/>
        <v>0</v>
      </c>
      <c r="U855" s="79">
        <f t="shared" ca="1" si="319"/>
        <v>0</v>
      </c>
      <c r="V855" s="80">
        <f t="shared" ca="1" si="320"/>
        <v>0</v>
      </c>
      <c r="W855" s="80">
        <f t="shared" ca="1" si="321"/>
        <v>0</v>
      </c>
      <c r="X855">
        <f t="shared" ca="1" si="332"/>
        <v>0</v>
      </c>
      <c r="Y855" s="35">
        <f t="shared" ca="1" si="322"/>
        <v>0</v>
      </c>
      <c r="Z855" s="35">
        <f t="shared" ca="1" si="333"/>
        <v>0</v>
      </c>
      <c r="AA855" s="42">
        <f t="shared" ca="1" si="334"/>
        <v>0</v>
      </c>
      <c r="AB855" s="42">
        <f t="shared" ca="1" si="335"/>
        <v>0</v>
      </c>
    </row>
    <row r="856" spans="2:28" x14ac:dyDescent="0.25">
      <c r="B856">
        <v>854</v>
      </c>
      <c r="C856" s="35">
        <f t="shared" ca="1" si="329"/>
        <v>-27000</v>
      </c>
      <c r="D856" s="46">
        <f ca="1">IF(AB855&gt;0,ROUND(PMT(EvalSheet!$F$92/12,EvalSheet!$F$96*12,-C856),5),0)</f>
        <v>0</v>
      </c>
      <c r="E856" s="6">
        <f t="shared" ca="1" si="323"/>
        <v>0</v>
      </c>
      <c r="F856" s="2">
        <f t="shared" ca="1" si="312"/>
        <v>0</v>
      </c>
      <c r="G856" s="80">
        <f t="shared" ca="1" si="313"/>
        <v>0</v>
      </c>
      <c r="H856" s="79">
        <f t="shared" ca="1" si="314"/>
        <v>0</v>
      </c>
      <c r="I856" s="80">
        <f t="shared" ca="1" si="315"/>
        <v>0</v>
      </c>
      <c r="J856" s="80">
        <f t="shared" ca="1" si="316"/>
        <v>0</v>
      </c>
      <c r="K856" s="6">
        <f t="shared" ca="1" si="324"/>
        <v>0</v>
      </c>
      <c r="L856" s="7">
        <v>0</v>
      </c>
      <c r="M856" s="7">
        <f t="shared" ca="1" si="325"/>
        <v>0</v>
      </c>
      <c r="N856" s="7">
        <f t="shared" ca="1" si="326"/>
        <v>0</v>
      </c>
      <c r="O856" s="7">
        <f t="shared" ca="1" si="327"/>
        <v>0</v>
      </c>
      <c r="P856" s="7">
        <f t="shared" ca="1" si="328"/>
        <v>0</v>
      </c>
      <c r="Q856" s="6">
        <f t="shared" ca="1" si="330"/>
        <v>0</v>
      </c>
      <c r="R856" s="7">
        <f t="shared" ca="1" si="331"/>
        <v>0</v>
      </c>
      <c r="S856" s="2">
        <f t="shared" ca="1" si="317"/>
        <v>0</v>
      </c>
      <c r="T856" s="80">
        <f t="shared" ca="1" si="318"/>
        <v>0</v>
      </c>
      <c r="U856" s="79">
        <f t="shared" ca="1" si="319"/>
        <v>0</v>
      </c>
      <c r="V856" s="80">
        <f t="shared" ca="1" si="320"/>
        <v>0</v>
      </c>
      <c r="W856" s="80">
        <f t="shared" ca="1" si="321"/>
        <v>0</v>
      </c>
      <c r="X856">
        <f t="shared" ca="1" si="332"/>
        <v>0</v>
      </c>
      <c r="Y856" s="35">
        <f t="shared" ca="1" si="322"/>
        <v>0</v>
      </c>
      <c r="Z856" s="35">
        <f t="shared" ca="1" si="333"/>
        <v>0</v>
      </c>
      <c r="AA856" s="42">
        <f t="shared" ca="1" si="334"/>
        <v>0</v>
      </c>
      <c r="AB856" s="42">
        <f t="shared" ca="1" si="335"/>
        <v>0</v>
      </c>
    </row>
    <row r="857" spans="2:28" x14ac:dyDescent="0.25">
      <c r="B857">
        <v>855</v>
      </c>
      <c r="C857" s="35">
        <f t="shared" ca="1" si="329"/>
        <v>-27000</v>
      </c>
      <c r="D857" s="46">
        <f ca="1">IF(AB856&gt;0,ROUND(PMT(EvalSheet!$F$92/12,EvalSheet!$F$96*12,-C857),5),0)</f>
        <v>0</v>
      </c>
      <c r="E857" s="6">
        <f t="shared" ca="1" si="323"/>
        <v>0</v>
      </c>
      <c r="F857" s="2">
        <f t="shared" ca="1" si="312"/>
        <v>0</v>
      </c>
      <c r="G857" s="80">
        <f t="shared" ca="1" si="313"/>
        <v>0</v>
      </c>
      <c r="H857" s="79">
        <f t="shared" ca="1" si="314"/>
        <v>0</v>
      </c>
      <c r="I857" s="80">
        <f t="shared" ca="1" si="315"/>
        <v>0</v>
      </c>
      <c r="J857" s="80">
        <f t="shared" ca="1" si="316"/>
        <v>0</v>
      </c>
      <c r="K857" s="6">
        <f t="shared" ca="1" si="324"/>
        <v>0</v>
      </c>
      <c r="L857" s="7">
        <v>0</v>
      </c>
      <c r="M857" s="7">
        <f t="shared" ca="1" si="325"/>
        <v>0</v>
      </c>
      <c r="N857" s="7">
        <f t="shared" ca="1" si="326"/>
        <v>0</v>
      </c>
      <c r="O857" s="7">
        <f t="shared" ca="1" si="327"/>
        <v>0</v>
      </c>
      <c r="P857" s="7">
        <f t="shared" ca="1" si="328"/>
        <v>0</v>
      </c>
      <c r="Q857" s="6">
        <f t="shared" ca="1" si="330"/>
        <v>0</v>
      </c>
      <c r="R857" s="7">
        <f t="shared" ca="1" si="331"/>
        <v>0</v>
      </c>
      <c r="S857" s="2">
        <f t="shared" ca="1" si="317"/>
        <v>0</v>
      </c>
      <c r="T857" s="80">
        <f t="shared" ca="1" si="318"/>
        <v>0</v>
      </c>
      <c r="U857" s="79">
        <f t="shared" ca="1" si="319"/>
        <v>0</v>
      </c>
      <c r="V857" s="80">
        <f t="shared" ca="1" si="320"/>
        <v>0</v>
      </c>
      <c r="W857" s="80">
        <f t="shared" ca="1" si="321"/>
        <v>0</v>
      </c>
      <c r="X857">
        <f t="shared" ca="1" si="332"/>
        <v>0</v>
      </c>
      <c r="Y857" s="35">
        <f t="shared" ca="1" si="322"/>
        <v>0</v>
      </c>
      <c r="Z857" s="35">
        <f t="shared" ca="1" si="333"/>
        <v>0</v>
      </c>
      <c r="AA857" s="42">
        <f t="shared" ca="1" si="334"/>
        <v>0</v>
      </c>
      <c r="AB857" s="42">
        <f t="shared" ca="1" si="335"/>
        <v>0</v>
      </c>
    </row>
    <row r="858" spans="2:28" x14ac:dyDescent="0.25">
      <c r="B858">
        <v>856</v>
      </c>
      <c r="C858" s="35">
        <f t="shared" ca="1" si="329"/>
        <v>-27000</v>
      </c>
      <c r="D858" s="46">
        <f ca="1">IF(AB857&gt;0,ROUND(PMT(EvalSheet!$F$92/12,EvalSheet!$F$96*12,-C858),5),0)</f>
        <v>0</v>
      </c>
      <c r="E858" s="6">
        <f t="shared" ca="1" si="323"/>
        <v>0</v>
      </c>
      <c r="F858" s="2">
        <f t="shared" ca="1" si="312"/>
        <v>0</v>
      </c>
      <c r="G858" s="80">
        <f t="shared" ca="1" si="313"/>
        <v>0</v>
      </c>
      <c r="H858" s="79">
        <f t="shared" ca="1" si="314"/>
        <v>0</v>
      </c>
      <c r="I858" s="80">
        <f t="shared" ca="1" si="315"/>
        <v>0</v>
      </c>
      <c r="J858" s="80">
        <f t="shared" ca="1" si="316"/>
        <v>0</v>
      </c>
      <c r="K858" s="6">
        <f t="shared" ca="1" si="324"/>
        <v>0</v>
      </c>
      <c r="L858" s="7">
        <v>0</v>
      </c>
      <c r="M858" s="7">
        <f t="shared" ca="1" si="325"/>
        <v>0</v>
      </c>
      <c r="N858" s="7">
        <f t="shared" ca="1" si="326"/>
        <v>0</v>
      </c>
      <c r="O858" s="7">
        <f t="shared" ca="1" si="327"/>
        <v>0</v>
      </c>
      <c r="P858" s="7">
        <f t="shared" ca="1" si="328"/>
        <v>0</v>
      </c>
      <c r="Q858" s="6">
        <f t="shared" ca="1" si="330"/>
        <v>0</v>
      </c>
      <c r="R858" s="7">
        <f t="shared" ca="1" si="331"/>
        <v>0</v>
      </c>
      <c r="S858" s="2">
        <f t="shared" ca="1" si="317"/>
        <v>0</v>
      </c>
      <c r="T858" s="80">
        <f t="shared" ca="1" si="318"/>
        <v>0</v>
      </c>
      <c r="U858" s="79">
        <f t="shared" ca="1" si="319"/>
        <v>0</v>
      </c>
      <c r="V858" s="80">
        <f t="shared" ca="1" si="320"/>
        <v>0</v>
      </c>
      <c r="W858" s="80">
        <f t="shared" ca="1" si="321"/>
        <v>0</v>
      </c>
      <c r="X858">
        <f t="shared" ca="1" si="332"/>
        <v>0</v>
      </c>
      <c r="Y858" s="35">
        <f t="shared" ca="1" si="322"/>
        <v>0</v>
      </c>
      <c r="Z858" s="35">
        <f t="shared" ca="1" si="333"/>
        <v>0</v>
      </c>
      <c r="AA858" s="42">
        <f t="shared" ca="1" si="334"/>
        <v>0</v>
      </c>
      <c r="AB858" s="42">
        <f t="shared" ca="1" si="335"/>
        <v>0</v>
      </c>
    </row>
    <row r="859" spans="2:28" x14ac:dyDescent="0.25">
      <c r="B859">
        <v>857</v>
      </c>
      <c r="C859" s="35">
        <f t="shared" ca="1" si="329"/>
        <v>-27000</v>
      </c>
      <c r="D859" s="46">
        <f ca="1">IF(AB858&gt;0,ROUND(PMT(EvalSheet!$F$92/12,EvalSheet!$F$96*12,-C859),5),0)</f>
        <v>0</v>
      </c>
      <c r="E859" s="6">
        <f t="shared" ca="1" si="323"/>
        <v>0</v>
      </c>
      <c r="F859" s="2">
        <f t="shared" ca="1" si="312"/>
        <v>0</v>
      </c>
      <c r="G859" s="80">
        <f t="shared" ca="1" si="313"/>
        <v>0</v>
      </c>
      <c r="H859" s="79">
        <f t="shared" ca="1" si="314"/>
        <v>0</v>
      </c>
      <c r="I859" s="80">
        <f t="shared" ca="1" si="315"/>
        <v>0</v>
      </c>
      <c r="J859" s="80">
        <f t="shared" ca="1" si="316"/>
        <v>0</v>
      </c>
      <c r="K859" s="6">
        <f t="shared" ca="1" si="324"/>
        <v>0</v>
      </c>
      <c r="L859" s="7">
        <v>0</v>
      </c>
      <c r="M859" s="7">
        <f t="shared" ca="1" si="325"/>
        <v>0</v>
      </c>
      <c r="N859" s="7">
        <f t="shared" ca="1" si="326"/>
        <v>0</v>
      </c>
      <c r="O859" s="7">
        <f t="shared" ca="1" si="327"/>
        <v>0</v>
      </c>
      <c r="P859" s="7">
        <f t="shared" ca="1" si="328"/>
        <v>0</v>
      </c>
      <c r="Q859" s="6">
        <f t="shared" ca="1" si="330"/>
        <v>0</v>
      </c>
      <c r="R859" s="7">
        <f t="shared" ca="1" si="331"/>
        <v>0</v>
      </c>
      <c r="S859" s="2">
        <f t="shared" ca="1" si="317"/>
        <v>0</v>
      </c>
      <c r="T859" s="80">
        <f t="shared" ca="1" si="318"/>
        <v>0</v>
      </c>
      <c r="U859" s="79">
        <f t="shared" ca="1" si="319"/>
        <v>0</v>
      </c>
      <c r="V859" s="80">
        <f t="shared" ca="1" si="320"/>
        <v>0</v>
      </c>
      <c r="W859" s="80">
        <f t="shared" ca="1" si="321"/>
        <v>0</v>
      </c>
      <c r="X859">
        <f t="shared" ca="1" si="332"/>
        <v>0</v>
      </c>
      <c r="Y859" s="35">
        <f t="shared" ca="1" si="322"/>
        <v>0</v>
      </c>
      <c r="Z859" s="35">
        <f t="shared" ca="1" si="333"/>
        <v>0</v>
      </c>
      <c r="AA859" s="42">
        <f t="shared" ca="1" si="334"/>
        <v>0</v>
      </c>
      <c r="AB859" s="42">
        <f t="shared" ca="1" si="335"/>
        <v>0</v>
      </c>
    </row>
    <row r="860" spans="2:28" x14ac:dyDescent="0.25">
      <c r="B860">
        <v>858</v>
      </c>
      <c r="C860" s="35">
        <f t="shared" ca="1" si="329"/>
        <v>-27000</v>
      </c>
      <c r="D860" s="46">
        <f ca="1">IF(AB859&gt;0,ROUND(PMT(EvalSheet!$F$92/12,EvalSheet!$F$96*12,-C860),5),0)</f>
        <v>0</v>
      </c>
      <c r="E860" s="6">
        <f t="shared" ca="1" si="323"/>
        <v>0</v>
      </c>
      <c r="F860" s="2">
        <f t="shared" ca="1" si="312"/>
        <v>0</v>
      </c>
      <c r="G860" s="80">
        <f t="shared" ca="1" si="313"/>
        <v>0</v>
      </c>
      <c r="H860" s="79">
        <f t="shared" ca="1" si="314"/>
        <v>0</v>
      </c>
      <c r="I860" s="80">
        <f t="shared" ca="1" si="315"/>
        <v>0</v>
      </c>
      <c r="J860" s="80">
        <f t="shared" ca="1" si="316"/>
        <v>0</v>
      </c>
      <c r="K860" s="6">
        <f t="shared" ca="1" si="324"/>
        <v>0</v>
      </c>
      <c r="L860" s="7">
        <v>0</v>
      </c>
      <c r="M860" s="7">
        <f t="shared" ca="1" si="325"/>
        <v>0</v>
      </c>
      <c r="N860" s="7">
        <f t="shared" ca="1" si="326"/>
        <v>0</v>
      </c>
      <c r="O860" s="7">
        <f t="shared" ca="1" si="327"/>
        <v>0</v>
      </c>
      <c r="P860" s="7">
        <f t="shared" ca="1" si="328"/>
        <v>0</v>
      </c>
      <c r="Q860" s="6">
        <f t="shared" ca="1" si="330"/>
        <v>0</v>
      </c>
      <c r="R860" s="7">
        <f t="shared" ca="1" si="331"/>
        <v>0</v>
      </c>
      <c r="S860" s="2">
        <f t="shared" ca="1" si="317"/>
        <v>0</v>
      </c>
      <c r="T860" s="80">
        <f t="shared" ca="1" si="318"/>
        <v>0</v>
      </c>
      <c r="U860" s="79">
        <f t="shared" ca="1" si="319"/>
        <v>0</v>
      </c>
      <c r="V860" s="80">
        <f t="shared" ca="1" si="320"/>
        <v>0</v>
      </c>
      <c r="W860" s="80">
        <f t="shared" ca="1" si="321"/>
        <v>0</v>
      </c>
      <c r="X860">
        <f t="shared" ca="1" si="332"/>
        <v>0</v>
      </c>
      <c r="Y860" s="35">
        <f t="shared" ca="1" si="322"/>
        <v>0</v>
      </c>
      <c r="Z860" s="35">
        <f t="shared" ca="1" si="333"/>
        <v>0</v>
      </c>
      <c r="AA860" s="42">
        <f t="shared" ca="1" si="334"/>
        <v>0</v>
      </c>
      <c r="AB860" s="42">
        <f t="shared" ca="1" si="335"/>
        <v>0</v>
      </c>
    </row>
    <row r="861" spans="2:28" x14ac:dyDescent="0.25">
      <c r="B861">
        <v>859</v>
      </c>
      <c r="C861" s="35">
        <f t="shared" ca="1" si="329"/>
        <v>-27000</v>
      </c>
      <c r="D861" s="46">
        <f ca="1">IF(AB860&gt;0,ROUND(PMT(EvalSheet!$F$92/12,EvalSheet!$F$96*12,-C861),5),0)</f>
        <v>0</v>
      </c>
      <c r="E861" s="6">
        <f t="shared" ca="1" si="323"/>
        <v>0</v>
      </c>
      <c r="F861" s="2">
        <f t="shared" ca="1" si="312"/>
        <v>0</v>
      </c>
      <c r="G861" s="80">
        <f t="shared" ca="1" si="313"/>
        <v>0</v>
      </c>
      <c r="H861" s="79">
        <f t="shared" ca="1" si="314"/>
        <v>0</v>
      </c>
      <c r="I861" s="80">
        <f t="shared" ca="1" si="315"/>
        <v>0</v>
      </c>
      <c r="J861" s="80">
        <f t="shared" ca="1" si="316"/>
        <v>0</v>
      </c>
      <c r="K861" s="6">
        <f t="shared" ca="1" si="324"/>
        <v>0</v>
      </c>
      <c r="L861" s="7">
        <v>0</v>
      </c>
      <c r="M861" s="7">
        <f t="shared" ca="1" si="325"/>
        <v>0</v>
      </c>
      <c r="N861" s="7">
        <f t="shared" ca="1" si="326"/>
        <v>0</v>
      </c>
      <c r="O861" s="7">
        <f t="shared" ca="1" si="327"/>
        <v>0</v>
      </c>
      <c r="P861" s="7">
        <f t="shared" ca="1" si="328"/>
        <v>0</v>
      </c>
      <c r="Q861" s="6">
        <f t="shared" ca="1" si="330"/>
        <v>0</v>
      </c>
      <c r="R861" s="7">
        <f t="shared" ca="1" si="331"/>
        <v>0</v>
      </c>
      <c r="S861" s="2">
        <f t="shared" ca="1" si="317"/>
        <v>0</v>
      </c>
      <c r="T861" s="80">
        <f t="shared" ca="1" si="318"/>
        <v>0</v>
      </c>
      <c r="U861" s="79">
        <f t="shared" ca="1" si="319"/>
        <v>0</v>
      </c>
      <c r="V861" s="80">
        <f t="shared" ca="1" si="320"/>
        <v>0</v>
      </c>
      <c r="W861" s="80">
        <f t="shared" ca="1" si="321"/>
        <v>0</v>
      </c>
      <c r="X861">
        <f t="shared" ca="1" si="332"/>
        <v>0</v>
      </c>
      <c r="Y861" s="35">
        <f t="shared" ca="1" si="322"/>
        <v>0</v>
      </c>
      <c r="Z861" s="35">
        <f t="shared" ca="1" si="333"/>
        <v>0</v>
      </c>
      <c r="AA861" s="42">
        <f t="shared" ca="1" si="334"/>
        <v>0</v>
      </c>
      <c r="AB861" s="42">
        <f t="shared" ca="1" si="335"/>
        <v>0</v>
      </c>
    </row>
    <row r="862" spans="2:28" x14ac:dyDescent="0.25">
      <c r="B862">
        <v>860</v>
      </c>
      <c r="C862" s="35">
        <f t="shared" ca="1" si="329"/>
        <v>-27000</v>
      </c>
      <c r="D862" s="46">
        <f ca="1">IF(AB861&gt;0,ROUND(PMT(EvalSheet!$F$92/12,EvalSheet!$F$96*12,-C862),5),0)</f>
        <v>0</v>
      </c>
      <c r="E862" s="6">
        <f t="shared" ca="1" si="323"/>
        <v>0</v>
      </c>
      <c r="F862" s="2">
        <f t="shared" ca="1" si="312"/>
        <v>0</v>
      </c>
      <c r="G862" s="80">
        <f t="shared" ca="1" si="313"/>
        <v>0</v>
      </c>
      <c r="H862" s="79">
        <f t="shared" ca="1" si="314"/>
        <v>0</v>
      </c>
      <c r="I862" s="80">
        <f t="shared" ca="1" si="315"/>
        <v>0</v>
      </c>
      <c r="J862" s="80">
        <f t="shared" ca="1" si="316"/>
        <v>0</v>
      </c>
      <c r="K862" s="6">
        <f t="shared" ca="1" si="324"/>
        <v>0</v>
      </c>
      <c r="L862" s="7">
        <v>0</v>
      </c>
      <c r="M862" s="7">
        <f t="shared" ca="1" si="325"/>
        <v>0</v>
      </c>
      <c r="N862" s="7">
        <f t="shared" ca="1" si="326"/>
        <v>0</v>
      </c>
      <c r="O862" s="7">
        <f t="shared" ca="1" si="327"/>
        <v>0</v>
      </c>
      <c r="P862" s="7">
        <f t="shared" ca="1" si="328"/>
        <v>0</v>
      </c>
      <c r="Q862" s="6">
        <f t="shared" ca="1" si="330"/>
        <v>0</v>
      </c>
      <c r="R862" s="7">
        <f t="shared" ca="1" si="331"/>
        <v>0</v>
      </c>
      <c r="S862" s="2">
        <f t="shared" ca="1" si="317"/>
        <v>0</v>
      </c>
      <c r="T862" s="80">
        <f t="shared" ca="1" si="318"/>
        <v>0</v>
      </c>
      <c r="U862" s="79">
        <f t="shared" ca="1" si="319"/>
        <v>0</v>
      </c>
      <c r="V862" s="80">
        <f t="shared" ca="1" si="320"/>
        <v>0</v>
      </c>
      <c r="W862" s="80">
        <f t="shared" ca="1" si="321"/>
        <v>0</v>
      </c>
      <c r="X862">
        <f t="shared" ca="1" si="332"/>
        <v>0</v>
      </c>
      <c r="Y862" s="35">
        <f t="shared" ca="1" si="322"/>
        <v>0</v>
      </c>
      <c r="Z862" s="35">
        <f t="shared" ca="1" si="333"/>
        <v>0</v>
      </c>
      <c r="AA862" s="42">
        <f t="shared" ca="1" si="334"/>
        <v>0</v>
      </c>
      <c r="AB862" s="42">
        <f t="shared" ca="1" si="335"/>
        <v>0</v>
      </c>
    </row>
    <row r="863" spans="2:28" x14ac:dyDescent="0.25">
      <c r="B863">
        <v>861</v>
      </c>
      <c r="C863" s="35">
        <f t="shared" ca="1" si="329"/>
        <v>-27000</v>
      </c>
      <c r="D863" s="46">
        <f ca="1">IF(AB862&gt;0,ROUND(PMT(EvalSheet!$F$92/12,EvalSheet!$F$96*12,-C863),5),0)</f>
        <v>0</v>
      </c>
      <c r="E863" s="6">
        <f t="shared" ca="1" si="323"/>
        <v>0</v>
      </c>
      <c r="F863" s="2">
        <f t="shared" ca="1" si="312"/>
        <v>0</v>
      </c>
      <c r="G863" s="80">
        <f t="shared" ca="1" si="313"/>
        <v>0</v>
      </c>
      <c r="H863" s="79">
        <f t="shared" ca="1" si="314"/>
        <v>0</v>
      </c>
      <c r="I863" s="80">
        <f t="shared" ca="1" si="315"/>
        <v>0</v>
      </c>
      <c r="J863" s="80">
        <f t="shared" ca="1" si="316"/>
        <v>0</v>
      </c>
      <c r="K863" s="6">
        <f t="shared" ca="1" si="324"/>
        <v>0</v>
      </c>
      <c r="L863" s="7">
        <v>0</v>
      </c>
      <c r="M863" s="7">
        <f t="shared" ca="1" si="325"/>
        <v>0</v>
      </c>
      <c r="N863" s="7">
        <f t="shared" ca="1" si="326"/>
        <v>0</v>
      </c>
      <c r="O863" s="7">
        <f t="shared" ca="1" si="327"/>
        <v>0</v>
      </c>
      <c r="P863" s="7">
        <f t="shared" ca="1" si="328"/>
        <v>0</v>
      </c>
      <c r="Q863" s="6">
        <f t="shared" ca="1" si="330"/>
        <v>0</v>
      </c>
      <c r="R863" s="7">
        <f t="shared" ca="1" si="331"/>
        <v>0</v>
      </c>
      <c r="S863" s="2">
        <f t="shared" ca="1" si="317"/>
        <v>0</v>
      </c>
      <c r="T863" s="80">
        <f t="shared" ca="1" si="318"/>
        <v>0</v>
      </c>
      <c r="U863" s="79">
        <f t="shared" ca="1" si="319"/>
        <v>0</v>
      </c>
      <c r="V863" s="80">
        <f t="shared" ca="1" si="320"/>
        <v>0</v>
      </c>
      <c r="W863" s="80">
        <f t="shared" ca="1" si="321"/>
        <v>0</v>
      </c>
      <c r="X863">
        <f t="shared" ca="1" si="332"/>
        <v>0</v>
      </c>
      <c r="Y863" s="35">
        <f t="shared" ca="1" si="322"/>
        <v>0</v>
      </c>
      <c r="Z863" s="35">
        <f t="shared" ca="1" si="333"/>
        <v>0</v>
      </c>
      <c r="AA863" s="42">
        <f t="shared" ca="1" si="334"/>
        <v>0</v>
      </c>
      <c r="AB863" s="42">
        <f t="shared" ca="1" si="335"/>
        <v>0</v>
      </c>
    </row>
    <row r="864" spans="2:28" x14ac:dyDescent="0.25">
      <c r="B864">
        <v>862</v>
      </c>
      <c r="C864" s="35">
        <f t="shared" ca="1" si="329"/>
        <v>-27000</v>
      </c>
      <c r="D864" s="46">
        <f ca="1">IF(AB863&gt;0,ROUND(PMT(EvalSheet!$F$92/12,EvalSheet!$F$96*12,-C864),5),0)</f>
        <v>0</v>
      </c>
      <c r="E864" s="6">
        <f t="shared" ca="1" si="323"/>
        <v>0</v>
      </c>
      <c r="F864" s="2">
        <f t="shared" ca="1" si="312"/>
        <v>0</v>
      </c>
      <c r="G864" s="80">
        <f t="shared" ca="1" si="313"/>
        <v>0</v>
      </c>
      <c r="H864" s="79">
        <f t="shared" ca="1" si="314"/>
        <v>0</v>
      </c>
      <c r="I864" s="80">
        <f t="shared" ca="1" si="315"/>
        <v>0</v>
      </c>
      <c r="J864" s="80">
        <f t="shared" ca="1" si="316"/>
        <v>0</v>
      </c>
      <c r="K864" s="6">
        <f t="shared" ca="1" si="324"/>
        <v>0</v>
      </c>
      <c r="L864" s="7">
        <v>0</v>
      </c>
      <c r="M864" s="7">
        <f t="shared" ca="1" si="325"/>
        <v>0</v>
      </c>
      <c r="N864" s="7">
        <f t="shared" ca="1" si="326"/>
        <v>0</v>
      </c>
      <c r="O864" s="7">
        <f t="shared" ca="1" si="327"/>
        <v>0</v>
      </c>
      <c r="P864" s="7">
        <f t="shared" ca="1" si="328"/>
        <v>0</v>
      </c>
      <c r="Q864" s="6">
        <f t="shared" ca="1" si="330"/>
        <v>0</v>
      </c>
      <c r="R864" s="7">
        <f t="shared" ca="1" si="331"/>
        <v>0</v>
      </c>
      <c r="S864" s="2">
        <f t="shared" ca="1" si="317"/>
        <v>0</v>
      </c>
      <c r="T864" s="80">
        <f t="shared" ca="1" si="318"/>
        <v>0</v>
      </c>
      <c r="U864" s="79">
        <f t="shared" ca="1" si="319"/>
        <v>0</v>
      </c>
      <c r="V864" s="80">
        <f t="shared" ca="1" si="320"/>
        <v>0</v>
      </c>
      <c r="W864" s="80">
        <f t="shared" ca="1" si="321"/>
        <v>0</v>
      </c>
      <c r="X864">
        <f t="shared" ca="1" si="332"/>
        <v>0</v>
      </c>
      <c r="Y864" s="35">
        <f t="shared" ca="1" si="322"/>
        <v>0</v>
      </c>
      <c r="Z864" s="35">
        <f t="shared" ca="1" si="333"/>
        <v>0</v>
      </c>
      <c r="AA864" s="42">
        <f t="shared" ca="1" si="334"/>
        <v>0</v>
      </c>
      <c r="AB864" s="42">
        <f t="shared" ca="1" si="335"/>
        <v>0</v>
      </c>
    </row>
    <row r="865" spans="2:28" x14ac:dyDescent="0.25">
      <c r="B865">
        <v>863</v>
      </c>
      <c r="C865" s="35">
        <f t="shared" ca="1" si="329"/>
        <v>-27000</v>
      </c>
      <c r="D865" s="46">
        <f ca="1">IF(AB864&gt;0,ROUND(PMT(EvalSheet!$F$92/12,EvalSheet!$F$96*12,-C865),5),0)</f>
        <v>0</v>
      </c>
      <c r="E865" s="6">
        <f t="shared" ca="1" si="323"/>
        <v>0</v>
      </c>
      <c r="F865" s="2">
        <f t="shared" ca="1" si="312"/>
        <v>0</v>
      </c>
      <c r="G865" s="80">
        <f t="shared" ca="1" si="313"/>
        <v>0</v>
      </c>
      <c r="H865" s="79">
        <f t="shared" ca="1" si="314"/>
        <v>0</v>
      </c>
      <c r="I865" s="80">
        <f t="shared" ca="1" si="315"/>
        <v>0</v>
      </c>
      <c r="J865" s="80">
        <f t="shared" ca="1" si="316"/>
        <v>0</v>
      </c>
      <c r="K865" s="6">
        <f t="shared" ca="1" si="324"/>
        <v>0</v>
      </c>
      <c r="L865" s="7">
        <v>0</v>
      </c>
      <c r="M865" s="7">
        <f t="shared" ca="1" si="325"/>
        <v>0</v>
      </c>
      <c r="N865" s="7">
        <f t="shared" ca="1" si="326"/>
        <v>0</v>
      </c>
      <c r="O865" s="7">
        <f t="shared" ca="1" si="327"/>
        <v>0</v>
      </c>
      <c r="P865" s="7">
        <f t="shared" ca="1" si="328"/>
        <v>0</v>
      </c>
      <c r="Q865" s="6">
        <f t="shared" ca="1" si="330"/>
        <v>0</v>
      </c>
      <c r="R865" s="7">
        <f t="shared" ca="1" si="331"/>
        <v>0</v>
      </c>
      <c r="S865" s="2">
        <f t="shared" ca="1" si="317"/>
        <v>0</v>
      </c>
      <c r="T865" s="80">
        <f t="shared" ca="1" si="318"/>
        <v>0</v>
      </c>
      <c r="U865" s="79">
        <f t="shared" ca="1" si="319"/>
        <v>0</v>
      </c>
      <c r="V865" s="80">
        <f t="shared" ca="1" si="320"/>
        <v>0</v>
      </c>
      <c r="W865" s="80">
        <f t="shared" ca="1" si="321"/>
        <v>0</v>
      </c>
      <c r="X865">
        <f t="shared" ca="1" si="332"/>
        <v>0</v>
      </c>
      <c r="Y865" s="35">
        <f t="shared" ca="1" si="322"/>
        <v>0</v>
      </c>
      <c r="Z865" s="35">
        <f t="shared" ca="1" si="333"/>
        <v>0</v>
      </c>
      <c r="AA865" s="42">
        <f t="shared" ca="1" si="334"/>
        <v>0</v>
      </c>
      <c r="AB865" s="42">
        <f t="shared" ca="1" si="335"/>
        <v>0</v>
      </c>
    </row>
    <row r="866" spans="2:28" x14ac:dyDescent="0.25">
      <c r="B866">
        <v>864</v>
      </c>
      <c r="C866" s="35">
        <f t="shared" ca="1" si="329"/>
        <v>-27000</v>
      </c>
      <c r="D866" s="46">
        <f ca="1">IF(AB865&gt;0,ROUND(PMT(EvalSheet!$F$92/12,EvalSheet!$F$96*12,-C866),5),0)</f>
        <v>0</v>
      </c>
      <c r="E866" s="6">
        <f t="shared" ca="1" si="323"/>
        <v>0</v>
      </c>
      <c r="F866" s="2">
        <f t="shared" ca="1" si="312"/>
        <v>0</v>
      </c>
      <c r="G866" s="80">
        <f t="shared" ca="1" si="313"/>
        <v>0</v>
      </c>
      <c r="H866" s="79">
        <f t="shared" ca="1" si="314"/>
        <v>0</v>
      </c>
      <c r="I866" s="80">
        <f t="shared" ca="1" si="315"/>
        <v>0</v>
      </c>
      <c r="J866" s="80">
        <f t="shared" ca="1" si="316"/>
        <v>0</v>
      </c>
      <c r="K866" s="6">
        <f t="shared" ca="1" si="324"/>
        <v>0</v>
      </c>
      <c r="L866" s="7">
        <v>0</v>
      </c>
      <c r="M866" s="7">
        <f t="shared" ca="1" si="325"/>
        <v>0</v>
      </c>
      <c r="N866" s="7">
        <f t="shared" ca="1" si="326"/>
        <v>0</v>
      </c>
      <c r="O866" s="7">
        <f t="shared" ca="1" si="327"/>
        <v>0</v>
      </c>
      <c r="P866" s="7">
        <f t="shared" ca="1" si="328"/>
        <v>0</v>
      </c>
      <c r="Q866" s="6">
        <f t="shared" ca="1" si="330"/>
        <v>0</v>
      </c>
      <c r="R866" s="7">
        <f t="shared" ca="1" si="331"/>
        <v>0</v>
      </c>
      <c r="S866" s="2">
        <f t="shared" ca="1" si="317"/>
        <v>0</v>
      </c>
      <c r="T866" s="80">
        <f t="shared" ca="1" si="318"/>
        <v>0</v>
      </c>
      <c r="U866" s="79">
        <f t="shared" ca="1" si="319"/>
        <v>0</v>
      </c>
      <c r="V866" s="80">
        <f t="shared" ca="1" si="320"/>
        <v>0</v>
      </c>
      <c r="W866" s="80">
        <f t="shared" ca="1" si="321"/>
        <v>0</v>
      </c>
      <c r="X866">
        <f t="shared" ca="1" si="332"/>
        <v>0</v>
      </c>
      <c r="Y866" s="35">
        <f t="shared" ca="1" si="322"/>
        <v>0</v>
      </c>
      <c r="Z866" s="35">
        <f t="shared" ca="1" si="333"/>
        <v>0</v>
      </c>
      <c r="AA866" s="42">
        <f t="shared" ca="1" si="334"/>
        <v>0</v>
      </c>
      <c r="AB866" s="42">
        <f t="shared" ca="1" si="335"/>
        <v>0</v>
      </c>
    </row>
    <row r="867" spans="2:28" x14ac:dyDescent="0.25">
      <c r="B867">
        <v>865</v>
      </c>
      <c r="C867" s="35">
        <f t="shared" ca="1" si="329"/>
        <v>-27000</v>
      </c>
      <c r="D867" s="46">
        <f ca="1">IF(AB866&gt;0,ROUND(PMT(EvalSheet!$F$92/12,EvalSheet!$F$96*12,-C867),5),0)</f>
        <v>0</v>
      </c>
      <c r="E867" s="6">
        <f t="shared" ca="1" si="323"/>
        <v>0</v>
      </c>
      <c r="F867" s="2">
        <f t="shared" ca="1" si="312"/>
        <v>0</v>
      </c>
      <c r="G867" s="80">
        <f t="shared" ca="1" si="313"/>
        <v>0</v>
      </c>
      <c r="H867" s="79">
        <f t="shared" ca="1" si="314"/>
        <v>0</v>
      </c>
      <c r="I867" s="80">
        <f t="shared" ca="1" si="315"/>
        <v>0</v>
      </c>
      <c r="J867" s="80">
        <f t="shared" ca="1" si="316"/>
        <v>0</v>
      </c>
      <c r="K867" s="6">
        <f t="shared" ca="1" si="324"/>
        <v>0</v>
      </c>
      <c r="L867" s="7">
        <v>0</v>
      </c>
      <c r="M867" s="7">
        <f t="shared" ca="1" si="325"/>
        <v>0</v>
      </c>
      <c r="N867" s="7">
        <f t="shared" ca="1" si="326"/>
        <v>0</v>
      </c>
      <c r="O867" s="7">
        <f t="shared" ca="1" si="327"/>
        <v>0</v>
      </c>
      <c r="P867" s="7">
        <f t="shared" ca="1" si="328"/>
        <v>0</v>
      </c>
      <c r="Q867" s="6">
        <f t="shared" ca="1" si="330"/>
        <v>0</v>
      </c>
      <c r="R867" s="7">
        <f t="shared" ca="1" si="331"/>
        <v>0</v>
      </c>
      <c r="S867" s="2">
        <f t="shared" ca="1" si="317"/>
        <v>0</v>
      </c>
      <c r="T867" s="80">
        <f t="shared" ca="1" si="318"/>
        <v>0</v>
      </c>
      <c r="U867" s="79">
        <f t="shared" ca="1" si="319"/>
        <v>0</v>
      </c>
      <c r="V867" s="80">
        <f t="shared" ca="1" si="320"/>
        <v>0</v>
      </c>
      <c r="W867" s="80">
        <f t="shared" ca="1" si="321"/>
        <v>0</v>
      </c>
      <c r="X867">
        <f t="shared" ca="1" si="332"/>
        <v>0</v>
      </c>
      <c r="Y867" s="35">
        <f t="shared" ca="1" si="322"/>
        <v>0</v>
      </c>
      <c r="Z867" s="35">
        <f t="shared" ca="1" si="333"/>
        <v>0</v>
      </c>
      <c r="AA867" s="42">
        <f t="shared" ca="1" si="334"/>
        <v>0</v>
      </c>
      <c r="AB867" s="42">
        <f t="shared" ca="1" si="335"/>
        <v>0</v>
      </c>
    </row>
    <row r="868" spans="2:28" x14ac:dyDescent="0.25">
      <c r="B868">
        <v>866</v>
      </c>
      <c r="C868" s="35">
        <f t="shared" ca="1" si="329"/>
        <v>-27000</v>
      </c>
      <c r="D868" s="46">
        <f ca="1">IF(AB867&gt;0,ROUND(PMT(EvalSheet!$F$92/12,EvalSheet!$F$96*12,-C868),5),0)</f>
        <v>0</v>
      </c>
      <c r="E868" s="6">
        <f t="shared" ca="1" si="323"/>
        <v>0</v>
      </c>
      <c r="F868" s="2">
        <f t="shared" ca="1" si="312"/>
        <v>0</v>
      </c>
      <c r="G868" s="80">
        <f t="shared" ca="1" si="313"/>
        <v>0</v>
      </c>
      <c r="H868" s="79">
        <f t="shared" ca="1" si="314"/>
        <v>0</v>
      </c>
      <c r="I868" s="80">
        <f t="shared" ca="1" si="315"/>
        <v>0</v>
      </c>
      <c r="J868" s="80">
        <f t="shared" ca="1" si="316"/>
        <v>0</v>
      </c>
      <c r="K868" s="6">
        <f t="shared" ca="1" si="324"/>
        <v>0</v>
      </c>
      <c r="L868" s="7">
        <v>0</v>
      </c>
      <c r="M868" s="7">
        <f t="shared" ca="1" si="325"/>
        <v>0</v>
      </c>
      <c r="N868" s="7">
        <f t="shared" ca="1" si="326"/>
        <v>0</v>
      </c>
      <c r="O868" s="7">
        <f t="shared" ca="1" si="327"/>
        <v>0</v>
      </c>
      <c r="P868" s="7">
        <f t="shared" ca="1" si="328"/>
        <v>0</v>
      </c>
      <c r="Q868" s="6">
        <f t="shared" ca="1" si="330"/>
        <v>0</v>
      </c>
      <c r="R868" s="7">
        <f t="shared" ca="1" si="331"/>
        <v>0</v>
      </c>
      <c r="S868" s="2">
        <f t="shared" ca="1" si="317"/>
        <v>0</v>
      </c>
      <c r="T868" s="80">
        <f t="shared" ca="1" si="318"/>
        <v>0</v>
      </c>
      <c r="U868" s="79">
        <f t="shared" ca="1" si="319"/>
        <v>0</v>
      </c>
      <c r="V868" s="80">
        <f t="shared" ca="1" si="320"/>
        <v>0</v>
      </c>
      <c r="W868" s="80">
        <f t="shared" ca="1" si="321"/>
        <v>0</v>
      </c>
      <c r="X868">
        <f t="shared" ca="1" si="332"/>
        <v>0</v>
      </c>
      <c r="Y868" s="35">
        <f t="shared" ca="1" si="322"/>
        <v>0</v>
      </c>
      <c r="Z868" s="35">
        <f t="shared" ca="1" si="333"/>
        <v>0</v>
      </c>
      <c r="AA868" s="42">
        <f t="shared" ca="1" si="334"/>
        <v>0</v>
      </c>
      <c r="AB868" s="42">
        <f t="shared" ca="1" si="335"/>
        <v>0</v>
      </c>
    </row>
    <row r="869" spans="2:28" x14ac:dyDescent="0.25">
      <c r="B869">
        <v>867</v>
      </c>
      <c r="C869" s="35">
        <f t="shared" ca="1" si="329"/>
        <v>-27000</v>
      </c>
      <c r="D869" s="46">
        <f ca="1">IF(AB868&gt;0,ROUND(PMT(EvalSheet!$F$92/12,EvalSheet!$F$96*12,-C869),5),0)</f>
        <v>0</v>
      </c>
      <c r="E869" s="6">
        <f t="shared" ca="1" si="323"/>
        <v>0</v>
      </c>
      <c r="F869" s="2">
        <f t="shared" ca="1" si="312"/>
        <v>0</v>
      </c>
      <c r="G869" s="80">
        <f t="shared" ca="1" si="313"/>
        <v>0</v>
      </c>
      <c r="H869" s="79">
        <f t="shared" ca="1" si="314"/>
        <v>0</v>
      </c>
      <c r="I869" s="80">
        <f t="shared" ca="1" si="315"/>
        <v>0</v>
      </c>
      <c r="J869" s="80">
        <f t="shared" ca="1" si="316"/>
        <v>0</v>
      </c>
      <c r="K869" s="6">
        <f t="shared" ca="1" si="324"/>
        <v>0</v>
      </c>
      <c r="L869" s="7">
        <v>0</v>
      </c>
      <c r="M869" s="7">
        <f t="shared" ca="1" si="325"/>
        <v>0</v>
      </c>
      <c r="N869" s="7">
        <f t="shared" ca="1" si="326"/>
        <v>0</v>
      </c>
      <c r="O869" s="7">
        <f t="shared" ca="1" si="327"/>
        <v>0</v>
      </c>
      <c r="P869" s="7">
        <f t="shared" ca="1" si="328"/>
        <v>0</v>
      </c>
      <c r="Q869" s="6">
        <f t="shared" ca="1" si="330"/>
        <v>0</v>
      </c>
      <c r="R869" s="7">
        <f t="shared" ca="1" si="331"/>
        <v>0</v>
      </c>
      <c r="S869" s="2">
        <f t="shared" ca="1" si="317"/>
        <v>0</v>
      </c>
      <c r="T869" s="80">
        <f t="shared" ca="1" si="318"/>
        <v>0</v>
      </c>
      <c r="U869" s="79">
        <f t="shared" ca="1" si="319"/>
        <v>0</v>
      </c>
      <c r="V869" s="80">
        <f t="shared" ca="1" si="320"/>
        <v>0</v>
      </c>
      <c r="W869" s="80">
        <f t="shared" ca="1" si="321"/>
        <v>0</v>
      </c>
      <c r="X869">
        <f t="shared" ca="1" si="332"/>
        <v>0</v>
      </c>
      <c r="Y869" s="35">
        <f t="shared" ca="1" si="322"/>
        <v>0</v>
      </c>
      <c r="Z869" s="35">
        <f t="shared" ca="1" si="333"/>
        <v>0</v>
      </c>
      <c r="AA869" s="42">
        <f t="shared" ca="1" si="334"/>
        <v>0</v>
      </c>
      <c r="AB869" s="42">
        <f t="shared" ca="1" si="335"/>
        <v>0</v>
      </c>
    </row>
    <row r="870" spans="2:28" x14ac:dyDescent="0.25">
      <c r="B870">
        <v>868</v>
      </c>
      <c r="C870" s="35">
        <f t="shared" ca="1" si="329"/>
        <v>-27000</v>
      </c>
      <c r="D870" s="46">
        <f ca="1">IF(AB869&gt;0,ROUND(PMT(EvalSheet!$F$92/12,EvalSheet!$F$96*12,-C870),5),0)</f>
        <v>0</v>
      </c>
      <c r="E870" s="6">
        <f t="shared" ca="1" si="323"/>
        <v>0</v>
      </c>
      <c r="F870" s="2">
        <f t="shared" ca="1" si="312"/>
        <v>0</v>
      </c>
      <c r="G870" s="80">
        <f t="shared" ca="1" si="313"/>
        <v>0</v>
      </c>
      <c r="H870" s="79">
        <f t="shared" ca="1" si="314"/>
        <v>0</v>
      </c>
      <c r="I870" s="80">
        <f t="shared" ca="1" si="315"/>
        <v>0</v>
      </c>
      <c r="J870" s="80">
        <f t="shared" ca="1" si="316"/>
        <v>0</v>
      </c>
      <c r="K870" s="6">
        <f t="shared" ca="1" si="324"/>
        <v>0</v>
      </c>
      <c r="L870" s="7">
        <v>0</v>
      </c>
      <c r="M870" s="7">
        <f t="shared" ca="1" si="325"/>
        <v>0</v>
      </c>
      <c r="N870" s="7">
        <f t="shared" ca="1" si="326"/>
        <v>0</v>
      </c>
      <c r="O870" s="7">
        <f t="shared" ca="1" si="327"/>
        <v>0</v>
      </c>
      <c r="P870" s="7">
        <f t="shared" ca="1" si="328"/>
        <v>0</v>
      </c>
      <c r="Q870" s="6">
        <f t="shared" ca="1" si="330"/>
        <v>0</v>
      </c>
      <c r="R870" s="7">
        <f t="shared" ca="1" si="331"/>
        <v>0</v>
      </c>
      <c r="S870" s="2">
        <f t="shared" ca="1" si="317"/>
        <v>0</v>
      </c>
      <c r="T870" s="80">
        <f t="shared" ca="1" si="318"/>
        <v>0</v>
      </c>
      <c r="U870" s="79">
        <f t="shared" ca="1" si="319"/>
        <v>0</v>
      </c>
      <c r="V870" s="80">
        <f t="shared" ca="1" si="320"/>
        <v>0</v>
      </c>
      <c r="W870" s="80">
        <f t="shared" ca="1" si="321"/>
        <v>0</v>
      </c>
      <c r="X870">
        <f t="shared" ca="1" si="332"/>
        <v>0</v>
      </c>
      <c r="Y870" s="35">
        <f t="shared" ca="1" si="322"/>
        <v>0</v>
      </c>
      <c r="Z870" s="35">
        <f t="shared" ca="1" si="333"/>
        <v>0</v>
      </c>
      <c r="AA870" s="42">
        <f t="shared" ca="1" si="334"/>
        <v>0</v>
      </c>
      <c r="AB870" s="42">
        <f t="shared" ca="1" si="335"/>
        <v>0</v>
      </c>
    </row>
    <row r="871" spans="2:28" x14ac:dyDescent="0.25">
      <c r="B871">
        <v>869</v>
      </c>
      <c r="C871" s="35">
        <f t="shared" ca="1" si="329"/>
        <v>-27000</v>
      </c>
      <c r="D871" s="46">
        <f ca="1">IF(AB870&gt;0,ROUND(PMT(EvalSheet!$F$92/12,EvalSheet!$F$96*12,-C871),5),0)</f>
        <v>0</v>
      </c>
      <c r="E871" s="6">
        <f t="shared" ca="1" si="323"/>
        <v>0</v>
      </c>
      <c r="F871" s="2">
        <f t="shared" ca="1" si="312"/>
        <v>0</v>
      </c>
      <c r="G871" s="80">
        <f t="shared" ca="1" si="313"/>
        <v>0</v>
      </c>
      <c r="H871" s="79">
        <f t="shared" ca="1" si="314"/>
        <v>0</v>
      </c>
      <c r="I871" s="80">
        <f t="shared" ca="1" si="315"/>
        <v>0</v>
      </c>
      <c r="J871" s="80">
        <f t="shared" ca="1" si="316"/>
        <v>0</v>
      </c>
      <c r="K871" s="6">
        <f t="shared" ca="1" si="324"/>
        <v>0</v>
      </c>
      <c r="L871" s="7">
        <v>0</v>
      </c>
      <c r="M871" s="7">
        <f t="shared" ca="1" si="325"/>
        <v>0</v>
      </c>
      <c r="N871" s="7">
        <f t="shared" ca="1" si="326"/>
        <v>0</v>
      </c>
      <c r="O871" s="7">
        <f t="shared" ca="1" si="327"/>
        <v>0</v>
      </c>
      <c r="P871" s="7">
        <f t="shared" ca="1" si="328"/>
        <v>0</v>
      </c>
      <c r="Q871" s="6">
        <f t="shared" ca="1" si="330"/>
        <v>0</v>
      </c>
      <c r="R871" s="7">
        <f t="shared" ca="1" si="331"/>
        <v>0</v>
      </c>
      <c r="S871" s="2">
        <f t="shared" ca="1" si="317"/>
        <v>0</v>
      </c>
      <c r="T871" s="80">
        <f t="shared" ca="1" si="318"/>
        <v>0</v>
      </c>
      <c r="U871" s="79">
        <f t="shared" ca="1" si="319"/>
        <v>0</v>
      </c>
      <c r="V871" s="80">
        <f t="shared" ca="1" si="320"/>
        <v>0</v>
      </c>
      <c r="W871" s="80">
        <f t="shared" ca="1" si="321"/>
        <v>0</v>
      </c>
      <c r="X871">
        <f t="shared" ca="1" si="332"/>
        <v>0</v>
      </c>
      <c r="Y871" s="35">
        <f t="shared" ca="1" si="322"/>
        <v>0</v>
      </c>
      <c r="Z871" s="35">
        <f t="shared" ca="1" si="333"/>
        <v>0</v>
      </c>
      <c r="AA871" s="42">
        <f t="shared" ca="1" si="334"/>
        <v>0</v>
      </c>
      <c r="AB871" s="42">
        <f t="shared" ca="1" si="335"/>
        <v>0</v>
      </c>
    </row>
    <row r="872" spans="2:28" x14ac:dyDescent="0.25">
      <c r="B872">
        <v>870</v>
      </c>
      <c r="C872" s="35">
        <f t="shared" ca="1" si="329"/>
        <v>-27000</v>
      </c>
      <c r="D872" s="46">
        <f ca="1">IF(AB871&gt;0,ROUND(PMT(EvalSheet!$F$92/12,EvalSheet!$F$96*12,-C872),5),0)</f>
        <v>0</v>
      </c>
      <c r="E872" s="6">
        <f t="shared" ca="1" si="323"/>
        <v>0</v>
      </c>
      <c r="F872" s="2">
        <f t="shared" ca="1" si="312"/>
        <v>0</v>
      </c>
      <c r="G872" s="80">
        <f t="shared" ca="1" si="313"/>
        <v>0</v>
      </c>
      <c r="H872" s="79">
        <f t="shared" ca="1" si="314"/>
        <v>0</v>
      </c>
      <c r="I872" s="80">
        <f t="shared" ca="1" si="315"/>
        <v>0</v>
      </c>
      <c r="J872" s="80">
        <f t="shared" ca="1" si="316"/>
        <v>0</v>
      </c>
      <c r="K872" s="6">
        <f t="shared" ca="1" si="324"/>
        <v>0</v>
      </c>
      <c r="L872" s="7">
        <v>0</v>
      </c>
      <c r="M872" s="7">
        <f t="shared" ca="1" si="325"/>
        <v>0</v>
      </c>
      <c r="N872" s="7">
        <f t="shared" ca="1" si="326"/>
        <v>0</v>
      </c>
      <c r="O872" s="7">
        <f t="shared" ca="1" si="327"/>
        <v>0</v>
      </c>
      <c r="P872" s="7">
        <f t="shared" ca="1" si="328"/>
        <v>0</v>
      </c>
      <c r="Q872" s="6">
        <f t="shared" ca="1" si="330"/>
        <v>0</v>
      </c>
      <c r="R872" s="7">
        <f t="shared" ca="1" si="331"/>
        <v>0</v>
      </c>
      <c r="S872" s="2">
        <f t="shared" ca="1" si="317"/>
        <v>0</v>
      </c>
      <c r="T872" s="80">
        <f t="shared" ca="1" si="318"/>
        <v>0</v>
      </c>
      <c r="U872" s="79">
        <f t="shared" ca="1" si="319"/>
        <v>0</v>
      </c>
      <c r="V872" s="80">
        <f t="shared" ca="1" si="320"/>
        <v>0</v>
      </c>
      <c r="W872" s="80">
        <f t="shared" ca="1" si="321"/>
        <v>0</v>
      </c>
      <c r="X872">
        <f t="shared" ca="1" si="332"/>
        <v>0</v>
      </c>
      <c r="Y872" s="35">
        <f t="shared" ca="1" si="322"/>
        <v>0</v>
      </c>
      <c r="Z872" s="35">
        <f t="shared" ca="1" si="333"/>
        <v>0</v>
      </c>
      <c r="AA872" s="42">
        <f t="shared" ca="1" si="334"/>
        <v>0</v>
      </c>
      <c r="AB872" s="42">
        <f t="shared" ca="1" si="335"/>
        <v>0</v>
      </c>
    </row>
    <row r="873" spans="2:28" x14ac:dyDescent="0.25">
      <c r="B873">
        <v>871</v>
      </c>
      <c r="C873" s="35">
        <f t="shared" ca="1" si="329"/>
        <v>-27000</v>
      </c>
      <c r="D873" s="46">
        <f ca="1">IF(AB872&gt;0,ROUND(PMT(EvalSheet!$F$92/12,EvalSheet!$F$96*12,-C873),5),0)</f>
        <v>0</v>
      </c>
      <c r="E873" s="6">
        <f t="shared" ca="1" si="323"/>
        <v>0</v>
      </c>
      <c r="F873" s="2">
        <f t="shared" ca="1" si="312"/>
        <v>0</v>
      </c>
      <c r="G873" s="80">
        <f t="shared" ca="1" si="313"/>
        <v>0</v>
      </c>
      <c r="H873" s="79">
        <f t="shared" ca="1" si="314"/>
        <v>0</v>
      </c>
      <c r="I873" s="80">
        <f t="shared" ca="1" si="315"/>
        <v>0</v>
      </c>
      <c r="J873" s="80">
        <f t="shared" ca="1" si="316"/>
        <v>0</v>
      </c>
      <c r="K873" s="6">
        <f t="shared" ca="1" si="324"/>
        <v>0</v>
      </c>
      <c r="L873" s="7">
        <v>0</v>
      </c>
      <c r="M873" s="7">
        <f t="shared" ca="1" si="325"/>
        <v>0</v>
      </c>
      <c r="N873" s="7">
        <f t="shared" ca="1" si="326"/>
        <v>0</v>
      </c>
      <c r="O873" s="7">
        <f t="shared" ca="1" si="327"/>
        <v>0</v>
      </c>
      <c r="P873" s="7">
        <f t="shared" ca="1" si="328"/>
        <v>0</v>
      </c>
      <c r="Q873" s="6">
        <f t="shared" ca="1" si="330"/>
        <v>0</v>
      </c>
      <c r="R873" s="7">
        <f t="shared" ca="1" si="331"/>
        <v>0</v>
      </c>
      <c r="S873" s="2">
        <f t="shared" ca="1" si="317"/>
        <v>0</v>
      </c>
      <c r="T873" s="80">
        <f t="shared" ca="1" si="318"/>
        <v>0</v>
      </c>
      <c r="U873" s="79">
        <f t="shared" ca="1" si="319"/>
        <v>0</v>
      </c>
      <c r="V873" s="80">
        <f t="shared" ca="1" si="320"/>
        <v>0</v>
      </c>
      <c r="W873" s="80">
        <f t="shared" ca="1" si="321"/>
        <v>0</v>
      </c>
      <c r="X873">
        <f t="shared" ca="1" si="332"/>
        <v>0</v>
      </c>
      <c r="Y873" s="35">
        <f t="shared" ca="1" si="322"/>
        <v>0</v>
      </c>
      <c r="Z873" s="35">
        <f t="shared" ca="1" si="333"/>
        <v>0</v>
      </c>
      <c r="AA873" s="42">
        <f t="shared" ca="1" si="334"/>
        <v>0</v>
      </c>
      <c r="AB873" s="42">
        <f t="shared" ca="1" si="335"/>
        <v>0</v>
      </c>
    </row>
    <row r="874" spans="2:28" x14ac:dyDescent="0.25">
      <c r="B874">
        <v>872</v>
      </c>
      <c r="C874" s="35">
        <f t="shared" ca="1" si="329"/>
        <v>-27000</v>
      </c>
      <c r="D874" s="46">
        <f ca="1">IF(AB873&gt;0,ROUND(PMT(EvalSheet!$F$92/12,EvalSheet!$F$96*12,-C874),5),0)</f>
        <v>0</v>
      </c>
      <c r="E874" s="6">
        <f t="shared" ca="1" si="323"/>
        <v>0</v>
      </c>
      <c r="F874" s="2">
        <f t="shared" ca="1" si="312"/>
        <v>0</v>
      </c>
      <c r="G874" s="80">
        <f t="shared" ca="1" si="313"/>
        <v>0</v>
      </c>
      <c r="H874" s="79">
        <f t="shared" ca="1" si="314"/>
        <v>0</v>
      </c>
      <c r="I874" s="80">
        <f t="shared" ca="1" si="315"/>
        <v>0</v>
      </c>
      <c r="J874" s="80">
        <f t="shared" ca="1" si="316"/>
        <v>0</v>
      </c>
      <c r="K874" s="6">
        <f t="shared" ca="1" si="324"/>
        <v>0</v>
      </c>
      <c r="L874" s="7">
        <v>0</v>
      </c>
      <c r="M874" s="7">
        <f t="shared" ca="1" si="325"/>
        <v>0</v>
      </c>
      <c r="N874" s="7">
        <f t="shared" ca="1" si="326"/>
        <v>0</v>
      </c>
      <c r="O874" s="7">
        <f t="shared" ca="1" si="327"/>
        <v>0</v>
      </c>
      <c r="P874" s="7">
        <f t="shared" ca="1" si="328"/>
        <v>0</v>
      </c>
      <c r="Q874" s="6">
        <f t="shared" ca="1" si="330"/>
        <v>0</v>
      </c>
      <c r="R874" s="7">
        <f t="shared" ca="1" si="331"/>
        <v>0</v>
      </c>
      <c r="S874" s="2">
        <f t="shared" ca="1" si="317"/>
        <v>0</v>
      </c>
      <c r="T874" s="80">
        <f t="shared" ca="1" si="318"/>
        <v>0</v>
      </c>
      <c r="U874" s="79">
        <f t="shared" ca="1" si="319"/>
        <v>0</v>
      </c>
      <c r="V874" s="80">
        <f t="shared" ca="1" si="320"/>
        <v>0</v>
      </c>
      <c r="W874" s="80">
        <f t="shared" ca="1" si="321"/>
        <v>0</v>
      </c>
      <c r="X874">
        <f t="shared" ca="1" si="332"/>
        <v>0</v>
      </c>
      <c r="Y874" s="35">
        <f t="shared" ca="1" si="322"/>
        <v>0</v>
      </c>
      <c r="Z874" s="35">
        <f t="shared" ca="1" si="333"/>
        <v>0</v>
      </c>
      <c r="AA874" s="42">
        <f t="shared" ca="1" si="334"/>
        <v>0</v>
      </c>
      <c r="AB874" s="42">
        <f t="shared" ca="1" si="335"/>
        <v>0</v>
      </c>
    </row>
    <row r="875" spans="2:28" x14ac:dyDescent="0.25">
      <c r="B875">
        <v>873</v>
      </c>
      <c r="C875" s="35">
        <f t="shared" ca="1" si="329"/>
        <v>-27000</v>
      </c>
      <c r="D875" s="46">
        <f ca="1">IF(AB874&gt;0,ROUND(PMT(EvalSheet!$F$92/12,EvalSheet!$F$96*12,-C875),5),0)</f>
        <v>0</v>
      </c>
      <c r="E875" s="6">
        <f t="shared" ca="1" si="323"/>
        <v>0</v>
      </c>
      <c r="F875" s="2">
        <f t="shared" ca="1" si="312"/>
        <v>0</v>
      </c>
      <c r="G875" s="80">
        <f t="shared" ca="1" si="313"/>
        <v>0</v>
      </c>
      <c r="H875" s="79">
        <f t="shared" ca="1" si="314"/>
        <v>0</v>
      </c>
      <c r="I875" s="80">
        <f t="shared" ca="1" si="315"/>
        <v>0</v>
      </c>
      <c r="J875" s="80">
        <f t="shared" ca="1" si="316"/>
        <v>0</v>
      </c>
      <c r="K875" s="6">
        <f t="shared" ca="1" si="324"/>
        <v>0</v>
      </c>
      <c r="L875" s="7">
        <v>0</v>
      </c>
      <c r="M875" s="7">
        <f t="shared" ca="1" si="325"/>
        <v>0</v>
      </c>
      <c r="N875" s="7">
        <f t="shared" ca="1" si="326"/>
        <v>0</v>
      </c>
      <c r="O875" s="7">
        <f t="shared" ca="1" si="327"/>
        <v>0</v>
      </c>
      <c r="P875" s="7">
        <f t="shared" ca="1" si="328"/>
        <v>0</v>
      </c>
      <c r="Q875" s="6">
        <f t="shared" ca="1" si="330"/>
        <v>0</v>
      </c>
      <c r="R875" s="7">
        <f t="shared" ca="1" si="331"/>
        <v>0</v>
      </c>
      <c r="S875" s="2">
        <f t="shared" ca="1" si="317"/>
        <v>0</v>
      </c>
      <c r="T875" s="80">
        <f t="shared" ca="1" si="318"/>
        <v>0</v>
      </c>
      <c r="U875" s="79">
        <f t="shared" ca="1" si="319"/>
        <v>0</v>
      </c>
      <c r="V875" s="80">
        <f t="shared" ca="1" si="320"/>
        <v>0</v>
      </c>
      <c r="W875" s="80">
        <f t="shared" ca="1" si="321"/>
        <v>0</v>
      </c>
      <c r="X875">
        <f t="shared" ca="1" si="332"/>
        <v>0</v>
      </c>
      <c r="Y875" s="35">
        <f t="shared" ca="1" si="322"/>
        <v>0</v>
      </c>
      <c r="Z875" s="35">
        <f t="shared" ca="1" si="333"/>
        <v>0</v>
      </c>
      <c r="AA875" s="42">
        <f t="shared" ca="1" si="334"/>
        <v>0</v>
      </c>
      <c r="AB875" s="42">
        <f t="shared" ca="1" si="335"/>
        <v>0</v>
      </c>
    </row>
    <row r="876" spans="2:28" x14ac:dyDescent="0.25">
      <c r="B876">
        <v>874</v>
      </c>
      <c r="C876" s="35">
        <f t="shared" ca="1" si="329"/>
        <v>-27000</v>
      </c>
      <c r="D876" s="46">
        <f ca="1">IF(AB875&gt;0,ROUND(PMT(EvalSheet!$F$92/12,EvalSheet!$F$96*12,-C876),5),0)</f>
        <v>0</v>
      </c>
      <c r="E876" s="6">
        <f t="shared" ca="1" si="323"/>
        <v>0</v>
      </c>
      <c r="F876" s="2">
        <f t="shared" ca="1" si="312"/>
        <v>0</v>
      </c>
      <c r="G876" s="80">
        <f t="shared" ca="1" si="313"/>
        <v>0</v>
      </c>
      <c r="H876" s="79">
        <f t="shared" ca="1" si="314"/>
        <v>0</v>
      </c>
      <c r="I876" s="80">
        <f t="shared" ca="1" si="315"/>
        <v>0</v>
      </c>
      <c r="J876" s="80">
        <f t="shared" ca="1" si="316"/>
        <v>0</v>
      </c>
      <c r="K876" s="6">
        <f t="shared" ca="1" si="324"/>
        <v>0</v>
      </c>
      <c r="L876" s="7">
        <v>0</v>
      </c>
      <c r="M876" s="7">
        <f t="shared" ca="1" si="325"/>
        <v>0</v>
      </c>
      <c r="N876" s="7">
        <f t="shared" ca="1" si="326"/>
        <v>0</v>
      </c>
      <c r="O876" s="7">
        <f t="shared" ca="1" si="327"/>
        <v>0</v>
      </c>
      <c r="P876" s="7">
        <f t="shared" ca="1" si="328"/>
        <v>0</v>
      </c>
      <c r="Q876" s="6">
        <f t="shared" ca="1" si="330"/>
        <v>0</v>
      </c>
      <c r="R876" s="7">
        <f t="shared" ca="1" si="331"/>
        <v>0</v>
      </c>
      <c r="S876" s="2">
        <f t="shared" ca="1" si="317"/>
        <v>0</v>
      </c>
      <c r="T876" s="80">
        <f t="shared" ca="1" si="318"/>
        <v>0</v>
      </c>
      <c r="U876" s="79">
        <f t="shared" ca="1" si="319"/>
        <v>0</v>
      </c>
      <c r="V876" s="80">
        <f t="shared" ca="1" si="320"/>
        <v>0</v>
      </c>
      <c r="W876" s="80">
        <f t="shared" ca="1" si="321"/>
        <v>0</v>
      </c>
      <c r="X876">
        <f t="shared" ca="1" si="332"/>
        <v>0</v>
      </c>
      <c r="Y876" s="35">
        <f t="shared" ca="1" si="322"/>
        <v>0</v>
      </c>
      <c r="Z876" s="35">
        <f t="shared" ca="1" si="333"/>
        <v>0</v>
      </c>
      <c r="AA876" s="42">
        <f t="shared" ca="1" si="334"/>
        <v>0</v>
      </c>
      <c r="AB876" s="42">
        <f t="shared" ca="1" si="335"/>
        <v>0</v>
      </c>
    </row>
    <row r="877" spans="2:28" x14ac:dyDescent="0.25">
      <c r="B877">
        <v>875</v>
      </c>
      <c r="C877" s="35">
        <f t="shared" ca="1" si="329"/>
        <v>-27000</v>
      </c>
      <c r="D877" s="46">
        <f ca="1">IF(AB876&gt;0,ROUND(PMT(EvalSheet!$F$92/12,EvalSheet!$F$96*12,-C877),5),0)</f>
        <v>0</v>
      </c>
      <c r="E877" s="6">
        <f t="shared" ca="1" si="323"/>
        <v>0</v>
      </c>
      <c r="F877" s="2">
        <f t="shared" ca="1" si="312"/>
        <v>0</v>
      </c>
      <c r="G877" s="80">
        <f t="shared" ca="1" si="313"/>
        <v>0</v>
      </c>
      <c r="H877" s="79">
        <f t="shared" ca="1" si="314"/>
        <v>0</v>
      </c>
      <c r="I877" s="80">
        <f t="shared" ca="1" si="315"/>
        <v>0</v>
      </c>
      <c r="J877" s="80">
        <f t="shared" ca="1" si="316"/>
        <v>0</v>
      </c>
      <c r="K877" s="6">
        <f t="shared" ca="1" si="324"/>
        <v>0</v>
      </c>
      <c r="L877" s="7">
        <v>0</v>
      </c>
      <c r="M877" s="7">
        <f t="shared" ca="1" si="325"/>
        <v>0</v>
      </c>
      <c r="N877" s="7">
        <f t="shared" ca="1" si="326"/>
        <v>0</v>
      </c>
      <c r="O877" s="7">
        <f t="shared" ca="1" si="327"/>
        <v>0</v>
      </c>
      <c r="P877" s="7">
        <f t="shared" ca="1" si="328"/>
        <v>0</v>
      </c>
      <c r="Q877" s="6">
        <f t="shared" ca="1" si="330"/>
        <v>0</v>
      </c>
      <c r="R877" s="7">
        <f t="shared" ca="1" si="331"/>
        <v>0</v>
      </c>
      <c r="S877" s="2">
        <f t="shared" ca="1" si="317"/>
        <v>0</v>
      </c>
      <c r="T877" s="80">
        <f t="shared" ca="1" si="318"/>
        <v>0</v>
      </c>
      <c r="U877" s="79">
        <f t="shared" ca="1" si="319"/>
        <v>0</v>
      </c>
      <c r="V877" s="80">
        <f t="shared" ca="1" si="320"/>
        <v>0</v>
      </c>
      <c r="W877" s="80">
        <f t="shared" ca="1" si="321"/>
        <v>0</v>
      </c>
      <c r="X877">
        <f t="shared" ca="1" si="332"/>
        <v>0</v>
      </c>
      <c r="Y877" s="35">
        <f t="shared" ca="1" si="322"/>
        <v>0</v>
      </c>
      <c r="Z877" s="35">
        <f t="shared" ca="1" si="333"/>
        <v>0</v>
      </c>
      <c r="AA877" s="42">
        <f t="shared" ca="1" si="334"/>
        <v>0</v>
      </c>
      <c r="AB877" s="42">
        <f t="shared" ca="1" si="335"/>
        <v>0</v>
      </c>
    </row>
    <row r="878" spans="2:28" x14ac:dyDescent="0.25">
      <c r="B878">
        <v>876</v>
      </c>
      <c r="C878" s="35">
        <f t="shared" ca="1" si="329"/>
        <v>-27000</v>
      </c>
      <c r="D878" s="46">
        <f ca="1">IF(AB877&gt;0,ROUND(PMT(EvalSheet!$F$92/12,EvalSheet!$F$96*12,-C878),5),0)</f>
        <v>0</v>
      </c>
      <c r="E878" s="6">
        <f t="shared" ca="1" si="323"/>
        <v>0</v>
      </c>
      <c r="F878" s="2">
        <f t="shared" ca="1" si="312"/>
        <v>0</v>
      </c>
      <c r="G878" s="80">
        <f t="shared" ca="1" si="313"/>
        <v>0</v>
      </c>
      <c r="H878" s="79">
        <f t="shared" ca="1" si="314"/>
        <v>0</v>
      </c>
      <c r="I878" s="80">
        <f t="shared" ca="1" si="315"/>
        <v>0</v>
      </c>
      <c r="J878" s="80">
        <f t="shared" ca="1" si="316"/>
        <v>0</v>
      </c>
      <c r="K878" s="6">
        <f t="shared" ca="1" si="324"/>
        <v>0</v>
      </c>
      <c r="L878" s="7">
        <v>0</v>
      </c>
      <c r="M878" s="7">
        <f t="shared" ca="1" si="325"/>
        <v>0</v>
      </c>
      <c r="N878" s="7">
        <f t="shared" ca="1" si="326"/>
        <v>0</v>
      </c>
      <c r="O878" s="7">
        <f t="shared" ca="1" si="327"/>
        <v>0</v>
      </c>
      <c r="P878" s="7">
        <f t="shared" ca="1" si="328"/>
        <v>0</v>
      </c>
      <c r="Q878" s="6">
        <f t="shared" ca="1" si="330"/>
        <v>0</v>
      </c>
      <c r="R878" s="7">
        <f t="shared" ca="1" si="331"/>
        <v>0</v>
      </c>
      <c r="S878" s="2">
        <f t="shared" ca="1" si="317"/>
        <v>0</v>
      </c>
      <c r="T878" s="80">
        <f t="shared" ca="1" si="318"/>
        <v>0</v>
      </c>
      <c r="U878" s="79">
        <f t="shared" ca="1" si="319"/>
        <v>0</v>
      </c>
      <c r="V878" s="80">
        <f t="shared" ca="1" si="320"/>
        <v>0</v>
      </c>
      <c r="W878" s="80">
        <f t="shared" ca="1" si="321"/>
        <v>0</v>
      </c>
      <c r="X878">
        <f t="shared" ca="1" si="332"/>
        <v>0</v>
      </c>
      <c r="Y878" s="35">
        <f t="shared" ca="1" si="322"/>
        <v>0</v>
      </c>
      <c r="Z878" s="35">
        <f t="shared" ca="1" si="333"/>
        <v>0</v>
      </c>
      <c r="AA878" s="42">
        <f t="shared" ca="1" si="334"/>
        <v>0</v>
      </c>
      <c r="AB878" s="42">
        <f t="shared" ca="1" si="335"/>
        <v>0</v>
      </c>
    </row>
    <row r="879" spans="2:28" x14ac:dyDescent="0.25">
      <c r="B879">
        <v>877</v>
      </c>
      <c r="C879" s="35">
        <f t="shared" ca="1" si="329"/>
        <v>-27000</v>
      </c>
      <c r="D879" s="46">
        <f ca="1">IF(AB878&gt;0,ROUND(PMT(EvalSheet!$F$92/12,EvalSheet!$F$96*12,-C879),5),0)</f>
        <v>0</v>
      </c>
      <c r="E879" s="6">
        <f t="shared" ca="1" si="323"/>
        <v>0</v>
      </c>
      <c r="F879" s="2">
        <f t="shared" ca="1" si="312"/>
        <v>0</v>
      </c>
      <c r="G879" s="80">
        <f t="shared" ca="1" si="313"/>
        <v>0</v>
      </c>
      <c r="H879" s="79">
        <f t="shared" ca="1" si="314"/>
        <v>0</v>
      </c>
      <c r="I879" s="80">
        <f t="shared" ca="1" si="315"/>
        <v>0</v>
      </c>
      <c r="J879" s="80">
        <f t="shared" ca="1" si="316"/>
        <v>0</v>
      </c>
      <c r="K879" s="6">
        <f t="shared" ca="1" si="324"/>
        <v>0</v>
      </c>
      <c r="L879" s="7">
        <v>0</v>
      </c>
      <c r="M879" s="7">
        <f t="shared" ca="1" si="325"/>
        <v>0</v>
      </c>
      <c r="N879" s="7">
        <f t="shared" ca="1" si="326"/>
        <v>0</v>
      </c>
      <c r="O879" s="7">
        <f t="shared" ca="1" si="327"/>
        <v>0</v>
      </c>
      <c r="P879" s="7">
        <f t="shared" ca="1" si="328"/>
        <v>0</v>
      </c>
      <c r="Q879" s="6">
        <f t="shared" ca="1" si="330"/>
        <v>0</v>
      </c>
      <c r="R879" s="7">
        <f t="shared" ca="1" si="331"/>
        <v>0</v>
      </c>
      <c r="S879" s="2">
        <f t="shared" ca="1" si="317"/>
        <v>0</v>
      </c>
      <c r="T879" s="80">
        <f t="shared" ca="1" si="318"/>
        <v>0</v>
      </c>
      <c r="U879" s="79">
        <f t="shared" ca="1" si="319"/>
        <v>0</v>
      </c>
      <c r="V879" s="80">
        <f t="shared" ca="1" si="320"/>
        <v>0</v>
      </c>
      <c r="W879" s="80">
        <f t="shared" ca="1" si="321"/>
        <v>0</v>
      </c>
      <c r="X879">
        <f t="shared" ca="1" si="332"/>
        <v>0</v>
      </c>
      <c r="Y879" s="35">
        <f t="shared" ca="1" si="322"/>
        <v>0</v>
      </c>
      <c r="Z879" s="35">
        <f t="shared" ca="1" si="333"/>
        <v>0</v>
      </c>
      <c r="AA879" s="42">
        <f t="shared" ca="1" si="334"/>
        <v>0</v>
      </c>
      <c r="AB879" s="42">
        <f t="shared" ca="1" si="335"/>
        <v>0</v>
      </c>
    </row>
    <row r="880" spans="2:28" x14ac:dyDescent="0.25">
      <c r="B880">
        <v>878</v>
      </c>
      <c r="C880" s="35">
        <f t="shared" ca="1" si="329"/>
        <v>-27000</v>
      </c>
      <c r="D880" s="46">
        <f ca="1">IF(AB879&gt;0,ROUND(PMT(EvalSheet!$F$92/12,EvalSheet!$F$96*12,-C880),5),0)</f>
        <v>0</v>
      </c>
      <c r="E880" s="6">
        <f t="shared" ca="1" si="323"/>
        <v>0</v>
      </c>
      <c r="F880" s="2">
        <f t="shared" ca="1" si="312"/>
        <v>0</v>
      </c>
      <c r="G880" s="80">
        <f t="shared" ca="1" si="313"/>
        <v>0</v>
      </c>
      <c r="H880" s="79">
        <f t="shared" ca="1" si="314"/>
        <v>0</v>
      </c>
      <c r="I880" s="80">
        <f t="shared" ca="1" si="315"/>
        <v>0</v>
      </c>
      <c r="J880" s="80">
        <f t="shared" ca="1" si="316"/>
        <v>0</v>
      </c>
      <c r="K880" s="6">
        <f t="shared" ca="1" si="324"/>
        <v>0</v>
      </c>
      <c r="L880" s="7">
        <v>0</v>
      </c>
      <c r="M880" s="7">
        <f t="shared" ca="1" si="325"/>
        <v>0</v>
      </c>
      <c r="N880" s="7">
        <f t="shared" ca="1" si="326"/>
        <v>0</v>
      </c>
      <c r="O880" s="7">
        <f t="shared" ca="1" si="327"/>
        <v>0</v>
      </c>
      <c r="P880" s="7">
        <f t="shared" ca="1" si="328"/>
        <v>0</v>
      </c>
      <c r="Q880" s="6">
        <f t="shared" ca="1" si="330"/>
        <v>0</v>
      </c>
      <c r="R880" s="7">
        <f t="shared" ca="1" si="331"/>
        <v>0</v>
      </c>
      <c r="S880" s="2">
        <f t="shared" ca="1" si="317"/>
        <v>0</v>
      </c>
      <c r="T880" s="80">
        <f t="shared" ca="1" si="318"/>
        <v>0</v>
      </c>
      <c r="U880" s="79">
        <f t="shared" ca="1" si="319"/>
        <v>0</v>
      </c>
      <c r="V880" s="80">
        <f t="shared" ca="1" si="320"/>
        <v>0</v>
      </c>
      <c r="W880" s="80">
        <f t="shared" ca="1" si="321"/>
        <v>0</v>
      </c>
      <c r="X880">
        <f t="shared" ca="1" si="332"/>
        <v>0</v>
      </c>
      <c r="Y880" s="35">
        <f t="shared" ca="1" si="322"/>
        <v>0</v>
      </c>
      <c r="Z880" s="35">
        <f t="shared" ca="1" si="333"/>
        <v>0</v>
      </c>
      <c r="AA880" s="42">
        <f t="shared" ca="1" si="334"/>
        <v>0</v>
      </c>
      <c r="AB880" s="42">
        <f t="shared" ca="1" si="335"/>
        <v>0</v>
      </c>
    </row>
    <row r="881" spans="2:28" x14ac:dyDescent="0.25">
      <c r="B881">
        <v>879</v>
      </c>
      <c r="C881" s="35">
        <f t="shared" ca="1" si="329"/>
        <v>-27000</v>
      </c>
      <c r="D881" s="46">
        <f ca="1">IF(AB880&gt;0,ROUND(PMT(EvalSheet!$F$92/12,EvalSheet!$F$96*12,-C881),5),0)</f>
        <v>0</v>
      </c>
      <c r="E881" s="6">
        <f t="shared" ca="1" si="323"/>
        <v>0</v>
      </c>
      <c r="F881" s="2">
        <f t="shared" ca="1" si="312"/>
        <v>0</v>
      </c>
      <c r="G881" s="80">
        <f t="shared" ca="1" si="313"/>
        <v>0</v>
      </c>
      <c r="H881" s="79">
        <f t="shared" ca="1" si="314"/>
        <v>0</v>
      </c>
      <c r="I881" s="80">
        <f t="shared" ca="1" si="315"/>
        <v>0</v>
      </c>
      <c r="J881" s="80">
        <f t="shared" ca="1" si="316"/>
        <v>0</v>
      </c>
      <c r="K881" s="6">
        <f t="shared" ca="1" si="324"/>
        <v>0</v>
      </c>
      <c r="L881" s="7">
        <v>0</v>
      </c>
      <c r="M881" s="7">
        <f t="shared" ca="1" si="325"/>
        <v>0</v>
      </c>
      <c r="N881" s="7">
        <f t="shared" ca="1" si="326"/>
        <v>0</v>
      </c>
      <c r="O881" s="7">
        <f t="shared" ca="1" si="327"/>
        <v>0</v>
      </c>
      <c r="P881" s="7">
        <f t="shared" ca="1" si="328"/>
        <v>0</v>
      </c>
      <c r="Q881" s="6">
        <f t="shared" ca="1" si="330"/>
        <v>0</v>
      </c>
      <c r="R881" s="7">
        <f t="shared" ca="1" si="331"/>
        <v>0</v>
      </c>
      <c r="S881" s="2">
        <f t="shared" ca="1" si="317"/>
        <v>0</v>
      </c>
      <c r="T881" s="80">
        <f t="shared" ca="1" si="318"/>
        <v>0</v>
      </c>
      <c r="U881" s="79">
        <f t="shared" ca="1" si="319"/>
        <v>0</v>
      </c>
      <c r="V881" s="80">
        <f t="shared" ca="1" si="320"/>
        <v>0</v>
      </c>
      <c r="W881" s="80">
        <f t="shared" ca="1" si="321"/>
        <v>0</v>
      </c>
      <c r="X881">
        <f t="shared" ca="1" si="332"/>
        <v>0</v>
      </c>
      <c r="Y881" s="35">
        <f t="shared" ca="1" si="322"/>
        <v>0</v>
      </c>
      <c r="Z881" s="35">
        <f t="shared" ca="1" si="333"/>
        <v>0</v>
      </c>
      <c r="AA881" s="42">
        <f t="shared" ca="1" si="334"/>
        <v>0</v>
      </c>
      <c r="AB881" s="42">
        <f t="shared" ca="1" si="335"/>
        <v>0</v>
      </c>
    </row>
    <row r="882" spans="2:28" x14ac:dyDescent="0.25">
      <c r="B882">
        <v>880</v>
      </c>
      <c r="C882" s="35">
        <f t="shared" ca="1" si="329"/>
        <v>-27000</v>
      </c>
      <c r="D882" s="46">
        <f ca="1">IF(AB881&gt;0,ROUND(PMT(EvalSheet!$F$92/12,EvalSheet!$F$96*12,-C882),5),0)</f>
        <v>0</v>
      </c>
      <c r="E882" s="6">
        <f t="shared" ca="1" si="323"/>
        <v>0</v>
      </c>
      <c r="F882" s="2">
        <f t="shared" ca="1" si="312"/>
        <v>0</v>
      </c>
      <c r="G882" s="80">
        <f t="shared" ca="1" si="313"/>
        <v>0</v>
      </c>
      <c r="H882" s="79">
        <f t="shared" ca="1" si="314"/>
        <v>0</v>
      </c>
      <c r="I882" s="80">
        <f t="shared" ca="1" si="315"/>
        <v>0</v>
      </c>
      <c r="J882" s="80">
        <f t="shared" ca="1" si="316"/>
        <v>0</v>
      </c>
      <c r="K882" s="6">
        <f t="shared" ca="1" si="324"/>
        <v>0</v>
      </c>
      <c r="L882" s="7">
        <v>0</v>
      </c>
      <c r="M882" s="7">
        <f t="shared" ca="1" si="325"/>
        <v>0</v>
      </c>
      <c r="N882" s="7">
        <f t="shared" ca="1" si="326"/>
        <v>0</v>
      </c>
      <c r="O882" s="7">
        <f t="shared" ca="1" si="327"/>
        <v>0</v>
      </c>
      <c r="P882" s="7">
        <f t="shared" ca="1" si="328"/>
        <v>0</v>
      </c>
      <c r="Q882" s="6">
        <f t="shared" ca="1" si="330"/>
        <v>0</v>
      </c>
      <c r="R882" s="7">
        <f t="shared" ca="1" si="331"/>
        <v>0</v>
      </c>
      <c r="S882" s="2">
        <f t="shared" ca="1" si="317"/>
        <v>0</v>
      </c>
      <c r="T882" s="80">
        <f t="shared" ca="1" si="318"/>
        <v>0</v>
      </c>
      <c r="U882" s="79">
        <f t="shared" ca="1" si="319"/>
        <v>0</v>
      </c>
      <c r="V882" s="80">
        <f t="shared" ca="1" si="320"/>
        <v>0</v>
      </c>
      <c r="W882" s="80">
        <f t="shared" ca="1" si="321"/>
        <v>0</v>
      </c>
      <c r="X882">
        <f t="shared" ca="1" si="332"/>
        <v>0</v>
      </c>
      <c r="Y882" s="35">
        <f t="shared" ca="1" si="322"/>
        <v>0</v>
      </c>
      <c r="Z882" s="35">
        <f t="shared" ca="1" si="333"/>
        <v>0</v>
      </c>
      <c r="AA882" s="42">
        <f t="shared" ca="1" si="334"/>
        <v>0</v>
      </c>
      <c r="AB882" s="42">
        <f t="shared" ca="1" si="335"/>
        <v>0</v>
      </c>
    </row>
    <row r="883" spans="2:28" x14ac:dyDescent="0.25">
      <c r="B883">
        <v>881</v>
      </c>
      <c r="C883" s="35">
        <f t="shared" ca="1" si="329"/>
        <v>-27000</v>
      </c>
      <c r="D883" s="46">
        <f ca="1">IF(AB882&gt;0,ROUND(PMT(EvalSheet!$F$92/12,EvalSheet!$F$96*12,-C883),5),0)</f>
        <v>0</v>
      </c>
      <c r="E883" s="6">
        <f t="shared" ca="1" si="323"/>
        <v>0</v>
      </c>
      <c r="F883" s="2">
        <f t="shared" ca="1" si="312"/>
        <v>0</v>
      </c>
      <c r="G883" s="80">
        <f t="shared" ca="1" si="313"/>
        <v>0</v>
      </c>
      <c r="H883" s="79">
        <f t="shared" ca="1" si="314"/>
        <v>0</v>
      </c>
      <c r="I883" s="80">
        <f t="shared" ca="1" si="315"/>
        <v>0</v>
      </c>
      <c r="J883" s="80">
        <f t="shared" ca="1" si="316"/>
        <v>0</v>
      </c>
      <c r="K883" s="6">
        <f t="shared" ca="1" si="324"/>
        <v>0</v>
      </c>
      <c r="L883" s="7">
        <v>0</v>
      </c>
      <c r="M883" s="7">
        <f t="shared" ca="1" si="325"/>
        <v>0</v>
      </c>
      <c r="N883" s="7">
        <f t="shared" ca="1" si="326"/>
        <v>0</v>
      </c>
      <c r="O883" s="7">
        <f t="shared" ca="1" si="327"/>
        <v>0</v>
      </c>
      <c r="P883" s="7">
        <f t="shared" ca="1" si="328"/>
        <v>0</v>
      </c>
      <c r="Q883" s="6">
        <f t="shared" ca="1" si="330"/>
        <v>0</v>
      </c>
      <c r="R883" s="7">
        <f t="shared" ca="1" si="331"/>
        <v>0</v>
      </c>
      <c r="S883" s="2">
        <f t="shared" ca="1" si="317"/>
        <v>0</v>
      </c>
      <c r="T883" s="80">
        <f t="shared" ca="1" si="318"/>
        <v>0</v>
      </c>
      <c r="U883" s="79">
        <f t="shared" ca="1" si="319"/>
        <v>0</v>
      </c>
      <c r="V883" s="80">
        <f t="shared" ca="1" si="320"/>
        <v>0</v>
      </c>
      <c r="W883" s="80">
        <f t="shared" ca="1" si="321"/>
        <v>0</v>
      </c>
      <c r="X883">
        <f t="shared" ca="1" si="332"/>
        <v>0</v>
      </c>
      <c r="Y883" s="35">
        <f t="shared" ca="1" si="322"/>
        <v>0</v>
      </c>
      <c r="Z883" s="35">
        <f t="shared" ca="1" si="333"/>
        <v>0</v>
      </c>
      <c r="AA883" s="42">
        <f t="shared" ca="1" si="334"/>
        <v>0</v>
      </c>
      <c r="AB883" s="42">
        <f t="shared" ca="1" si="335"/>
        <v>0</v>
      </c>
    </row>
    <row r="884" spans="2:28" x14ac:dyDescent="0.25">
      <c r="B884">
        <v>882</v>
      </c>
      <c r="C884" s="35">
        <f t="shared" ca="1" si="329"/>
        <v>-27000</v>
      </c>
      <c r="D884" s="46">
        <f ca="1">IF(AB883&gt;0,ROUND(PMT(EvalSheet!$F$92/12,EvalSheet!$F$96*12,-C884),5),0)</f>
        <v>0</v>
      </c>
      <c r="E884" s="6">
        <f t="shared" ca="1" si="323"/>
        <v>0</v>
      </c>
      <c r="F884" s="2">
        <f t="shared" ca="1" si="312"/>
        <v>0</v>
      </c>
      <c r="G884" s="80">
        <f t="shared" ca="1" si="313"/>
        <v>0</v>
      </c>
      <c r="H884" s="79">
        <f t="shared" ca="1" si="314"/>
        <v>0</v>
      </c>
      <c r="I884" s="80">
        <f t="shared" ca="1" si="315"/>
        <v>0</v>
      </c>
      <c r="J884" s="80">
        <f t="shared" ca="1" si="316"/>
        <v>0</v>
      </c>
      <c r="K884" s="6">
        <f t="shared" ca="1" si="324"/>
        <v>0</v>
      </c>
      <c r="L884" s="7">
        <v>0</v>
      </c>
      <c r="M884" s="7">
        <f t="shared" ca="1" si="325"/>
        <v>0</v>
      </c>
      <c r="N884" s="7">
        <f t="shared" ca="1" si="326"/>
        <v>0</v>
      </c>
      <c r="O884" s="7">
        <f t="shared" ca="1" si="327"/>
        <v>0</v>
      </c>
      <c r="P884" s="7">
        <f t="shared" ca="1" si="328"/>
        <v>0</v>
      </c>
      <c r="Q884" s="6">
        <f t="shared" ca="1" si="330"/>
        <v>0</v>
      </c>
      <c r="R884" s="7">
        <f t="shared" ca="1" si="331"/>
        <v>0</v>
      </c>
      <c r="S884" s="2">
        <f t="shared" ca="1" si="317"/>
        <v>0</v>
      </c>
      <c r="T884" s="80">
        <f t="shared" ca="1" si="318"/>
        <v>0</v>
      </c>
      <c r="U884" s="79">
        <f t="shared" ca="1" si="319"/>
        <v>0</v>
      </c>
      <c r="V884" s="80">
        <f t="shared" ca="1" si="320"/>
        <v>0</v>
      </c>
      <c r="W884" s="80">
        <f t="shared" ca="1" si="321"/>
        <v>0</v>
      </c>
      <c r="X884">
        <f t="shared" ca="1" si="332"/>
        <v>0</v>
      </c>
      <c r="Y884" s="35">
        <f t="shared" ca="1" si="322"/>
        <v>0</v>
      </c>
      <c r="Z884" s="35">
        <f t="shared" ca="1" si="333"/>
        <v>0</v>
      </c>
      <c r="AA884" s="42">
        <f t="shared" ca="1" si="334"/>
        <v>0</v>
      </c>
      <c r="AB884" s="42">
        <f t="shared" ca="1" si="335"/>
        <v>0</v>
      </c>
    </row>
    <row r="885" spans="2:28" x14ac:dyDescent="0.25">
      <c r="B885">
        <v>883</v>
      </c>
      <c r="C885" s="35">
        <f t="shared" ca="1" si="329"/>
        <v>-27000</v>
      </c>
      <c r="D885" s="46">
        <f ca="1">IF(AB884&gt;0,ROUND(PMT(EvalSheet!$F$92/12,EvalSheet!$F$96*12,-C885),5),0)</f>
        <v>0</v>
      </c>
      <c r="E885" s="6">
        <f t="shared" ca="1" si="323"/>
        <v>0</v>
      </c>
      <c r="F885" s="2">
        <f t="shared" ca="1" si="312"/>
        <v>0</v>
      </c>
      <c r="G885" s="80">
        <f t="shared" ca="1" si="313"/>
        <v>0</v>
      </c>
      <c r="H885" s="79">
        <f t="shared" ca="1" si="314"/>
        <v>0</v>
      </c>
      <c r="I885" s="80">
        <f t="shared" ca="1" si="315"/>
        <v>0</v>
      </c>
      <c r="J885" s="80">
        <f t="shared" ca="1" si="316"/>
        <v>0</v>
      </c>
      <c r="K885" s="6">
        <f t="shared" ca="1" si="324"/>
        <v>0</v>
      </c>
      <c r="L885" s="7">
        <v>0</v>
      </c>
      <c r="M885" s="7">
        <f t="shared" ca="1" si="325"/>
        <v>0</v>
      </c>
      <c r="N885" s="7">
        <f t="shared" ca="1" si="326"/>
        <v>0</v>
      </c>
      <c r="O885" s="7">
        <f t="shared" ca="1" si="327"/>
        <v>0</v>
      </c>
      <c r="P885" s="7">
        <f t="shared" ca="1" si="328"/>
        <v>0</v>
      </c>
      <c r="Q885" s="6">
        <f t="shared" ca="1" si="330"/>
        <v>0</v>
      </c>
      <c r="R885" s="7">
        <f t="shared" ca="1" si="331"/>
        <v>0</v>
      </c>
      <c r="S885" s="2">
        <f t="shared" ca="1" si="317"/>
        <v>0</v>
      </c>
      <c r="T885" s="80">
        <f t="shared" ca="1" si="318"/>
        <v>0</v>
      </c>
      <c r="U885" s="79">
        <f t="shared" ca="1" si="319"/>
        <v>0</v>
      </c>
      <c r="V885" s="80">
        <f t="shared" ca="1" si="320"/>
        <v>0</v>
      </c>
      <c r="W885" s="80">
        <f t="shared" ca="1" si="321"/>
        <v>0</v>
      </c>
      <c r="X885">
        <f t="shared" ca="1" si="332"/>
        <v>0</v>
      </c>
      <c r="Y885" s="35">
        <f t="shared" ca="1" si="322"/>
        <v>0</v>
      </c>
      <c r="Z885" s="35">
        <f t="shared" ca="1" si="333"/>
        <v>0</v>
      </c>
      <c r="AA885" s="42">
        <f t="shared" ca="1" si="334"/>
        <v>0</v>
      </c>
      <c r="AB885" s="42">
        <f t="shared" ca="1" si="335"/>
        <v>0</v>
      </c>
    </row>
    <row r="886" spans="2:28" x14ac:dyDescent="0.25">
      <c r="B886">
        <v>884</v>
      </c>
      <c r="C886" s="35">
        <f t="shared" ca="1" si="329"/>
        <v>-27000</v>
      </c>
      <c r="D886" s="46">
        <f ca="1">IF(AB885&gt;0,ROUND(PMT(EvalSheet!$F$92/12,EvalSheet!$F$96*12,-C886),5),0)</f>
        <v>0</v>
      </c>
      <c r="E886" s="6">
        <f t="shared" ca="1" si="323"/>
        <v>0</v>
      </c>
      <c r="F886" s="2">
        <f t="shared" ca="1" si="312"/>
        <v>0</v>
      </c>
      <c r="G886" s="80">
        <f t="shared" ca="1" si="313"/>
        <v>0</v>
      </c>
      <c r="H886" s="79">
        <f t="shared" ca="1" si="314"/>
        <v>0</v>
      </c>
      <c r="I886" s="80">
        <f t="shared" ca="1" si="315"/>
        <v>0</v>
      </c>
      <c r="J886" s="80">
        <f t="shared" ca="1" si="316"/>
        <v>0</v>
      </c>
      <c r="K886" s="6">
        <f t="shared" ca="1" si="324"/>
        <v>0</v>
      </c>
      <c r="L886" s="7">
        <v>0</v>
      </c>
      <c r="M886" s="7">
        <f t="shared" ca="1" si="325"/>
        <v>0</v>
      </c>
      <c r="N886" s="7">
        <f t="shared" ca="1" si="326"/>
        <v>0</v>
      </c>
      <c r="O886" s="7">
        <f t="shared" ca="1" si="327"/>
        <v>0</v>
      </c>
      <c r="P886" s="7">
        <f t="shared" ca="1" si="328"/>
        <v>0</v>
      </c>
      <c r="Q886" s="6">
        <f t="shared" ca="1" si="330"/>
        <v>0</v>
      </c>
      <c r="R886" s="7">
        <f t="shared" ca="1" si="331"/>
        <v>0</v>
      </c>
      <c r="S886" s="2">
        <f t="shared" ca="1" si="317"/>
        <v>0</v>
      </c>
      <c r="T886" s="80">
        <f t="shared" ca="1" si="318"/>
        <v>0</v>
      </c>
      <c r="U886" s="79">
        <f t="shared" ca="1" si="319"/>
        <v>0</v>
      </c>
      <c r="V886" s="80">
        <f t="shared" ca="1" si="320"/>
        <v>0</v>
      </c>
      <c r="W886" s="80">
        <f t="shared" ca="1" si="321"/>
        <v>0</v>
      </c>
      <c r="X886">
        <f t="shared" ca="1" si="332"/>
        <v>0</v>
      </c>
      <c r="Y886" s="35">
        <f t="shared" ca="1" si="322"/>
        <v>0</v>
      </c>
      <c r="Z886" s="35">
        <f t="shared" ca="1" si="333"/>
        <v>0</v>
      </c>
      <c r="AA886" s="42">
        <f t="shared" ca="1" si="334"/>
        <v>0</v>
      </c>
      <c r="AB886" s="42">
        <f t="shared" ca="1" si="335"/>
        <v>0</v>
      </c>
    </row>
    <row r="887" spans="2:28" x14ac:dyDescent="0.25">
      <c r="B887">
        <v>885</v>
      </c>
      <c r="C887" s="35">
        <f t="shared" ca="1" si="329"/>
        <v>-27000</v>
      </c>
      <c r="D887" s="46">
        <f ca="1">IF(AB886&gt;0,ROUND(PMT(EvalSheet!$F$92/12,EvalSheet!$F$96*12,-C887),5),0)</f>
        <v>0</v>
      </c>
      <c r="E887" s="6">
        <f t="shared" ca="1" si="323"/>
        <v>0</v>
      </c>
      <c r="F887" s="2">
        <f t="shared" ca="1" si="312"/>
        <v>0</v>
      </c>
      <c r="G887" s="80">
        <f t="shared" ca="1" si="313"/>
        <v>0</v>
      </c>
      <c r="H887" s="79">
        <f t="shared" ca="1" si="314"/>
        <v>0</v>
      </c>
      <c r="I887" s="80">
        <f t="shared" ca="1" si="315"/>
        <v>0</v>
      </c>
      <c r="J887" s="80">
        <f t="shared" ca="1" si="316"/>
        <v>0</v>
      </c>
      <c r="K887" s="6">
        <f t="shared" ca="1" si="324"/>
        <v>0</v>
      </c>
      <c r="L887" s="7">
        <v>0</v>
      </c>
      <c r="M887" s="7">
        <f t="shared" ca="1" si="325"/>
        <v>0</v>
      </c>
      <c r="N887" s="7">
        <f t="shared" ca="1" si="326"/>
        <v>0</v>
      </c>
      <c r="O887" s="7">
        <f t="shared" ca="1" si="327"/>
        <v>0</v>
      </c>
      <c r="P887" s="7">
        <f t="shared" ca="1" si="328"/>
        <v>0</v>
      </c>
      <c r="Q887" s="6">
        <f t="shared" ca="1" si="330"/>
        <v>0</v>
      </c>
      <c r="R887" s="7">
        <f t="shared" ca="1" si="331"/>
        <v>0</v>
      </c>
      <c r="S887" s="2">
        <f t="shared" ca="1" si="317"/>
        <v>0</v>
      </c>
      <c r="T887" s="80">
        <f t="shared" ca="1" si="318"/>
        <v>0</v>
      </c>
      <c r="U887" s="79">
        <f t="shared" ca="1" si="319"/>
        <v>0</v>
      </c>
      <c r="V887" s="80">
        <f t="shared" ca="1" si="320"/>
        <v>0</v>
      </c>
      <c r="W887" s="80">
        <f t="shared" ca="1" si="321"/>
        <v>0</v>
      </c>
      <c r="X887">
        <f t="shared" ca="1" si="332"/>
        <v>0</v>
      </c>
      <c r="Y887" s="35">
        <f t="shared" ca="1" si="322"/>
        <v>0</v>
      </c>
      <c r="Z887" s="35">
        <f t="shared" ca="1" si="333"/>
        <v>0</v>
      </c>
      <c r="AA887" s="42">
        <f t="shared" ca="1" si="334"/>
        <v>0</v>
      </c>
      <c r="AB887" s="42">
        <f t="shared" ca="1" si="335"/>
        <v>0</v>
      </c>
    </row>
    <row r="888" spans="2:28" x14ac:dyDescent="0.25">
      <c r="B888">
        <v>886</v>
      </c>
      <c r="C888" s="35">
        <f t="shared" ca="1" si="329"/>
        <v>-27000</v>
      </c>
      <c r="D888" s="46">
        <f ca="1">IF(AB887&gt;0,ROUND(PMT(EvalSheet!$F$92/12,EvalSheet!$F$96*12,-C888),5),0)</f>
        <v>0</v>
      </c>
      <c r="E888" s="6">
        <f t="shared" ca="1" si="323"/>
        <v>0</v>
      </c>
      <c r="F888" s="2">
        <f t="shared" ca="1" si="312"/>
        <v>0</v>
      </c>
      <c r="G888" s="80">
        <f t="shared" ca="1" si="313"/>
        <v>0</v>
      </c>
      <c r="H888" s="79">
        <f t="shared" ca="1" si="314"/>
        <v>0</v>
      </c>
      <c r="I888" s="80">
        <f t="shared" ca="1" si="315"/>
        <v>0</v>
      </c>
      <c r="J888" s="80">
        <f t="shared" ca="1" si="316"/>
        <v>0</v>
      </c>
      <c r="K888" s="6">
        <f t="shared" ca="1" si="324"/>
        <v>0</v>
      </c>
      <c r="L888" s="7">
        <v>0</v>
      </c>
      <c r="M888" s="7">
        <f t="shared" ca="1" si="325"/>
        <v>0</v>
      </c>
      <c r="N888" s="7">
        <f t="shared" ca="1" si="326"/>
        <v>0</v>
      </c>
      <c r="O888" s="7">
        <f t="shared" ca="1" si="327"/>
        <v>0</v>
      </c>
      <c r="P888" s="7">
        <f t="shared" ca="1" si="328"/>
        <v>0</v>
      </c>
      <c r="Q888" s="6">
        <f t="shared" ca="1" si="330"/>
        <v>0</v>
      </c>
      <c r="R888" s="7">
        <f t="shared" ca="1" si="331"/>
        <v>0</v>
      </c>
      <c r="S888" s="2">
        <f t="shared" ca="1" si="317"/>
        <v>0</v>
      </c>
      <c r="T888" s="80">
        <f t="shared" ca="1" si="318"/>
        <v>0</v>
      </c>
      <c r="U888" s="79">
        <f t="shared" ca="1" si="319"/>
        <v>0</v>
      </c>
      <c r="V888" s="80">
        <f t="shared" ca="1" si="320"/>
        <v>0</v>
      </c>
      <c r="W888" s="80">
        <f t="shared" ca="1" si="321"/>
        <v>0</v>
      </c>
      <c r="X888">
        <f t="shared" ca="1" si="332"/>
        <v>0</v>
      </c>
      <c r="Y888" s="35">
        <f t="shared" ca="1" si="322"/>
        <v>0</v>
      </c>
      <c r="Z888" s="35">
        <f t="shared" ca="1" si="333"/>
        <v>0</v>
      </c>
      <c r="AA888" s="42">
        <f t="shared" ca="1" si="334"/>
        <v>0</v>
      </c>
      <c r="AB888" s="42">
        <f t="shared" ca="1" si="335"/>
        <v>0</v>
      </c>
    </row>
    <row r="889" spans="2:28" x14ac:dyDescent="0.25">
      <c r="B889">
        <v>887</v>
      </c>
      <c r="C889" s="35">
        <f t="shared" ca="1" si="329"/>
        <v>-27000</v>
      </c>
      <c r="D889" s="46">
        <f ca="1">IF(AB888&gt;0,ROUND(PMT(EvalSheet!$F$92/12,EvalSheet!$F$96*12,-C889),5),0)</f>
        <v>0</v>
      </c>
      <c r="E889" s="6">
        <f t="shared" ca="1" si="323"/>
        <v>0</v>
      </c>
      <c r="F889" s="2">
        <f t="shared" ca="1" si="312"/>
        <v>0</v>
      </c>
      <c r="G889" s="80">
        <f t="shared" ca="1" si="313"/>
        <v>0</v>
      </c>
      <c r="H889" s="79">
        <f t="shared" ca="1" si="314"/>
        <v>0</v>
      </c>
      <c r="I889" s="80">
        <f t="shared" ca="1" si="315"/>
        <v>0</v>
      </c>
      <c r="J889" s="80">
        <f t="shared" ca="1" si="316"/>
        <v>0</v>
      </c>
      <c r="K889" s="6">
        <f t="shared" ca="1" si="324"/>
        <v>0</v>
      </c>
      <c r="L889" s="7">
        <v>0</v>
      </c>
      <c r="M889" s="7">
        <f t="shared" ca="1" si="325"/>
        <v>0</v>
      </c>
      <c r="N889" s="7">
        <f t="shared" ca="1" si="326"/>
        <v>0</v>
      </c>
      <c r="O889" s="7">
        <f t="shared" ca="1" si="327"/>
        <v>0</v>
      </c>
      <c r="P889" s="7">
        <f t="shared" ca="1" si="328"/>
        <v>0</v>
      </c>
      <c r="Q889" s="6">
        <f t="shared" ca="1" si="330"/>
        <v>0</v>
      </c>
      <c r="R889" s="7">
        <f t="shared" ca="1" si="331"/>
        <v>0</v>
      </c>
      <c r="S889" s="2">
        <f t="shared" ca="1" si="317"/>
        <v>0</v>
      </c>
      <c r="T889" s="80">
        <f t="shared" ca="1" si="318"/>
        <v>0</v>
      </c>
      <c r="U889" s="79">
        <f t="shared" ca="1" si="319"/>
        <v>0</v>
      </c>
      <c r="V889" s="80">
        <f t="shared" ca="1" si="320"/>
        <v>0</v>
      </c>
      <c r="W889" s="80">
        <f t="shared" ca="1" si="321"/>
        <v>0</v>
      </c>
      <c r="X889">
        <f t="shared" ca="1" si="332"/>
        <v>0</v>
      </c>
      <c r="Y889" s="35">
        <f t="shared" ca="1" si="322"/>
        <v>0</v>
      </c>
      <c r="Z889" s="35">
        <f t="shared" ca="1" si="333"/>
        <v>0</v>
      </c>
      <c r="AA889" s="42">
        <f t="shared" ca="1" si="334"/>
        <v>0</v>
      </c>
      <c r="AB889" s="42">
        <f t="shared" ca="1" si="335"/>
        <v>0</v>
      </c>
    </row>
    <row r="890" spans="2:28" x14ac:dyDescent="0.25">
      <c r="B890">
        <v>888</v>
      </c>
      <c r="C890" s="35">
        <f t="shared" ca="1" si="329"/>
        <v>-27000</v>
      </c>
      <c r="D890" s="46">
        <f ca="1">IF(AB889&gt;0,ROUND(PMT(EvalSheet!$F$92/12,EvalSheet!$F$96*12,-C890),5),0)</f>
        <v>0</v>
      </c>
      <c r="E890" s="6">
        <f t="shared" ca="1" si="323"/>
        <v>0</v>
      </c>
      <c r="F890" s="2">
        <f t="shared" ca="1" si="312"/>
        <v>0</v>
      </c>
      <c r="G890" s="80">
        <f t="shared" ca="1" si="313"/>
        <v>0</v>
      </c>
      <c r="H890" s="79">
        <f t="shared" ca="1" si="314"/>
        <v>0</v>
      </c>
      <c r="I890" s="80">
        <f t="shared" ca="1" si="315"/>
        <v>0</v>
      </c>
      <c r="J890" s="80">
        <f t="shared" ca="1" si="316"/>
        <v>0</v>
      </c>
      <c r="K890" s="6">
        <f t="shared" ca="1" si="324"/>
        <v>0</v>
      </c>
      <c r="L890" s="7">
        <v>0</v>
      </c>
      <c r="M890" s="7">
        <f t="shared" ca="1" si="325"/>
        <v>0</v>
      </c>
      <c r="N890" s="7">
        <f t="shared" ca="1" si="326"/>
        <v>0</v>
      </c>
      <c r="O890" s="7">
        <f t="shared" ca="1" si="327"/>
        <v>0</v>
      </c>
      <c r="P890" s="7">
        <f t="shared" ca="1" si="328"/>
        <v>0</v>
      </c>
      <c r="Q890" s="6">
        <f t="shared" ca="1" si="330"/>
        <v>0</v>
      </c>
      <c r="R890" s="7">
        <f t="shared" ca="1" si="331"/>
        <v>0</v>
      </c>
      <c r="S890" s="2">
        <f t="shared" ca="1" si="317"/>
        <v>0</v>
      </c>
      <c r="T890" s="80">
        <f t="shared" ca="1" si="318"/>
        <v>0</v>
      </c>
      <c r="U890" s="79">
        <f t="shared" ca="1" si="319"/>
        <v>0</v>
      </c>
      <c r="V890" s="80">
        <f t="shared" ca="1" si="320"/>
        <v>0</v>
      </c>
      <c r="W890" s="80">
        <f t="shared" ca="1" si="321"/>
        <v>0</v>
      </c>
      <c r="X890">
        <f t="shared" ca="1" si="332"/>
        <v>0</v>
      </c>
      <c r="Y890" s="35">
        <f t="shared" ca="1" si="322"/>
        <v>0</v>
      </c>
      <c r="Z890" s="35">
        <f t="shared" ca="1" si="333"/>
        <v>0</v>
      </c>
      <c r="AA890" s="42">
        <f t="shared" ca="1" si="334"/>
        <v>0</v>
      </c>
      <c r="AB890" s="42">
        <f t="shared" ca="1" si="335"/>
        <v>0</v>
      </c>
    </row>
    <row r="891" spans="2:28" x14ac:dyDescent="0.25">
      <c r="B891">
        <v>889</v>
      </c>
      <c r="C891" s="35">
        <f t="shared" ca="1" si="329"/>
        <v>-27000</v>
      </c>
      <c r="D891" s="46">
        <f ca="1">IF(AB890&gt;0,ROUND(PMT(EvalSheet!$F$92/12,EvalSheet!$F$96*12,-C891),5),0)</f>
        <v>0</v>
      </c>
      <c r="E891" s="6">
        <f t="shared" ca="1" si="323"/>
        <v>0</v>
      </c>
      <c r="F891" s="2">
        <f t="shared" ca="1" si="312"/>
        <v>0</v>
      </c>
      <c r="G891" s="80">
        <f t="shared" ca="1" si="313"/>
        <v>0</v>
      </c>
      <c r="H891" s="79">
        <f t="shared" ca="1" si="314"/>
        <v>0</v>
      </c>
      <c r="I891" s="80">
        <f t="shared" ca="1" si="315"/>
        <v>0</v>
      </c>
      <c r="J891" s="80">
        <f t="shared" ca="1" si="316"/>
        <v>0</v>
      </c>
      <c r="K891" s="6">
        <f t="shared" ca="1" si="324"/>
        <v>0</v>
      </c>
      <c r="L891" s="7">
        <v>0</v>
      </c>
      <c r="M891" s="7">
        <f t="shared" ca="1" si="325"/>
        <v>0</v>
      </c>
      <c r="N891" s="7">
        <f t="shared" ca="1" si="326"/>
        <v>0</v>
      </c>
      <c r="O891" s="7">
        <f t="shared" ca="1" si="327"/>
        <v>0</v>
      </c>
      <c r="P891" s="7">
        <f t="shared" ca="1" si="328"/>
        <v>0</v>
      </c>
      <c r="Q891" s="6">
        <f t="shared" ca="1" si="330"/>
        <v>0</v>
      </c>
      <c r="R891" s="7">
        <f t="shared" ca="1" si="331"/>
        <v>0</v>
      </c>
      <c r="S891" s="2">
        <f t="shared" ca="1" si="317"/>
        <v>0</v>
      </c>
      <c r="T891" s="80">
        <f t="shared" ca="1" si="318"/>
        <v>0</v>
      </c>
      <c r="U891" s="79">
        <f t="shared" ca="1" si="319"/>
        <v>0</v>
      </c>
      <c r="V891" s="80">
        <f t="shared" ca="1" si="320"/>
        <v>0</v>
      </c>
      <c r="W891" s="80">
        <f t="shared" ca="1" si="321"/>
        <v>0</v>
      </c>
      <c r="X891">
        <f t="shared" ca="1" si="332"/>
        <v>0</v>
      </c>
      <c r="Y891" s="35">
        <f t="shared" ca="1" si="322"/>
        <v>0</v>
      </c>
      <c r="Z891" s="35">
        <f t="shared" ca="1" si="333"/>
        <v>0</v>
      </c>
      <c r="AA891" s="42">
        <f t="shared" ca="1" si="334"/>
        <v>0</v>
      </c>
      <c r="AB891" s="42">
        <f t="shared" ca="1" si="335"/>
        <v>0</v>
      </c>
    </row>
    <row r="892" spans="2:28" x14ac:dyDescent="0.25">
      <c r="B892">
        <v>890</v>
      </c>
      <c r="C892" s="35">
        <f t="shared" ca="1" si="329"/>
        <v>-27000</v>
      </c>
      <c r="D892" s="46">
        <f ca="1">IF(AB891&gt;0,ROUND(PMT(EvalSheet!$F$92/12,EvalSheet!$F$96*12,-C892),5),0)</f>
        <v>0</v>
      </c>
      <c r="E892" s="6">
        <f t="shared" ca="1" si="323"/>
        <v>0</v>
      </c>
      <c r="F892" s="2">
        <f t="shared" ca="1" si="312"/>
        <v>0</v>
      </c>
      <c r="G892" s="80">
        <f t="shared" ca="1" si="313"/>
        <v>0</v>
      </c>
      <c r="H892" s="79">
        <f t="shared" ca="1" si="314"/>
        <v>0</v>
      </c>
      <c r="I892" s="80">
        <f t="shared" ca="1" si="315"/>
        <v>0</v>
      </c>
      <c r="J892" s="80">
        <f t="shared" ca="1" si="316"/>
        <v>0</v>
      </c>
      <c r="K892" s="6">
        <f t="shared" ca="1" si="324"/>
        <v>0</v>
      </c>
      <c r="L892" s="7">
        <v>0</v>
      </c>
      <c r="M892" s="7">
        <f t="shared" ca="1" si="325"/>
        <v>0</v>
      </c>
      <c r="N892" s="7">
        <f t="shared" ca="1" si="326"/>
        <v>0</v>
      </c>
      <c r="O892" s="7">
        <f t="shared" ca="1" si="327"/>
        <v>0</v>
      </c>
      <c r="P892" s="7">
        <f t="shared" ca="1" si="328"/>
        <v>0</v>
      </c>
      <c r="Q892" s="6">
        <f t="shared" ca="1" si="330"/>
        <v>0</v>
      </c>
      <c r="R892" s="7">
        <f t="shared" ca="1" si="331"/>
        <v>0</v>
      </c>
      <c r="S892" s="2">
        <f t="shared" ca="1" si="317"/>
        <v>0</v>
      </c>
      <c r="T892" s="80">
        <f t="shared" ca="1" si="318"/>
        <v>0</v>
      </c>
      <c r="U892" s="79">
        <f t="shared" ca="1" si="319"/>
        <v>0</v>
      </c>
      <c r="V892" s="80">
        <f t="shared" ca="1" si="320"/>
        <v>0</v>
      </c>
      <c r="W892" s="80">
        <f t="shared" ca="1" si="321"/>
        <v>0</v>
      </c>
      <c r="X892">
        <f t="shared" ca="1" si="332"/>
        <v>0</v>
      </c>
      <c r="Y892" s="35">
        <f t="shared" ca="1" si="322"/>
        <v>0</v>
      </c>
      <c r="Z892" s="35">
        <f t="shared" ca="1" si="333"/>
        <v>0</v>
      </c>
      <c r="AA892" s="42">
        <f t="shared" ca="1" si="334"/>
        <v>0</v>
      </c>
      <c r="AB892" s="42">
        <f t="shared" ca="1" si="335"/>
        <v>0</v>
      </c>
    </row>
    <row r="893" spans="2:28" x14ac:dyDescent="0.25">
      <c r="B893">
        <v>891</v>
      </c>
      <c r="C893" s="35">
        <f t="shared" ca="1" si="329"/>
        <v>-27000</v>
      </c>
      <c r="D893" s="46">
        <f ca="1">IF(AB892&gt;0,ROUND(PMT(EvalSheet!$F$92/12,EvalSheet!$F$96*12,-C893),5),0)</f>
        <v>0</v>
      </c>
      <c r="E893" s="6">
        <f t="shared" ca="1" si="323"/>
        <v>0</v>
      </c>
      <c r="F893" s="2">
        <f t="shared" ca="1" si="312"/>
        <v>0</v>
      </c>
      <c r="G893" s="80">
        <f t="shared" ca="1" si="313"/>
        <v>0</v>
      </c>
      <c r="H893" s="79">
        <f t="shared" ca="1" si="314"/>
        <v>0</v>
      </c>
      <c r="I893" s="80">
        <f t="shared" ca="1" si="315"/>
        <v>0</v>
      </c>
      <c r="J893" s="80">
        <f t="shared" ca="1" si="316"/>
        <v>0</v>
      </c>
      <c r="K893" s="6">
        <f t="shared" ca="1" si="324"/>
        <v>0</v>
      </c>
      <c r="L893" s="7">
        <v>0</v>
      </c>
      <c r="M893" s="7">
        <f t="shared" ca="1" si="325"/>
        <v>0</v>
      </c>
      <c r="N893" s="7">
        <f t="shared" ca="1" si="326"/>
        <v>0</v>
      </c>
      <c r="O893" s="7">
        <f t="shared" ca="1" si="327"/>
        <v>0</v>
      </c>
      <c r="P893" s="7">
        <f t="shared" ca="1" si="328"/>
        <v>0</v>
      </c>
      <c r="Q893" s="6">
        <f t="shared" ca="1" si="330"/>
        <v>0</v>
      </c>
      <c r="R893" s="7">
        <f t="shared" ca="1" si="331"/>
        <v>0</v>
      </c>
      <c r="S893" s="2">
        <f t="shared" ca="1" si="317"/>
        <v>0</v>
      </c>
      <c r="T893" s="80">
        <f t="shared" ca="1" si="318"/>
        <v>0</v>
      </c>
      <c r="U893" s="79">
        <f t="shared" ca="1" si="319"/>
        <v>0</v>
      </c>
      <c r="V893" s="80">
        <f t="shared" ca="1" si="320"/>
        <v>0</v>
      </c>
      <c r="W893" s="80">
        <f t="shared" ca="1" si="321"/>
        <v>0</v>
      </c>
      <c r="X893">
        <f t="shared" ca="1" si="332"/>
        <v>0</v>
      </c>
      <c r="Y893" s="35">
        <f t="shared" ca="1" si="322"/>
        <v>0</v>
      </c>
      <c r="Z893" s="35">
        <f t="shared" ca="1" si="333"/>
        <v>0</v>
      </c>
      <c r="AA893" s="42">
        <f t="shared" ca="1" si="334"/>
        <v>0</v>
      </c>
      <c r="AB893" s="42">
        <f t="shared" ca="1" si="335"/>
        <v>0</v>
      </c>
    </row>
    <row r="894" spans="2:28" x14ac:dyDescent="0.25">
      <c r="B894">
        <v>892</v>
      </c>
      <c r="C894" s="35">
        <f t="shared" ca="1" si="329"/>
        <v>-27000</v>
      </c>
      <c r="D894" s="46">
        <f ca="1">IF(AB893&gt;0,ROUND(PMT(EvalSheet!$F$92/12,EvalSheet!$F$96*12,-C894),5),0)</f>
        <v>0</v>
      </c>
      <c r="E894" s="6">
        <f t="shared" ca="1" si="323"/>
        <v>0</v>
      </c>
      <c r="F894" s="2">
        <f t="shared" ca="1" si="312"/>
        <v>0</v>
      </c>
      <c r="G894" s="80">
        <f t="shared" ca="1" si="313"/>
        <v>0</v>
      </c>
      <c r="H894" s="79">
        <f t="shared" ca="1" si="314"/>
        <v>0</v>
      </c>
      <c r="I894" s="80">
        <f t="shared" ca="1" si="315"/>
        <v>0</v>
      </c>
      <c r="J894" s="80">
        <f t="shared" ca="1" si="316"/>
        <v>0</v>
      </c>
      <c r="K894" s="6">
        <f t="shared" ca="1" si="324"/>
        <v>0</v>
      </c>
      <c r="L894" s="7">
        <v>0</v>
      </c>
      <c r="M894" s="7">
        <f t="shared" ca="1" si="325"/>
        <v>0</v>
      </c>
      <c r="N894" s="7">
        <f t="shared" ca="1" si="326"/>
        <v>0</v>
      </c>
      <c r="O894" s="7">
        <f t="shared" ca="1" si="327"/>
        <v>0</v>
      </c>
      <c r="P894" s="7">
        <f t="shared" ca="1" si="328"/>
        <v>0</v>
      </c>
      <c r="Q894" s="6">
        <f t="shared" ca="1" si="330"/>
        <v>0</v>
      </c>
      <c r="R894" s="7">
        <f t="shared" ca="1" si="331"/>
        <v>0</v>
      </c>
      <c r="S894" s="2">
        <f t="shared" ca="1" si="317"/>
        <v>0</v>
      </c>
      <c r="T894" s="80">
        <f t="shared" ca="1" si="318"/>
        <v>0</v>
      </c>
      <c r="U894" s="79">
        <f t="shared" ca="1" si="319"/>
        <v>0</v>
      </c>
      <c r="V894" s="80">
        <f t="shared" ca="1" si="320"/>
        <v>0</v>
      </c>
      <c r="W894" s="80">
        <f t="shared" ca="1" si="321"/>
        <v>0</v>
      </c>
      <c r="X894">
        <f t="shared" ca="1" si="332"/>
        <v>0</v>
      </c>
      <c r="Y894" s="35">
        <f t="shared" ca="1" si="322"/>
        <v>0</v>
      </c>
      <c r="Z894" s="35">
        <f t="shared" ca="1" si="333"/>
        <v>0</v>
      </c>
      <c r="AA894" s="42">
        <f t="shared" ca="1" si="334"/>
        <v>0</v>
      </c>
      <c r="AB894" s="42">
        <f t="shared" ca="1" si="335"/>
        <v>0</v>
      </c>
    </row>
    <row r="895" spans="2:28" x14ac:dyDescent="0.25">
      <c r="B895">
        <v>893</v>
      </c>
      <c r="C895" s="35">
        <f t="shared" ca="1" si="329"/>
        <v>-27000</v>
      </c>
      <c r="D895" s="46">
        <f ca="1">IF(AB894&gt;0,ROUND(PMT(EvalSheet!$F$92/12,EvalSheet!$F$96*12,-C895),5),0)</f>
        <v>0</v>
      </c>
      <c r="E895" s="6">
        <f t="shared" ca="1" si="323"/>
        <v>0</v>
      </c>
      <c r="F895" s="2">
        <f t="shared" ca="1" si="312"/>
        <v>0</v>
      </c>
      <c r="G895" s="80">
        <f t="shared" ca="1" si="313"/>
        <v>0</v>
      </c>
      <c r="H895" s="79">
        <f t="shared" ca="1" si="314"/>
        <v>0</v>
      </c>
      <c r="I895" s="80">
        <f t="shared" ca="1" si="315"/>
        <v>0</v>
      </c>
      <c r="J895" s="80">
        <f t="shared" ca="1" si="316"/>
        <v>0</v>
      </c>
      <c r="K895" s="6">
        <f t="shared" ca="1" si="324"/>
        <v>0</v>
      </c>
      <c r="L895" s="7">
        <v>0</v>
      </c>
      <c r="M895" s="7">
        <f t="shared" ca="1" si="325"/>
        <v>0</v>
      </c>
      <c r="N895" s="7">
        <f t="shared" ca="1" si="326"/>
        <v>0</v>
      </c>
      <c r="O895" s="7">
        <f t="shared" ca="1" si="327"/>
        <v>0</v>
      </c>
      <c r="P895" s="7">
        <f t="shared" ca="1" si="328"/>
        <v>0</v>
      </c>
      <c r="Q895" s="6">
        <f t="shared" ca="1" si="330"/>
        <v>0</v>
      </c>
      <c r="R895" s="7">
        <f t="shared" ca="1" si="331"/>
        <v>0</v>
      </c>
      <c r="S895" s="2">
        <f t="shared" ca="1" si="317"/>
        <v>0</v>
      </c>
      <c r="T895" s="80">
        <f t="shared" ca="1" si="318"/>
        <v>0</v>
      </c>
      <c r="U895" s="79">
        <f t="shared" ca="1" si="319"/>
        <v>0</v>
      </c>
      <c r="V895" s="80">
        <f t="shared" ca="1" si="320"/>
        <v>0</v>
      </c>
      <c r="W895" s="80">
        <f t="shared" ca="1" si="321"/>
        <v>0</v>
      </c>
      <c r="X895">
        <f t="shared" ca="1" si="332"/>
        <v>0</v>
      </c>
      <c r="Y895" s="35">
        <f t="shared" ca="1" si="322"/>
        <v>0</v>
      </c>
      <c r="Z895" s="35">
        <f t="shared" ca="1" si="333"/>
        <v>0</v>
      </c>
      <c r="AA895" s="42">
        <f t="shared" ca="1" si="334"/>
        <v>0</v>
      </c>
      <c r="AB895" s="42">
        <f t="shared" ca="1" si="335"/>
        <v>0</v>
      </c>
    </row>
    <row r="896" spans="2:28" x14ac:dyDescent="0.25">
      <c r="B896">
        <v>894</v>
      </c>
      <c r="C896" s="35">
        <f t="shared" ca="1" si="329"/>
        <v>-27000</v>
      </c>
      <c r="D896" s="46">
        <f ca="1">IF(AB895&gt;0,ROUND(PMT(EvalSheet!$F$92/12,EvalSheet!$F$96*12,-C896),5),0)</f>
        <v>0</v>
      </c>
      <c r="E896" s="6">
        <f t="shared" ca="1" si="323"/>
        <v>0</v>
      </c>
      <c r="F896" s="2">
        <f t="shared" ca="1" si="312"/>
        <v>0</v>
      </c>
      <c r="G896" s="80">
        <f t="shared" ca="1" si="313"/>
        <v>0</v>
      </c>
      <c r="H896" s="79">
        <f t="shared" ca="1" si="314"/>
        <v>0</v>
      </c>
      <c r="I896" s="80">
        <f t="shared" ca="1" si="315"/>
        <v>0</v>
      </c>
      <c r="J896" s="80">
        <f t="shared" ca="1" si="316"/>
        <v>0</v>
      </c>
      <c r="K896" s="6">
        <f t="shared" ca="1" si="324"/>
        <v>0</v>
      </c>
      <c r="L896" s="7">
        <v>0</v>
      </c>
      <c r="M896" s="7">
        <f t="shared" ca="1" si="325"/>
        <v>0</v>
      </c>
      <c r="N896" s="7">
        <f t="shared" ca="1" si="326"/>
        <v>0</v>
      </c>
      <c r="O896" s="7">
        <f t="shared" ca="1" si="327"/>
        <v>0</v>
      </c>
      <c r="P896" s="7">
        <f t="shared" ca="1" si="328"/>
        <v>0</v>
      </c>
      <c r="Q896" s="6">
        <f t="shared" ca="1" si="330"/>
        <v>0</v>
      </c>
      <c r="R896" s="7">
        <f t="shared" ca="1" si="331"/>
        <v>0</v>
      </c>
      <c r="S896" s="2">
        <f t="shared" ca="1" si="317"/>
        <v>0</v>
      </c>
      <c r="T896" s="80">
        <f t="shared" ca="1" si="318"/>
        <v>0</v>
      </c>
      <c r="U896" s="79">
        <f t="shared" ca="1" si="319"/>
        <v>0</v>
      </c>
      <c r="V896" s="80">
        <f t="shared" ca="1" si="320"/>
        <v>0</v>
      </c>
      <c r="W896" s="80">
        <f t="shared" ca="1" si="321"/>
        <v>0</v>
      </c>
      <c r="X896">
        <f t="shared" ca="1" si="332"/>
        <v>0</v>
      </c>
      <c r="Y896" s="35">
        <f t="shared" ca="1" si="322"/>
        <v>0</v>
      </c>
      <c r="Z896" s="35">
        <f t="shared" ca="1" si="333"/>
        <v>0</v>
      </c>
      <c r="AA896" s="42">
        <f t="shared" ca="1" si="334"/>
        <v>0</v>
      </c>
      <c r="AB896" s="42">
        <f t="shared" ca="1" si="335"/>
        <v>0</v>
      </c>
    </row>
    <row r="897" spans="2:28" x14ac:dyDescent="0.25">
      <c r="B897">
        <v>895</v>
      </c>
      <c r="C897" s="35">
        <f t="shared" ca="1" si="329"/>
        <v>-27000</v>
      </c>
      <c r="D897" s="46">
        <f ca="1">IF(AB896&gt;0,ROUND(PMT(EvalSheet!$F$92/12,EvalSheet!$F$96*12,-C897),5),0)</f>
        <v>0</v>
      </c>
      <c r="E897" s="6">
        <f t="shared" ca="1" si="323"/>
        <v>0</v>
      </c>
      <c r="F897" s="2">
        <f t="shared" ca="1" si="312"/>
        <v>0</v>
      </c>
      <c r="G897" s="80">
        <f t="shared" ca="1" si="313"/>
        <v>0</v>
      </c>
      <c r="H897" s="79">
        <f t="shared" ca="1" si="314"/>
        <v>0</v>
      </c>
      <c r="I897" s="80">
        <f t="shared" ca="1" si="315"/>
        <v>0</v>
      </c>
      <c r="J897" s="80">
        <f t="shared" ca="1" si="316"/>
        <v>0</v>
      </c>
      <c r="K897" s="6">
        <f t="shared" ca="1" si="324"/>
        <v>0</v>
      </c>
      <c r="L897" s="7">
        <v>0</v>
      </c>
      <c r="M897" s="7">
        <f t="shared" ca="1" si="325"/>
        <v>0</v>
      </c>
      <c r="N897" s="7">
        <f t="shared" ca="1" si="326"/>
        <v>0</v>
      </c>
      <c r="O897" s="7">
        <f t="shared" ca="1" si="327"/>
        <v>0</v>
      </c>
      <c r="P897" s="7">
        <f t="shared" ca="1" si="328"/>
        <v>0</v>
      </c>
      <c r="Q897" s="6">
        <f t="shared" ca="1" si="330"/>
        <v>0</v>
      </c>
      <c r="R897" s="7">
        <f t="shared" ca="1" si="331"/>
        <v>0</v>
      </c>
      <c r="S897" s="2">
        <f t="shared" ca="1" si="317"/>
        <v>0</v>
      </c>
      <c r="T897" s="80">
        <f t="shared" ca="1" si="318"/>
        <v>0</v>
      </c>
      <c r="U897" s="79">
        <f t="shared" ca="1" si="319"/>
        <v>0</v>
      </c>
      <c r="V897" s="80">
        <f t="shared" ca="1" si="320"/>
        <v>0</v>
      </c>
      <c r="W897" s="80">
        <f t="shared" ca="1" si="321"/>
        <v>0</v>
      </c>
      <c r="X897">
        <f t="shared" ca="1" si="332"/>
        <v>0</v>
      </c>
      <c r="Y897" s="35">
        <f t="shared" ca="1" si="322"/>
        <v>0</v>
      </c>
      <c r="Z897" s="35">
        <f t="shared" ca="1" si="333"/>
        <v>0</v>
      </c>
      <c r="AA897" s="42">
        <f t="shared" ca="1" si="334"/>
        <v>0</v>
      </c>
      <c r="AB897" s="42">
        <f t="shared" ca="1" si="335"/>
        <v>0</v>
      </c>
    </row>
    <row r="898" spans="2:28" x14ac:dyDescent="0.25">
      <c r="B898">
        <v>896</v>
      </c>
      <c r="C898" s="35">
        <f t="shared" ca="1" si="329"/>
        <v>-27000</v>
      </c>
      <c r="D898" s="46">
        <f ca="1">IF(AB897&gt;0,ROUND(PMT(EvalSheet!$F$92/12,EvalSheet!$F$96*12,-C898),5),0)</f>
        <v>0</v>
      </c>
      <c r="E898" s="6">
        <f t="shared" ca="1" si="323"/>
        <v>0</v>
      </c>
      <c r="F898" s="2">
        <f t="shared" ca="1" si="312"/>
        <v>0</v>
      </c>
      <c r="G898" s="80">
        <f t="shared" ca="1" si="313"/>
        <v>0</v>
      </c>
      <c r="H898" s="79">
        <f t="shared" ca="1" si="314"/>
        <v>0</v>
      </c>
      <c r="I898" s="80">
        <f t="shared" ca="1" si="315"/>
        <v>0</v>
      </c>
      <c r="J898" s="80">
        <f t="shared" ca="1" si="316"/>
        <v>0</v>
      </c>
      <c r="K898" s="6">
        <f t="shared" ca="1" si="324"/>
        <v>0</v>
      </c>
      <c r="L898" s="7">
        <v>0</v>
      </c>
      <c r="M898" s="7">
        <f t="shared" ca="1" si="325"/>
        <v>0</v>
      </c>
      <c r="N898" s="7">
        <f t="shared" ca="1" si="326"/>
        <v>0</v>
      </c>
      <c r="O898" s="7">
        <f t="shared" ca="1" si="327"/>
        <v>0</v>
      </c>
      <c r="P898" s="7">
        <f t="shared" ca="1" si="328"/>
        <v>0</v>
      </c>
      <c r="Q898" s="6">
        <f t="shared" ca="1" si="330"/>
        <v>0</v>
      </c>
      <c r="R898" s="7">
        <f t="shared" ca="1" si="331"/>
        <v>0</v>
      </c>
      <c r="S898" s="2">
        <f t="shared" ca="1" si="317"/>
        <v>0</v>
      </c>
      <c r="T898" s="80">
        <f t="shared" ca="1" si="318"/>
        <v>0</v>
      </c>
      <c r="U898" s="79">
        <f t="shared" ca="1" si="319"/>
        <v>0</v>
      </c>
      <c r="V898" s="80">
        <f t="shared" ca="1" si="320"/>
        <v>0</v>
      </c>
      <c r="W898" s="80">
        <f t="shared" ca="1" si="321"/>
        <v>0</v>
      </c>
      <c r="X898">
        <f t="shared" ca="1" si="332"/>
        <v>0</v>
      </c>
      <c r="Y898" s="35">
        <f t="shared" ca="1" si="322"/>
        <v>0</v>
      </c>
      <c r="Z898" s="35">
        <f t="shared" ca="1" si="333"/>
        <v>0</v>
      </c>
      <c r="AA898" s="42">
        <f t="shared" ca="1" si="334"/>
        <v>0</v>
      </c>
      <c r="AB898" s="42">
        <f t="shared" ca="1" si="335"/>
        <v>0</v>
      </c>
    </row>
    <row r="899" spans="2:28" x14ac:dyDescent="0.25">
      <c r="B899">
        <v>897</v>
      </c>
      <c r="C899" s="35">
        <f t="shared" ca="1" si="329"/>
        <v>-27000</v>
      </c>
      <c r="D899" s="46">
        <f ca="1">IF(AB898&gt;0,ROUND(PMT(EvalSheet!$F$92/12,EvalSheet!$F$96*12,-C899),5),0)</f>
        <v>0</v>
      </c>
      <c r="E899" s="6">
        <f t="shared" ca="1" si="323"/>
        <v>0</v>
      </c>
      <c r="F899" s="2">
        <f t="shared" ref="F899:F962" ca="1" si="336">INT(E899)</f>
        <v>0</v>
      </c>
      <c r="G899" s="80">
        <f t="shared" ref="G899:G962" ca="1" si="337">INT((E899-F899)*10)/10</f>
        <v>0</v>
      </c>
      <c r="H899" s="79">
        <f t="shared" ref="H899:H962" ca="1" si="338">E899-F899-G899</f>
        <v>0</v>
      </c>
      <c r="I899" s="80">
        <f t="shared" ref="I899:I962" ca="1" si="339">IF(OR(H899=0.05,H899=0),H899,IF(AND(H899&gt;0.051,H899&lt;0.1),0.1,IF(AND(H899&gt;0.001,H899&lt;0.05),0.05,H899)))</f>
        <v>0</v>
      </c>
      <c r="J899" s="80">
        <f t="shared" ref="J899:J962" ca="1" si="340">F899+G899+I899</f>
        <v>0</v>
      </c>
      <c r="K899" s="6">
        <f t="shared" ca="1" si="324"/>
        <v>0</v>
      </c>
      <c r="L899" s="7">
        <v>0</v>
      </c>
      <c r="M899" s="7">
        <f t="shared" ca="1" si="325"/>
        <v>0</v>
      </c>
      <c r="N899" s="7">
        <f t="shared" ca="1" si="326"/>
        <v>0</v>
      </c>
      <c r="O899" s="7">
        <f t="shared" ca="1" si="327"/>
        <v>0</v>
      </c>
      <c r="P899" s="7">
        <f t="shared" ca="1" si="328"/>
        <v>0</v>
      </c>
      <c r="Q899" s="6">
        <f t="shared" ca="1" si="330"/>
        <v>0</v>
      </c>
      <c r="R899" s="7">
        <f t="shared" ca="1" si="331"/>
        <v>0</v>
      </c>
      <c r="S899" s="2">
        <f t="shared" ref="S899:S962" ca="1" si="341">INT(R899)</f>
        <v>0</v>
      </c>
      <c r="T899" s="80">
        <f t="shared" ref="T899:T962" ca="1" si="342">INT((R899-S899)*10)/10</f>
        <v>0</v>
      </c>
      <c r="U899" s="79">
        <f t="shared" ref="U899:U962" ca="1" si="343">R899-S899-T899</f>
        <v>0</v>
      </c>
      <c r="V899" s="80">
        <f t="shared" ref="V899:V962" ca="1" si="344">IF(OR(U899=0.05,U899=0),U899,IF(AND(U899&gt;0.051,U899&lt;0.1),0.1,IF(AND(U899&gt;0.001,U899&lt;0.05),0.05,U899)))</f>
        <v>0</v>
      </c>
      <c r="W899" s="80">
        <f t="shared" ref="W899:W962" ca="1" si="345">S899+T899+V899</f>
        <v>0</v>
      </c>
      <c r="X899">
        <f t="shared" ca="1" si="332"/>
        <v>0</v>
      </c>
      <c r="Y899" s="35">
        <f t="shared" ca="1" si="322"/>
        <v>0</v>
      </c>
      <c r="Z899" s="35">
        <f t="shared" ca="1" si="333"/>
        <v>0</v>
      </c>
      <c r="AA899" s="42">
        <f t="shared" ca="1" si="334"/>
        <v>0</v>
      </c>
      <c r="AB899" s="42">
        <f t="shared" ca="1" si="335"/>
        <v>0</v>
      </c>
    </row>
    <row r="900" spans="2:28" x14ac:dyDescent="0.25">
      <c r="B900">
        <v>898</v>
      </c>
      <c r="C900" s="35">
        <f t="shared" ca="1" si="329"/>
        <v>-27000</v>
      </c>
      <c r="D900" s="46">
        <f ca="1">IF(AB899&gt;0,ROUND(PMT(EvalSheet!$F$92/12,EvalSheet!$F$96*12,-C900),5),0)</f>
        <v>0</v>
      </c>
      <c r="E900" s="6">
        <f t="shared" ca="1" si="323"/>
        <v>0</v>
      </c>
      <c r="F900" s="2">
        <f t="shared" ca="1" si="336"/>
        <v>0</v>
      </c>
      <c r="G900" s="80">
        <f t="shared" ca="1" si="337"/>
        <v>0</v>
      </c>
      <c r="H900" s="79">
        <f t="shared" ca="1" si="338"/>
        <v>0</v>
      </c>
      <c r="I900" s="80">
        <f t="shared" ca="1" si="339"/>
        <v>0</v>
      </c>
      <c r="J900" s="80">
        <f t="shared" ca="1" si="340"/>
        <v>0</v>
      </c>
      <c r="K900" s="6">
        <f t="shared" ca="1" si="324"/>
        <v>0</v>
      </c>
      <c r="L900" s="7">
        <v>0</v>
      </c>
      <c r="M900" s="7">
        <f t="shared" ca="1" si="325"/>
        <v>0</v>
      </c>
      <c r="N900" s="7">
        <f t="shared" ca="1" si="326"/>
        <v>0</v>
      </c>
      <c r="O900" s="7">
        <f t="shared" ca="1" si="327"/>
        <v>0</v>
      </c>
      <c r="P900" s="7">
        <f t="shared" ca="1" si="328"/>
        <v>0</v>
      </c>
      <c r="Q900" s="6">
        <f t="shared" ca="1" si="330"/>
        <v>0</v>
      </c>
      <c r="R900" s="7">
        <f t="shared" ca="1" si="331"/>
        <v>0</v>
      </c>
      <c r="S900" s="2">
        <f t="shared" ca="1" si="341"/>
        <v>0</v>
      </c>
      <c r="T900" s="80">
        <f t="shared" ca="1" si="342"/>
        <v>0</v>
      </c>
      <c r="U900" s="79">
        <f t="shared" ca="1" si="343"/>
        <v>0</v>
      </c>
      <c r="V900" s="80">
        <f t="shared" ca="1" si="344"/>
        <v>0</v>
      </c>
      <c r="W900" s="80">
        <f t="shared" ca="1" si="345"/>
        <v>0</v>
      </c>
      <c r="X900">
        <f t="shared" ca="1" si="332"/>
        <v>0</v>
      </c>
      <c r="Y900" s="35">
        <f t="shared" ref="Y900:Y963" ca="1" si="346">ROUND(D900+J900+W900+X900,2)</f>
        <v>0</v>
      </c>
      <c r="Z900" s="35">
        <f t="shared" ca="1" si="333"/>
        <v>0</v>
      </c>
      <c r="AA900" s="42">
        <f t="shared" ca="1" si="334"/>
        <v>0</v>
      </c>
      <c r="AB900" s="42">
        <f t="shared" ca="1" si="335"/>
        <v>0</v>
      </c>
    </row>
    <row r="901" spans="2:28" x14ac:dyDescent="0.25">
      <c r="B901">
        <v>899</v>
      </c>
      <c r="C901" s="35">
        <f t="shared" ca="1" si="329"/>
        <v>-27000</v>
      </c>
      <c r="D901" s="46">
        <f ca="1">IF(AB900&gt;0,ROUND(PMT(EvalSheet!$F$92/12,EvalSheet!$F$96*12,-C901),5),0)</f>
        <v>0</v>
      </c>
      <c r="E901" s="6">
        <f t="shared" ref="E901:E964" ca="1" si="347">IF(AB900&gt;0,ROUND(C901*$E$1/1000,2),0)</f>
        <v>0</v>
      </c>
      <c r="F901" s="2">
        <f t="shared" ca="1" si="336"/>
        <v>0</v>
      </c>
      <c r="G901" s="80">
        <f t="shared" ca="1" si="337"/>
        <v>0</v>
      </c>
      <c r="H901" s="79">
        <f t="shared" ca="1" si="338"/>
        <v>0</v>
      </c>
      <c r="I901" s="80">
        <f t="shared" ca="1" si="339"/>
        <v>0</v>
      </c>
      <c r="J901" s="80">
        <f t="shared" ca="1" si="340"/>
        <v>0</v>
      </c>
      <c r="K901" s="6">
        <f t="shared" ref="K901:K964" ca="1" si="348">IF(AB900&gt;0,ROUND($D$1*$K$1,2),0)</f>
        <v>0</v>
      </c>
      <c r="L901" s="7">
        <v>0</v>
      </c>
      <c r="M901" s="7">
        <f t="shared" ref="M901:M964" ca="1" si="349">IF(AB900&gt;0,ROUND($D$1*$M$1,2),0)</f>
        <v>0</v>
      </c>
      <c r="N901" s="7">
        <f t="shared" ref="N901:N964" ca="1" si="350">IF(AB900&gt;0,ROUND($D$1*$N$1,2),0)</f>
        <v>0</v>
      </c>
      <c r="O901" s="7">
        <f t="shared" ref="O901:O964" ca="1" si="351">IF(AB900&gt;0,ROUND($D$1*$O$1,2),0)</f>
        <v>0</v>
      </c>
      <c r="P901" s="7">
        <f t="shared" ref="P901:P964" ca="1" si="352">IF(AB900&gt;0,ROUND($D$1*$P$1,2),0)</f>
        <v>0</v>
      </c>
      <c r="Q901" s="6">
        <f t="shared" ca="1" si="330"/>
        <v>0</v>
      </c>
      <c r="R901" s="7">
        <f t="shared" ca="1" si="331"/>
        <v>0</v>
      </c>
      <c r="S901" s="2">
        <f t="shared" ca="1" si="341"/>
        <v>0</v>
      </c>
      <c r="T901" s="80">
        <f t="shared" ca="1" si="342"/>
        <v>0</v>
      </c>
      <c r="U901" s="79">
        <f t="shared" ca="1" si="343"/>
        <v>0</v>
      </c>
      <c r="V901" s="80">
        <f t="shared" ca="1" si="344"/>
        <v>0</v>
      </c>
      <c r="W901" s="80">
        <f t="shared" ca="1" si="345"/>
        <v>0</v>
      </c>
      <c r="X901">
        <f t="shared" ca="1" si="332"/>
        <v>0</v>
      </c>
      <c r="Y901" s="35">
        <f t="shared" ca="1" si="346"/>
        <v>0</v>
      </c>
      <c r="Z901" s="35">
        <f t="shared" ca="1" si="333"/>
        <v>0</v>
      </c>
      <c r="AA901" s="42">
        <f t="shared" ca="1" si="334"/>
        <v>0</v>
      </c>
      <c r="AB901" s="42">
        <f t="shared" ca="1" si="335"/>
        <v>0</v>
      </c>
    </row>
    <row r="902" spans="2:28" x14ac:dyDescent="0.25">
      <c r="B902">
        <v>900</v>
      </c>
      <c r="C902" s="35">
        <f t="shared" ca="1" si="329"/>
        <v>-27000</v>
      </c>
      <c r="D902" s="46">
        <f ca="1">IF(AB901&gt;0,ROUND(PMT(EvalSheet!$F$92/12,EvalSheet!$F$96*12,-C902),5),0)</f>
        <v>0</v>
      </c>
      <c r="E902" s="6">
        <f t="shared" ca="1" si="347"/>
        <v>0</v>
      </c>
      <c r="F902" s="2">
        <f t="shared" ca="1" si="336"/>
        <v>0</v>
      </c>
      <c r="G902" s="80">
        <f t="shared" ca="1" si="337"/>
        <v>0</v>
      </c>
      <c r="H902" s="79">
        <f t="shared" ca="1" si="338"/>
        <v>0</v>
      </c>
      <c r="I902" s="80">
        <f t="shared" ca="1" si="339"/>
        <v>0</v>
      </c>
      <c r="J902" s="80">
        <f t="shared" ca="1" si="340"/>
        <v>0</v>
      </c>
      <c r="K902" s="6">
        <f t="shared" ca="1" si="348"/>
        <v>0</v>
      </c>
      <c r="L902" s="7">
        <v>0</v>
      </c>
      <c r="M902" s="7">
        <f t="shared" ca="1" si="349"/>
        <v>0</v>
      </c>
      <c r="N902" s="7">
        <f t="shared" ca="1" si="350"/>
        <v>0</v>
      </c>
      <c r="O902" s="7">
        <f t="shared" ca="1" si="351"/>
        <v>0</v>
      </c>
      <c r="P902" s="7">
        <f t="shared" ca="1" si="352"/>
        <v>0</v>
      </c>
      <c r="Q902" s="6">
        <f t="shared" ca="1" si="330"/>
        <v>0</v>
      </c>
      <c r="R902" s="7">
        <f t="shared" ca="1" si="331"/>
        <v>0</v>
      </c>
      <c r="S902" s="2">
        <f t="shared" ca="1" si="341"/>
        <v>0</v>
      </c>
      <c r="T902" s="80">
        <f t="shared" ca="1" si="342"/>
        <v>0</v>
      </c>
      <c r="U902" s="79">
        <f t="shared" ca="1" si="343"/>
        <v>0</v>
      </c>
      <c r="V902" s="80">
        <f t="shared" ca="1" si="344"/>
        <v>0</v>
      </c>
      <c r="W902" s="80">
        <f t="shared" ca="1" si="345"/>
        <v>0</v>
      </c>
      <c r="X902">
        <f t="shared" ca="1" si="332"/>
        <v>0</v>
      </c>
      <c r="Y902" s="35">
        <f t="shared" ca="1" si="346"/>
        <v>0</v>
      </c>
      <c r="Z902" s="35">
        <f t="shared" ca="1" si="333"/>
        <v>0</v>
      </c>
      <c r="AA902" s="42">
        <f t="shared" ca="1" si="334"/>
        <v>0</v>
      </c>
      <c r="AB902" s="42">
        <f t="shared" ca="1" si="335"/>
        <v>0</v>
      </c>
    </row>
    <row r="903" spans="2:28" x14ac:dyDescent="0.25">
      <c r="B903">
        <v>901</v>
      </c>
      <c r="C903" s="35">
        <f t="shared" ref="C903:C966" ca="1" si="353">IF(AB902&gt;0,C902-1000,C902)</f>
        <v>-27000</v>
      </c>
      <c r="D903" s="46">
        <f ca="1">IF(AB902&gt;0,ROUND(PMT(EvalSheet!$F$92/12,EvalSheet!$F$96*12,-C903),5),0)</f>
        <v>0</v>
      </c>
      <c r="E903" s="6">
        <f t="shared" ca="1" si="347"/>
        <v>0</v>
      </c>
      <c r="F903" s="2">
        <f t="shared" ca="1" si="336"/>
        <v>0</v>
      </c>
      <c r="G903" s="80">
        <f t="shared" ca="1" si="337"/>
        <v>0</v>
      </c>
      <c r="H903" s="79">
        <f t="shared" ca="1" si="338"/>
        <v>0</v>
      </c>
      <c r="I903" s="80">
        <f t="shared" ca="1" si="339"/>
        <v>0</v>
      </c>
      <c r="J903" s="80">
        <f t="shared" ca="1" si="340"/>
        <v>0</v>
      </c>
      <c r="K903" s="6">
        <f t="shared" ca="1" si="348"/>
        <v>0</v>
      </c>
      <c r="L903" s="7">
        <v>0</v>
      </c>
      <c r="M903" s="7">
        <f t="shared" ca="1" si="349"/>
        <v>0</v>
      </c>
      <c r="N903" s="7">
        <f t="shared" ca="1" si="350"/>
        <v>0</v>
      </c>
      <c r="O903" s="7">
        <f t="shared" ca="1" si="351"/>
        <v>0</v>
      </c>
      <c r="P903" s="7">
        <f t="shared" ca="1" si="352"/>
        <v>0</v>
      </c>
      <c r="Q903" s="6">
        <f t="shared" ref="Q903:Q966" ca="1" si="354">IF(AB902&gt;0,K903+SUM(M903:P903),0)</f>
        <v>0</v>
      </c>
      <c r="R903" s="7">
        <f t="shared" ref="R903:R966" ca="1" si="355">IF(AB902&gt;0,ROUND(Q903/12,2),0)</f>
        <v>0</v>
      </c>
      <c r="S903" s="2">
        <f t="shared" ca="1" si="341"/>
        <v>0</v>
      </c>
      <c r="T903" s="80">
        <f t="shared" ca="1" si="342"/>
        <v>0</v>
      </c>
      <c r="U903" s="79">
        <f t="shared" ca="1" si="343"/>
        <v>0</v>
      </c>
      <c r="V903" s="80">
        <f t="shared" ca="1" si="344"/>
        <v>0</v>
      </c>
      <c r="W903" s="80">
        <f t="shared" ca="1" si="345"/>
        <v>0</v>
      </c>
      <c r="X903">
        <f t="shared" ref="X903:X966" ca="1" si="356">IF(AB902&gt;0,X902,0)</f>
        <v>0</v>
      </c>
      <c r="Y903" s="35">
        <f t="shared" ca="1" si="346"/>
        <v>0</v>
      </c>
      <c r="Z903" s="35">
        <f t="shared" ref="Z903:Z966" ca="1" si="357">IF(AND(Y903&gt;0,Y904=0),Y903,0)</f>
        <v>0</v>
      </c>
      <c r="AA903" s="42">
        <f t="shared" ref="AA903:AA966" ca="1" si="358">IF(AB902&gt;0,AA902,0)</f>
        <v>0</v>
      </c>
      <c r="AB903" s="42">
        <f t="shared" ref="AB903:AB966" ca="1" si="359">IF(ROUND(Y903-AA903,2)&gt;0,ROUND(Y903-AA903,2),0)</f>
        <v>0</v>
      </c>
    </row>
    <row r="904" spans="2:28" x14ac:dyDescent="0.25">
      <c r="B904">
        <v>902</v>
      </c>
      <c r="C904" s="35">
        <f t="shared" ca="1" si="353"/>
        <v>-27000</v>
      </c>
      <c r="D904" s="46">
        <f ca="1">IF(AB903&gt;0,ROUND(PMT(EvalSheet!$F$92/12,EvalSheet!$F$96*12,-C904),5),0)</f>
        <v>0</v>
      </c>
      <c r="E904" s="6">
        <f t="shared" ca="1" si="347"/>
        <v>0</v>
      </c>
      <c r="F904" s="2">
        <f t="shared" ca="1" si="336"/>
        <v>0</v>
      </c>
      <c r="G904" s="80">
        <f t="shared" ca="1" si="337"/>
        <v>0</v>
      </c>
      <c r="H904" s="79">
        <f t="shared" ca="1" si="338"/>
        <v>0</v>
      </c>
      <c r="I904" s="80">
        <f t="shared" ca="1" si="339"/>
        <v>0</v>
      </c>
      <c r="J904" s="80">
        <f t="shared" ca="1" si="340"/>
        <v>0</v>
      </c>
      <c r="K904" s="6">
        <f t="shared" ca="1" si="348"/>
        <v>0</v>
      </c>
      <c r="L904" s="7">
        <v>0</v>
      </c>
      <c r="M904" s="7">
        <f t="shared" ca="1" si="349"/>
        <v>0</v>
      </c>
      <c r="N904" s="7">
        <f t="shared" ca="1" si="350"/>
        <v>0</v>
      </c>
      <c r="O904" s="7">
        <f t="shared" ca="1" si="351"/>
        <v>0</v>
      </c>
      <c r="P904" s="7">
        <f t="shared" ca="1" si="352"/>
        <v>0</v>
      </c>
      <c r="Q904" s="6">
        <f t="shared" ca="1" si="354"/>
        <v>0</v>
      </c>
      <c r="R904" s="7">
        <f t="shared" ca="1" si="355"/>
        <v>0</v>
      </c>
      <c r="S904" s="2">
        <f t="shared" ca="1" si="341"/>
        <v>0</v>
      </c>
      <c r="T904" s="80">
        <f t="shared" ca="1" si="342"/>
        <v>0</v>
      </c>
      <c r="U904" s="79">
        <f t="shared" ca="1" si="343"/>
        <v>0</v>
      </c>
      <c r="V904" s="80">
        <f t="shared" ca="1" si="344"/>
        <v>0</v>
      </c>
      <c r="W904" s="80">
        <f t="shared" ca="1" si="345"/>
        <v>0</v>
      </c>
      <c r="X904">
        <f t="shared" ca="1" si="356"/>
        <v>0</v>
      </c>
      <c r="Y904" s="35">
        <f t="shared" ca="1" si="346"/>
        <v>0</v>
      </c>
      <c r="Z904" s="35">
        <f t="shared" ca="1" si="357"/>
        <v>0</v>
      </c>
      <c r="AA904" s="42">
        <f t="shared" ca="1" si="358"/>
        <v>0</v>
      </c>
      <c r="AB904" s="42">
        <f t="shared" ca="1" si="359"/>
        <v>0</v>
      </c>
    </row>
    <row r="905" spans="2:28" x14ac:dyDescent="0.25">
      <c r="B905">
        <v>903</v>
      </c>
      <c r="C905" s="35">
        <f t="shared" ca="1" si="353"/>
        <v>-27000</v>
      </c>
      <c r="D905" s="46">
        <f ca="1">IF(AB904&gt;0,ROUND(PMT(EvalSheet!$F$92/12,EvalSheet!$F$96*12,-C905),5),0)</f>
        <v>0</v>
      </c>
      <c r="E905" s="6">
        <f t="shared" ca="1" si="347"/>
        <v>0</v>
      </c>
      <c r="F905" s="2">
        <f t="shared" ca="1" si="336"/>
        <v>0</v>
      </c>
      <c r="G905" s="80">
        <f t="shared" ca="1" si="337"/>
        <v>0</v>
      </c>
      <c r="H905" s="79">
        <f t="shared" ca="1" si="338"/>
        <v>0</v>
      </c>
      <c r="I905" s="80">
        <f t="shared" ca="1" si="339"/>
        <v>0</v>
      </c>
      <c r="J905" s="80">
        <f t="shared" ca="1" si="340"/>
        <v>0</v>
      </c>
      <c r="K905" s="6">
        <f t="shared" ca="1" si="348"/>
        <v>0</v>
      </c>
      <c r="L905" s="7">
        <v>0</v>
      </c>
      <c r="M905" s="7">
        <f t="shared" ca="1" si="349"/>
        <v>0</v>
      </c>
      <c r="N905" s="7">
        <f t="shared" ca="1" si="350"/>
        <v>0</v>
      </c>
      <c r="O905" s="7">
        <f t="shared" ca="1" si="351"/>
        <v>0</v>
      </c>
      <c r="P905" s="7">
        <f t="shared" ca="1" si="352"/>
        <v>0</v>
      </c>
      <c r="Q905" s="6">
        <f t="shared" ca="1" si="354"/>
        <v>0</v>
      </c>
      <c r="R905" s="7">
        <f t="shared" ca="1" si="355"/>
        <v>0</v>
      </c>
      <c r="S905" s="2">
        <f t="shared" ca="1" si="341"/>
        <v>0</v>
      </c>
      <c r="T905" s="80">
        <f t="shared" ca="1" si="342"/>
        <v>0</v>
      </c>
      <c r="U905" s="79">
        <f t="shared" ca="1" si="343"/>
        <v>0</v>
      </c>
      <c r="V905" s="80">
        <f t="shared" ca="1" si="344"/>
        <v>0</v>
      </c>
      <c r="W905" s="80">
        <f t="shared" ca="1" si="345"/>
        <v>0</v>
      </c>
      <c r="X905">
        <f t="shared" ca="1" si="356"/>
        <v>0</v>
      </c>
      <c r="Y905" s="35">
        <f t="shared" ca="1" si="346"/>
        <v>0</v>
      </c>
      <c r="Z905" s="35">
        <f t="shared" ca="1" si="357"/>
        <v>0</v>
      </c>
      <c r="AA905" s="42">
        <f t="shared" ca="1" si="358"/>
        <v>0</v>
      </c>
      <c r="AB905" s="42">
        <f t="shared" ca="1" si="359"/>
        <v>0</v>
      </c>
    </row>
    <row r="906" spans="2:28" x14ac:dyDescent="0.25">
      <c r="B906">
        <v>904</v>
      </c>
      <c r="C906" s="35">
        <f t="shared" ca="1" si="353"/>
        <v>-27000</v>
      </c>
      <c r="D906" s="46">
        <f ca="1">IF(AB905&gt;0,ROUND(PMT(EvalSheet!$F$92/12,EvalSheet!$F$96*12,-C906),5),0)</f>
        <v>0</v>
      </c>
      <c r="E906" s="6">
        <f t="shared" ca="1" si="347"/>
        <v>0</v>
      </c>
      <c r="F906" s="2">
        <f t="shared" ca="1" si="336"/>
        <v>0</v>
      </c>
      <c r="G906" s="80">
        <f t="shared" ca="1" si="337"/>
        <v>0</v>
      </c>
      <c r="H906" s="79">
        <f t="shared" ca="1" si="338"/>
        <v>0</v>
      </c>
      <c r="I906" s="80">
        <f t="shared" ca="1" si="339"/>
        <v>0</v>
      </c>
      <c r="J906" s="80">
        <f t="shared" ca="1" si="340"/>
        <v>0</v>
      </c>
      <c r="K906" s="6">
        <f t="shared" ca="1" si="348"/>
        <v>0</v>
      </c>
      <c r="L906" s="7">
        <v>0</v>
      </c>
      <c r="M906" s="7">
        <f t="shared" ca="1" si="349"/>
        <v>0</v>
      </c>
      <c r="N906" s="7">
        <f t="shared" ca="1" si="350"/>
        <v>0</v>
      </c>
      <c r="O906" s="7">
        <f t="shared" ca="1" si="351"/>
        <v>0</v>
      </c>
      <c r="P906" s="7">
        <f t="shared" ca="1" si="352"/>
        <v>0</v>
      </c>
      <c r="Q906" s="6">
        <f t="shared" ca="1" si="354"/>
        <v>0</v>
      </c>
      <c r="R906" s="7">
        <f t="shared" ca="1" si="355"/>
        <v>0</v>
      </c>
      <c r="S906" s="2">
        <f t="shared" ca="1" si="341"/>
        <v>0</v>
      </c>
      <c r="T906" s="80">
        <f t="shared" ca="1" si="342"/>
        <v>0</v>
      </c>
      <c r="U906" s="79">
        <f t="shared" ca="1" si="343"/>
        <v>0</v>
      </c>
      <c r="V906" s="80">
        <f t="shared" ca="1" si="344"/>
        <v>0</v>
      </c>
      <c r="W906" s="80">
        <f t="shared" ca="1" si="345"/>
        <v>0</v>
      </c>
      <c r="X906">
        <f t="shared" ca="1" si="356"/>
        <v>0</v>
      </c>
      <c r="Y906" s="35">
        <f t="shared" ca="1" si="346"/>
        <v>0</v>
      </c>
      <c r="Z906" s="35">
        <f t="shared" ca="1" si="357"/>
        <v>0</v>
      </c>
      <c r="AA906" s="42">
        <f t="shared" ca="1" si="358"/>
        <v>0</v>
      </c>
      <c r="AB906" s="42">
        <f t="shared" ca="1" si="359"/>
        <v>0</v>
      </c>
    </row>
    <row r="907" spans="2:28" x14ac:dyDescent="0.25">
      <c r="B907">
        <v>905</v>
      </c>
      <c r="C907" s="35">
        <f t="shared" ca="1" si="353"/>
        <v>-27000</v>
      </c>
      <c r="D907" s="46">
        <f ca="1">IF(AB906&gt;0,ROUND(PMT(EvalSheet!$F$92/12,EvalSheet!$F$96*12,-C907),5),0)</f>
        <v>0</v>
      </c>
      <c r="E907" s="6">
        <f t="shared" ca="1" si="347"/>
        <v>0</v>
      </c>
      <c r="F907" s="2">
        <f t="shared" ca="1" si="336"/>
        <v>0</v>
      </c>
      <c r="G907" s="80">
        <f t="shared" ca="1" si="337"/>
        <v>0</v>
      </c>
      <c r="H907" s="79">
        <f t="shared" ca="1" si="338"/>
        <v>0</v>
      </c>
      <c r="I907" s="80">
        <f t="shared" ca="1" si="339"/>
        <v>0</v>
      </c>
      <c r="J907" s="80">
        <f t="shared" ca="1" si="340"/>
        <v>0</v>
      </c>
      <c r="K907" s="6">
        <f t="shared" ca="1" si="348"/>
        <v>0</v>
      </c>
      <c r="L907" s="7">
        <v>0</v>
      </c>
      <c r="M907" s="7">
        <f t="shared" ca="1" si="349"/>
        <v>0</v>
      </c>
      <c r="N907" s="7">
        <f t="shared" ca="1" si="350"/>
        <v>0</v>
      </c>
      <c r="O907" s="7">
        <f t="shared" ca="1" si="351"/>
        <v>0</v>
      </c>
      <c r="P907" s="7">
        <f t="shared" ca="1" si="352"/>
        <v>0</v>
      </c>
      <c r="Q907" s="6">
        <f t="shared" ca="1" si="354"/>
        <v>0</v>
      </c>
      <c r="R907" s="7">
        <f t="shared" ca="1" si="355"/>
        <v>0</v>
      </c>
      <c r="S907" s="2">
        <f t="shared" ca="1" si="341"/>
        <v>0</v>
      </c>
      <c r="T907" s="80">
        <f t="shared" ca="1" si="342"/>
        <v>0</v>
      </c>
      <c r="U907" s="79">
        <f t="shared" ca="1" si="343"/>
        <v>0</v>
      </c>
      <c r="V907" s="80">
        <f t="shared" ca="1" si="344"/>
        <v>0</v>
      </c>
      <c r="W907" s="80">
        <f t="shared" ca="1" si="345"/>
        <v>0</v>
      </c>
      <c r="X907">
        <f t="shared" ca="1" si="356"/>
        <v>0</v>
      </c>
      <c r="Y907" s="35">
        <f t="shared" ca="1" si="346"/>
        <v>0</v>
      </c>
      <c r="Z907" s="35">
        <f t="shared" ca="1" si="357"/>
        <v>0</v>
      </c>
      <c r="AA907" s="42">
        <f t="shared" ca="1" si="358"/>
        <v>0</v>
      </c>
      <c r="AB907" s="42">
        <f t="shared" ca="1" si="359"/>
        <v>0</v>
      </c>
    </row>
    <row r="908" spans="2:28" x14ac:dyDescent="0.25">
      <c r="B908">
        <v>906</v>
      </c>
      <c r="C908" s="35">
        <f t="shared" ca="1" si="353"/>
        <v>-27000</v>
      </c>
      <c r="D908" s="46">
        <f ca="1">IF(AB907&gt;0,ROUND(PMT(EvalSheet!$F$92/12,EvalSheet!$F$96*12,-C908),5),0)</f>
        <v>0</v>
      </c>
      <c r="E908" s="6">
        <f t="shared" ca="1" si="347"/>
        <v>0</v>
      </c>
      <c r="F908" s="2">
        <f t="shared" ca="1" si="336"/>
        <v>0</v>
      </c>
      <c r="G908" s="80">
        <f t="shared" ca="1" si="337"/>
        <v>0</v>
      </c>
      <c r="H908" s="79">
        <f t="shared" ca="1" si="338"/>
        <v>0</v>
      </c>
      <c r="I908" s="80">
        <f t="shared" ca="1" si="339"/>
        <v>0</v>
      </c>
      <c r="J908" s="80">
        <f t="shared" ca="1" si="340"/>
        <v>0</v>
      </c>
      <c r="K908" s="6">
        <f t="shared" ca="1" si="348"/>
        <v>0</v>
      </c>
      <c r="L908" s="7">
        <v>0</v>
      </c>
      <c r="M908" s="7">
        <f t="shared" ca="1" si="349"/>
        <v>0</v>
      </c>
      <c r="N908" s="7">
        <f t="shared" ca="1" si="350"/>
        <v>0</v>
      </c>
      <c r="O908" s="7">
        <f t="shared" ca="1" si="351"/>
        <v>0</v>
      </c>
      <c r="P908" s="7">
        <f t="shared" ca="1" si="352"/>
        <v>0</v>
      </c>
      <c r="Q908" s="6">
        <f t="shared" ca="1" si="354"/>
        <v>0</v>
      </c>
      <c r="R908" s="7">
        <f t="shared" ca="1" si="355"/>
        <v>0</v>
      </c>
      <c r="S908" s="2">
        <f t="shared" ca="1" si="341"/>
        <v>0</v>
      </c>
      <c r="T908" s="80">
        <f t="shared" ca="1" si="342"/>
        <v>0</v>
      </c>
      <c r="U908" s="79">
        <f t="shared" ca="1" si="343"/>
        <v>0</v>
      </c>
      <c r="V908" s="80">
        <f t="shared" ca="1" si="344"/>
        <v>0</v>
      </c>
      <c r="W908" s="80">
        <f t="shared" ca="1" si="345"/>
        <v>0</v>
      </c>
      <c r="X908">
        <f t="shared" ca="1" si="356"/>
        <v>0</v>
      </c>
      <c r="Y908" s="35">
        <f t="shared" ca="1" si="346"/>
        <v>0</v>
      </c>
      <c r="Z908" s="35">
        <f t="shared" ca="1" si="357"/>
        <v>0</v>
      </c>
      <c r="AA908" s="42">
        <f t="shared" ca="1" si="358"/>
        <v>0</v>
      </c>
      <c r="AB908" s="42">
        <f t="shared" ca="1" si="359"/>
        <v>0</v>
      </c>
    </row>
    <row r="909" spans="2:28" x14ac:dyDescent="0.25">
      <c r="B909">
        <v>907</v>
      </c>
      <c r="C909" s="35">
        <f t="shared" ca="1" si="353"/>
        <v>-27000</v>
      </c>
      <c r="D909" s="46">
        <f ca="1">IF(AB908&gt;0,ROUND(PMT(EvalSheet!$F$92/12,EvalSheet!$F$96*12,-C909),5),0)</f>
        <v>0</v>
      </c>
      <c r="E909" s="6">
        <f t="shared" ca="1" si="347"/>
        <v>0</v>
      </c>
      <c r="F909" s="2">
        <f t="shared" ca="1" si="336"/>
        <v>0</v>
      </c>
      <c r="G909" s="80">
        <f t="shared" ca="1" si="337"/>
        <v>0</v>
      </c>
      <c r="H909" s="79">
        <f t="shared" ca="1" si="338"/>
        <v>0</v>
      </c>
      <c r="I909" s="80">
        <f t="shared" ca="1" si="339"/>
        <v>0</v>
      </c>
      <c r="J909" s="80">
        <f t="shared" ca="1" si="340"/>
        <v>0</v>
      </c>
      <c r="K909" s="6">
        <f t="shared" ca="1" si="348"/>
        <v>0</v>
      </c>
      <c r="L909" s="7">
        <v>0</v>
      </c>
      <c r="M909" s="7">
        <f t="shared" ca="1" si="349"/>
        <v>0</v>
      </c>
      <c r="N909" s="7">
        <f t="shared" ca="1" si="350"/>
        <v>0</v>
      </c>
      <c r="O909" s="7">
        <f t="shared" ca="1" si="351"/>
        <v>0</v>
      </c>
      <c r="P909" s="7">
        <f t="shared" ca="1" si="352"/>
        <v>0</v>
      </c>
      <c r="Q909" s="6">
        <f t="shared" ca="1" si="354"/>
        <v>0</v>
      </c>
      <c r="R909" s="7">
        <f t="shared" ca="1" si="355"/>
        <v>0</v>
      </c>
      <c r="S909" s="2">
        <f t="shared" ca="1" si="341"/>
        <v>0</v>
      </c>
      <c r="T909" s="80">
        <f t="shared" ca="1" si="342"/>
        <v>0</v>
      </c>
      <c r="U909" s="79">
        <f t="shared" ca="1" si="343"/>
        <v>0</v>
      </c>
      <c r="V909" s="80">
        <f t="shared" ca="1" si="344"/>
        <v>0</v>
      </c>
      <c r="W909" s="80">
        <f t="shared" ca="1" si="345"/>
        <v>0</v>
      </c>
      <c r="X909">
        <f t="shared" ca="1" si="356"/>
        <v>0</v>
      </c>
      <c r="Y909" s="35">
        <f t="shared" ca="1" si="346"/>
        <v>0</v>
      </c>
      <c r="Z909" s="35">
        <f t="shared" ca="1" si="357"/>
        <v>0</v>
      </c>
      <c r="AA909" s="42">
        <f t="shared" ca="1" si="358"/>
        <v>0</v>
      </c>
      <c r="AB909" s="42">
        <f t="shared" ca="1" si="359"/>
        <v>0</v>
      </c>
    </row>
    <row r="910" spans="2:28" x14ac:dyDescent="0.25">
      <c r="B910">
        <v>908</v>
      </c>
      <c r="C910" s="35">
        <f t="shared" ca="1" si="353"/>
        <v>-27000</v>
      </c>
      <c r="D910" s="46">
        <f ca="1">IF(AB909&gt;0,ROUND(PMT(EvalSheet!$F$92/12,EvalSheet!$F$96*12,-C910),5),0)</f>
        <v>0</v>
      </c>
      <c r="E910" s="6">
        <f t="shared" ca="1" si="347"/>
        <v>0</v>
      </c>
      <c r="F910" s="2">
        <f t="shared" ca="1" si="336"/>
        <v>0</v>
      </c>
      <c r="G910" s="80">
        <f t="shared" ca="1" si="337"/>
        <v>0</v>
      </c>
      <c r="H910" s="79">
        <f t="shared" ca="1" si="338"/>
        <v>0</v>
      </c>
      <c r="I910" s="80">
        <f t="shared" ca="1" si="339"/>
        <v>0</v>
      </c>
      <c r="J910" s="80">
        <f t="shared" ca="1" si="340"/>
        <v>0</v>
      </c>
      <c r="K910" s="6">
        <f t="shared" ca="1" si="348"/>
        <v>0</v>
      </c>
      <c r="L910" s="7">
        <v>0</v>
      </c>
      <c r="M910" s="7">
        <f t="shared" ca="1" si="349"/>
        <v>0</v>
      </c>
      <c r="N910" s="7">
        <f t="shared" ca="1" si="350"/>
        <v>0</v>
      </c>
      <c r="O910" s="7">
        <f t="shared" ca="1" si="351"/>
        <v>0</v>
      </c>
      <c r="P910" s="7">
        <f t="shared" ca="1" si="352"/>
        <v>0</v>
      </c>
      <c r="Q910" s="6">
        <f t="shared" ca="1" si="354"/>
        <v>0</v>
      </c>
      <c r="R910" s="7">
        <f t="shared" ca="1" si="355"/>
        <v>0</v>
      </c>
      <c r="S910" s="2">
        <f t="shared" ca="1" si="341"/>
        <v>0</v>
      </c>
      <c r="T910" s="80">
        <f t="shared" ca="1" si="342"/>
        <v>0</v>
      </c>
      <c r="U910" s="79">
        <f t="shared" ca="1" si="343"/>
        <v>0</v>
      </c>
      <c r="V910" s="80">
        <f t="shared" ca="1" si="344"/>
        <v>0</v>
      </c>
      <c r="W910" s="80">
        <f t="shared" ca="1" si="345"/>
        <v>0</v>
      </c>
      <c r="X910">
        <f t="shared" ca="1" si="356"/>
        <v>0</v>
      </c>
      <c r="Y910" s="35">
        <f t="shared" ca="1" si="346"/>
        <v>0</v>
      </c>
      <c r="Z910" s="35">
        <f t="shared" ca="1" si="357"/>
        <v>0</v>
      </c>
      <c r="AA910" s="42">
        <f t="shared" ca="1" si="358"/>
        <v>0</v>
      </c>
      <c r="AB910" s="42">
        <f t="shared" ca="1" si="359"/>
        <v>0</v>
      </c>
    </row>
    <row r="911" spans="2:28" x14ac:dyDescent="0.25">
      <c r="B911">
        <v>909</v>
      </c>
      <c r="C911" s="35">
        <f t="shared" ca="1" si="353"/>
        <v>-27000</v>
      </c>
      <c r="D911" s="46">
        <f ca="1">IF(AB910&gt;0,ROUND(PMT(EvalSheet!$F$92/12,EvalSheet!$F$96*12,-C911),5),0)</f>
        <v>0</v>
      </c>
      <c r="E911" s="6">
        <f t="shared" ca="1" si="347"/>
        <v>0</v>
      </c>
      <c r="F911" s="2">
        <f t="shared" ca="1" si="336"/>
        <v>0</v>
      </c>
      <c r="G911" s="80">
        <f t="shared" ca="1" si="337"/>
        <v>0</v>
      </c>
      <c r="H911" s="79">
        <f t="shared" ca="1" si="338"/>
        <v>0</v>
      </c>
      <c r="I911" s="80">
        <f t="shared" ca="1" si="339"/>
        <v>0</v>
      </c>
      <c r="J911" s="80">
        <f t="shared" ca="1" si="340"/>
        <v>0</v>
      </c>
      <c r="K911" s="6">
        <f t="shared" ca="1" si="348"/>
        <v>0</v>
      </c>
      <c r="L911" s="7">
        <v>0</v>
      </c>
      <c r="M911" s="7">
        <f t="shared" ca="1" si="349"/>
        <v>0</v>
      </c>
      <c r="N911" s="7">
        <f t="shared" ca="1" si="350"/>
        <v>0</v>
      </c>
      <c r="O911" s="7">
        <f t="shared" ca="1" si="351"/>
        <v>0</v>
      </c>
      <c r="P911" s="7">
        <f t="shared" ca="1" si="352"/>
        <v>0</v>
      </c>
      <c r="Q911" s="6">
        <f t="shared" ca="1" si="354"/>
        <v>0</v>
      </c>
      <c r="R911" s="7">
        <f t="shared" ca="1" si="355"/>
        <v>0</v>
      </c>
      <c r="S911" s="2">
        <f t="shared" ca="1" si="341"/>
        <v>0</v>
      </c>
      <c r="T911" s="80">
        <f t="shared" ca="1" si="342"/>
        <v>0</v>
      </c>
      <c r="U911" s="79">
        <f t="shared" ca="1" si="343"/>
        <v>0</v>
      </c>
      <c r="V911" s="80">
        <f t="shared" ca="1" si="344"/>
        <v>0</v>
      </c>
      <c r="W911" s="80">
        <f t="shared" ca="1" si="345"/>
        <v>0</v>
      </c>
      <c r="X911">
        <f t="shared" ca="1" si="356"/>
        <v>0</v>
      </c>
      <c r="Y911" s="35">
        <f t="shared" ca="1" si="346"/>
        <v>0</v>
      </c>
      <c r="Z911" s="35">
        <f t="shared" ca="1" si="357"/>
        <v>0</v>
      </c>
      <c r="AA911" s="42">
        <f t="shared" ca="1" si="358"/>
        <v>0</v>
      </c>
      <c r="AB911" s="42">
        <f t="shared" ca="1" si="359"/>
        <v>0</v>
      </c>
    </row>
    <row r="912" spans="2:28" x14ac:dyDescent="0.25">
      <c r="B912">
        <v>910</v>
      </c>
      <c r="C912" s="35">
        <f t="shared" ca="1" si="353"/>
        <v>-27000</v>
      </c>
      <c r="D912" s="46">
        <f ca="1">IF(AB911&gt;0,ROUND(PMT(EvalSheet!$F$92/12,EvalSheet!$F$96*12,-C912),5),0)</f>
        <v>0</v>
      </c>
      <c r="E912" s="6">
        <f t="shared" ca="1" si="347"/>
        <v>0</v>
      </c>
      <c r="F912" s="2">
        <f t="shared" ca="1" si="336"/>
        <v>0</v>
      </c>
      <c r="G912" s="80">
        <f t="shared" ca="1" si="337"/>
        <v>0</v>
      </c>
      <c r="H912" s="79">
        <f t="shared" ca="1" si="338"/>
        <v>0</v>
      </c>
      <c r="I912" s="80">
        <f t="shared" ca="1" si="339"/>
        <v>0</v>
      </c>
      <c r="J912" s="80">
        <f t="shared" ca="1" si="340"/>
        <v>0</v>
      </c>
      <c r="K912" s="6">
        <f t="shared" ca="1" si="348"/>
        <v>0</v>
      </c>
      <c r="L912" s="7">
        <v>0</v>
      </c>
      <c r="M912" s="7">
        <f t="shared" ca="1" si="349"/>
        <v>0</v>
      </c>
      <c r="N912" s="7">
        <f t="shared" ca="1" si="350"/>
        <v>0</v>
      </c>
      <c r="O912" s="7">
        <f t="shared" ca="1" si="351"/>
        <v>0</v>
      </c>
      <c r="P912" s="7">
        <f t="shared" ca="1" si="352"/>
        <v>0</v>
      </c>
      <c r="Q912" s="6">
        <f t="shared" ca="1" si="354"/>
        <v>0</v>
      </c>
      <c r="R912" s="7">
        <f t="shared" ca="1" si="355"/>
        <v>0</v>
      </c>
      <c r="S912" s="2">
        <f t="shared" ca="1" si="341"/>
        <v>0</v>
      </c>
      <c r="T912" s="80">
        <f t="shared" ca="1" si="342"/>
        <v>0</v>
      </c>
      <c r="U912" s="79">
        <f t="shared" ca="1" si="343"/>
        <v>0</v>
      </c>
      <c r="V912" s="80">
        <f t="shared" ca="1" si="344"/>
        <v>0</v>
      </c>
      <c r="W912" s="80">
        <f t="shared" ca="1" si="345"/>
        <v>0</v>
      </c>
      <c r="X912">
        <f t="shared" ca="1" si="356"/>
        <v>0</v>
      </c>
      <c r="Y912" s="35">
        <f t="shared" ca="1" si="346"/>
        <v>0</v>
      </c>
      <c r="Z912" s="35">
        <f t="shared" ca="1" si="357"/>
        <v>0</v>
      </c>
      <c r="AA912" s="42">
        <f t="shared" ca="1" si="358"/>
        <v>0</v>
      </c>
      <c r="AB912" s="42">
        <f t="shared" ca="1" si="359"/>
        <v>0</v>
      </c>
    </row>
    <row r="913" spans="2:28" x14ac:dyDescent="0.25">
      <c r="B913">
        <v>911</v>
      </c>
      <c r="C913" s="35">
        <f t="shared" ca="1" si="353"/>
        <v>-27000</v>
      </c>
      <c r="D913" s="46">
        <f ca="1">IF(AB912&gt;0,ROUND(PMT(EvalSheet!$F$92/12,EvalSheet!$F$96*12,-C913),5),0)</f>
        <v>0</v>
      </c>
      <c r="E913" s="6">
        <f t="shared" ca="1" si="347"/>
        <v>0</v>
      </c>
      <c r="F913" s="2">
        <f t="shared" ca="1" si="336"/>
        <v>0</v>
      </c>
      <c r="G913" s="80">
        <f t="shared" ca="1" si="337"/>
        <v>0</v>
      </c>
      <c r="H913" s="79">
        <f t="shared" ca="1" si="338"/>
        <v>0</v>
      </c>
      <c r="I913" s="80">
        <f t="shared" ca="1" si="339"/>
        <v>0</v>
      </c>
      <c r="J913" s="80">
        <f t="shared" ca="1" si="340"/>
        <v>0</v>
      </c>
      <c r="K913" s="6">
        <f t="shared" ca="1" si="348"/>
        <v>0</v>
      </c>
      <c r="L913" s="7">
        <v>0</v>
      </c>
      <c r="M913" s="7">
        <f t="shared" ca="1" si="349"/>
        <v>0</v>
      </c>
      <c r="N913" s="7">
        <f t="shared" ca="1" si="350"/>
        <v>0</v>
      </c>
      <c r="O913" s="7">
        <f t="shared" ca="1" si="351"/>
        <v>0</v>
      </c>
      <c r="P913" s="7">
        <f t="shared" ca="1" si="352"/>
        <v>0</v>
      </c>
      <c r="Q913" s="6">
        <f t="shared" ca="1" si="354"/>
        <v>0</v>
      </c>
      <c r="R913" s="7">
        <f t="shared" ca="1" si="355"/>
        <v>0</v>
      </c>
      <c r="S913" s="2">
        <f t="shared" ca="1" si="341"/>
        <v>0</v>
      </c>
      <c r="T913" s="80">
        <f t="shared" ca="1" si="342"/>
        <v>0</v>
      </c>
      <c r="U913" s="79">
        <f t="shared" ca="1" si="343"/>
        <v>0</v>
      </c>
      <c r="V913" s="80">
        <f t="shared" ca="1" si="344"/>
        <v>0</v>
      </c>
      <c r="W913" s="80">
        <f t="shared" ca="1" si="345"/>
        <v>0</v>
      </c>
      <c r="X913">
        <f t="shared" ca="1" si="356"/>
        <v>0</v>
      </c>
      <c r="Y913" s="35">
        <f t="shared" ca="1" si="346"/>
        <v>0</v>
      </c>
      <c r="Z913" s="35">
        <f t="shared" ca="1" si="357"/>
        <v>0</v>
      </c>
      <c r="AA913" s="42">
        <f t="shared" ca="1" si="358"/>
        <v>0</v>
      </c>
      <c r="AB913" s="42">
        <f t="shared" ca="1" si="359"/>
        <v>0</v>
      </c>
    </row>
    <row r="914" spans="2:28" x14ac:dyDescent="0.25">
      <c r="B914">
        <v>912</v>
      </c>
      <c r="C914" s="35">
        <f t="shared" ca="1" si="353"/>
        <v>-27000</v>
      </c>
      <c r="D914" s="46">
        <f ca="1">IF(AB913&gt;0,ROUND(PMT(EvalSheet!$F$92/12,EvalSheet!$F$96*12,-C914),5),0)</f>
        <v>0</v>
      </c>
      <c r="E914" s="6">
        <f t="shared" ca="1" si="347"/>
        <v>0</v>
      </c>
      <c r="F914" s="2">
        <f t="shared" ca="1" si="336"/>
        <v>0</v>
      </c>
      <c r="G914" s="80">
        <f t="shared" ca="1" si="337"/>
        <v>0</v>
      </c>
      <c r="H914" s="79">
        <f t="shared" ca="1" si="338"/>
        <v>0</v>
      </c>
      <c r="I914" s="80">
        <f t="shared" ca="1" si="339"/>
        <v>0</v>
      </c>
      <c r="J914" s="80">
        <f t="shared" ca="1" si="340"/>
        <v>0</v>
      </c>
      <c r="K914" s="6">
        <f t="shared" ca="1" si="348"/>
        <v>0</v>
      </c>
      <c r="L914" s="7">
        <v>0</v>
      </c>
      <c r="M914" s="7">
        <f t="shared" ca="1" si="349"/>
        <v>0</v>
      </c>
      <c r="N914" s="7">
        <f t="shared" ca="1" si="350"/>
        <v>0</v>
      </c>
      <c r="O914" s="7">
        <f t="shared" ca="1" si="351"/>
        <v>0</v>
      </c>
      <c r="P914" s="7">
        <f t="shared" ca="1" si="352"/>
        <v>0</v>
      </c>
      <c r="Q914" s="6">
        <f t="shared" ca="1" si="354"/>
        <v>0</v>
      </c>
      <c r="R914" s="7">
        <f t="shared" ca="1" si="355"/>
        <v>0</v>
      </c>
      <c r="S914" s="2">
        <f t="shared" ca="1" si="341"/>
        <v>0</v>
      </c>
      <c r="T914" s="80">
        <f t="shared" ca="1" si="342"/>
        <v>0</v>
      </c>
      <c r="U914" s="79">
        <f t="shared" ca="1" si="343"/>
        <v>0</v>
      </c>
      <c r="V914" s="80">
        <f t="shared" ca="1" si="344"/>
        <v>0</v>
      </c>
      <c r="W914" s="80">
        <f t="shared" ca="1" si="345"/>
        <v>0</v>
      </c>
      <c r="X914">
        <f t="shared" ca="1" si="356"/>
        <v>0</v>
      </c>
      <c r="Y914" s="35">
        <f t="shared" ca="1" si="346"/>
        <v>0</v>
      </c>
      <c r="Z914" s="35">
        <f t="shared" ca="1" si="357"/>
        <v>0</v>
      </c>
      <c r="AA914" s="42">
        <f t="shared" ca="1" si="358"/>
        <v>0</v>
      </c>
      <c r="AB914" s="42">
        <f t="shared" ca="1" si="359"/>
        <v>0</v>
      </c>
    </row>
    <row r="915" spans="2:28" x14ac:dyDescent="0.25">
      <c r="B915">
        <v>913</v>
      </c>
      <c r="C915" s="35">
        <f t="shared" ca="1" si="353"/>
        <v>-27000</v>
      </c>
      <c r="D915" s="46">
        <f ca="1">IF(AB914&gt;0,ROUND(PMT(EvalSheet!$F$92/12,EvalSheet!$F$96*12,-C915),5),0)</f>
        <v>0</v>
      </c>
      <c r="E915" s="6">
        <f t="shared" ca="1" si="347"/>
        <v>0</v>
      </c>
      <c r="F915" s="2">
        <f t="shared" ca="1" si="336"/>
        <v>0</v>
      </c>
      <c r="G915" s="80">
        <f t="shared" ca="1" si="337"/>
        <v>0</v>
      </c>
      <c r="H915" s="79">
        <f t="shared" ca="1" si="338"/>
        <v>0</v>
      </c>
      <c r="I915" s="80">
        <f t="shared" ca="1" si="339"/>
        <v>0</v>
      </c>
      <c r="J915" s="80">
        <f t="shared" ca="1" si="340"/>
        <v>0</v>
      </c>
      <c r="K915" s="6">
        <f t="shared" ca="1" si="348"/>
        <v>0</v>
      </c>
      <c r="L915" s="7">
        <v>0</v>
      </c>
      <c r="M915" s="7">
        <f t="shared" ca="1" si="349"/>
        <v>0</v>
      </c>
      <c r="N915" s="7">
        <f t="shared" ca="1" si="350"/>
        <v>0</v>
      </c>
      <c r="O915" s="7">
        <f t="shared" ca="1" si="351"/>
        <v>0</v>
      </c>
      <c r="P915" s="7">
        <f t="shared" ca="1" si="352"/>
        <v>0</v>
      </c>
      <c r="Q915" s="6">
        <f t="shared" ca="1" si="354"/>
        <v>0</v>
      </c>
      <c r="R915" s="7">
        <f t="shared" ca="1" si="355"/>
        <v>0</v>
      </c>
      <c r="S915" s="2">
        <f t="shared" ca="1" si="341"/>
        <v>0</v>
      </c>
      <c r="T915" s="80">
        <f t="shared" ca="1" si="342"/>
        <v>0</v>
      </c>
      <c r="U915" s="79">
        <f t="shared" ca="1" si="343"/>
        <v>0</v>
      </c>
      <c r="V915" s="80">
        <f t="shared" ca="1" si="344"/>
        <v>0</v>
      </c>
      <c r="W915" s="80">
        <f t="shared" ca="1" si="345"/>
        <v>0</v>
      </c>
      <c r="X915">
        <f t="shared" ca="1" si="356"/>
        <v>0</v>
      </c>
      <c r="Y915" s="35">
        <f t="shared" ca="1" si="346"/>
        <v>0</v>
      </c>
      <c r="Z915" s="35">
        <f t="shared" ca="1" si="357"/>
        <v>0</v>
      </c>
      <c r="AA915" s="42">
        <f t="shared" ca="1" si="358"/>
        <v>0</v>
      </c>
      <c r="AB915" s="42">
        <f t="shared" ca="1" si="359"/>
        <v>0</v>
      </c>
    </row>
    <row r="916" spans="2:28" x14ac:dyDescent="0.25">
      <c r="B916">
        <v>914</v>
      </c>
      <c r="C916" s="35">
        <f t="shared" ca="1" si="353"/>
        <v>-27000</v>
      </c>
      <c r="D916" s="46">
        <f ca="1">IF(AB915&gt;0,ROUND(PMT(EvalSheet!$F$92/12,EvalSheet!$F$96*12,-C916),5),0)</f>
        <v>0</v>
      </c>
      <c r="E916" s="6">
        <f t="shared" ca="1" si="347"/>
        <v>0</v>
      </c>
      <c r="F916" s="2">
        <f t="shared" ca="1" si="336"/>
        <v>0</v>
      </c>
      <c r="G916" s="80">
        <f t="shared" ca="1" si="337"/>
        <v>0</v>
      </c>
      <c r="H916" s="79">
        <f t="shared" ca="1" si="338"/>
        <v>0</v>
      </c>
      <c r="I916" s="80">
        <f t="shared" ca="1" si="339"/>
        <v>0</v>
      </c>
      <c r="J916" s="80">
        <f t="shared" ca="1" si="340"/>
        <v>0</v>
      </c>
      <c r="K916" s="6">
        <f t="shared" ca="1" si="348"/>
        <v>0</v>
      </c>
      <c r="L916" s="7">
        <v>0</v>
      </c>
      <c r="M916" s="7">
        <f t="shared" ca="1" si="349"/>
        <v>0</v>
      </c>
      <c r="N916" s="7">
        <f t="shared" ca="1" si="350"/>
        <v>0</v>
      </c>
      <c r="O916" s="7">
        <f t="shared" ca="1" si="351"/>
        <v>0</v>
      </c>
      <c r="P916" s="7">
        <f t="shared" ca="1" si="352"/>
        <v>0</v>
      </c>
      <c r="Q916" s="6">
        <f t="shared" ca="1" si="354"/>
        <v>0</v>
      </c>
      <c r="R916" s="7">
        <f t="shared" ca="1" si="355"/>
        <v>0</v>
      </c>
      <c r="S916" s="2">
        <f t="shared" ca="1" si="341"/>
        <v>0</v>
      </c>
      <c r="T916" s="80">
        <f t="shared" ca="1" si="342"/>
        <v>0</v>
      </c>
      <c r="U916" s="79">
        <f t="shared" ca="1" si="343"/>
        <v>0</v>
      </c>
      <c r="V916" s="80">
        <f t="shared" ca="1" si="344"/>
        <v>0</v>
      </c>
      <c r="W916" s="80">
        <f t="shared" ca="1" si="345"/>
        <v>0</v>
      </c>
      <c r="X916">
        <f t="shared" ca="1" si="356"/>
        <v>0</v>
      </c>
      <c r="Y916" s="35">
        <f t="shared" ca="1" si="346"/>
        <v>0</v>
      </c>
      <c r="Z916" s="35">
        <f t="shared" ca="1" si="357"/>
        <v>0</v>
      </c>
      <c r="AA916" s="42">
        <f t="shared" ca="1" si="358"/>
        <v>0</v>
      </c>
      <c r="AB916" s="42">
        <f t="shared" ca="1" si="359"/>
        <v>0</v>
      </c>
    </row>
    <row r="917" spans="2:28" x14ac:dyDescent="0.25">
      <c r="B917">
        <v>915</v>
      </c>
      <c r="C917" s="35">
        <f t="shared" ca="1" si="353"/>
        <v>-27000</v>
      </c>
      <c r="D917" s="46">
        <f ca="1">IF(AB916&gt;0,ROUND(PMT(EvalSheet!$F$92/12,EvalSheet!$F$96*12,-C917),5),0)</f>
        <v>0</v>
      </c>
      <c r="E917" s="6">
        <f t="shared" ca="1" si="347"/>
        <v>0</v>
      </c>
      <c r="F917" s="2">
        <f t="shared" ca="1" si="336"/>
        <v>0</v>
      </c>
      <c r="G917" s="80">
        <f t="shared" ca="1" si="337"/>
        <v>0</v>
      </c>
      <c r="H917" s="79">
        <f t="shared" ca="1" si="338"/>
        <v>0</v>
      </c>
      <c r="I917" s="80">
        <f t="shared" ca="1" si="339"/>
        <v>0</v>
      </c>
      <c r="J917" s="80">
        <f t="shared" ca="1" si="340"/>
        <v>0</v>
      </c>
      <c r="K917" s="6">
        <f t="shared" ca="1" si="348"/>
        <v>0</v>
      </c>
      <c r="L917" s="7">
        <v>0</v>
      </c>
      <c r="M917" s="7">
        <f t="shared" ca="1" si="349"/>
        <v>0</v>
      </c>
      <c r="N917" s="7">
        <f t="shared" ca="1" si="350"/>
        <v>0</v>
      </c>
      <c r="O917" s="7">
        <f t="shared" ca="1" si="351"/>
        <v>0</v>
      </c>
      <c r="P917" s="7">
        <f t="shared" ca="1" si="352"/>
        <v>0</v>
      </c>
      <c r="Q917" s="6">
        <f t="shared" ca="1" si="354"/>
        <v>0</v>
      </c>
      <c r="R917" s="7">
        <f t="shared" ca="1" si="355"/>
        <v>0</v>
      </c>
      <c r="S917" s="2">
        <f t="shared" ca="1" si="341"/>
        <v>0</v>
      </c>
      <c r="T917" s="80">
        <f t="shared" ca="1" si="342"/>
        <v>0</v>
      </c>
      <c r="U917" s="79">
        <f t="shared" ca="1" si="343"/>
        <v>0</v>
      </c>
      <c r="V917" s="80">
        <f t="shared" ca="1" si="344"/>
        <v>0</v>
      </c>
      <c r="W917" s="80">
        <f t="shared" ca="1" si="345"/>
        <v>0</v>
      </c>
      <c r="X917">
        <f t="shared" ca="1" si="356"/>
        <v>0</v>
      </c>
      <c r="Y917" s="35">
        <f t="shared" ca="1" si="346"/>
        <v>0</v>
      </c>
      <c r="Z917" s="35">
        <f t="shared" ca="1" si="357"/>
        <v>0</v>
      </c>
      <c r="AA917" s="42">
        <f t="shared" ca="1" si="358"/>
        <v>0</v>
      </c>
      <c r="AB917" s="42">
        <f t="shared" ca="1" si="359"/>
        <v>0</v>
      </c>
    </row>
    <row r="918" spans="2:28" x14ac:dyDescent="0.25">
      <c r="B918">
        <v>916</v>
      </c>
      <c r="C918" s="35">
        <f t="shared" ca="1" si="353"/>
        <v>-27000</v>
      </c>
      <c r="D918" s="46">
        <f ca="1">IF(AB917&gt;0,ROUND(PMT(EvalSheet!$F$92/12,EvalSheet!$F$96*12,-C918),5),0)</f>
        <v>0</v>
      </c>
      <c r="E918" s="6">
        <f t="shared" ca="1" si="347"/>
        <v>0</v>
      </c>
      <c r="F918" s="2">
        <f t="shared" ca="1" si="336"/>
        <v>0</v>
      </c>
      <c r="G918" s="80">
        <f t="shared" ca="1" si="337"/>
        <v>0</v>
      </c>
      <c r="H918" s="79">
        <f t="shared" ca="1" si="338"/>
        <v>0</v>
      </c>
      <c r="I918" s="80">
        <f t="shared" ca="1" si="339"/>
        <v>0</v>
      </c>
      <c r="J918" s="80">
        <f t="shared" ca="1" si="340"/>
        <v>0</v>
      </c>
      <c r="K918" s="6">
        <f t="shared" ca="1" si="348"/>
        <v>0</v>
      </c>
      <c r="L918" s="7">
        <v>0</v>
      </c>
      <c r="M918" s="7">
        <f t="shared" ca="1" si="349"/>
        <v>0</v>
      </c>
      <c r="N918" s="7">
        <f t="shared" ca="1" si="350"/>
        <v>0</v>
      </c>
      <c r="O918" s="7">
        <f t="shared" ca="1" si="351"/>
        <v>0</v>
      </c>
      <c r="P918" s="7">
        <f t="shared" ca="1" si="352"/>
        <v>0</v>
      </c>
      <c r="Q918" s="6">
        <f t="shared" ca="1" si="354"/>
        <v>0</v>
      </c>
      <c r="R918" s="7">
        <f t="shared" ca="1" si="355"/>
        <v>0</v>
      </c>
      <c r="S918" s="2">
        <f t="shared" ca="1" si="341"/>
        <v>0</v>
      </c>
      <c r="T918" s="80">
        <f t="shared" ca="1" si="342"/>
        <v>0</v>
      </c>
      <c r="U918" s="79">
        <f t="shared" ca="1" si="343"/>
        <v>0</v>
      </c>
      <c r="V918" s="80">
        <f t="shared" ca="1" si="344"/>
        <v>0</v>
      </c>
      <c r="W918" s="80">
        <f t="shared" ca="1" si="345"/>
        <v>0</v>
      </c>
      <c r="X918">
        <f t="shared" ca="1" si="356"/>
        <v>0</v>
      </c>
      <c r="Y918" s="35">
        <f t="shared" ca="1" si="346"/>
        <v>0</v>
      </c>
      <c r="Z918" s="35">
        <f t="shared" ca="1" si="357"/>
        <v>0</v>
      </c>
      <c r="AA918" s="42">
        <f t="shared" ca="1" si="358"/>
        <v>0</v>
      </c>
      <c r="AB918" s="42">
        <f t="shared" ca="1" si="359"/>
        <v>0</v>
      </c>
    </row>
    <row r="919" spans="2:28" x14ac:dyDescent="0.25">
      <c r="B919">
        <v>917</v>
      </c>
      <c r="C919" s="35">
        <f t="shared" ca="1" si="353"/>
        <v>-27000</v>
      </c>
      <c r="D919" s="46">
        <f ca="1">IF(AB918&gt;0,ROUND(PMT(EvalSheet!$F$92/12,EvalSheet!$F$96*12,-C919),5),0)</f>
        <v>0</v>
      </c>
      <c r="E919" s="6">
        <f t="shared" ca="1" si="347"/>
        <v>0</v>
      </c>
      <c r="F919" s="2">
        <f t="shared" ca="1" si="336"/>
        <v>0</v>
      </c>
      <c r="G919" s="80">
        <f t="shared" ca="1" si="337"/>
        <v>0</v>
      </c>
      <c r="H919" s="79">
        <f t="shared" ca="1" si="338"/>
        <v>0</v>
      </c>
      <c r="I919" s="80">
        <f t="shared" ca="1" si="339"/>
        <v>0</v>
      </c>
      <c r="J919" s="80">
        <f t="shared" ca="1" si="340"/>
        <v>0</v>
      </c>
      <c r="K919" s="6">
        <f t="shared" ca="1" si="348"/>
        <v>0</v>
      </c>
      <c r="L919" s="7">
        <v>0</v>
      </c>
      <c r="M919" s="7">
        <f t="shared" ca="1" si="349"/>
        <v>0</v>
      </c>
      <c r="N919" s="7">
        <f t="shared" ca="1" si="350"/>
        <v>0</v>
      </c>
      <c r="O919" s="7">
        <f t="shared" ca="1" si="351"/>
        <v>0</v>
      </c>
      <c r="P919" s="7">
        <f t="shared" ca="1" si="352"/>
        <v>0</v>
      </c>
      <c r="Q919" s="6">
        <f t="shared" ca="1" si="354"/>
        <v>0</v>
      </c>
      <c r="R919" s="7">
        <f t="shared" ca="1" si="355"/>
        <v>0</v>
      </c>
      <c r="S919" s="2">
        <f t="shared" ca="1" si="341"/>
        <v>0</v>
      </c>
      <c r="T919" s="80">
        <f t="shared" ca="1" si="342"/>
        <v>0</v>
      </c>
      <c r="U919" s="79">
        <f t="shared" ca="1" si="343"/>
        <v>0</v>
      </c>
      <c r="V919" s="80">
        <f t="shared" ca="1" si="344"/>
        <v>0</v>
      </c>
      <c r="W919" s="80">
        <f t="shared" ca="1" si="345"/>
        <v>0</v>
      </c>
      <c r="X919">
        <f t="shared" ca="1" si="356"/>
        <v>0</v>
      </c>
      <c r="Y919" s="35">
        <f t="shared" ca="1" si="346"/>
        <v>0</v>
      </c>
      <c r="Z919" s="35">
        <f t="shared" ca="1" si="357"/>
        <v>0</v>
      </c>
      <c r="AA919" s="42">
        <f t="shared" ca="1" si="358"/>
        <v>0</v>
      </c>
      <c r="AB919" s="42">
        <f t="shared" ca="1" si="359"/>
        <v>0</v>
      </c>
    </row>
    <row r="920" spans="2:28" x14ac:dyDescent="0.25">
      <c r="B920">
        <v>918</v>
      </c>
      <c r="C920" s="35">
        <f t="shared" ca="1" si="353"/>
        <v>-27000</v>
      </c>
      <c r="D920" s="46">
        <f ca="1">IF(AB919&gt;0,ROUND(PMT(EvalSheet!$F$92/12,EvalSheet!$F$96*12,-C920),5),0)</f>
        <v>0</v>
      </c>
      <c r="E920" s="6">
        <f t="shared" ca="1" si="347"/>
        <v>0</v>
      </c>
      <c r="F920" s="2">
        <f t="shared" ca="1" si="336"/>
        <v>0</v>
      </c>
      <c r="G920" s="80">
        <f t="shared" ca="1" si="337"/>
        <v>0</v>
      </c>
      <c r="H920" s="79">
        <f t="shared" ca="1" si="338"/>
        <v>0</v>
      </c>
      <c r="I920" s="80">
        <f t="shared" ca="1" si="339"/>
        <v>0</v>
      </c>
      <c r="J920" s="80">
        <f t="shared" ca="1" si="340"/>
        <v>0</v>
      </c>
      <c r="K920" s="6">
        <f t="shared" ca="1" si="348"/>
        <v>0</v>
      </c>
      <c r="L920" s="7">
        <v>0</v>
      </c>
      <c r="M920" s="7">
        <f t="shared" ca="1" si="349"/>
        <v>0</v>
      </c>
      <c r="N920" s="7">
        <f t="shared" ca="1" si="350"/>
        <v>0</v>
      </c>
      <c r="O920" s="7">
        <f t="shared" ca="1" si="351"/>
        <v>0</v>
      </c>
      <c r="P920" s="7">
        <f t="shared" ca="1" si="352"/>
        <v>0</v>
      </c>
      <c r="Q920" s="6">
        <f t="shared" ca="1" si="354"/>
        <v>0</v>
      </c>
      <c r="R920" s="7">
        <f t="shared" ca="1" si="355"/>
        <v>0</v>
      </c>
      <c r="S920" s="2">
        <f t="shared" ca="1" si="341"/>
        <v>0</v>
      </c>
      <c r="T920" s="80">
        <f t="shared" ca="1" si="342"/>
        <v>0</v>
      </c>
      <c r="U920" s="79">
        <f t="shared" ca="1" si="343"/>
        <v>0</v>
      </c>
      <c r="V920" s="80">
        <f t="shared" ca="1" si="344"/>
        <v>0</v>
      </c>
      <c r="W920" s="80">
        <f t="shared" ca="1" si="345"/>
        <v>0</v>
      </c>
      <c r="X920">
        <f t="shared" ca="1" si="356"/>
        <v>0</v>
      </c>
      <c r="Y920" s="35">
        <f t="shared" ca="1" si="346"/>
        <v>0</v>
      </c>
      <c r="Z920" s="35">
        <f t="shared" ca="1" si="357"/>
        <v>0</v>
      </c>
      <c r="AA920" s="42">
        <f t="shared" ca="1" si="358"/>
        <v>0</v>
      </c>
      <c r="AB920" s="42">
        <f t="shared" ca="1" si="359"/>
        <v>0</v>
      </c>
    </row>
    <row r="921" spans="2:28" x14ac:dyDescent="0.25">
      <c r="B921">
        <v>919</v>
      </c>
      <c r="C921" s="35">
        <f t="shared" ca="1" si="353"/>
        <v>-27000</v>
      </c>
      <c r="D921" s="46">
        <f ca="1">IF(AB920&gt;0,ROUND(PMT(EvalSheet!$F$92/12,EvalSheet!$F$96*12,-C921),5),0)</f>
        <v>0</v>
      </c>
      <c r="E921" s="6">
        <f t="shared" ca="1" si="347"/>
        <v>0</v>
      </c>
      <c r="F921" s="2">
        <f t="shared" ca="1" si="336"/>
        <v>0</v>
      </c>
      <c r="G921" s="80">
        <f t="shared" ca="1" si="337"/>
        <v>0</v>
      </c>
      <c r="H921" s="79">
        <f t="shared" ca="1" si="338"/>
        <v>0</v>
      </c>
      <c r="I921" s="80">
        <f t="shared" ca="1" si="339"/>
        <v>0</v>
      </c>
      <c r="J921" s="80">
        <f t="shared" ca="1" si="340"/>
        <v>0</v>
      </c>
      <c r="K921" s="6">
        <f t="shared" ca="1" si="348"/>
        <v>0</v>
      </c>
      <c r="L921" s="7">
        <v>0</v>
      </c>
      <c r="M921" s="7">
        <f t="shared" ca="1" si="349"/>
        <v>0</v>
      </c>
      <c r="N921" s="7">
        <f t="shared" ca="1" si="350"/>
        <v>0</v>
      </c>
      <c r="O921" s="7">
        <f t="shared" ca="1" si="351"/>
        <v>0</v>
      </c>
      <c r="P921" s="7">
        <f t="shared" ca="1" si="352"/>
        <v>0</v>
      </c>
      <c r="Q921" s="6">
        <f t="shared" ca="1" si="354"/>
        <v>0</v>
      </c>
      <c r="R921" s="7">
        <f t="shared" ca="1" si="355"/>
        <v>0</v>
      </c>
      <c r="S921" s="2">
        <f t="shared" ca="1" si="341"/>
        <v>0</v>
      </c>
      <c r="T921" s="80">
        <f t="shared" ca="1" si="342"/>
        <v>0</v>
      </c>
      <c r="U921" s="79">
        <f t="shared" ca="1" si="343"/>
        <v>0</v>
      </c>
      <c r="V921" s="80">
        <f t="shared" ca="1" si="344"/>
        <v>0</v>
      </c>
      <c r="W921" s="80">
        <f t="shared" ca="1" si="345"/>
        <v>0</v>
      </c>
      <c r="X921">
        <f t="shared" ca="1" si="356"/>
        <v>0</v>
      </c>
      <c r="Y921" s="35">
        <f t="shared" ca="1" si="346"/>
        <v>0</v>
      </c>
      <c r="Z921" s="35">
        <f t="shared" ca="1" si="357"/>
        <v>0</v>
      </c>
      <c r="AA921" s="42">
        <f t="shared" ca="1" si="358"/>
        <v>0</v>
      </c>
      <c r="AB921" s="42">
        <f t="shared" ca="1" si="359"/>
        <v>0</v>
      </c>
    </row>
    <row r="922" spans="2:28" x14ac:dyDescent="0.25">
      <c r="B922">
        <v>920</v>
      </c>
      <c r="C922" s="35">
        <f t="shared" ca="1" si="353"/>
        <v>-27000</v>
      </c>
      <c r="D922" s="46">
        <f ca="1">IF(AB921&gt;0,ROUND(PMT(EvalSheet!$F$92/12,EvalSheet!$F$96*12,-C922),5),0)</f>
        <v>0</v>
      </c>
      <c r="E922" s="6">
        <f t="shared" ca="1" si="347"/>
        <v>0</v>
      </c>
      <c r="F922" s="2">
        <f t="shared" ca="1" si="336"/>
        <v>0</v>
      </c>
      <c r="G922" s="80">
        <f t="shared" ca="1" si="337"/>
        <v>0</v>
      </c>
      <c r="H922" s="79">
        <f t="shared" ca="1" si="338"/>
        <v>0</v>
      </c>
      <c r="I922" s="80">
        <f t="shared" ca="1" si="339"/>
        <v>0</v>
      </c>
      <c r="J922" s="80">
        <f t="shared" ca="1" si="340"/>
        <v>0</v>
      </c>
      <c r="K922" s="6">
        <f t="shared" ca="1" si="348"/>
        <v>0</v>
      </c>
      <c r="L922" s="7">
        <v>0</v>
      </c>
      <c r="M922" s="7">
        <f t="shared" ca="1" si="349"/>
        <v>0</v>
      </c>
      <c r="N922" s="7">
        <f t="shared" ca="1" si="350"/>
        <v>0</v>
      </c>
      <c r="O922" s="7">
        <f t="shared" ca="1" si="351"/>
        <v>0</v>
      </c>
      <c r="P922" s="7">
        <f t="shared" ca="1" si="352"/>
        <v>0</v>
      </c>
      <c r="Q922" s="6">
        <f t="shared" ca="1" si="354"/>
        <v>0</v>
      </c>
      <c r="R922" s="7">
        <f t="shared" ca="1" si="355"/>
        <v>0</v>
      </c>
      <c r="S922" s="2">
        <f t="shared" ca="1" si="341"/>
        <v>0</v>
      </c>
      <c r="T922" s="80">
        <f t="shared" ca="1" si="342"/>
        <v>0</v>
      </c>
      <c r="U922" s="79">
        <f t="shared" ca="1" si="343"/>
        <v>0</v>
      </c>
      <c r="V922" s="80">
        <f t="shared" ca="1" si="344"/>
        <v>0</v>
      </c>
      <c r="W922" s="80">
        <f t="shared" ca="1" si="345"/>
        <v>0</v>
      </c>
      <c r="X922">
        <f t="shared" ca="1" si="356"/>
        <v>0</v>
      </c>
      <c r="Y922" s="35">
        <f t="shared" ca="1" si="346"/>
        <v>0</v>
      </c>
      <c r="Z922" s="35">
        <f t="shared" ca="1" si="357"/>
        <v>0</v>
      </c>
      <c r="AA922" s="42">
        <f t="shared" ca="1" si="358"/>
        <v>0</v>
      </c>
      <c r="AB922" s="42">
        <f t="shared" ca="1" si="359"/>
        <v>0</v>
      </c>
    </row>
    <row r="923" spans="2:28" x14ac:dyDescent="0.25">
      <c r="B923">
        <v>921</v>
      </c>
      <c r="C923" s="35">
        <f t="shared" ca="1" si="353"/>
        <v>-27000</v>
      </c>
      <c r="D923" s="46">
        <f ca="1">IF(AB922&gt;0,ROUND(PMT(EvalSheet!$F$92/12,EvalSheet!$F$96*12,-C923),5),0)</f>
        <v>0</v>
      </c>
      <c r="E923" s="6">
        <f t="shared" ca="1" si="347"/>
        <v>0</v>
      </c>
      <c r="F923" s="2">
        <f t="shared" ca="1" si="336"/>
        <v>0</v>
      </c>
      <c r="G923" s="80">
        <f t="shared" ca="1" si="337"/>
        <v>0</v>
      </c>
      <c r="H923" s="79">
        <f t="shared" ca="1" si="338"/>
        <v>0</v>
      </c>
      <c r="I923" s="80">
        <f t="shared" ca="1" si="339"/>
        <v>0</v>
      </c>
      <c r="J923" s="80">
        <f t="shared" ca="1" si="340"/>
        <v>0</v>
      </c>
      <c r="K923" s="6">
        <f t="shared" ca="1" si="348"/>
        <v>0</v>
      </c>
      <c r="L923" s="7">
        <v>0</v>
      </c>
      <c r="M923" s="7">
        <f t="shared" ca="1" si="349"/>
        <v>0</v>
      </c>
      <c r="N923" s="7">
        <f t="shared" ca="1" si="350"/>
        <v>0</v>
      </c>
      <c r="O923" s="7">
        <f t="shared" ca="1" si="351"/>
        <v>0</v>
      </c>
      <c r="P923" s="7">
        <f t="shared" ca="1" si="352"/>
        <v>0</v>
      </c>
      <c r="Q923" s="6">
        <f t="shared" ca="1" si="354"/>
        <v>0</v>
      </c>
      <c r="R923" s="7">
        <f t="shared" ca="1" si="355"/>
        <v>0</v>
      </c>
      <c r="S923" s="2">
        <f t="shared" ca="1" si="341"/>
        <v>0</v>
      </c>
      <c r="T923" s="80">
        <f t="shared" ca="1" si="342"/>
        <v>0</v>
      </c>
      <c r="U923" s="79">
        <f t="shared" ca="1" si="343"/>
        <v>0</v>
      </c>
      <c r="V923" s="80">
        <f t="shared" ca="1" si="344"/>
        <v>0</v>
      </c>
      <c r="W923" s="80">
        <f t="shared" ca="1" si="345"/>
        <v>0</v>
      </c>
      <c r="X923">
        <f t="shared" ca="1" si="356"/>
        <v>0</v>
      </c>
      <c r="Y923" s="35">
        <f t="shared" ca="1" si="346"/>
        <v>0</v>
      </c>
      <c r="Z923" s="35">
        <f t="shared" ca="1" si="357"/>
        <v>0</v>
      </c>
      <c r="AA923" s="42">
        <f t="shared" ca="1" si="358"/>
        <v>0</v>
      </c>
      <c r="AB923" s="42">
        <f t="shared" ca="1" si="359"/>
        <v>0</v>
      </c>
    </row>
    <row r="924" spans="2:28" x14ac:dyDescent="0.25">
      <c r="B924">
        <v>922</v>
      </c>
      <c r="C924" s="35">
        <f t="shared" ca="1" si="353"/>
        <v>-27000</v>
      </c>
      <c r="D924" s="46">
        <f ca="1">IF(AB923&gt;0,ROUND(PMT(EvalSheet!$F$92/12,EvalSheet!$F$96*12,-C924),5),0)</f>
        <v>0</v>
      </c>
      <c r="E924" s="6">
        <f t="shared" ca="1" si="347"/>
        <v>0</v>
      </c>
      <c r="F924" s="2">
        <f t="shared" ca="1" si="336"/>
        <v>0</v>
      </c>
      <c r="G924" s="80">
        <f t="shared" ca="1" si="337"/>
        <v>0</v>
      </c>
      <c r="H924" s="79">
        <f t="shared" ca="1" si="338"/>
        <v>0</v>
      </c>
      <c r="I924" s="80">
        <f t="shared" ca="1" si="339"/>
        <v>0</v>
      </c>
      <c r="J924" s="80">
        <f t="shared" ca="1" si="340"/>
        <v>0</v>
      </c>
      <c r="K924" s="6">
        <f t="shared" ca="1" si="348"/>
        <v>0</v>
      </c>
      <c r="L924" s="7">
        <v>0</v>
      </c>
      <c r="M924" s="7">
        <f t="shared" ca="1" si="349"/>
        <v>0</v>
      </c>
      <c r="N924" s="7">
        <f t="shared" ca="1" si="350"/>
        <v>0</v>
      </c>
      <c r="O924" s="7">
        <f t="shared" ca="1" si="351"/>
        <v>0</v>
      </c>
      <c r="P924" s="7">
        <f t="shared" ca="1" si="352"/>
        <v>0</v>
      </c>
      <c r="Q924" s="6">
        <f t="shared" ca="1" si="354"/>
        <v>0</v>
      </c>
      <c r="R924" s="7">
        <f t="shared" ca="1" si="355"/>
        <v>0</v>
      </c>
      <c r="S924" s="2">
        <f t="shared" ca="1" si="341"/>
        <v>0</v>
      </c>
      <c r="T924" s="80">
        <f t="shared" ca="1" si="342"/>
        <v>0</v>
      </c>
      <c r="U924" s="79">
        <f t="shared" ca="1" si="343"/>
        <v>0</v>
      </c>
      <c r="V924" s="80">
        <f t="shared" ca="1" si="344"/>
        <v>0</v>
      </c>
      <c r="W924" s="80">
        <f t="shared" ca="1" si="345"/>
        <v>0</v>
      </c>
      <c r="X924">
        <f t="shared" ca="1" si="356"/>
        <v>0</v>
      </c>
      <c r="Y924" s="35">
        <f t="shared" ca="1" si="346"/>
        <v>0</v>
      </c>
      <c r="Z924" s="35">
        <f t="shared" ca="1" si="357"/>
        <v>0</v>
      </c>
      <c r="AA924" s="42">
        <f t="shared" ca="1" si="358"/>
        <v>0</v>
      </c>
      <c r="AB924" s="42">
        <f t="shared" ca="1" si="359"/>
        <v>0</v>
      </c>
    </row>
    <row r="925" spans="2:28" x14ac:dyDescent="0.25">
      <c r="B925">
        <v>923</v>
      </c>
      <c r="C925" s="35">
        <f t="shared" ca="1" si="353"/>
        <v>-27000</v>
      </c>
      <c r="D925" s="46">
        <f ca="1">IF(AB924&gt;0,ROUND(PMT(EvalSheet!$F$92/12,EvalSheet!$F$96*12,-C925),5),0)</f>
        <v>0</v>
      </c>
      <c r="E925" s="6">
        <f t="shared" ca="1" si="347"/>
        <v>0</v>
      </c>
      <c r="F925" s="2">
        <f t="shared" ca="1" si="336"/>
        <v>0</v>
      </c>
      <c r="G925" s="80">
        <f t="shared" ca="1" si="337"/>
        <v>0</v>
      </c>
      <c r="H925" s="79">
        <f t="shared" ca="1" si="338"/>
        <v>0</v>
      </c>
      <c r="I925" s="80">
        <f t="shared" ca="1" si="339"/>
        <v>0</v>
      </c>
      <c r="J925" s="80">
        <f t="shared" ca="1" si="340"/>
        <v>0</v>
      </c>
      <c r="K925" s="6">
        <f t="shared" ca="1" si="348"/>
        <v>0</v>
      </c>
      <c r="L925" s="7">
        <v>0</v>
      </c>
      <c r="M925" s="7">
        <f t="shared" ca="1" si="349"/>
        <v>0</v>
      </c>
      <c r="N925" s="7">
        <f t="shared" ca="1" si="350"/>
        <v>0</v>
      </c>
      <c r="O925" s="7">
        <f t="shared" ca="1" si="351"/>
        <v>0</v>
      </c>
      <c r="P925" s="7">
        <f t="shared" ca="1" si="352"/>
        <v>0</v>
      </c>
      <c r="Q925" s="6">
        <f t="shared" ca="1" si="354"/>
        <v>0</v>
      </c>
      <c r="R925" s="7">
        <f t="shared" ca="1" si="355"/>
        <v>0</v>
      </c>
      <c r="S925" s="2">
        <f t="shared" ca="1" si="341"/>
        <v>0</v>
      </c>
      <c r="T925" s="80">
        <f t="shared" ca="1" si="342"/>
        <v>0</v>
      </c>
      <c r="U925" s="79">
        <f t="shared" ca="1" si="343"/>
        <v>0</v>
      </c>
      <c r="V925" s="80">
        <f t="shared" ca="1" si="344"/>
        <v>0</v>
      </c>
      <c r="W925" s="80">
        <f t="shared" ca="1" si="345"/>
        <v>0</v>
      </c>
      <c r="X925">
        <f t="shared" ca="1" si="356"/>
        <v>0</v>
      </c>
      <c r="Y925" s="35">
        <f t="shared" ca="1" si="346"/>
        <v>0</v>
      </c>
      <c r="Z925" s="35">
        <f t="shared" ca="1" si="357"/>
        <v>0</v>
      </c>
      <c r="AA925" s="42">
        <f t="shared" ca="1" si="358"/>
        <v>0</v>
      </c>
      <c r="AB925" s="42">
        <f t="shared" ca="1" si="359"/>
        <v>0</v>
      </c>
    </row>
    <row r="926" spans="2:28" x14ac:dyDescent="0.25">
      <c r="B926">
        <v>924</v>
      </c>
      <c r="C926" s="35">
        <f t="shared" ca="1" si="353"/>
        <v>-27000</v>
      </c>
      <c r="D926" s="46">
        <f ca="1">IF(AB925&gt;0,ROUND(PMT(EvalSheet!$F$92/12,EvalSheet!$F$96*12,-C926),5),0)</f>
        <v>0</v>
      </c>
      <c r="E926" s="6">
        <f t="shared" ca="1" si="347"/>
        <v>0</v>
      </c>
      <c r="F926" s="2">
        <f t="shared" ca="1" si="336"/>
        <v>0</v>
      </c>
      <c r="G926" s="80">
        <f t="shared" ca="1" si="337"/>
        <v>0</v>
      </c>
      <c r="H926" s="79">
        <f t="shared" ca="1" si="338"/>
        <v>0</v>
      </c>
      <c r="I926" s="80">
        <f t="shared" ca="1" si="339"/>
        <v>0</v>
      </c>
      <c r="J926" s="80">
        <f t="shared" ca="1" si="340"/>
        <v>0</v>
      </c>
      <c r="K926" s="6">
        <f t="shared" ca="1" si="348"/>
        <v>0</v>
      </c>
      <c r="L926" s="7">
        <v>0</v>
      </c>
      <c r="M926" s="7">
        <f t="shared" ca="1" si="349"/>
        <v>0</v>
      </c>
      <c r="N926" s="7">
        <f t="shared" ca="1" si="350"/>
        <v>0</v>
      </c>
      <c r="O926" s="7">
        <f t="shared" ca="1" si="351"/>
        <v>0</v>
      </c>
      <c r="P926" s="7">
        <f t="shared" ca="1" si="352"/>
        <v>0</v>
      </c>
      <c r="Q926" s="6">
        <f t="shared" ca="1" si="354"/>
        <v>0</v>
      </c>
      <c r="R926" s="7">
        <f t="shared" ca="1" si="355"/>
        <v>0</v>
      </c>
      <c r="S926" s="2">
        <f t="shared" ca="1" si="341"/>
        <v>0</v>
      </c>
      <c r="T926" s="80">
        <f t="shared" ca="1" si="342"/>
        <v>0</v>
      </c>
      <c r="U926" s="79">
        <f t="shared" ca="1" si="343"/>
        <v>0</v>
      </c>
      <c r="V926" s="80">
        <f t="shared" ca="1" si="344"/>
        <v>0</v>
      </c>
      <c r="W926" s="80">
        <f t="shared" ca="1" si="345"/>
        <v>0</v>
      </c>
      <c r="X926">
        <f t="shared" ca="1" si="356"/>
        <v>0</v>
      </c>
      <c r="Y926" s="35">
        <f t="shared" ca="1" si="346"/>
        <v>0</v>
      </c>
      <c r="Z926" s="35">
        <f t="shared" ca="1" si="357"/>
        <v>0</v>
      </c>
      <c r="AA926" s="42">
        <f t="shared" ca="1" si="358"/>
        <v>0</v>
      </c>
      <c r="AB926" s="42">
        <f t="shared" ca="1" si="359"/>
        <v>0</v>
      </c>
    </row>
    <row r="927" spans="2:28" x14ac:dyDescent="0.25">
      <c r="B927">
        <v>925</v>
      </c>
      <c r="C927" s="35">
        <f t="shared" ca="1" si="353"/>
        <v>-27000</v>
      </c>
      <c r="D927" s="46">
        <f ca="1">IF(AB926&gt;0,ROUND(PMT(EvalSheet!$F$92/12,EvalSheet!$F$96*12,-C927),5),0)</f>
        <v>0</v>
      </c>
      <c r="E927" s="6">
        <f t="shared" ca="1" si="347"/>
        <v>0</v>
      </c>
      <c r="F927" s="2">
        <f t="shared" ca="1" si="336"/>
        <v>0</v>
      </c>
      <c r="G927" s="80">
        <f t="shared" ca="1" si="337"/>
        <v>0</v>
      </c>
      <c r="H927" s="79">
        <f t="shared" ca="1" si="338"/>
        <v>0</v>
      </c>
      <c r="I927" s="80">
        <f t="shared" ca="1" si="339"/>
        <v>0</v>
      </c>
      <c r="J927" s="80">
        <f t="shared" ca="1" si="340"/>
        <v>0</v>
      </c>
      <c r="K927" s="6">
        <f t="shared" ca="1" si="348"/>
        <v>0</v>
      </c>
      <c r="L927" s="7">
        <v>0</v>
      </c>
      <c r="M927" s="7">
        <f t="shared" ca="1" si="349"/>
        <v>0</v>
      </c>
      <c r="N927" s="7">
        <f t="shared" ca="1" si="350"/>
        <v>0</v>
      </c>
      <c r="O927" s="7">
        <f t="shared" ca="1" si="351"/>
        <v>0</v>
      </c>
      <c r="P927" s="7">
        <f t="shared" ca="1" si="352"/>
        <v>0</v>
      </c>
      <c r="Q927" s="6">
        <f t="shared" ca="1" si="354"/>
        <v>0</v>
      </c>
      <c r="R927" s="7">
        <f t="shared" ca="1" si="355"/>
        <v>0</v>
      </c>
      <c r="S927" s="2">
        <f t="shared" ca="1" si="341"/>
        <v>0</v>
      </c>
      <c r="T927" s="80">
        <f t="shared" ca="1" si="342"/>
        <v>0</v>
      </c>
      <c r="U927" s="79">
        <f t="shared" ca="1" si="343"/>
        <v>0</v>
      </c>
      <c r="V927" s="80">
        <f t="shared" ca="1" si="344"/>
        <v>0</v>
      </c>
      <c r="W927" s="80">
        <f t="shared" ca="1" si="345"/>
        <v>0</v>
      </c>
      <c r="X927">
        <f t="shared" ca="1" si="356"/>
        <v>0</v>
      </c>
      <c r="Y927" s="35">
        <f t="shared" ca="1" si="346"/>
        <v>0</v>
      </c>
      <c r="Z927" s="35">
        <f t="shared" ca="1" si="357"/>
        <v>0</v>
      </c>
      <c r="AA927" s="42">
        <f t="shared" ca="1" si="358"/>
        <v>0</v>
      </c>
      <c r="AB927" s="42">
        <f t="shared" ca="1" si="359"/>
        <v>0</v>
      </c>
    </row>
    <row r="928" spans="2:28" x14ac:dyDescent="0.25">
      <c r="B928">
        <v>926</v>
      </c>
      <c r="C928" s="35">
        <f t="shared" ca="1" si="353"/>
        <v>-27000</v>
      </c>
      <c r="D928" s="46">
        <f ca="1">IF(AB927&gt;0,ROUND(PMT(EvalSheet!$F$92/12,EvalSheet!$F$96*12,-C928),5),0)</f>
        <v>0</v>
      </c>
      <c r="E928" s="6">
        <f t="shared" ca="1" si="347"/>
        <v>0</v>
      </c>
      <c r="F928" s="2">
        <f t="shared" ca="1" si="336"/>
        <v>0</v>
      </c>
      <c r="G928" s="80">
        <f t="shared" ca="1" si="337"/>
        <v>0</v>
      </c>
      <c r="H928" s="79">
        <f t="shared" ca="1" si="338"/>
        <v>0</v>
      </c>
      <c r="I928" s="80">
        <f t="shared" ca="1" si="339"/>
        <v>0</v>
      </c>
      <c r="J928" s="80">
        <f t="shared" ca="1" si="340"/>
        <v>0</v>
      </c>
      <c r="K928" s="6">
        <f t="shared" ca="1" si="348"/>
        <v>0</v>
      </c>
      <c r="L928" s="7">
        <v>0</v>
      </c>
      <c r="M928" s="7">
        <f t="shared" ca="1" si="349"/>
        <v>0</v>
      </c>
      <c r="N928" s="7">
        <f t="shared" ca="1" si="350"/>
        <v>0</v>
      </c>
      <c r="O928" s="7">
        <f t="shared" ca="1" si="351"/>
        <v>0</v>
      </c>
      <c r="P928" s="7">
        <f t="shared" ca="1" si="352"/>
        <v>0</v>
      </c>
      <c r="Q928" s="6">
        <f t="shared" ca="1" si="354"/>
        <v>0</v>
      </c>
      <c r="R928" s="7">
        <f t="shared" ca="1" si="355"/>
        <v>0</v>
      </c>
      <c r="S928" s="2">
        <f t="shared" ca="1" si="341"/>
        <v>0</v>
      </c>
      <c r="T928" s="80">
        <f t="shared" ca="1" si="342"/>
        <v>0</v>
      </c>
      <c r="U928" s="79">
        <f t="shared" ca="1" si="343"/>
        <v>0</v>
      </c>
      <c r="V928" s="80">
        <f t="shared" ca="1" si="344"/>
        <v>0</v>
      </c>
      <c r="W928" s="80">
        <f t="shared" ca="1" si="345"/>
        <v>0</v>
      </c>
      <c r="X928">
        <f t="shared" ca="1" si="356"/>
        <v>0</v>
      </c>
      <c r="Y928" s="35">
        <f t="shared" ca="1" si="346"/>
        <v>0</v>
      </c>
      <c r="Z928" s="35">
        <f t="shared" ca="1" si="357"/>
        <v>0</v>
      </c>
      <c r="AA928" s="42">
        <f t="shared" ca="1" si="358"/>
        <v>0</v>
      </c>
      <c r="AB928" s="42">
        <f t="shared" ca="1" si="359"/>
        <v>0</v>
      </c>
    </row>
    <row r="929" spans="2:28" x14ac:dyDescent="0.25">
      <c r="B929">
        <v>927</v>
      </c>
      <c r="C929" s="35">
        <f t="shared" ca="1" si="353"/>
        <v>-27000</v>
      </c>
      <c r="D929" s="46">
        <f ca="1">IF(AB928&gt;0,ROUND(PMT(EvalSheet!$F$92/12,EvalSheet!$F$96*12,-C929),5),0)</f>
        <v>0</v>
      </c>
      <c r="E929" s="6">
        <f t="shared" ca="1" si="347"/>
        <v>0</v>
      </c>
      <c r="F929" s="2">
        <f t="shared" ca="1" si="336"/>
        <v>0</v>
      </c>
      <c r="G929" s="80">
        <f t="shared" ca="1" si="337"/>
        <v>0</v>
      </c>
      <c r="H929" s="79">
        <f t="shared" ca="1" si="338"/>
        <v>0</v>
      </c>
      <c r="I929" s="80">
        <f t="shared" ca="1" si="339"/>
        <v>0</v>
      </c>
      <c r="J929" s="80">
        <f t="shared" ca="1" si="340"/>
        <v>0</v>
      </c>
      <c r="K929" s="6">
        <f t="shared" ca="1" si="348"/>
        <v>0</v>
      </c>
      <c r="L929" s="7">
        <v>0</v>
      </c>
      <c r="M929" s="7">
        <f t="shared" ca="1" si="349"/>
        <v>0</v>
      </c>
      <c r="N929" s="7">
        <f t="shared" ca="1" si="350"/>
        <v>0</v>
      </c>
      <c r="O929" s="7">
        <f t="shared" ca="1" si="351"/>
        <v>0</v>
      </c>
      <c r="P929" s="7">
        <f t="shared" ca="1" si="352"/>
        <v>0</v>
      </c>
      <c r="Q929" s="6">
        <f t="shared" ca="1" si="354"/>
        <v>0</v>
      </c>
      <c r="R929" s="7">
        <f t="shared" ca="1" si="355"/>
        <v>0</v>
      </c>
      <c r="S929" s="2">
        <f t="shared" ca="1" si="341"/>
        <v>0</v>
      </c>
      <c r="T929" s="80">
        <f t="shared" ca="1" si="342"/>
        <v>0</v>
      </c>
      <c r="U929" s="79">
        <f t="shared" ca="1" si="343"/>
        <v>0</v>
      </c>
      <c r="V929" s="80">
        <f t="shared" ca="1" si="344"/>
        <v>0</v>
      </c>
      <c r="W929" s="80">
        <f t="shared" ca="1" si="345"/>
        <v>0</v>
      </c>
      <c r="X929">
        <f t="shared" ca="1" si="356"/>
        <v>0</v>
      </c>
      <c r="Y929" s="35">
        <f t="shared" ca="1" si="346"/>
        <v>0</v>
      </c>
      <c r="Z929" s="35">
        <f t="shared" ca="1" si="357"/>
        <v>0</v>
      </c>
      <c r="AA929" s="42">
        <f t="shared" ca="1" si="358"/>
        <v>0</v>
      </c>
      <c r="AB929" s="42">
        <f t="shared" ca="1" si="359"/>
        <v>0</v>
      </c>
    </row>
    <row r="930" spans="2:28" x14ac:dyDescent="0.25">
      <c r="B930">
        <v>928</v>
      </c>
      <c r="C930" s="35">
        <f t="shared" ca="1" si="353"/>
        <v>-27000</v>
      </c>
      <c r="D930" s="46">
        <f ca="1">IF(AB929&gt;0,ROUND(PMT(EvalSheet!$F$92/12,EvalSheet!$F$96*12,-C930),5),0)</f>
        <v>0</v>
      </c>
      <c r="E930" s="6">
        <f t="shared" ca="1" si="347"/>
        <v>0</v>
      </c>
      <c r="F930" s="2">
        <f t="shared" ca="1" si="336"/>
        <v>0</v>
      </c>
      <c r="G930" s="80">
        <f t="shared" ca="1" si="337"/>
        <v>0</v>
      </c>
      <c r="H930" s="79">
        <f t="shared" ca="1" si="338"/>
        <v>0</v>
      </c>
      <c r="I930" s="80">
        <f t="shared" ca="1" si="339"/>
        <v>0</v>
      </c>
      <c r="J930" s="80">
        <f t="shared" ca="1" si="340"/>
        <v>0</v>
      </c>
      <c r="K930" s="6">
        <f t="shared" ca="1" si="348"/>
        <v>0</v>
      </c>
      <c r="L930" s="7">
        <v>0</v>
      </c>
      <c r="M930" s="7">
        <f t="shared" ca="1" si="349"/>
        <v>0</v>
      </c>
      <c r="N930" s="7">
        <f t="shared" ca="1" si="350"/>
        <v>0</v>
      </c>
      <c r="O930" s="7">
        <f t="shared" ca="1" si="351"/>
        <v>0</v>
      </c>
      <c r="P930" s="7">
        <f t="shared" ca="1" si="352"/>
        <v>0</v>
      </c>
      <c r="Q930" s="6">
        <f t="shared" ca="1" si="354"/>
        <v>0</v>
      </c>
      <c r="R930" s="7">
        <f t="shared" ca="1" si="355"/>
        <v>0</v>
      </c>
      <c r="S930" s="2">
        <f t="shared" ca="1" si="341"/>
        <v>0</v>
      </c>
      <c r="T930" s="80">
        <f t="shared" ca="1" si="342"/>
        <v>0</v>
      </c>
      <c r="U930" s="79">
        <f t="shared" ca="1" si="343"/>
        <v>0</v>
      </c>
      <c r="V930" s="80">
        <f t="shared" ca="1" si="344"/>
        <v>0</v>
      </c>
      <c r="W930" s="80">
        <f t="shared" ca="1" si="345"/>
        <v>0</v>
      </c>
      <c r="X930">
        <f t="shared" ca="1" si="356"/>
        <v>0</v>
      </c>
      <c r="Y930" s="35">
        <f t="shared" ca="1" si="346"/>
        <v>0</v>
      </c>
      <c r="Z930" s="35">
        <f t="shared" ca="1" si="357"/>
        <v>0</v>
      </c>
      <c r="AA930" s="42">
        <f t="shared" ca="1" si="358"/>
        <v>0</v>
      </c>
      <c r="AB930" s="42">
        <f t="shared" ca="1" si="359"/>
        <v>0</v>
      </c>
    </row>
    <row r="931" spans="2:28" x14ac:dyDescent="0.25">
      <c r="B931">
        <v>929</v>
      </c>
      <c r="C931" s="35">
        <f t="shared" ca="1" si="353"/>
        <v>-27000</v>
      </c>
      <c r="D931" s="46">
        <f ca="1">IF(AB930&gt;0,ROUND(PMT(EvalSheet!$F$92/12,EvalSheet!$F$96*12,-C931),5),0)</f>
        <v>0</v>
      </c>
      <c r="E931" s="6">
        <f t="shared" ca="1" si="347"/>
        <v>0</v>
      </c>
      <c r="F931" s="2">
        <f t="shared" ca="1" si="336"/>
        <v>0</v>
      </c>
      <c r="G931" s="80">
        <f t="shared" ca="1" si="337"/>
        <v>0</v>
      </c>
      <c r="H931" s="79">
        <f t="shared" ca="1" si="338"/>
        <v>0</v>
      </c>
      <c r="I931" s="80">
        <f t="shared" ca="1" si="339"/>
        <v>0</v>
      </c>
      <c r="J931" s="80">
        <f t="shared" ca="1" si="340"/>
        <v>0</v>
      </c>
      <c r="K931" s="6">
        <f t="shared" ca="1" si="348"/>
        <v>0</v>
      </c>
      <c r="L931" s="7">
        <v>0</v>
      </c>
      <c r="M931" s="7">
        <f t="shared" ca="1" si="349"/>
        <v>0</v>
      </c>
      <c r="N931" s="7">
        <f t="shared" ca="1" si="350"/>
        <v>0</v>
      </c>
      <c r="O931" s="7">
        <f t="shared" ca="1" si="351"/>
        <v>0</v>
      </c>
      <c r="P931" s="7">
        <f t="shared" ca="1" si="352"/>
        <v>0</v>
      </c>
      <c r="Q931" s="6">
        <f t="shared" ca="1" si="354"/>
        <v>0</v>
      </c>
      <c r="R931" s="7">
        <f t="shared" ca="1" si="355"/>
        <v>0</v>
      </c>
      <c r="S931" s="2">
        <f t="shared" ca="1" si="341"/>
        <v>0</v>
      </c>
      <c r="T931" s="80">
        <f t="shared" ca="1" si="342"/>
        <v>0</v>
      </c>
      <c r="U931" s="79">
        <f t="shared" ca="1" si="343"/>
        <v>0</v>
      </c>
      <c r="V931" s="80">
        <f t="shared" ca="1" si="344"/>
        <v>0</v>
      </c>
      <c r="W931" s="80">
        <f t="shared" ca="1" si="345"/>
        <v>0</v>
      </c>
      <c r="X931">
        <f t="shared" ca="1" si="356"/>
        <v>0</v>
      </c>
      <c r="Y931" s="35">
        <f t="shared" ca="1" si="346"/>
        <v>0</v>
      </c>
      <c r="Z931" s="35">
        <f t="shared" ca="1" si="357"/>
        <v>0</v>
      </c>
      <c r="AA931" s="42">
        <f t="shared" ca="1" si="358"/>
        <v>0</v>
      </c>
      <c r="AB931" s="42">
        <f t="shared" ca="1" si="359"/>
        <v>0</v>
      </c>
    </row>
    <row r="932" spans="2:28" x14ac:dyDescent="0.25">
      <c r="B932">
        <v>930</v>
      </c>
      <c r="C932" s="35">
        <f t="shared" ca="1" si="353"/>
        <v>-27000</v>
      </c>
      <c r="D932" s="46">
        <f ca="1">IF(AB931&gt;0,ROUND(PMT(EvalSheet!$F$92/12,EvalSheet!$F$96*12,-C932),5),0)</f>
        <v>0</v>
      </c>
      <c r="E932" s="6">
        <f t="shared" ca="1" si="347"/>
        <v>0</v>
      </c>
      <c r="F932" s="2">
        <f t="shared" ca="1" si="336"/>
        <v>0</v>
      </c>
      <c r="G932" s="80">
        <f t="shared" ca="1" si="337"/>
        <v>0</v>
      </c>
      <c r="H932" s="79">
        <f t="shared" ca="1" si="338"/>
        <v>0</v>
      </c>
      <c r="I932" s="80">
        <f t="shared" ca="1" si="339"/>
        <v>0</v>
      </c>
      <c r="J932" s="80">
        <f t="shared" ca="1" si="340"/>
        <v>0</v>
      </c>
      <c r="K932" s="6">
        <f t="shared" ca="1" si="348"/>
        <v>0</v>
      </c>
      <c r="L932" s="7">
        <v>0</v>
      </c>
      <c r="M932" s="7">
        <f t="shared" ca="1" si="349"/>
        <v>0</v>
      </c>
      <c r="N932" s="7">
        <f t="shared" ca="1" si="350"/>
        <v>0</v>
      </c>
      <c r="O932" s="7">
        <f t="shared" ca="1" si="351"/>
        <v>0</v>
      </c>
      <c r="P932" s="7">
        <f t="shared" ca="1" si="352"/>
        <v>0</v>
      </c>
      <c r="Q932" s="6">
        <f t="shared" ca="1" si="354"/>
        <v>0</v>
      </c>
      <c r="R932" s="7">
        <f t="shared" ca="1" si="355"/>
        <v>0</v>
      </c>
      <c r="S932" s="2">
        <f t="shared" ca="1" si="341"/>
        <v>0</v>
      </c>
      <c r="T932" s="80">
        <f t="shared" ca="1" si="342"/>
        <v>0</v>
      </c>
      <c r="U932" s="79">
        <f t="shared" ca="1" si="343"/>
        <v>0</v>
      </c>
      <c r="V932" s="80">
        <f t="shared" ca="1" si="344"/>
        <v>0</v>
      </c>
      <c r="W932" s="80">
        <f t="shared" ca="1" si="345"/>
        <v>0</v>
      </c>
      <c r="X932">
        <f t="shared" ca="1" si="356"/>
        <v>0</v>
      </c>
      <c r="Y932" s="35">
        <f t="shared" ca="1" si="346"/>
        <v>0</v>
      </c>
      <c r="Z932" s="35">
        <f t="shared" ca="1" si="357"/>
        <v>0</v>
      </c>
      <c r="AA932" s="42">
        <f t="shared" ca="1" si="358"/>
        <v>0</v>
      </c>
      <c r="AB932" s="42">
        <f t="shared" ca="1" si="359"/>
        <v>0</v>
      </c>
    </row>
    <row r="933" spans="2:28" x14ac:dyDescent="0.25">
      <c r="B933">
        <v>931</v>
      </c>
      <c r="C933" s="35">
        <f t="shared" ca="1" si="353"/>
        <v>-27000</v>
      </c>
      <c r="D933" s="46">
        <f ca="1">IF(AB932&gt;0,ROUND(PMT(EvalSheet!$F$92/12,EvalSheet!$F$96*12,-C933),5),0)</f>
        <v>0</v>
      </c>
      <c r="E933" s="6">
        <f t="shared" ca="1" si="347"/>
        <v>0</v>
      </c>
      <c r="F933" s="2">
        <f t="shared" ca="1" si="336"/>
        <v>0</v>
      </c>
      <c r="G933" s="80">
        <f t="shared" ca="1" si="337"/>
        <v>0</v>
      </c>
      <c r="H933" s="79">
        <f t="shared" ca="1" si="338"/>
        <v>0</v>
      </c>
      <c r="I933" s="80">
        <f t="shared" ca="1" si="339"/>
        <v>0</v>
      </c>
      <c r="J933" s="80">
        <f t="shared" ca="1" si="340"/>
        <v>0</v>
      </c>
      <c r="K933" s="6">
        <f t="shared" ca="1" si="348"/>
        <v>0</v>
      </c>
      <c r="L933" s="7">
        <v>0</v>
      </c>
      <c r="M933" s="7">
        <f t="shared" ca="1" si="349"/>
        <v>0</v>
      </c>
      <c r="N933" s="7">
        <f t="shared" ca="1" si="350"/>
        <v>0</v>
      </c>
      <c r="O933" s="7">
        <f t="shared" ca="1" si="351"/>
        <v>0</v>
      </c>
      <c r="P933" s="7">
        <f t="shared" ca="1" si="352"/>
        <v>0</v>
      </c>
      <c r="Q933" s="6">
        <f t="shared" ca="1" si="354"/>
        <v>0</v>
      </c>
      <c r="R933" s="7">
        <f t="shared" ca="1" si="355"/>
        <v>0</v>
      </c>
      <c r="S933" s="2">
        <f t="shared" ca="1" si="341"/>
        <v>0</v>
      </c>
      <c r="T933" s="80">
        <f t="shared" ca="1" si="342"/>
        <v>0</v>
      </c>
      <c r="U933" s="79">
        <f t="shared" ca="1" si="343"/>
        <v>0</v>
      </c>
      <c r="V933" s="80">
        <f t="shared" ca="1" si="344"/>
        <v>0</v>
      </c>
      <c r="W933" s="80">
        <f t="shared" ca="1" si="345"/>
        <v>0</v>
      </c>
      <c r="X933">
        <f t="shared" ca="1" si="356"/>
        <v>0</v>
      </c>
      <c r="Y933" s="35">
        <f t="shared" ca="1" si="346"/>
        <v>0</v>
      </c>
      <c r="Z933" s="35">
        <f t="shared" ca="1" si="357"/>
        <v>0</v>
      </c>
      <c r="AA933" s="42">
        <f t="shared" ca="1" si="358"/>
        <v>0</v>
      </c>
      <c r="AB933" s="42">
        <f t="shared" ca="1" si="359"/>
        <v>0</v>
      </c>
    </row>
    <row r="934" spans="2:28" x14ac:dyDescent="0.25">
      <c r="B934">
        <v>932</v>
      </c>
      <c r="C934" s="35">
        <f t="shared" ca="1" si="353"/>
        <v>-27000</v>
      </c>
      <c r="D934" s="46">
        <f ca="1">IF(AB933&gt;0,ROUND(PMT(EvalSheet!$F$92/12,EvalSheet!$F$96*12,-C934),5),0)</f>
        <v>0</v>
      </c>
      <c r="E934" s="6">
        <f t="shared" ca="1" si="347"/>
        <v>0</v>
      </c>
      <c r="F934" s="2">
        <f t="shared" ca="1" si="336"/>
        <v>0</v>
      </c>
      <c r="G934" s="80">
        <f t="shared" ca="1" si="337"/>
        <v>0</v>
      </c>
      <c r="H934" s="79">
        <f t="shared" ca="1" si="338"/>
        <v>0</v>
      </c>
      <c r="I934" s="80">
        <f t="shared" ca="1" si="339"/>
        <v>0</v>
      </c>
      <c r="J934" s="80">
        <f t="shared" ca="1" si="340"/>
        <v>0</v>
      </c>
      <c r="K934" s="6">
        <f t="shared" ca="1" si="348"/>
        <v>0</v>
      </c>
      <c r="L934" s="7">
        <v>0</v>
      </c>
      <c r="M934" s="7">
        <f t="shared" ca="1" si="349"/>
        <v>0</v>
      </c>
      <c r="N934" s="7">
        <f t="shared" ca="1" si="350"/>
        <v>0</v>
      </c>
      <c r="O934" s="7">
        <f t="shared" ca="1" si="351"/>
        <v>0</v>
      </c>
      <c r="P934" s="7">
        <f t="shared" ca="1" si="352"/>
        <v>0</v>
      </c>
      <c r="Q934" s="6">
        <f t="shared" ca="1" si="354"/>
        <v>0</v>
      </c>
      <c r="R934" s="7">
        <f t="shared" ca="1" si="355"/>
        <v>0</v>
      </c>
      <c r="S934" s="2">
        <f t="shared" ca="1" si="341"/>
        <v>0</v>
      </c>
      <c r="T934" s="80">
        <f t="shared" ca="1" si="342"/>
        <v>0</v>
      </c>
      <c r="U934" s="79">
        <f t="shared" ca="1" si="343"/>
        <v>0</v>
      </c>
      <c r="V934" s="80">
        <f t="shared" ca="1" si="344"/>
        <v>0</v>
      </c>
      <c r="W934" s="80">
        <f t="shared" ca="1" si="345"/>
        <v>0</v>
      </c>
      <c r="X934">
        <f t="shared" ca="1" si="356"/>
        <v>0</v>
      </c>
      <c r="Y934" s="35">
        <f t="shared" ca="1" si="346"/>
        <v>0</v>
      </c>
      <c r="Z934" s="35">
        <f t="shared" ca="1" si="357"/>
        <v>0</v>
      </c>
      <c r="AA934" s="42">
        <f t="shared" ca="1" si="358"/>
        <v>0</v>
      </c>
      <c r="AB934" s="42">
        <f t="shared" ca="1" si="359"/>
        <v>0</v>
      </c>
    </row>
    <row r="935" spans="2:28" x14ac:dyDescent="0.25">
      <c r="B935">
        <v>933</v>
      </c>
      <c r="C935" s="35">
        <f t="shared" ca="1" si="353"/>
        <v>-27000</v>
      </c>
      <c r="D935" s="46">
        <f ca="1">IF(AB934&gt;0,ROUND(PMT(EvalSheet!$F$92/12,EvalSheet!$F$96*12,-C935),5),0)</f>
        <v>0</v>
      </c>
      <c r="E935" s="6">
        <f t="shared" ca="1" si="347"/>
        <v>0</v>
      </c>
      <c r="F935" s="2">
        <f t="shared" ca="1" si="336"/>
        <v>0</v>
      </c>
      <c r="G935" s="80">
        <f t="shared" ca="1" si="337"/>
        <v>0</v>
      </c>
      <c r="H935" s="79">
        <f t="shared" ca="1" si="338"/>
        <v>0</v>
      </c>
      <c r="I935" s="80">
        <f t="shared" ca="1" si="339"/>
        <v>0</v>
      </c>
      <c r="J935" s="80">
        <f t="shared" ca="1" si="340"/>
        <v>0</v>
      </c>
      <c r="K935" s="6">
        <f t="shared" ca="1" si="348"/>
        <v>0</v>
      </c>
      <c r="L935" s="7">
        <v>0</v>
      </c>
      <c r="M935" s="7">
        <f t="shared" ca="1" si="349"/>
        <v>0</v>
      </c>
      <c r="N935" s="7">
        <f t="shared" ca="1" si="350"/>
        <v>0</v>
      </c>
      <c r="O935" s="7">
        <f t="shared" ca="1" si="351"/>
        <v>0</v>
      </c>
      <c r="P935" s="7">
        <f t="shared" ca="1" si="352"/>
        <v>0</v>
      </c>
      <c r="Q935" s="6">
        <f t="shared" ca="1" si="354"/>
        <v>0</v>
      </c>
      <c r="R935" s="7">
        <f t="shared" ca="1" si="355"/>
        <v>0</v>
      </c>
      <c r="S935" s="2">
        <f t="shared" ca="1" si="341"/>
        <v>0</v>
      </c>
      <c r="T935" s="80">
        <f t="shared" ca="1" si="342"/>
        <v>0</v>
      </c>
      <c r="U935" s="79">
        <f t="shared" ca="1" si="343"/>
        <v>0</v>
      </c>
      <c r="V935" s="80">
        <f t="shared" ca="1" si="344"/>
        <v>0</v>
      </c>
      <c r="W935" s="80">
        <f t="shared" ca="1" si="345"/>
        <v>0</v>
      </c>
      <c r="X935">
        <f t="shared" ca="1" si="356"/>
        <v>0</v>
      </c>
      <c r="Y935" s="35">
        <f t="shared" ca="1" si="346"/>
        <v>0</v>
      </c>
      <c r="Z935" s="35">
        <f t="shared" ca="1" si="357"/>
        <v>0</v>
      </c>
      <c r="AA935" s="42">
        <f t="shared" ca="1" si="358"/>
        <v>0</v>
      </c>
      <c r="AB935" s="42">
        <f t="shared" ca="1" si="359"/>
        <v>0</v>
      </c>
    </row>
    <row r="936" spans="2:28" x14ac:dyDescent="0.25">
      <c r="B936">
        <v>934</v>
      </c>
      <c r="C936" s="35">
        <f t="shared" ca="1" si="353"/>
        <v>-27000</v>
      </c>
      <c r="D936" s="46">
        <f ca="1">IF(AB935&gt;0,ROUND(PMT(EvalSheet!$F$92/12,EvalSheet!$F$96*12,-C936),5),0)</f>
        <v>0</v>
      </c>
      <c r="E936" s="6">
        <f t="shared" ca="1" si="347"/>
        <v>0</v>
      </c>
      <c r="F936" s="2">
        <f t="shared" ca="1" si="336"/>
        <v>0</v>
      </c>
      <c r="G936" s="80">
        <f t="shared" ca="1" si="337"/>
        <v>0</v>
      </c>
      <c r="H936" s="79">
        <f t="shared" ca="1" si="338"/>
        <v>0</v>
      </c>
      <c r="I936" s="80">
        <f t="shared" ca="1" si="339"/>
        <v>0</v>
      </c>
      <c r="J936" s="80">
        <f t="shared" ca="1" si="340"/>
        <v>0</v>
      </c>
      <c r="K936" s="6">
        <f t="shared" ca="1" si="348"/>
        <v>0</v>
      </c>
      <c r="L936" s="7">
        <v>0</v>
      </c>
      <c r="M936" s="7">
        <f t="shared" ca="1" si="349"/>
        <v>0</v>
      </c>
      <c r="N936" s="7">
        <f t="shared" ca="1" si="350"/>
        <v>0</v>
      </c>
      <c r="O936" s="7">
        <f t="shared" ca="1" si="351"/>
        <v>0</v>
      </c>
      <c r="P936" s="7">
        <f t="shared" ca="1" si="352"/>
        <v>0</v>
      </c>
      <c r="Q936" s="6">
        <f t="shared" ca="1" si="354"/>
        <v>0</v>
      </c>
      <c r="R936" s="7">
        <f t="shared" ca="1" si="355"/>
        <v>0</v>
      </c>
      <c r="S936" s="2">
        <f t="shared" ca="1" si="341"/>
        <v>0</v>
      </c>
      <c r="T936" s="80">
        <f t="shared" ca="1" si="342"/>
        <v>0</v>
      </c>
      <c r="U936" s="79">
        <f t="shared" ca="1" si="343"/>
        <v>0</v>
      </c>
      <c r="V936" s="80">
        <f t="shared" ca="1" si="344"/>
        <v>0</v>
      </c>
      <c r="W936" s="80">
        <f t="shared" ca="1" si="345"/>
        <v>0</v>
      </c>
      <c r="X936">
        <f t="shared" ca="1" si="356"/>
        <v>0</v>
      </c>
      <c r="Y936" s="35">
        <f t="shared" ca="1" si="346"/>
        <v>0</v>
      </c>
      <c r="Z936" s="35">
        <f t="shared" ca="1" si="357"/>
        <v>0</v>
      </c>
      <c r="AA936" s="42">
        <f t="shared" ca="1" si="358"/>
        <v>0</v>
      </c>
      <c r="AB936" s="42">
        <f t="shared" ca="1" si="359"/>
        <v>0</v>
      </c>
    </row>
    <row r="937" spans="2:28" x14ac:dyDescent="0.25">
      <c r="B937">
        <v>935</v>
      </c>
      <c r="C937" s="35">
        <f t="shared" ca="1" si="353"/>
        <v>-27000</v>
      </c>
      <c r="D937" s="46">
        <f ca="1">IF(AB936&gt;0,ROUND(PMT(EvalSheet!$F$92/12,EvalSheet!$F$96*12,-C937),5),0)</f>
        <v>0</v>
      </c>
      <c r="E937" s="6">
        <f t="shared" ca="1" si="347"/>
        <v>0</v>
      </c>
      <c r="F937" s="2">
        <f t="shared" ca="1" si="336"/>
        <v>0</v>
      </c>
      <c r="G937" s="80">
        <f t="shared" ca="1" si="337"/>
        <v>0</v>
      </c>
      <c r="H937" s="79">
        <f t="shared" ca="1" si="338"/>
        <v>0</v>
      </c>
      <c r="I937" s="80">
        <f t="shared" ca="1" si="339"/>
        <v>0</v>
      </c>
      <c r="J937" s="80">
        <f t="shared" ca="1" si="340"/>
        <v>0</v>
      </c>
      <c r="K937" s="6">
        <f t="shared" ca="1" si="348"/>
        <v>0</v>
      </c>
      <c r="L937" s="7">
        <v>0</v>
      </c>
      <c r="M937" s="7">
        <f t="shared" ca="1" si="349"/>
        <v>0</v>
      </c>
      <c r="N937" s="7">
        <f t="shared" ca="1" si="350"/>
        <v>0</v>
      </c>
      <c r="O937" s="7">
        <f t="shared" ca="1" si="351"/>
        <v>0</v>
      </c>
      <c r="P937" s="7">
        <f t="shared" ca="1" si="352"/>
        <v>0</v>
      </c>
      <c r="Q937" s="6">
        <f t="shared" ca="1" si="354"/>
        <v>0</v>
      </c>
      <c r="R937" s="7">
        <f t="shared" ca="1" si="355"/>
        <v>0</v>
      </c>
      <c r="S937" s="2">
        <f t="shared" ca="1" si="341"/>
        <v>0</v>
      </c>
      <c r="T937" s="80">
        <f t="shared" ca="1" si="342"/>
        <v>0</v>
      </c>
      <c r="U937" s="79">
        <f t="shared" ca="1" si="343"/>
        <v>0</v>
      </c>
      <c r="V937" s="80">
        <f t="shared" ca="1" si="344"/>
        <v>0</v>
      </c>
      <c r="W937" s="80">
        <f t="shared" ca="1" si="345"/>
        <v>0</v>
      </c>
      <c r="X937">
        <f t="shared" ca="1" si="356"/>
        <v>0</v>
      </c>
      <c r="Y937" s="35">
        <f t="shared" ca="1" si="346"/>
        <v>0</v>
      </c>
      <c r="Z937" s="35">
        <f t="shared" ca="1" si="357"/>
        <v>0</v>
      </c>
      <c r="AA937" s="42">
        <f t="shared" ca="1" si="358"/>
        <v>0</v>
      </c>
      <c r="AB937" s="42">
        <f t="shared" ca="1" si="359"/>
        <v>0</v>
      </c>
    </row>
    <row r="938" spans="2:28" x14ac:dyDescent="0.25">
      <c r="B938">
        <v>936</v>
      </c>
      <c r="C938" s="35">
        <f t="shared" ca="1" si="353"/>
        <v>-27000</v>
      </c>
      <c r="D938" s="46">
        <f ca="1">IF(AB937&gt;0,ROUND(PMT(EvalSheet!$F$92/12,EvalSheet!$F$96*12,-C938),5),0)</f>
        <v>0</v>
      </c>
      <c r="E938" s="6">
        <f t="shared" ca="1" si="347"/>
        <v>0</v>
      </c>
      <c r="F938" s="2">
        <f t="shared" ca="1" si="336"/>
        <v>0</v>
      </c>
      <c r="G938" s="80">
        <f t="shared" ca="1" si="337"/>
        <v>0</v>
      </c>
      <c r="H938" s="79">
        <f t="shared" ca="1" si="338"/>
        <v>0</v>
      </c>
      <c r="I938" s="80">
        <f t="shared" ca="1" si="339"/>
        <v>0</v>
      </c>
      <c r="J938" s="80">
        <f t="shared" ca="1" si="340"/>
        <v>0</v>
      </c>
      <c r="K938" s="6">
        <f t="shared" ca="1" si="348"/>
        <v>0</v>
      </c>
      <c r="L938" s="7">
        <v>0</v>
      </c>
      <c r="M938" s="7">
        <f t="shared" ca="1" si="349"/>
        <v>0</v>
      </c>
      <c r="N938" s="7">
        <f t="shared" ca="1" si="350"/>
        <v>0</v>
      </c>
      <c r="O938" s="7">
        <f t="shared" ca="1" si="351"/>
        <v>0</v>
      </c>
      <c r="P938" s="7">
        <f t="shared" ca="1" si="352"/>
        <v>0</v>
      </c>
      <c r="Q938" s="6">
        <f t="shared" ca="1" si="354"/>
        <v>0</v>
      </c>
      <c r="R938" s="7">
        <f t="shared" ca="1" si="355"/>
        <v>0</v>
      </c>
      <c r="S938" s="2">
        <f t="shared" ca="1" si="341"/>
        <v>0</v>
      </c>
      <c r="T938" s="80">
        <f t="shared" ca="1" si="342"/>
        <v>0</v>
      </c>
      <c r="U938" s="79">
        <f t="shared" ca="1" si="343"/>
        <v>0</v>
      </c>
      <c r="V938" s="80">
        <f t="shared" ca="1" si="344"/>
        <v>0</v>
      </c>
      <c r="W938" s="80">
        <f t="shared" ca="1" si="345"/>
        <v>0</v>
      </c>
      <c r="X938">
        <f t="shared" ca="1" si="356"/>
        <v>0</v>
      </c>
      <c r="Y938" s="35">
        <f t="shared" ca="1" si="346"/>
        <v>0</v>
      </c>
      <c r="Z938" s="35">
        <f t="shared" ca="1" si="357"/>
        <v>0</v>
      </c>
      <c r="AA938" s="42">
        <f t="shared" ca="1" si="358"/>
        <v>0</v>
      </c>
      <c r="AB938" s="42">
        <f t="shared" ca="1" si="359"/>
        <v>0</v>
      </c>
    </row>
    <row r="939" spans="2:28" x14ac:dyDescent="0.25">
      <c r="B939">
        <v>937</v>
      </c>
      <c r="C939" s="35">
        <f t="shared" ca="1" si="353"/>
        <v>-27000</v>
      </c>
      <c r="D939" s="46">
        <f ca="1">IF(AB938&gt;0,ROUND(PMT(EvalSheet!$F$92/12,EvalSheet!$F$96*12,-C939),5),0)</f>
        <v>0</v>
      </c>
      <c r="E939" s="6">
        <f t="shared" ca="1" si="347"/>
        <v>0</v>
      </c>
      <c r="F939" s="2">
        <f t="shared" ca="1" si="336"/>
        <v>0</v>
      </c>
      <c r="G939" s="80">
        <f t="shared" ca="1" si="337"/>
        <v>0</v>
      </c>
      <c r="H939" s="79">
        <f t="shared" ca="1" si="338"/>
        <v>0</v>
      </c>
      <c r="I939" s="80">
        <f t="shared" ca="1" si="339"/>
        <v>0</v>
      </c>
      <c r="J939" s="80">
        <f t="shared" ca="1" si="340"/>
        <v>0</v>
      </c>
      <c r="K939" s="6">
        <f t="shared" ca="1" si="348"/>
        <v>0</v>
      </c>
      <c r="L939" s="7">
        <v>0</v>
      </c>
      <c r="M939" s="7">
        <f t="shared" ca="1" si="349"/>
        <v>0</v>
      </c>
      <c r="N939" s="7">
        <f t="shared" ca="1" si="350"/>
        <v>0</v>
      </c>
      <c r="O939" s="7">
        <f t="shared" ca="1" si="351"/>
        <v>0</v>
      </c>
      <c r="P939" s="7">
        <f t="shared" ca="1" si="352"/>
        <v>0</v>
      </c>
      <c r="Q939" s="6">
        <f t="shared" ca="1" si="354"/>
        <v>0</v>
      </c>
      <c r="R939" s="7">
        <f t="shared" ca="1" si="355"/>
        <v>0</v>
      </c>
      <c r="S939" s="2">
        <f t="shared" ca="1" si="341"/>
        <v>0</v>
      </c>
      <c r="T939" s="80">
        <f t="shared" ca="1" si="342"/>
        <v>0</v>
      </c>
      <c r="U939" s="79">
        <f t="shared" ca="1" si="343"/>
        <v>0</v>
      </c>
      <c r="V939" s="80">
        <f t="shared" ca="1" si="344"/>
        <v>0</v>
      </c>
      <c r="W939" s="80">
        <f t="shared" ca="1" si="345"/>
        <v>0</v>
      </c>
      <c r="X939">
        <f t="shared" ca="1" si="356"/>
        <v>0</v>
      </c>
      <c r="Y939" s="35">
        <f t="shared" ca="1" si="346"/>
        <v>0</v>
      </c>
      <c r="Z939" s="35">
        <f t="shared" ca="1" si="357"/>
        <v>0</v>
      </c>
      <c r="AA939" s="42">
        <f t="shared" ca="1" si="358"/>
        <v>0</v>
      </c>
      <c r="AB939" s="42">
        <f t="shared" ca="1" si="359"/>
        <v>0</v>
      </c>
    </row>
    <row r="940" spans="2:28" x14ac:dyDescent="0.25">
      <c r="B940">
        <v>938</v>
      </c>
      <c r="C940" s="35">
        <f t="shared" ca="1" si="353"/>
        <v>-27000</v>
      </c>
      <c r="D940" s="46">
        <f ca="1">IF(AB939&gt;0,ROUND(PMT(EvalSheet!$F$92/12,EvalSheet!$F$96*12,-C940),5),0)</f>
        <v>0</v>
      </c>
      <c r="E940" s="6">
        <f t="shared" ca="1" si="347"/>
        <v>0</v>
      </c>
      <c r="F940" s="2">
        <f t="shared" ca="1" si="336"/>
        <v>0</v>
      </c>
      <c r="G940" s="80">
        <f t="shared" ca="1" si="337"/>
        <v>0</v>
      </c>
      <c r="H940" s="79">
        <f t="shared" ca="1" si="338"/>
        <v>0</v>
      </c>
      <c r="I940" s="80">
        <f t="shared" ca="1" si="339"/>
        <v>0</v>
      </c>
      <c r="J940" s="80">
        <f t="shared" ca="1" si="340"/>
        <v>0</v>
      </c>
      <c r="K940" s="6">
        <f t="shared" ca="1" si="348"/>
        <v>0</v>
      </c>
      <c r="L940" s="7">
        <v>0</v>
      </c>
      <c r="M940" s="7">
        <f t="shared" ca="1" si="349"/>
        <v>0</v>
      </c>
      <c r="N940" s="7">
        <f t="shared" ca="1" si="350"/>
        <v>0</v>
      </c>
      <c r="O940" s="7">
        <f t="shared" ca="1" si="351"/>
        <v>0</v>
      </c>
      <c r="P940" s="7">
        <f t="shared" ca="1" si="352"/>
        <v>0</v>
      </c>
      <c r="Q940" s="6">
        <f t="shared" ca="1" si="354"/>
        <v>0</v>
      </c>
      <c r="R940" s="7">
        <f t="shared" ca="1" si="355"/>
        <v>0</v>
      </c>
      <c r="S940" s="2">
        <f t="shared" ca="1" si="341"/>
        <v>0</v>
      </c>
      <c r="T940" s="80">
        <f t="shared" ca="1" si="342"/>
        <v>0</v>
      </c>
      <c r="U940" s="79">
        <f t="shared" ca="1" si="343"/>
        <v>0</v>
      </c>
      <c r="V940" s="80">
        <f t="shared" ca="1" si="344"/>
        <v>0</v>
      </c>
      <c r="W940" s="80">
        <f t="shared" ca="1" si="345"/>
        <v>0</v>
      </c>
      <c r="X940">
        <f t="shared" ca="1" si="356"/>
        <v>0</v>
      </c>
      <c r="Y940" s="35">
        <f t="shared" ca="1" si="346"/>
        <v>0</v>
      </c>
      <c r="Z940" s="35">
        <f t="shared" ca="1" si="357"/>
        <v>0</v>
      </c>
      <c r="AA940" s="42">
        <f t="shared" ca="1" si="358"/>
        <v>0</v>
      </c>
      <c r="AB940" s="42">
        <f t="shared" ca="1" si="359"/>
        <v>0</v>
      </c>
    </row>
    <row r="941" spans="2:28" x14ac:dyDescent="0.25">
      <c r="B941">
        <v>939</v>
      </c>
      <c r="C941" s="35">
        <f t="shared" ca="1" si="353"/>
        <v>-27000</v>
      </c>
      <c r="D941" s="46">
        <f ca="1">IF(AB940&gt;0,ROUND(PMT(EvalSheet!$F$92/12,EvalSheet!$F$96*12,-C941),5),0)</f>
        <v>0</v>
      </c>
      <c r="E941" s="6">
        <f t="shared" ca="1" si="347"/>
        <v>0</v>
      </c>
      <c r="F941" s="2">
        <f t="shared" ca="1" si="336"/>
        <v>0</v>
      </c>
      <c r="G941" s="80">
        <f t="shared" ca="1" si="337"/>
        <v>0</v>
      </c>
      <c r="H941" s="79">
        <f t="shared" ca="1" si="338"/>
        <v>0</v>
      </c>
      <c r="I941" s="80">
        <f t="shared" ca="1" si="339"/>
        <v>0</v>
      </c>
      <c r="J941" s="80">
        <f t="shared" ca="1" si="340"/>
        <v>0</v>
      </c>
      <c r="K941" s="6">
        <f t="shared" ca="1" si="348"/>
        <v>0</v>
      </c>
      <c r="L941" s="7">
        <v>0</v>
      </c>
      <c r="M941" s="7">
        <f t="shared" ca="1" si="349"/>
        <v>0</v>
      </c>
      <c r="N941" s="7">
        <f t="shared" ca="1" si="350"/>
        <v>0</v>
      </c>
      <c r="O941" s="7">
        <f t="shared" ca="1" si="351"/>
        <v>0</v>
      </c>
      <c r="P941" s="7">
        <f t="shared" ca="1" si="352"/>
        <v>0</v>
      </c>
      <c r="Q941" s="6">
        <f t="shared" ca="1" si="354"/>
        <v>0</v>
      </c>
      <c r="R941" s="7">
        <f t="shared" ca="1" si="355"/>
        <v>0</v>
      </c>
      <c r="S941" s="2">
        <f t="shared" ca="1" si="341"/>
        <v>0</v>
      </c>
      <c r="T941" s="80">
        <f t="shared" ca="1" si="342"/>
        <v>0</v>
      </c>
      <c r="U941" s="79">
        <f t="shared" ca="1" si="343"/>
        <v>0</v>
      </c>
      <c r="V941" s="80">
        <f t="shared" ca="1" si="344"/>
        <v>0</v>
      </c>
      <c r="W941" s="80">
        <f t="shared" ca="1" si="345"/>
        <v>0</v>
      </c>
      <c r="X941">
        <f t="shared" ca="1" si="356"/>
        <v>0</v>
      </c>
      <c r="Y941" s="35">
        <f t="shared" ca="1" si="346"/>
        <v>0</v>
      </c>
      <c r="Z941" s="35">
        <f t="shared" ca="1" si="357"/>
        <v>0</v>
      </c>
      <c r="AA941" s="42">
        <f t="shared" ca="1" si="358"/>
        <v>0</v>
      </c>
      <c r="AB941" s="42">
        <f t="shared" ca="1" si="359"/>
        <v>0</v>
      </c>
    </row>
    <row r="942" spans="2:28" x14ac:dyDescent="0.25">
      <c r="B942">
        <v>940</v>
      </c>
      <c r="C942" s="35">
        <f t="shared" ca="1" si="353"/>
        <v>-27000</v>
      </c>
      <c r="D942" s="46">
        <f ca="1">IF(AB941&gt;0,ROUND(PMT(EvalSheet!$F$92/12,EvalSheet!$F$96*12,-C942),5),0)</f>
        <v>0</v>
      </c>
      <c r="E942" s="6">
        <f t="shared" ca="1" si="347"/>
        <v>0</v>
      </c>
      <c r="F942" s="2">
        <f t="shared" ca="1" si="336"/>
        <v>0</v>
      </c>
      <c r="G942" s="80">
        <f t="shared" ca="1" si="337"/>
        <v>0</v>
      </c>
      <c r="H942" s="79">
        <f t="shared" ca="1" si="338"/>
        <v>0</v>
      </c>
      <c r="I942" s="80">
        <f t="shared" ca="1" si="339"/>
        <v>0</v>
      </c>
      <c r="J942" s="80">
        <f t="shared" ca="1" si="340"/>
        <v>0</v>
      </c>
      <c r="K942" s="6">
        <f t="shared" ca="1" si="348"/>
        <v>0</v>
      </c>
      <c r="L942" s="7">
        <v>0</v>
      </c>
      <c r="M942" s="7">
        <f t="shared" ca="1" si="349"/>
        <v>0</v>
      </c>
      <c r="N942" s="7">
        <f t="shared" ca="1" si="350"/>
        <v>0</v>
      </c>
      <c r="O942" s="7">
        <f t="shared" ca="1" si="351"/>
        <v>0</v>
      </c>
      <c r="P942" s="7">
        <f t="shared" ca="1" si="352"/>
        <v>0</v>
      </c>
      <c r="Q942" s="6">
        <f t="shared" ca="1" si="354"/>
        <v>0</v>
      </c>
      <c r="R942" s="7">
        <f t="shared" ca="1" si="355"/>
        <v>0</v>
      </c>
      <c r="S942" s="2">
        <f t="shared" ca="1" si="341"/>
        <v>0</v>
      </c>
      <c r="T942" s="80">
        <f t="shared" ca="1" si="342"/>
        <v>0</v>
      </c>
      <c r="U942" s="79">
        <f t="shared" ca="1" si="343"/>
        <v>0</v>
      </c>
      <c r="V942" s="80">
        <f t="shared" ca="1" si="344"/>
        <v>0</v>
      </c>
      <c r="W942" s="80">
        <f t="shared" ca="1" si="345"/>
        <v>0</v>
      </c>
      <c r="X942">
        <f t="shared" ca="1" si="356"/>
        <v>0</v>
      </c>
      <c r="Y942" s="35">
        <f t="shared" ca="1" si="346"/>
        <v>0</v>
      </c>
      <c r="Z942" s="35">
        <f t="shared" ca="1" si="357"/>
        <v>0</v>
      </c>
      <c r="AA942" s="42">
        <f t="shared" ca="1" si="358"/>
        <v>0</v>
      </c>
      <c r="AB942" s="42">
        <f t="shared" ca="1" si="359"/>
        <v>0</v>
      </c>
    </row>
    <row r="943" spans="2:28" x14ac:dyDescent="0.25">
      <c r="B943">
        <v>941</v>
      </c>
      <c r="C943" s="35">
        <f t="shared" ca="1" si="353"/>
        <v>-27000</v>
      </c>
      <c r="D943" s="46">
        <f ca="1">IF(AB942&gt;0,ROUND(PMT(EvalSheet!$F$92/12,EvalSheet!$F$96*12,-C943),5),0)</f>
        <v>0</v>
      </c>
      <c r="E943" s="6">
        <f t="shared" ca="1" si="347"/>
        <v>0</v>
      </c>
      <c r="F943" s="2">
        <f t="shared" ca="1" si="336"/>
        <v>0</v>
      </c>
      <c r="G943" s="80">
        <f t="shared" ca="1" si="337"/>
        <v>0</v>
      </c>
      <c r="H943" s="79">
        <f t="shared" ca="1" si="338"/>
        <v>0</v>
      </c>
      <c r="I943" s="80">
        <f t="shared" ca="1" si="339"/>
        <v>0</v>
      </c>
      <c r="J943" s="80">
        <f t="shared" ca="1" si="340"/>
        <v>0</v>
      </c>
      <c r="K943" s="6">
        <f t="shared" ca="1" si="348"/>
        <v>0</v>
      </c>
      <c r="L943" s="7">
        <v>0</v>
      </c>
      <c r="M943" s="7">
        <f t="shared" ca="1" si="349"/>
        <v>0</v>
      </c>
      <c r="N943" s="7">
        <f t="shared" ca="1" si="350"/>
        <v>0</v>
      </c>
      <c r="O943" s="7">
        <f t="shared" ca="1" si="351"/>
        <v>0</v>
      </c>
      <c r="P943" s="7">
        <f t="shared" ca="1" si="352"/>
        <v>0</v>
      </c>
      <c r="Q943" s="6">
        <f t="shared" ca="1" si="354"/>
        <v>0</v>
      </c>
      <c r="R943" s="7">
        <f t="shared" ca="1" si="355"/>
        <v>0</v>
      </c>
      <c r="S943" s="2">
        <f t="shared" ca="1" si="341"/>
        <v>0</v>
      </c>
      <c r="T943" s="80">
        <f t="shared" ca="1" si="342"/>
        <v>0</v>
      </c>
      <c r="U943" s="79">
        <f t="shared" ca="1" si="343"/>
        <v>0</v>
      </c>
      <c r="V943" s="80">
        <f t="shared" ca="1" si="344"/>
        <v>0</v>
      </c>
      <c r="W943" s="80">
        <f t="shared" ca="1" si="345"/>
        <v>0</v>
      </c>
      <c r="X943">
        <f t="shared" ca="1" si="356"/>
        <v>0</v>
      </c>
      <c r="Y943" s="35">
        <f t="shared" ca="1" si="346"/>
        <v>0</v>
      </c>
      <c r="Z943" s="35">
        <f t="shared" ca="1" si="357"/>
        <v>0</v>
      </c>
      <c r="AA943" s="42">
        <f t="shared" ca="1" si="358"/>
        <v>0</v>
      </c>
      <c r="AB943" s="42">
        <f t="shared" ca="1" si="359"/>
        <v>0</v>
      </c>
    </row>
    <row r="944" spans="2:28" x14ac:dyDescent="0.25">
      <c r="B944">
        <v>942</v>
      </c>
      <c r="C944" s="35">
        <f t="shared" ca="1" si="353"/>
        <v>-27000</v>
      </c>
      <c r="D944" s="46">
        <f ca="1">IF(AB943&gt;0,ROUND(PMT(EvalSheet!$F$92/12,EvalSheet!$F$96*12,-C944),5),0)</f>
        <v>0</v>
      </c>
      <c r="E944" s="6">
        <f t="shared" ca="1" si="347"/>
        <v>0</v>
      </c>
      <c r="F944" s="2">
        <f t="shared" ca="1" si="336"/>
        <v>0</v>
      </c>
      <c r="G944" s="80">
        <f t="shared" ca="1" si="337"/>
        <v>0</v>
      </c>
      <c r="H944" s="79">
        <f t="shared" ca="1" si="338"/>
        <v>0</v>
      </c>
      <c r="I944" s="80">
        <f t="shared" ca="1" si="339"/>
        <v>0</v>
      </c>
      <c r="J944" s="80">
        <f t="shared" ca="1" si="340"/>
        <v>0</v>
      </c>
      <c r="K944" s="6">
        <f t="shared" ca="1" si="348"/>
        <v>0</v>
      </c>
      <c r="L944" s="7">
        <v>0</v>
      </c>
      <c r="M944" s="7">
        <f t="shared" ca="1" si="349"/>
        <v>0</v>
      </c>
      <c r="N944" s="7">
        <f t="shared" ca="1" si="350"/>
        <v>0</v>
      </c>
      <c r="O944" s="7">
        <f t="shared" ca="1" si="351"/>
        <v>0</v>
      </c>
      <c r="P944" s="7">
        <f t="shared" ca="1" si="352"/>
        <v>0</v>
      </c>
      <c r="Q944" s="6">
        <f t="shared" ca="1" si="354"/>
        <v>0</v>
      </c>
      <c r="R944" s="7">
        <f t="shared" ca="1" si="355"/>
        <v>0</v>
      </c>
      <c r="S944" s="2">
        <f t="shared" ca="1" si="341"/>
        <v>0</v>
      </c>
      <c r="T944" s="80">
        <f t="shared" ca="1" si="342"/>
        <v>0</v>
      </c>
      <c r="U944" s="79">
        <f t="shared" ca="1" si="343"/>
        <v>0</v>
      </c>
      <c r="V944" s="80">
        <f t="shared" ca="1" si="344"/>
        <v>0</v>
      </c>
      <c r="W944" s="80">
        <f t="shared" ca="1" si="345"/>
        <v>0</v>
      </c>
      <c r="X944">
        <f t="shared" ca="1" si="356"/>
        <v>0</v>
      </c>
      <c r="Y944" s="35">
        <f t="shared" ca="1" si="346"/>
        <v>0</v>
      </c>
      <c r="Z944" s="35">
        <f t="shared" ca="1" si="357"/>
        <v>0</v>
      </c>
      <c r="AA944" s="42">
        <f t="shared" ca="1" si="358"/>
        <v>0</v>
      </c>
      <c r="AB944" s="42">
        <f t="shared" ca="1" si="359"/>
        <v>0</v>
      </c>
    </row>
    <row r="945" spans="2:28" x14ac:dyDescent="0.25">
      <c r="B945">
        <v>943</v>
      </c>
      <c r="C945" s="35">
        <f t="shared" ca="1" si="353"/>
        <v>-27000</v>
      </c>
      <c r="D945" s="46">
        <f ca="1">IF(AB944&gt;0,ROUND(PMT(EvalSheet!$F$92/12,EvalSheet!$F$96*12,-C945),5),0)</f>
        <v>0</v>
      </c>
      <c r="E945" s="6">
        <f t="shared" ca="1" si="347"/>
        <v>0</v>
      </c>
      <c r="F945" s="2">
        <f t="shared" ca="1" si="336"/>
        <v>0</v>
      </c>
      <c r="G945" s="80">
        <f t="shared" ca="1" si="337"/>
        <v>0</v>
      </c>
      <c r="H945" s="79">
        <f t="shared" ca="1" si="338"/>
        <v>0</v>
      </c>
      <c r="I945" s="80">
        <f t="shared" ca="1" si="339"/>
        <v>0</v>
      </c>
      <c r="J945" s="80">
        <f t="shared" ca="1" si="340"/>
        <v>0</v>
      </c>
      <c r="K945" s="6">
        <f t="shared" ca="1" si="348"/>
        <v>0</v>
      </c>
      <c r="L945" s="7">
        <v>0</v>
      </c>
      <c r="M945" s="7">
        <f t="shared" ca="1" si="349"/>
        <v>0</v>
      </c>
      <c r="N945" s="7">
        <f t="shared" ca="1" si="350"/>
        <v>0</v>
      </c>
      <c r="O945" s="7">
        <f t="shared" ca="1" si="351"/>
        <v>0</v>
      </c>
      <c r="P945" s="7">
        <f t="shared" ca="1" si="352"/>
        <v>0</v>
      </c>
      <c r="Q945" s="6">
        <f t="shared" ca="1" si="354"/>
        <v>0</v>
      </c>
      <c r="R945" s="7">
        <f t="shared" ca="1" si="355"/>
        <v>0</v>
      </c>
      <c r="S945" s="2">
        <f t="shared" ca="1" si="341"/>
        <v>0</v>
      </c>
      <c r="T945" s="80">
        <f t="shared" ca="1" si="342"/>
        <v>0</v>
      </c>
      <c r="U945" s="79">
        <f t="shared" ca="1" si="343"/>
        <v>0</v>
      </c>
      <c r="V945" s="80">
        <f t="shared" ca="1" si="344"/>
        <v>0</v>
      </c>
      <c r="W945" s="80">
        <f t="shared" ca="1" si="345"/>
        <v>0</v>
      </c>
      <c r="X945">
        <f t="shared" ca="1" si="356"/>
        <v>0</v>
      </c>
      <c r="Y945" s="35">
        <f t="shared" ca="1" si="346"/>
        <v>0</v>
      </c>
      <c r="Z945" s="35">
        <f t="shared" ca="1" si="357"/>
        <v>0</v>
      </c>
      <c r="AA945" s="42">
        <f t="shared" ca="1" si="358"/>
        <v>0</v>
      </c>
      <c r="AB945" s="42">
        <f t="shared" ca="1" si="359"/>
        <v>0</v>
      </c>
    </row>
    <row r="946" spans="2:28" x14ac:dyDescent="0.25">
      <c r="B946">
        <v>944</v>
      </c>
      <c r="C946" s="35">
        <f t="shared" ca="1" si="353"/>
        <v>-27000</v>
      </c>
      <c r="D946" s="46">
        <f ca="1">IF(AB945&gt;0,ROUND(PMT(EvalSheet!$F$92/12,EvalSheet!$F$96*12,-C946),5),0)</f>
        <v>0</v>
      </c>
      <c r="E946" s="6">
        <f t="shared" ca="1" si="347"/>
        <v>0</v>
      </c>
      <c r="F946" s="2">
        <f t="shared" ca="1" si="336"/>
        <v>0</v>
      </c>
      <c r="G946" s="80">
        <f t="shared" ca="1" si="337"/>
        <v>0</v>
      </c>
      <c r="H946" s="79">
        <f t="shared" ca="1" si="338"/>
        <v>0</v>
      </c>
      <c r="I946" s="80">
        <f t="shared" ca="1" si="339"/>
        <v>0</v>
      </c>
      <c r="J946" s="80">
        <f t="shared" ca="1" si="340"/>
        <v>0</v>
      </c>
      <c r="K946" s="6">
        <f t="shared" ca="1" si="348"/>
        <v>0</v>
      </c>
      <c r="L946" s="7">
        <v>0</v>
      </c>
      <c r="M946" s="7">
        <f t="shared" ca="1" si="349"/>
        <v>0</v>
      </c>
      <c r="N946" s="7">
        <f t="shared" ca="1" si="350"/>
        <v>0</v>
      </c>
      <c r="O946" s="7">
        <f t="shared" ca="1" si="351"/>
        <v>0</v>
      </c>
      <c r="P946" s="7">
        <f t="shared" ca="1" si="352"/>
        <v>0</v>
      </c>
      <c r="Q946" s="6">
        <f t="shared" ca="1" si="354"/>
        <v>0</v>
      </c>
      <c r="R946" s="7">
        <f t="shared" ca="1" si="355"/>
        <v>0</v>
      </c>
      <c r="S946" s="2">
        <f t="shared" ca="1" si="341"/>
        <v>0</v>
      </c>
      <c r="T946" s="80">
        <f t="shared" ca="1" si="342"/>
        <v>0</v>
      </c>
      <c r="U946" s="79">
        <f t="shared" ca="1" si="343"/>
        <v>0</v>
      </c>
      <c r="V946" s="80">
        <f t="shared" ca="1" si="344"/>
        <v>0</v>
      </c>
      <c r="W946" s="80">
        <f t="shared" ca="1" si="345"/>
        <v>0</v>
      </c>
      <c r="X946">
        <f t="shared" ca="1" si="356"/>
        <v>0</v>
      </c>
      <c r="Y946" s="35">
        <f t="shared" ca="1" si="346"/>
        <v>0</v>
      </c>
      <c r="Z946" s="35">
        <f t="shared" ca="1" si="357"/>
        <v>0</v>
      </c>
      <c r="AA946" s="42">
        <f t="shared" ca="1" si="358"/>
        <v>0</v>
      </c>
      <c r="AB946" s="42">
        <f t="shared" ca="1" si="359"/>
        <v>0</v>
      </c>
    </row>
    <row r="947" spans="2:28" x14ac:dyDescent="0.25">
      <c r="B947">
        <v>945</v>
      </c>
      <c r="C947" s="35">
        <f t="shared" ca="1" si="353"/>
        <v>-27000</v>
      </c>
      <c r="D947" s="46">
        <f ca="1">IF(AB946&gt;0,ROUND(PMT(EvalSheet!$F$92/12,EvalSheet!$F$96*12,-C947),5),0)</f>
        <v>0</v>
      </c>
      <c r="E947" s="6">
        <f t="shared" ca="1" si="347"/>
        <v>0</v>
      </c>
      <c r="F947" s="2">
        <f t="shared" ca="1" si="336"/>
        <v>0</v>
      </c>
      <c r="G947" s="80">
        <f t="shared" ca="1" si="337"/>
        <v>0</v>
      </c>
      <c r="H947" s="79">
        <f t="shared" ca="1" si="338"/>
        <v>0</v>
      </c>
      <c r="I947" s="80">
        <f t="shared" ca="1" si="339"/>
        <v>0</v>
      </c>
      <c r="J947" s="80">
        <f t="shared" ca="1" si="340"/>
        <v>0</v>
      </c>
      <c r="K947" s="6">
        <f t="shared" ca="1" si="348"/>
        <v>0</v>
      </c>
      <c r="L947" s="7">
        <v>0</v>
      </c>
      <c r="M947" s="7">
        <f t="shared" ca="1" si="349"/>
        <v>0</v>
      </c>
      <c r="N947" s="7">
        <f t="shared" ca="1" si="350"/>
        <v>0</v>
      </c>
      <c r="O947" s="7">
        <f t="shared" ca="1" si="351"/>
        <v>0</v>
      </c>
      <c r="P947" s="7">
        <f t="shared" ca="1" si="352"/>
        <v>0</v>
      </c>
      <c r="Q947" s="6">
        <f t="shared" ca="1" si="354"/>
        <v>0</v>
      </c>
      <c r="R947" s="7">
        <f t="shared" ca="1" si="355"/>
        <v>0</v>
      </c>
      <c r="S947" s="2">
        <f t="shared" ca="1" si="341"/>
        <v>0</v>
      </c>
      <c r="T947" s="80">
        <f t="shared" ca="1" si="342"/>
        <v>0</v>
      </c>
      <c r="U947" s="79">
        <f t="shared" ca="1" si="343"/>
        <v>0</v>
      </c>
      <c r="V947" s="80">
        <f t="shared" ca="1" si="344"/>
        <v>0</v>
      </c>
      <c r="W947" s="80">
        <f t="shared" ca="1" si="345"/>
        <v>0</v>
      </c>
      <c r="X947">
        <f t="shared" ca="1" si="356"/>
        <v>0</v>
      </c>
      <c r="Y947" s="35">
        <f t="shared" ca="1" si="346"/>
        <v>0</v>
      </c>
      <c r="Z947" s="35">
        <f t="shared" ca="1" si="357"/>
        <v>0</v>
      </c>
      <c r="AA947" s="42">
        <f t="shared" ca="1" si="358"/>
        <v>0</v>
      </c>
      <c r="AB947" s="42">
        <f t="shared" ca="1" si="359"/>
        <v>0</v>
      </c>
    </row>
    <row r="948" spans="2:28" x14ac:dyDescent="0.25">
      <c r="B948">
        <v>946</v>
      </c>
      <c r="C948" s="35">
        <f t="shared" ca="1" si="353"/>
        <v>-27000</v>
      </c>
      <c r="D948" s="46">
        <f ca="1">IF(AB947&gt;0,ROUND(PMT(EvalSheet!$F$92/12,EvalSheet!$F$96*12,-C948),5),0)</f>
        <v>0</v>
      </c>
      <c r="E948" s="6">
        <f t="shared" ca="1" si="347"/>
        <v>0</v>
      </c>
      <c r="F948" s="2">
        <f t="shared" ca="1" si="336"/>
        <v>0</v>
      </c>
      <c r="G948" s="80">
        <f t="shared" ca="1" si="337"/>
        <v>0</v>
      </c>
      <c r="H948" s="79">
        <f t="shared" ca="1" si="338"/>
        <v>0</v>
      </c>
      <c r="I948" s="80">
        <f t="shared" ca="1" si="339"/>
        <v>0</v>
      </c>
      <c r="J948" s="80">
        <f t="shared" ca="1" si="340"/>
        <v>0</v>
      </c>
      <c r="K948" s="6">
        <f t="shared" ca="1" si="348"/>
        <v>0</v>
      </c>
      <c r="L948" s="7">
        <v>0</v>
      </c>
      <c r="M948" s="7">
        <f t="shared" ca="1" si="349"/>
        <v>0</v>
      </c>
      <c r="N948" s="7">
        <f t="shared" ca="1" si="350"/>
        <v>0</v>
      </c>
      <c r="O948" s="7">
        <f t="shared" ca="1" si="351"/>
        <v>0</v>
      </c>
      <c r="P948" s="7">
        <f t="shared" ca="1" si="352"/>
        <v>0</v>
      </c>
      <c r="Q948" s="6">
        <f t="shared" ca="1" si="354"/>
        <v>0</v>
      </c>
      <c r="R948" s="7">
        <f t="shared" ca="1" si="355"/>
        <v>0</v>
      </c>
      <c r="S948" s="2">
        <f t="shared" ca="1" si="341"/>
        <v>0</v>
      </c>
      <c r="T948" s="80">
        <f t="shared" ca="1" si="342"/>
        <v>0</v>
      </c>
      <c r="U948" s="79">
        <f t="shared" ca="1" si="343"/>
        <v>0</v>
      </c>
      <c r="V948" s="80">
        <f t="shared" ca="1" si="344"/>
        <v>0</v>
      </c>
      <c r="W948" s="80">
        <f t="shared" ca="1" si="345"/>
        <v>0</v>
      </c>
      <c r="X948">
        <f t="shared" ca="1" si="356"/>
        <v>0</v>
      </c>
      <c r="Y948" s="35">
        <f t="shared" ca="1" si="346"/>
        <v>0</v>
      </c>
      <c r="Z948" s="35">
        <f t="shared" ca="1" si="357"/>
        <v>0</v>
      </c>
      <c r="AA948" s="42">
        <f t="shared" ca="1" si="358"/>
        <v>0</v>
      </c>
      <c r="AB948" s="42">
        <f t="shared" ca="1" si="359"/>
        <v>0</v>
      </c>
    </row>
    <row r="949" spans="2:28" x14ac:dyDescent="0.25">
      <c r="B949">
        <v>947</v>
      </c>
      <c r="C949" s="35">
        <f t="shared" ca="1" si="353"/>
        <v>-27000</v>
      </c>
      <c r="D949" s="46">
        <f ca="1">IF(AB948&gt;0,ROUND(PMT(EvalSheet!$F$92/12,EvalSheet!$F$96*12,-C949),5),0)</f>
        <v>0</v>
      </c>
      <c r="E949" s="6">
        <f t="shared" ca="1" si="347"/>
        <v>0</v>
      </c>
      <c r="F949" s="2">
        <f t="shared" ca="1" si="336"/>
        <v>0</v>
      </c>
      <c r="G949" s="80">
        <f t="shared" ca="1" si="337"/>
        <v>0</v>
      </c>
      <c r="H949" s="79">
        <f t="shared" ca="1" si="338"/>
        <v>0</v>
      </c>
      <c r="I949" s="80">
        <f t="shared" ca="1" si="339"/>
        <v>0</v>
      </c>
      <c r="J949" s="80">
        <f t="shared" ca="1" si="340"/>
        <v>0</v>
      </c>
      <c r="K949" s="6">
        <f t="shared" ca="1" si="348"/>
        <v>0</v>
      </c>
      <c r="L949" s="7">
        <v>0</v>
      </c>
      <c r="M949" s="7">
        <f t="shared" ca="1" si="349"/>
        <v>0</v>
      </c>
      <c r="N949" s="7">
        <f t="shared" ca="1" si="350"/>
        <v>0</v>
      </c>
      <c r="O949" s="7">
        <f t="shared" ca="1" si="351"/>
        <v>0</v>
      </c>
      <c r="P949" s="7">
        <f t="shared" ca="1" si="352"/>
        <v>0</v>
      </c>
      <c r="Q949" s="6">
        <f t="shared" ca="1" si="354"/>
        <v>0</v>
      </c>
      <c r="R949" s="7">
        <f t="shared" ca="1" si="355"/>
        <v>0</v>
      </c>
      <c r="S949" s="2">
        <f t="shared" ca="1" si="341"/>
        <v>0</v>
      </c>
      <c r="T949" s="80">
        <f t="shared" ca="1" si="342"/>
        <v>0</v>
      </c>
      <c r="U949" s="79">
        <f t="shared" ca="1" si="343"/>
        <v>0</v>
      </c>
      <c r="V949" s="80">
        <f t="shared" ca="1" si="344"/>
        <v>0</v>
      </c>
      <c r="W949" s="80">
        <f t="shared" ca="1" si="345"/>
        <v>0</v>
      </c>
      <c r="X949">
        <f t="shared" ca="1" si="356"/>
        <v>0</v>
      </c>
      <c r="Y949" s="35">
        <f t="shared" ca="1" si="346"/>
        <v>0</v>
      </c>
      <c r="Z949" s="35">
        <f t="shared" ca="1" si="357"/>
        <v>0</v>
      </c>
      <c r="AA949" s="42">
        <f t="shared" ca="1" si="358"/>
        <v>0</v>
      </c>
      <c r="AB949" s="42">
        <f t="shared" ca="1" si="359"/>
        <v>0</v>
      </c>
    </row>
    <row r="950" spans="2:28" x14ac:dyDescent="0.25">
      <c r="B950">
        <v>948</v>
      </c>
      <c r="C950" s="35">
        <f t="shared" ca="1" si="353"/>
        <v>-27000</v>
      </c>
      <c r="D950" s="46">
        <f ca="1">IF(AB949&gt;0,ROUND(PMT(EvalSheet!$F$92/12,EvalSheet!$F$96*12,-C950),5),0)</f>
        <v>0</v>
      </c>
      <c r="E950" s="6">
        <f t="shared" ca="1" si="347"/>
        <v>0</v>
      </c>
      <c r="F950" s="2">
        <f t="shared" ca="1" si="336"/>
        <v>0</v>
      </c>
      <c r="G950" s="80">
        <f t="shared" ca="1" si="337"/>
        <v>0</v>
      </c>
      <c r="H950" s="79">
        <f t="shared" ca="1" si="338"/>
        <v>0</v>
      </c>
      <c r="I950" s="80">
        <f t="shared" ca="1" si="339"/>
        <v>0</v>
      </c>
      <c r="J950" s="80">
        <f t="shared" ca="1" si="340"/>
        <v>0</v>
      </c>
      <c r="K950" s="6">
        <f t="shared" ca="1" si="348"/>
        <v>0</v>
      </c>
      <c r="L950" s="7">
        <v>0</v>
      </c>
      <c r="M950" s="7">
        <f t="shared" ca="1" si="349"/>
        <v>0</v>
      </c>
      <c r="N950" s="7">
        <f t="shared" ca="1" si="350"/>
        <v>0</v>
      </c>
      <c r="O950" s="7">
        <f t="shared" ca="1" si="351"/>
        <v>0</v>
      </c>
      <c r="P950" s="7">
        <f t="shared" ca="1" si="352"/>
        <v>0</v>
      </c>
      <c r="Q950" s="6">
        <f t="shared" ca="1" si="354"/>
        <v>0</v>
      </c>
      <c r="R950" s="7">
        <f t="shared" ca="1" si="355"/>
        <v>0</v>
      </c>
      <c r="S950" s="2">
        <f t="shared" ca="1" si="341"/>
        <v>0</v>
      </c>
      <c r="T950" s="80">
        <f t="shared" ca="1" si="342"/>
        <v>0</v>
      </c>
      <c r="U950" s="79">
        <f t="shared" ca="1" si="343"/>
        <v>0</v>
      </c>
      <c r="V950" s="80">
        <f t="shared" ca="1" si="344"/>
        <v>0</v>
      </c>
      <c r="W950" s="80">
        <f t="shared" ca="1" si="345"/>
        <v>0</v>
      </c>
      <c r="X950">
        <f t="shared" ca="1" si="356"/>
        <v>0</v>
      </c>
      <c r="Y950" s="35">
        <f t="shared" ca="1" si="346"/>
        <v>0</v>
      </c>
      <c r="Z950" s="35">
        <f t="shared" ca="1" si="357"/>
        <v>0</v>
      </c>
      <c r="AA950" s="42">
        <f t="shared" ca="1" si="358"/>
        <v>0</v>
      </c>
      <c r="AB950" s="42">
        <f t="shared" ca="1" si="359"/>
        <v>0</v>
      </c>
    </row>
    <row r="951" spans="2:28" x14ac:dyDescent="0.25">
      <c r="B951">
        <v>949</v>
      </c>
      <c r="C951" s="35">
        <f t="shared" ca="1" si="353"/>
        <v>-27000</v>
      </c>
      <c r="D951" s="46">
        <f ca="1">IF(AB950&gt;0,ROUND(PMT(EvalSheet!$F$92/12,EvalSheet!$F$96*12,-C951),5),0)</f>
        <v>0</v>
      </c>
      <c r="E951" s="6">
        <f t="shared" ca="1" si="347"/>
        <v>0</v>
      </c>
      <c r="F951" s="2">
        <f t="shared" ca="1" si="336"/>
        <v>0</v>
      </c>
      <c r="G951" s="80">
        <f t="shared" ca="1" si="337"/>
        <v>0</v>
      </c>
      <c r="H951" s="79">
        <f t="shared" ca="1" si="338"/>
        <v>0</v>
      </c>
      <c r="I951" s="80">
        <f t="shared" ca="1" si="339"/>
        <v>0</v>
      </c>
      <c r="J951" s="80">
        <f t="shared" ca="1" si="340"/>
        <v>0</v>
      </c>
      <c r="K951" s="6">
        <f t="shared" ca="1" si="348"/>
        <v>0</v>
      </c>
      <c r="L951" s="7">
        <v>0</v>
      </c>
      <c r="M951" s="7">
        <f t="shared" ca="1" si="349"/>
        <v>0</v>
      </c>
      <c r="N951" s="7">
        <f t="shared" ca="1" si="350"/>
        <v>0</v>
      </c>
      <c r="O951" s="7">
        <f t="shared" ca="1" si="351"/>
        <v>0</v>
      </c>
      <c r="P951" s="7">
        <f t="shared" ca="1" si="352"/>
        <v>0</v>
      </c>
      <c r="Q951" s="6">
        <f t="shared" ca="1" si="354"/>
        <v>0</v>
      </c>
      <c r="R951" s="7">
        <f t="shared" ca="1" si="355"/>
        <v>0</v>
      </c>
      <c r="S951" s="2">
        <f t="shared" ca="1" si="341"/>
        <v>0</v>
      </c>
      <c r="T951" s="80">
        <f t="shared" ca="1" si="342"/>
        <v>0</v>
      </c>
      <c r="U951" s="79">
        <f t="shared" ca="1" si="343"/>
        <v>0</v>
      </c>
      <c r="V951" s="80">
        <f t="shared" ca="1" si="344"/>
        <v>0</v>
      </c>
      <c r="W951" s="80">
        <f t="shared" ca="1" si="345"/>
        <v>0</v>
      </c>
      <c r="X951">
        <f t="shared" ca="1" si="356"/>
        <v>0</v>
      </c>
      <c r="Y951" s="35">
        <f t="shared" ca="1" si="346"/>
        <v>0</v>
      </c>
      <c r="Z951" s="35">
        <f t="shared" ca="1" si="357"/>
        <v>0</v>
      </c>
      <c r="AA951" s="42">
        <f t="shared" ca="1" si="358"/>
        <v>0</v>
      </c>
      <c r="AB951" s="42">
        <f t="shared" ca="1" si="359"/>
        <v>0</v>
      </c>
    </row>
    <row r="952" spans="2:28" x14ac:dyDescent="0.25">
      <c r="B952">
        <v>950</v>
      </c>
      <c r="C952" s="35">
        <f t="shared" ca="1" si="353"/>
        <v>-27000</v>
      </c>
      <c r="D952" s="46">
        <f ca="1">IF(AB951&gt;0,ROUND(PMT(EvalSheet!$F$92/12,EvalSheet!$F$96*12,-C952),5),0)</f>
        <v>0</v>
      </c>
      <c r="E952" s="6">
        <f t="shared" ca="1" si="347"/>
        <v>0</v>
      </c>
      <c r="F952" s="2">
        <f t="shared" ca="1" si="336"/>
        <v>0</v>
      </c>
      <c r="G952" s="80">
        <f t="shared" ca="1" si="337"/>
        <v>0</v>
      </c>
      <c r="H952" s="79">
        <f t="shared" ca="1" si="338"/>
        <v>0</v>
      </c>
      <c r="I952" s="80">
        <f t="shared" ca="1" si="339"/>
        <v>0</v>
      </c>
      <c r="J952" s="80">
        <f t="shared" ca="1" si="340"/>
        <v>0</v>
      </c>
      <c r="K952" s="6">
        <f t="shared" ca="1" si="348"/>
        <v>0</v>
      </c>
      <c r="L952" s="7">
        <v>0</v>
      </c>
      <c r="M952" s="7">
        <f t="shared" ca="1" si="349"/>
        <v>0</v>
      </c>
      <c r="N952" s="7">
        <f t="shared" ca="1" si="350"/>
        <v>0</v>
      </c>
      <c r="O952" s="7">
        <f t="shared" ca="1" si="351"/>
        <v>0</v>
      </c>
      <c r="P952" s="7">
        <f t="shared" ca="1" si="352"/>
        <v>0</v>
      </c>
      <c r="Q952" s="6">
        <f t="shared" ca="1" si="354"/>
        <v>0</v>
      </c>
      <c r="R952" s="7">
        <f t="shared" ca="1" si="355"/>
        <v>0</v>
      </c>
      <c r="S952" s="2">
        <f t="shared" ca="1" si="341"/>
        <v>0</v>
      </c>
      <c r="T952" s="80">
        <f t="shared" ca="1" si="342"/>
        <v>0</v>
      </c>
      <c r="U952" s="79">
        <f t="shared" ca="1" si="343"/>
        <v>0</v>
      </c>
      <c r="V952" s="80">
        <f t="shared" ca="1" si="344"/>
        <v>0</v>
      </c>
      <c r="W952" s="80">
        <f t="shared" ca="1" si="345"/>
        <v>0</v>
      </c>
      <c r="X952">
        <f t="shared" ca="1" si="356"/>
        <v>0</v>
      </c>
      <c r="Y952" s="35">
        <f t="shared" ca="1" si="346"/>
        <v>0</v>
      </c>
      <c r="Z952" s="35">
        <f t="shared" ca="1" si="357"/>
        <v>0</v>
      </c>
      <c r="AA952" s="42">
        <f t="shared" ca="1" si="358"/>
        <v>0</v>
      </c>
      <c r="AB952" s="42">
        <f t="shared" ca="1" si="359"/>
        <v>0</v>
      </c>
    </row>
    <row r="953" spans="2:28" x14ac:dyDescent="0.25">
      <c r="B953">
        <v>951</v>
      </c>
      <c r="C953" s="35">
        <f t="shared" ca="1" si="353"/>
        <v>-27000</v>
      </c>
      <c r="D953" s="46">
        <f ca="1">IF(AB952&gt;0,ROUND(PMT(EvalSheet!$F$92/12,EvalSheet!$F$96*12,-C953),5),0)</f>
        <v>0</v>
      </c>
      <c r="E953" s="6">
        <f t="shared" ca="1" si="347"/>
        <v>0</v>
      </c>
      <c r="F953" s="2">
        <f t="shared" ca="1" si="336"/>
        <v>0</v>
      </c>
      <c r="G953" s="80">
        <f t="shared" ca="1" si="337"/>
        <v>0</v>
      </c>
      <c r="H953" s="79">
        <f t="shared" ca="1" si="338"/>
        <v>0</v>
      </c>
      <c r="I953" s="80">
        <f t="shared" ca="1" si="339"/>
        <v>0</v>
      </c>
      <c r="J953" s="80">
        <f t="shared" ca="1" si="340"/>
        <v>0</v>
      </c>
      <c r="K953" s="6">
        <f t="shared" ca="1" si="348"/>
        <v>0</v>
      </c>
      <c r="L953" s="7">
        <v>0</v>
      </c>
      <c r="M953" s="7">
        <f t="shared" ca="1" si="349"/>
        <v>0</v>
      </c>
      <c r="N953" s="7">
        <f t="shared" ca="1" si="350"/>
        <v>0</v>
      </c>
      <c r="O953" s="7">
        <f t="shared" ca="1" si="351"/>
        <v>0</v>
      </c>
      <c r="P953" s="7">
        <f t="shared" ca="1" si="352"/>
        <v>0</v>
      </c>
      <c r="Q953" s="6">
        <f t="shared" ca="1" si="354"/>
        <v>0</v>
      </c>
      <c r="R953" s="7">
        <f t="shared" ca="1" si="355"/>
        <v>0</v>
      </c>
      <c r="S953" s="2">
        <f t="shared" ca="1" si="341"/>
        <v>0</v>
      </c>
      <c r="T953" s="80">
        <f t="shared" ca="1" si="342"/>
        <v>0</v>
      </c>
      <c r="U953" s="79">
        <f t="shared" ca="1" si="343"/>
        <v>0</v>
      </c>
      <c r="V953" s="80">
        <f t="shared" ca="1" si="344"/>
        <v>0</v>
      </c>
      <c r="W953" s="80">
        <f t="shared" ca="1" si="345"/>
        <v>0</v>
      </c>
      <c r="X953">
        <f t="shared" ca="1" si="356"/>
        <v>0</v>
      </c>
      <c r="Y953" s="35">
        <f t="shared" ca="1" si="346"/>
        <v>0</v>
      </c>
      <c r="Z953" s="35">
        <f t="shared" ca="1" si="357"/>
        <v>0</v>
      </c>
      <c r="AA953" s="42">
        <f t="shared" ca="1" si="358"/>
        <v>0</v>
      </c>
      <c r="AB953" s="42">
        <f t="shared" ca="1" si="359"/>
        <v>0</v>
      </c>
    </row>
    <row r="954" spans="2:28" x14ac:dyDescent="0.25">
      <c r="B954">
        <v>952</v>
      </c>
      <c r="C954" s="35">
        <f t="shared" ca="1" si="353"/>
        <v>-27000</v>
      </c>
      <c r="D954" s="46">
        <f ca="1">IF(AB953&gt;0,ROUND(PMT(EvalSheet!$F$92/12,EvalSheet!$F$96*12,-C954),5),0)</f>
        <v>0</v>
      </c>
      <c r="E954" s="6">
        <f t="shared" ca="1" si="347"/>
        <v>0</v>
      </c>
      <c r="F954" s="2">
        <f t="shared" ca="1" si="336"/>
        <v>0</v>
      </c>
      <c r="G954" s="80">
        <f t="shared" ca="1" si="337"/>
        <v>0</v>
      </c>
      <c r="H954" s="79">
        <f t="shared" ca="1" si="338"/>
        <v>0</v>
      </c>
      <c r="I954" s="80">
        <f t="shared" ca="1" si="339"/>
        <v>0</v>
      </c>
      <c r="J954" s="80">
        <f t="shared" ca="1" si="340"/>
        <v>0</v>
      </c>
      <c r="K954" s="6">
        <f t="shared" ca="1" si="348"/>
        <v>0</v>
      </c>
      <c r="L954" s="7">
        <v>0</v>
      </c>
      <c r="M954" s="7">
        <f t="shared" ca="1" si="349"/>
        <v>0</v>
      </c>
      <c r="N954" s="7">
        <f t="shared" ca="1" si="350"/>
        <v>0</v>
      </c>
      <c r="O954" s="7">
        <f t="shared" ca="1" si="351"/>
        <v>0</v>
      </c>
      <c r="P954" s="7">
        <f t="shared" ca="1" si="352"/>
        <v>0</v>
      </c>
      <c r="Q954" s="6">
        <f t="shared" ca="1" si="354"/>
        <v>0</v>
      </c>
      <c r="R954" s="7">
        <f t="shared" ca="1" si="355"/>
        <v>0</v>
      </c>
      <c r="S954" s="2">
        <f t="shared" ca="1" si="341"/>
        <v>0</v>
      </c>
      <c r="T954" s="80">
        <f t="shared" ca="1" si="342"/>
        <v>0</v>
      </c>
      <c r="U954" s="79">
        <f t="shared" ca="1" si="343"/>
        <v>0</v>
      </c>
      <c r="V954" s="80">
        <f t="shared" ca="1" si="344"/>
        <v>0</v>
      </c>
      <c r="W954" s="80">
        <f t="shared" ca="1" si="345"/>
        <v>0</v>
      </c>
      <c r="X954">
        <f t="shared" ca="1" si="356"/>
        <v>0</v>
      </c>
      <c r="Y954" s="35">
        <f t="shared" ca="1" si="346"/>
        <v>0</v>
      </c>
      <c r="Z954" s="35">
        <f t="shared" ca="1" si="357"/>
        <v>0</v>
      </c>
      <c r="AA954" s="42">
        <f t="shared" ca="1" si="358"/>
        <v>0</v>
      </c>
      <c r="AB954" s="42">
        <f t="shared" ca="1" si="359"/>
        <v>0</v>
      </c>
    </row>
    <row r="955" spans="2:28" x14ac:dyDescent="0.25">
      <c r="B955">
        <v>953</v>
      </c>
      <c r="C955" s="35">
        <f t="shared" ca="1" si="353"/>
        <v>-27000</v>
      </c>
      <c r="D955" s="46">
        <f ca="1">IF(AB954&gt;0,ROUND(PMT(EvalSheet!$F$92/12,EvalSheet!$F$96*12,-C955),5),0)</f>
        <v>0</v>
      </c>
      <c r="E955" s="6">
        <f t="shared" ca="1" si="347"/>
        <v>0</v>
      </c>
      <c r="F955" s="2">
        <f t="shared" ca="1" si="336"/>
        <v>0</v>
      </c>
      <c r="G955" s="80">
        <f t="shared" ca="1" si="337"/>
        <v>0</v>
      </c>
      <c r="H955" s="79">
        <f t="shared" ca="1" si="338"/>
        <v>0</v>
      </c>
      <c r="I955" s="80">
        <f t="shared" ca="1" si="339"/>
        <v>0</v>
      </c>
      <c r="J955" s="80">
        <f t="shared" ca="1" si="340"/>
        <v>0</v>
      </c>
      <c r="K955" s="6">
        <f t="shared" ca="1" si="348"/>
        <v>0</v>
      </c>
      <c r="L955" s="7">
        <v>0</v>
      </c>
      <c r="M955" s="7">
        <f t="shared" ca="1" si="349"/>
        <v>0</v>
      </c>
      <c r="N955" s="7">
        <f t="shared" ca="1" si="350"/>
        <v>0</v>
      </c>
      <c r="O955" s="7">
        <f t="shared" ca="1" si="351"/>
        <v>0</v>
      </c>
      <c r="P955" s="7">
        <f t="shared" ca="1" si="352"/>
        <v>0</v>
      </c>
      <c r="Q955" s="6">
        <f t="shared" ca="1" si="354"/>
        <v>0</v>
      </c>
      <c r="R955" s="7">
        <f t="shared" ca="1" si="355"/>
        <v>0</v>
      </c>
      <c r="S955" s="2">
        <f t="shared" ca="1" si="341"/>
        <v>0</v>
      </c>
      <c r="T955" s="80">
        <f t="shared" ca="1" si="342"/>
        <v>0</v>
      </c>
      <c r="U955" s="79">
        <f t="shared" ca="1" si="343"/>
        <v>0</v>
      </c>
      <c r="V955" s="80">
        <f t="shared" ca="1" si="344"/>
        <v>0</v>
      </c>
      <c r="W955" s="80">
        <f t="shared" ca="1" si="345"/>
        <v>0</v>
      </c>
      <c r="X955">
        <f t="shared" ca="1" si="356"/>
        <v>0</v>
      </c>
      <c r="Y955" s="35">
        <f t="shared" ca="1" si="346"/>
        <v>0</v>
      </c>
      <c r="Z955" s="35">
        <f t="shared" ca="1" si="357"/>
        <v>0</v>
      </c>
      <c r="AA955" s="42">
        <f t="shared" ca="1" si="358"/>
        <v>0</v>
      </c>
      <c r="AB955" s="42">
        <f t="shared" ca="1" si="359"/>
        <v>0</v>
      </c>
    </row>
    <row r="956" spans="2:28" x14ac:dyDescent="0.25">
      <c r="B956">
        <v>954</v>
      </c>
      <c r="C956" s="35">
        <f t="shared" ca="1" si="353"/>
        <v>-27000</v>
      </c>
      <c r="D956" s="46">
        <f ca="1">IF(AB955&gt;0,ROUND(PMT(EvalSheet!$F$92/12,EvalSheet!$F$96*12,-C956),5),0)</f>
        <v>0</v>
      </c>
      <c r="E956" s="6">
        <f t="shared" ca="1" si="347"/>
        <v>0</v>
      </c>
      <c r="F956" s="2">
        <f t="shared" ca="1" si="336"/>
        <v>0</v>
      </c>
      <c r="G956" s="80">
        <f t="shared" ca="1" si="337"/>
        <v>0</v>
      </c>
      <c r="H956" s="79">
        <f t="shared" ca="1" si="338"/>
        <v>0</v>
      </c>
      <c r="I956" s="80">
        <f t="shared" ca="1" si="339"/>
        <v>0</v>
      </c>
      <c r="J956" s="80">
        <f t="shared" ca="1" si="340"/>
        <v>0</v>
      </c>
      <c r="K956" s="6">
        <f t="shared" ca="1" si="348"/>
        <v>0</v>
      </c>
      <c r="L956" s="7">
        <v>0</v>
      </c>
      <c r="M956" s="7">
        <f t="shared" ca="1" si="349"/>
        <v>0</v>
      </c>
      <c r="N956" s="7">
        <f t="shared" ca="1" si="350"/>
        <v>0</v>
      </c>
      <c r="O956" s="7">
        <f t="shared" ca="1" si="351"/>
        <v>0</v>
      </c>
      <c r="P956" s="7">
        <f t="shared" ca="1" si="352"/>
        <v>0</v>
      </c>
      <c r="Q956" s="6">
        <f t="shared" ca="1" si="354"/>
        <v>0</v>
      </c>
      <c r="R956" s="7">
        <f t="shared" ca="1" si="355"/>
        <v>0</v>
      </c>
      <c r="S956" s="2">
        <f t="shared" ca="1" si="341"/>
        <v>0</v>
      </c>
      <c r="T956" s="80">
        <f t="shared" ca="1" si="342"/>
        <v>0</v>
      </c>
      <c r="U956" s="79">
        <f t="shared" ca="1" si="343"/>
        <v>0</v>
      </c>
      <c r="V956" s="80">
        <f t="shared" ca="1" si="344"/>
        <v>0</v>
      </c>
      <c r="W956" s="80">
        <f t="shared" ca="1" si="345"/>
        <v>0</v>
      </c>
      <c r="X956">
        <f t="shared" ca="1" si="356"/>
        <v>0</v>
      </c>
      <c r="Y956" s="35">
        <f t="shared" ca="1" si="346"/>
        <v>0</v>
      </c>
      <c r="Z956" s="35">
        <f t="shared" ca="1" si="357"/>
        <v>0</v>
      </c>
      <c r="AA956" s="42">
        <f t="shared" ca="1" si="358"/>
        <v>0</v>
      </c>
      <c r="AB956" s="42">
        <f t="shared" ca="1" si="359"/>
        <v>0</v>
      </c>
    </row>
    <row r="957" spans="2:28" x14ac:dyDescent="0.25">
      <c r="B957">
        <v>955</v>
      </c>
      <c r="C957" s="35">
        <f t="shared" ca="1" si="353"/>
        <v>-27000</v>
      </c>
      <c r="D957" s="46">
        <f ca="1">IF(AB956&gt;0,ROUND(PMT(EvalSheet!$F$92/12,EvalSheet!$F$96*12,-C957),5),0)</f>
        <v>0</v>
      </c>
      <c r="E957" s="6">
        <f t="shared" ca="1" si="347"/>
        <v>0</v>
      </c>
      <c r="F957" s="2">
        <f t="shared" ca="1" si="336"/>
        <v>0</v>
      </c>
      <c r="G957" s="80">
        <f t="shared" ca="1" si="337"/>
        <v>0</v>
      </c>
      <c r="H957" s="79">
        <f t="shared" ca="1" si="338"/>
        <v>0</v>
      </c>
      <c r="I957" s="80">
        <f t="shared" ca="1" si="339"/>
        <v>0</v>
      </c>
      <c r="J957" s="80">
        <f t="shared" ca="1" si="340"/>
        <v>0</v>
      </c>
      <c r="K957" s="6">
        <f t="shared" ca="1" si="348"/>
        <v>0</v>
      </c>
      <c r="L957" s="7">
        <v>0</v>
      </c>
      <c r="M957" s="7">
        <f t="shared" ca="1" si="349"/>
        <v>0</v>
      </c>
      <c r="N957" s="7">
        <f t="shared" ca="1" si="350"/>
        <v>0</v>
      </c>
      <c r="O957" s="7">
        <f t="shared" ca="1" si="351"/>
        <v>0</v>
      </c>
      <c r="P957" s="7">
        <f t="shared" ca="1" si="352"/>
        <v>0</v>
      </c>
      <c r="Q957" s="6">
        <f t="shared" ca="1" si="354"/>
        <v>0</v>
      </c>
      <c r="R957" s="7">
        <f t="shared" ca="1" si="355"/>
        <v>0</v>
      </c>
      <c r="S957" s="2">
        <f t="shared" ca="1" si="341"/>
        <v>0</v>
      </c>
      <c r="T957" s="80">
        <f t="shared" ca="1" si="342"/>
        <v>0</v>
      </c>
      <c r="U957" s="79">
        <f t="shared" ca="1" si="343"/>
        <v>0</v>
      </c>
      <c r="V957" s="80">
        <f t="shared" ca="1" si="344"/>
        <v>0</v>
      </c>
      <c r="W957" s="80">
        <f t="shared" ca="1" si="345"/>
        <v>0</v>
      </c>
      <c r="X957">
        <f t="shared" ca="1" si="356"/>
        <v>0</v>
      </c>
      <c r="Y957" s="35">
        <f t="shared" ca="1" si="346"/>
        <v>0</v>
      </c>
      <c r="Z957" s="35">
        <f t="shared" ca="1" si="357"/>
        <v>0</v>
      </c>
      <c r="AA957" s="42">
        <f t="shared" ca="1" si="358"/>
        <v>0</v>
      </c>
      <c r="AB957" s="42">
        <f t="shared" ca="1" si="359"/>
        <v>0</v>
      </c>
    </row>
    <row r="958" spans="2:28" x14ac:dyDescent="0.25">
      <c r="B958">
        <v>956</v>
      </c>
      <c r="C958" s="35">
        <f t="shared" ca="1" si="353"/>
        <v>-27000</v>
      </c>
      <c r="D958" s="46">
        <f ca="1">IF(AB957&gt;0,ROUND(PMT(EvalSheet!$F$92/12,EvalSheet!$F$96*12,-C958),5),0)</f>
        <v>0</v>
      </c>
      <c r="E958" s="6">
        <f t="shared" ca="1" si="347"/>
        <v>0</v>
      </c>
      <c r="F958" s="2">
        <f t="shared" ca="1" si="336"/>
        <v>0</v>
      </c>
      <c r="G958" s="80">
        <f t="shared" ca="1" si="337"/>
        <v>0</v>
      </c>
      <c r="H958" s="79">
        <f t="shared" ca="1" si="338"/>
        <v>0</v>
      </c>
      <c r="I958" s="80">
        <f t="shared" ca="1" si="339"/>
        <v>0</v>
      </c>
      <c r="J958" s="80">
        <f t="shared" ca="1" si="340"/>
        <v>0</v>
      </c>
      <c r="K958" s="6">
        <f t="shared" ca="1" si="348"/>
        <v>0</v>
      </c>
      <c r="L958" s="7">
        <v>0</v>
      </c>
      <c r="M958" s="7">
        <f t="shared" ca="1" si="349"/>
        <v>0</v>
      </c>
      <c r="N958" s="7">
        <f t="shared" ca="1" si="350"/>
        <v>0</v>
      </c>
      <c r="O958" s="7">
        <f t="shared" ca="1" si="351"/>
        <v>0</v>
      </c>
      <c r="P958" s="7">
        <f t="shared" ca="1" si="352"/>
        <v>0</v>
      </c>
      <c r="Q958" s="6">
        <f t="shared" ca="1" si="354"/>
        <v>0</v>
      </c>
      <c r="R958" s="7">
        <f t="shared" ca="1" si="355"/>
        <v>0</v>
      </c>
      <c r="S958" s="2">
        <f t="shared" ca="1" si="341"/>
        <v>0</v>
      </c>
      <c r="T958" s="80">
        <f t="shared" ca="1" si="342"/>
        <v>0</v>
      </c>
      <c r="U958" s="79">
        <f t="shared" ca="1" si="343"/>
        <v>0</v>
      </c>
      <c r="V958" s="80">
        <f t="shared" ca="1" si="344"/>
        <v>0</v>
      </c>
      <c r="W958" s="80">
        <f t="shared" ca="1" si="345"/>
        <v>0</v>
      </c>
      <c r="X958">
        <f t="shared" ca="1" si="356"/>
        <v>0</v>
      </c>
      <c r="Y958" s="35">
        <f t="shared" ca="1" si="346"/>
        <v>0</v>
      </c>
      <c r="Z958" s="35">
        <f t="shared" ca="1" si="357"/>
        <v>0</v>
      </c>
      <c r="AA958" s="42">
        <f t="shared" ca="1" si="358"/>
        <v>0</v>
      </c>
      <c r="AB958" s="42">
        <f t="shared" ca="1" si="359"/>
        <v>0</v>
      </c>
    </row>
    <row r="959" spans="2:28" x14ac:dyDescent="0.25">
      <c r="B959">
        <v>957</v>
      </c>
      <c r="C959" s="35">
        <f t="shared" ca="1" si="353"/>
        <v>-27000</v>
      </c>
      <c r="D959" s="46">
        <f ca="1">IF(AB958&gt;0,ROUND(PMT(EvalSheet!$F$92/12,EvalSheet!$F$96*12,-C959),5),0)</f>
        <v>0</v>
      </c>
      <c r="E959" s="6">
        <f t="shared" ca="1" si="347"/>
        <v>0</v>
      </c>
      <c r="F959" s="2">
        <f t="shared" ca="1" si="336"/>
        <v>0</v>
      </c>
      <c r="G959" s="80">
        <f t="shared" ca="1" si="337"/>
        <v>0</v>
      </c>
      <c r="H959" s="79">
        <f t="shared" ca="1" si="338"/>
        <v>0</v>
      </c>
      <c r="I959" s="80">
        <f t="shared" ca="1" si="339"/>
        <v>0</v>
      </c>
      <c r="J959" s="80">
        <f t="shared" ca="1" si="340"/>
        <v>0</v>
      </c>
      <c r="K959" s="6">
        <f t="shared" ca="1" si="348"/>
        <v>0</v>
      </c>
      <c r="L959" s="7">
        <v>0</v>
      </c>
      <c r="M959" s="7">
        <f t="shared" ca="1" si="349"/>
        <v>0</v>
      </c>
      <c r="N959" s="7">
        <f t="shared" ca="1" si="350"/>
        <v>0</v>
      </c>
      <c r="O959" s="7">
        <f t="shared" ca="1" si="351"/>
        <v>0</v>
      </c>
      <c r="P959" s="7">
        <f t="shared" ca="1" si="352"/>
        <v>0</v>
      </c>
      <c r="Q959" s="6">
        <f t="shared" ca="1" si="354"/>
        <v>0</v>
      </c>
      <c r="R959" s="7">
        <f t="shared" ca="1" si="355"/>
        <v>0</v>
      </c>
      <c r="S959" s="2">
        <f t="shared" ca="1" si="341"/>
        <v>0</v>
      </c>
      <c r="T959" s="80">
        <f t="shared" ca="1" si="342"/>
        <v>0</v>
      </c>
      <c r="U959" s="79">
        <f t="shared" ca="1" si="343"/>
        <v>0</v>
      </c>
      <c r="V959" s="80">
        <f t="shared" ca="1" si="344"/>
        <v>0</v>
      </c>
      <c r="W959" s="80">
        <f t="shared" ca="1" si="345"/>
        <v>0</v>
      </c>
      <c r="X959">
        <f t="shared" ca="1" si="356"/>
        <v>0</v>
      </c>
      <c r="Y959" s="35">
        <f t="shared" ca="1" si="346"/>
        <v>0</v>
      </c>
      <c r="Z959" s="35">
        <f t="shared" ca="1" si="357"/>
        <v>0</v>
      </c>
      <c r="AA959" s="42">
        <f t="shared" ca="1" si="358"/>
        <v>0</v>
      </c>
      <c r="AB959" s="42">
        <f t="shared" ca="1" si="359"/>
        <v>0</v>
      </c>
    </row>
    <row r="960" spans="2:28" x14ac:dyDescent="0.25">
      <c r="B960">
        <v>958</v>
      </c>
      <c r="C960" s="35">
        <f t="shared" ca="1" si="353"/>
        <v>-27000</v>
      </c>
      <c r="D960" s="46">
        <f ca="1">IF(AB959&gt;0,ROUND(PMT(EvalSheet!$F$92/12,EvalSheet!$F$96*12,-C960),5),0)</f>
        <v>0</v>
      </c>
      <c r="E960" s="6">
        <f t="shared" ca="1" si="347"/>
        <v>0</v>
      </c>
      <c r="F960" s="2">
        <f t="shared" ca="1" si="336"/>
        <v>0</v>
      </c>
      <c r="G960" s="80">
        <f t="shared" ca="1" si="337"/>
        <v>0</v>
      </c>
      <c r="H960" s="79">
        <f t="shared" ca="1" si="338"/>
        <v>0</v>
      </c>
      <c r="I960" s="80">
        <f t="shared" ca="1" si="339"/>
        <v>0</v>
      </c>
      <c r="J960" s="80">
        <f t="shared" ca="1" si="340"/>
        <v>0</v>
      </c>
      <c r="K960" s="6">
        <f t="shared" ca="1" si="348"/>
        <v>0</v>
      </c>
      <c r="L960" s="7">
        <v>0</v>
      </c>
      <c r="M960" s="7">
        <f t="shared" ca="1" si="349"/>
        <v>0</v>
      </c>
      <c r="N960" s="7">
        <f t="shared" ca="1" si="350"/>
        <v>0</v>
      </c>
      <c r="O960" s="7">
        <f t="shared" ca="1" si="351"/>
        <v>0</v>
      </c>
      <c r="P960" s="7">
        <f t="shared" ca="1" si="352"/>
        <v>0</v>
      </c>
      <c r="Q960" s="6">
        <f t="shared" ca="1" si="354"/>
        <v>0</v>
      </c>
      <c r="R960" s="7">
        <f t="shared" ca="1" si="355"/>
        <v>0</v>
      </c>
      <c r="S960" s="2">
        <f t="shared" ca="1" si="341"/>
        <v>0</v>
      </c>
      <c r="T960" s="80">
        <f t="shared" ca="1" si="342"/>
        <v>0</v>
      </c>
      <c r="U960" s="79">
        <f t="shared" ca="1" si="343"/>
        <v>0</v>
      </c>
      <c r="V960" s="80">
        <f t="shared" ca="1" si="344"/>
        <v>0</v>
      </c>
      <c r="W960" s="80">
        <f t="shared" ca="1" si="345"/>
        <v>0</v>
      </c>
      <c r="X960">
        <f t="shared" ca="1" si="356"/>
        <v>0</v>
      </c>
      <c r="Y960" s="35">
        <f t="shared" ca="1" si="346"/>
        <v>0</v>
      </c>
      <c r="Z960" s="35">
        <f t="shared" ca="1" si="357"/>
        <v>0</v>
      </c>
      <c r="AA960" s="42">
        <f t="shared" ca="1" si="358"/>
        <v>0</v>
      </c>
      <c r="AB960" s="42">
        <f t="shared" ca="1" si="359"/>
        <v>0</v>
      </c>
    </row>
    <row r="961" spans="2:28" x14ac:dyDescent="0.25">
      <c r="B961">
        <v>959</v>
      </c>
      <c r="C961" s="35">
        <f t="shared" ca="1" si="353"/>
        <v>-27000</v>
      </c>
      <c r="D961" s="46">
        <f ca="1">IF(AB960&gt;0,ROUND(PMT(EvalSheet!$F$92/12,EvalSheet!$F$96*12,-C961),5),0)</f>
        <v>0</v>
      </c>
      <c r="E961" s="6">
        <f t="shared" ca="1" si="347"/>
        <v>0</v>
      </c>
      <c r="F961" s="2">
        <f t="shared" ca="1" si="336"/>
        <v>0</v>
      </c>
      <c r="G961" s="80">
        <f t="shared" ca="1" si="337"/>
        <v>0</v>
      </c>
      <c r="H961" s="79">
        <f t="shared" ca="1" si="338"/>
        <v>0</v>
      </c>
      <c r="I961" s="80">
        <f t="shared" ca="1" si="339"/>
        <v>0</v>
      </c>
      <c r="J961" s="80">
        <f t="shared" ca="1" si="340"/>
        <v>0</v>
      </c>
      <c r="K961" s="6">
        <f t="shared" ca="1" si="348"/>
        <v>0</v>
      </c>
      <c r="L961" s="7">
        <v>0</v>
      </c>
      <c r="M961" s="7">
        <f t="shared" ca="1" si="349"/>
        <v>0</v>
      </c>
      <c r="N961" s="7">
        <f t="shared" ca="1" si="350"/>
        <v>0</v>
      </c>
      <c r="O961" s="7">
        <f t="shared" ca="1" si="351"/>
        <v>0</v>
      </c>
      <c r="P961" s="7">
        <f t="shared" ca="1" si="352"/>
        <v>0</v>
      </c>
      <c r="Q961" s="6">
        <f t="shared" ca="1" si="354"/>
        <v>0</v>
      </c>
      <c r="R961" s="7">
        <f t="shared" ca="1" si="355"/>
        <v>0</v>
      </c>
      <c r="S961" s="2">
        <f t="shared" ca="1" si="341"/>
        <v>0</v>
      </c>
      <c r="T961" s="80">
        <f t="shared" ca="1" si="342"/>
        <v>0</v>
      </c>
      <c r="U961" s="79">
        <f t="shared" ca="1" si="343"/>
        <v>0</v>
      </c>
      <c r="V961" s="80">
        <f t="shared" ca="1" si="344"/>
        <v>0</v>
      </c>
      <c r="W961" s="80">
        <f t="shared" ca="1" si="345"/>
        <v>0</v>
      </c>
      <c r="X961">
        <f t="shared" ca="1" si="356"/>
        <v>0</v>
      </c>
      <c r="Y961" s="35">
        <f t="shared" ca="1" si="346"/>
        <v>0</v>
      </c>
      <c r="Z961" s="35">
        <f t="shared" ca="1" si="357"/>
        <v>0</v>
      </c>
      <c r="AA961" s="42">
        <f t="shared" ca="1" si="358"/>
        <v>0</v>
      </c>
      <c r="AB961" s="42">
        <f t="shared" ca="1" si="359"/>
        <v>0</v>
      </c>
    </row>
    <row r="962" spans="2:28" x14ac:dyDescent="0.25">
      <c r="B962">
        <v>960</v>
      </c>
      <c r="C962" s="35">
        <f t="shared" ca="1" si="353"/>
        <v>-27000</v>
      </c>
      <c r="D962" s="46">
        <f ca="1">IF(AB961&gt;0,ROUND(PMT(EvalSheet!$F$92/12,EvalSheet!$F$96*12,-C962),5),0)</f>
        <v>0</v>
      </c>
      <c r="E962" s="6">
        <f t="shared" ca="1" si="347"/>
        <v>0</v>
      </c>
      <c r="F962" s="2">
        <f t="shared" ca="1" si="336"/>
        <v>0</v>
      </c>
      <c r="G962" s="80">
        <f t="shared" ca="1" si="337"/>
        <v>0</v>
      </c>
      <c r="H962" s="79">
        <f t="shared" ca="1" si="338"/>
        <v>0</v>
      </c>
      <c r="I962" s="80">
        <f t="shared" ca="1" si="339"/>
        <v>0</v>
      </c>
      <c r="J962" s="80">
        <f t="shared" ca="1" si="340"/>
        <v>0</v>
      </c>
      <c r="K962" s="6">
        <f t="shared" ca="1" si="348"/>
        <v>0</v>
      </c>
      <c r="L962" s="7">
        <v>0</v>
      </c>
      <c r="M962" s="7">
        <f t="shared" ca="1" si="349"/>
        <v>0</v>
      </c>
      <c r="N962" s="7">
        <f t="shared" ca="1" si="350"/>
        <v>0</v>
      </c>
      <c r="O962" s="7">
        <f t="shared" ca="1" si="351"/>
        <v>0</v>
      </c>
      <c r="P962" s="7">
        <f t="shared" ca="1" si="352"/>
        <v>0</v>
      </c>
      <c r="Q962" s="6">
        <f t="shared" ca="1" si="354"/>
        <v>0</v>
      </c>
      <c r="R962" s="7">
        <f t="shared" ca="1" si="355"/>
        <v>0</v>
      </c>
      <c r="S962" s="2">
        <f t="shared" ca="1" si="341"/>
        <v>0</v>
      </c>
      <c r="T962" s="80">
        <f t="shared" ca="1" si="342"/>
        <v>0</v>
      </c>
      <c r="U962" s="79">
        <f t="shared" ca="1" si="343"/>
        <v>0</v>
      </c>
      <c r="V962" s="80">
        <f t="shared" ca="1" si="344"/>
        <v>0</v>
      </c>
      <c r="W962" s="80">
        <f t="shared" ca="1" si="345"/>
        <v>0</v>
      </c>
      <c r="X962">
        <f t="shared" ca="1" si="356"/>
        <v>0</v>
      </c>
      <c r="Y962" s="35">
        <f t="shared" ca="1" si="346"/>
        <v>0</v>
      </c>
      <c r="Z962" s="35">
        <f t="shared" ca="1" si="357"/>
        <v>0</v>
      </c>
      <c r="AA962" s="42">
        <f t="shared" ca="1" si="358"/>
        <v>0</v>
      </c>
      <c r="AB962" s="42">
        <f t="shared" ca="1" si="359"/>
        <v>0</v>
      </c>
    </row>
    <row r="963" spans="2:28" x14ac:dyDescent="0.25">
      <c r="B963">
        <v>961</v>
      </c>
      <c r="C963" s="35">
        <f t="shared" ca="1" si="353"/>
        <v>-27000</v>
      </c>
      <c r="D963" s="46">
        <f ca="1">IF(AB962&gt;0,ROUND(PMT(EvalSheet!$F$92/12,EvalSheet!$F$96*12,-C963),5),0)</f>
        <v>0</v>
      </c>
      <c r="E963" s="6">
        <f t="shared" ca="1" si="347"/>
        <v>0</v>
      </c>
      <c r="F963" s="2">
        <f t="shared" ref="F963:F1006" ca="1" si="360">INT(E963)</f>
        <v>0</v>
      </c>
      <c r="G963" s="80">
        <f t="shared" ref="G963:G1006" ca="1" si="361">INT((E963-F963)*10)/10</f>
        <v>0</v>
      </c>
      <c r="H963" s="79">
        <f t="shared" ref="H963:H1006" ca="1" si="362">E963-F963-G963</f>
        <v>0</v>
      </c>
      <c r="I963" s="80">
        <f t="shared" ref="I963:I1006" ca="1" si="363">IF(OR(H963=0.05,H963=0),H963,IF(AND(H963&gt;0.051,H963&lt;0.1),0.1,IF(AND(H963&gt;0.001,H963&lt;0.05),0.05,H963)))</f>
        <v>0</v>
      </c>
      <c r="J963" s="80">
        <f t="shared" ref="J963:J1006" ca="1" si="364">F963+G963+I963</f>
        <v>0</v>
      </c>
      <c r="K963" s="6">
        <f t="shared" ca="1" si="348"/>
        <v>0</v>
      </c>
      <c r="L963" s="7">
        <v>0</v>
      </c>
      <c r="M963" s="7">
        <f t="shared" ca="1" si="349"/>
        <v>0</v>
      </c>
      <c r="N963" s="7">
        <f t="shared" ca="1" si="350"/>
        <v>0</v>
      </c>
      <c r="O963" s="7">
        <f t="shared" ca="1" si="351"/>
        <v>0</v>
      </c>
      <c r="P963" s="7">
        <f t="shared" ca="1" si="352"/>
        <v>0</v>
      </c>
      <c r="Q963" s="6">
        <f t="shared" ca="1" si="354"/>
        <v>0</v>
      </c>
      <c r="R963" s="7">
        <f t="shared" ca="1" si="355"/>
        <v>0</v>
      </c>
      <c r="S963" s="2">
        <f t="shared" ref="S963:S1006" ca="1" si="365">INT(R963)</f>
        <v>0</v>
      </c>
      <c r="T963" s="80">
        <f t="shared" ref="T963:T1006" ca="1" si="366">INT((R963-S963)*10)/10</f>
        <v>0</v>
      </c>
      <c r="U963" s="79">
        <f t="shared" ref="U963:U1006" ca="1" si="367">R963-S963-T963</f>
        <v>0</v>
      </c>
      <c r="V963" s="80">
        <f t="shared" ref="V963:V1006" ca="1" si="368">IF(OR(U963=0.05,U963=0),U963,IF(AND(U963&gt;0.051,U963&lt;0.1),0.1,IF(AND(U963&gt;0.001,U963&lt;0.05),0.05,U963)))</f>
        <v>0</v>
      </c>
      <c r="W963" s="80">
        <f t="shared" ref="W963:W1006" ca="1" si="369">S963+T963+V963</f>
        <v>0</v>
      </c>
      <c r="X963">
        <f t="shared" ca="1" si="356"/>
        <v>0</v>
      </c>
      <c r="Y963" s="35">
        <f t="shared" ca="1" si="346"/>
        <v>0</v>
      </c>
      <c r="Z963" s="35">
        <f t="shared" ca="1" si="357"/>
        <v>0</v>
      </c>
      <c r="AA963" s="42">
        <f t="shared" ca="1" si="358"/>
        <v>0</v>
      </c>
      <c r="AB963" s="42">
        <f t="shared" ca="1" si="359"/>
        <v>0</v>
      </c>
    </row>
    <row r="964" spans="2:28" x14ac:dyDescent="0.25">
      <c r="B964">
        <v>962</v>
      </c>
      <c r="C964" s="35">
        <f t="shared" ca="1" si="353"/>
        <v>-27000</v>
      </c>
      <c r="D964" s="46">
        <f ca="1">IF(AB963&gt;0,ROUND(PMT(EvalSheet!$F$92/12,EvalSheet!$F$96*12,-C964),5),0)</f>
        <v>0</v>
      </c>
      <c r="E964" s="6">
        <f t="shared" ca="1" si="347"/>
        <v>0</v>
      </c>
      <c r="F964" s="2">
        <f t="shared" ca="1" si="360"/>
        <v>0</v>
      </c>
      <c r="G964" s="80">
        <f t="shared" ca="1" si="361"/>
        <v>0</v>
      </c>
      <c r="H964" s="79">
        <f t="shared" ca="1" si="362"/>
        <v>0</v>
      </c>
      <c r="I964" s="80">
        <f t="shared" ca="1" si="363"/>
        <v>0</v>
      </c>
      <c r="J964" s="80">
        <f t="shared" ca="1" si="364"/>
        <v>0</v>
      </c>
      <c r="K964" s="6">
        <f t="shared" ca="1" si="348"/>
        <v>0</v>
      </c>
      <c r="L964" s="7">
        <v>0</v>
      </c>
      <c r="M964" s="7">
        <f t="shared" ca="1" si="349"/>
        <v>0</v>
      </c>
      <c r="N964" s="7">
        <f t="shared" ca="1" si="350"/>
        <v>0</v>
      </c>
      <c r="O964" s="7">
        <f t="shared" ca="1" si="351"/>
        <v>0</v>
      </c>
      <c r="P964" s="7">
        <f t="shared" ca="1" si="352"/>
        <v>0</v>
      </c>
      <c r="Q964" s="6">
        <f t="shared" ca="1" si="354"/>
        <v>0</v>
      </c>
      <c r="R964" s="7">
        <f t="shared" ca="1" si="355"/>
        <v>0</v>
      </c>
      <c r="S964" s="2">
        <f t="shared" ca="1" si="365"/>
        <v>0</v>
      </c>
      <c r="T964" s="80">
        <f t="shared" ca="1" si="366"/>
        <v>0</v>
      </c>
      <c r="U964" s="79">
        <f t="shared" ca="1" si="367"/>
        <v>0</v>
      </c>
      <c r="V964" s="80">
        <f t="shared" ca="1" si="368"/>
        <v>0</v>
      </c>
      <c r="W964" s="80">
        <f t="shared" ca="1" si="369"/>
        <v>0</v>
      </c>
      <c r="X964">
        <f t="shared" ca="1" si="356"/>
        <v>0</v>
      </c>
      <c r="Y964" s="35">
        <f t="shared" ref="Y964:Y1010" ca="1" si="370">ROUND(D964+J964+W964+X964,2)</f>
        <v>0</v>
      </c>
      <c r="Z964" s="35">
        <f t="shared" ca="1" si="357"/>
        <v>0</v>
      </c>
      <c r="AA964" s="42">
        <f t="shared" ca="1" si="358"/>
        <v>0</v>
      </c>
      <c r="AB964" s="42">
        <f t="shared" ca="1" si="359"/>
        <v>0</v>
      </c>
    </row>
    <row r="965" spans="2:28" x14ac:dyDescent="0.25">
      <c r="B965">
        <v>963</v>
      </c>
      <c r="C965" s="35">
        <f t="shared" ca="1" si="353"/>
        <v>-27000</v>
      </c>
      <c r="D965" s="46">
        <f ca="1">IF(AB964&gt;0,ROUND(PMT(EvalSheet!$F$92/12,EvalSheet!$F$96*12,-C965),5),0)</f>
        <v>0</v>
      </c>
      <c r="E965" s="6">
        <f t="shared" ref="E965:E1010" ca="1" si="371">IF(AB964&gt;0,ROUND(C965*$E$1/1000,2),0)</f>
        <v>0</v>
      </c>
      <c r="F965" s="2">
        <f t="shared" ca="1" si="360"/>
        <v>0</v>
      </c>
      <c r="G965" s="80">
        <f t="shared" ca="1" si="361"/>
        <v>0</v>
      </c>
      <c r="H965" s="79">
        <f t="shared" ca="1" si="362"/>
        <v>0</v>
      </c>
      <c r="I965" s="80">
        <f t="shared" ca="1" si="363"/>
        <v>0</v>
      </c>
      <c r="J965" s="80">
        <f t="shared" ca="1" si="364"/>
        <v>0</v>
      </c>
      <c r="K965" s="6">
        <f t="shared" ref="K965:K1010" ca="1" si="372">IF(AB964&gt;0,ROUND($D$1*$K$1,2),0)</f>
        <v>0</v>
      </c>
      <c r="L965" s="7">
        <v>0</v>
      </c>
      <c r="M965" s="7">
        <f t="shared" ref="M965:M1010" ca="1" si="373">IF(AB964&gt;0,ROUND($D$1*$M$1,2),0)</f>
        <v>0</v>
      </c>
      <c r="N965" s="7">
        <f t="shared" ref="N965:N1010" ca="1" si="374">IF(AB964&gt;0,ROUND($D$1*$N$1,2),0)</f>
        <v>0</v>
      </c>
      <c r="O965" s="7">
        <f t="shared" ref="O965:O1010" ca="1" si="375">IF(AB964&gt;0,ROUND($D$1*$O$1,2),0)</f>
        <v>0</v>
      </c>
      <c r="P965" s="7">
        <f t="shared" ref="P965:P1010" ca="1" si="376">IF(AB964&gt;0,ROUND($D$1*$P$1,2),0)</f>
        <v>0</v>
      </c>
      <c r="Q965" s="6">
        <f t="shared" ca="1" si="354"/>
        <v>0</v>
      </c>
      <c r="R965" s="7">
        <f t="shared" ca="1" si="355"/>
        <v>0</v>
      </c>
      <c r="S965" s="2">
        <f t="shared" ca="1" si="365"/>
        <v>0</v>
      </c>
      <c r="T965" s="80">
        <f t="shared" ca="1" si="366"/>
        <v>0</v>
      </c>
      <c r="U965" s="79">
        <f t="shared" ca="1" si="367"/>
        <v>0</v>
      </c>
      <c r="V965" s="80">
        <f t="shared" ca="1" si="368"/>
        <v>0</v>
      </c>
      <c r="W965" s="80">
        <f t="shared" ca="1" si="369"/>
        <v>0</v>
      </c>
      <c r="X965">
        <f t="shared" ca="1" si="356"/>
        <v>0</v>
      </c>
      <c r="Y965" s="35">
        <f t="shared" ca="1" si="370"/>
        <v>0</v>
      </c>
      <c r="Z965" s="35">
        <f t="shared" ca="1" si="357"/>
        <v>0</v>
      </c>
      <c r="AA965" s="42">
        <f t="shared" ca="1" si="358"/>
        <v>0</v>
      </c>
      <c r="AB965" s="42">
        <f t="shared" ca="1" si="359"/>
        <v>0</v>
      </c>
    </row>
    <row r="966" spans="2:28" x14ac:dyDescent="0.25">
      <c r="B966">
        <v>964</v>
      </c>
      <c r="C966" s="35">
        <f t="shared" ca="1" si="353"/>
        <v>-27000</v>
      </c>
      <c r="D966" s="46">
        <f ca="1">IF(AB965&gt;0,ROUND(PMT(EvalSheet!$F$92/12,EvalSheet!$F$96*12,-C966),5),0)</f>
        <v>0</v>
      </c>
      <c r="E966" s="6">
        <f t="shared" ca="1" si="371"/>
        <v>0</v>
      </c>
      <c r="F966" s="2">
        <f t="shared" ca="1" si="360"/>
        <v>0</v>
      </c>
      <c r="G966" s="80">
        <f t="shared" ca="1" si="361"/>
        <v>0</v>
      </c>
      <c r="H966" s="79">
        <f t="shared" ca="1" si="362"/>
        <v>0</v>
      </c>
      <c r="I966" s="80">
        <f t="shared" ca="1" si="363"/>
        <v>0</v>
      </c>
      <c r="J966" s="80">
        <f t="shared" ca="1" si="364"/>
        <v>0</v>
      </c>
      <c r="K966" s="6">
        <f t="shared" ca="1" si="372"/>
        <v>0</v>
      </c>
      <c r="L966" s="7">
        <v>0</v>
      </c>
      <c r="M966" s="7">
        <f t="shared" ca="1" si="373"/>
        <v>0</v>
      </c>
      <c r="N966" s="7">
        <f t="shared" ca="1" si="374"/>
        <v>0</v>
      </c>
      <c r="O966" s="7">
        <f t="shared" ca="1" si="375"/>
        <v>0</v>
      </c>
      <c r="P966" s="7">
        <f t="shared" ca="1" si="376"/>
        <v>0</v>
      </c>
      <c r="Q966" s="6">
        <f t="shared" ca="1" si="354"/>
        <v>0</v>
      </c>
      <c r="R966" s="7">
        <f t="shared" ca="1" si="355"/>
        <v>0</v>
      </c>
      <c r="S966" s="2">
        <f t="shared" ca="1" si="365"/>
        <v>0</v>
      </c>
      <c r="T966" s="80">
        <f t="shared" ca="1" si="366"/>
        <v>0</v>
      </c>
      <c r="U966" s="79">
        <f t="shared" ca="1" si="367"/>
        <v>0</v>
      </c>
      <c r="V966" s="80">
        <f t="shared" ca="1" si="368"/>
        <v>0</v>
      </c>
      <c r="W966" s="80">
        <f t="shared" ca="1" si="369"/>
        <v>0</v>
      </c>
      <c r="X966">
        <f t="shared" ca="1" si="356"/>
        <v>0</v>
      </c>
      <c r="Y966" s="35">
        <f t="shared" ca="1" si="370"/>
        <v>0</v>
      </c>
      <c r="Z966" s="35">
        <f t="shared" ca="1" si="357"/>
        <v>0</v>
      </c>
      <c r="AA966" s="42">
        <f t="shared" ca="1" si="358"/>
        <v>0</v>
      </c>
      <c r="AB966" s="42">
        <f t="shared" ca="1" si="359"/>
        <v>0</v>
      </c>
    </row>
    <row r="967" spans="2:28" x14ac:dyDescent="0.25">
      <c r="B967">
        <v>965</v>
      </c>
      <c r="C967" s="35">
        <f t="shared" ref="C967:C1008" ca="1" si="377">IF(AB966&gt;0,C966-1000,C966)</f>
        <v>-27000</v>
      </c>
      <c r="D967" s="46">
        <f ca="1">IF(AB966&gt;0,ROUND(PMT(EvalSheet!$F$92/12,EvalSheet!$F$96*12,-C967),5),0)</f>
        <v>0</v>
      </c>
      <c r="E967" s="6">
        <f t="shared" ca="1" si="371"/>
        <v>0</v>
      </c>
      <c r="F967" s="2">
        <f t="shared" ca="1" si="360"/>
        <v>0</v>
      </c>
      <c r="G967" s="80">
        <f t="shared" ca="1" si="361"/>
        <v>0</v>
      </c>
      <c r="H967" s="79">
        <f t="shared" ca="1" si="362"/>
        <v>0</v>
      </c>
      <c r="I967" s="80">
        <f t="shared" ca="1" si="363"/>
        <v>0</v>
      </c>
      <c r="J967" s="80">
        <f t="shared" ca="1" si="364"/>
        <v>0</v>
      </c>
      <c r="K967" s="6">
        <f t="shared" ca="1" si="372"/>
        <v>0</v>
      </c>
      <c r="L967" s="7">
        <v>0</v>
      </c>
      <c r="M967" s="7">
        <f t="shared" ca="1" si="373"/>
        <v>0</v>
      </c>
      <c r="N967" s="7">
        <f t="shared" ca="1" si="374"/>
        <v>0</v>
      </c>
      <c r="O967" s="7">
        <f t="shared" ca="1" si="375"/>
        <v>0</v>
      </c>
      <c r="P967" s="7">
        <f t="shared" ca="1" si="376"/>
        <v>0</v>
      </c>
      <c r="Q967" s="6">
        <f t="shared" ref="Q967:Q1008" ca="1" si="378">IF(AB966&gt;0,K967+SUM(M967:P967),0)</f>
        <v>0</v>
      </c>
      <c r="R967" s="7">
        <f t="shared" ref="R967:R1008" ca="1" si="379">IF(AB966&gt;0,ROUND(Q967/12,2),0)</f>
        <v>0</v>
      </c>
      <c r="S967" s="2">
        <f t="shared" ca="1" si="365"/>
        <v>0</v>
      </c>
      <c r="T967" s="80">
        <f t="shared" ca="1" si="366"/>
        <v>0</v>
      </c>
      <c r="U967" s="79">
        <f t="shared" ca="1" si="367"/>
        <v>0</v>
      </c>
      <c r="V967" s="80">
        <f t="shared" ca="1" si="368"/>
        <v>0</v>
      </c>
      <c r="W967" s="80">
        <f t="shared" ca="1" si="369"/>
        <v>0</v>
      </c>
      <c r="X967">
        <f t="shared" ref="X967:X1008" ca="1" si="380">IF(AB966&gt;0,X966,0)</f>
        <v>0</v>
      </c>
      <c r="Y967" s="35">
        <f t="shared" ca="1" si="370"/>
        <v>0</v>
      </c>
      <c r="Z967" s="35">
        <f t="shared" ref="Z967:Z1008" ca="1" si="381">IF(AND(Y967&gt;0,Y968=0),Y967,0)</f>
        <v>0</v>
      </c>
      <c r="AA967" s="42">
        <f t="shared" ref="AA967:AA1008" ca="1" si="382">IF(AB966&gt;0,AA966,0)</f>
        <v>0</v>
      </c>
      <c r="AB967" s="42">
        <f t="shared" ref="AB967:AB1008" ca="1" si="383">IF(ROUND(Y967-AA967,2)&gt;0,ROUND(Y967-AA967,2),0)</f>
        <v>0</v>
      </c>
    </row>
    <row r="968" spans="2:28" x14ac:dyDescent="0.25">
      <c r="B968">
        <v>966</v>
      </c>
      <c r="C968" s="35">
        <f t="shared" ca="1" si="377"/>
        <v>-27000</v>
      </c>
      <c r="D968" s="46">
        <f ca="1">IF(AB967&gt;0,ROUND(PMT(EvalSheet!$F$92/12,EvalSheet!$F$96*12,-C968),5),0)</f>
        <v>0</v>
      </c>
      <c r="E968" s="6">
        <f t="shared" ca="1" si="371"/>
        <v>0</v>
      </c>
      <c r="F968" s="2">
        <f t="shared" ca="1" si="360"/>
        <v>0</v>
      </c>
      <c r="G968" s="80">
        <f t="shared" ca="1" si="361"/>
        <v>0</v>
      </c>
      <c r="H968" s="79">
        <f t="shared" ca="1" si="362"/>
        <v>0</v>
      </c>
      <c r="I968" s="80">
        <f t="shared" ca="1" si="363"/>
        <v>0</v>
      </c>
      <c r="J968" s="80">
        <f t="shared" ca="1" si="364"/>
        <v>0</v>
      </c>
      <c r="K968" s="6">
        <f t="shared" ca="1" si="372"/>
        <v>0</v>
      </c>
      <c r="L968" s="7">
        <v>0</v>
      </c>
      <c r="M968" s="7">
        <f t="shared" ca="1" si="373"/>
        <v>0</v>
      </c>
      <c r="N968" s="7">
        <f t="shared" ca="1" si="374"/>
        <v>0</v>
      </c>
      <c r="O968" s="7">
        <f t="shared" ca="1" si="375"/>
        <v>0</v>
      </c>
      <c r="P968" s="7">
        <f t="shared" ca="1" si="376"/>
        <v>0</v>
      </c>
      <c r="Q968" s="6">
        <f t="shared" ca="1" si="378"/>
        <v>0</v>
      </c>
      <c r="R968" s="7">
        <f t="shared" ca="1" si="379"/>
        <v>0</v>
      </c>
      <c r="S968" s="2">
        <f t="shared" ca="1" si="365"/>
        <v>0</v>
      </c>
      <c r="T968" s="80">
        <f t="shared" ca="1" si="366"/>
        <v>0</v>
      </c>
      <c r="U968" s="79">
        <f t="shared" ca="1" si="367"/>
        <v>0</v>
      </c>
      <c r="V968" s="80">
        <f t="shared" ca="1" si="368"/>
        <v>0</v>
      </c>
      <c r="W968" s="80">
        <f t="shared" ca="1" si="369"/>
        <v>0</v>
      </c>
      <c r="X968">
        <f t="shared" ca="1" si="380"/>
        <v>0</v>
      </c>
      <c r="Y968" s="35">
        <f t="shared" ca="1" si="370"/>
        <v>0</v>
      </c>
      <c r="Z968" s="35">
        <f t="shared" ca="1" si="381"/>
        <v>0</v>
      </c>
      <c r="AA968" s="42">
        <f t="shared" ca="1" si="382"/>
        <v>0</v>
      </c>
      <c r="AB968" s="42">
        <f t="shared" ca="1" si="383"/>
        <v>0</v>
      </c>
    </row>
    <row r="969" spans="2:28" x14ac:dyDescent="0.25">
      <c r="B969">
        <v>967</v>
      </c>
      <c r="C969" s="35">
        <f t="shared" ca="1" si="377"/>
        <v>-27000</v>
      </c>
      <c r="D969" s="46">
        <f ca="1">IF(AB968&gt;0,ROUND(PMT(EvalSheet!$F$92/12,EvalSheet!$F$96*12,-C969),5),0)</f>
        <v>0</v>
      </c>
      <c r="E969" s="6">
        <f t="shared" ca="1" si="371"/>
        <v>0</v>
      </c>
      <c r="F969" s="2">
        <f t="shared" ca="1" si="360"/>
        <v>0</v>
      </c>
      <c r="G969" s="80">
        <f t="shared" ca="1" si="361"/>
        <v>0</v>
      </c>
      <c r="H969" s="79">
        <f t="shared" ca="1" si="362"/>
        <v>0</v>
      </c>
      <c r="I969" s="80">
        <f t="shared" ca="1" si="363"/>
        <v>0</v>
      </c>
      <c r="J969" s="80">
        <f t="shared" ca="1" si="364"/>
        <v>0</v>
      </c>
      <c r="K969" s="6">
        <f t="shared" ca="1" si="372"/>
        <v>0</v>
      </c>
      <c r="L969" s="7">
        <v>0</v>
      </c>
      <c r="M969" s="7">
        <f t="shared" ca="1" si="373"/>
        <v>0</v>
      </c>
      <c r="N969" s="7">
        <f t="shared" ca="1" si="374"/>
        <v>0</v>
      </c>
      <c r="O969" s="7">
        <f t="shared" ca="1" si="375"/>
        <v>0</v>
      </c>
      <c r="P969" s="7">
        <f t="shared" ca="1" si="376"/>
        <v>0</v>
      </c>
      <c r="Q969" s="6">
        <f t="shared" ca="1" si="378"/>
        <v>0</v>
      </c>
      <c r="R969" s="7">
        <f t="shared" ca="1" si="379"/>
        <v>0</v>
      </c>
      <c r="S969" s="2">
        <f t="shared" ca="1" si="365"/>
        <v>0</v>
      </c>
      <c r="T969" s="80">
        <f t="shared" ca="1" si="366"/>
        <v>0</v>
      </c>
      <c r="U969" s="79">
        <f t="shared" ca="1" si="367"/>
        <v>0</v>
      </c>
      <c r="V969" s="80">
        <f t="shared" ca="1" si="368"/>
        <v>0</v>
      </c>
      <c r="W969" s="80">
        <f t="shared" ca="1" si="369"/>
        <v>0</v>
      </c>
      <c r="X969">
        <f t="shared" ca="1" si="380"/>
        <v>0</v>
      </c>
      <c r="Y969" s="35">
        <f t="shared" ca="1" si="370"/>
        <v>0</v>
      </c>
      <c r="Z969" s="35">
        <f t="shared" ca="1" si="381"/>
        <v>0</v>
      </c>
      <c r="AA969" s="42">
        <f t="shared" ca="1" si="382"/>
        <v>0</v>
      </c>
      <c r="AB969" s="42">
        <f t="shared" ca="1" si="383"/>
        <v>0</v>
      </c>
    </row>
    <row r="970" spans="2:28" x14ac:dyDescent="0.25">
      <c r="B970">
        <v>968</v>
      </c>
      <c r="C970" s="35">
        <f t="shared" ca="1" si="377"/>
        <v>-27000</v>
      </c>
      <c r="D970" s="46">
        <f ca="1">IF(AB969&gt;0,ROUND(PMT(EvalSheet!$F$92/12,EvalSheet!$F$96*12,-C970),5),0)</f>
        <v>0</v>
      </c>
      <c r="E970" s="6">
        <f t="shared" ca="1" si="371"/>
        <v>0</v>
      </c>
      <c r="F970" s="2">
        <f t="shared" ca="1" si="360"/>
        <v>0</v>
      </c>
      <c r="G970" s="80">
        <f t="shared" ca="1" si="361"/>
        <v>0</v>
      </c>
      <c r="H970" s="79">
        <f t="shared" ca="1" si="362"/>
        <v>0</v>
      </c>
      <c r="I970" s="80">
        <f t="shared" ca="1" si="363"/>
        <v>0</v>
      </c>
      <c r="J970" s="80">
        <f t="shared" ca="1" si="364"/>
        <v>0</v>
      </c>
      <c r="K970" s="6">
        <f t="shared" ca="1" si="372"/>
        <v>0</v>
      </c>
      <c r="L970" s="7">
        <v>0</v>
      </c>
      <c r="M970" s="7">
        <f t="shared" ca="1" si="373"/>
        <v>0</v>
      </c>
      <c r="N970" s="7">
        <f t="shared" ca="1" si="374"/>
        <v>0</v>
      </c>
      <c r="O970" s="7">
        <f t="shared" ca="1" si="375"/>
        <v>0</v>
      </c>
      <c r="P970" s="7">
        <f t="shared" ca="1" si="376"/>
        <v>0</v>
      </c>
      <c r="Q970" s="6">
        <f t="shared" ca="1" si="378"/>
        <v>0</v>
      </c>
      <c r="R970" s="7">
        <f t="shared" ca="1" si="379"/>
        <v>0</v>
      </c>
      <c r="S970" s="2">
        <f t="shared" ca="1" si="365"/>
        <v>0</v>
      </c>
      <c r="T970" s="80">
        <f t="shared" ca="1" si="366"/>
        <v>0</v>
      </c>
      <c r="U970" s="79">
        <f t="shared" ca="1" si="367"/>
        <v>0</v>
      </c>
      <c r="V970" s="80">
        <f t="shared" ca="1" si="368"/>
        <v>0</v>
      </c>
      <c r="W970" s="80">
        <f t="shared" ca="1" si="369"/>
        <v>0</v>
      </c>
      <c r="X970">
        <f t="shared" ca="1" si="380"/>
        <v>0</v>
      </c>
      <c r="Y970" s="35">
        <f t="shared" ca="1" si="370"/>
        <v>0</v>
      </c>
      <c r="Z970" s="35">
        <f t="shared" ca="1" si="381"/>
        <v>0</v>
      </c>
      <c r="AA970" s="42">
        <f t="shared" ca="1" si="382"/>
        <v>0</v>
      </c>
      <c r="AB970" s="42">
        <f t="shared" ca="1" si="383"/>
        <v>0</v>
      </c>
    </row>
    <row r="971" spans="2:28" x14ac:dyDescent="0.25">
      <c r="B971">
        <v>969</v>
      </c>
      <c r="C971" s="35">
        <f t="shared" ca="1" si="377"/>
        <v>-27000</v>
      </c>
      <c r="D971" s="46">
        <f ca="1">IF(AB970&gt;0,ROUND(PMT(EvalSheet!$F$92/12,EvalSheet!$F$96*12,-C971),5),0)</f>
        <v>0</v>
      </c>
      <c r="E971" s="6">
        <f t="shared" ca="1" si="371"/>
        <v>0</v>
      </c>
      <c r="F971" s="2">
        <f t="shared" ca="1" si="360"/>
        <v>0</v>
      </c>
      <c r="G971" s="80">
        <f t="shared" ca="1" si="361"/>
        <v>0</v>
      </c>
      <c r="H971" s="79">
        <f t="shared" ca="1" si="362"/>
        <v>0</v>
      </c>
      <c r="I971" s="80">
        <f t="shared" ca="1" si="363"/>
        <v>0</v>
      </c>
      <c r="J971" s="80">
        <f t="shared" ca="1" si="364"/>
        <v>0</v>
      </c>
      <c r="K971" s="6">
        <f t="shared" ca="1" si="372"/>
        <v>0</v>
      </c>
      <c r="L971" s="7">
        <v>0</v>
      </c>
      <c r="M971" s="7">
        <f t="shared" ca="1" si="373"/>
        <v>0</v>
      </c>
      <c r="N971" s="7">
        <f t="shared" ca="1" si="374"/>
        <v>0</v>
      </c>
      <c r="O971" s="7">
        <f t="shared" ca="1" si="375"/>
        <v>0</v>
      </c>
      <c r="P971" s="7">
        <f t="shared" ca="1" si="376"/>
        <v>0</v>
      </c>
      <c r="Q971" s="6">
        <f t="shared" ca="1" si="378"/>
        <v>0</v>
      </c>
      <c r="R971" s="7">
        <f t="shared" ca="1" si="379"/>
        <v>0</v>
      </c>
      <c r="S971" s="2">
        <f t="shared" ca="1" si="365"/>
        <v>0</v>
      </c>
      <c r="T971" s="80">
        <f t="shared" ca="1" si="366"/>
        <v>0</v>
      </c>
      <c r="U971" s="79">
        <f t="shared" ca="1" si="367"/>
        <v>0</v>
      </c>
      <c r="V971" s="80">
        <f t="shared" ca="1" si="368"/>
        <v>0</v>
      </c>
      <c r="W971" s="80">
        <f t="shared" ca="1" si="369"/>
        <v>0</v>
      </c>
      <c r="X971">
        <f t="shared" ca="1" si="380"/>
        <v>0</v>
      </c>
      <c r="Y971" s="35">
        <f t="shared" ca="1" si="370"/>
        <v>0</v>
      </c>
      <c r="Z971" s="35">
        <f t="shared" ca="1" si="381"/>
        <v>0</v>
      </c>
      <c r="AA971" s="42">
        <f t="shared" ca="1" si="382"/>
        <v>0</v>
      </c>
      <c r="AB971" s="42">
        <f t="shared" ca="1" si="383"/>
        <v>0</v>
      </c>
    </row>
    <row r="972" spans="2:28" x14ac:dyDescent="0.25">
      <c r="B972">
        <v>970</v>
      </c>
      <c r="C972" s="35">
        <f t="shared" ca="1" si="377"/>
        <v>-27000</v>
      </c>
      <c r="D972" s="46">
        <f ca="1">IF(AB971&gt;0,ROUND(PMT(EvalSheet!$F$92/12,EvalSheet!$F$96*12,-C972),5),0)</f>
        <v>0</v>
      </c>
      <c r="E972" s="6">
        <f t="shared" ca="1" si="371"/>
        <v>0</v>
      </c>
      <c r="F972" s="2">
        <f t="shared" ca="1" si="360"/>
        <v>0</v>
      </c>
      <c r="G972" s="80">
        <f t="shared" ca="1" si="361"/>
        <v>0</v>
      </c>
      <c r="H972" s="79">
        <f t="shared" ca="1" si="362"/>
        <v>0</v>
      </c>
      <c r="I972" s="80">
        <f t="shared" ca="1" si="363"/>
        <v>0</v>
      </c>
      <c r="J972" s="80">
        <f t="shared" ca="1" si="364"/>
        <v>0</v>
      </c>
      <c r="K972" s="6">
        <f t="shared" ca="1" si="372"/>
        <v>0</v>
      </c>
      <c r="L972" s="7">
        <v>0</v>
      </c>
      <c r="M972" s="7">
        <f t="shared" ca="1" si="373"/>
        <v>0</v>
      </c>
      <c r="N972" s="7">
        <f t="shared" ca="1" si="374"/>
        <v>0</v>
      </c>
      <c r="O972" s="7">
        <f t="shared" ca="1" si="375"/>
        <v>0</v>
      </c>
      <c r="P972" s="7">
        <f t="shared" ca="1" si="376"/>
        <v>0</v>
      </c>
      <c r="Q972" s="6">
        <f t="shared" ca="1" si="378"/>
        <v>0</v>
      </c>
      <c r="R972" s="7">
        <f t="shared" ca="1" si="379"/>
        <v>0</v>
      </c>
      <c r="S972" s="2">
        <f t="shared" ca="1" si="365"/>
        <v>0</v>
      </c>
      <c r="T972" s="80">
        <f t="shared" ca="1" si="366"/>
        <v>0</v>
      </c>
      <c r="U972" s="79">
        <f t="shared" ca="1" si="367"/>
        <v>0</v>
      </c>
      <c r="V972" s="80">
        <f t="shared" ca="1" si="368"/>
        <v>0</v>
      </c>
      <c r="W972" s="80">
        <f t="shared" ca="1" si="369"/>
        <v>0</v>
      </c>
      <c r="X972">
        <f t="shared" ca="1" si="380"/>
        <v>0</v>
      </c>
      <c r="Y972" s="35">
        <f t="shared" ca="1" si="370"/>
        <v>0</v>
      </c>
      <c r="Z972" s="35">
        <f t="shared" ca="1" si="381"/>
        <v>0</v>
      </c>
      <c r="AA972" s="42">
        <f t="shared" ca="1" si="382"/>
        <v>0</v>
      </c>
      <c r="AB972" s="42">
        <f t="shared" ca="1" si="383"/>
        <v>0</v>
      </c>
    </row>
    <row r="973" spans="2:28" x14ac:dyDescent="0.25">
      <c r="B973">
        <v>971</v>
      </c>
      <c r="C973" s="35">
        <f t="shared" ca="1" si="377"/>
        <v>-27000</v>
      </c>
      <c r="D973" s="46">
        <f ca="1">IF(AB972&gt;0,ROUND(PMT(EvalSheet!$F$92/12,EvalSheet!$F$96*12,-C973),5),0)</f>
        <v>0</v>
      </c>
      <c r="E973" s="6">
        <f t="shared" ca="1" si="371"/>
        <v>0</v>
      </c>
      <c r="F973" s="2">
        <f t="shared" ca="1" si="360"/>
        <v>0</v>
      </c>
      <c r="G973" s="80">
        <f t="shared" ca="1" si="361"/>
        <v>0</v>
      </c>
      <c r="H973" s="79">
        <f t="shared" ca="1" si="362"/>
        <v>0</v>
      </c>
      <c r="I973" s="80">
        <f t="shared" ca="1" si="363"/>
        <v>0</v>
      </c>
      <c r="J973" s="80">
        <f t="shared" ca="1" si="364"/>
        <v>0</v>
      </c>
      <c r="K973" s="6">
        <f t="shared" ca="1" si="372"/>
        <v>0</v>
      </c>
      <c r="L973" s="7">
        <v>0</v>
      </c>
      <c r="M973" s="7">
        <f t="shared" ca="1" si="373"/>
        <v>0</v>
      </c>
      <c r="N973" s="7">
        <f t="shared" ca="1" si="374"/>
        <v>0</v>
      </c>
      <c r="O973" s="7">
        <f t="shared" ca="1" si="375"/>
        <v>0</v>
      </c>
      <c r="P973" s="7">
        <f t="shared" ca="1" si="376"/>
        <v>0</v>
      </c>
      <c r="Q973" s="6">
        <f t="shared" ca="1" si="378"/>
        <v>0</v>
      </c>
      <c r="R973" s="7">
        <f t="shared" ca="1" si="379"/>
        <v>0</v>
      </c>
      <c r="S973" s="2">
        <f t="shared" ca="1" si="365"/>
        <v>0</v>
      </c>
      <c r="T973" s="80">
        <f t="shared" ca="1" si="366"/>
        <v>0</v>
      </c>
      <c r="U973" s="79">
        <f t="shared" ca="1" si="367"/>
        <v>0</v>
      </c>
      <c r="V973" s="80">
        <f t="shared" ca="1" si="368"/>
        <v>0</v>
      </c>
      <c r="W973" s="80">
        <f t="shared" ca="1" si="369"/>
        <v>0</v>
      </c>
      <c r="X973">
        <f t="shared" ca="1" si="380"/>
        <v>0</v>
      </c>
      <c r="Y973" s="35">
        <f t="shared" ca="1" si="370"/>
        <v>0</v>
      </c>
      <c r="Z973" s="35">
        <f t="shared" ca="1" si="381"/>
        <v>0</v>
      </c>
      <c r="AA973" s="42">
        <f t="shared" ca="1" si="382"/>
        <v>0</v>
      </c>
      <c r="AB973" s="42">
        <f t="shared" ca="1" si="383"/>
        <v>0</v>
      </c>
    </row>
    <row r="974" spans="2:28" x14ac:dyDescent="0.25">
      <c r="B974">
        <v>972</v>
      </c>
      <c r="C974" s="35">
        <f t="shared" ca="1" si="377"/>
        <v>-27000</v>
      </c>
      <c r="D974" s="46">
        <f ca="1">IF(AB973&gt;0,ROUND(PMT(EvalSheet!$F$92/12,EvalSheet!$F$96*12,-C974),5),0)</f>
        <v>0</v>
      </c>
      <c r="E974" s="6">
        <f t="shared" ca="1" si="371"/>
        <v>0</v>
      </c>
      <c r="F974" s="2">
        <f t="shared" ca="1" si="360"/>
        <v>0</v>
      </c>
      <c r="G974" s="80">
        <f t="shared" ca="1" si="361"/>
        <v>0</v>
      </c>
      <c r="H974" s="79">
        <f t="shared" ca="1" si="362"/>
        <v>0</v>
      </c>
      <c r="I974" s="80">
        <f t="shared" ca="1" si="363"/>
        <v>0</v>
      </c>
      <c r="J974" s="80">
        <f t="shared" ca="1" si="364"/>
        <v>0</v>
      </c>
      <c r="K974" s="6">
        <f t="shared" ca="1" si="372"/>
        <v>0</v>
      </c>
      <c r="L974" s="7">
        <v>0</v>
      </c>
      <c r="M974" s="7">
        <f t="shared" ca="1" si="373"/>
        <v>0</v>
      </c>
      <c r="N974" s="7">
        <f t="shared" ca="1" si="374"/>
        <v>0</v>
      </c>
      <c r="O974" s="7">
        <f t="shared" ca="1" si="375"/>
        <v>0</v>
      </c>
      <c r="P974" s="7">
        <f t="shared" ca="1" si="376"/>
        <v>0</v>
      </c>
      <c r="Q974" s="6">
        <f t="shared" ca="1" si="378"/>
        <v>0</v>
      </c>
      <c r="R974" s="7">
        <f t="shared" ca="1" si="379"/>
        <v>0</v>
      </c>
      <c r="S974" s="2">
        <f t="shared" ca="1" si="365"/>
        <v>0</v>
      </c>
      <c r="T974" s="80">
        <f t="shared" ca="1" si="366"/>
        <v>0</v>
      </c>
      <c r="U974" s="79">
        <f t="shared" ca="1" si="367"/>
        <v>0</v>
      </c>
      <c r="V974" s="80">
        <f t="shared" ca="1" si="368"/>
        <v>0</v>
      </c>
      <c r="W974" s="80">
        <f t="shared" ca="1" si="369"/>
        <v>0</v>
      </c>
      <c r="X974">
        <f t="shared" ca="1" si="380"/>
        <v>0</v>
      </c>
      <c r="Y974" s="35">
        <f t="shared" ca="1" si="370"/>
        <v>0</v>
      </c>
      <c r="Z974" s="35">
        <f t="shared" ca="1" si="381"/>
        <v>0</v>
      </c>
      <c r="AA974" s="42">
        <f t="shared" ca="1" si="382"/>
        <v>0</v>
      </c>
      <c r="AB974" s="42">
        <f t="shared" ca="1" si="383"/>
        <v>0</v>
      </c>
    </row>
    <row r="975" spans="2:28" x14ac:dyDescent="0.25">
      <c r="B975">
        <v>973</v>
      </c>
      <c r="C975" s="35">
        <f t="shared" ca="1" si="377"/>
        <v>-27000</v>
      </c>
      <c r="D975" s="46">
        <f ca="1">IF(AB974&gt;0,ROUND(PMT(EvalSheet!$F$92/12,EvalSheet!$F$96*12,-C975),5),0)</f>
        <v>0</v>
      </c>
      <c r="E975" s="6">
        <f t="shared" ca="1" si="371"/>
        <v>0</v>
      </c>
      <c r="F975" s="2">
        <f t="shared" ca="1" si="360"/>
        <v>0</v>
      </c>
      <c r="G975" s="80">
        <f t="shared" ca="1" si="361"/>
        <v>0</v>
      </c>
      <c r="H975" s="79">
        <f t="shared" ca="1" si="362"/>
        <v>0</v>
      </c>
      <c r="I975" s="80">
        <f t="shared" ca="1" si="363"/>
        <v>0</v>
      </c>
      <c r="J975" s="80">
        <f t="shared" ca="1" si="364"/>
        <v>0</v>
      </c>
      <c r="K975" s="6">
        <f t="shared" ca="1" si="372"/>
        <v>0</v>
      </c>
      <c r="L975" s="7">
        <v>0</v>
      </c>
      <c r="M975" s="7">
        <f t="shared" ca="1" si="373"/>
        <v>0</v>
      </c>
      <c r="N975" s="7">
        <f t="shared" ca="1" si="374"/>
        <v>0</v>
      </c>
      <c r="O975" s="7">
        <f t="shared" ca="1" si="375"/>
        <v>0</v>
      </c>
      <c r="P975" s="7">
        <f t="shared" ca="1" si="376"/>
        <v>0</v>
      </c>
      <c r="Q975" s="6">
        <f t="shared" ca="1" si="378"/>
        <v>0</v>
      </c>
      <c r="R975" s="7">
        <f t="shared" ca="1" si="379"/>
        <v>0</v>
      </c>
      <c r="S975" s="2">
        <f t="shared" ca="1" si="365"/>
        <v>0</v>
      </c>
      <c r="T975" s="80">
        <f t="shared" ca="1" si="366"/>
        <v>0</v>
      </c>
      <c r="U975" s="79">
        <f t="shared" ca="1" si="367"/>
        <v>0</v>
      </c>
      <c r="V975" s="80">
        <f t="shared" ca="1" si="368"/>
        <v>0</v>
      </c>
      <c r="W975" s="80">
        <f t="shared" ca="1" si="369"/>
        <v>0</v>
      </c>
      <c r="X975">
        <f t="shared" ca="1" si="380"/>
        <v>0</v>
      </c>
      <c r="Y975" s="35">
        <f t="shared" ca="1" si="370"/>
        <v>0</v>
      </c>
      <c r="Z975" s="35">
        <f t="shared" ca="1" si="381"/>
        <v>0</v>
      </c>
      <c r="AA975" s="42">
        <f t="shared" ca="1" si="382"/>
        <v>0</v>
      </c>
      <c r="AB975" s="42">
        <f t="shared" ca="1" si="383"/>
        <v>0</v>
      </c>
    </row>
    <row r="976" spans="2:28" x14ac:dyDescent="0.25">
      <c r="B976">
        <v>974</v>
      </c>
      <c r="C976" s="35">
        <f t="shared" ca="1" si="377"/>
        <v>-27000</v>
      </c>
      <c r="D976" s="46">
        <f ca="1">IF(AB975&gt;0,ROUND(PMT(EvalSheet!$F$92/12,EvalSheet!$F$96*12,-C976),5),0)</f>
        <v>0</v>
      </c>
      <c r="E976" s="6">
        <f t="shared" ca="1" si="371"/>
        <v>0</v>
      </c>
      <c r="F976" s="2">
        <f t="shared" ca="1" si="360"/>
        <v>0</v>
      </c>
      <c r="G976" s="80">
        <f t="shared" ca="1" si="361"/>
        <v>0</v>
      </c>
      <c r="H976" s="79">
        <f t="shared" ca="1" si="362"/>
        <v>0</v>
      </c>
      <c r="I976" s="80">
        <f t="shared" ca="1" si="363"/>
        <v>0</v>
      </c>
      <c r="J976" s="80">
        <f t="shared" ca="1" si="364"/>
        <v>0</v>
      </c>
      <c r="K976" s="6">
        <f t="shared" ca="1" si="372"/>
        <v>0</v>
      </c>
      <c r="L976" s="7">
        <v>0</v>
      </c>
      <c r="M976" s="7">
        <f t="shared" ca="1" si="373"/>
        <v>0</v>
      </c>
      <c r="N976" s="7">
        <f t="shared" ca="1" si="374"/>
        <v>0</v>
      </c>
      <c r="O976" s="7">
        <f t="shared" ca="1" si="375"/>
        <v>0</v>
      </c>
      <c r="P976" s="7">
        <f t="shared" ca="1" si="376"/>
        <v>0</v>
      </c>
      <c r="Q976" s="6">
        <f t="shared" ca="1" si="378"/>
        <v>0</v>
      </c>
      <c r="R976" s="7">
        <f t="shared" ca="1" si="379"/>
        <v>0</v>
      </c>
      <c r="S976" s="2">
        <f t="shared" ca="1" si="365"/>
        <v>0</v>
      </c>
      <c r="T976" s="80">
        <f t="shared" ca="1" si="366"/>
        <v>0</v>
      </c>
      <c r="U976" s="79">
        <f t="shared" ca="1" si="367"/>
        <v>0</v>
      </c>
      <c r="V976" s="80">
        <f t="shared" ca="1" si="368"/>
        <v>0</v>
      </c>
      <c r="W976" s="80">
        <f t="shared" ca="1" si="369"/>
        <v>0</v>
      </c>
      <c r="X976">
        <f t="shared" ca="1" si="380"/>
        <v>0</v>
      </c>
      <c r="Y976" s="35">
        <f t="shared" ca="1" si="370"/>
        <v>0</v>
      </c>
      <c r="Z976" s="35">
        <f t="shared" ca="1" si="381"/>
        <v>0</v>
      </c>
      <c r="AA976" s="42">
        <f t="shared" ca="1" si="382"/>
        <v>0</v>
      </c>
      <c r="AB976" s="42">
        <f t="shared" ca="1" si="383"/>
        <v>0</v>
      </c>
    </row>
    <row r="977" spans="2:28" x14ac:dyDescent="0.25">
      <c r="B977">
        <v>975</v>
      </c>
      <c r="C977" s="35">
        <f t="shared" ca="1" si="377"/>
        <v>-27000</v>
      </c>
      <c r="D977" s="46">
        <f ca="1">IF(AB976&gt;0,ROUND(PMT(EvalSheet!$F$92/12,EvalSheet!$F$96*12,-C977),5),0)</f>
        <v>0</v>
      </c>
      <c r="E977" s="6">
        <f t="shared" ca="1" si="371"/>
        <v>0</v>
      </c>
      <c r="F977" s="2">
        <f t="shared" ca="1" si="360"/>
        <v>0</v>
      </c>
      <c r="G977" s="80">
        <f t="shared" ca="1" si="361"/>
        <v>0</v>
      </c>
      <c r="H977" s="79">
        <f t="shared" ca="1" si="362"/>
        <v>0</v>
      </c>
      <c r="I977" s="80">
        <f t="shared" ca="1" si="363"/>
        <v>0</v>
      </c>
      <c r="J977" s="80">
        <f t="shared" ca="1" si="364"/>
        <v>0</v>
      </c>
      <c r="K977" s="6">
        <f t="shared" ca="1" si="372"/>
        <v>0</v>
      </c>
      <c r="L977" s="7">
        <v>0</v>
      </c>
      <c r="M977" s="7">
        <f t="shared" ca="1" si="373"/>
        <v>0</v>
      </c>
      <c r="N977" s="7">
        <f t="shared" ca="1" si="374"/>
        <v>0</v>
      </c>
      <c r="O977" s="7">
        <f t="shared" ca="1" si="375"/>
        <v>0</v>
      </c>
      <c r="P977" s="7">
        <f t="shared" ca="1" si="376"/>
        <v>0</v>
      </c>
      <c r="Q977" s="6">
        <f t="shared" ca="1" si="378"/>
        <v>0</v>
      </c>
      <c r="R977" s="7">
        <f t="shared" ca="1" si="379"/>
        <v>0</v>
      </c>
      <c r="S977" s="2">
        <f t="shared" ca="1" si="365"/>
        <v>0</v>
      </c>
      <c r="T977" s="80">
        <f t="shared" ca="1" si="366"/>
        <v>0</v>
      </c>
      <c r="U977" s="79">
        <f t="shared" ca="1" si="367"/>
        <v>0</v>
      </c>
      <c r="V977" s="80">
        <f t="shared" ca="1" si="368"/>
        <v>0</v>
      </c>
      <c r="W977" s="80">
        <f t="shared" ca="1" si="369"/>
        <v>0</v>
      </c>
      <c r="X977">
        <f t="shared" ca="1" si="380"/>
        <v>0</v>
      </c>
      <c r="Y977" s="35">
        <f t="shared" ca="1" si="370"/>
        <v>0</v>
      </c>
      <c r="Z977" s="35">
        <f t="shared" ca="1" si="381"/>
        <v>0</v>
      </c>
      <c r="AA977" s="42">
        <f t="shared" ca="1" si="382"/>
        <v>0</v>
      </c>
      <c r="AB977" s="42">
        <f t="shared" ca="1" si="383"/>
        <v>0</v>
      </c>
    </row>
    <row r="978" spans="2:28" x14ac:dyDescent="0.25">
      <c r="B978">
        <v>976</v>
      </c>
      <c r="C978" s="35">
        <f t="shared" ca="1" si="377"/>
        <v>-27000</v>
      </c>
      <c r="D978" s="46">
        <f ca="1">IF(AB977&gt;0,ROUND(PMT(EvalSheet!$F$92/12,EvalSheet!$F$96*12,-C978),5),0)</f>
        <v>0</v>
      </c>
      <c r="E978" s="6">
        <f t="shared" ca="1" si="371"/>
        <v>0</v>
      </c>
      <c r="F978" s="2">
        <f t="shared" ca="1" si="360"/>
        <v>0</v>
      </c>
      <c r="G978" s="80">
        <f t="shared" ca="1" si="361"/>
        <v>0</v>
      </c>
      <c r="H978" s="79">
        <f t="shared" ca="1" si="362"/>
        <v>0</v>
      </c>
      <c r="I978" s="80">
        <f t="shared" ca="1" si="363"/>
        <v>0</v>
      </c>
      <c r="J978" s="80">
        <f t="shared" ca="1" si="364"/>
        <v>0</v>
      </c>
      <c r="K978" s="6">
        <f t="shared" ca="1" si="372"/>
        <v>0</v>
      </c>
      <c r="L978" s="7">
        <v>0</v>
      </c>
      <c r="M978" s="7">
        <f t="shared" ca="1" si="373"/>
        <v>0</v>
      </c>
      <c r="N978" s="7">
        <f t="shared" ca="1" si="374"/>
        <v>0</v>
      </c>
      <c r="O978" s="7">
        <f t="shared" ca="1" si="375"/>
        <v>0</v>
      </c>
      <c r="P978" s="7">
        <f t="shared" ca="1" si="376"/>
        <v>0</v>
      </c>
      <c r="Q978" s="6">
        <f t="shared" ca="1" si="378"/>
        <v>0</v>
      </c>
      <c r="R978" s="7">
        <f t="shared" ca="1" si="379"/>
        <v>0</v>
      </c>
      <c r="S978" s="2">
        <f t="shared" ca="1" si="365"/>
        <v>0</v>
      </c>
      <c r="T978" s="80">
        <f t="shared" ca="1" si="366"/>
        <v>0</v>
      </c>
      <c r="U978" s="79">
        <f t="shared" ca="1" si="367"/>
        <v>0</v>
      </c>
      <c r="V978" s="80">
        <f t="shared" ca="1" si="368"/>
        <v>0</v>
      </c>
      <c r="W978" s="80">
        <f t="shared" ca="1" si="369"/>
        <v>0</v>
      </c>
      <c r="X978">
        <f t="shared" ca="1" si="380"/>
        <v>0</v>
      </c>
      <c r="Y978" s="35">
        <f t="shared" ca="1" si="370"/>
        <v>0</v>
      </c>
      <c r="Z978" s="35">
        <f t="shared" ca="1" si="381"/>
        <v>0</v>
      </c>
      <c r="AA978" s="42">
        <f t="shared" ca="1" si="382"/>
        <v>0</v>
      </c>
      <c r="AB978" s="42">
        <f t="shared" ca="1" si="383"/>
        <v>0</v>
      </c>
    </row>
    <row r="979" spans="2:28" x14ac:dyDescent="0.25">
      <c r="B979">
        <v>977</v>
      </c>
      <c r="C979" s="35">
        <f t="shared" ca="1" si="377"/>
        <v>-27000</v>
      </c>
      <c r="D979" s="46">
        <f ca="1">IF(AB978&gt;0,ROUND(PMT(EvalSheet!$F$92/12,EvalSheet!$F$96*12,-C979),5),0)</f>
        <v>0</v>
      </c>
      <c r="E979" s="6">
        <f t="shared" ca="1" si="371"/>
        <v>0</v>
      </c>
      <c r="F979" s="2">
        <f t="shared" ca="1" si="360"/>
        <v>0</v>
      </c>
      <c r="G979" s="80">
        <f t="shared" ca="1" si="361"/>
        <v>0</v>
      </c>
      <c r="H979" s="79">
        <f t="shared" ca="1" si="362"/>
        <v>0</v>
      </c>
      <c r="I979" s="80">
        <f t="shared" ca="1" si="363"/>
        <v>0</v>
      </c>
      <c r="J979" s="80">
        <f t="shared" ca="1" si="364"/>
        <v>0</v>
      </c>
      <c r="K979" s="6">
        <f t="shared" ca="1" si="372"/>
        <v>0</v>
      </c>
      <c r="L979" s="7">
        <v>0</v>
      </c>
      <c r="M979" s="7">
        <f t="shared" ca="1" si="373"/>
        <v>0</v>
      </c>
      <c r="N979" s="7">
        <f t="shared" ca="1" si="374"/>
        <v>0</v>
      </c>
      <c r="O979" s="7">
        <f t="shared" ca="1" si="375"/>
        <v>0</v>
      </c>
      <c r="P979" s="7">
        <f t="shared" ca="1" si="376"/>
        <v>0</v>
      </c>
      <c r="Q979" s="6">
        <f t="shared" ca="1" si="378"/>
        <v>0</v>
      </c>
      <c r="R979" s="7">
        <f t="shared" ca="1" si="379"/>
        <v>0</v>
      </c>
      <c r="S979" s="2">
        <f t="shared" ca="1" si="365"/>
        <v>0</v>
      </c>
      <c r="T979" s="80">
        <f t="shared" ca="1" si="366"/>
        <v>0</v>
      </c>
      <c r="U979" s="79">
        <f t="shared" ca="1" si="367"/>
        <v>0</v>
      </c>
      <c r="V979" s="80">
        <f t="shared" ca="1" si="368"/>
        <v>0</v>
      </c>
      <c r="W979" s="80">
        <f t="shared" ca="1" si="369"/>
        <v>0</v>
      </c>
      <c r="X979">
        <f t="shared" ca="1" si="380"/>
        <v>0</v>
      </c>
      <c r="Y979" s="35">
        <f t="shared" ca="1" si="370"/>
        <v>0</v>
      </c>
      <c r="Z979" s="35">
        <f t="shared" ca="1" si="381"/>
        <v>0</v>
      </c>
      <c r="AA979" s="42">
        <f t="shared" ca="1" si="382"/>
        <v>0</v>
      </c>
      <c r="AB979" s="42">
        <f t="shared" ca="1" si="383"/>
        <v>0</v>
      </c>
    </row>
    <row r="980" spans="2:28" x14ac:dyDescent="0.25">
      <c r="B980">
        <v>978</v>
      </c>
      <c r="C980" s="35">
        <f t="shared" ca="1" si="377"/>
        <v>-27000</v>
      </c>
      <c r="D980" s="46">
        <f ca="1">IF(AB979&gt;0,ROUND(PMT(EvalSheet!$F$92/12,EvalSheet!$F$96*12,-C980),5),0)</f>
        <v>0</v>
      </c>
      <c r="E980" s="6">
        <f t="shared" ca="1" si="371"/>
        <v>0</v>
      </c>
      <c r="F980" s="2">
        <f t="shared" ca="1" si="360"/>
        <v>0</v>
      </c>
      <c r="G980" s="80">
        <f t="shared" ca="1" si="361"/>
        <v>0</v>
      </c>
      <c r="H980" s="79">
        <f t="shared" ca="1" si="362"/>
        <v>0</v>
      </c>
      <c r="I980" s="80">
        <f t="shared" ca="1" si="363"/>
        <v>0</v>
      </c>
      <c r="J980" s="80">
        <f t="shared" ca="1" si="364"/>
        <v>0</v>
      </c>
      <c r="K980" s="6">
        <f t="shared" ca="1" si="372"/>
        <v>0</v>
      </c>
      <c r="L980" s="7">
        <v>0</v>
      </c>
      <c r="M980" s="7">
        <f t="shared" ca="1" si="373"/>
        <v>0</v>
      </c>
      <c r="N980" s="7">
        <f t="shared" ca="1" si="374"/>
        <v>0</v>
      </c>
      <c r="O980" s="7">
        <f t="shared" ca="1" si="375"/>
        <v>0</v>
      </c>
      <c r="P980" s="7">
        <f t="shared" ca="1" si="376"/>
        <v>0</v>
      </c>
      <c r="Q980" s="6">
        <f t="shared" ca="1" si="378"/>
        <v>0</v>
      </c>
      <c r="R980" s="7">
        <f t="shared" ca="1" si="379"/>
        <v>0</v>
      </c>
      <c r="S980" s="2">
        <f t="shared" ca="1" si="365"/>
        <v>0</v>
      </c>
      <c r="T980" s="80">
        <f t="shared" ca="1" si="366"/>
        <v>0</v>
      </c>
      <c r="U980" s="79">
        <f t="shared" ca="1" si="367"/>
        <v>0</v>
      </c>
      <c r="V980" s="80">
        <f t="shared" ca="1" si="368"/>
        <v>0</v>
      </c>
      <c r="W980" s="80">
        <f t="shared" ca="1" si="369"/>
        <v>0</v>
      </c>
      <c r="X980">
        <f t="shared" ca="1" si="380"/>
        <v>0</v>
      </c>
      <c r="Y980" s="35">
        <f t="shared" ca="1" si="370"/>
        <v>0</v>
      </c>
      <c r="Z980" s="35">
        <f t="shared" ca="1" si="381"/>
        <v>0</v>
      </c>
      <c r="AA980" s="42">
        <f t="shared" ca="1" si="382"/>
        <v>0</v>
      </c>
      <c r="AB980" s="42">
        <f t="shared" ca="1" si="383"/>
        <v>0</v>
      </c>
    </row>
    <row r="981" spans="2:28" x14ac:dyDescent="0.25">
      <c r="B981">
        <v>979</v>
      </c>
      <c r="C981" s="35">
        <f t="shared" ca="1" si="377"/>
        <v>-27000</v>
      </c>
      <c r="D981" s="46">
        <f ca="1">IF(AB980&gt;0,ROUND(PMT(EvalSheet!$F$92/12,EvalSheet!$F$96*12,-C981),5),0)</f>
        <v>0</v>
      </c>
      <c r="E981" s="6">
        <f t="shared" ca="1" si="371"/>
        <v>0</v>
      </c>
      <c r="F981" s="2">
        <f t="shared" ca="1" si="360"/>
        <v>0</v>
      </c>
      <c r="G981" s="80">
        <f t="shared" ca="1" si="361"/>
        <v>0</v>
      </c>
      <c r="H981" s="79">
        <f t="shared" ca="1" si="362"/>
        <v>0</v>
      </c>
      <c r="I981" s="80">
        <f t="shared" ca="1" si="363"/>
        <v>0</v>
      </c>
      <c r="J981" s="80">
        <f t="shared" ca="1" si="364"/>
        <v>0</v>
      </c>
      <c r="K981" s="6">
        <f t="shared" ca="1" si="372"/>
        <v>0</v>
      </c>
      <c r="L981" s="7">
        <v>0</v>
      </c>
      <c r="M981" s="7">
        <f t="shared" ca="1" si="373"/>
        <v>0</v>
      </c>
      <c r="N981" s="7">
        <f t="shared" ca="1" si="374"/>
        <v>0</v>
      </c>
      <c r="O981" s="7">
        <f t="shared" ca="1" si="375"/>
        <v>0</v>
      </c>
      <c r="P981" s="7">
        <f t="shared" ca="1" si="376"/>
        <v>0</v>
      </c>
      <c r="Q981" s="6">
        <f t="shared" ca="1" si="378"/>
        <v>0</v>
      </c>
      <c r="R981" s="7">
        <f t="shared" ca="1" si="379"/>
        <v>0</v>
      </c>
      <c r="S981" s="2">
        <f t="shared" ca="1" si="365"/>
        <v>0</v>
      </c>
      <c r="T981" s="80">
        <f t="shared" ca="1" si="366"/>
        <v>0</v>
      </c>
      <c r="U981" s="79">
        <f t="shared" ca="1" si="367"/>
        <v>0</v>
      </c>
      <c r="V981" s="80">
        <f t="shared" ca="1" si="368"/>
        <v>0</v>
      </c>
      <c r="W981" s="80">
        <f t="shared" ca="1" si="369"/>
        <v>0</v>
      </c>
      <c r="X981">
        <f t="shared" ca="1" si="380"/>
        <v>0</v>
      </c>
      <c r="Y981" s="35">
        <f t="shared" ca="1" si="370"/>
        <v>0</v>
      </c>
      <c r="Z981" s="35">
        <f t="shared" ca="1" si="381"/>
        <v>0</v>
      </c>
      <c r="AA981" s="42">
        <f t="shared" ca="1" si="382"/>
        <v>0</v>
      </c>
      <c r="AB981" s="42">
        <f t="shared" ca="1" si="383"/>
        <v>0</v>
      </c>
    </row>
    <row r="982" spans="2:28" x14ac:dyDescent="0.25">
      <c r="B982">
        <v>980</v>
      </c>
      <c r="C982" s="35">
        <f t="shared" ca="1" si="377"/>
        <v>-27000</v>
      </c>
      <c r="D982" s="46">
        <f ca="1">IF(AB981&gt;0,ROUND(PMT(EvalSheet!$F$92/12,EvalSheet!$F$96*12,-C982),5),0)</f>
        <v>0</v>
      </c>
      <c r="E982" s="6">
        <f t="shared" ca="1" si="371"/>
        <v>0</v>
      </c>
      <c r="F982" s="2">
        <f t="shared" ca="1" si="360"/>
        <v>0</v>
      </c>
      <c r="G982" s="80">
        <f t="shared" ca="1" si="361"/>
        <v>0</v>
      </c>
      <c r="H982" s="79">
        <f t="shared" ca="1" si="362"/>
        <v>0</v>
      </c>
      <c r="I982" s="80">
        <f t="shared" ca="1" si="363"/>
        <v>0</v>
      </c>
      <c r="J982" s="80">
        <f t="shared" ca="1" si="364"/>
        <v>0</v>
      </c>
      <c r="K982" s="6">
        <f t="shared" ca="1" si="372"/>
        <v>0</v>
      </c>
      <c r="L982" s="7">
        <v>0</v>
      </c>
      <c r="M982" s="7">
        <f t="shared" ca="1" si="373"/>
        <v>0</v>
      </c>
      <c r="N982" s="7">
        <f t="shared" ca="1" si="374"/>
        <v>0</v>
      </c>
      <c r="O982" s="7">
        <f t="shared" ca="1" si="375"/>
        <v>0</v>
      </c>
      <c r="P982" s="7">
        <f t="shared" ca="1" si="376"/>
        <v>0</v>
      </c>
      <c r="Q982" s="6">
        <f t="shared" ca="1" si="378"/>
        <v>0</v>
      </c>
      <c r="R982" s="7">
        <f t="shared" ca="1" si="379"/>
        <v>0</v>
      </c>
      <c r="S982" s="2">
        <f t="shared" ca="1" si="365"/>
        <v>0</v>
      </c>
      <c r="T982" s="80">
        <f t="shared" ca="1" si="366"/>
        <v>0</v>
      </c>
      <c r="U982" s="79">
        <f t="shared" ca="1" si="367"/>
        <v>0</v>
      </c>
      <c r="V982" s="80">
        <f t="shared" ca="1" si="368"/>
        <v>0</v>
      </c>
      <c r="W982" s="80">
        <f t="shared" ca="1" si="369"/>
        <v>0</v>
      </c>
      <c r="X982">
        <f t="shared" ca="1" si="380"/>
        <v>0</v>
      </c>
      <c r="Y982" s="35">
        <f t="shared" ca="1" si="370"/>
        <v>0</v>
      </c>
      <c r="Z982" s="35">
        <f t="shared" ca="1" si="381"/>
        <v>0</v>
      </c>
      <c r="AA982" s="42">
        <f t="shared" ca="1" si="382"/>
        <v>0</v>
      </c>
      <c r="AB982" s="42">
        <f t="shared" ca="1" si="383"/>
        <v>0</v>
      </c>
    </row>
    <row r="983" spans="2:28" x14ac:dyDescent="0.25">
      <c r="B983">
        <v>981</v>
      </c>
      <c r="C983" s="35">
        <f t="shared" ca="1" si="377"/>
        <v>-27000</v>
      </c>
      <c r="D983" s="46">
        <f ca="1">IF(AB982&gt;0,ROUND(PMT(EvalSheet!$F$92/12,EvalSheet!$F$96*12,-C983),5),0)</f>
        <v>0</v>
      </c>
      <c r="E983" s="6">
        <f t="shared" ca="1" si="371"/>
        <v>0</v>
      </c>
      <c r="F983" s="2">
        <f t="shared" ca="1" si="360"/>
        <v>0</v>
      </c>
      <c r="G983" s="80">
        <f t="shared" ca="1" si="361"/>
        <v>0</v>
      </c>
      <c r="H983" s="79">
        <f t="shared" ca="1" si="362"/>
        <v>0</v>
      </c>
      <c r="I983" s="80">
        <f t="shared" ca="1" si="363"/>
        <v>0</v>
      </c>
      <c r="J983" s="80">
        <f t="shared" ca="1" si="364"/>
        <v>0</v>
      </c>
      <c r="K983" s="6">
        <f t="shared" ca="1" si="372"/>
        <v>0</v>
      </c>
      <c r="L983" s="7">
        <v>0</v>
      </c>
      <c r="M983" s="7">
        <f t="shared" ca="1" si="373"/>
        <v>0</v>
      </c>
      <c r="N983" s="7">
        <f t="shared" ca="1" si="374"/>
        <v>0</v>
      </c>
      <c r="O983" s="7">
        <f t="shared" ca="1" si="375"/>
        <v>0</v>
      </c>
      <c r="P983" s="7">
        <f t="shared" ca="1" si="376"/>
        <v>0</v>
      </c>
      <c r="Q983" s="6">
        <f t="shared" ca="1" si="378"/>
        <v>0</v>
      </c>
      <c r="R983" s="7">
        <f t="shared" ca="1" si="379"/>
        <v>0</v>
      </c>
      <c r="S983" s="2">
        <f t="shared" ca="1" si="365"/>
        <v>0</v>
      </c>
      <c r="T983" s="80">
        <f t="shared" ca="1" si="366"/>
        <v>0</v>
      </c>
      <c r="U983" s="79">
        <f t="shared" ca="1" si="367"/>
        <v>0</v>
      </c>
      <c r="V983" s="80">
        <f t="shared" ca="1" si="368"/>
        <v>0</v>
      </c>
      <c r="W983" s="80">
        <f t="shared" ca="1" si="369"/>
        <v>0</v>
      </c>
      <c r="X983">
        <f t="shared" ca="1" si="380"/>
        <v>0</v>
      </c>
      <c r="Y983" s="35">
        <f t="shared" ca="1" si="370"/>
        <v>0</v>
      </c>
      <c r="Z983" s="35">
        <f t="shared" ca="1" si="381"/>
        <v>0</v>
      </c>
      <c r="AA983" s="42">
        <f t="shared" ca="1" si="382"/>
        <v>0</v>
      </c>
      <c r="AB983" s="42">
        <f t="shared" ca="1" si="383"/>
        <v>0</v>
      </c>
    </row>
    <row r="984" spans="2:28" x14ac:dyDescent="0.25">
      <c r="B984">
        <v>982</v>
      </c>
      <c r="C984" s="35">
        <f t="shared" ca="1" si="377"/>
        <v>-27000</v>
      </c>
      <c r="D984" s="46">
        <f ca="1">IF(AB983&gt;0,ROUND(PMT(EvalSheet!$F$92/12,EvalSheet!$F$96*12,-C984),5),0)</f>
        <v>0</v>
      </c>
      <c r="E984" s="6">
        <f t="shared" ca="1" si="371"/>
        <v>0</v>
      </c>
      <c r="F984" s="2">
        <f t="shared" ca="1" si="360"/>
        <v>0</v>
      </c>
      <c r="G984" s="80">
        <f t="shared" ca="1" si="361"/>
        <v>0</v>
      </c>
      <c r="H984" s="79">
        <f t="shared" ca="1" si="362"/>
        <v>0</v>
      </c>
      <c r="I984" s="80">
        <f t="shared" ca="1" si="363"/>
        <v>0</v>
      </c>
      <c r="J984" s="80">
        <f t="shared" ca="1" si="364"/>
        <v>0</v>
      </c>
      <c r="K984" s="6">
        <f t="shared" ca="1" si="372"/>
        <v>0</v>
      </c>
      <c r="L984" s="7">
        <v>0</v>
      </c>
      <c r="M984" s="7">
        <f t="shared" ca="1" si="373"/>
        <v>0</v>
      </c>
      <c r="N984" s="7">
        <f t="shared" ca="1" si="374"/>
        <v>0</v>
      </c>
      <c r="O984" s="7">
        <f t="shared" ca="1" si="375"/>
        <v>0</v>
      </c>
      <c r="P984" s="7">
        <f t="shared" ca="1" si="376"/>
        <v>0</v>
      </c>
      <c r="Q984" s="6">
        <f t="shared" ca="1" si="378"/>
        <v>0</v>
      </c>
      <c r="R984" s="7">
        <f t="shared" ca="1" si="379"/>
        <v>0</v>
      </c>
      <c r="S984" s="2">
        <f t="shared" ca="1" si="365"/>
        <v>0</v>
      </c>
      <c r="T984" s="80">
        <f t="shared" ca="1" si="366"/>
        <v>0</v>
      </c>
      <c r="U984" s="79">
        <f t="shared" ca="1" si="367"/>
        <v>0</v>
      </c>
      <c r="V984" s="80">
        <f t="shared" ca="1" si="368"/>
        <v>0</v>
      </c>
      <c r="W984" s="80">
        <f t="shared" ca="1" si="369"/>
        <v>0</v>
      </c>
      <c r="X984">
        <f t="shared" ca="1" si="380"/>
        <v>0</v>
      </c>
      <c r="Y984" s="35">
        <f t="shared" ca="1" si="370"/>
        <v>0</v>
      </c>
      <c r="Z984" s="35">
        <f t="shared" ca="1" si="381"/>
        <v>0</v>
      </c>
      <c r="AA984" s="42">
        <f t="shared" ca="1" si="382"/>
        <v>0</v>
      </c>
      <c r="AB984" s="42">
        <f t="shared" ca="1" si="383"/>
        <v>0</v>
      </c>
    </row>
    <row r="985" spans="2:28" x14ac:dyDescent="0.25">
      <c r="B985">
        <v>983</v>
      </c>
      <c r="C985" s="35">
        <f t="shared" ca="1" si="377"/>
        <v>-27000</v>
      </c>
      <c r="D985" s="46">
        <f ca="1">IF(AB984&gt;0,ROUND(PMT(EvalSheet!$F$92/12,EvalSheet!$F$96*12,-C985),5),0)</f>
        <v>0</v>
      </c>
      <c r="E985" s="6">
        <f t="shared" ca="1" si="371"/>
        <v>0</v>
      </c>
      <c r="F985" s="2">
        <f t="shared" ca="1" si="360"/>
        <v>0</v>
      </c>
      <c r="G985" s="80">
        <f t="shared" ca="1" si="361"/>
        <v>0</v>
      </c>
      <c r="H985" s="79">
        <f t="shared" ca="1" si="362"/>
        <v>0</v>
      </c>
      <c r="I985" s="80">
        <f t="shared" ca="1" si="363"/>
        <v>0</v>
      </c>
      <c r="J985" s="80">
        <f t="shared" ca="1" si="364"/>
        <v>0</v>
      </c>
      <c r="K985" s="6">
        <f t="shared" ca="1" si="372"/>
        <v>0</v>
      </c>
      <c r="L985" s="7">
        <v>0</v>
      </c>
      <c r="M985" s="7">
        <f t="shared" ca="1" si="373"/>
        <v>0</v>
      </c>
      <c r="N985" s="7">
        <f t="shared" ca="1" si="374"/>
        <v>0</v>
      </c>
      <c r="O985" s="7">
        <f t="shared" ca="1" si="375"/>
        <v>0</v>
      </c>
      <c r="P985" s="7">
        <f t="shared" ca="1" si="376"/>
        <v>0</v>
      </c>
      <c r="Q985" s="6">
        <f t="shared" ca="1" si="378"/>
        <v>0</v>
      </c>
      <c r="R985" s="7">
        <f t="shared" ca="1" si="379"/>
        <v>0</v>
      </c>
      <c r="S985" s="2">
        <f t="shared" ca="1" si="365"/>
        <v>0</v>
      </c>
      <c r="T985" s="80">
        <f t="shared" ca="1" si="366"/>
        <v>0</v>
      </c>
      <c r="U985" s="79">
        <f t="shared" ca="1" si="367"/>
        <v>0</v>
      </c>
      <c r="V985" s="80">
        <f t="shared" ca="1" si="368"/>
        <v>0</v>
      </c>
      <c r="W985" s="80">
        <f t="shared" ca="1" si="369"/>
        <v>0</v>
      </c>
      <c r="X985">
        <f t="shared" ca="1" si="380"/>
        <v>0</v>
      </c>
      <c r="Y985" s="35">
        <f t="shared" ca="1" si="370"/>
        <v>0</v>
      </c>
      <c r="Z985" s="35">
        <f t="shared" ca="1" si="381"/>
        <v>0</v>
      </c>
      <c r="AA985" s="42">
        <f t="shared" ca="1" si="382"/>
        <v>0</v>
      </c>
      <c r="AB985" s="42">
        <f t="shared" ca="1" si="383"/>
        <v>0</v>
      </c>
    </row>
    <row r="986" spans="2:28" x14ac:dyDescent="0.25">
      <c r="B986">
        <v>984</v>
      </c>
      <c r="C986" s="35">
        <f t="shared" ca="1" si="377"/>
        <v>-27000</v>
      </c>
      <c r="D986" s="46">
        <f ca="1">IF(AB985&gt;0,ROUND(PMT(EvalSheet!$F$92/12,EvalSheet!$F$96*12,-C986),5),0)</f>
        <v>0</v>
      </c>
      <c r="E986" s="6">
        <f t="shared" ca="1" si="371"/>
        <v>0</v>
      </c>
      <c r="F986" s="2">
        <f t="shared" ca="1" si="360"/>
        <v>0</v>
      </c>
      <c r="G986" s="80">
        <f t="shared" ca="1" si="361"/>
        <v>0</v>
      </c>
      <c r="H986" s="79">
        <f t="shared" ca="1" si="362"/>
        <v>0</v>
      </c>
      <c r="I986" s="80">
        <f t="shared" ca="1" si="363"/>
        <v>0</v>
      </c>
      <c r="J986" s="80">
        <f t="shared" ca="1" si="364"/>
        <v>0</v>
      </c>
      <c r="K986" s="6">
        <f t="shared" ca="1" si="372"/>
        <v>0</v>
      </c>
      <c r="L986" s="7">
        <v>0</v>
      </c>
      <c r="M986" s="7">
        <f t="shared" ca="1" si="373"/>
        <v>0</v>
      </c>
      <c r="N986" s="7">
        <f t="shared" ca="1" si="374"/>
        <v>0</v>
      </c>
      <c r="O986" s="7">
        <f t="shared" ca="1" si="375"/>
        <v>0</v>
      </c>
      <c r="P986" s="7">
        <f t="shared" ca="1" si="376"/>
        <v>0</v>
      </c>
      <c r="Q986" s="6">
        <f t="shared" ca="1" si="378"/>
        <v>0</v>
      </c>
      <c r="R986" s="7">
        <f t="shared" ca="1" si="379"/>
        <v>0</v>
      </c>
      <c r="S986" s="2">
        <f t="shared" ca="1" si="365"/>
        <v>0</v>
      </c>
      <c r="T986" s="80">
        <f t="shared" ca="1" si="366"/>
        <v>0</v>
      </c>
      <c r="U986" s="79">
        <f t="shared" ca="1" si="367"/>
        <v>0</v>
      </c>
      <c r="V986" s="80">
        <f t="shared" ca="1" si="368"/>
        <v>0</v>
      </c>
      <c r="W986" s="80">
        <f t="shared" ca="1" si="369"/>
        <v>0</v>
      </c>
      <c r="X986">
        <f t="shared" ca="1" si="380"/>
        <v>0</v>
      </c>
      <c r="Y986" s="35">
        <f t="shared" ca="1" si="370"/>
        <v>0</v>
      </c>
      <c r="Z986" s="35">
        <f t="shared" ca="1" si="381"/>
        <v>0</v>
      </c>
      <c r="AA986" s="42">
        <f t="shared" ca="1" si="382"/>
        <v>0</v>
      </c>
      <c r="AB986" s="42">
        <f t="shared" ca="1" si="383"/>
        <v>0</v>
      </c>
    </row>
    <row r="987" spans="2:28" x14ac:dyDescent="0.25">
      <c r="B987">
        <v>985</v>
      </c>
      <c r="C987" s="35">
        <f t="shared" ca="1" si="377"/>
        <v>-27000</v>
      </c>
      <c r="D987" s="46">
        <f ca="1">IF(AB986&gt;0,ROUND(PMT(EvalSheet!$F$92/12,EvalSheet!$F$96*12,-C987),5),0)</f>
        <v>0</v>
      </c>
      <c r="E987" s="6">
        <f t="shared" ca="1" si="371"/>
        <v>0</v>
      </c>
      <c r="F987" s="2">
        <f t="shared" ca="1" si="360"/>
        <v>0</v>
      </c>
      <c r="G987" s="80">
        <f t="shared" ca="1" si="361"/>
        <v>0</v>
      </c>
      <c r="H987" s="79">
        <f t="shared" ca="1" si="362"/>
        <v>0</v>
      </c>
      <c r="I987" s="80">
        <f t="shared" ca="1" si="363"/>
        <v>0</v>
      </c>
      <c r="J987" s="80">
        <f t="shared" ca="1" si="364"/>
        <v>0</v>
      </c>
      <c r="K987" s="6">
        <f t="shared" ca="1" si="372"/>
        <v>0</v>
      </c>
      <c r="L987" s="7">
        <v>0</v>
      </c>
      <c r="M987" s="7">
        <f t="shared" ca="1" si="373"/>
        <v>0</v>
      </c>
      <c r="N987" s="7">
        <f t="shared" ca="1" si="374"/>
        <v>0</v>
      </c>
      <c r="O987" s="7">
        <f t="shared" ca="1" si="375"/>
        <v>0</v>
      </c>
      <c r="P987" s="7">
        <f t="shared" ca="1" si="376"/>
        <v>0</v>
      </c>
      <c r="Q987" s="6">
        <f t="shared" ca="1" si="378"/>
        <v>0</v>
      </c>
      <c r="R987" s="7">
        <f t="shared" ca="1" si="379"/>
        <v>0</v>
      </c>
      <c r="S987" s="2">
        <f t="shared" ca="1" si="365"/>
        <v>0</v>
      </c>
      <c r="T987" s="80">
        <f t="shared" ca="1" si="366"/>
        <v>0</v>
      </c>
      <c r="U987" s="79">
        <f t="shared" ca="1" si="367"/>
        <v>0</v>
      </c>
      <c r="V987" s="80">
        <f t="shared" ca="1" si="368"/>
        <v>0</v>
      </c>
      <c r="W987" s="80">
        <f t="shared" ca="1" si="369"/>
        <v>0</v>
      </c>
      <c r="X987">
        <f t="shared" ca="1" si="380"/>
        <v>0</v>
      </c>
      <c r="Y987" s="35">
        <f t="shared" ca="1" si="370"/>
        <v>0</v>
      </c>
      <c r="Z987" s="35">
        <f t="shared" ca="1" si="381"/>
        <v>0</v>
      </c>
      <c r="AA987" s="42">
        <f t="shared" ca="1" si="382"/>
        <v>0</v>
      </c>
      <c r="AB987" s="42">
        <f t="shared" ca="1" si="383"/>
        <v>0</v>
      </c>
    </row>
    <row r="988" spans="2:28" x14ac:dyDescent="0.25">
      <c r="B988">
        <v>986</v>
      </c>
      <c r="C988" s="35">
        <f t="shared" ca="1" si="377"/>
        <v>-27000</v>
      </c>
      <c r="D988" s="46">
        <f ca="1">IF(AB987&gt;0,ROUND(PMT(EvalSheet!$F$92/12,EvalSheet!$F$96*12,-C988),5),0)</f>
        <v>0</v>
      </c>
      <c r="E988" s="6">
        <f t="shared" ca="1" si="371"/>
        <v>0</v>
      </c>
      <c r="F988" s="2">
        <f t="shared" ca="1" si="360"/>
        <v>0</v>
      </c>
      <c r="G988" s="80">
        <f t="shared" ca="1" si="361"/>
        <v>0</v>
      </c>
      <c r="H988" s="79">
        <f t="shared" ca="1" si="362"/>
        <v>0</v>
      </c>
      <c r="I988" s="80">
        <f t="shared" ca="1" si="363"/>
        <v>0</v>
      </c>
      <c r="J988" s="80">
        <f t="shared" ca="1" si="364"/>
        <v>0</v>
      </c>
      <c r="K988" s="6">
        <f t="shared" ca="1" si="372"/>
        <v>0</v>
      </c>
      <c r="L988" s="7">
        <v>0</v>
      </c>
      <c r="M988" s="7">
        <f t="shared" ca="1" si="373"/>
        <v>0</v>
      </c>
      <c r="N988" s="7">
        <f t="shared" ca="1" si="374"/>
        <v>0</v>
      </c>
      <c r="O988" s="7">
        <f t="shared" ca="1" si="375"/>
        <v>0</v>
      </c>
      <c r="P988" s="7">
        <f t="shared" ca="1" si="376"/>
        <v>0</v>
      </c>
      <c r="Q988" s="6">
        <f t="shared" ca="1" si="378"/>
        <v>0</v>
      </c>
      <c r="R988" s="7">
        <f t="shared" ca="1" si="379"/>
        <v>0</v>
      </c>
      <c r="S988" s="2">
        <f t="shared" ca="1" si="365"/>
        <v>0</v>
      </c>
      <c r="T988" s="80">
        <f t="shared" ca="1" si="366"/>
        <v>0</v>
      </c>
      <c r="U988" s="79">
        <f t="shared" ca="1" si="367"/>
        <v>0</v>
      </c>
      <c r="V988" s="80">
        <f t="shared" ca="1" si="368"/>
        <v>0</v>
      </c>
      <c r="W988" s="80">
        <f t="shared" ca="1" si="369"/>
        <v>0</v>
      </c>
      <c r="X988">
        <f t="shared" ca="1" si="380"/>
        <v>0</v>
      </c>
      <c r="Y988" s="35">
        <f t="shared" ca="1" si="370"/>
        <v>0</v>
      </c>
      <c r="Z988" s="35">
        <f t="shared" ca="1" si="381"/>
        <v>0</v>
      </c>
      <c r="AA988" s="42">
        <f t="shared" ca="1" si="382"/>
        <v>0</v>
      </c>
      <c r="AB988" s="42">
        <f t="shared" ca="1" si="383"/>
        <v>0</v>
      </c>
    </row>
    <row r="989" spans="2:28" x14ac:dyDescent="0.25">
      <c r="B989">
        <v>987</v>
      </c>
      <c r="C989" s="35">
        <f t="shared" ca="1" si="377"/>
        <v>-27000</v>
      </c>
      <c r="D989" s="46">
        <f ca="1">IF(AB988&gt;0,ROUND(PMT(EvalSheet!$F$92/12,EvalSheet!$F$96*12,-C989),5),0)</f>
        <v>0</v>
      </c>
      <c r="E989" s="6">
        <f t="shared" ca="1" si="371"/>
        <v>0</v>
      </c>
      <c r="F989" s="2">
        <f t="shared" ca="1" si="360"/>
        <v>0</v>
      </c>
      <c r="G989" s="80">
        <f t="shared" ca="1" si="361"/>
        <v>0</v>
      </c>
      <c r="H989" s="79">
        <f t="shared" ca="1" si="362"/>
        <v>0</v>
      </c>
      <c r="I989" s="80">
        <f t="shared" ca="1" si="363"/>
        <v>0</v>
      </c>
      <c r="J989" s="80">
        <f t="shared" ca="1" si="364"/>
        <v>0</v>
      </c>
      <c r="K989" s="6">
        <f t="shared" ca="1" si="372"/>
        <v>0</v>
      </c>
      <c r="L989" s="7">
        <v>0</v>
      </c>
      <c r="M989" s="7">
        <f t="shared" ca="1" si="373"/>
        <v>0</v>
      </c>
      <c r="N989" s="7">
        <f t="shared" ca="1" si="374"/>
        <v>0</v>
      </c>
      <c r="O989" s="7">
        <f t="shared" ca="1" si="375"/>
        <v>0</v>
      </c>
      <c r="P989" s="7">
        <f t="shared" ca="1" si="376"/>
        <v>0</v>
      </c>
      <c r="Q989" s="6">
        <f t="shared" ca="1" si="378"/>
        <v>0</v>
      </c>
      <c r="R989" s="7">
        <f t="shared" ca="1" si="379"/>
        <v>0</v>
      </c>
      <c r="S989" s="2">
        <f t="shared" ca="1" si="365"/>
        <v>0</v>
      </c>
      <c r="T989" s="80">
        <f t="shared" ca="1" si="366"/>
        <v>0</v>
      </c>
      <c r="U989" s="79">
        <f t="shared" ca="1" si="367"/>
        <v>0</v>
      </c>
      <c r="V989" s="80">
        <f t="shared" ca="1" si="368"/>
        <v>0</v>
      </c>
      <c r="W989" s="80">
        <f t="shared" ca="1" si="369"/>
        <v>0</v>
      </c>
      <c r="X989">
        <f t="shared" ca="1" si="380"/>
        <v>0</v>
      </c>
      <c r="Y989" s="35">
        <f t="shared" ca="1" si="370"/>
        <v>0</v>
      </c>
      <c r="Z989" s="35">
        <f t="shared" ca="1" si="381"/>
        <v>0</v>
      </c>
      <c r="AA989" s="42">
        <f t="shared" ca="1" si="382"/>
        <v>0</v>
      </c>
      <c r="AB989" s="42">
        <f t="shared" ca="1" si="383"/>
        <v>0</v>
      </c>
    </row>
    <row r="990" spans="2:28" x14ac:dyDescent="0.25">
      <c r="B990">
        <v>988</v>
      </c>
      <c r="C990" s="35">
        <f t="shared" ca="1" si="377"/>
        <v>-27000</v>
      </c>
      <c r="D990" s="46">
        <f ca="1">IF(AB989&gt;0,ROUND(PMT(EvalSheet!$F$92/12,EvalSheet!$F$96*12,-C990),5),0)</f>
        <v>0</v>
      </c>
      <c r="E990" s="6">
        <f t="shared" ca="1" si="371"/>
        <v>0</v>
      </c>
      <c r="F990" s="2">
        <f t="shared" ca="1" si="360"/>
        <v>0</v>
      </c>
      <c r="G990" s="80">
        <f t="shared" ca="1" si="361"/>
        <v>0</v>
      </c>
      <c r="H990" s="79">
        <f t="shared" ca="1" si="362"/>
        <v>0</v>
      </c>
      <c r="I990" s="80">
        <f t="shared" ca="1" si="363"/>
        <v>0</v>
      </c>
      <c r="J990" s="80">
        <f t="shared" ca="1" si="364"/>
        <v>0</v>
      </c>
      <c r="K990" s="6">
        <f t="shared" ca="1" si="372"/>
        <v>0</v>
      </c>
      <c r="L990" s="7">
        <v>0</v>
      </c>
      <c r="M990" s="7">
        <f t="shared" ca="1" si="373"/>
        <v>0</v>
      </c>
      <c r="N990" s="7">
        <f t="shared" ca="1" si="374"/>
        <v>0</v>
      </c>
      <c r="O990" s="7">
        <f t="shared" ca="1" si="375"/>
        <v>0</v>
      </c>
      <c r="P990" s="7">
        <f t="shared" ca="1" si="376"/>
        <v>0</v>
      </c>
      <c r="Q990" s="6">
        <f t="shared" ca="1" si="378"/>
        <v>0</v>
      </c>
      <c r="R990" s="7">
        <f t="shared" ca="1" si="379"/>
        <v>0</v>
      </c>
      <c r="S990" s="2">
        <f t="shared" ca="1" si="365"/>
        <v>0</v>
      </c>
      <c r="T990" s="80">
        <f t="shared" ca="1" si="366"/>
        <v>0</v>
      </c>
      <c r="U990" s="79">
        <f t="shared" ca="1" si="367"/>
        <v>0</v>
      </c>
      <c r="V990" s="80">
        <f t="shared" ca="1" si="368"/>
        <v>0</v>
      </c>
      <c r="W990" s="80">
        <f t="shared" ca="1" si="369"/>
        <v>0</v>
      </c>
      <c r="X990">
        <f t="shared" ca="1" si="380"/>
        <v>0</v>
      </c>
      <c r="Y990" s="35">
        <f t="shared" ca="1" si="370"/>
        <v>0</v>
      </c>
      <c r="Z990" s="35">
        <f t="shared" ca="1" si="381"/>
        <v>0</v>
      </c>
      <c r="AA990" s="42">
        <f t="shared" ca="1" si="382"/>
        <v>0</v>
      </c>
      <c r="AB990" s="42">
        <f t="shared" ca="1" si="383"/>
        <v>0</v>
      </c>
    </row>
    <row r="991" spans="2:28" x14ac:dyDescent="0.25">
      <c r="B991">
        <v>989</v>
      </c>
      <c r="C991" s="35">
        <f t="shared" ca="1" si="377"/>
        <v>-27000</v>
      </c>
      <c r="D991" s="46">
        <f ca="1">IF(AB990&gt;0,ROUND(PMT(EvalSheet!$F$92/12,EvalSheet!$F$96*12,-C991),5),0)</f>
        <v>0</v>
      </c>
      <c r="E991" s="6">
        <f t="shared" ca="1" si="371"/>
        <v>0</v>
      </c>
      <c r="F991" s="2">
        <f t="shared" ca="1" si="360"/>
        <v>0</v>
      </c>
      <c r="G991" s="80">
        <f t="shared" ca="1" si="361"/>
        <v>0</v>
      </c>
      <c r="H991" s="79">
        <f t="shared" ca="1" si="362"/>
        <v>0</v>
      </c>
      <c r="I991" s="80">
        <f t="shared" ca="1" si="363"/>
        <v>0</v>
      </c>
      <c r="J991" s="80">
        <f t="shared" ca="1" si="364"/>
        <v>0</v>
      </c>
      <c r="K991" s="6">
        <f t="shared" ca="1" si="372"/>
        <v>0</v>
      </c>
      <c r="L991" s="7">
        <v>0</v>
      </c>
      <c r="M991" s="7">
        <f t="shared" ca="1" si="373"/>
        <v>0</v>
      </c>
      <c r="N991" s="7">
        <f t="shared" ca="1" si="374"/>
        <v>0</v>
      </c>
      <c r="O991" s="7">
        <f t="shared" ca="1" si="375"/>
        <v>0</v>
      </c>
      <c r="P991" s="7">
        <f t="shared" ca="1" si="376"/>
        <v>0</v>
      </c>
      <c r="Q991" s="6">
        <f t="shared" ca="1" si="378"/>
        <v>0</v>
      </c>
      <c r="R991" s="7">
        <f t="shared" ca="1" si="379"/>
        <v>0</v>
      </c>
      <c r="S991" s="2">
        <f t="shared" ca="1" si="365"/>
        <v>0</v>
      </c>
      <c r="T991" s="80">
        <f t="shared" ca="1" si="366"/>
        <v>0</v>
      </c>
      <c r="U991" s="79">
        <f t="shared" ca="1" si="367"/>
        <v>0</v>
      </c>
      <c r="V991" s="80">
        <f t="shared" ca="1" si="368"/>
        <v>0</v>
      </c>
      <c r="W991" s="80">
        <f t="shared" ca="1" si="369"/>
        <v>0</v>
      </c>
      <c r="X991">
        <f t="shared" ca="1" si="380"/>
        <v>0</v>
      </c>
      <c r="Y991" s="35">
        <f t="shared" ca="1" si="370"/>
        <v>0</v>
      </c>
      <c r="Z991" s="35">
        <f t="shared" ca="1" si="381"/>
        <v>0</v>
      </c>
      <c r="AA991" s="42">
        <f t="shared" ca="1" si="382"/>
        <v>0</v>
      </c>
      <c r="AB991" s="42">
        <f t="shared" ca="1" si="383"/>
        <v>0</v>
      </c>
    </row>
    <row r="992" spans="2:28" x14ac:dyDescent="0.25">
      <c r="B992">
        <v>990</v>
      </c>
      <c r="C992" s="35">
        <f t="shared" ca="1" si="377"/>
        <v>-27000</v>
      </c>
      <c r="D992" s="46">
        <f ca="1">IF(AB991&gt;0,ROUND(PMT(EvalSheet!$F$92/12,EvalSheet!$F$96*12,-C992),5),0)</f>
        <v>0</v>
      </c>
      <c r="E992" s="6">
        <f t="shared" ca="1" si="371"/>
        <v>0</v>
      </c>
      <c r="F992" s="2">
        <f t="shared" ca="1" si="360"/>
        <v>0</v>
      </c>
      <c r="G992" s="80">
        <f t="shared" ca="1" si="361"/>
        <v>0</v>
      </c>
      <c r="H992" s="79">
        <f t="shared" ca="1" si="362"/>
        <v>0</v>
      </c>
      <c r="I992" s="80">
        <f t="shared" ca="1" si="363"/>
        <v>0</v>
      </c>
      <c r="J992" s="80">
        <f t="shared" ca="1" si="364"/>
        <v>0</v>
      </c>
      <c r="K992" s="6">
        <f t="shared" ca="1" si="372"/>
        <v>0</v>
      </c>
      <c r="L992" s="7">
        <v>0</v>
      </c>
      <c r="M992" s="7">
        <f t="shared" ca="1" si="373"/>
        <v>0</v>
      </c>
      <c r="N992" s="7">
        <f t="shared" ca="1" si="374"/>
        <v>0</v>
      </c>
      <c r="O992" s="7">
        <f t="shared" ca="1" si="375"/>
        <v>0</v>
      </c>
      <c r="P992" s="7">
        <f t="shared" ca="1" si="376"/>
        <v>0</v>
      </c>
      <c r="Q992" s="6">
        <f t="shared" ca="1" si="378"/>
        <v>0</v>
      </c>
      <c r="R992" s="7">
        <f t="shared" ca="1" si="379"/>
        <v>0</v>
      </c>
      <c r="S992" s="2">
        <f t="shared" ca="1" si="365"/>
        <v>0</v>
      </c>
      <c r="T992" s="80">
        <f t="shared" ca="1" si="366"/>
        <v>0</v>
      </c>
      <c r="U992" s="79">
        <f t="shared" ca="1" si="367"/>
        <v>0</v>
      </c>
      <c r="V992" s="80">
        <f t="shared" ca="1" si="368"/>
        <v>0</v>
      </c>
      <c r="W992" s="80">
        <f t="shared" ca="1" si="369"/>
        <v>0</v>
      </c>
      <c r="X992">
        <f t="shared" ca="1" si="380"/>
        <v>0</v>
      </c>
      <c r="Y992" s="35">
        <f t="shared" ca="1" si="370"/>
        <v>0</v>
      </c>
      <c r="Z992" s="35">
        <f t="shared" ca="1" si="381"/>
        <v>0</v>
      </c>
      <c r="AA992" s="42">
        <f t="shared" ca="1" si="382"/>
        <v>0</v>
      </c>
      <c r="AB992" s="42">
        <f t="shared" ca="1" si="383"/>
        <v>0</v>
      </c>
    </row>
    <row r="993" spans="2:28" x14ac:dyDescent="0.25">
      <c r="B993">
        <v>991</v>
      </c>
      <c r="C993" s="35">
        <f t="shared" ca="1" si="377"/>
        <v>-27000</v>
      </c>
      <c r="D993" s="46">
        <f ca="1">IF(AB992&gt;0,ROUND(PMT(EvalSheet!$F$92/12,EvalSheet!$F$96*12,-C993),5),0)</f>
        <v>0</v>
      </c>
      <c r="E993" s="6">
        <f t="shared" ca="1" si="371"/>
        <v>0</v>
      </c>
      <c r="F993" s="2">
        <f t="shared" ca="1" si="360"/>
        <v>0</v>
      </c>
      <c r="G993" s="80">
        <f t="shared" ca="1" si="361"/>
        <v>0</v>
      </c>
      <c r="H993" s="79">
        <f t="shared" ca="1" si="362"/>
        <v>0</v>
      </c>
      <c r="I993" s="80">
        <f t="shared" ca="1" si="363"/>
        <v>0</v>
      </c>
      <c r="J993" s="80">
        <f t="shared" ca="1" si="364"/>
        <v>0</v>
      </c>
      <c r="K993" s="6">
        <f t="shared" ca="1" si="372"/>
        <v>0</v>
      </c>
      <c r="L993" s="7">
        <v>0</v>
      </c>
      <c r="M993" s="7">
        <f t="shared" ca="1" si="373"/>
        <v>0</v>
      </c>
      <c r="N993" s="7">
        <f t="shared" ca="1" si="374"/>
        <v>0</v>
      </c>
      <c r="O993" s="7">
        <f t="shared" ca="1" si="375"/>
        <v>0</v>
      </c>
      <c r="P993" s="7">
        <f t="shared" ca="1" si="376"/>
        <v>0</v>
      </c>
      <c r="Q993" s="6">
        <f t="shared" ca="1" si="378"/>
        <v>0</v>
      </c>
      <c r="R993" s="7">
        <f t="shared" ca="1" si="379"/>
        <v>0</v>
      </c>
      <c r="S993" s="2">
        <f t="shared" ca="1" si="365"/>
        <v>0</v>
      </c>
      <c r="T993" s="80">
        <f t="shared" ca="1" si="366"/>
        <v>0</v>
      </c>
      <c r="U993" s="79">
        <f t="shared" ca="1" si="367"/>
        <v>0</v>
      </c>
      <c r="V993" s="80">
        <f t="shared" ca="1" si="368"/>
        <v>0</v>
      </c>
      <c r="W993" s="80">
        <f t="shared" ca="1" si="369"/>
        <v>0</v>
      </c>
      <c r="X993">
        <f t="shared" ca="1" si="380"/>
        <v>0</v>
      </c>
      <c r="Y993" s="35">
        <f t="shared" ca="1" si="370"/>
        <v>0</v>
      </c>
      <c r="Z993" s="35">
        <f t="shared" ca="1" si="381"/>
        <v>0</v>
      </c>
      <c r="AA993" s="42">
        <f t="shared" ca="1" si="382"/>
        <v>0</v>
      </c>
      <c r="AB993" s="42">
        <f t="shared" ca="1" si="383"/>
        <v>0</v>
      </c>
    </row>
    <row r="994" spans="2:28" x14ac:dyDescent="0.25">
      <c r="B994">
        <v>992</v>
      </c>
      <c r="C994" s="35">
        <f t="shared" ca="1" si="377"/>
        <v>-27000</v>
      </c>
      <c r="D994" s="46">
        <f ca="1">IF(AB993&gt;0,ROUND(PMT(EvalSheet!$F$92/12,EvalSheet!$F$96*12,-C994),5),0)</f>
        <v>0</v>
      </c>
      <c r="E994" s="6">
        <f t="shared" ca="1" si="371"/>
        <v>0</v>
      </c>
      <c r="F994" s="2">
        <f t="shared" ca="1" si="360"/>
        <v>0</v>
      </c>
      <c r="G994" s="80">
        <f t="shared" ca="1" si="361"/>
        <v>0</v>
      </c>
      <c r="H994" s="79">
        <f t="shared" ca="1" si="362"/>
        <v>0</v>
      </c>
      <c r="I994" s="80">
        <f t="shared" ca="1" si="363"/>
        <v>0</v>
      </c>
      <c r="J994" s="80">
        <f t="shared" ca="1" si="364"/>
        <v>0</v>
      </c>
      <c r="K994" s="6">
        <f t="shared" ca="1" si="372"/>
        <v>0</v>
      </c>
      <c r="L994" s="7">
        <v>0</v>
      </c>
      <c r="M994" s="7">
        <f t="shared" ca="1" si="373"/>
        <v>0</v>
      </c>
      <c r="N994" s="7">
        <f t="shared" ca="1" si="374"/>
        <v>0</v>
      </c>
      <c r="O994" s="7">
        <f t="shared" ca="1" si="375"/>
        <v>0</v>
      </c>
      <c r="P994" s="7">
        <f t="shared" ca="1" si="376"/>
        <v>0</v>
      </c>
      <c r="Q994" s="6">
        <f t="shared" ca="1" si="378"/>
        <v>0</v>
      </c>
      <c r="R994" s="7">
        <f t="shared" ca="1" si="379"/>
        <v>0</v>
      </c>
      <c r="S994" s="2">
        <f t="shared" ca="1" si="365"/>
        <v>0</v>
      </c>
      <c r="T994" s="80">
        <f t="shared" ca="1" si="366"/>
        <v>0</v>
      </c>
      <c r="U994" s="79">
        <f t="shared" ca="1" si="367"/>
        <v>0</v>
      </c>
      <c r="V994" s="80">
        <f t="shared" ca="1" si="368"/>
        <v>0</v>
      </c>
      <c r="W994" s="80">
        <f t="shared" ca="1" si="369"/>
        <v>0</v>
      </c>
      <c r="X994">
        <f t="shared" ca="1" si="380"/>
        <v>0</v>
      </c>
      <c r="Y994" s="35">
        <f t="shared" ca="1" si="370"/>
        <v>0</v>
      </c>
      <c r="Z994" s="35">
        <f t="shared" ca="1" si="381"/>
        <v>0</v>
      </c>
      <c r="AA994" s="42">
        <f t="shared" ca="1" si="382"/>
        <v>0</v>
      </c>
      <c r="AB994" s="42">
        <f t="shared" ca="1" si="383"/>
        <v>0</v>
      </c>
    </row>
    <row r="995" spans="2:28" x14ac:dyDescent="0.25">
      <c r="B995">
        <v>993</v>
      </c>
      <c r="C995" s="35">
        <f t="shared" ca="1" si="377"/>
        <v>-27000</v>
      </c>
      <c r="D995" s="46">
        <f ca="1">IF(AB994&gt;0,ROUND(PMT(EvalSheet!$F$92/12,EvalSheet!$F$96*12,-C995),5),0)</f>
        <v>0</v>
      </c>
      <c r="E995" s="6">
        <f t="shared" ca="1" si="371"/>
        <v>0</v>
      </c>
      <c r="F995" s="2">
        <f t="shared" ca="1" si="360"/>
        <v>0</v>
      </c>
      <c r="G995" s="80">
        <f t="shared" ca="1" si="361"/>
        <v>0</v>
      </c>
      <c r="H995" s="79">
        <f t="shared" ca="1" si="362"/>
        <v>0</v>
      </c>
      <c r="I995" s="80">
        <f t="shared" ca="1" si="363"/>
        <v>0</v>
      </c>
      <c r="J995" s="80">
        <f t="shared" ca="1" si="364"/>
        <v>0</v>
      </c>
      <c r="K995" s="6">
        <f t="shared" ca="1" si="372"/>
        <v>0</v>
      </c>
      <c r="L995" s="7">
        <v>0</v>
      </c>
      <c r="M995" s="7">
        <f t="shared" ca="1" si="373"/>
        <v>0</v>
      </c>
      <c r="N995" s="7">
        <f t="shared" ca="1" si="374"/>
        <v>0</v>
      </c>
      <c r="O995" s="7">
        <f t="shared" ca="1" si="375"/>
        <v>0</v>
      </c>
      <c r="P995" s="7">
        <f t="shared" ca="1" si="376"/>
        <v>0</v>
      </c>
      <c r="Q995" s="6">
        <f t="shared" ca="1" si="378"/>
        <v>0</v>
      </c>
      <c r="R995" s="7">
        <f t="shared" ca="1" si="379"/>
        <v>0</v>
      </c>
      <c r="S995" s="2">
        <f t="shared" ca="1" si="365"/>
        <v>0</v>
      </c>
      <c r="T995" s="80">
        <f t="shared" ca="1" si="366"/>
        <v>0</v>
      </c>
      <c r="U995" s="79">
        <f t="shared" ca="1" si="367"/>
        <v>0</v>
      </c>
      <c r="V995" s="80">
        <f t="shared" ca="1" si="368"/>
        <v>0</v>
      </c>
      <c r="W995" s="80">
        <f t="shared" ca="1" si="369"/>
        <v>0</v>
      </c>
      <c r="X995">
        <f t="shared" ca="1" si="380"/>
        <v>0</v>
      </c>
      <c r="Y995" s="35">
        <f t="shared" ca="1" si="370"/>
        <v>0</v>
      </c>
      <c r="Z995" s="35">
        <f t="shared" ca="1" si="381"/>
        <v>0</v>
      </c>
      <c r="AA995" s="42">
        <f t="shared" ca="1" si="382"/>
        <v>0</v>
      </c>
      <c r="AB995" s="42">
        <f t="shared" ca="1" si="383"/>
        <v>0</v>
      </c>
    </row>
    <row r="996" spans="2:28" x14ac:dyDescent="0.25">
      <c r="B996">
        <v>994</v>
      </c>
      <c r="C996" s="35">
        <f t="shared" ca="1" si="377"/>
        <v>-27000</v>
      </c>
      <c r="D996" s="46">
        <f ca="1">IF(AB995&gt;0,ROUND(PMT(EvalSheet!$F$92/12,EvalSheet!$F$96*12,-C996),5),0)</f>
        <v>0</v>
      </c>
      <c r="E996" s="6">
        <f t="shared" ca="1" si="371"/>
        <v>0</v>
      </c>
      <c r="F996" s="2">
        <f t="shared" ca="1" si="360"/>
        <v>0</v>
      </c>
      <c r="G996" s="80">
        <f t="shared" ca="1" si="361"/>
        <v>0</v>
      </c>
      <c r="H996" s="79">
        <f t="shared" ca="1" si="362"/>
        <v>0</v>
      </c>
      <c r="I996" s="80">
        <f t="shared" ca="1" si="363"/>
        <v>0</v>
      </c>
      <c r="J996" s="80">
        <f t="shared" ca="1" si="364"/>
        <v>0</v>
      </c>
      <c r="K996" s="6">
        <f t="shared" ca="1" si="372"/>
        <v>0</v>
      </c>
      <c r="L996" s="7">
        <v>0</v>
      </c>
      <c r="M996" s="7">
        <f t="shared" ca="1" si="373"/>
        <v>0</v>
      </c>
      <c r="N996" s="7">
        <f t="shared" ca="1" si="374"/>
        <v>0</v>
      </c>
      <c r="O996" s="7">
        <f t="shared" ca="1" si="375"/>
        <v>0</v>
      </c>
      <c r="P996" s="7">
        <f t="shared" ca="1" si="376"/>
        <v>0</v>
      </c>
      <c r="Q996" s="6">
        <f t="shared" ca="1" si="378"/>
        <v>0</v>
      </c>
      <c r="R996" s="7">
        <f t="shared" ca="1" si="379"/>
        <v>0</v>
      </c>
      <c r="S996" s="2">
        <f t="shared" ca="1" si="365"/>
        <v>0</v>
      </c>
      <c r="T996" s="80">
        <f t="shared" ca="1" si="366"/>
        <v>0</v>
      </c>
      <c r="U996" s="79">
        <f t="shared" ca="1" si="367"/>
        <v>0</v>
      </c>
      <c r="V996" s="80">
        <f t="shared" ca="1" si="368"/>
        <v>0</v>
      </c>
      <c r="W996" s="80">
        <f t="shared" ca="1" si="369"/>
        <v>0</v>
      </c>
      <c r="X996">
        <f t="shared" ca="1" si="380"/>
        <v>0</v>
      </c>
      <c r="Y996" s="35">
        <f t="shared" ca="1" si="370"/>
        <v>0</v>
      </c>
      <c r="Z996" s="35">
        <f t="shared" ca="1" si="381"/>
        <v>0</v>
      </c>
      <c r="AA996" s="42">
        <f t="shared" ca="1" si="382"/>
        <v>0</v>
      </c>
      <c r="AB996" s="42">
        <f t="shared" ca="1" si="383"/>
        <v>0</v>
      </c>
    </row>
    <row r="997" spans="2:28" x14ac:dyDescent="0.25">
      <c r="B997">
        <v>995</v>
      </c>
      <c r="C997" s="35">
        <f t="shared" ca="1" si="377"/>
        <v>-27000</v>
      </c>
      <c r="D997" s="46">
        <f ca="1">IF(AB996&gt;0,ROUND(PMT(EvalSheet!$F$92/12,EvalSheet!$F$96*12,-C997),5),0)</f>
        <v>0</v>
      </c>
      <c r="E997" s="6">
        <f t="shared" ca="1" si="371"/>
        <v>0</v>
      </c>
      <c r="F997" s="2">
        <f t="shared" ca="1" si="360"/>
        <v>0</v>
      </c>
      <c r="G997" s="80">
        <f t="shared" ca="1" si="361"/>
        <v>0</v>
      </c>
      <c r="H997" s="79">
        <f t="shared" ca="1" si="362"/>
        <v>0</v>
      </c>
      <c r="I997" s="80">
        <f t="shared" ca="1" si="363"/>
        <v>0</v>
      </c>
      <c r="J997" s="80">
        <f t="shared" ca="1" si="364"/>
        <v>0</v>
      </c>
      <c r="K997" s="6">
        <f t="shared" ca="1" si="372"/>
        <v>0</v>
      </c>
      <c r="L997" s="7">
        <v>0</v>
      </c>
      <c r="M997" s="7">
        <f t="shared" ca="1" si="373"/>
        <v>0</v>
      </c>
      <c r="N997" s="7">
        <f t="shared" ca="1" si="374"/>
        <v>0</v>
      </c>
      <c r="O997" s="7">
        <f t="shared" ca="1" si="375"/>
        <v>0</v>
      </c>
      <c r="P997" s="7">
        <f t="shared" ca="1" si="376"/>
        <v>0</v>
      </c>
      <c r="Q997" s="6">
        <f t="shared" ca="1" si="378"/>
        <v>0</v>
      </c>
      <c r="R997" s="7">
        <f t="shared" ca="1" si="379"/>
        <v>0</v>
      </c>
      <c r="S997" s="2">
        <f t="shared" ca="1" si="365"/>
        <v>0</v>
      </c>
      <c r="T997" s="80">
        <f t="shared" ca="1" si="366"/>
        <v>0</v>
      </c>
      <c r="U997" s="79">
        <f t="shared" ca="1" si="367"/>
        <v>0</v>
      </c>
      <c r="V997" s="80">
        <f t="shared" ca="1" si="368"/>
        <v>0</v>
      </c>
      <c r="W997" s="80">
        <f t="shared" ca="1" si="369"/>
        <v>0</v>
      </c>
      <c r="X997">
        <f t="shared" ca="1" si="380"/>
        <v>0</v>
      </c>
      <c r="Y997" s="35">
        <f t="shared" ca="1" si="370"/>
        <v>0</v>
      </c>
      <c r="Z997" s="35">
        <f t="shared" ca="1" si="381"/>
        <v>0</v>
      </c>
      <c r="AA997" s="42">
        <f t="shared" ca="1" si="382"/>
        <v>0</v>
      </c>
      <c r="AB997" s="42">
        <f t="shared" ca="1" si="383"/>
        <v>0</v>
      </c>
    </row>
    <row r="998" spans="2:28" x14ac:dyDescent="0.25">
      <c r="B998">
        <v>996</v>
      </c>
      <c r="C998" s="35">
        <f t="shared" ca="1" si="377"/>
        <v>-27000</v>
      </c>
      <c r="D998" s="46">
        <f ca="1">IF(AB997&gt;0,ROUND(PMT(EvalSheet!$F$92/12,EvalSheet!$F$96*12,-C998),5),0)</f>
        <v>0</v>
      </c>
      <c r="E998" s="6">
        <f t="shared" ca="1" si="371"/>
        <v>0</v>
      </c>
      <c r="F998" s="2">
        <f t="shared" ca="1" si="360"/>
        <v>0</v>
      </c>
      <c r="G998" s="80">
        <f t="shared" ca="1" si="361"/>
        <v>0</v>
      </c>
      <c r="H998" s="79">
        <f t="shared" ca="1" si="362"/>
        <v>0</v>
      </c>
      <c r="I998" s="80">
        <f t="shared" ca="1" si="363"/>
        <v>0</v>
      </c>
      <c r="J998" s="80">
        <f t="shared" ca="1" si="364"/>
        <v>0</v>
      </c>
      <c r="K998" s="6">
        <f t="shared" ca="1" si="372"/>
        <v>0</v>
      </c>
      <c r="L998" s="7">
        <v>0</v>
      </c>
      <c r="M998" s="7">
        <f t="shared" ca="1" si="373"/>
        <v>0</v>
      </c>
      <c r="N998" s="7">
        <f t="shared" ca="1" si="374"/>
        <v>0</v>
      </c>
      <c r="O998" s="7">
        <f t="shared" ca="1" si="375"/>
        <v>0</v>
      </c>
      <c r="P998" s="7">
        <f t="shared" ca="1" si="376"/>
        <v>0</v>
      </c>
      <c r="Q998" s="6">
        <f t="shared" ca="1" si="378"/>
        <v>0</v>
      </c>
      <c r="R998" s="7">
        <f t="shared" ca="1" si="379"/>
        <v>0</v>
      </c>
      <c r="S998" s="2">
        <f t="shared" ca="1" si="365"/>
        <v>0</v>
      </c>
      <c r="T998" s="80">
        <f t="shared" ca="1" si="366"/>
        <v>0</v>
      </c>
      <c r="U998" s="79">
        <f t="shared" ca="1" si="367"/>
        <v>0</v>
      </c>
      <c r="V998" s="80">
        <f t="shared" ca="1" si="368"/>
        <v>0</v>
      </c>
      <c r="W998" s="80">
        <f t="shared" ca="1" si="369"/>
        <v>0</v>
      </c>
      <c r="X998">
        <f t="shared" ca="1" si="380"/>
        <v>0</v>
      </c>
      <c r="Y998" s="35">
        <f t="shared" ca="1" si="370"/>
        <v>0</v>
      </c>
      <c r="Z998" s="35">
        <f t="shared" ca="1" si="381"/>
        <v>0</v>
      </c>
      <c r="AA998" s="42">
        <f t="shared" ca="1" si="382"/>
        <v>0</v>
      </c>
      <c r="AB998" s="42">
        <f t="shared" ca="1" si="383"/>
        <v>0</v>
      </c>
    </row>
    <row r="999" spans="2:28" x14ac:dyDescent="0.25">
      <c r="B999">
        <v>997</v>
      </c>
      <c r="C999" s="35">
        <f t="shared" ca="1" si="377"/>
        <v>-27000</v>
      </c>
      <c r="D999" s="46">
        <f ca="1">IF(AB998&gt;0,ROUND(PMT(EvalSheet!$F$92/12,EvalSheet!$F$96*12,-C999),5),0)</f>
        <v>0</v>
      </c>
      <c r="E999" s="6">
        <f t="shared" ca="1" si="371"/>
        <v>0</v>
      </c>
      <c r="F999" s="2">
        <f t="shared" ca="1" si="360"/>
        <v>0</v>
      </c>
      <c r="G999" s="80">
        <f t="shared" ca="1" si="361"/>
        <v>0</v>
      </c>
      <c r="H999" s="79">
        <f t="shared" ca="1" si="362"/>
        <v>0</v>
      </c>
      <c r="I999" s="80">
        <f t="shared" ca="1" si="363"/>
        <v>0</v>
      </c>
      <c r="J999" s="80">
        <f t="shared" ca="1" si="364"/>
        <v>0</v>
      </c>
      <c r="K999" s="6">
        <f t="shared" ca="1" si="372"/>
        <v>0</v>
      </c>
      <c r="L999" s="7">
        <v>0</v>
      </c>
      <c r="M999" s="7">
        <f t="shared" ca="1" si="373"/>
        <v>0</v>
      </c>
      <c r="N999" s="7">
        <f t="shared" ca="1" si="374"/>
        <v>0</v>
      </c>
      <c r="O999" s="7">
        <f t="shared" ca="1" si="375"/>
        <v>0</v>
      </c>
      <c r="P999" s="7">
        <f t="shared" ca="1" si="376"/>
        <v>0</v>
      </c>
      <c r="Q999" s="6">
        <f t="shared" ca="1" si="378"/>
        <v>0</v>
      </c>
      <c r="R999" s="7">
        <f t="shared" ca="1" si="379"/>
        <v>0</v>
      </c>
      <c r="S999" s="2">
        <f t="shared" ca="1" si="365"/>
        <v>0</v>
      </c>
      <c r="T999" s="80">
        <f t="shared" ca="1" si="366"/>
        <v>0</v>
      </c>
      <c r="U999" s="79">
        <f t="shared" ca="1" si="367"/>
        <v>0</v>
      </c>
      <c r="V999" s="80">
        <f t="shared" ca="1" si="368"/>
        <v>0</v>
      </c>
      <c r="W999" s="80">
        <f t="shared" ca="1" si="369"/>
        <v>0</v>
      </c>
      <c r="X999">
        <f t="shared" ca="1" si="380"/>
        <v>0</v>
      </c>
      <c r="Y999" s="35">
        <f t="shared" ca="1" si="370"/>
        <v>0</v>
      </c>
      <c r="Z999" s="35">
        <f t="shared" ca="1" si="381"/>
        <v>0</v>
      </c>
      <c r="AA999" s="42">
        <f t="shared" ca="1" si="382"/>
        <v>0</v>
      </c>
      <c r="AB999" s="42">
        <f t="shared" ca="1" si="383"/>
        <v>0</v>
      </c>
    </row>
    <row r="1000" spans="2:28" x14ac:dyDescent="0.25">
      <c r="B1000">
        <v>998</v>
      </c>
      <c r="C1000" s="35">
        <f t="shared" ca="1" si="377"/>
        <v>-27000</v>
      </c>
      <c r="D1000" s="46">
        <f ca="1">IF(AB999&gt;0,ROUND(PMT(EvalSheet!$F$92/12,EvalSheet!$F$96*12,-C1000),5),0)</f>
        <v>0</v>
      </c>
      <c r="E1000" s="6">
        <f t="shared" ca="1" si="371"/>
        <v>0</v>
      </c>
      <c r="F1000" s="2">
        <f t="shared" ca="1" si="360"/>
        <v>0</v>
      </c>
      <c r="G1000" s="80">
        <f t="shared" ca="1" si="361"/>
        <v>0</v>
      </c>
      <c r="H1000" s="79">
        <f t="shared" ca="1" si="362"/>
        <v>0</v>
      </c>
      <c r="I1000" s="80">
        <f t="shared" ca="1" si="363"/>
        <v>0</v>
      </c>
      <c r="J1000" s="80">
        <f t="shared" ca="1" si="364"/>
        <v>0</v>
      </c>
      <c r="K1000" s="6">
        <f t="shared" ca="1" si="372"/>
        <v>0</v>
      </c>
      <c r="L1000" s="7">
        <v>0</v>
      </c>
      <c r="M1000" s="7">
        <f t="shared" ca="1" si="373"/>
        <v>0</v>
      </c>
      <c r="N1000" s="7">
        <f t="shared" ca="1" si="374"/>
        <v>0</v>
      </c>
      <c r="O1000" s="7">
        <f t="shared" ca="1" si="375"/>
        <v>0</v>
      </c>
      <c r="P1000" s="7">
        <f t="shared" ca="1" si="376"/>
        <v>0</v>
      </c>
      <c r="Q1000" s="6">
        <f t="shared" ca="1" si="378"/>
        <v>0</v>
      </c>
      <c r="R1000" s="7">
        <f t="shared" ca="1" si="379"/>
        <v>0</v>
      </c>
      <c r="S1000" s="2">
        <f t="shared" ca="1" si="365"/>
        <v>0</v>
      </c>
      <c r="T1000" s="80">
        <f t="shared" ca="1" si="366"/>
        <v>0</v>
      </c>
      <c r="U1000" s="79">
        <f t="shared" ca="1" si="367"/>
        <v>0</v>
      </c>
      <c r="V1000" s="80">
        <f t="shared" ca="1" si="368"/>
        <v>0</v>
      </c>
      <c r="W1000" s="80">
        <f t="shared" ca="1" si="369"/>
        <v>0</v>
      </c>
      <c r="X1000">
        <f t="shared" ca="1" si="380"/>
        <v>0</v>
      </c>
      <c r="Y1000" s="35">
        <f t="shared" ca="1" si="370"/>
        <v>0</v>
      </c>
      <c r="Z1000" s="35">
        <f t="shared" ca="1" si="381"/>
        <v>0</v>
      </c>
      <c r="AA1000" s="42">
        <f t="shared" ca="1" si="382"/>
        <v>0</v>
      </c>
      <c r="AB1000" s="42">
        <f t="shared" ca="1" si="383"/>
        <v>0</v>
      </c>
    </row>
    <row r="1001" spans="2:28" x14ac:dyDescent="0.25">
      <c r="B1001">
        <v>999</v>
      </c>
      <c r="C1001" s="35">
        <f t="shared" ca="1" si="377"/>
        <v>-27000</v>
      </c>
      <c r="D1001" s="46">
        <f ca="1">IF(AB1000&gt;0,ROUND(PMT(EvalSheet!$F$92/12,EvalSheet!$F$96*12,-C1001),5),0)</f>
        <v>0</v>
      </c>
      <c r="E1001" s="6">
        <f t="shared" ca="1" si="371"/>
        <v>0</v>
      </c>
      <c r="F1001" s="2">
        <f t="shared" ca="1" si="360"/>
        <v>0</v>
      </c>
      <c r="G1001" s="80">
        <f t="shared" ca="1" si="361"/>
        <v>0</v>
      </c>
      <c r="H1001" s="79">
        <f t="shared" ca="1" si="362"/>
        <v>0</v>
      </c>
      <c r="I1001" s="80">
        <f t="shared" ca="1" si="363"/>
        <v>0</v>
      </c>
      <c r="J1001" s="80">
        <f t="shared" ca="1" si="364"/>
        <v>0</v>
      </c>
      <c r="K1001" s="6">
        <f t="shared" ca="1" si="372"/>
        <v>0</v>
      </c>
      <c r="L1001" s="7">
        <v>0</v>
      </c>
      <c r="M1001" s="7">
        <f t="shared" ca="1" si="373"/>
        <v>0</v>
      </c>
      <c r="N1001" s="7">
        <f t="shared" ca="1" si="374"/>
        <v>0</v>
      </c>
      <c r="O1001" s="7">
        <f t="shared" ca="1" si="375"/>
        <v>0</v>
      </c>
      <c r="P1001" s="7">
        <f t="shared" ca="1" si="376"/>
        <v>0</v>
      </c>
      <c r="Q1001" s="6">
        <f t="shared" ca="1" si="378"/>
        <v>0</v>
      </c>
      <c r="R1001" s="7">
        <f t="shared" ca="1" si="379"/>
        <v>0</v>
      </c>
      <c r="S1001" s="2">
        <f t="shared" ca="1" si="365"/>
        <v>0</v>
      </c>
      <c r="T1001" s="80">
        <f t="shared" ca="1" si="366"/>
        <v>0</v>
      </c>
      <c r="U1001" s="79">
        <f t="shared" ca="1" si="367"/>
        <v>0</v>
      </c>
      <c r="V1001" s="80">
        <f t="shared" ca="1" si="368"/>
        <v>0</v>
      </c>
      <c r="W1001" s="80">
        <f t="shared" ca="1" si="369"/>
        <v>0</v>
      </c>
      <c r="X1001">
        <f t="shared" ca="1" si="380"/>
        <v>0</v>
      </c>
      <c r="Y1001" s="35">
        <f t="shared" ca="1" si="370"/>
        <v>0</v>
      </c>
      <c r="Z1001" s="35">
        <f t="shared" ca="1" si="381"/>
        <v>0</v>
      </c>
      <c r="AA1001" s="42">
        <f t="shared" ca="1" si="382"/>
        <v>0</v>
      </c>
      <c r="AB1001" s="42">
        <f t="shared" ca="1" si="383"/>
        <v>0</v>
      </c>
    </row>
    <row r="1002" spans="2:28" x14ac:dyDescent="0.25">
      <c r="B1002">
        <v>1000</v>
      </c>
      <c r="C1002" s="35">
        <f t="shared" ca="1" si="377"/>
        <v>-27000</v>
      </c>
      <c r="D1002" s="46">
        <f ca="1">IF(AB1001&gt;0,ROUND(PMT(EvalSheet!$F$92/12,EvalSheet!$F$96*12,-C1002),5),0)</f>
        <v>0</v>
      </c>
      <c r="E1002" s="6">
        <f t="shared" ca="1" si="371"/>
        <v>0</v>
      </c>
      <c r="F1002" s="2">
        <f t="shared" ca="1" si="360"/>
        <v>0</v>
      </c>
      <c r="G1002" s="80">
        <f t="shared" ca="1" si="361"/>
        <v>0</v>
      </c>
      <c r="H1002" s="79">
        <f t="shared" ca="1" si="362"/>
        <v>0</v>
      </c>
      <c r="I1002" s="80">
        <f t="shared" ca="1" si="363"/>
        <v>0</v>
      </c>
      <c r="J1002" s="80">
        <f t="shared" ca="1" si="364"/>
        <v>0</v>
      </c>
      <c r="K1002" s="6">
        <f t="shared" ca="1" si="372"/>
        <v>0</v>
      </c>
      <c r="L1002" s="7">
        <v>0</v>
      </c>
      <c r="M1002" s="7">
        <f t="shared" ca="1" si="373"/>
        <v>0</v>
      </c>
      <c r="N1002" s="7">
        <f t="shared" ca="1" si="374"/>
        <v>0</v>
      </c>
      <c r="O1002" s="7">
        <f t="shared" ca="1" si="375"/>
        <v>0</v>
      </c>
      <c r="P1002" s="7">
        <f t="shared" ca="1" si="376"/>
        <v>0</v>
      </c>
      <c r="Q1002" s="6">
        <f t="shared" ca="1" si="378"/>
        <v>0</v>
      </c>
      <c r="R1002" s="7">
        <f t="shared" ca="1" si="379"/>
        <v>0</v>
      </c>
      <c r="S1002" s="2">
        <f t="shared" ca="1" si="365"/>
        <v>0</v>
      </c>
      <c r="T1002" s="80">
        <f t="shared" ca="1" si="366"/>
        <v>0</v>
      </c>
      <c r="U1002" s="79">
        <f t="shared" ca="1" si="367"/>
        <v>0</v>
      </c>
      <c r="V1002" s="80">
        <f t="shared" ca="1" si="368"/>
        <v>0</v>
      </c>
      <c r="W1002" s="80">
        <f t="shared" ca="1" si="369"/>
        <v>0</v>
      </c>
      <c r="X1002">
        <f t="shared" ca="1" si="380"/>
        <v>0</v>
      </c>
      <c r="Y1002" s="35">
        <f t="shared" ca="1" si="370"/>
        <v>0</v>
      </c>
      <c r="Z1002" s="35">
        <f t="shared" ca="1" si="381"/>
        <v>0</v>
      </c>
      <c r="AA1002" s="42">
        <f t="shared" ca="1" si="382"/>
        <v>0</v>
      </c>
      <c r="AB1002" s="42">
        <f t="shared" ca="1" si="383"/>
        <v>0</v>
      </c>
    </row>
    <row r="1003" spans="2:28" x14ac:dyDescent="0.25">
      <c r="B1003">
        <v>1001</v>
      </c>
      <c r="C1003" s="35">
        <f t="shared" ca="1" si="377"/>
        <v>-27000</v>
      </c>
      <c r="D1003" s="46">
        <f ca="1">IF(AB1002&gt;0,ROUND(PMT(EvalSheet!$F$92/12,EvalSheet!$F$96*12,-C1003),5),0)</f>
        <v>0</v>
      </c>
      <c r="E1003" s="6">
        <f t="shared" ca="1" si="371"/>
        <v>0</v>
      </c>
      <c r="F1003" s="2">
        <f t="shared" ca="1" si="360"/>
        <v>0</v>
      </c>
      <c r="G1003" s="80">
        <f t="shared" ca="1" si="361"/>
        <v>0</v>
      </c>
      <c r="H1003" s="79">
        <f t="shared" ca="1" si="362"/>
        <v>0</v>
      </c>
      <c r="I1003" s="80">
        <f t="shared" ca="1" si="363"/>
        <v>0</v>
      </c>
      <c r="J1003" s="80">
        <f t="shared" ca="1" si="364"/>
        <v>0</v>
      </c>
      <c r="K1003" s="6">
        <f t="shared" ca="1" si="372"/>
        <v>0</v>
      </c>
      <c r="L1003" s="7">
        <v>0</v>
      </c>
      <c r="M1003" s="7">
        <f t="shared" ca="1" si="373"/>
        <v>0</v>
      </c>
      <c r="N1003" s="7">
        <f t="shared" ca="1" si="374"/>
        <v>0</v>
      </c>
      <c r="O1003" s="7">
        <f t="shared" ca="1" si="375"/>
        <v>0</v>
      </c>
      <c r="P1003" s="7">
        <f t="shared" ca="1" si="376"/>
        <v>0</v>
      </c>
      <c r="Q1003" s="6">
        <f t="shared" ca="1" si="378"/>
        <v>0</v>
      </c>
      <c r="R1003" s="7">
        <f t="shared" ca="1" si="379"/>
        <v>0</v>
      </c>
      <c r="S1003" s="2">
        <f t="shared" ca="1" si="365"/>
        <v>0</v>
      </c>
      <c r="T1003" s="80">
        <f t="shared" ca="1" si="366"/>
        <v>0</v>
      </c>
      <c r="U1003" s="79">
        <f t="shared" ca="1" si="367"/>
        <v>0</v>
      </c>
      <c r="V1003" s="80">
        <f t="shared" ca="1" si="368"/>
        <v>0</v>
      </c>
      <c r="W1003" s="80">
        <f t="shared" ca="1" si="369"/>
        <v>0</v>
      </c>
      <c r="X1003">
        <f t="shared" ca="1" si="380"/>
        <v>0</v>
      </c>
      <c r="Y1003" s="35">
        <f t="shared" ca="1" si="370"/>
        <v>0</v>
      </c>
      <c r="Z1003" s="35">
        <f t="shared" ca="1" si="381"/>
        <v>0</v>
      </c>
      <c r="AA1003" s="42">
        <f t="shared" ca="1" si="382"/>
        <v>0</v>
      </c>
      <c r="AB1003" s="42">
        <f t="shared" ca="1" si="383"/>
        <v>0</v>
      </c>
    </row>
    <row r="1004" spans="2:28" x14ac:dyDescent="0.25">
      <c r="B1004">
        <v>1002</v>
      </c>
      <c r="C1004" s="35">
        <f t="shared" ca="1" si="377"/>
        <v>-27000</v>
      </c>
      <c r="D1004" s="46">
        <f ca="1">IF(AB1003&gt;0,ROUND(PMT(EvalSheet!$F$92/12,EvalSheet!$F$96*12,-C1004),5),0)</f>
        <v>0</v>
      </c>
      <c r="E1004" s="6">
        <f t="shared" ca="1" si="371"/>
        <v>0</v>
      </c>
      <c r="F1004" s="2">
        <f t="shared" ca="1" si="360"/>
        <v>0</v>
      </c>
      <c r="G1004" s="80">
        <f t="shared" ca="1" si="361"/>
        <v>0</v>
      </c>
      <c r="H1004" s="79">
        <f t="shared" ca="1" si="362"/>
        <v>0</v>
      </c>
      <c r="I1004" s="80">
        <f t="shared" ca="1" si="363"/>
        <v>0</v>
      </c>
      <c r="J1004" s="80">
        <f t="shared" ca="1" si="364"/>
        <v>0</v>
      </c>
      <c r="K1004" s="6">
        <f t="shared" ca="1" si="372"/>
        <v>0</v>
      </c>
      <c r="L1004" s="7">
        <v>0</v>
      </c>
      <c r="M1004" s="7">
        <f t="shared" ca="1" si="373"/>
        <v>0</v>
      </c>
      <c r="N1004" s="7">
        <f t="shared" ca="1" si="374"/>
        <v>0</v>
      </c>
      <c r="O1004" s="7">
        <f t="shared" ca="1" si="375"/>
        <v>0</v>
      </c>
      <c r="P1004" s="7">
        <f t="shared" ca="1" si="376"/>
        <v>0</v>
      </c>
      <c r="Q1004" s="6">
        <f t="shared" ca="1" si="378"/>
        <v>0</v>
      </c>
      <c r="R1004" s="7">
        <f t="shared" ca="1" si="379"/>
        <v>0</v>
      </c>
      <c r="S1004" s="2">
        <f t="shared" ca="1" si="365"/>
        <v>0</v>
      </c>
      <c r="T1004" s="80">
        <f t="shared" ca="1" si="366"/>
        <v>0</v>
      </c>
      <c r="U1004" s="79">
        <f t="shared" ca="1" si="367"/>
        <v>0</v>
      </c>
      <c r="V1004" s="80">
        <f t="shared" ca="1" si="368"/>
        <v>0</v>
      </c>
      <c r="W1004" s="80">
        <f t="shared" ca="1" si="369"/>
        <v>0</v>
      </c>
      <c r="X1004">
        <f t="shared" ca="1" si="380"/>
        <v>0</v>
      </c>
      <c r="Y1004" s="35">
        <f t="shared" ca="1" si="370"/>
        <v>0</v>
      </c>
      <c r="Z1004" s="35">
        <f t="shared" ca="1" si="381"/>
        <v>0</v>
      </c>
      <c r="AA1004" s="42">
        <f t="shared" ca="1" si="382"/>
        <v>0</v>
      </c>
      <c r="AB1004" s="42">
        <f t="shared" ca="1" si="383"/>
        <v>0</v>
      </c>
    </row>
    <row r="1005" spans="2:28" x14ac:dyDescent="0.25">
      <c r="B1005">
        <v>1003</v>
      </c>
      <c r="C1005" s="35">
        <f t="shared" ca="1" si="377"/>
        <v>-27000</v>
      </c>
      <c r="D1005" s="46">
        <f ca="1">IF(AB1004&gt;0,ROUND(PMT(EvalSheet!$F$92/12,EvalSheet!$F$96*12,-C1005),5),0)</f>
        <v>0</v>
      </c>
      <c r="E1005" s="6">
        <f t="shared" ca="1" si="371"/>
        <v>0</v>
      </c>
      <c r="F1005" s="2">
        <f t="shared" ca="1" si="360"/>
        <v>0</v>
      </c>
      <c r="G1005" s="80">
        <f t="shared" ca="1" si="361"/>
        <v>0</v>
      </c>
      <c r="H1005" s="79">
        <f t="shared" ca="1" si="362"/>
        <v>0</v>
      </c>
      <c r="I1005" s="80">
        <f t="shared" ca="1" si="363"/>
        <v>0</v>
      </c>
      <c r="J1005" s="80">
        <f t="shared" ca="1" si="364"/>
        <v>0</v>
      </c>
      <c r="K1005" s="6">
        <f t="shared" ca="1" si="372"/>
        <v>0</v>
      </c>
      <c r="L1005" s="7">
        <v>0</v>
      </c>
      <c r="M1005" s="7">
        <f t="shared" ca="1" si="373"/>
        <v>0</v>
      </c>
      <c r="N1005" s="7">
        <f t="shared" ca="1" si="374"/>
        <v>0</v>
      </c>
      <c r="O1005" s="7">
        <f t="shared" ca="1" si="375"/>
        <v>0</v>
      </c>
      <c r="P1005" s="7">
        <f t="shared" ca="1" si="376"/>
        <v>0</v>
      </c>
      <c r="Q1005" s="6">
        <f t="shared" ca="1" si="378"/>
        <v>0</v>
      </c>
      <c r="R1005" s="7">
        <f t="shared" ca="1" si="379"/>
        <v>0</v>
      </c>
      <c r="S1005" s="2">
        <f t="shared" ca="1" si="365"/>
        <v>0</v>
      </c>
      <c r="T1005" s="80">
        <f t="shared" ca="1" si="366"/>
        <v>0</v>
      </c>
      <c r="U1005" s="79">
        <f t="shared" ca="1" si="367"/>
        <v>0</v>
      </c>
      <c r="V1005" s="80">
        <f t="shared" ca="1" si="368"/>
        <v>0</v>
      </c>
      <c r="W1005" s="80">
        <f t="shared" ca="1" si="369"/>
        <v>0</v>
      </c>
      <c r="X1005">
        <f t="shared" ca="1" si="380"/>
        <v>0</v>
      </c>
      <c r="Y1005" s="35">
        <f t="shared" ca="1" si="370"/>
        <v>0</v>
      </c>
      <c r="Z1005" s="35">
        <f t="shared" ca="1" si="381"/>
        <v>0</v>
      </c>
      <c r="AA1005" s="42">
        <f t="shared" ca="1" si="382"/>
        <v>0</v>
      </c>
      <c r="AB1005" s="42">
        <f t="shared" ca="1" si="383"/>
        <v>0</v>
      </c>
    </row>
    <row r="1006" spans="2:28" x14ac:dyDescent="0.25">
      <c r="B1006">
        <v>1004</v>
      </c>
      <c r="C1006" s="35">
        <f t="shared" ca="1" si="377"/>
        <v>-27000</v>
      </c>
      <c r="D1006" s="46">
        <f ca="1">IF(AB1005&gt;0,ROUND(PMT(EvalSheet!$F$92/12,EvalSheet!$F$96*12,-C1006),5),0)</f>
        <v>0</v>
      </c>
      <c r="E1006" s="6">
        <f t="shared" ca="1" si="371"/>
        <v>0</v>
      </c>
      <c r="F1006" s="2">
        <f t="shared" ca="1" si="360"/>
        <v>0</v>
      </c>
      <c r="G1006" s="80">
        <f t="shared" ca="1" si="361"/>
        <v>0</v>
      </c>
      <c r="H1006" s="79">
        <f t="shared" ca="1" si="362"/>
        <v>0</v>
      </c>
      <c r="I1006" s="80">
        <f t="shared" ca="1" si="363"/>
        <v>0</v>
      </c>
      <c r="J1006" s="80">
        <f t="shared" ca="1" si="364"/>
        <v>0</v>
      </c>
      <c r="K1006" s="6">
        <f t="shared" ca="1" si="372"/>
        <v>0</v>
      </c>
      <c r="L1006" s="7">
        <v>0</v>
      </c>
      <c r="M1006" s="7">
        <f t="shared" ca="1" si="373"/>
        <v>0</v>
      </c>
      <c r="N1006" s="7">
        <f t="shared" ca="1" si="374"/>
        <v>0</v>
      </c>
      <c r="O1006" s="7">
        <f t="shared" ca="1" si="375"/>
        <v>0</v>
      </c>
      <c r="P1006" s="7">
        <f t="shared" ca="1" si="376"/>
        <v>0</v>
      </c>
      <c r="Q1006" s="6">
        <f t="shared" ca="1" si="378"/>
        <v>0</v>
      </c>
      <c r="R1006" s="7">
        <f t="shared" ca="1" si="379"/>
        <v>0</v>
      </c>
      <c r="S1006" s="2">
        <f t="shared" ca="1" si="365"/>
        <v>0</v>
      </c>
      <c r="T1006" s="80">
        <f t="shared" ca="1" si="366"/>
        <v>0</v>
      </c>
      <c r="U1006" s="79">
        <f t="shared" ca="1" si="367"/>
        <v>0</v>
      </c>
      <c r="V1006" s="80">
        <f t="shared" ca="1" si="368"/>
        <v>0</v>
      </c>
      <c r="W1006" s="80">
        <f t="shared" ca="1" si="369"/>
        <v>0</v>
      </c>
      <c r="X1006">
        <f t="shared" ca="1" si="380"/>
        <v>0</v>
      </c>
      <c r="Y1006" s="35">
        <f t="shared" ca="1" si="370"/>
        <v>0</v>
      </c>
      <c r="Z1006" s="35">
        <f t="shared" ca="1" si="381"/>
        <v>0</v>
      </c>
      <c r="AA1006" s="42">
        <f t="shared" ca="1" si="382"/>
        <v>0</v>
      </c>
      <c r="AB1006" s="42">
        <f t="shared" ca="1" si="383"/>
        <v>0</v>
      </c>
    </row>
    <row r="1007" spans="2:28" x14ac:dyDescent="0.25">
      <c r="B1007">
        <v>1005</v>
      </c>
      <c r="C1007" s="35">
        <f t="shared" ca="1" si="377"/>
        <v>-27000</v>
      </c>
      <c r="D1007" s="46">
        <f ca="1">IF(AB1006&gt;0,ROUND(PMT(EvalSheet!$F$92/12,EvalSheet!$F$96*12,-C1007),5),0)</f>
        <v>0</v>
      </c>
      <c r="E1007" s="6">
        <f t="shared" ca="1" si="371"/>
        <v>0</v>
      </c>
      <c r="F1007" s="2">
        <f ca="1">INT(E1007)</f>
        <v>0</v>
      </c>
      <c r="G1007" s="80">
        <f ca="1">INT((E1007-F1007)*10)/10</f>
        <v>0</v>
      </c>
      <c r="H1007" s="79">
        <f ca="1">E1007-F1007-G1007</f>
        <v>0</v>
      </c>
      <c r="I1007" s="80">
        <f ca="1">IF(OR(H1007=0.05,H1007=0),H1007,IF(AND(H1007&gt;0.051,H1007&lt;0.1),0.1,IF(AND(H1007&gt;0.001,H1007&lt;0.05),0.05,H1007)))</f>
        <v>0</v>
      </c>
      <c r="J1007" s="80">
        <f ca="1">F1007+G1007+I1007</f>
        <v>0</v>
      </c>
      <c r="K1007" s="6">
        <f t="shared" ca="1" si="372"/>
        <v>0</v>
      </c>
      <c r="L1007" s="7">
        <v>0</v>
      </c>
      <c r="M1007" s="7">
        <f t="shared" ca="1" si="373"/>
        <v>0</v>
      </c>
      <c r="N1007" s="7">
        <f t="shared" ca="1" si="374"/>
        <v>0</v>
      </c>
      <c r="O1007" s="7">
        <f t="shared" ca="1" si="375"/>
        <v>0</v>
      </c>
      <c r="P1007" s="7">
        <f t="shared" ca="1" si="376"/>
        <v>0</v>
      </c>
      <c r="Q1007" s="6">
        <f t="shared" ca="1" si="378"/>
        <v>0</v>
      </c>
      <c r="R1007" s="7">
        <f t="shared" ca="1" si="379"/>
        <v>0</v>
      </c>
      <c r="S1007" s="2">
        <f ca="1">INT(R1007)</f>
        <v>0</v>
      </c>
      <c r="T1007" s="80">
        <f ca="1">INT((R1007-S1007)*10)/10</f>
        <v>0</v>
      </c>
      <c r="U1007" s="79">
        <f ca="1">R1007-S1007-T1007</f>
        <v>0</v>
      </c>
      <c r="V1007" s="80">
        <f ca="1">IF(OR(U1007=0.05,U1007=0),U1007,IF(AND(U1007&gt;0.051,U1007&lt;0.1),0.1,IF(AND(U1007&gt;0.001,U1007&lt;0.05),0.05,U1007)))</f>
        <v>0</v>
      </c>
      <c r="W1007" s="80">
        <f ca="1">S1007+T1007+V1007</f>
        <v>0</v>
      </c>
      <c r="X1007">
        <f t="shared" ca="1" si="380"/>
        <v>0</v>
      </c>
      <c r="Y1007" s="35">
        <f t="shared" ca="1" si="370"/>
        <v>0</v>
      </c>
      <c r="Z1007" s="35">
        <f t="shared" ca="1" si="381"/>
        <v>0</v>
      </c>
      <c r="AA1007" s="42">
        <f t="shared" ca="1" si="382"/>
        <v>0</v>
      </c>
      <c r="AB1007" s="42">
        <f t="shared" ca="1" si="383"/>
        <v>0</v>
      </c>
    </row>
    <row r="1008" spans="2:28" x14ac:dyDescent="0.25">
      <c r="B1008">
        <v>1006</v>
      </c>
      <c r="C1008" s="35">
        <f t="shared" ca="1" si="377"/>
        <v>-27000</v>
      </c>
      <c r="D1008" s="46">
        <f ca="1">IF(AB1007&gt;0,ROUND(PMT(EvalSheet!$F$92/12,EvalSheet!$F$96*12,-C1008),5),0)</f>
        <v>0</v>
      </c>
      <c r="E1008" s="6">
        <f t="shared" ca="1" si="371"/>
        <v>0</v>
      </c>
      <c r="F1008" s="2">
        <f ca="1">INT(E1008)</f>
        <v>0</v>
      </c>
      <c r="G1008" s="80">
        <f ca="1">INT((E1008-F1008)*10)/10</f>
        <v>0</v>
      </c>
      <c r="H1008" s="79">
        <f ca="1">E1008-F1008-G1008</f>
        <v>0</v>
      </c>
      <c r="I1008" s="80">
        <f ca="1">IF(OR(H1008=0.05,H1008=0),H1008,IF(AND(H1008&gt;0.051,H1008&lt;0.1),0.1,IF(AND(H1008&gt;0.001,H1008&lt;0.05),0.05,H1008)))</f>
        <v>0</v>
      </c>
      <c r="J1008" s="80">
        <f ca="1">F1008+G1008+I1008</f>
        <v>0</v>
      </c>
      <c r="K1008" s="6">
        <f t="shared" ca="1" si="372"/>
        <v>0</v>
      </c>
      <c r="L1008" s="7">
        <v>0</v>
      </c>
      <c r="M1008" s="7">
        <f t="shared" ca="1" si="373"/>
        <v>0</v>
      </c>
      <c r="N1008" s="7">
        <f t="shared" ca="1" si="374"/>
        <v>0</v>
      </c>
      <c r="O1008" s="7">
        <f t="shared" ca="1" si="375"/>
        <v>0</v>
      </c>
      <c r="P1008" s="7">
        <f t="shared" ca="1" si="376"/>
        <v>0</v>
      </c>
      <c r="Q1008" s="6">
        <f t="shared" ca="1" si="378"/>
        <v>0</v>
      </c>
      <c r="R1008" s="7">
        <f t="shared" ca="1" si="379"/>
        <v>0</v>
      </c>
      <c r="S1008" s="2">
        <f ca="1">INT(R1008)</f>
        <v>0</v>
      </c>
      <c r="T1008" s="80">
        <f ca="1">INT((R1008-S1008)*10)/10</f>
        <v>0</v>
      </c>
      <c r="U1008" s="79">
        <f ca="1">R1008-S1008-T1008</f>
        <v>0</v>
      </c>
      <c r="V1008" s="80">
        <f ca="1">IF(OR(U1008=0.05,U1008=0),U1008,IF(AND(U1008&gt;0.051,U1008&lt;0.1),0.1,IF(AND(U1008&gt;0.001,U1008&lt;0.05),0.05,U1008)))</f>
        <v>0</v>
      </c>
      <c r="W1008" s="80">
        <f ca="1">S1008+T1008+V1008</f>
        <v>0</v>
      </c>
      <c r="X1008">
        <f t="shared" ca="1" si="380"/>
        <v>0</v>
      </c>
      <c r="Y1008" s="35">
        <f t="shared" ca="1" si="370"/>
        <v>0</v>
      </c>
      <c r="Z1008" s="35">
        <f t="shared" ca="1" si="381"/>
        <v>0</v>
      </c>
      <c r="AA1008" s="42">
        <f t="shared" ca="1" si="382"/>
        <v>0</v>
      </c>
      <c r="AB1008" s="42">
        <f t="shared" ca="1" si="383"/>
        <v>0</v>
      </c>
    </row>
    <row r="1009" spans="2:28" x14ac:dyDescent="0.25">
      <c r="B1009">
        <v>1007</v>
      </c>
      <c r="C1009" s="35">
        <f ca="1">IF(AB1008&gt;0,C1008-1000,C1008)</f>
        <v>-27000</v>
      </c>
      <c r="D1009" s="46">
        <f ca="1">IF(AB1008&gt;0,ROUND(PMT(EvalSheet!$F$92/12,EvalSheet!$F$96*12,-C1009),5),0)</f>
        <v>0</v>
      </c>
      <c r="E1009" s="6">
        <f t="shared" ca="1" si="371"/>
        <v>0</v>
      </c>
      <c r="F1009" s="2">
        <f ca="1">INT(E1009)</f>
        <v>0</v>
      </c>
      <c r="G1009" s="80">
        <f ca="1">INT((E1009-F1009)*10)/10</f>
        <v>0</v>
      </c>
      <c r="H1009" s="79">
        <f ca="1">E1009-F1009-G1009</f>
        <v>0</v>
      </c>
      <c r="I1009" s="80">
        <f ca="1">IF(OR(H1009=0.05,H1009=0),H1009,IF(AND(H1009&gt;0.051,H1009&lt;0.1),0.1,IF(AND(H1009&gt;0.001,H1009&lt;0.05),0.05,H1009)))</f>
        <v>0</v>
      </c>
      <c r="J1009" s="80">
        <f ca="1">F1009+G1009+I1009</f>
        <v>0</v>
      </c>
      <c r="K1009" s="6">
        <f t="shared" ca="1" si="372"/>
        <v>0</v>
      </c>
      <c r="L1009" s="7">
        <v>0</v>
      </c>
      <c r="M1009" s="7">
        <f t="shared" ca="1" si="373"/>
        <v>0</v>
      </c>
      <c r="N1009" s="7">
        <f t="shared" ca="1" si="374"/>
        <v>0</v>
      </c>
      <c r="O1009" s="7">
        <f t="shared" ca="1" si="375"/>
        <v>0</v>
      </c>
      <c r="P1009" s="7">
        <f t="shared" ca="1" si="376"/>
        <v>0</v>
      </c>
      <c r="Q1009" s="6">
        <f ca="1">IF(AB1008&gt;0,K1009+SUM(M1009:P1009),0)</f>
        <v>0</v>
      </c>
      <c r="R1009" s="7">
        <f ca="1">IF(AB1008&gt;0,ROUND(Q1009/12,2),0)</f>
        <v>0</v>
      </c>
      <c r="S1009" s="2">
        <f ca="1">INT(R1009)</f>
        <v>0</v>
      </c>
      <c r="T1009" s="80">
        <f ca="1">INT((R1009-S1009)*10)/10</f>
        <v>0</v>
      </c>
      <c r="U1009" s="79">
        <f ca="1">R1009-S1009-T1009</f>
        <v>0</v>
      </c>
      <c r="V1009" s="80">
        <f ca="1">IF(OR(U1009=0.05,U1009=0),U1009,IF(AND(U1009&gt;0.051,U1009&lt;0.1),0.1,IF(AND(U1009&gt;0.001,U1009&lt;0.05),0.05,U1009)))</f>
        <v>0</v>
      </c>
      <c r="W1009" s="80">
        <f ca="1">S1009+T1009+V1009</f>
        <v>0</v>
      </c>
      <c r="X1009">
        <f ca="1">IF(AB1008&gt;0,X1008,0)</f>
        <v>0</v>
      </c>
      <c r="Y1009" s="35">
        <f t="shared" ca="1" si="370"/>
        <v>0</v>
      </c>
      <c r="Z1009" s="35">
        <f ca="1">IF(AND(Y1009&gt;0,Y1010=0),Y1009,0)</f>
        <v>0</v>
      </c>
      <c r="AA1009" s="42">
        <f ca="1">IF(AB1008&gt;0,AA1008,0)</f>
        <v>0</v>
      </c>
      <c r="AB1009" s="42">
        <f ca="1">IF(ROUND(Y1009-AA1009,2)&gt;0,ROUND(Y1009-AA1009,2),0)</f>
        <v>0</v>
      </c>
    </row>
    <row r="1010" spans="2:28" x14ac:dyDescent="0.25">
      <c r="B1010">
        <v>1008</v>
      </c>
      <c r="C1010" s="35">
        <f ca="1">IF(AB1009&gt;0,C1009-1000,C1009)</f>
        <v>-27000</v>
      </c>
      <c r="D1010" s="46">
        <f ca="1">IF(AB1009&gt;0,ROUND(PMT(EvalSheet!$F$92/12,EvalSheet!$F$96*12,-C1010),5),0)</f>
        <v>0</v>
      </c>
      <c r="E1010" s="6">
        <f t="shared" ca="1" si="371"/>
        <v>0</v>
      </c>
      <c r="F1010" s="2">
        <f ca="1">INT(E1010)</f>
        <v>0</v>
      </c>
      <c r="G1010" s="80">
        <f ca="1">INT((E1010-F1010)*10)/10</f>
        <v>0</v>
      </c>
      <c r="H1010" s="79">
        <f ca="1">E1010-F1010-G1010</f>
        <v>0</v>
      </c>
      <c r="I1010" s="80">
        <f ca="1">IF(OR(H1010=0.05,H1010=0),H1010,IF(AND(H1010&gt;0.051,H1010&lt;0.1),0.1,IF(AND(H1010&gt;0.001,H1010&lt;0.05),0.05,H1010)))</f>
        <v>0</v>
      </c>
      <c r="J1010" s="80">
        <f ca="1">F1010+G1010+I1010</f>
        <v>0</v>
      </c>
      <c r="K1010" s="6">
        <f t="shared" ca="1" si="372"/>
        <v>0</v>
      </c>
      <c r="L1010" s="7">
        <v>0</v>
      </c>
      <c r="M1010" s="7">
        <f t="shared" ca="1" si="373"/>
        <v>0</v>
      </c>
      <c r="N1010" s="7">
        <f t="shared" ca="1" si="374"/>
        <v>0</v>
      </c>
      <c r="O1010" s="7">
        <f t="shared" ca="1" si="375"/>
        <v>0</v>
      </c>
      <c r="P1010" s="7">
        <f t="shared" ca="1" si="376"/>
        <v>0</v>
      </c>
      <c r="Q1010" s="6">
        <f ca="1">IF(AB1009&gt;0,K1010+SUM(M1010:P1010),0)</f>
        <v>0</v>
      </c>
      <c r="R1010" s="7">
        <f ca="1">IF(AB1009&gt;0,ROUND(Q1010/12,2),0)</f>
        <v>0</v>
      </c>
      <c r="S1010" s="2">
        <f ca="1">INT(R1010)</f>
        <v>0</v>
      </c>
      <c r="T1010" s="80">
        <f ca="1">INT((R1010-S1010)*10)/10</f>
        <v>0</v>
      </c>
      <c r="U1010" s="79">
        <f ca="1">R1010-S1010-T1010</f>
        <v>0</v>
      </c>
      <c r="V1010" s="80">
        <f ca="1">IF(OR(U1010=0.05,U1010=0),U1010,IF(AND(U1010&gt;0.051,U1010&lt;0.1),0.1,IF(AND(U1010&gt;0.001,U1010&lt;0.05),0.05,U1010)))</f>
        <v>0</v>
      </c>
      <c r="W1010" s="80">
        <f ca="1">S1010+T1010+V1010</f>
        <v>0</v>
      </c>
      <c r="X1010">
        <f ca="1">IF(AB1009&gt;0,X1009,0)</f>
        <v>0</v>
      </c>
      <c r="Y1010" s="35">
        <f t="shared" ca="1" si="370"/>
        <v>0</v>
      </c>
      <c r="Z1010" s="35">
        <f ca="1">IF(AND(Y1010&gt;0,Y1011=0),Y1010,0)</f>
        <v>0</v>
      </c>
      <c r="AA1010" s="42">
        <f ca="1">IF(AB1009&gt;0,AA1009,0)</f>
        <v>0</v>
      </c>
      <c r="AB1010" s="42">
        <f ca="1">IF(ROUND(Y1010-AA1010,2)&gt;0,ROUND(Y1010-AA1010,2),0)</f>
        <v>0</v>
      </c>
    </row>
  </sheetData>
  <pageMargins left="0.75" right="0.75" top="1" bottom="1" header="0.5" footer="0.5"/>
  <pageSetup orientation="portrait" horizontalDpi="4294967294" verticalDpi="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6"/>
  <dimension ref="A1:AB1010"/>
  <sheetViews>
    <sheetView workbookViewId="0">
      <selection activeCell="C3" sqref="C3"/>
    </sheetView>
  </sheetViews>
  <sheetFormatPr defaultRowHeight="13.2" x14ac:dyDescent="0.25"/>
  <cols>
    <col min="1" max="1" width="22.44140625" bestFit="1" customWidth="1"/>
    <col min="2" max="2" width="15.33203125" customWidth="1"/>
    <col min="3" max="3" width="15.6640625" bestFit="1" customWidth="1"/>
    <col min="4" max="4" width="17" bestFit="1" customWidth="1"/>
    <col min="5" max="5" width="10.33203125" bestFit="1" customWidth="1"/>
    <col min="7" max="7" width="10.33203125" bestFit="1" customWidth="1"/>
    <col min="8" max="8" width="10.33203125" style="35" bestFit="1" customWidth="1"/>
    <col min="9" max="9" width="10.33203125" bestFit="1" customWidth="1"/>
    <col min="10" max="10" width="10.88671875" bestFit="1" customWidth="1"/>
    <col min="11" max="18" width="10.33203125" customWidth="1"/>
    <col min="20" max="20" width="10.33203125" bestFit="1" customWidth="1"/>
    <col min="21" max="21" width="10.33203125" style="35" bestFit="1" customWidth="1"/>
    <col min="22" max="22" width="10.33203125" bestFit="1" customWidth="1"/>
    <col min="23" max="23" width="10.88671875" bestFit="1" customWidth="1"/>
    <col min="25" max="25" width="10.33203125" bestFit="1" customWidth="1"/>
    <col min="26" max="26" width="10.33203125" style="35" bestFit="1" customWidth="1"/>
    <col min="27" max="27" width="10.33203125" bestFit="1" customWidth="1"/>
    <col min="28" max="28" width="10.88671875" bestFit="1" customWidth="1"/>
  </cols>
  <sheetData>
    <row r="1" spans="1:28" x14ac:dyDescent="0.25">
      <c r="D1">
        <v>0</v>
      </c>
      <c r="E1">
        <v>0.23</v>
      </c>
      <c r="K1" s="74">
        <f>EvalSheet!$F$171</f>
        <v>1.686E-3</v>
      </c>
      <c r="M1" s="74">
        <f>EvalSheet!$F$173</f>
        <v>2.1075E-4</v>
      </c>
      <c r="N1" s="74">
        <f>EvalSheet!$F$175</f>
        <v>2.27E-5</v>
      </c>
      <c r="O1" s="74">
        <f>EvalSheet!$F$177</f>
        <v>2.0232E-4</v>
      </c>
      <c r="P1" s="74">
        <f>EvalSheet!$F$179</f>
        <v>3.3699999999999999E-6</v>
      </c>
    </row>
    <row r="2" spans="1:28" x14ac:dyDescent="0.25">
      <c r="A2" s="35"/>
      <c r="C2" s="6">
        <f>MIN(C3:C1010)</f>
        <v>0</v>
      </c>
      <c r="D2" s="42"/>
      <c r="F2" t="s">
        <v>143</v>
      </c>
      <c r="G2" s="2" t="s">
        <v>144</v>
      </c>
      <c r="H2" s="79" t="s">
        <v>145</v>
      </c>
      <c r="I2" s="2" t="s">
        <v>146</v>
      </c>
      <c r="J2" s="2" t="s">
        <v>149</v>
      </c>
      <c r="K2" s="35">
        <f ca="1">EvalSheet!F172</f>
        <v>1105.8499999999999</v>
      </c>
      <c r="L2" s="35">
        <f>EvalSheet!F173</f>
        <v>2.1075E-4</v>
      </c>
      <c r="M2" s="35">
        <f ca="1">EvalSheet!F174</f>
        <v>138.22999999999999</v>
      </c>
      <c r="N2" s="35">
        <f ca="1">EvalSheet!F176</f>
        <v>14.89</v>
      </c>
      <c r="O2" s="35">
        <f ca="1">EvalSheet!F178</f>
        <v>132.69999999999999</v>
      </c>
      <c r="P2" s="35">
        <f ca="1">EvalSheet!F180</f>
        <v>2.21</v>
      </c>
      <c r="Q2" s="35">
        <f ca="1">EvalSheet!F181</f>
        <v>1393.88</v>
      </c>
      <c r="R2" s="35">
        <f ca="1">EvalSheet!F182</f>
        <v>116.16</v>
      </c>
      <c r="S2" t="s">
        <v>143</v>
      </c>
      <c r="T2" s="2" t="s">
        <v>144</v>
      </c>
      <c r="U2" s="79" t="s">
        <v>145</v>
      </c>
      <c r="V2" s="2" t="s">
        <v>146</v>
      </c>
      <c r="W2" s="2" t="s">
        <v>147</v>
      </c>
      <c r="X2" s="35"/>
      <c r="Y2" s="35"/>
      <c r="Z2" s="35">
        <f>MAX(Z3:Z1010)</f>
        <v>0</v>
      </c>
      <c r="AA2" s="35">
        <f>EvalSheet!$F$63</f>
        <v>0</v>
      </c>
      <c r="AB2" s="35"/>
    </row>
    <row r="3" spans="1:28" x14ac:dyDescent="0.25">
      <c r="B3">
        <v>1</v>
      </c>
      <c r="C3" s="42">
        <f>EvalSheet!$G$64</f>
        <v>0</v>
      </c>
      <c r="D3" s="46">
        <f>ROUND(PMT(EvalSheet!$F$92/12,EvalSheet!$F$96*12,-C3),5)</f>
        <v>0</v>
      </c>
      <c r="E3" s="6">
        <f>ROUND(C3*$E$1/1000,2)</f>
        <v>0</v>
      </c>
      <c r="F3" s="2">
        <f t="shared" ref="F3:F66" si="0">INT(E3)</f>
        <v>0</v>
      </c>
      <c r="G3" s="80">
        <f t="shared" ref="G3:G66" si="1">INT((E3-F3)*10)/10</f>
        <v>0</v>
      </c>
      <c r="H3" s="79">
        <f t="shared" ref="H3:H66" si="2">E3-F3-G3</f>
        <v>0</v>
      </c>
      <c r="I3" s="80">
        <f t="shared" ref="I3:I66" si="3">IF(OR(H3=0.05,H3=0),H3,IF(AND(H3&gt;0.051,H3&lt;0.1),0.1,IF(AND(H3&gt;0.001,H3&lt;0.05),0.05,H3)))</f>
        <v>0</v>
      </c>
      <c r="J3" s="80">
        <f t="shared" ref="J3:J66" si="4">F3+G3+I3</f>
        <v>0</v>
      </c>
      <c r="K3" s="6">
        <f>ROUND($D$1*$K$1,2)</f>
        <v>0</v>
      </c>
      <c r="L3" s="7">
        <v>0</v>
      </c>
      <c r="M3" s="7">
        <f>ROUND($D$1*$M$1,0)</f>
        <v>0</v>
      </c>
      <c r="N3" s="7">
        <f>ROUND($D$1*$N$1,2)</f>
        <v>0</v>
      </c>
      <c r="O3" s="7">
        <f>ROUND($D$1*$O$1,2)</f>
        <v>0</v>
      </c>
      <c r="P3" s="7">
        <f>ROUND($D$1*$P$1,2)</f>
        <v>0</v>
      </c>
      <c r="Q3" s="6">
        <f>K3+SUM(M3:P3)</f>
        <v>0</v>
      </c>
      <c r="R3" s="7">
        <f>ROUND(Q3/12,2)</f>
        <v>0</v>
      </c>
      <c r="S3" s="2">
        <f t="shared" ref="S3:S66" si="5">INT(R3)</f>
        <v>0</v>
      </c>
      <c r="T3" s="80">
        <f t="shared" ref="T3:T66" si="6">INT((R3-S3)*10)/10</f>
        <v>0</v>
      </c>
      <c r="U3" s="79">
        <f t="shared" ref="U3:U66" si="7">R3-S3-T3</f>
        <v>0</v>
      </c>
      <c r="V3" s="80">
        <f t="shared" ref="V3:V66" si="8">IF(OR(U3=0.05,U3=0),U3,IF(AND(U3&gt;0.051,U3&lt;0.1),0.1,IF(AND(U3&gt;0.001,U3&lt;0.05),0.05,U3)))</f>
        <v>0</v>
      </c>
      <c r="W3" s="80">
        <f t="shared" ref="W3:W66" si="9">S3+T3+V3</f>
        <v>0</v>
      </c>
      <c r="X3">
        <v>0</v>
      </c>
      <c r="Y3" s="35">
        <f>ROUND(D3+J3+W3+X3,2)</f>
        <v>0</v>
      </c>
      <c r="Z3" s="35">
        <f>IF(AND(Y3&gt;0,Y4=0),Y3,0)</f>
        <v>0</v>
      </c>
      <c r="AA3" s="42">
        <f>AA2</f>
        <v>0</v>
      </c>
      <c r="AB3" s="42">
        <f>IF(ROUND(Y3-AA3,2)&gt;0,ROUND(Y3-AA3,2),0)</f>
        <v>0</v>
      </c>
    </row>
    <row r="4" spans="1:28" x14ac:dyDescent="0.25">
      <c r="B4">
        <v>2</v>
      </c>
      <c r="C4" s="35">
        <f>IF(AB3&gt;0,C3-1000,C3)</f>
        <v>0</v>
      </c>
      <c r="D4" s="46">
        <f>IF(AB3&gt;0,ROUND(PMT(EvalSheet!$F$92/12,EvalSheet!$F$96*12,-C4),5),0)</f>
        <v>0</v>
      </c>
      <c r="E4" s="6">
        <f>IF(AB3&gt;0,ROUND(C4*$E$1/1000,2),0)</f>
        <v>0</v>
      </c>
      <c r="F4" s="2">
        <f t="shared" si="0"/>
        <v>0</v>
      </c>
      <c r="G4" s="80">
        <f t="shared" si="1"/>
        <v>0</v>
      </c>
      <c r="H4" s="79">
        <f t="shared" si="2"/>
        <v>0</v>
      </c>
      <c r="I4" s="80">
        <f t="shared" si="3"/>
        <v>0</v>
      </c>
      <c r="J4" s="80">
        <f t="shared" si="4"/>
        <v>0</v>
      </c>
      <c r="K4" s="6">
        <f>IF(AB3&gt;0,ROUND($D$1*$K$1,2),0)</f>
        <v>0</v>
      </c>
      <c r="L4" s="7">
        <v>0</v>
      </c>
      <c r="M4" s="7">
        <f>IF(AB3&gt;0,ROUND($D$1*$M$1,0),0)</f>
        <v>0</v>
      </c>
      <c r="N4" s="7">
        <f>IF(AB3&gt;0,ROUND($D$1*$N$1,2),0)</f>
        <v>0</v>
      </c>
      <c r="O4" s="7">
        <f>IF(AB3&gt;0,ROUND($D$1*$O$1,2),0)</f>
        <v>0</v>
      </c>
      <c r="P4" s="7">
        <f>IF(AB3&gt;0,ROUND($D$1*$P$1,2),0)</f>
        <v>0</v>
      </c>
      <c r="Q4" s="6">
        <f>IF(AB3&gt;0,K4+SUM(M4:P4),0)</f>
        <v>0</v>
      </c>
      <c r="R4" s="7">
        <f>IF(AB3&gt;0,ROUND(Q4/12,2),0)</f>
        <v>0</v>
      </c>
      <c r="S4" s="2">
        <f t="shared" si="5"/>
        <v>0</v>
      </c>
      <c r="T4" s="80">
        <f t="shared" si="6"/>
        <v>0</v>
      </c>
      <c r="U4" s="79">
        <f t="shared" si="7"/>
        <v>0</v>
      </c>
      <c r="V4" s="80">
        <f t="shared" si="8"/>
        <v>0</v>
      </c>
      <c r="W4" s="80">
        <f t="shared" si="9"/>
        <v>0</v>
      </c>
      <c r="X4">
        <f>IF(AB3&gt;0,X3,0)</f>
        <v>0</v>
      </c>
      <c r="Y4" s="35">
        <f t="shared" ref="Y4:Y67" si="10">ROUND(D4+J4+W4+X4,2)</f>
        <v>0</v>
      </c>
      <c r="Z4" s="35">
        <f t="shared" ref="Z4:Z67" si="11">IF(AND(Y4&gt;0,Y5=0),Y4,0)</f>
        <v>0</v>
      </c>
      <c r="AA4" s="42">
        <f>IF(AB3&gt;0,AA3,0)</f>
        <v>0</v>
      </c>
      <c r="AB4" s="42">
        <f t="shared" ref="AB4:AB67" si="12">IF(ROUND(Y4-AA4,2)&gt;0,ROUND(Y4-AA4,2),0)</f>
        <v>0</v>
      </c>
    </row>
    <row r="5" spans="1:28" x14ac:dyDescent="0.25">
      <c r="B5">
        <v>3</v>
      </c>
      <c r="C5" s="35">
        <f t="shared" ref="C5:C68" si="13">IF(AB4&gt;0,C4-1000,C4)</f>
        <v>0</v>
      </c>
      <c r="D5" s="46">
        <f>IF(AB4&gt;0,ROUND(PMT(EvalSheet!$F$92/12,EvalSheet!$F$96*12,-C5),5),0)</f>
        <v>0</v>
      </c>
      <c r="E5" s="6">
        <f t="shared" ref="E5:E68" si="14">IF(AB4&gt;0,ROUND(C5*$E$1/1000,2),0)</f>
        <v>0</v>
      </c>
      <c r="F5" s="2">
        <f t="shared" si="0"/>
        <v>0</v>
      </c>
      <c r="G5" s="80">
        <f t="shared" si="1"/>
        <v>0</v>
      </c>
      <c r="H5" s="79">
        <f t="shared" si="2"/>
        <v>0</v>
      </c>
      <c r="I5" s="80">
        <f t="shared" si="3"/>
        <v>0</v>
      </c>
      <c r="J5" s="80">
        <f t="shared" si="4"/>
        <v>0</v>
      </c>
      <c r="K5" s="6">
        <f t="shared" ref="K5:K68" si="15">IF(AB4&gt;0,ROUND($D$1*$K$1,2),0)</f>
        <v>0</v>
      </c>
      <c r="L5" s="7">
        <v>0</v>
      </c>
      <c r="M5" s="7">
        <f t="shared" ref="M5:M68" si="16">IF(AB4&gt;0,ROUND($D$1*$M$1,0),0)</f>
        <v>0</v>
      </c>
      <c r="N5" s="7">
        <f t="shared" ref="N5:N68" si="17">IF(AB4&gt;0,ROUND($D$1*$N$1,2),0)</f>
        <v>0</v>
      </c>
      <c r="O5" s="7">
        <f t="shared" ref="O5:O68" si="18">IF(AB4&gt;0,ROUND($D$1*$O$1,2),0)</f>
        <v>0</v>
      </c>
      <c r="P5" s="7">
        <f t="shared" ref="P5:P68" si="19">IF(AB4&gt;0,ROUND($D$1*$P$1,2),0)</f>
        <v>0</v>
      </c>
      <c r="Q5" s="6">
        <f t="shared" ref="Q5:Q68" si="20">IF(AB4&gt;0,K5+SUM(M5:P5),0)</f>
        <v>0</v>
      </c>
      <c r="R5" s="7">
        <f t="shared" ref="R5:R68" si="21">IF(AB4&gt;0,ROUND(Q5/12,2),0)</f>
        <v>0</v>
      </c>
      <c r="S5" s="2">
        <f t="shared" si="5"/>
        <v>0</v>
      </c>
      <c r="T5" s="80">
        <f t="shared" si="6"/>
        <v>0</v>
      </c>
      <c r="U5" s="79">
        <f t="shared" si="7"/>
        <v>0</v>
      </c>
      <c r="V5" s="80">
        <f t="shared" si="8"/>
        <v>0</v>
      </c>
      <c r="W5" s="80">
        <f t="shared" si="9"/>
        <v>0</v>
      </c>
      <c r="X5">
        <f t="shared" ref="X5:X68" si="22">IF(AB4&gt;0,X4,0)</f>
        <v>0</v>
      </c>
      <c r="Y5" s="35">
        <f t="shared" si="10"/>
        <v>0</v>
      </c>
      <c r="Z5" s="35">
        <f t="shared" si="11"/>
        <v>0</v>
      </c>
      <c r="AA5" s="42">
        <f t="shared" ref="AA5:AA68" si="23">IF(AB4&gt;0,AA4,0)</f>
        <v>0</v>
      </c>
      <c r="AB5" s="42">
        <f t="shared" si="12"/>
        <v>0</v>
      </c>
    </row>
    <row r="6" spans="1:28" x14ac:dyDescent="0.25">
      <c r="B6">
        <v>4</v>
      </c>
      <c r="C6" s="35">
        <f t="shared" si="13"/>
        <v>0</v>
      </c>
      <c r="D6" s="46">
        <f>IF(AB5&gt;0,ROUND(PMT(EvalSheet!$F$92/12,EvalSheet!$F$96*12,-C6),5),0)</f>
        <v>0</v>
      </c>
      <c r="E6" s="6">
        <f t="shared" si="14"/>
        <v>0</v>
      </c>
      <c r="F6" s="2">
        <f t="shared" si="0"/>
        <v>0</v>
      </c>
      <c r="G6" s="80">
        <f t="shared" si="1"/>
        <v>0</v>
      </c>
      <c r="H6" s="79">
        <f t="shared" si="2"/>
        <v>0</v>
      </c>
      <c r="I6" s="80">
        <f t="shared" si="3"/>
        <v>0</v>
      </c>
      <c r="J6" s="80">
        <f t="shared" si="4"/>
        <v>0</v>
      </c>
      <c r="K6" s="6">
        <f t="shared" si="15"/>
        <v>0</v>
      </c>
      <c r="L6" s="7">
        <v>0</v>
      </c>
      <c r="M6" s="7">
        <f t="shared" si="16"/>
        <v>0</v>
      </c>
      <c r="N6" s="7">
        <f t="shared" si="17"/>
        <v>0</v>
      </c>
      <c r="O6" s="7">
        <f t="shared" si="18"/>
        <v>0</v>
      </c>
      <c r="P6" s="7">
        <f t="shared" si="19"/>
        <v>0</v>
      </c>
      <c r="Q6" s="6">
        <f t="shared" si="20"/>
        <v>0</v>
      </c>
      <c r="R6" s="7">
        <f t="shared" si="21"/>
        <v>0</v>
      </c>
      <c r="S6" s="2">
        <f t="shared" si="5"/>
        <v>0</v>
      </c>
      <c r="T6" s="80">
        <f t="shared" si="6"/>
        <v>0</v>
      </c>
      <c r="U6" s="79">
        <f t="shared" si="7"/>
        <v>0</v>
      </c>
      <c r="V6" s="80">
        <f t="shared" si="8"/>
        <v>0</v>
      </c>
      <c r="W6" s="80">
        <f t="shared" si="9"/>
        <v>0</v>
      </c>
      <c r="X6">
        <f t="shared" si="22"/>
        <v>0</v>
      </c>
      <c r="Y6" s="35">
        <f t="shared" si="10"/>
        <v>0</v>
      </c>
      <c r="Z6" s="35">
        <f t="shared" si="11"/>
        <v>0</v>
      </c>
      <c r="AA6" s="42">
        <f t="shared" si="23"/>
        <v>0</v>
      </c>
      <c r="AB6" s="42">
        <f t="shared" si="12"/>
        <v>0</v>
      </c>
    </row>
    <row r="7" spans="1:28" x14ac:dyDescent="0.25">
      <c r="B7">
        <v>5</v>
      </c>
      <c r="C7" s="35">
        <f t="shared" si="13"/>
        <v>0</v>
      </c>
      <c r="D7" s="46">
        <f>IF(AB6&gt;0,ROUND(PMT(EvalSheet!$F$92/12,EvalSheet!$F$96*12,-C7),5),0)</f>
        <v>0</v>
      </c>
      <c r="E7" s="6">
        <f t="shared" si="14"/>
        <v>0</v>
      </c>
      <c r="F7" s="2">
        <f t="shared" si="0"/>
        <v>0</v>
      </c>
      <c r="G7" s="80">
        <f t="shared" si="1"/>
        <v>0</v>
      </c>
      <c r="H7" s="79">
        <f t="shared" si="2"/>
        <v>0</v>
      </c>
      <c r="I7" s="80">
        <f t="shared" si="3"/>
        <v>0</v>
      </c>
      <c r="J7" s="80">
        <f t="shared" si="4"/>
        <v>0</v>
      </c>
      <c r="K7" s="6">
        <f t="shared" si="15"/>
        <v>0</v>
      </c>
      <c r="L7" s="7">
        <v>0</v>
      </c>
      <c r="M7" s="7">
        <f t="shared" si="16"/>
        <v>0</v>
      </c>
      <c r="N7" s="7">
        <f t="shared" si="17"/>
        <v>0</v>
      </c>
      <c r="O7" s="7">
        <f t="shared" si="18"/>
        <v>0</v>
      </c>
      <c r="P7" s="7">
        <f t="shared" si="19"/>
        <v>0</v>
      </c>
      <c r="Q7" s="6">
        <f t="shared" si="20"/>
        <v>0</v>
      </c>
      <c r="R7" s="7">
        <f t="shared" si="21"/>
        <v>0</v>
      </c>
      <c r="S7" s="2">
        <f t="shared" si="5"/>
        <v>0</v>
      </c>
      <c r="T7" s="80">
        <f t="shared" si="6"/>
        <v>0</v>
      </c>
      <c r="U7" s="79">
        <f t="shared" si="7"/>
        <v>0</v>
      </c>
      <c r="V7" s="80">
        <f t="shared" si="8"/>
        <v>0</v>
      </c>
      <c r="W7" s="80">
        <f t="shared" si="9"/>
        <v>0</v>
      </c>
      <c r="X7">
        <f t="shared" si="22"/>
        <v>0</v>
      </c>
      <c r="Y7" s="35">
        <f t="shared" si="10"/>
        <v>0</v>
      </c>
      <c r="Z7" s="35">
        <f t="shared" si="11"/>
        <v>0</v>
      </c>
      <c r="AA7" s="42">
        <f t="shared" si="23"/>
        <v>0</v>
      </c>
      <c r="AB7" s="42">
        <f t="shared" si="12"/>
        <v>0</v>
      </c>
    </row>
    <row r="8" spans="1:28" x14ac:dyDescent="0.25">
      <c r="B8">
        <v>6</v>
      </c>
      <c r="C8" s="35">
        <f t="shared" si="13"/>
        <v>0</v>
      </c>
      <c r="D8" s="46">
        <f>IF(AB7&gt;0,ROUND(PMT(EvalSheet!$F$92/12,EvalSheet!$F$96*12,-C8),5),0)</f>
        <v>0</v>
      </c>
      <c r="E8" s="6">
        <f t="shared" si="14"/>
        <v>0</v>
      </c>
      <c r="F8" s="2">
        <f t="shared" si="0"/>
        <v>0</v>
      </c>
      <c r="G8" s="80">
        <f t="shared" si="1"/>
        <v>0</v>
      </c>
      <c r="H8" s="79">
        <f t="shared" si="2"/>
        <v>0</v>
      </c>
      <c r="I8" s="80">
        <f t="shared" si="3"/>
        <v>0</v>
      </c>
      <c r="J8" s="80">
        <f t="shared" si="4"/>
        <v>0</v>
      </c>
      <c r="K8" s="6">
        <f t="shared" si="15"/>
        <v>0</v>
      </c>
      <c r="L8" s="7">
        <v>0</v>
      </c>
      <c r="M8" s="7">
        <f t="shared" si="16"/>
        <v>0</v>
      </c>
      <c r="N8" s="7">
        <f t="shared" si="17"/>
        <v>0</v>
      </c>
      <c r="O8" s="7">
        <f t="shared" si="18"/>
        <v>0</v>
      </c>
      <c r="P8" s="7">
        <f t="shared" si="19"/>
        <v>0</v>
      </c>
      <c r="Q8" s="6">
        <f t="shared" si="20"/>
        <v>0</v>
      </c>
      <c r="R8" s="7">
        <f t="shared" si="21"/>
        <v>0</v>
      </c>
      <c r="S8" s="2">
        <f t="shared" si="5"/>
        <v>0</v>
      </c>
      <c r="T8" s="80">
        <f t="shared" si="6"/>
        <v>0</v>
      </c>
      <c r="U8" s="79">
        <f t="shared" si="7"/>
        <v>0</v>
      </c>
      <c r="V8" s="80">
        <f t="shared" si="8"/>
        <v>0</v>
      </c>
      <c r="W8" s="80">
        <f t="shared" si="9"/>
        <v>0</v>
      </c>
      <c r="X8">
        <f t="shared" si="22"/>
        <v>0</v>
      </c>
      <c r="Y8" s="35">
        <f t="shared" si="10"/>
        <v>0</v>
      </c>
      <c r="Z8" s="35">
        <f t="shared" si="11"/>
        <v>0</v>
      </c>
      <c r="AA8" s="42">
        <f t="shared" si="23"/>
        <v>0</v>
      </c>
      <c r="AB8" s="42">
        <f t="shared" si="12"/>
        <v>0</v>
      </c>
    </row>
    <row r="9" spans="1:28" x14ac:dyDescent="0.25">
      <c r="B9">
        <v>7</v>
      </c>
      <c r="C9" s="35">
        <f t="shared" si="13"/>
        <v>0</v>
      </c>
      <c r="D9" s="46">
        <f>IF(AB8&gt;0,ROUND(PMT(EvalSheet!$F$92/12,EvalSheet!$F$96*12,-C9),5),0)</f>
        <v>0</v>
      </c>
      <c r="E9" s="6">
        <f t="shared" si="14"/>
        <v>0</v>
      </c>
      <c r="F9" s="2">
        <f t="shared" si="0"/>
        <v>0</v>
      </c>
      <c r="G9" s="80">
        <f t="shared" si="1"/>
        <v>0</v>
      </c>
      <c r="H9" s="79">
        <f t="shared" si="2"/>
        <v>0</v>
      </c>
      <c r="I9" s="80">
        <f t="shared" si="3"/>
        <v>0</v>
      </c>
      <c r="J9" s="80">
        <f t="shared" si="4"/>
        <v>0</v>
      </c>
      <c r="K9" s="6">
        <f t="shared" si="15"/>
        <v>0</v>
      </c>
      <c r="L9" s="7">
        <v>0</v>
      </c>
      <c r="M9" s="7">
        <f t="shared" si="16"/>
        <v>0</v>
      </c>
      <c r="N9" s="7">
        <f t="shared" si="17"/>
        <v>0</v>
      </c>
      <c r="O9" s="7">
        <f t="shared" si="18"/>
        <v>0</v>
      </c>
      <c r="P9" s="7">
        <f t="shared" si="19"/>
        <v>0</v>
      </c>
      <c r="Q9" s="6">
        <f t="shared" si="20"/>
        <v>0</v>
      </c>
      <c r="R9" s="7">
        <f t="shared" si="21"/>
        <v>0</v>
      </c>
      <c r="S9" s="2">
        <f t="shared" si="5"/>
        <v>0</v>
      </c>
      <c r="T9" s="80">
        <f t="shared" si="6"/>
        <v>0</v>
      </c>
      <c r="U9" s="79">
        <f t="shared" si="7"/>
        <v>0</v>
      </c>
      <c r="V9" s="80">
        <f t="shared" si="8"/>
        <v>0</v>
      </c>
      <c r="W9" s="80">
        <f t="shared" si="9"/>
        <v>0</v>
      </c>
      <c r="X9">
        <f t="shared" si="22"/>
        <v>0</v>
      </c>
      <c r="Y9" s="35">
        <f t="shared" si="10"/>
        <v>0</v>
      </c>
      <c r="Z9" s="35">
        <f t="shared" si="11"/>
        <v>0</v>
      </c>
      <c r="AA9" s="42">
        <f t="shared" si="23"/>
        <v>0</v>
      </c>
      <c r="AB9" s="42">
        <f t="shared" si="12"/>
        <v>0</v>
      </c>
    </row>
    <row r="10" spans="1:28" x14ac:dyDescent="0.25">
      <c r="B10">
        <v>8</v>
      </c>
      <c r="C10" s="35">
        <f t="shared" si="13"/>
        <v>0</v>
      </c>
      <c r="D10" s="46">
        <f>IF(AB9&gt;0,ROUND(PMT(EvalSheet!$F$92/12,EvalSheet!$F$96*12,-C10),5),0)</f>
        <v>0</v>
      </c>
      <c r="E10" s="6">
        <f t="shared" si="14"/>
        <v>0</v>
      </c>
      <c r="F10" s="2">
        <f t="shared" si="0"/>
        <v>0</v>
      </c>
      <c r="G10" s="80">
        <f t="shared" si="1"/>
        <v>0</v>
      </c>
      <c r="H10" s="79">
        <f t="shared" si="2"/>
        <v>0</v>
      </c>
      <c r="I10" s="80">
        <f t="shared" si="3"/>
        <v>0</v>
      </c>
      <c r="J10" s="80">
        <f t="shared" si="4"/>
        <v>0</v>
      </c>
      <c r="K10" s="6">
        <f t="shared" si="15"/>
        <v>0</v>
      </c>
      <c r="L10" s="7">
        <v>0</v>
      </c>
      <c r="M10" s="7">
        <f t="shared" si="16"/>
        <v>0</v>
      </c>
      <c r="N10" s="7">
        <f t="shared" si="17"/>
        <v>0</v>
      </c>
      <c r="O10" s="7">
        <f t="shared" si="18"/>
        <v>0</v>
      </c>
      <c r="P10" s="7">
        <f t="shared" si="19"/>
        <v>0</v>
      </c>
      <c r="Q10" s="6">
        <f t="shared" si="20"/>
        <v>0</v>
      </c>
      <c r="R10" s="7">
        <f t="shared" si="21"/>
        <v>0</v>
      </c>
      <c r="S10" s="2">
        <f t="shared" si="5"/>
        <v>0</v>
      </c>
      <c r="T10" s="80">
        <f t="shared" si="6"/>
        <v>0</v>
      </c>
      <c r="U10" s="79">
        <f t="shared" si="7"/>
        <v>0</v>
      </c>
      <c r="V10" s="80">
        <f t="shared" si="8"/>
        <v>0</v>
      </c>
      <c r="W10" s="80">
        <f t="shared" si="9"/>
        <v>0</v>
      </c>
      <c r="X10">
        <f t="shared" si="22"/>
        <v>0</v>
      </c>
      <c r="Y10" s="35">
        <f t="shared" si="10"/>
        <v>0</v>
      </c>
      <c r="Z10" s="35">
        <f t="shared" si="11"/>
        <v>0</v>
      </c>
      <c r="AA10" s="42">
        <f t="shared" si="23"/>
        <v>0</v>
      </c>
      <c r="AB10" s="42">
        <f t="shared" si="12"/>
        <v>0</v>
      </c>
    </row>
    <row r="11" spans="1:28" x14ac:dyDescent="0.25">
      <c r="B11">
        <v>9</v>
      </c>
      <c r="C11" s="35">
        <f t="shared" si="13"/>
        <v>0</v>
      </c>
      <c r="D11" s="46">
        <f>IF(AB10&gt;0,ROUND(PMT(EvalSheet!$F$92/12,EvalSheet!$F$96*12,-C11),5),0)</f>
        <v>0</v>
      </c>
      <c r="E11" s="6">
        <f t="shared" si="14"/>
        <v>0</v>
      </c>
      <c r="F11" s="2">
        <f t="shared" si="0"/>
        <v>0</v>
      </c>
      <c r="G11" s="80">
        <f t="shared" si="1"/>
        <v>0</v>
      </c>
      <c r="H11" s="79">
        <f t="shared" si="2"/>
        <v>0</v>
      </c>
      <c r="I11" s="80">
        <f t="shared" si="3"/>
        <v>0</v>
      </c>
      <c r="J11" s="80">
        <f t="shared" si="4"/>
        <v>0</v>
      </c>
      <c r="K11" s="6">
        <f t="shared" si="15"/>
        <v>0</v>
      </c>
      <c r="L11" s="7">
        <v>0</v>
      </c>
      <c r="M11" s="7">
        <f t="shared" si="16"/>
        <v>0</v>
      </c>
      <c r="N11" s="7">
        <f t="shared" si="17"/>
        <v>0</v>
      </c>
      <c r="O11" s="7">
        <f t="shared" si="18"/>
        <v>0</v>
      </c>
      <c r="P11" s="7">
        <f t="shared" si="19"/>
        <v>0</v>
      </c>
      <c r="Q11" s="6">
        <f t="shared" si="20"/>
        <v>0</v>
      </c>
      <c r="R11" s="7">
        <f t="shared" si="21"/>
        <v>0</v>
      </c>
      <c r="S11" s="2">
        <f t="shared" si="5"/>
        <v>0</v>
      </c>
      <c r="T11" s="80">
        <f t="shared" si="6"/>
        <v>0</v>
      </c>
      <c r="U11" s="79">
        <f t="shared" si="7"/>
        <v>0</v>
      </c>
      <c r="V11" s="80">
        <f t="shared" si="8"/>
        <v>0</v>
      </c>
      <c r="W11" s="80">
        <f t="shared" si="9"/>
        <v>0</v>
      </c>
      <c r="X11">
        <f t="shared" si="22"/>
        <v>0</v>
      </c>
      <c r="Y11" s="35">
        <f t="shared" si="10"/>
        <v>0</v>
      </c>
      <c r="Z11" s="35">
        <f t="shared" si="11"/>
        <v>0</v>
      </c>
      <c r="AA11" s="42">
        <f t="shared" si="23"/>
        <v>0</v>
      </c>
      <c r="AB11" s="42">
        <f t="shared" si="12"/>
        <v>0</v>
      </c>
    </row>
    <row r="12" spans="1:28" x14ac:dyDescent="0.25">
      <c r="B12">
        <v>10</v>
      </c>
      <c r="C12" s="35">
        <f t="shared" si="13"/>
        <v>0</v>
      </c>
      <c r="D12" s="46">
        <f>IF(AB11&gt;0,ROUND(PMT(EvalSheet!$F$92/12,EvalSheet!$F$96*12,-C12),5),0)</f>
        <v>0</v>
      </c>
      <c r="E12" s="6">
        <f t="shared" si="14"/>
        <v>0</v>
      </c>
      <c r="F12" s="2">
        <f t="shared" si="0"/>
        <v>0</v>
      </c>
      <c r="G12" s="80">
        <f t="shared" si="1"/>
        <v>0</v>
      </c>
      <c r="H12" s="79">
        <f t="shared" si="2"/>
        <v>0</v>
      </c>
      <c r="I12" s="80">
        <f t="shared" si="3"/>
        <v>0</v>
      </c>
      <c r="J12" s="80">
        <f t="shared" si="4"/>
        <v>0</v>
      </c>
      <c r="K12" s="6">
        <f t="shared" si="15"/>
        <v>0</v>
      </c>
      <c r="L12" s="7">
        <v>0</v>
      </c>
      <c r="M12" s="7">
        <f t="shared" si="16"/>
        <v>0</v>
      </c>
      <c r="N12" s="7">
        <f t="shared" si="17"/>
        <v>0</v>
      </c>
      <c r="O12" s="7">
        <f t="shared" si="18"/>
        <v>0</v>
      </c>
      <c r="P12" s="7">
        <f t="shared" si="19"/>
        <v>0</v>
      </c>
      <c r="Q12" s="6">
        <f t="shared" si="20"/>
        <v>0</v>
      </c>
      <c r="R12" s="7">
        <f t="shared" si="21"/>
        <v>0</v>
      </c>
      <c r="S12" s="2">
        <f t="shared" si="5"/>
        <v>0</v>
      </c>
      <c r="T12" s="80">
        <f t="shared" si="6"/>
        <v>0</v>
      </c>
      <c r="U12" s="79">
        <f t="shared" si="7"/>
        <v>0</v>
      </c>
      <c r="V12" s="80">
        <f t="shared" si="8"/>
        <v>0</v>
      </c>
      <c r="W12" s="80">
        <f t="shared" si="9"/>
        <v>0</v>
      </c>
      <c r="X12">
        <f t="shared" si="22"/>
        <v>0</v>
      </c>
      <c r="Y12" s="35">
        <f t="shared" si="10"/>
        <v>0</v>
      </c>
      <c r="Z12" s="35">
        <f t="shared" si="11"/>
        <v>0</v>
      </c>
      <c r="AA12" s="42">
        <f t="shared" si="23"/>
        <v>0</v>
      </c>
      <c r="AB12" s="42">
        <f t="shared" si="12"/>
        <v>0</v>
      </c>
    </row>
    <row r="13" spans="1:28" x14ac:dyDescent="0.25">
      <c r="B13">
        <v>11</v>
      </c>
      <c r="C13" s="35">
        <f t="shared" si="13"/>
        <v>0</v>
      </c>
      <c r="D13" s="46">
        <f>IF(AB12&gt;0,ROUND(PMT(EvalSheet!$F$92/12,EvalSheet!$F$96*12,-C13),5),0)</f>
        <v>0</v>
      </c>
      <c r="E13" s="6">
        <f t="shared" si="14"/>
        <v>0</v>
      </c>
      <c r="F13" s="2">
        <f t="shared" si="0"/>
        <v>0</v>
      </c>
      <c r="G13" s="80">
        <f t="shared" si="1"/>
        <v>0</v>
      </c>
      <c r="H13" s="79">
        <f t="shared" si="2"/>
        <v>0</v>
      </c>
      <c r="I13" s="80">
        <f t="shared" si="3"/>
        <v>0</v>
      </c>
      <c r="J13" s="80">
        <f t="shared" si="4"/>
        <v>0</v>
      </c>
      <c r="K13" s="6">
        <f t="shared" si="15"/>
        <v>0</v>
      </c>
      <c r="L13" s="7">
        <v>0</v>
      </c>
      <c r="M13" s="7">
        <f t="shared" si="16"/>
        <v>0</v>
      </c>
      <c r="N13" s="7">
        <f t="shared" si="17"/>
        <v>0</v>
      </c>
      <c r="O13" s="7">
        <f t="shared" si="18"/>
        <v>0</v>
      </c>
      <c r="P13" s="7">
        <f t="shared" si="19"/>
        <v>0</v>
      </c>
      <c r="Q13" s="6">
        <f t="shared" si="20"/>
        <v>0</v>
      </c>
      <c r="R13" s="7">
        <f t="shared" si="21"/>
        <v>0</v>
      </c>
      <c r="S13" s="2">
        <f t="shared" si="5"/>
        <v>0</v>
      </c>
      <c r="T13" s="80">
        <f t="shared" si="6"/>
        <v>0</v>
      </c>
      <c r="U13" s="79">
        <f t="shared" si="7"/>
        <v>0</v>
      </c>
      <c r="V13" s="80">
        <f t="shared" si="8"/>
        <v>0</v>
      </c>
      <c r="W13" s="80">
        <f t="shared" si="9"/>
        <v>0</v>
      </c>
      <c r="X13">
        <f t="shared" si="22"/>
        <v>0</v>
      </c>
      <c r="Y13" s="35">
        <f t="shared" si="10"/>
        <v>0</v>
      </c>
      <c r="Z13" s="35">
        <f t="shared" si="11"/>
        <v>0</v>
      </c>
      <c r="AA13" s="42">
        <f t="shared" si="23"/>
        <v>0</v>
      </c>
      <c r="AB13" s="42">
        <f t="shared" si="12"/>
        <v>0</v>
      </c>
    </row>
    <row r="14" spans="1:28" x14ac:dyDescent="0.25">
      <c r="B14">
        <v>12</v>
      </c>
      <c r="C14" s="35">
        <f t="shared" si="13"/>
        <v>0</v>
      </c>
      <c r="D14" s="46">
        <f>IF(AB13&gt;0,ROUND(PMT(EvalSheet!$F$92/12,EvalSheet!$F$96*12,-C14),5),0)</f>
        <v>0</v>
      </c>
      <c r="E14" s="6">
        <f t="shared" si="14"/>
        <v>0</v>
      </c>
      <c r="F14" s="2">
        <f t="shared" si="0"/>
        <v>0</v>
      </c>
      <c r="G14" s="80">
        <f t="shared" si="1"/>
        <v>0</v>
      </c>
      <c r="H14" s="79">
        <f t="shared" si="2"/>
        <v>0</v>
      </c>
      <c r="I14" s="80">
        <f t="shared" si="3"/>
        <v>0</v>
      </c>
      <c r="J14" s="80">
        <f t="shared" si="4"/>
        <v>0</v>
      </c>
      <c r="K14" s="6">
        <f t="shared" si="15"/>
        <v>0</v>
      </c>
      <c r="L14" s="7">
        <v>0</v>
      </c>
      <c r="M14" s="7">
        <f t="shared" si="16"/>
        <v>0</v>
      </c>
      <c r="N14" s="7">
        <f t="shared" si="17"/>
        <v>0</v>
      </c>
      <c r="O14" s="7">
        <f t="shared" si="18"/>
        <v>0</v>
      </c>
      <c r="P14" s="7">
        <f t="shared" si="19"/>
        <v>0</v>
      </c>
      <c r="Q14" s="6">
        <f t="shared" si="20"/>
        <v>0</v>
      </c>
      <c r="R14" s="7">
        <f t="shared" si="21"/>
        <v>0</v>
      </c>
      <c r="S14" s="2">
        <f t="shared" si="5"/>
        <v>0</v>
      </c>
      <c r="T14" s="80">
        <f t="shared" si="6"/>
        <v>0</v>
      </c>
      <c r="U14" s="79">
        <f t="shared" si="7"/>
        <v>0</v>
      </c>
      <c r="V14" s="80">
        <f t="shared" si="8"/>
        <v>0</v>
      </c>
      <c r="W14" s="80">
        <f t="shared" si="9"/>
        <v>0</v>
      </c>
      <c r="X14">
        <f t="shared" si="22"/>
        <v>0</v>
      </c>
      <c r="Y14" s="35">
        <f t="shared" si="10"/>
        <v>0</v>
      </c>
      <c r="Z14" s="35">
        <f t="shared" si="11"/>
        <v>0</v>
      </c>
      <c r="AA14" s="42">
        <f t="shared" si="23"/>
        <v>0</v>
      </c>
      <c r="AB14" s="42">
        <f t="shared" si="12"/>
        <v>0</v>
      </c>
    </row>
    <row r="15" spans="1:28" x14ac:dyDescent="0.25">
      <c r="B15">
        <v>13</v>
      </c>
      <c r="C15" s="35">
        <f t="shared" si="13"/>
        <v>0</v>
      </c>
      <c r="D15" s="46">
        <f>IF(AB14&gt;0,ROUND(PMT(EvalSheet!$F$92/12,EvalSheet!$F$96*12,-C15),5),0)</f>
        <v>0</v>
      </c>
      <c r="E15" s="6">
        <f t="shared" si="14"/>
        <v>0</v>
      </c>
      <c r="F15" s="2">
        <f t="shared" si="0"/>
        <v>0</v>
      </c>
      <c r="G15" s="80">
        <f t="shared" si="1"/>
        <v>0</v>
      </c>
      <c r="H15" s="79">
        <f t="shared" si="2"/>
        <v>0</v>
      </c>
      <c r="I15" s="80">
        <f t="shared" si="3"/>
        <v>0</v>
      </c>
      <c r="J15" s="80">
        <f t="shared" si="4"/>
        <v>0</v>
      </c>
      <c r="K15" s="6">
        <f t="shared" si="15"/>
        <v>0</v>
      </c>
      <c r="L15" s="7">
        <v>0</v>
      </c>
      <c r="M15" s="7">
        <f t="shared" si="16"/>
        <v>0</v>
      </c>
      <c r="N15" s="7">
        <f t="shared" si="17"/>
        <v>0</v>
      </c>
      <c r="O15" s="7">
        <f t="shared" si="18"/>
        <v>0</v>
      </c>
      <c r="P15" s="7">
        <f t="shared" si="19"/>
        <v>0</v>
      </c>
      <c r="Q15" s="6">
        <f t="shared" si="20"/>
        <v>0</v>
      </c>
      <c r="R15" s="7">
        <f t="shared" si="21"/>
        <v>0</v>
      </c>
      <c r="S15" s="2">
        <f t="shared" si="5"/>
        <v>0</v>
      </c>
      <c r="T15" s="80">
        <f t="shared" si="6"/>
        <v>0</v>
      </c>
      <c r="U15" s="79">
        <f t="shared" si="7"/>
        <v>0</v>
      </c>
      <c r="V15" s="80">
        <f t="shared" si="8"/>
        <v>0</v>
      </c>
      <c r="W15" s="80">
        <f t="shared" si="9"/>
        <v>0</v>
      </c>
      <c r="X15">
        <f t="shared" si="22"/>
        <v>0</v>
      </c>
      <c r="Y15" s="35">
        <f t="shared" si="10"/>
        <v>0</v>
      </c>
      <c r="Z15" s="35">
        <f t="shared" si="11"/>
        <v>0</v>
      </c>
      <c r="AA15" s="42">
        <f t="shared" si="23"/>
        <v>0</v>
      </c>
      <c r="AB15" s="42">
        <f t="shared" si="12"/>
        <v>0</v>
      </c>
    </row>
    <row r="16" spans="1:28" x14ac:dyDescent="0.25">
      <c r="B16">
        <v>14</v>
      </c>
      <c r="C16" s="35">
        <f t="shared" si="13"/>
        <v>0</v>
      </c>
      <c r="D16" s="46">
        <f>IF(AB15&gt;0,ROUND(PMT(EvalSheet!$F$92/12,EvalSheet!$F$96*12,-C16),5),0)</f>
        <v>0</v>
      </c>
      <c r="E16" s="6">
        <f t="shared" si="14"/>
        <v>0</v>
      </c>
      <c r="F16" s="2">
        <f t="shared" si="0"/>
        <v>0</v>
      </c>
      <c r="G16" s="80">
        <f t="shared" si="1"/>
        <v>0</v>
      </c>
      <c r="H16" s="79">
        <f t="shared" si="2"/>
        <v>0</v>
      </c>
      <c r="I16" s="80">
        <f t="shared" si="3"/>
        <v>0</v>
      </c>
      <c r="J16" s="80">
        <f t="shared" si="4"/>
        <v>0</v>
      </c>
      <c r="K16" s="6">
        <f t="shared" si="15"/>
        <v>0</v>
      </c>
      <c r="L16" s="7">
        <v>0</v>
      </c>
      <c r="M16" s="7">
        <f t="shared" si="16"/>
        <v>0</v>
      </c>
      <c r="N16" s="7">
        <f t="shared" si="17"/>
        <v>0</v>
      </c>
      <c r="O16" s="7">
        <f t="shared" si="18"/>
        <v>0</v>
      </c>
      <c r="P16" s="7">
        <f t="shared" si="19"/>
        <v>0</v>
      </c>
      <c r="Q16" s="6">
        <f t="shared" si="20"/>
        <v>0</v>
      </c>
      <c r="R16" s="7">
        <f t="shared" si="21"/>
        <v>0</v>
      </c>
      <c r="S16" s="2">
        <f t="shared" si="5"/>
        <v>0</v>
      </c>
      <c r="T16" s="80">
        <f t="shared" si="6"/>
        <v>0</v>
      </c>
      <c r="U16" s="79">
        <f t="shared" si="7"/>
        <v>0</v>
      </c>
      <c r="V16" s="80">
        <f t="shared" si="8"/>
        <v>0</v>
      </c>
      <c r="W16" s="80">
        <f t="shared" si="9"/>
        <v>0</v>
      </c>
      <c r="X16">
        <f t="shared" si="22"/>
        <v>0</v>
      </c>
      <c r="Y16" s="35">
        <f t="shared" si="10"/>
        <v>0</v>
      </c>
      <c r="Z16" s="35">
        <f t="shared" si="11"/>
        <v>0</v>
      </c>
      <c r="AA16" s="42">
        <f t="shared" si="23"/>
        <v>0</v>
      </c>
      <c r="AB16" s="42">
        <f t="shared" si="12"/>
        <v>0</v>
      </c>
    </row>
    <row r="17" spans="2:28" x14ac:dyDescent="0.25">
      <c r="B17">
        <v>15</v>
      </c>
      <c r="C17" s="35">
        <f t="shared" si="13"/>
        <v>0</v>
      </c>
      <c r="D17" s="46">
        <f>IF(AB16&gt;0,ROUND(PMT(EvalSheet!$F$92/12,EvalSheet!$F$96*12,-C17),5),0)</f>
        <v>0</v>
      </c>
      <c r="E17" s="6">
        <f t="shared" si="14"/>
        <v>0</v>
      </c>
      <c r="F17" s="2">
        <f t="shared" si="0"/>
        <v>0</v>
      </c>
      <c r="G17" s="80">
        <f t="shared" si="1"/>
        <v>0</v>
      </c>
      <c r="H17" s="79">
        <f t="shared" si="2"/>
        <v>0</v>
      </c>
      <c r="I17" s="80">
        <f t="shared" si="3"/>
        <v>0</v>
      </c>
      <c r="J17" s="80">
        <f t="shared" si="4"/>
        <v>0</v>
      </c>
      <c r="K17" s="6">
        <f t="shared" si="15"/>
        <v>0</v>
      </c>
      <c r="L17" s="7">
        <v>0</v>
      </c>
      <c r="M17" s="7">
        <f t="shared" si="16"/>
        <v>0</v>
      </c>
      <c r="N17" s="7">
        <f t="shared" si="17"/>
        <v>0</v>
      </c>
      <c r="O17" s="7">
        <f t="shared" si="18"/>
        <v>0</v>
      </c>
      <c r="P17" s="7">
        <f t="shared" si="19"/>
        <v>0</v>
      </c>
      <c r="Q17" s="6">
        <f t="shared" si="20"/>
        <v>0</v>
      </c>
      <c r="R17" s="7">
        <f t="shared" si="21"/>
        <v>0</v>
      </c>
      <c r="S17" s="2">
        <f t="shared" si="5"/>
        <v>0</v>
      </c>
      <c r="T17" s="80">
        <f t="shared" si="6"/>
        <v>0</v>
      </c>
      <c r="U17" s="79">
        <f t="shared" si="7"/>
        <v>0</v>
      </c>
      <c r="V17" s="80">
        <f t="shared" si="8"/>
        <v>0</v>
      </c>
      <c r="W17" s="80">
        <f t="shared" si="9"/>
        <v>0</v>
      </c>
      <c r="X17">
        <f t="shared" si="22"/>
        <v>0</v>
      </c>
      <c r="Y17" s="35">
        <f t="shared" si="10"/>
        <v>0</v>
      </c>
      <c r="Z17" s="35">
        <f t="shared" si="11"/>
        <v>0</v>
      </c>
      <c r="AA17" s="42">
        <f t="shared" si="23"/>
        <v>0</v>
      </c>
      <c r="AB17" s="42">
        <f t="shared" si="12"/>
        <v>0</v>
      </c>
    </row>
    <row r="18" spans="2:28" x14ac:dyDescent="0.25">
      <c r="B18">
        <v>16</v>
      </c>
      <c r="C18" s="35">
        <f t="shared" si="13"/>
        <v>0</v>
      </c>
      <c r="D18" s="46">
        <f>IF(AB17&gt;0,ROUND(PMT(EvalSheet!$F$92/12,EvalSheet!$F$96*12,-C18),5),0)</f>
        <v>0</v>
      </c>
      <c r="E18" s="6">
        <f t="shared" si="14"/>
        <v>0</v>
      </c>
      <c r="F18" s="2">
        <f t="shared" si="0"/>
        <v>0</v>
      </c>
      <c r="G18" s="80">
        <f t="shared" si="1"/>
        <v>0</v>
      </c>
      <c r="H18" s="79">
        <f t="shared" si="2"/>
        <v>0</v>
      </c>
      <c r="I18" s="80">
        <f t="shared" si="3"/>
        <v>0</v>
      </c>
      <c r="J18" s="80">
        <f t="shared" si="4"/>
        <v>0</v>
      </c>
      <c r="K18" s="6">
        <f t="shared" si="15"/>
        <v>0</v>
      </c>
      <c r="L18" s="7">
        <v>0</v>
      </c>
      <c r="M18" s="7">
        <f t="shared" si="16"/>
        <v>0</v>
      </c>
      <c r="N18" s="7">
        <f t="shared" si="17"/>
        <v>0</v>
      </c>
      <c r="O18" s="7">
        <f t="shared" si="18"/>
        <v>0</v>
      </c>
      <c r="P18" s="7">
        <f t="shared" si="19"/>
        <v>0</v>
      </c>
      <c r="Q18" s="6">
        <f t="shared" si="20"/>
        <v>0</v>
      </c>
      <c r="R18" s="7">
        <f t="shared" si="21"/>
        <v>0</v>
      </c>
      <c r="S18" s="2">
        <f t="shared" si="5"/>
        <v>0</v>
      </c>
      <c r="T18" s="80">
        <f t="shared" si="6"/>
        <v>0</v>
      </c>
      <c r="U18" s="79">
        <f t="shared" si="7"/>
        <v>0</v>
      </c>
      <c r="V18" s="80">
        <f t="shared" si="8"/>
        <v>0</v>
      </c>
      <c r="W18" s="80">
        <f t="shared" si="9"/>
        <v>0</v>
      </c>
      <c r="X18">
        <f t="shared" si="22"/>
        <v>0</v>
      </c>
      <c r="Y18" s="35">
        <f t="shared" si="10"/>
        <v>0</v>
      </c>
      <c r="Z18" s="35">
        <f t="shared" si="11"/>
        <v>0</v>
      </c>
      <c r="AA18" s="42">
        <f t="shared" si="23"/>
        <v>0</v>
      </c>
      <c r="AB18" s="42">
        <f t="shared" si="12"/>
        <v>0</v>
      </c>
    </row>
    <row r="19" spans="2:28" x14ac:dyDescent="0.25">
      <c r="B19">
        <v>17</v>
      </c>
      <c r="C19" s="35">
        <f t="shared" si="13"/>
        <v>0</v>
      </c>
      <c r="D19" s="46">
        <f>IF(AB18&gt;0,ROUND(PMT(EvalSheet!$F$92/12,EvalSheet!$F$96*12,-C19),5),0)</f>
        <v>0</v>
      </c>
      <c r="E19" s="6">
        <f t="shared" si="14"/>
        <v>0</v>
      </c>
      <c r="F19" s="2">
        <f t="shared" si="0"/>
        <v>0</v>
      </c>
      <c r="G19" s="80">
        <f t="shared" si="1"/>
        <v>0</v>
      </c>
      <c r="H19" s="79">
        <f t="shared" si="2"/>
        <v>0</v>
      </c>
      <c r="I19" s="80">
        <f t="shared" si="3"/>
        <v>0</v>
      </c>
      <c r="J19" s="80">
        <f t="shared" si="4"/>
        <v>0</v>
      </c>
      <c r="K19" s="6">
        <f t="shared" si="15"/>
        <v>0</v>
      </c>
      <c r="L19" s="7">
        <v>0</v>
      </c>
      <c r="M19" s="7">
        <f t="shared" si="16"/>
        <v>0</v>
      </c>
      <c r="N19" s="7">
        <f t="shared" si="17"/>
        <v>0</v>
      </c>
      <c r="O19" s="7">
        <f t="shared" si="18"/>
        <v>0</v>
      </c>
      <c r="P19" s="7">
        <f t="shared" si="19"/>
        <v>0</v>
      </c>
      <c r="Q19" s="6">
        <f t="shared" si="20"/>
        <v>0</v>
      </c>
      <c r="R19" s="7">
        <f t="shared" si="21"/>
        <v>0</v>
      </c>
      <c r="S19" s="2">
        <f t="shared" si="5"/>
        <v>0</v>
      </c>
      <c r="T19" s="80">
        <f t="shared" si="6"/>
        <v>0</v>
      </c>
      <c r="U19" s="79">
        <f t="shared" si="7"/>
        <v>0</v>
      </c>
      <c r="V19" s="80">
        <f t="shared" si="8"/>
        <v>0</v>
      </c>
      <c r="W19" s="80">
        <f t="shared" si="9"/>
        <v>0</v>
      </c>
      <c r="X19">
        <f t="shared" si="22"/>
        <v>0</v>
      </c>
      <c r="Y19" s="35">
        <f t="shared" si="10"/>
        <v>0</v>
      </c>
      <c r="Z19" s="35">
        <f t="shared" si="11"/>
        <v>0</v>
      </c>
      <c r="AA19" s="42">
        <f t="shared" si="23"/>
        <v>0</v>
      </c>
      <c r="AB19" s="42">
        <f t="shared" si="12"/>
        <v>0</v>
      </c>
    </row>
    <row r="20" spans="2:28" x14ac:dyDescent="0.25">
      <c r="B20">
        <v>18</v>
      </c>
      <c r="C20" s="35">
        <f t="shared" si="13"/>
        <v>0</v>
      </c>
      <c r="D20" s="46">
        <f>IF(AB19&gt;0,ROUND(PMT(EvalSheet!$F$92/12,EvalSheet!$F$96*12,-C20),5),0)</f>
        <v>0</v>
      </c>
      <c r="E20" s="6">
        <f t="shared" si="14"/>
        <v>0</v>
      </c>
      <c r="F20" s="2">
        <f t="shared" si="0"/>
        <v>0</v>
      </c>
      <c r="G20" s="80">
        <f t="shared" si="1"/>
        <v>0</v>
      </c>
      <c r="H20" s="79">
        <f t="shared" si="2"/>
        <v>0</v>
      </c>
      <c r="I20" s="80">
        <f t="shared" si="3"/>
        <v>0</v>
      </c>
      <c r="J20" s="80">
        <f t="shared" si="4"/>
        <v>0</v>
      </c>
      <c r="K20" s="6">
        <f t="shared" si="15"/>
        <v>0</v>
      </c>
      <c r="L20" s="7">
        <v>0</v>
      </c>
      <c r="M20" s="7">
        <f t="shared" si="16"/>
        <v>0</v>
      </c>
      <c r="N20" s="7">
        <f t="shared" si="17"/>
        <v>0</v>
      </c>
      <c r="O20" s="7">
        <f t="shared" si="18"/>
        <v>0</v>
      </c>
      <c r="P20" s="7">
        <f t="shared" si="19"/>
        <v>0</v>
      </c>
      <c r="Q20" s="6">
        <f t="shared" si="20"/>
        <v>0</v>
      </c>
      <c r="R20" s="7">
        <f t="shared" si="21"/>
        <v>0</v>
      </c>
      <c r="S20" s="2">
        <f t="shared" si="5"/>
        <v>0</v>
      </c>
      <c r="T20" s="80">
        <f t="shared" si="6"/>
        <v>0</v>
      </c>
      <c r="U20" s="79">
        <f t="shared" si="7"/>
        <v>0</v>
      </c>
      <c r="V20" s="80">
        <f t="shared" si="8"/>
        <v>0</v>
      </c>
      <c r="W20" s="80">
        <f t="shared" si="9"/>
        <v>0</v>
      </c>
      <c r="X20">
        <f t="shared" si="22"/>
        <v>0</v>
      </c>
      <c r="Y20" s="35">
        <f t="shared" si="10"/>
        <v>0</v>
      </c>
      <c r="Z20" s="35">
        <f t="shared" si="11"/>
        <v>0</v>
      </c>
      <c r="AA20" s="42">
        <f t="shared" si="23"/>
        <v>0</v>
      </c>
      <c r="AB20" s="42">
        <f t="shared" si="12"/>
        <v>0</v>
      </c>
    </row>
    <row r="21" spans="2:28" x14ac:dyDescent="0.25">
      <c r="B21">
        <v>19</v>
      </c>
      <c r="C21" s="35">
        <f t="shared" si="13"/>
        <v>0</v>
      </c>
      <c r="D21" s="46">
        <f>IF(AB20&gt;0,ROUND(PMT(EvalSheet!$F$92/12,EvalSheet!$F$96*12,-C21),5),0)</f>
        <v>0</v>
      </c>
      <c r="E21" s="6">
        <f t="shared" si="14"/>
        <v>0</v>
      </c>
      <c r="F21" s="2">
        <f t="shared" si="0"/>
        <v>0</v>
      </c>
      <c r="G21" s="80">
        <f t="shared" si="1"/>
        <v>0</v>
      </c>
      <c r="H21" s="79">
        <f t="shared" si="2"/>
        <v>0</v>
      </c>
      <c r="I21" s="80">
        <f t="shared" si="3"/>
        <v>0</v>
      </c>
      <c r="J21" s="80">
        <f t="shared" si="4"/>
        <v>0</v>
      </c>
      <c r="K21" s="6">
        <f t="shared" si="15"/>
        <v>0</v>
      </c>
      <c r="L21" s="7">
        <v>0</v>
      </c>
      <c r="M21" s="7">
        <f t="shared" si="16"/>
        <v>0</v>
      </c>
      <c r="N21" s="7">
        <f t="shared" si="17"/>
        <v>0</v>
      </c>
      <c r="O21" s="7">
        <f t="shared" si="18"/>
        <v>0</v>
      </c>
      <c r="P21" s="7">
        <f t="shared" si="19"/>
        <v>0</v>
      </c>
      <c r="Q21" s="6">
        <f t="shared" si="20"/>
        <v>0</v>
      </c>
      <c r="R21" s="7">
        <f t="shared" si="21"/>
        <v>0</v>
      </c>
      <c r="S21" s="2">
        <f t="shared" si="5"/>
        <v>0</v>
      </c>
      <c r="T21" s="80">
        <f t="shared" si="6"/>
        <v>0</v>
      </c>
      <c r="U21" s="79">
        <f t="shared" si="7"/>
        <v>0</v>
      </c>
      <c r="V21" s="80">
        <f t="shared" si="8"/>
        <v>0</v>
      </c>
      <c r="W21" s="80">
        <f t="shared" si="9"/>
        <v>0</v>
      </c>
      <c r="X21">
        <f t="shared" si="22"/>
        <v>0</v>
      </c>
      <c r="Y21" s="35">
        <f t="shared" si="10"/>
        <v>0</v>
      </c>
      <c r="Z21" s="35">
        <f t="shared" si="11"/>
        <v>0</v>
      </c>
      <c r="AA21" s="42">
        <f t="shared" si="23"/>
        <v>0</v>
      </c>
      <c r="AB21" s="42">
        <f t="shared" si="12"/>
        <v>0</v>
      </c>
    </row>
    <row r="22" spans="2:28" x14ac:dyDescent="0.25">
      <c r="B22">
        <v>20</v>
      </c>
      <c r="C22" s="35">
        <f t="shared" si="13"/>
        <v>0</v>
      </c>
      <c r="D22" s="46">
        <f>IF(AB21&gt;0,ROUND(PMT(EvalSheet!$F$92/12,EvalSheet!$F$96*12,-C22),5),0)</f>
        <v>0</v>
      </c>
      <c r="E22" s="6">
        <f t="shared" si="14"/>
        <v>0</v>
      </c>
      <c r="F22" s="2">
        <f t="shared" si="0"/>
        <v>0</v>
      </c>
      <c r="G22" s="80">
        <f t="shared" si="1"/>
        <v>0</v>
      </c>
      <c r="H22" s="79">
        <f t="shared" si="2"/>
        <v>0</v>
      </c>
      <c r="I22" s="80">
        <f t="shared" si="3"/>
        <v>0</v>
      </c>
      <c r="J22" s="80">
        <f t="shared" si="4"/>
        <v>0</v>
      </c>
      <c r="K22" s="6">
        <f t="shared" si="15"/>
        <v>0</v>
      </c>
      <c r="L22" s="7">
        <v>0</v>
      </c>
      <c r="M22" s="7">
        <f t="shared" si="16"/>
        <v>0</v>
      </c>
      <c r="N22" s="7">
        <f t="shared" si="17"/>
        <v>0</v>
      </c>
      <c r="O22" s="7">
        <f t="shared" si="18"/>
        <v>0</v>
      </c>
      <c r="P22" s="7">
        <f t="shared" si="19"/>
        <v>0</v>
      </c>
      <c r="Q22" s="6">
        <f t="shared" si="20"/>
        <v>0</v>
      </c>
      <c r="R22" s="7">
        <f t="shared" si="21"/>
        <v>0</v>
      </c>
      <c r="S22" s="2">
        <f t="shared" si="5"/>
        <v>0</v>
      </c>
      <c r="T22" s="80">
        <f t="shared" si="6"/>
        <v>0</v>
      </c>
      <c r="U22" s="79">
        <f t="shared" si="7"/>
        <v>0</v>
      </c>
      <c r="V22" s="80">
        <f t="shared" si="8"/>
        <v>0</v>
      </c>
      <c r="W22" s="80">
        <f t="shared" si="9"/>
        <v>0</v>
      </c>
      <c r="X22">
        <f t="shared" si="22"/>
        <v>0</v>
      </c>
      <c r="Y22" s="35">
        <f t="shared" si="10"/>
        <v>0</v>
      </c>
      <c r="Z22" s="35">
        <f t="shared" si="11"/>
        <v>0</v>
      </c>
      <c r="AA22" s="42">
        <f t="shared" si="23"/>
        <v>0</v>
      </c>
      <c r="AB22" s="42">
        <f t="shared" si="12"/>
        <v>0</v>
      </c>
    </row>
    <row r="23" spans="2:28" x14ac:dyDescent="0.25">
      <c r="B23">
        <v>21</v>
      </c>
      <c r="C23" s="35">
        <f t="shared" si="13"/>
        <v>0</v>
      </c>
      <c r="D23" s="46">
        <f>IF(AB22&gt;0,ROUND(PMT(EvalSheet!$F$92/12,EvalSheet!$F$96*12,-C23),5),0)</f>
        <v>0</v>
      </c>
      <c r="E23" s="6">
        <f t="shared" si="14"/>
        <v>0</v>
      </c>
      <c r="F23" s="2">
        <f t="shared" si="0"/>
        <v>0</v>
      </c>
      <c r="G23" s="80">
        <f t="shared" si="1"/>
        <v>0</v>
      </c>
      <c r="H23" s="79">
        <f t="shared" si="2"/>
        <v>0</v>
      </c>
      <c r="I23" s="80">
        <f t="shared" si="3"/>
        <v>0</v>
      </c>
      <c r="J23" s="80">
        <f t="shared" si="4"/>
        <v>0</v>
      </c>
      <c r="K23" s="6">
        <f t="shared" si="15"/>
        <v>0</v>
      </c>
      <c r="L23" s="7">
        <v>0</v>
      </c>
      <c r="M23" s="7">
        <f t="shared" si="16"/>
        <v>0</v>
      </c>
      <c r="N23" s="7">
        <f t="shared" si="17"/>
        <v>0</v>
      </c>
      <c r="O23" s="7">
        <f t="shared" si="18"/>
        <v>0</v>
      </c>
      <c r="P23" s="7">
        <f t="shared" si="19"/>
        <v>0</v>
      </c>
      <c r="Q23" s="6">
        <f t="shared" si="20"/>
        <v>0</v>
      </c>
      <c r="R23" s="7">
        <f t="shared" si="21"/>
        <v>0</v>
      </c>
      <c r="S23" s="2">
        <f t="shared" si="5"/>
        <v>0</v>
      </c>
      <c r="T23" s="80">
        <f t="shared" si="6"/>
        <v>0</v>
      </c>
      <c r="U23" s="79">
        <f t="shared" si="7"/>
        <v>0</v>
      </c>
      <c r="V23" s="80">
        <f t="shared" si="8"/>
        <v>0</v>
      </c>
      <c r="W23" s="80">
        <f t="shared" si="9"/>
        <v>0</v>
      </c>
      <c r="X23">
        <f t="shared" si="22"/>
        <v>0</v>
      </c>
      <c r="Y23" s="35">
        <f t="shared" si="10"/>
        <v>0</v>
      </c>
      <c r="Z23" s="35">
        <f t="shared" si="11"/>
        <v>0</v>
      </c>
      <c r="AA23" s="42">
        <f t="shared" si="23"/>
        <v>0</v>
      </c>
      <c r="AB23" s="42">
        <f t="shared" si="12"/>
        <v>0</v>
      </c>
    </row>
    <row r="24" spans="2:28" x14ac:dyDescent="0.25">
      <c r="B24">
        <v>22</v>
      </c>
      <c r="C24" s="35">
        <f t="shared" si="13"/>
        <v>0</v>
      </c>
      <c r="D24" s="46">
        <f>IF(AB23&gt;0,ROUND(PMT(EvalSheet!$F$92/12,EvalSheet!$F$96*12,-C24),5),0)</f>
        <v>0</v>
      </c>
      <c r="E24" s="6">
        <f t="shared" si="14"/>
        <v>0</v>
      </c>
      <c r="F24" s="2">
        <f t="shared" si="0"/>
        <v>0</v>
      </c>
      <c r="G24" s="80">
        <f t="shared" si="1"/>
        <v>0</v>
      </c>
      <c r="H24" s="79">
        <f t="shared" si="2"/>
        <v>0</v>
      </c>
      <c r="I24" s="80">
        <f t="shared" si="3"/>
        <v>0</v>
      </c>
      <c r="J24" s="80">
        <f t="shared" si="4"/>
        <v>0</v>
      </c>
      <c r="K24" s="6">
        <f t="shared" si="15"/>
        <v>0</v>
      </c>
      <c r="L24" s="7">
        <v>0</v>
      </c>
      <c r="M24" s="7">
        <f t="shared" si="16"/>
        <v>0</v>
      </c>
      <c r="N24" s="7">
        <f t="shared" si="17"/>
        <v>0</v>
      </c>
      <c r="O24" s="7">
        <f t="shared" si="18"/>
        <v>0</v>
      </c>
      <c r="P24" s="7">
        <f t="shared" si="19"/>
        <v>0</v>
      </c>
      <c r="Q24" s="6">
        <f t="shared" si="20"/>
        <v>0</v>
      </c>
      <c r="R24" s="7">
        <f t="shared" si="21"/>
        <v>0</v>
      </c>
      <c r="S24" s="2">
        <f t="shared" si="5"/>
        <v>0</v>
      </c>
      <c r="T24" s="80">
        <f t="shared" si="6"/>
        <v>0</v>
      </c>
      <c r="U24" s="79">
        <f t="shared" si="7"/>
        <v>0</v>
      </c>
      <c r="V24" s="80">
        <f t="shared" si="8"/>
        <v>0</v>
      </c>
      <c r="W24" s="80">
        <f t="shared" si="9"/>
        <v>0</v>
      </c>
      <c r="X24">
        <f t="shared" si="22"/>
        <v>0</v>
      </c>
      <c r="Y24" s="35">
        <f t="shared" si="10"/>
        <v>0</v>
      </c>
      <c r="Z24" s="35">
        <f t="shared" si="11"/>
        <v>0</v>
      </c>
      <c r="AA24" s="42">
        <f t="shared" si="23"/>
        <v>0</v>
      </c>
      <c r="AB24" s="42">
        <f t="shared" si="12"/>
        <v>0</v>
      </c>
    </row>
    <row r="25" spans="2:28" x14ac:dyDescent="0.25">
      <c r="B25">
        <v>23</v>
      </c>
      <c r="C25" s="35">
        <f t="shared" si="13"/>
        <v>0</v>
      </c>
      <c r="D25" s="46">
        <f>IF(AB24&gt;0,ROUND(PMT(EvalSheet!$F$92/12,EvalSheet!$F$96*12,-C25),5),0)</f>
        <v>0</v>
      </c>
      <c r="E25" s="6">
        <f t="shared" si="14"/>
        <v>0</v>
      </c>
      <c r="F25" s="2">
        <f t="shared" si="0"/>
        <v>0</v>
      </c>
      <c r="G25" s="80">
        <f t="shared" si="1"/>
        <v>0</v>
      </c>
      <c r="H25" s="79">
        <f t="shared" si="2"/>
        <v>0</v>
      </c>
      <c r="I25" s="80">
        <f t="shared" si="3"/>
        <v>0</v>
      </c>
      <c r="J25" s="80">
        <f t="shared" si="4"/>
        <v>0</v>
      </c>
      <c r="K25" s="6">
        <f t="shared" si="15"/>
        <v>0</v>
      </c>
      <c r="L25" s="7">
        <v>0</v>
      </c>
      <c r="M25" s="7">
        <f t="shared" si="16"/>
        <v>0</v>
      </c>
      <c r="N25" s="7">
        <f t="shared" si="17"/>
        <v>0</v>
      </c>
      <c r="O25" s="7">
        <f t="shared" si="18"/>
        <v>0</v>
      </c>
      <c r="P25" s="7">
        <f t="shared" si="19"/>
        <v>0</v>
      </c>
      <c r="Q25" s="6">
        <f t="shared" si="20"/>
        <v>0</v>
      </c>
      <c r="R25" s="7">
        <f t="shared" si="21"/>
        <v>0</v>
      </c>
      <c r="S25" s="2">
        <f t="shared" si="5"/>
        <v>0</v>
      </c>
      <c r="T25" s="80">
        <f t="shared" si="6"/>
        <v>0</v>
      </c>
      <c r="U25" s="79">
        <f t="shared" si="7"/>
        <v>0</v>
      </c>
      <c r="V25" s="80">
        <f t="shared" si="8"/>
        <v>0</v>
      </c>
      <c r="W25" s="80">
        <f t="shared" si="9"/>
        <v>0</v>
      </c>
      <c r="X25">
        <f t="shared" si="22"/>
        <v>0</v>
      </c>
      <c r="Y25" s="35">
        <f t="shared" si="10"/>
        <v>0</v>
      </c>
      <c r="Z25" s="35">
        <f t="shared" si="11"/>
        <v>0</v>
      </c>
      <c r="AA25" s="42">
        <f t="shared" si="23"/>
        <v>0</v>
      </c>
      <c r="AB25" s="42">
        <f t="shared" si="12"/>
        <v>0</v>
      </c>
    </row>
    <row r="26" spans="2:28" x14ac:dyDescent="0.25">
      <c r="B26">
        <v>24</v>
      </c>
      <c r="C26" s="35">
        <f t="shared" si="13"/>
        <v>0</v>
      </c>
      <c r="D26" s="46">
        <f>IF(AB25&gt;0,ROUND(PMT(EvalSheet!$F$92/12,EvalSheet!$F$96*12,-C26),5),0)</f>
        <v>0</v>
      </c>
      <c r="E26" s="6">
        <f t="shared" si="14"/>
        <v>0</v>
      </c>
      <c r="F26" s="2">
        <f t="shared" si="0"/>
        <v>0</v>
      </c>
      <c r="G26" s="80">
        <f t="shared" si="1"/>
        <v>0</v>
      </c>
      <c r="H26" s="79">
        <f t="shared" si="2"/>
        <v>0</v>
      </c>
      <c r="I26" s="80">
        <f t="shared" si="3"/>
        <v>0</v>
      </c>
      <c r="J26" s="80">
        <f t="shared" si="4"/>
        <v>0</v>
      </c>
      <c r="K26" s="6">
        <f t="shared" si="15"/>
        <v>0</v>
      </c>
      <c r="L26" s="7">
        <v>0</v>
      </c>
      <c r="M26" s="7">
        <f t="shared" si="16"/>
        <v>0</v>
      </c>
      <c r="N26" s="7">
        <f t="shared" si="17"/>
        <v>0</v>
      </c>
      <c r="O26" s="7">
        <f t="shared" si="18"/>
        <v>0</v>
      </c>
      <c r="P26" s="7">
        <f t="shared" si="19"/>
        <v>0</v>
      </c>
      <c r="Q26" s="6">
        <f t="shared" si="20"/>
        <v>0</v>
      </c>
      <c r="R26" s="7">
        <f t="shared" si="21"/>
        <v>0</v>
      </c>
      <c r="S26" s="2">
        <f t="shared" si="5"/>
        <v>0</v>
      </c>
      <c r="T26" s="80">
        <f t="shared" si="6"/>
        <v>0</v>
      </c>
      <c r="U26" s="79">
        <f t="shared" si="7"/>
        <v>0</v>
      </c>
      <c r="V26" s="80">
        <f t="shared" si="8"/>
        <v>0</v>
      </c>
      <c r="W26" s="80">
        <f t="shared" si="9"/>
        <v>0</v>
      </c>
      <c r="X26">
        <f t="shared" si="22"/>
        <v>0</v>
      </c>
      <c r="Y26" s="35">
        <f t="shared" si="10"/>
        <v>0</v>
      </c>
      <c r="Z26" s="35">
        <f t="shared" si="11"/>
        <v>0</v>
      </c>
      <c r="AA26" s="42">
        <f t="shared" si="23"/>
        <v>0</v>
      </c>
      <c r="AB26" s="42">
        <f t="shared" si="12"/>
        <v>0</v>
      </c>
    </row>
    <row r="27" spans="2:28" x14ac:dyDescent="0.25">
      <c r="B27">
        <v>25</v>
      </c>
      <c r="C27" s="35">
        <f t="shared" si="13"/>
        <v>0</v>
      </c>
      <c r="D27" s="46">
        <f>IF(AB26&gt;0,ROUND(PMT(EvalSheet!$F$92/12,EvalSheet!$F$96*12,-C27),5),0)</f>
        <v>0</v>
      </c>
      <c r="E27" s="6">
        <f t="shared" si="14"/>
        <v>0</v>
      </c>
      <c r="F27" s="2">
        <f t="shared" si="0"/>
        <v>0</v>
      </c>
      <c r="G27" s="80">
        <f t="shared" si="1"/>
        <v>0</v>
      </c>
      <c r="H27" s="79">
        <f t="shared" si="2"/>
        <v>0</v>
      </c>
      <c r="I27" s="80">
        <f t="shared" si="3"/>
        <v>0</v>
      </c>
      <c r="J27" s="80">
        <f t="shared" si="4"/>
        <v>0</v>
      </c>
      <c r="K27" s="6">
        <f t="shared" si="15"/>
        <v>0</v>
      </c>
      <c r="L27" s="7">
        <v>0</v>
      </c>
      <c r="M27" s="7">
        <f t="shared" si="16"/>
        <v>0</v>
      </c>
      <c r="N27" s="7">
        <f t="shared" si="17"/>
        <v>0</v>
      </c>
      <c r="O27" s="7">
        <f t="shared" si="18"/>
        <v>0</v>
      </c>
      <c r="P27" s="7">
        <f t="shared" si="19"/>
        <v>0</v>
      </c>
      <c r="Q27" s="6">
        <f t="shared" si="20"/>
        <v>0</v>
      </c>
      <c r="R27" s="7">
        <f t="shared" si="21"/>
        <v>0</v>
      </c>
      <c r="S27" s="2">
        <f t="shared" si="5"/>
        <v>0</v>
      </c>
      <c r="T27" s="80">
        <f t="shared" si="6"/>
        <v>0</v>
      </c>
      <c r="U27" s="79">
        <f t="shared" si="7"/>
        <v>0</v>
      </c>
      <c r="V27" s="80">
        <f t="shared" si="8"/>
        <v>0</v>
      </c>
      <c r="W27" s="80">
        <f t="shared" si="9"/>
        <v>0</v>
      </c>
      <c r="X27">
        <f t="shared" si="22"/>
        <v>0</v>
      </c>
      <c r="Y27" s="35">
        <f t="shared" si="10"/>
        <v>0</v>
      </c>
      <c r="Z27" s="35">
        <f t="shared" si="11"/>
        <v>0</v>
      </c>
      <c r="AA27" s="42">
        <f t="shared" si="23"/>
        <v>0</v>
      </c>
      <c r="AB27" s="42">
        <f t="shared" si="12"/>
        <v>0</v>
      </c>
    </row>
    <row r="28" spans="2:28" x14ac:dyDescent="0.25">
      <c r="B28">
        <v>26</v>
      </c>
      <c r="C28" s="35">
        <f t="shared" si="13"/>
        <v>0</v>
      </c>
      <c r="D28" s="46">
        <f>IF(AB27&gt;0,ROUND(PMT(EvalSheet!$F$92/12,EvalSheet!$F$96*12,-C28),5),0)</f>
        <v>0</v>
      </c>
      <c r="E28" s="6">
        <f t="shared" si="14"/>
        <v>0</v>
      </c>
      <c r="F28" s="2">
        <f t="shared" si="0"/>
        <v>0</v>
      </c>
      <c r="G28" s="80">
        <f t="shared" si="1"/>
        <v>0</v>
      </c>
      <c r="H28" s="79">
        <f t="shared" si="2"/>
        <v>0</v>
      </c>
      <c r="I28" s="80">
        <f t="shared" si="3"/>
        <v>0</v>
      </c>
      <c r="J28" s="80">
        <f t="shared" si="4"/>
        <v>0</v>
      </c>
      <c r="K28" s="6">
        <f t="shared" si="15"/>
        <v>0</v>
      </c>
      <c r="L28" s="7">
        <v>0</v>
      </c>
      <c r="M28" s="7">
        <f t="shared" si="16"/>
        <v>0</v>
      </c>
      <c r="N28" s="7">
        <f t="shared" si="17"/>
        <v>0</v>
      </c>
      <c r="O28" s="7">
        <f t="shared" si="18"/>
        <v>0</v>
      </c>
      <c r="P28" s="7">
        <f t="shared" si="19"/>
        <v>0</v>
      </c>
      <c r="Q28" s="6">
        <f t="shared" si="20"/>
        <v>0</v>
      </c>
      <c r="R28" s="7">
        <f t="shared" si="21"/>
        <v>0</v>
      </c>
      <c r="S28" s="2">
        <f t="shared" si="5"/>
        <v>0</v>
      </c>
      <c r="T28" s="80">
        <f t="shared" si="6"/>
        <v>0</v>
      </c>
      <c r="U28" s="79">
        <f t="shared" si="7"/>
        <v>0</v>
      </c>
      <c r="V28" s="80">
        <f t="shared" si="8"/>
        <v>0</v>
      </c>
      <c r="W28" s="80">
        <f t="shared" si="9"/>
        <v>0</v>
      </c>
      <c r="X28">
        <f t="shared" si="22"/>
        <v>0</v>
      </c>
      <c r="Y28" s="35">
        <f t="shared" si="10"/>
        <v>0</v>
      </c>
      <c r="Z28" s="35">
        <f t="shared" si="11"/>
        <v>0</v>
      </c>
      <c r="AA28" s="42">
        <f t="shared" si="23"/>
        <v>0</v>
      </c>
      <c r="AB28" s="42">
        <f t="shared" si="12"/>
        <v>0</v>
      </c>
    </row>
    <row r="29" spans="2:28" x14ac:dyDescent="0.25">
      <c r="B29">
        <v>27</v>
      </c>
      <c r="C29" s="35">
        <f t="shared" si="13"/>
        <v>0</v>
      </c>
      <c r="D29" s="46">
        <f>IF(AB28&gt;0,ROUND(PMT(EvalSheet!$F$92/12,EvalSheet!$F$96*12,-C29),5),0)</f>
        <v>0</v>
      </c>
      <c r="E29" s="6">
        <f t="shared" si="14"/>
        <v>0</v>
      </c>
      <c r="F29" s="2">
        <f t="shared" si="0"/>
        <v>0</v>
      </c>
      <c r="G29" s="80">
        <f t="shared" si="1"/>
        <v>0</v>
      </c>
      <c r="H29" s="79">
        <f t="shared" si="2"/>
        <v>0</v>
      </c>
      <c r="I29" s="80">
        <f t="shared" si="3"/>
        <v>0</v>
      </c>
      <c r="J29" s="80">
        <f t="shared" si="4"/>
        <v>0</v>
      </c>
      <c r="K29" s="6">
        <f t="shared" si="15"/>
        <v>0</v>
      </c>
      <c r="L29" s="7">
        <v>0</v>
      </c>
      <c r="M29" s="7">
        <f t="shared" si="16"/>
        <v>0</v>
      </c>
      <c r="N29" s="7">
        <f t="shared" si="17"/>
        <v>0</v>
      </c>
      <c r="O29" s="7">
        <f t="shared" si="18"/>
        <v>0</v>
      </c>
      <c r="P29" s="7">
        <f t="shared" si="19"/>
        <v>0</v>
      </c>
      <c r="Q29" s="6">
        <f t="shared" si="20"/>
        <v>0</v>
      </c>
      <c r="R29" s="7">
        <f t="shared" si="21"/>
        <v>0</v>
      </c>
      <c r="S29" s="2">
        <f t="shared" si="5"/>
        <v>0</v>
      </c>
      <c r="T29" s="80">
        <f t="shared" si="6"/>
        <v>0</v>
      </c>
      <c r="U29" s="79">
        <f t="shared" si="7"/>
        <v>0</v>
      </c>
      <c r="V29" s="80">
        <f t="shared" si="8"/>
        <v>0</v>
      </c>
      <c r="W29" s="80">
        <f t="shared" si="9"/>
        <v>0</v>
      </c>
      <c r="X29">
        <f t="shared" si="22"/>
        <v>0</v>
      </c>
      <c r="Y29" s="35">
        <f t="shared" si="10"/>
        <v>0</v>
      </c>
      <c r="Z29" s="35">
        <f t="shared" si="11"/>
        <v>0</v>
      </c>
      <c r="AA29" s="42">
        <f t="shared" si="23"/>
        <v>0</v>
      </c>
      <c r="AB29" s="42">
        <f t="shared" si="12"/>
        <v>0</v>
      </c>
    </row>
    <row r="30" spans="2:28" x14ac:dyDescent="0.25">
      <c r="B30">
        <v>28</v>
      </c>
      <c r="C30" s="35">
        <f t="shared" si="13"/>
        <v>0</v>
      </c>
      <c r="D30" s="46">
        <f>IF(AB29&gt;0,ROUND(PMT(EvalSheet!$F$92/12,EvalSheet!$F$96*12,-C30),5),0)</f>
        <v>0</v>
      </c>
      <c r="E30" s="6">
        <f t="shared" si="14"/>
        <v>0</v>
      </c>
      <c r="F30" s="2">
        <f t="shared" si="0"/>
        <v>0</v>
      </c>
      <c r="G30" s="80">
        <f t="shared" si="1"/>
        <v>0</v>
      </c>
      <c r="H30" s="79">
        <f t="shared" si="2"/>
        <v>0</v>
      </c>
      <c r="I30" s="80">
        <f t="shared" si="3"/>
        <v>0</v>
      </c>
      <c r="J30" s="80">
        <f t="shared" si="4"/>
        <v>0</v>
      </c>
      <c r="K30" s="6">
        <f t="shared" si="15"/>
        <v>0</v>
      </c>
      <c r="L30" s="7">
        <v>0</v>
      </c>
      <c r="M30" s="7">
        <f t="shared" si="16"/>
        <v>0</v>
      </c>
      <c r="N30" s="7">
        <f t="shared" si="17"/>
        <v>0</v>
      </c>
      <c r="O30" s="7">
        <f t="shared" si="18"/>
        <v>0</v>
      </c>
      <c r="P30" s="7">
        <f t="shared" si="19"/>
        <v>0</v>
      </c>
      <c r="Q30" s="6">
        <f t="shared" si="20"/>
        <v>0</v>
      </c>
      <c r="R30" s="7">
        <f t="shared" si="21"/>
        <v>0</v>
      </c>
      <c r="S30" s="2">
        <f t="shared" si="5"/>
        <v>0</v>
      </c>
      <c r="T30" s="80">
        <f t="shared" si="6"/>
        <v>0</v>
      </c>
      <c r="U30" s="79">
        <f t="shared" si="7"/>
        <v>0</v>
      </c>
      <c r="V30" s="80">
        <f t="shared" si="8"/>
        <v>0</v>
      </c>
      <c r="W30" s="80">
        <f t="shared" si="9"/>
        <v>0</v>
      </c>
      <c r="X30">
        <f t="shared" si="22"/>
        <v>0</v>
      </c>
      <c r="Y30" s="35">
        <f t="shared" si="10"/>
        <v>0</v>
      </c>
      <c r="Z30" s="35">
        <f t="shared" si="11"/>
        <v>0</v>
      </c>
      <c r="AA30" s="42">
        <f t="shared" si="23"/>
        <v>0</v>
      </c>
      <c r="AB30" s="42">
        <f t="shared" si="12"/>
        <v>0</v>
      </c>
    </row>
    <row r="31" spans="2:28" x14ac:dyDescent="0.25">
      <c r="B31">
        <v>29</v>
      </c>
      <c r="C31" s="35">
        <f t="shared" si="13"/>
        <v>0</v>
      </c>
      <c r="D31" s="46">
        <f>IF(AB30&gt;0,ROUND(PMT(EvalSheet!$F$92/12,EvalSheet!$F$96*12,-C31),5),0)</f>
        <v>0</v>
      </c>
      <c r="E31" s="6">
        <f t="shared" si="14"/>
        <v>0</v>
      </c>
      <c r="F31" s="2">
        <f t="shared" si="0"/>
        <v>0</v>
      </c>
      <c r="G31" s="80">
        <f t="shared" si="1"/>
        <v>0</v>
      </c>
      <c r="H31" s="79">
        <f t="shared" si="2"/>
        <v>0</v>
      </c>
      <c r="I31" s="80">
        <f t="shared" si="3"/>
        <v>0</v>
      </c>
      <c r="J31" s="80">
        <f t="shared" si="4"/>
        <v>0</v>
      </c>
      <c r="K31" s="6">
        <f t="shared" si="15"/>
        <v>0</v>
      </c>
      <c r="L31" s="7">
        <v>0</v>
      </c>
      <c r="M31" s="7">
        <f t="shared" si="16"/>
        <v>0</v>
      </c>
      <c r="N31" s="7">
        <f t="shared" si="17"/>
        <v>0</v>
      </c>
      <c r="O31" s="7">
        <f t="shared" si="18"/>
        <v>0</v>
      </c>
      <c r="P31" s="7">
        <f t="shared" si="19"/>
        <v>0</v>
      </c>
      <c r="Q31" s="6">
        <f t="shared" si="20"/>
        <v>0</v>
      </c>
      <c r="R31" s="7">
        <f t="shared" si="21"/>
        <v>0</v>
      </c>
      <c r="S31" s="2">
        <f t="shared" si="5"/>
        <v>0</v>
      </c>
      <c r="T31" s="80">
        <f t="shared" si="6"/>
        <v>0</v>
      </c>
      <c r="U31" s="79">
        <f t="shared" si="7"/>
        <v>0</v>
      </c>
      <c r="V31" s="80">
        <f t="shared" si="8"/>
        <v>0</v>
      </c>
      <c r="W31" s="80">
        <f t="shared" si="9"/>
        <v>0</v>
      </c>
      <c r="X31">
        <f t="shared" si="22"/>
        <v>0</v>
      </c>
      <c r="Y31" s="35">
        <f t="shared" si="10"/>
        <v>0</v>
      </c>
      <c r="Z31" s="35">
        <f t="shared" si="11"/>
        <v>0</v>
      </c>
      <c r="AA31" s="42">
        <f t="shared" si="23"/>
        <v>0</v>
      </c>
      <c r="AB31" s="42">
        <f t="shared" si="12"/>
        <v>0</v>
      </c>
    </row>
    <row r="32" spans="2:28" x14ac:dyDescent="0.25">
      <c r="B32">
        <v>30</v>
      </c>
      <c r="C32" s="35">
        <f t="shared" si="13"/>
        <v>0</v>
      </c>
      <c r="D32" s="46">
        <f>IF(AB31&gt;0,ROUND(PMT(EvalSheet!$F$92/12,EvalSheet!$F$96*12,-C32),5),0)</f>
        <v>0</v>
      </c>
      <c r="E32" s="6">
        <f t="shared" si="14"/>
        <v>0</v>
      </c>
      <c r="F32" s="2">
        <f t="shared" si="0"/>
        <v>0</v>
      </c>
      <c r="G32" s="80">
        <f t="shared" si="1"/>
        <v>0</v>
      </c>
      <c r="H32" s="79">
        <f t="shared" si="2"/>
        <v>0</v>
      </c>
      <c r="I32" s="80">
        <f t="shared" si="3"/>
        <v>0</v>
      </c>
      <c r="J32" s="80">
        <f t="shared" si="4"/>
        <v>0</v>
      </c>
      <c r="K32" s="6">
        <f t="shared" si="15"/>
        <v>0</v>
      </c>
      <c r="L32" s="7">
        <v>0</v>
      </c>
      <c r="M32" s="7">
        <f t="shared" si="16"/>
        <v>0</v>
      </c>
      <c r="N32" s="7">
        <f t="shared" si="17"/>
        <v>0</v>
      </c>
      <c r="O32" s="7">
        <f t="shared" si="18"/>
        <v>0</v>
      </c>
      <c r="P32" s="7">
        <f t="shared" si="19"/>
        <v>0</v>
      </c>
      <c r="Q32" s="6">
        <f t="shared" si="20"/>
        <v>0</v>
      </c>
      <c r="R32" s="7">
        <f t="shared" si="21"/>
        <v>0</v>
      </c>
      <c r="S32" s="2">
        <f t="shared" si="5"/>
        <v>0</v>
      </c>
      <c r="T32" s="80">
        <f t="shared" si="6"/>
        <v>0</v>
      </c>
      <c r="U32" s="79">
        <f t="shared" si="7"/>
        <v>0</v>
      </c>
      <c r="V32" s="80">
        <f t="shared" si="8"/>
        <v>0</v>
      </c>
      <c r="W32" s="80">
        <f t="shared" si="9"/>
        <v>0</v>
      </c>
      <c r="X32">
        <f t="shared" si="22"/>
        <v>0</v>
      </c>
      <c r="Y32" s="35">
        <f t="shared" si="10"/>
        <v>0</v>
      </c>
      <c r="Z32" s="35">
        <f t="shared" si="11"/>
        <v>0</v>
      </c>
      <c r="AA32" s="42">
        <f t="shared" si="23"/>
        <v>0</v>
      </c>
      <c r="AB32" s="42">
        <f t="shared" si="12"/>
        <v>0</v>
      </c>
    </row>
    <row r="33" spans="2:28" x14ac:dyDescent="0.25">
      <c r="B33">
        <v>31</v>
      </c>
      <c r="C33" s="35">
        <f t="shared" si="13"/>
        <v>0</v>
      </c>
      <c r="D33" s="46">
        <f>IF(AB32&gt;0,ROUND(PMT(EvalSheet!$F$92/12,EvalSheet!$F$96*12,-C33),5),0)</f>
        <v>0</v>
      </c>
      <c r="E33" s="6">
        <f t="shared" si="14"/>
        <v>0</v>
      </c>
      <c r="F33" s="2">
        <f t="shared" si="0"/>
        <v>0</v>
      </c>
      <c r="G33" s="80">
        <f t="shared" si="1"/>
        <v>0</v>
      </c>
      <c r="H33" s="79">
        <f t="shared" si="2"/>
        <v>0</v>
      </c>
      <c r="I33" s="80">
        <f t="shared" si="3"/>
        <v>0</v>
      </c>
      <c r="J33" s="80">
        <f t="shared" si="4"/>
        <v>0</v>
      </c>
      <c r="K33" s="6">
        <f t="shared" si="15"/>
        <v>0</v>
      </c>
      <c r="L33" s="7">
        <v>0</v>
      </c>
      <c r="M33" s="7">
        <f t="shared" si="16"/>
        <v>0</v>
      </c>
      <c r="N33" s="7">
        <f t="shared" si="17"/>
        <v>0</v>
      </c>
      <c r="O33" s="7">
        <f t="shared" si="18"/>
        <v>0</v>
      </c>
      <c r="P33" s="7">
        <f t="shared" si="19"/>
        <v>0</v>
      </c>
      <c r="Q33" s="6">
        <f t="shared" si="20"/>
        <v>0</v>
      </c>
      <c r="R33" s="7">
        <f t="shared" si="21"/>
        <v>0</v>
      </c>
      <c r="S33" s="2">
        <f t="shared" si="5"/>
        <v>0</v>
      </c>
      <c r="T33" s="80">
        <f t="shared" si="6"/>
        <v>0</v>
      </c>
      <c r="U33" s="79">
        <f t="shared" si="7"/>
        <v>0</v>
      </c>
      <c r="V33" s="80">
        <f t="shared" si="8"/>
        <v>0</v>
      </c>
      <c r="W33" s="80">
        <f t="shared" si="9"/>
        <v>0</v>
      </c>
      <c r="X33">
        <f t="shared" si="22"/>
        <v>0</v>
      </c>
      <c r="Y33" s="35">
        <f t="shared" si="10"/>
        <v>0</v>
      </c>
      <c r="Z33" s="35">
        <f t="shared" si="11"/>
        <v>0</v>
      </c>
      <c r="AA33" s="42">
        <f t="shared" si="23"/>
        <v>0</v>
      </c>
      <c r="AB33" s="42">
        <f t="shared" si="12"/>
        <v>0</v>
      </c>
    </row>
    <row r="34" spans="2:28" x14ac:dyDescent="0.25">
      <c r="B34">
        <v>32</v>
      </c>
      <c r="C34" s="35">
        <f t="shared" si="13"/>
        <v>0</v>
      </c>
      <c r="D34" s="46">
        <f>IF(AB33&gt;0,ROUND(PMT(EvalSheet!$F$92/12,EvalSheet!$F$96*12,-C34),5),0)</f>
        <v>0</v>
      </c>
      <c r="E34" s="6">
        <f t="shared" si="14"/>
        <v>0</v>
      </c>
      <c r="F34" s="2">
        <f t="shared" si="0"/>
        <v>0</v>
      </c>
      <c r="G34" s="80">
        <f t="shared" si="1"/>
        <v>0</v>
      </c>
      <c r="H34" s="79">
        <f t="shared" si="2"/>
        <v>0</v>
      </c>
      <c r="I34" s="80">
        <f t="shared" si="3"/>
        <v>0</v>
      </c>
      <c r="J34" s="80">
        <f t="shared" si="4"/>
        <v>0</v>
      </c>
      <c r="K34" s="6">
        <f t="shared" si="15"/>
        <v>0</v>
      </c>
      <c r="L34" s="7">
        <v>0</v>
      </c>
      <c r="M34" s="7">
        <f t="shared" si="16"/>
        <v>0</v>
      </c>
      <c r="N34" s="7">
        <f t="shared" si="17"/>
        <v>0</v>
      </c>
      <c r="O34" s="7">
        <f t="shared" si="18"/>
        <v>0</v>
      </c>
      <c r="P34" s="7">
        <f t="shared" si="19"/>
        <v>0</v>
      </c>
      <c r="Q34" s="6">
        <f t="shared" si="20"/>
        <v>0</v>
      </c>
      <c r="R34" s="7">
        <f t="shared" si="21"/>
        <v>0</v>
      </c>
      <c r="S34" s="2">
        <f t="shared" si="5"/>
        <v>0</v>
      </c>
      <c r="T34" s="80">
        <f t="shared" si="6"/>
        <v>0</v>
      </c>
      <c r="U34" s="79">
        <f t="shared" si="7"/>
        <v>0</v>
      </c>
      <c r="V34" s="80">
        <f t="shared" si="8"/>
        <v>0</v>
      </c>
      <c r="W34" s="80">
        <f t="shared" si="9"/>
        <v>0</v>
      </c>
      <c r="X34">
        <f t="shared" si="22"/>
        <v>0</v>
      </c>
      <c r="Y34" s="35">
        <f t="shared" si="10"/>
        <v>0</v>
      </c>
      <c r="Z34" s="35">
        <f t="shared" si="11"/>
        <v>0</v>
      </c>
      <c r="AA34" s="42">
        <f t="shared" si="23"/>
        <v>0</v>
      </c>
      <c r="AB34" s="42">
        <f t="shared" si="12"/>
        <v>0</v>
      </c>
    </row>
    <row r="35" spans="2:28" x14ac:dyDescent="0.25">
      <c r="B35">
        <v>33</v>
      </c>
      <c r="C35" s="35">
        <f t="shared" si="13"/>
        <v>0</v>
      </c>
      <c r="D35" s="46">
        <f>IF(AB34&gt;0,ROUND(PMT(EvalSheet!$F$92/12,EvalSheet!$F$96*12,-C35),5),0)</f>
        <v>0</v>
      </c>
      <c r="E35" s="6">
        <f t="shared" si="14"/>
        <v>0</v>
      </c>
      <c r="F35" s="2">
        <f t="shared" si="0"/>
        <v>0</v>
      </c>
      <c r="G35" s="80">
        <f t="shared" si="1"/>
        <v>0</v>
      </c>
      <c r="H35" s="79">
        <f t="shared" si="2"/>
        <v>0</v>
      </c>
      <c r="I35" s="80">
        <f t="shared" si="3"/>
        <v>0</v>
      </c>
      <c r="J35" s="80">
        <f t="shared" si="4"/>
        <v>0</v>
      </c>
      <c r="K35" s="6">
        <f t="shared" si="15"/>
        <v>0</v>
      </c>
      <c r="L35" s="7">
        <v>0</v>
      </c>
      <c r="M35" s="7">
        <f t="shared" si="16"/>
        <v>0</v>
      </c>
      <c r="N35" s="7">
        <f t="shared" si="17"/>
        <v>0</v>
      </c>
      <c r="O35" s="7">
        <f t="shared" si="18"/>
        <v>0</v>
      </c>
      <c r="P35" s="7">
        <f t="shared" si="19"/>
        <v>0</v>
      </c>
      <c r="Q35" s="6">
        <f t="shared" si="20"/>
        <v>0</v>
      </c>
      <c r="R35" s="7">
        <f t="shared" si="21"/>
        <v>0</v>
      </c>
      <c r="S35" s="2">
        <f t="shared" si="5"/>
        <v>0</v>
      </c>
      <c r="T35" s="80">
        <f t="shared" si="6"/>
        <v>0</v>
      </c>
      <c r="U35" s="79">
        <f t="shared" si="7"/>
        <v>0</v>
      </c>
      <c r="V35" s="80">
        <f t="shared" si="8"/>
        <v>0</v>
      </c>
      <c r="W35" s="80">
        <f t="shared" si="9"/>
        <v>0</v>
      </c>
      <c r="X35">
        <f t="shared" si="22"/>
        <v>0</v>
      </c>
      <c r="Y35" s="35">
        <f t="shared" si="10"/>
        <v>0</v>
      </c>
      <c r="Z35" s="35">
        <f t="shared" si="11"/>
        <v>0</v>
      </c>
      <c r="AA35" s="42">
        <f t="shared" si="23"/>
        <v>0</v>
      </c>
      <c r="AB35" s="42">
        <f t="shared" si="12"/>
        <v>0</v>
      </c>
    </row>
    <row r="36" spans="2:28" x14ac:dyDescent="0.25">
      <c r="B36">
        <v>34</v>
      </c>
      <c r="C36" s="35">
        <f t="shared" si="13"/>
        <v>0</v>
      </c>
      <c r="D36" s="46">
        <f>IF(AB35&gt;0,ROUND(PMT(EvalSheet!$F$92/12,EvalSheet!$F$96*12,-C36),5),0)</f>
        <v>0</v>
      </c>
      <c r="E36" s="6">
        <f t="shared" si="14"/>
        <v>0</v>
      </c>
      <c r="F36" s="2">
        <f t="shared" si="0"/>
        <v>0</v>
      </c>
      <c r="G36" s="80">
        <f t="shared" si="1"/>
        <v>0</v>
      </c>
      <c r="H36" s="79">
        <f t="shared" si="2"/>
        <v>0</v>
      </c>
      <c r="I36" s="80">
        <f t="shared" si="3"/>
        <v>0</v>
      </c>
      <c r="J36" s="80">
        <f t="shared" si="4"/>
        <v>0</v>
      </c>
      <c r="K36" s="6">
        <f t="shared" si="15"/>
        <v>0</v>
      </c>
      <c r="L36" s="7">
        <v>0</v>
      </c>
      <c r="M36" s="7">
        <f t="shared" si="16"/>
        <v>0</v>
      </c>
      <c r="N36" s="7">
        <f t="shared" si="17"/>
        <v>0</v>
      </c>
      <c r="O36" s="7">
        <f t="shared" si="18"/>
        <v>0</v>
      </c>
      <c r="P36" s="7">
        <f t="shared" si="19"/>
        <v>0</v>
      </c>
      <c r="Q36" s="6">
        <f t="shared" si="20"/>
        <v>0</v>
      </c>
      <c r="R36" s="7">
        <f t="shared" si="21"/>
        <v>0</v>
      </c>
      <c r="S36" s="2">
        <f t="shared" si="5"/>
        <v>0</v>
      </c>
      <c r="T36" s="80">
        <f t="shared" si="6"/>
        <v>0</v>
      </c>
      <c r="U36" s="79">
        <f t="shared" si="7"/>
        <v>0</v>
      </c>
      <c r="V36" s="80">
        <f t="shared" si="8"/>
        <v>0</v>
      </c>
      <c r="W36" s="80">
        <f t="shared" si="9"/>
        <v>0</v>
      </c>
      <c r="X36">
        <f t="shared" si="22"/>
        <v>0</v>
      </c>
      <c r="Y36" s="35">
        <f t="shared" si="10"/>
        <v>0</v>
      </c>
      <c r="Z36" s="35">
        <f t="shared" si="11"/>
        <v>0</v>
      </c>
      <c r="AA36" s="42">
        <f t="shared" si="23"/>
        <v>0</v>
      </c>
      <c r="AB36" s="42">
        <f t="shared" si="12"/>
        <v>0</v>
      </c>
    </row>
    <row r="37" spans="2:28" x14ac:dyDescent="0.25">
      <c r="B37">
        <v>35</v>
      </c>
      <c r="C37" s="35">
        <f t="shared" si="13"/>
        <v>0</v>
      </c>
      <c r="D37" s="46">
        <f>IF(AB36&gt;0,ROUND(PMT(EvalSheet!$F$92/12,EvalSheet!$F$96*12,-C37),5),0)</f>
        <v>0</v>
      </c>
      <c r="E37" s="6">
        <f t="shared" si="14"/>
        <v>0</v>
      </c>
      <c r="F37" s="2">
        <f t="shared" si="0"/>
        <v>0</v>
      </c>
      <c r="G37" s="80">
        <f t="shared" si="1"/>
        <v>0</v>
      </c>
      <c r="H37" s="79">
        <f t="shared" si="2"/>
        <v>0</v>
      </c>
      <c r="I37" s="80">
        <f t="shared" si="3"/>
        <v>0</v>
      </c>
      <c r="J37" s="80">
        <f t="shared" si="4"/>
        <v>0</v>
      </c>
      <c r="K37" s="6">
        <f t="shared" si="15"/>
        <v>0</v>
      </c>
      <c r="L37" s="7">
        <v>0</v>
      </c>
      <c r="M37" s="7">
        <f t="shared" si="16"/>
        <v>0</v>
      </c>
      <c r="N37" s="7">
        <f t="shared" si="17"/>
        <v>0</v>
      </c>
      <c r="O37" s="7">
        <f t="shared" si="18"/>
        <v>0</v>
      </c>
      <c r="P37" s="7">
        <f t="shared" si="19"/>
        <v>0</v>
      </c>
      <c r="Q37" s="6">
        <f t="shared" si="20"/>
        <v>0</v>
      </c>
      <c r="R37" s="7">
        <f t="shared" si="21"/>
        <v>0</v>
      </c>
      <c r="S37" s="2">
        <f t="shared" si="5"/>
        <v>0</v>
      </c>
      <c r="T37" s="80">
        <f t="shared" si="6"/>
        <v>0</v>
      </c>
      <c r="U37" s="79">
        <f t="shared" si="7"/>
        <v>0</v>
      </c>
      <c r="V37" s="80">
        <f t="shared" si="8"/>
        <v>0</v>
      </c>
      <c r="W37" s="80">
        <f t="shared" si="9"/>
        <v>0</v>
      </c>
      <c r="X37">
        <f t="shared" si="22"/>
        <v>0</v>
      </c>
      <c r="Y37" s="35">
        <f t="shared" si="10"/>
        <v>0</v>
      </c>
      <c r="Z37" s="35">
        <f t="shared" si="11"/>
        <v>0</v>
      </c>
      <c r="AA37" s="42">
        <f t="shared" si="23"/>
        <v>0</v>
      </c>
      <c r="AB37" s="42">
        <f t="shared" si="12"/>
        <v>0</v>
      </c>
    </row>
    <row r="38" spans="2:28" x14ac:dyDescent="0.25">
      <c r="B38">
        <v>36</v>
      </c>
      <c r="C38" s="35">
        <f t="shared" si="13"/>
        <v>0</v>
      </c>
      <c r="D38" s="46">
        <f>IF(AB37&gt;0,ROUND(PMT(EvalSheet!$F$92/12,EvalSheet!$F$96*12,-C38),5),0)</f>
        <v>0</v>
      </c>
      <c r="E38" s="6">
        <f t="shared" si="14"/>
        <v>0</v>
      </c>
      <c r="F38" s="2">
        <f t="shared" si="0"/>
        <v>0</v>
      </c>
      <c r="G38" s="80">
        <f t="shared" si="1"/>
        <v>0</v>
      </c>
      <c r="H38" s="79">
        <f t="shared" si="2"/>
        <v>0</v>
      </c>
      <c r="I38" s="80">
        <f t="shared" si="3"/>
        <v>0</v>
      </c>
      <c r="J38" s="80">
        <f t="shared" si="4"/>
        <v>0</v>
      </c>
      <c r="K38" s="6">
        <f t="shared" si="15"/>
        <v>0</v>
      </c>
      <c r="L38" s="7">
        <v>0</v>
      </c>
      <c r="M38" s="7">
        <f t="shared" si="16"/>
        <v>0</v>
      </c>
      <c r="N38" s="7">
        <f t="shared" si="17"/>
        <v>0</v>
      </c>
      <c r="O38" s="7">
        <f t="shared" si="18"/>
        <v>0</v>
      </c>
      <c r="P38" s="7">
        <f t="shared" si="19"/>
        <v>0</v>
      </c>
      <c r="Q38" s="6">
        <f t="shared" si="20"/>
        <v>0</v>
      </c>
      <c r="R38" s="7">
        <f t="shared" si="21"/>
        <v>0</v>
      </c>
      <c r="S38" s="2">
        <f t="shared" si="5"/>
        <v>0</v>
      </c>
      <c r="T38" s="80">
        <f t="shared" si="6"/>
        <v>0</v>
      </c>
      <c r="U38" s="79">
        <f t="shared" si="7"/>
        <v>0</v>
      </c>
      <c r="V38" s="80">
        <f t="shared" si="8"/>
        <v>0</v>
      </c>
      <c r="W38" s="80">
        <f t="shared" si="9"/>
        <v>0</v>
      </c>
      <c r="X38">
        <f t="shared" si="22"/>
        <v>0</v>
      </c>
      <c r="Y38" s="35">
        <f t="shared" si="10"/>
        <v>0</v>
      </c>
      <c r="Z38" s="35">
        <f t="shared" si="11"/>
        <v>0</v>
      </c>
      <c r="AA38" s="42">
        <f t="shared" si="23"/>
        <v>0</v>
      </c>
      <c r="AB38" s="42">
        <f t="shared" si="12"/>
        <v>0</v>
      </c>
    </row>
    <row r="39" spans="2:28" x14ac:dyDescent="0.25">
      <c r="B39">
        <v>37</v>
      </c>
      <c r="C39" s="35">
        <f t="shared" si="13"/>
        <v>0</v>
      </c>
      <c r="D39" s="46">
        <f>IF(AB38&gt;0,ROUND(PMT(EvalSheet!$F$92/12,EvalSheet!$F$96*12,-C39),5),0)</f>
        <v>0</v>
      </c>
      <c r="E39" s="6">
        <f t="shared" si="14"/>
        <v>0</v>
      </c>
      <c r="F39" s="2">
        <f t="shared" si="0"/>
        <v>0</v>
      </c>
      <c r="G39" s="80">
        <f t="shared" si="1"/>
        <v>0</v>
      </c>
      <c r="H39" s="79">
        <f t="shared" si="2"/>
        <v>0</v>
      </c>
      <c r="I39" s="80">
        <f t="shared" si="3"/>
        <v>0</v>
      </c>
      <c r="J39" s="80">
        <f t="shared" si="4"/>
        <v>0</v>
      </c>
      <c r="K39" s="6">
        <f t="shared" si="15"/>
        <v>0</v>
      </c>
      <c r="L39" s="7">
        <v>0</v>
      </c>
      <c r="M39" s="7">
        <f t="shared" si="16"/>
        <v>0</v>
      </c>
      <c r="N39" s="7">
        <f t="shared" si="17"/>
        <v>0</v>
      </c>
      <c r="O39" s="7">
        <f t="shared" si="18"/>
        <v>0</v>
      </c>
      <c r="P39" s="7">
        <f t="shared" si="19"/>
        <v>0</v>
      </c>
      <c r="Q39" s="6">
        <f t="shared" si="20"/>
        <v>0</v>
      </c>
      <c r="R39" s="7">
        <f t="shared" si="21"/>
        <v>0</v>
      </c>
      <c r="S39" s="2">
        <f t="shared" si="5"/>
        <v>0</v>
      </c>
      <c r="T39" s="80">
        <f t="shared" si="6"/>
        <v>0</v>
      </c>
      <c r="U39" s="79">
        <f t="shared" si="7"/>
        <v>0</v>
      </c>
      <c r="V39" s="80">
        <f t="shared" si="8"/>
        <v>0</v>
      </c>
      <c r="W39" s="80">
        <f t="shared" si="9"/>
        <v>0</v>
      </c>
      <c r="X39">
        <f t="shared" si="22"/>
        <v>0</v>
      </c>
      <c r="Y39" s="35">
        <f t="shared" si="10"/>
        <v>0</v>
      </c>
      <c r="Z39" s="35">
        <f t="shared" si="11"/>
        <v>0</v>
      </c>
      <c r="AA39" s="42">
        <f t="shared" si="23"/>
        <v>0</v>
      </c>
      <c r="AB39" s="42">
        <f t="shared" si="12"/>
        <v>0</v>
      </c>
    </row>
    <row r="40" spans="2:28" x14ac:dyDescent="0.25">
      <c r="B40">
        <v>38</v>
      </c>
      <c r="C40" s="35">
        <f t="shared" si="13"/>
        <v>0</v>
      </c>
      <c r="D40" s="46">
        <f>IF(AB39&gt;0,ROUND(PMT(EvalSheet!$F$92/12,EvalSheet!$F$96*12,-C40),5),0)</f>
        <v>0</v>
      </c>
      <c r="E40" s="6">
        <f t="shared" si="14"/>
        <v>0</v>
      </c>
      <c r="F40" s="2">
        <f t="shared" si="0"/>
        <v>0</v>
      </c>
      <c r="G40" s="80">
        <f t="shared" si="1"/>
        <v>0</v>
      </c>
      <c r="H40" s="79">
        <f t="shared" si="2"/>
        <v>0</v>
      </c>
      <c r="I40" s="80">
        <f t="shared" si="3"/>
        <v>0</v>
      </c>
      <c r="J40" s="80">
        <f t="shared" si="4"/>
        <v>0</v>
      </c>
      <c r="K40" s="6">
        <f t="shared" si="15"/>
        <v>0</v>
      </c>
      <c r="L40" s="7">
        <v>0</v>
      </c>
      <c r="M40" s="7">
        <f t="shared" si="16"/>
        <v>0</v>
      </c>
      <c r="N40" s="7">
        <f t="shared" si="17"/>
        <v>0</v>
      </c>
      <c r="O40" s="7">
        <f t="shared" si="18"/>
        <v>0</v>
      </c>
      <c r="P40" s="7">
        <f t="shared" si="19"/>
        <v>0</v>
      </c>
      <c r="Q40" s="6">
        <f t="shared" si="20"/>
        <v>0</v>
      </c>
      <c r="R40" s="7">
        <f t="shared" si="21"/>
        <v>0</v>
      </c>
      <c r="S40" s="2">
        <f t="shared" si="5"/>
        <v>0</v>
      </c>
      <c r="T40" s="80">
        <f t="shared" si="6"/>
        <v>0</v>
      </c>
      <c r="U40" s="79">
        <f t="shared" si="7"/>
        <v>0</v>
      </c>
      <c r="V40" s="80">
        <f t="shared" si="8"/>
        <v>0</v>
      </c>
      <c r="W40" s="80">
        <f t="shared" si="9"/>
        <v>0</v>
      </c>
      <c r="X40">
        <f t="shared" si="22"/>
        <v>0</v>
      </c>
      <c r="Y40" s="35">
        <f t="shared" si="10"/>
        <v>0</v>
      </c>
      <c r="Z40" s="35">
        <f t="shared" si="11"/>
        <v>0</v>
      </c>
      <c r="AA40" s="42">
        <f t="shared" si="23"/>
        <v>0</v>
      </c>
      <c r="AB40" s="42">
        <f t="shared" si="12"/>
        <v>0</v>
      </c>
    </row>
    <row r="41" spans="2:28" x14ac:dyDescent="0.25">
      <c r="B41">
        <v>39</v>
      </c>
      <c r="C41" s="35">
        <f t="shared" si="13"/>
        <v>0</v>
      </c>
      <c r="D41" s="46">
        <f>IF(AB40&gt;0,ROUND(PMT(EvalSheet!$F$92/12,EvalSheet!$F$96*12,-C41),5),0)</f>
        <v>0</v>
      </c>
      <c r="E41" s="6">
        <f t="shared" si="14"/>
        <v>0</v>
      </c>
      <c r="F41" s="2">
        <f t="shared" si="0"/>
        <v>0</v>
      </c>
      <c r="G41" s="80">
        <f t="shared" si="1"/>
        <v>0</v>
      </c>
      <c r="H41" s="79">
        <f t="shared" si="2"/>
        <v>0</v>
      </c>
      <c r="I41" s="80">
        <f t="shared" si="3"/>
        <v>0</v>
      </c>
      <c r="J41" s="80">
        <f t="shared" si="4"/>
        <v>0</v>
      </c>
      <c r="K41" s="6">
        <f t="shared" si="15"/>
        <v>0</v>
      </c>
      <c r="L41" s="7">
        <v>0</v>
      </c>
      <c r="M41" s="7">
        <f t="shared" si="16"/>
        <v>0</v>
      </c>
      <c r="N41" s="7">
        <f t="shared" si="17"/>
        <v>0</v>
      </c>
      <c r="O41" s="7">
        <f t="shared" si="18"/>
        <v>0</v>
      </c>
      <c r="P41" s="7">
        <f t="shared" si="19"/>
        <v>0</v>
      </c>
      <c r="Q41" s="6">
        <f t="shared" si="20"/>
        <v>0</v>
      </c>
      <c r="R41" s="7">
        <f t="shared" si="21"/>
        <v>0</v>
      </c>
      <c r="S41" s="2">
        <f t="shared" si="5"/>
        <v>0</v>
      </c>
      <c r="T41" s="80">
        <f t="shared" si="6"/>
        <v>0</v>
      </c>
      <c r="U41" s="79">
        <f t="shared" si="7"/>
        <v>0</v>
      </c>
      <c r="V41" s="80">
        <f t="shared" si="8"/>
        <v>0</v>
      </c>
      <c r="W41" s="80">
        <f t="shared" si="9"/>
        <v>0</v>
      </c>
      <c r="X41">
        <f t="shared" si="22"/>
        <v>0</v>
      </c>
      <c r="Y41" s="35">
        <f t="shared" si="10"/>
        <v>0</v>
      </c>
      <c r="Z41" s="35">
        <f t="shared" si="11"/>
        <v>0</v>
      </c>
      <c r="AA41" s="42">
        <f t="shared" si="23"/>
        <v>0</v>
      </c>
      <c r="AB41" s="42">
        <f t="shared" si="12"/>
        <v>0</v>
      </c>
    </row>
    <row r="42" spans="2:28" x14ac:dyDescent="0.25">
      <c r="B42">
        <v>40</v>
      </c>
      <c r="C42" s="35">
        <f t="shared" si="13"/>
        <v>0</v>
      </c>
      <c r="D42" s="46">
        <f>IF(AB41&gt;0,ROUND(PMT(EvalSheet!$F$92/12,EvalSheet!$F$96*12,-C42),5),0)</f>
        <v>0</v>
      </c>
      <c r="E42" s="6">
        <f t="shared" si="14"/>
        <v>0</v>
      </c>
      <c r="F42" s="2">
        <f t="shared" si="0"/>
        <v>0</v>
      </c>
      <c r="G42" s="80">
        <f t="shared" si="1"/>
        <v>0</v>
      </c>
      <c r="H42" s="79">
        <f t="shared" si="2"/>
        <v>0</v>
      </c>
      <c r="I42" s="80">
        <f t="shared" si="3"/>
        <v>0</v>
      </c>
      <c r="J42" s="80">
        <f t="shared" si="4"/>
        <v>0</v>
      </c>
      <c r="K42" s="6">
        <f t="shared" si="15"/>
        <v>0</v>
      </c>
      <c r="L42" s="7">
        <v>0</v>
      </c>
      <c r="M42" s="7">
        <f t="shared" si="16"/>
        <v>0</v>
      </c>
      <c r="N42" s="7">
        <f t="shared" si="17"/>
        <v>0</v>
      </c>
      <c r="O42" s="7">
        <f t="shared" si="18"/>
        <v>0</v>
      </c>
      <c r="P42" s="7">
        <f t="shared" si="19"/>
        <v>0</v>
      </c>
      <c r="Q42" s="6">
        <f t="shared" si="20"/>
        <v>0</v>
      </c>
      <c r="R42" s="7">
        <f t="shared" si="21"/>
        <v>0</v>
      </c>
      <c r="S42" s="2">
        <f t="shared" si="5"/>
        <v>0</v>
      </c>
      <c r="T42" s="80">
        <f t="shared" si="6"/>
        <v>0</v>
      </c>
      <c r="U42" s="79">
        <f t="shared" si="7"/>
        <v>0</v>
      </c>
      <c r="V42" s="80">
        <f t="shared" si="8"/>
        <v>0</v>
      </c>
      <c r="W42" s="80">
        <f t="shared" si="9"/>
        <v>0</v>
      </c>
      <c r="X42">
        <f t="shared" si="22"/>
        <v>0</v>
      </c>
      <c r="Y42" s="35">
        <f t="shared" si="10"/>
        <v>0</v>
      </c>
      <c r="Z42" s="35">
        <f t="shared" si="11"/>
        <v>0</v>
      </c>
      <c r="AA42" s="42">
        <f t="shared" si="23"/>
        <v>0</v>
      </c>
      <c r="AB42" s="42">
        <f t="shared" si="12"/>
        <v>0</v>
      </c>
    </row>
    <row r="43" spans="2:28" x14ac:dyDescent="0.25">
      <c r="B43">
        <v>41</v>
      </c>
      <c r="C43" s="35">
        <f t="shared" si="13"/>
        <v>0</v>
      </c>
      <c r="D43" s="46">
        <f>IF(AB42&gt;0,ROUND(PMT(EvalSheet!$F$92/12,EvalSheet!$F$96*12,-C43),5),0)</f>
        <v>0</v>
      </c>
      <c r="E43" s="6">
        <f t="shared" si="14"/>
        <v>0</v>
      </c>
      <c r="F43" s="2">
        <f t="shared" si="0"/>
        <v>0</v>
      </c>
      <c r="G43" s="80">
        <f t="shared" si="1"/>
        <v>0</v>
      </c>
      <c r="H43" s="79">
        <f t="shared" si="2"/>
        <v>0</v>
      </c>
      <c r="I43" s="80">
        <f t="shared" si="3"/>
        <v>0</v>
      </c>
      <c r="J43" s="80">
        <f t="shared" si="4"/>
        <v>0</v>
      </c>
      <c r="K43" s="6">
        <f t="shared" si="15"/>
        <v>0</v>
      </c>
      <c r="L43" s="7">
        <v>0</v>
      </c>
      <c r="M43" s="7">
        <f t="shared" si="16"/>
        <v>0</v>
      </c>
      <c r="N43" s="7">
        <f t="shared" si="17"/>
        <v>0</v>
      </c>
      <c r="O43" s="7">
        <f t="shared" si="18"/>
        <v>0</v>
      </c>
      <c r="P43" s="7">
        <f t="shared" si="19"/>
        <v>0</v>
      </c>
      <c r="Q43" s="6">
        <f t="shared" si="20"/>
        <v>0</v>
      </c>
      <c r="R43" s="7">
        <f t="shared" si="21"/>
        <v>0</v>
      </c>
      <c r="S43" s="2">
        <f t="shared" si="5"/>
        <v>0</v>
      </c>
      <c r="T43" s="80">
        <f t="shared" si="6"/>
        <v>0</v>
      </c>
      <c r="U43" s="79">
        <f t="shared" si="7"/>
        <v>0</v>
      </c>
      <c r="V43" s="80">
        <f t="shared" si="8"/>
        <v>0</v>
      </c>
      <c r="W43" s="80">
        <f t="shared" si="9"/>
        <v>0</v>
      </c>
      <c r="X43">
        <f t="shared" si="22"/>
        <v>0</v>
      </c>
      <c r="Y43" s="35">
        <f t="shared" si="10"/>
        <v>0</v>
      </c>
      <c r="Z43" s="35">
        <f t="shared" si="11"/>
        <v>0</v>
      </c>
      <c r="AA43" s="42">
        <f t="shared" si="23"/>
        <v>0</v>
      </c>
      <c r="AB43" s="42">
        <f t="shared" si="12"/>
        <v>0</v>
      </c>
    </row>
    <row r="44" spans="2:28" x14ac:dyDescent="0.25">
      <c r="B44">
        <v>42</v>
      </c>
      <c r="C44" s="35">
        <f t="shared" si="13"/>
        <v>0</v>
      </c>
      <c r="D44" s="46">
        <f>IF(AB43&gt;0,ROUND(PMT(EvalSheet!$F$92/12,EvalSheet!$F$96*12,-C44),5),0)</f>
        <v>0</v>
      </c>
      <c r="E44" s="6">
        <f t="shared" si="14"/>
        <v>0</v>
      </c>
      <c r="F44" s="2">
        <f t="shared" si="0"/>
        <v>0</v>
      </c>
      <c r="G44" s="80">
        <f t="shared" si="1"/>
        <v>0</v>
      </c>
      <c r="H44" s="79">
        <f t="shared" si="2"/>
        <v>0</v>
      </c>
      <c r="I44" s="80">
        <f t="shared" si="3"/>
        <v>0</v>
      </c>
      <c r="J44" s="80">
        <f t="shared" si="4"/>
        <v>0</v>
      </c>
      <c r="K44" s="6">
        <f t="shared" si="15"/>
        <v>0</v>
      </c>
      <c r="L44" s="7">
        <v>0</v>
      </c>
      <c r="M44" s="7">
        <f t="shared" si="16"/>
        <v>0</v>
      </c>
      <c r="N44" s="7">
        <f t="shared" si="17"/>
        <v>0</v>
      </c>
      <c r="O44" s="7">
        <f t="shared" si="18"/>
        <v>0</v>
      </c>
      <c r="P44" s="7">
        <f t="shared" si="19"/>
        <v>0</v>
      </c>
      <c r="Q44" s="6">
        <f t="shared" si="20"/>
        <v>0</v>
      </c>
      <c r="R44" s="7">
        <f t="shared" si="21"/>
        <v>0</v>
      </c>
      <c r="S44" s="2">
        <f t="shared" si="5"/>
        <v>0</v>
      </c>
      <c r="T44" s="80">
        <f t="shared" si="6"/>
        <v>0</v>
      </c>
      <c r="U44" s="79">
        <f t="shared" si="7"/>
        <v>0</v>
      </c>
      <c r="V44" s="80">
        <f t="shared" si="8"/>
        <v>0</v>
      </c>
      <c r="W44" s="80">
        <f t="shared" si="9"/>
        <v>0</v>
      </c>
      <c r="X44">
        <f t="shared" si="22"/>
        <v>0</v>
      </c>
      <c r="Y44" s="35">
        <f t="shared" si="10"/>
        <v>0</v>
      </c>
      <c r="Z44" s="35">
        <f t="shared" si="11"/>
        <v>0</v>
      </c>
      <c r="AA44" s="42">
        <f t="shared" si="23"/>
        <v>0</v>
      </c>
      <c r="AB44" s="42">
        <f t="shared" si="12"/>
        <v>0</v>
      </c>
    </row>
    <row r="45" spans="2:28" x14ac:dyDescent="0.25">
      <c r="B45">
        <v>43</v>
      </c>
      <c r="C45" s="35">
        <f t="shared" si="13"/>
        <v>0</v>
      </c>
      <c r="D45" s="46">
        <f>IF(AB44&gt;0,ROUND(PMT(EvalSheet!$F$92/12,EvalSheet!$F$96*12,-C45),5),0)</f>
        <v>0</v>
      </c>
      <c r="E45" s="6">
        <f t="shared" si="14"/>
        <v>0</v>
      </c>
      <c r="F45" s="2">
        <f t="shared" si="0"/>
        <v>0</v>
      </c>
      <c r="G45" s="80">
        <f t="shared" si="1"/>
        <v>0</v>
      </c>
      <c r="H45" s="79">
        <f t="shared" si="2"/>
        <v>0</v>
      </c>
      <c r="I45" s="80">
        <f t="shared" si="3"/>
        <v>0</v>
      </c>
      <c r="J45" s="80">
        <f t="shared" si="4"/>
        <v>0</v>
      </c>
      <c r="K45" s="6">
        <f t="shared" si="15"/>
        <v>0</v>
      </c>
      <c r="L45" s="7">
        <v>0</v>
      </c>
      <c r="M45" s="7">
        <f t="shared" si="16"/>
        <v>0</v>
      </c>
      <c r="N45" s="7">
        <f t="shared" si="17"/>
        <v>0</v>
      </c>
      <c r="O45" s="7">
        <f t="shared" si="18"/>
        <v>0</v>
      </c>
      <c r="P45" s="7">
        <f t="shared" si="19"/>
        <v>0</v>
      </c>
      <c r="Q45" s="6">
        <f t="shared" si="20"/>
        <v>0</v>
      </c>
      <c r="R45" s="7">
        <f t="shared" si="21"/>
        <v>0</v>
      </c>
      <c r="S45" s="2">
        <f t="shared" si="5"/>
        <v>0</v>
      </c>
      <c r="T45" s="80">
        <f t="shared" si="6"/>
        <v>0</v>
      </c>
      <c r="U45" s="79">
        <f t="shared" si="7"/>
        <v>0</v>
      </c>
      <c r="V45" s="80">
        <f t="shared" si="8"/>
        <v>0</v>
      </c>
      <c r="W45" s="80">
        <f t="shared" si="9"/>
        <v>0</v>
      </c>
      <c r="X45">
        <f t="shared" si="22"/>
        <v>0</v>
      </c>
      <c r="Y45" s="35">
        <f t="shared" si="10"/>
        <v>0</v>
      </c>
      <c r="Z45" s="35">
        <f t="shared" si="11"/>
        <v>0</v>
      </c>
      <c r="AA45" s="42">
        <f t="shared" si="23"/>
        <v>0</v>
      </c>
      <c r="AB45" s="42">
        <f t="shared" si="12"/>
        <v>0</v>
      </c>
    </row>
    <row r="46" spans="2:28" x14ac:dyDescent="0.25">
      <c r="B46">
        <v>44</v>
      </c>
      <c r="C46" s="35">
        <f t="shared" si="13"/>
        <v>0</v>
      </c>
      <c r="D46" s="46">
        <f>IF(AB45&gt;0,ROUND(PMT(EvalSheet!$F$92/12,EvalSheet!$F$96*12,-C46),5),0)</f>
        <v>0</v>
      </c>
      <c r="E46" s="6">
        <f t="shared" si="14"/>
        <v>0</v>
      </c>
      <c r="F46" s="2">
        <f t="shared" si="0"/>
        <v>0</v>
      </c>
      <c r="G46" s="80">
        <f t="shared" si="1"/>
        <v>0</v>
      </c>
      <c r="H46" s="79">
        <f t="shared" si="2"/>
        <v>0</v>
      </c>
      <c r="I46" s="80">
        <f t="shared" si="3"/>
        <v>0</v>
      </c>
      <c r="J46" s="80">
        <f t="shared" si="4"/>
        <v>0</v>
      </c>
      <c r="K46" s="6">
        <f t="shared" si="15"/>
        <v>0</v>
      </c>
      <c r="L46" s="7">
        <v>0</v>
      </c>
      <c r="M46" s="7">
        <f t="shared" si="16"/>
        <v>0</v>
      </c>
      <c r="N46" s="7">
        <f t="shared" si="17"/>
        <v>0</v>
      </c>
      <c r="O46" s="7">
        <f t="shared" si="18"/>
        <v>0</v>
      </c>
      <c r="P46" s="7">
        <f t="shared" si="19"/>
        <v>0</v>
      </c>
      <c r="Q46" s="6">
        <f t="shared" si="20"/>
        <v>0</v>
      </c>
      <c r="R46" s="7">
        <f t="shared" si="21"/>
        <v>0</v>
      </c>
      <c r="S46" s="2">
        <f t="shared" si="5"/>
        <v>0</v>
      </c>
      <c r="T46" s="80">
        <f t="shared" si="6"/>
        <v>0</v>
      </c>
      <c r="U46" s="79">
        <f t="shared" si="7"/>
        <v>0</v>
      </c>
      <c r="V46" s="80">
        <f t="shared" si="8"/>
        <v>0</v>
      </c>
      <c r="W46" s="80">
        <f t="shared" si="9"/>
        <v>0</v>
      </c>
      <c r="X46">
        <f t="shared" si="22"/>
        <v>0</v>
      </c>
      <c r="Y46" s="35">
        <f t="shared" si="10"/>
        <v>0</v>
      </c>
      <c r="Z46" s="35">
        <f t="shared" si="11"/>
        <v>0</v>
      </c>
      <c r="AA46" s="42">
        <f t="shared" si="23"/>
        <v>0</v>
      </c>
      <c r="AB46" s="42">
        <f t="shared" si="12"/>
        <v>0</v>
      </c>
    </row>
    <row r="47" spans="2:28" x14ac:dyDescent="0.25">
      <c r="B47">
        <v>45</v>
      </c>
      <c r="C47" s="35">
        <f t="shared" si="13"/>
        <v>0</v>
      </c>
      <c r="D47" s="46">
        <f>IF(AB46&gt;0,ROUND(PMT(EvalSheet!$F$92/12,EvalSheet!$F$96*12,-C47),5),0)</f>
        <v>0</v>
      </c>
      <c r="E47" s="6">
        <f t="shared" si="14"/>
        <v>0</v>
      </c>
      <c r="F47" s="2">
        <f t="shared" si="0"/>
        <v>0</v>
      </c>
      <c r="G47" s="80">
        <f t="shared" si="1"/>
        <v>0</v>
      </c>
      <c r="H47" s="79">
        <f t="shared" si="2"/>
        <v>0</v>
      </c>
      <c r="I47" s="80">
        <f t="shared" si="3"/>
        <v>0</v>
      </c>
      <c r="J47" s="80">
        <f t="shared" si="4"/>
        <v>0</v>
      </c>
      <c r="K47" s="6">
        <f t="shared" si="15"/>
        <v>0</v>
      </c>
      <c r="L47" s="7">
        <v>0</v>
      </c>
      <c r="M47" s="7">
        <f t="shared" si="16"/>
        <v>0</v>
      </c>
      <c r="N47" s="7">
        <f t="shared" si="17"/>
        <v>0</v>
      </c>
      <c r="O47" s="7">
        <f t="shared" si="18"/>
        <v>0</v>
      </c>
      <c r="P47" s="7">
        <f t="shared" si="19"/>
        <v>0</v>
      </c>
      <c r="Q47" s="6">
        <f t="shared" si="20"/>
        <v>0</v>
      </c>
      <c r="R47" s="7">
        <f t="shared" si="21"/>
        <v>0</v>
      </c>
      <c r="S47" s="2">
        <f t="shared" si="5"/>
        <v>0</v>
      </c>
      <c r="T47" s="80">
        <f t="shared" si="6"/>
        <v>0</v>
      </c>
      <c r="U47" s="79">
        <f t="shared" si="7"/>
        <v>0</v>
      </c>
      <c r="V47" s="80">
        <f t="shared" si="8"/>
        <v>0</v>
      </c>
      <c r="W47" s="80">
        <f t="shared" si="9"/>
        <v>0</v>
      </c>
      <c r="X47">
        <f t="shared" si="22"/>
        <v>0</v>
      </c>
      <c r="Y47" s="35">
        <f t="shared" si="10"/>
        <v>0</v>
      </c>
      <c r="Z47" s="35">
        <f t="shared" si="11"/>
        <v>0</v>
      </c>
      <c r="AA47" s="42">
        <f t="shared" si="23"/>
        <v>0</v>
      </c>
      <c r="AB47" s="42">
        <f t="shared" si="12"/>
        <v>0</v>
      </c>
    </row>
    <row r="48" spans="2:28" x14ac:dyDescent="0.25">
      <c r="B48">
        <v>46</v>
      </c>
      <c r="C48" s="35">
        <f t="shared" si="13"/>
        <v>0</v>
      </c>
      <c r="D48" s="46">
        <f>IF(AB47&gt;0,ROUND(PMT(EvalSheet!$F$92/12,EvalSheet!$F$96*12,-C48),5),0)</f>
        <v>0</v>
      </c>
      <c r="E48" s="6">
        <f t="shared" si="14"/>
        <v>0</v>
      </c>
      <c r="F48" s="2">
        <f t="shared" si="0"/>
        <v>0</v>
      </c>
      <c r="G48" s="80">
        <f t="shared" si="1"/>
        <v>0</v>
      </c>
      <c r="H48" s="79">
        <f t="shared" si="2"/>
        <v>0</v>
      </c>
      <c r="I48" s="80">
        <f t="shared" si="3"/>
        <v>0</v>
      </c>
      <c r="J48" s="80">
        <f t="shared" si="4"/>
        <v>0</v>
      </c>
      <c r="K48" s="6">
        <f t="shared" si="15"/>
        <v>0</v>
      </c>
      <c r="L48" s="7">
        <v>0</v>
      </c>
      <c r="M48" s="7">
        <f t="shared" si="16"/>
        <v>0</v>
      </c>
      <c r="N48" s="7">
        <f t="shared" si="17"/>
        <v>0</v>
      </c>
      <c r="O48" s="7">
        <f t="shared" si="18"/>
        <v>0</v>
      </c>
      <c r="P48" s="7">
        <f t="shared" si="19"/>
        <v>0</v>
      </c>
      <c r="Q48" s="6">
        <f t="shared" si="20"/>
        <v>0</v>
      </c>
      <c r="R48" s="7">
        <f t="shared" si="21"/>
        <v>0</v>
      </c>
      <c r="S48" s="2">
        <f t="shared" si="5"/>
        <v>0</v>
      </c>
      <c r="T48" s="80">
        <f t="shared" si="6"/>
        <v>0</v>
      </c>
      <c r="U48" s="79">
        <f t="shared" si="7"/>
        <v>0</v>
      </c>
      <c r="V48" s="80">
        <f t="shared" si="8"/>
        <v>0</v>
      </c>
      <c r="W48" s="80">
        <f t="shared" si="9"/>
        <v>0</v>
      </c>
      <c r="X48">
        <f t="shared" si="22"/>
        <v>0</v>
      </c>
      <c r="Y48" s="35">
        <f t="shared" si="10"/>
        <v>0</v>
      </c>
      <c r="Z48" s="35">
        <f t="shared" si="11"/>
        <v>0</v>
      </c>
      <c r="AA48" s="42">
        <f t="shared" si="23"/>
        <v>0</v>
      </c>
      <c r="AB48" s="42">
        <f t="shared" si="12"/>
        <v>0</v>
      </c>
    </row>
    <row r="49" spans="2:28" x14ac:dyDescent="0.25">
      <c r="B49">
        <v>47</v>
      </c>
      <c r="C49" s="35">
        <f t="shared" si="13"/>
        <v>0</v>
      </c>
      <c r="D49" s="46">
        <f>IF(AB48&gt;0,ROUND(PMT(EvalSheet!$F$92/12,EvalSheet!$F$96*12,-C49),5),0)</f>
        <v>0</v>
      </c>
      <c r="E49" s="6">
        <f t="shared" si="14"/>
        <v>0</v>
      </c>
      <c r="F49" s="2">
        <f t="shared" si="0"/>
        <v>0</v>
      </c>
      <c r="G49" s="80">
        <f t="shared" si="1"/>
        <v>0</v>
      </c>
      <c r="H49" s="79">
        <f t="shared" si="2"/>
        <v>0</v>
      </c>
      <c r="I49" s="80">
        <f t="shared" si="3"/>
        <v>0</v>
      </c>
      <c r="J49" s="80">
        <f t="shared" si="4"/>
        <v>0</v>
      </c>
      <c r="K49" s="6">
        <f t="shared" si="15"/>
        <v>0</v>
      </c>
      <c r="L49" s="7">
        <v>0</v>
      </c>
      <c r="M49" s="7">
        <f t="shared" si="16"/>
        <v>0</v>
      </c>
      <c r="N49" s="7">
        <f t="shared" si="17"/>
        <v>0</v>
      </c>
      <c r="O49" s="7">
        <f t="shared" si="18"/>
        <v>0</v>
      </c>
      <c r="P49" s="7">
        <f t="shared" si="19"/>
        <v>0</v>
      </c>
      <c r="Q49" s="6">
        <f t="shared" si="20"/>
        <v>0</v>
      </c>
      <c r="R49" s="7">
        <f t="shared" si="21"/>
        <v>0</v>
      </c>
      <c r="S49" s="2">
        <f t="shared" si="5"/>
        <v>0</v>
      </c>
      <c r="T49" s="80">
        <f t="shared" si="6"/>
        <v>0</v>
      </c>
      <c r="U49" s="79">
        <f t="shared" si="7"/>
        <v>0</v>
      </c>
      <c r="V49" s="80">
        <f t="shared" si="8"/>
        <v>0</v>
      </c>
      <c r="W49" s="80">
        <f t="shared" si="9"/>
        <v>0</v>
      </c>
      <c r="X49">
        <f t="shared" si="22"/>
        <v>0</v>
      </c>
      <c r="Y49" s="35">
        <f t="shared" si="10"/>
        <v>0</v>
      </c>
      <c r="Z49" s="35">
        <f t="shared" si="11"/>
        <v>0</v>
      </c>
      <c r="AA49" s="42">
        <f t="shared" si="23"/>
        <v>0</v>
      </c>
      <c r="AB49" s="42">
        <f t="shared" si="12"/>
        <v>0</v>
      </c>
    </row>
    <row r="50" spans="2:28" x14ac:dyDescent="0.25">
      <c r="B50">
        <v>48</v>
      </c>
      <c r="C50" s="35">
        <f t="shared" si="13"/>
        <v>0</v>
      </c>
      <c r="D50" s="46">
        <f>IF(AB49&gt;0,ROUND(PMT(EvalSheet!$F$92/12,EvalSheet!$F$96*12,-C50),5),0)</f>
        <v>0</v>
      </c>
      <c r="E50" s="6">
        <f t="shared" si="14"/>
        <v>0</v>
      </c>
      <c r="F50" s="2">
        <f t="shared" si="0"/>
        <v>0</v>
      </c>
      <c r="G50" s="80">
        <f t="shared" si="1"/>
        <v>0</v>
      </c>
      <c r="H50" s="79">
        <f t="shared" si="2"/>
        <v>0</v>
      </c>
      <c r="I50" s="80">
        <f t="shared" si="3"/>
        <v>0</v>
      </c>
      <c r="J50" s="80">
        <f t="shared" si="4"/>
        <v>0</v>
      </c>
      <c r="K50" s="6">
        <f t="shared" si="15"/>
        <v>0</v>
      </c>
      <c r="L50" s="7">
        <v>0</v>
      </c>
      <c r="M50" s="7">
        <f t="shared" si="16"/>
        <v>0</v>
      </c>
      <c r="N50" s="7">
        <f t="shared" si="17"/>
        <v>0</v>
      </c>
      <c r="O50" s="7">
        <f t="shared" si="18"/>
        <v>0</v>
      </c>
      <c r="P50" s="7">
        <f t="shared" si="19"/>
        <v>0</v>
      </c>
      <c r="Q50" s="6">
        <f t="shared" si="20"/>
        <v>0</v>
      </c>
      <c r="R50" s="7">
        <f t="shared" si="21"/>
        <v>0</v>
      </c>
      <c r="S50" s="2">
        <f t="shared" si="5"/>
        <v>0</v>
      </c>
      <c r="T50" s="80">
        <f t="shared" si="6"/>
        <v>0</v>
      </c>
      <c r="U50" s="79">
        <f t="shared" si="7"/>
        <v>0</v>
      </c>
      <c r="V50" s="80">
        <f t="shared" si="8"/>
        <v>0</v>
      </c>
      <c r="W50" s="80">
        <f t="shared" si="9"/>
        <v>0</v>
      </c>
      <c r="X50">
        <f t="shared" si="22"/>
        <v>0</v>
      </c>
      <c r="Y50" s="35">
        <f t="shared" si="10"/>
        <v>0</v>
      </c>
      <c r="Z50" s="35">
        <f t="shared" si="11"/>
        <v>0</v>
      </c>
      <c r="AA50" s="42">
        <f t="shared" si="23"/>
        <v>0</v>
      </c>
      <c r="AB50" s="42">
        <f t="shared" si="12"/>
        <v>0</v>
      </c>
    </row>
    <row r="51" spans="2:28" x14ac:dyDescent="0.25">
      <c r="B51">
        <v>49</v>
      </c>
      <c r="C51" s="35">
        <f t="shared" si="13"/>
        <v>0</v>
      </c>
      <c r="D51" s="46">
        <f>IF(AB50&gt;0,ROUND(PMT(EvalSheet!$F$92/12,EvalSheet!$F$96*12,-C51),5),0)</f>
        <v>0</v>
      </c>
      <c r="E51" s="6">
        <f t="shared" si="14"/>
        <v>0</v>
      </c>
      <c r="F51" s="2">
        <f t="shared" si="0"/>
        <v>0</v>
      </c>
      <c r="G51" s="80">
        <f t="shared" si="1"/>
        <v>0</v>
      </c>
      <c r="H51" s="79">
        <f t="shared" si="2"/>
        <v>0</v>
      </c>
      <c r="I51" s="80">
        <f t="shared" si="3"/>
        <v>0</v>
      </c>
      <c r="J51" s="80">
        <f t="shared" si="4"/>
        <v>0</v>
      </c>
      <c r="K51" s="6">
        <f t="shared" si="15"/>
        <v>0</v>
      </c>
      <c r="L51" s="7">
        <v>0</v>
      </c>
      <c r="M51" s="7">
        <f t="shared" si="16"/>
        <v>0</v>
      </c>
      <c r="N51" s="7">
        <f t="shared" si="17"/>
        <v>0</v>
      </c>
      <c r="O51" s="7">
        <f t="shared" si="18"/>
        <v>0</v>
      </c>
      <c r="P51" s="7">
        <f t="shared" si="19"/>
        <v>0</v>
      </c>
      <c r="Q51" s="6">
        <f t="shared" si="20"/>
        <v>0</v>
      </c>
      <c r="R51" s="7">
        <f t="shared" si="21"/>
        <v>0</v>
      </c>
      <c r="S51" s="2">
        <f t="shared" si="5"/>
        <v>0</v>
      </c>
      <c r="T51" s="80">
        <f t="shared" si="6"/>
        <v>0</v>
      </c>
      <c r="U51" s="79">
        <f t="shared" si="7"/>
        <v>0</v>
      </c>
      <c r="V51" s="80">
        <f t="shared" si="8"/>
        <v>0</v>
      </c>
      <c r="W51" s="80">
        <f t="shared" si="9"/>
        <v>0</v>
      </c>
      <c r="X51">
        <f t="shared" si="22"/>
        <v>0</v>
      </c>
      <c r="Y51" s="35">
        <f t="shared" si="10"/>
        <v>0</v>
      </c>
      <c r="Z51" s="35">
        <f t="shared" si="11"/>
        <v>0</v>
      </c>
      <c r="AA51" s="42">
        <f t="shared" si="23"/>
        <v>0</v>
      </c>
      <c r="AB51" s="42">
        <f t="shared" si="12"/>
        <v>0</v>
      </c>
    </row>
    <row r="52" spans="2:28" x14ac:dyDescent="0.25">
      <c r="B52">
        <v>50</v>
      </c>
      <c r="C52" s="35">
        <f t="shared" si="13"/>
        <v>0</v>
      </c>
      <c r="D52" s="46">
        <f>IF(AB51&gt;0,ROUND(PMT(EvalSheet!$F$92/12,EvalSheet!$F$96*12,-C52),5),0)</f>
        <v>0</v>
      </c>
      <c r="E52" s="6">
        <f t="shared" si="14"/>
        <v>0</v>
      </c>
      <c r="F52" s="2">
        <f t="shared" si="0"/>
        <v>0</v>
      </c>
      <c r="G52" s="80">
        <f t="shared" si="1"/>
        <v>0</v>
      </c>
      <c r="H52" s="79">
        <f t="shared" si="2"/>
        <v>0</v>
      </c>
      <c r="I52" s="80">
        <f t="shared" si="3"/>
        <v>0</v>
      </c>
      <c r="J52" s="80">
        <f t="shared" si="4"/>
        <v>0</v>
      </c>
      <c r="K52" s="6">
        <f t="shared" si="15"/>
        <v>0</v>
      </c>
      <c r="L52" s="7">
        <v>0</v>
      </c>
      <c r="M52" s="7">
        <f t="shared" si="16"/>
        <v>0</v>
      </c>
      <c r="N52" s="7">
        <f t="shared" si="17"/>
        <v>0</v>
      </c>
      <c r="O52" s="7">
        <f t="shared" si="18"/>
        <v>0</v>
      </c>
      <c r="P52" s="7">
        <f t="shared" si="19"/>
        <v>0</v>
      </c>
      <c r="Q52" s="6">
        <f t="shared" si="20"/>
        <v>0</v>
      </c>
      <c r="R52" s="7">
        <f t="shared" si="21"/>
        <v>0</v>
      </c>
      <c r="S52" s="2">
        <f t="shared" si="5"/>
        <v>0</v>
      </c>
      <c r="T52" s="80">
        <f t="shared" si="6"/>
        <v>0</v>
      </c>
      <c r="U52" s="79">
        <f t="shared" si="7"/>
        <v>0</v>
      </c>
      <c r="V52" s="80">
        <f t="shared" si="8"/>
        <v>0</v>
      </c>
      <c r="W52" s="80">
        <f t="shared" si="9"/>
        <v>0</v>
      </c>
      <c r="X52">
        <f t="shared" si="22"/>
        <v>0</v>
      </c>
      <c r="Y52" s="35">
        <f t="shared" si="10"/>
        <v>0</v>
      </c>
      <c r="Z52" s="35">
        <f t="shared" si="11"/>
        <v>0</v>
      </c>
      <c r="AA52" s="42">
        <f t="shared" si="23"/>
        <v>0</v>
      </c>
      <c r="AB52" s="42">
        <f t="shared" si="12"/>
        <v>0</v>
      </c>
    </row>
    <row r="53" spans="2:28" x14ac:dyDescent="0.25">
      <c r="B53">
        <v>51</v>
      </c>
      <c r="C53" s="35">
        <f t="shared" si="13"/>
        <v>0</v>
      </c>
      <c r="D53" s="46">
        <f>IF(AB52&gt;0,ROUND(PMT(EvalSheet!$F$92/12,EvalSheet!$F$96*12,-C53),5),0)</f>
        <v>0</v>
      </c>
      <c r="E53" s="6">
        <f t="shared" si="14"/>
        <v>0</v>
      </c>
      <c r="F53" s="2">
        <f t="shared" si="0"/>
        <v>0</v>
      </c>
      <c r="G53" s="80">
        <f t="shared" si="1"/>
        <v>0</v>
      </c>
      <c r="H53" s="79">
        <f t="shared" si="2"/>
        <v>0</v>
      </c>
      <c r="I53" s="80">
        <f t="shared" si="3"/>
        <v>0</v>
      </c>
      <c r="J53" s="80">
        <f t="shared" si="4"/>
        <v>0</v>
      </c>
      <c r="K53" s="6">
        <f t="shared" si="15"/>
        <v>0</v>
      </c>
      <c r="L53" s="7">
        <v>0</v>
      </c>
      <c r="M53" s="7">
        <f t="shared" si="16"/>
        <v>0</v>
      </c>
      <c r="N53" s="7">
        <f t="shared" si="17"/>
        <v>0</v>
      </c>
      <c r="O53" s="7">
        <f t="shared" si="18"/>
        <v>0</v>
      </c>
      <c r="P53" s="7">
        <f t="shared" si="19"/>
        <v>0</v>
      </c>
      <c r="Q53" s="6">
        <f t="shared" si="20"/>
        <v>0</v>
      </c>
      <c r="R53" s="7">
        <f t="shared" si="21"/>
        <v>0</v>
      </c>
      <c r="S53" s="2">
        <f t="shared" si="5"/>
        <v>0</v>
      </c>
      <c r="T53" s="80">
        <f t="shared" si="6"/>
        <v>0</v>
      </c>
      <c r="U53" s="79">
        <f t="shared" si="7"/>
        <v>0</v>
      </c>
      <c r="V53" s="80">
        <f t="shared" si="8"/>
        <v>0</v>
      </c>
      <c r="W53" s="80">
        <f t="shared" si="9"/>
        <v>0</v>
      </c>
      <c r="X53">
        <f t="shared" si="22"/>
        <v>0</v>
      </c>
      <c r="Y53" s="35">
        <f t="shared" si="10"/>
        <v>0</v>
      </c>
      <c r="Z53" s="35">
        <f t="shared" si="11"/>
        <v>0</v>
      </c>
      <c r="AA53" s="42">
        <f t="shared" si="23"/>
        <v>0</v>
      </c>
      <c r="AB53" s="42">
        <f t="shared" si="12"/>
        <v>0</v>
      </c>
    </row>
    <row r="54" spans="2:28" x14ac:dyDescent="0.25">
      <c r="B54">
        <v>52</v>
      </c>
      <c r="C54" s="35">
        <f t="shared" si="13"/>
        <v>0</v>
      </c>
      <c r="D54" s="46">
        <f>IF(AB53&gt;0,ROUND(PMT(EvalSheet!$F$92/12,EvalSheet!$F$96*12,-C54),5),0)</f>
        <v>0</v>
      </c>
      <c r="E54" s="6">
        <f t="shared" si="14"/>
        <v>0</v>
      </c>
      <c r="F54" s="2">
        <f t="shared" si="0"/>
        <v>0</v>
      </c>
      <c r="G54" s="80">
        <f t="shared" si="1"/>
        <v>0</v>
      </c>
      <c r="H54" s="79">
        <f t="shared" si="2"/>
        <v>0</v>
      </c>
      <c r="I54" s="80">
        <f t="shared" si="3"/>
        <v>0</v>
      </c>
      <c r="J54" s="80">
        <f t="shared" si="4"/>
        <v>0</v>
      </c>
      <c r="K54" s="6">
        <f t="shared" si="15"/>
        <v>0</v>
      </c>
      <c r="L54" s="7">
        <v>0</v>
      </c>
      <c r="M54" s="7">
        <f t="shared" si="16"/>
        <v>0</v>
      </c>
      <c r="N54" s="7">
        <f t="shared" si="17"/>
        <v>0</v>
      </c>
      <c r="O54" s="7">
        <f t="shared" si="18"/>
        <v>0</v>
      </c>
      <c r="P54" s="7">
        <f t="shared" si="19"/>
        <v>0</v>
      </c>
      <c r="Q54" s="6">
        <f t="shared" si="20"/>
        <v>0</v>
      </c>
      <c r="R54" s="7">
        <f t="shared" si="21"/>
        <v>0</v>
      </c>
      <c r="S54" s="2">
        <f t="shared" si="5"/>
        <v>0</v>
      </c>
      <c r="T54" s="80">
        <f t="shared" si="6"/>
        <v>0</v>
      </c>
      <c r="U54" s="79">
        <f t="shared" si="7"/>
        <v>0</v>
      </c>
      <c r="V54" s="80">
        <f t="shared" si="8"/>
        <v>0</v>
      </c>
      <c r="W54" s="80">
        <f t="shared" si="9"/>
        <v>0</v>
      </c>
      <c r="X54">
        <f t="shared" si="22"/>
        <v>0</v>
      </c>
      <c r="Y54" s="35">
        <f t="shared" si="10"/>
        <v>0</v>
      </c>
      <c r="Z54" s="35">
        <f t="shared" si="11"/>
        <v>0</v>
      </c>
      <c r="AA54" s="42">
        <f t="shared" si="23"/>
        <v>0</v>
      </c>
      <c r="AB54" s="42">
        <f t="shared" si="12"/>
        <v>0</v>
      </c>
    </row>
    <row r="55" spans="2:28" x14ac:dyDescent="0.25">
      <c r="B55">
        <v>53</v>
      </c>
      <c r="C55" s="35">
        <f t="shared" si="13"/>
        <v>0</v>
      </c>
      <c r="D55" s="46">
        <f>IF(AB54&gt;0,ROUND(PMT(EvalSheet!$F$92/12,EvalSheet!$F$96*12,-C55),5),0)</f>
        <v>0</v>
      </c>
      <c r="E55" s="6">
        <f t="shared" si="14"/>
        <v>0</v>
      </c>
      <c r="F55" s="2">
        <f t="shared" si="0"/>
        <v>0</v>
      </c>
      <c r="G55" s="80">
        <f t="shared" si="1"/>
        <v>0</v>
      </c>
      <c r="H55" s="79">
        <f t="shared" si="2"/>
        <v>0</v>
      </c>
      <c r="I55" s="80">
        <f t="shared" si="3"/>
        <v>0</v>
      </c>
      <c r="J55" s="80">
        <f t="shared" si="4"/>
        <v>0</v>
      </c>
      <c r="K55" s="6">
        <f t="shared" si="15"/>
        <v>0</v>
      </c>
      <c r="L55" s="7">
        <v>0</v>
      </c>
      <c r="M55" s="7">
        <f t="shared" si="16"/>
        <v>0</v>
      </c>
      <c r="N55" s="7">
        <f t="shared" si="17"/>
        <v>0</v>
      </c>
      <c r="O55" s="7">
        <f t="shared" si="18"/>
        <v>0</v>
      </c>
      <c r="P55" s="7">
        <f t="shared" si="19"/>
        <v>0</v>
      </c>
      <c r="Q55" s="6">
        <f t="shared" si="20"/>
        <v>0</v>
      </c>
      <c r="R55" s="7">
        <f t="shared" si="21"/>
        <v>0</v>
      </c>
      <c r="S55" s="2">
        <f t="shared" si="5"/>
        <v>0</v>
      </c>
      <c r="T55" s="80">
        <f t="shared" si="6"/>
        <v>0</v>
      </c>
      <c r="U55" s="79">
        <f t="shared" si="7"/>
        <v>0</v>
      </c>
      <c r="V55" s="80">
        <f t="shared" si="8"/>
        <v>0</v>
      </c>
      <c r="W55" s="80">
        <f t="shared" si="9"/>
        <v>0</v>
      </c>
      <c r="X55">
        <f t="shared" si="22"/>
        <v>0</v>
      </c>
      <c r="Y55" s="35">
        <f t="shared" si="10"/>
        <v>0</v>
      </c>
      <c r="Z55" s="35">
        <f t="shared" si="11"/>
        <v>0</v>
      </c>
      <c r="AA55" s="42">
        <f t="shared" si="23"/>
        <v>0</v>
      </c>
      <c r="AB55" s="42">
        <f t="shared" si="12"/>
        <v>0</v>
      </c>
    </row>
    <row r="56" spans="2:28" x14ac:dyDescent="0.25">
      <c r="B56">
        <v>54</v>
      </c>
      <c r="C56" s="35">
        <f t="shared" si="13"/>
        <v>0</v>
      </c>
      <c r="D56" s="46">
        <f>IF(AB55&gt;0,ROUND(PMT(EvalSheet!$F$92/12,EvalSheet!$F$96*12,-C56),5),0)</f>
        <v>0</v>
      </c>
      <c r="E56" s="6">
        <f t="shared" si="14"/>
        <v>0</v>
      </c>
      <c r="F56" s="2">
        <f t="shared" si="0"/>
        <v>0</v>
      </c>
      <c r="G56" s="80">
        <f t="shared" si="1"/>
        <v>0</v>
      </c>
      <c r="H56" s="79">
        <f t="shared" si="2"/>
        <v>0</v>
      </c>
      <c r="I56" s="80">
        <f t="shared" si="3"/>
        <v>0</v>
      </c>
      <c r="J56" s="80">
        <f t="shared" si="4"/>
        <v>0</v>
      </c>
      <c r="K56" s="6">
        <f t="shared" si="15"/>
        <v>0</v>
      </c>
      <c r="L56" s="7">
        <v>0</v>
      </c>
      <c r="M56" s="7">
        <f t="shared" si="16"/>
        <v>0</v>
      </c>
      <c r="N56" s="7">
        <f t="shared" si="17"/>
        <v>0</v>
      </c>
      <c r="O56" s="7">
        <f t="shared" si="18"/>
        <v>0</v>
      </c>
      <c r="P56" s="7">
        <f t="shared" si="19"/>
        <v>0</v>
      </c>
      <c r="Q56" s="6">
        <f t="shared" si="20"/>
        <v>0</v>
      </c>
      <c r="R56" s="7">
        <f t="shared" si="21"/>
        <v>0</v>
      </c>
      <c r="S56" s="2">
        <f t="shared" si="5"/>
        <v>0</v>
      </c>
      <c r="T56" s="80">
        <f t="shared" si="6"/>
        <v>0</v>
      </c>
      <c r="U56" s="79">
        <f t="shared" si="7"/>
        <v>0</v>
      </c>
      <c r="V56" s="80">
        <f t="shared" si="8"/>
        <v>0</v>
      </c>
      <c r="W56" s="80">
        <f t="shared" si="9"/>
        <v>0</v>
      </c>
      <c r="X56">
        <f t="shared" si="22"/>
        <v>0</v>
      </c>
      <c r="Y56" s="35">
        <f t="shared" si="10"/>
        <v>0</v>
      </c>
      <c r="Z56" s="35">
        <f t="shared" si="11"/>
        <v>0</v>
      </c>
      <c r="AA56" s="42">
        <f t="shared" si="23"/>
        <v>0</v>
      </c>
      <c r="AB56" s="42">
        <f t="shared" si="12"/>
        <v>0</v>
      </c>
    </row>
    <row r="57" spans="2:28" x14ac:dyDescent="0.25">
      <c r="B57">
        <v>55</v>
      </c>
      <c r="C57" s="35">
        <f t="shared" si="13"/>
        <v>0</v>
      </c>
      <c r="D57" s="46">
        <f>IF(AB56&gt;0,ROUND(PMT(EvalSheet!$F$92/12,EvalSheet!$F$96*12,-C57),5),0)</f>
        <v>0</v>
      </c>
      <c r="E57" s="6">
        <f t="shared" si="14"/>
        <v>0</v>
      </c>
      <c r="F57" s="2">
        <f t="shared" si="0"/>
        <v>0</v>
      </c>
      <c r="G57" s="80">
        <f t="shared" si="1"/>
        <v>0</v>
      </c>
      <c r="H57" s="79">
        <f t="shared" si="2"/>
        <v>0</v>
      </c>
      <c r="I57" s="80">
        <f t="shared" si="3"/>
        <v>0</v>
      </c>
      <c r="J57" s="80">
        <f t="shared" si="4"/>
        <v>0</v>
      </c>
      <c r="K57" s="6">
        <f t="shared" si="15"/>
        <v>0</v>
      </c>
      <c r="L57" s="7">
        <v>0</v>
      </c>
      <c r="M57" s="7">
        <f t="shared" si="16"/>
        <v>0</v>
      </c>
      <c r="N57" s="7">
        <f t="shared" si="17"/>
        <v>0</v>
      </c>
      <c r="O57" s="7">
        <f t="shared" si="18"/>
        <v>0</v>
      </c>
      <c r="P57" s="7">
        <f t="shared" si="19"/>
        <v>0</v>
      </c>
      <c r="Q57" s="6">
        <f t="shared" si="20"/>
        <v>0</v>
      </c>
      <c r="R57" s="7">
        <f t="shared" si="21"/>
        <v>0</v>
      </c>
      <c r="S57" s="2">
        <f t="shared" si="5"/>
        <v>0</v>
      </c>
      <c r="T57" s="80">
        <f t="shared" si="6"/>
        <v>0</v>
      </c>
      <c r="U57" s="79">
        <f t="shared" si="7"/>
        <v>0</v>
      </c>
      <c r="V57" s="80">
        <f t="shared" si="8"/>
        <v>0</v>
      </c>
      <c r="W57" s="80">
        <f t="shared" si="9"/>
        <v>0</v>
      </c>
      <c r="X57">
        <f t="shared" si="22"/>
        <v>0</v>
      </c>
      <c r="Y57" s="35">
        <f t="shared" si="10"/>
        <v>0</v>
      </c>
      <c r="Z57" s="35">
        <f t="shared" si="11"/>
        <v>0</v>
      </c>
      <c r="AA57" s="42">
        <f t="shared" si="23"/>
        <v>0</v>
      </c>
      <c r="AB57" s="42">
        <f t="shared" si="12"/>
        <v>0</v>
      </c>
    </row>
    <row r="58" spans="2:28" x14ac:dyDescent="0.25">
      <c r="B58">
        <v>56</v>
      </c>
      <c r="C58" s="35">
        <f t="shared" si="13"/>
        <v>0</v>
      </c>
      <c r="D58" s="46">
        <f>IF(AB57&gt;0,ROUND(PMT(EvalSheet!$F$92/12,EvalSheet!$F$96*12,-C58),5),0)</f>
        <v>0</v>
      </c>
      <c r="E58" s="6">
        <f t="shared" si="14"/>
        <v>0</v>
      </c>
      <c r="F58" s="2">
        <f t="shared" si="0"/>
        <v>0</v>
      </c>
      <c r="G58" s="80">
        <f t="shared" si="1"/>
        <v>0</v>
      </c>
      <c r="H58" s="79">
        <f t="shared" si="2"/>
        <v>0</v>
      </c>
      <c r="I58" s="80">
        <f t="shared" si="3"/>
        <v>0</v>
      </c>
      <c r="J58" s="80">
        <f t="shared" si="4"/>
        <v>0</v>
      </c>
      <c r="K58" s="6">
        <f t="shared" si="15"/>
        <v>0</v>
      </c>
      <c r="L58" s="7">
        <v>0</v>
      </c>
      <c r="M58" s="7">
        <f t="shared" si="16"/>
        <v>0</v>
      </c>
      <c r="N58" s="7">
        <f t="shared" si="17"/>
        <v>0</v>
      </c>
      <c r="O58" s="7">
        <f t="shared" si="18"/>
        <v>0</v>
      </c>
      <c r="P58" s="7">
        <f t="shared" si="19"/>
        <v>0</v>
      </c>
      <c r="Q58" s="6">
        <f t="shared" si="20"/>
        <v>0</v>
      </c>
      <c r="R58" s="7">
        <f t="shared" si="21"/>
        <v>0</v>
      </c>
      <c r="S58" s="2">
        <f t="shared" si="5"/>
        <v>0</v>
      </c>
      <c r="T58" s="80">
        <f t="shared" si="6"/>
        <v>0</v>
      </c>
      <c r="U58" s="79">
        <f t="shared" si="7"/>
        <v>0</v>
      </c>
      <c r="V58" s="80">
        <f t="shared" si="8"/>
        <v>0</v>
      </c>
      <c r="W58" s="80">
        <f t="shared" si="9"/>
        <v>0</v>
      </c>
      <c r="X58">
        <f t="shared" si="22"/>
        <v>0</v>
      </c>
      <c r="Y58" s="35">
        <f t="shared" si="10"/>
        <v>0</v>
      </c>
      <c r="Z58" s="35">
        <f t="shared" si="11"/>
        <v>0</v>
      </c>
      <c r="AA58" s="42">
        <f t="shared" si="23"/>
        <v>0</v>
      </c>
      <c r="AB58" s="42">
        <f t="shared" si="12"/>
        <v>0</v>
      </c>
    </row>
    <row r="59" spans="2:28" x14ac:dyDescent="0.25">
      <c r="B59">
        <v>57</v>
      </c>
      <c r="C59" s="35">
        <f t="shared" si="13"/>
        <v>0</v>
      </c>
      <c r="D59" s="46">
        <f>IF(AB58&gt;0,ROUND(PMT(EvalSheet!$F$92/12,EvalSheet!$F$96*12,-C59),5),0)</f>
        <v>0</v>
      </c>
      <c r="E59" s="6">
        <f t="shared" si="14"/>
        <v>0</v>
      </c>
      <c r="F59" s="2">
        <f t="shared" si="0"/>
        <v>0</v>
      </c>
      <c r="G59" s="80">
        <f t="shared" si="1"/>
        <v>0</v>
      </c>
      <c r="H59" s="79">
        <f t="shared" si="2"/>
        <v>0</v>
      </c>
      <c r="I59" s="80">
        <f t="shared" si="3"/>
        <v>0</v>
      </c>
      <c r="J59" s="80">
        <f t="shared" si="4"/>
        <v>0</v>
      </c>
      <c r="K59" s="6">
        <f t="shared" si="15"/>
        <v>0</v>
      </c>
      <c r="L59" s="7">
        <v>0</v>
      </c>
      <c r="M59" s="7">
        <f t="shared" si="16"/>
        <v>0</v>
      </c>
      <c r="N59" s="7">
        <f t="shared" si="17"/>
        <v>0</v>
      </c>
      <c r="O59" s="7">
        <f t="shared" si="18"/>
        <v>0</v>
      </c>
      <c r="P59" s="7">
        <f t="shared" si="19"/>
        <v>0</v>
      </c>
      <c r="Q59" s="6">
        <f t="shared" si="20"/>
        <v>0</v>
      </c>
      <c r="R59" s="7">
        <f t="shared" si="21"/>
        <v>0</v>
      </c>
      <c r="S59" s="2">
        <f t="shared" si="5"/>
        <v>0</v>
      </c>
      <c r="T59" s="80">
        <f t="shared" si="6"/>
        <v>0</v>
      </c>
      <c r="U59" s="79">
        <f t="shared" si="7"/>
        <v>0</v>
      </c>
      <c r="V59" s="80">
        <f t="shared" si="8"/>
        <v>0</v>
      </c>
      <c r="W59" s="80">
        <f t="shared" si="9"/>
        <v>0</v>
      </c>
      <c r="X59">
        <f t="shared" si="22"/>
        <v>0</v>
      </c>
      <c r="Y59" s="35">
        <f t="shared" si="10"/>
        <v>0</v>
      </c>
      <c r="Z59" s="35">
        <f t="shared" si="11"/>
        <v>0</v>
      </c>
      <c r="AA59" s="42">
        <f t="shared" si="23"/>
        <v>0</v>
      </c>
      <c r="AB59" s="42">
        <f t="shared" si="12"/>
        <v>0</v>
      </c>
    </row>
    <row r="60" spans="2:28" x14ac:dyDescent="0.25">
      <c r="B60">
        <v>58</v>
      </c>
      <c r="C60" s="35">
        <f t="shared" si="13"/>
        <v>0</v>
      </c>
      <c r="D60" s="46">
        <f>IF(AB59&gt;0,ROUND(PMT(EvalSheet!$F$92/12,EvalSheet!$F$96*12,-C60),5),0)</f>
        <v>0</v>
      </c>
      <c r="E60" s="6">
        <f t="shared" si="14"/>
        <v>0</v>
      </c>
      <c r="F60" s="2">
        <f t="shared" si="0"/>
        <v>0</v>
      </c>
      <c r="G60" s="80">
        <f t="shared" si="1"/>
        <v>0</v>
      </c>
      <c r="H60" s="79">
        <f t="shared" si="2"/>
        <v>0</v>
      </c>
      <c r="I60" s="80">
        <f t="shared" si="3"/>
        <v>0</v>
      </c>
      <c r="J60" s="80">
        <f t="shared" si="4"/>
        <v>0</v>
      </c>
      <c r="K60" s="6">
        <f t="shared" si="15"/>
        <v>0</v>
      </c>
      <c r="L60" s="7">
        <v>0</v>
      </c>
      <c r="M60" s="7">
        <f t="shared" si="16"/>
        <v>0</v>
      </c>
      <c r="N60" s="7">
        <f t="shared" si="17"/>
        <v>0</v>
      </c>
      <c r="O60" s="7">
        <f t="shared" si="18"/>
        <v>0</v>
      </c>
      <c r="P60" s="7">
        <f t="shared" si="19"/>
        <v>0</v>
      </c>
      <c r="Q60" s="6">
        <f t="shared" si="20"/>
        <v>0</v>
      </c>
      <c r="R60" s="7">
        <f t="shared" si="21"/>
        <v>0</v>
      </c>
      <c r="S60" s="2">
        <f t="shared" si="5"/>
        <v>0</v>
      </c>
      <c r="T60" s="80">
        <f t="shared" si="6"/>
        <v>0</v>
      </c>
      <c r="U60" s="79">
        <f t="shared" si="7"/>
        <v>0</v>
      </c>
      <c r="V60" s="80">
        <f t="shared" si="8"/>
        <v>0</v>
      </c>
      <c r="W60" s="80">
        <f t="shared" si="9"/>
        <v>0</v>
      </c>
      <c r="X60">
        <f t="shared" si="22"/>
        <v>0</v>
      </c>
      <c r="Y60" s="35">
        <f t="shared" si="10"/>
        <v>0</v>
      </c>
      <c r="Z60" s="35">
        <f t="shared" si="11"/>
        <v>0</v>
      </c>
      <c r="AA60" s="42">
        <f t="shared" si="23"/>
        <v>0</v>
      </c>
      <c r="AB60" s="42">
        <f t="shared" si="12"/>
        <v>0</v>
      </c>
    </row>
    <row r="61" spans="2:28" x14ac:dyDescent="0.25">
      <c r="B61">
        <v>59</v>
      </c>
      <c r="C61" s="35">
        <f t="shared" si="13"/>
        <v>0</v>
      </c>
      <c r="D61" s="46">
        <f>IF(AB60&gt;0,ROUND(PMT(EvalSheet!$F$92/12,EvalSheet!$F$96*12,-C61),5),0)</f>
        <v>0</v>
      </c>
      <c r="E61" s="6">
        <f t="shared" si="14"/>
        <v>0</v>
      </c>
      <c r="F61" s="2">
        <f t="shared" si="0"/>
        <v>0</v>
      </c>
      <c r="G61" s="80">
        <f t="shared" si="1"/>
        <v>0</v>
      </c>
      <c r="H61" s="79">
        <f t="shared" si="2"/>
        <v>0</v>
      </c>
      <c r="I61" s="80">
        <f t="shared" si="3"/>
        <v>0</v>
      </c>
      <c r="J61" s="80">
        <f t="shared" si="4"/>
        <v>0</v>
      </c>
      <c r="K61" s="6">
        <f t="shared" si="15"/>
        <v>0</v>
      </c>
      <c r="L61" s="7">
        <v>0</v>
      </c>
      <c r="M61" s="7">
        <f t="shared" si="16"/>
        <v>0</v>
      </c>
      <c r="N61" s="7">
        <f t="shared" si="17"/>
        <v>0</v>
      </c>
      <c r="O61" s="7">
        <f t="shared" si="18"/>
        <v>0</v>
      </c>
      <c r="P61" s="7">
        <f t="shared" si="19"/>
        <v>0</v>
      </c>
      <c r="Q61" s="6">
        <f t="shared" si="20"/>
        <v>0</v>
      </c>
      <c r="R61" s="7">
        <f t="shared" si="21"/>
        <v>0</v>
      </c>
      <c r="S61" s="2">
        <f t="shared" si="5"/>
        <v>0</v>
      </c>
      <c r="T61" s="80">
        <f t="shared" si="6"/>
        <v>0</v>
      </c>
      <c r="U61" s="79">
        <f t="shared" si="7"/>
        <v>0</v>
      </c>
      <c r="V61" s="80">
        <f t="shared" si="8"/>
        <v>0</v>
      </c>
      <c r="W61" s="80">
        <f t="shared" si="9"/>
        <v>0</v>
      </c>
      <c r="X61">
        <f t="shared" si="22"/>
        <v>0</v>
      </c>
      <c r="Y61" s="35">
        <f t="shared" si="10"/>
        <v>0</v>
      </c>
      <c r="Z61" s="35">
        <f t="shared" si="11"/>
        <v>0</v>
      </c>
      <c r="AA61" s="42">
        <f t="shared" si="23"/>
        <v>0</v>
      </c>
      <c r="AB61" s="42">
        <f t="shared" si="12"/>
        <v>0</v>
      </c>
    </row>
    <row r="62" spans="2:28" x14ac:dyDescent="0.25">
      <c r="B62">
        <v>60</v>
      </c>
      <c r="C62" s="35">
        <f t="shared" si="13"/>
        <v>0</v>
      </c>
      <c r="D62" s="46">
        <f>IF(AB61&gt;0,ROUND(PMT(EvalSheet!$F$92/12,EvalSheet!$F$96*12,-C62),5),0)</f>
        <v>0</v>
      </c>
      <c r="E62" s="6">
        <f t="shared" si="14"/>
        <v>0</v>
      </c>
      <c r="F62" s="2">
        <f t="shared" si="0"/>
        <v>0</v>
      </c>
      <c r="G62" s="80">
        <f t="shared" si="1"/>
        <v>0</v>
      </c>
      <c r="H62" s="79">
        <f t="shared" si="2"/>
        <v>0</v>
      </c>
      <c r="I62" s="80">
        <f t="shared" si="3"/>
        <v>0</v>
      </c>
      <c r="J62" s="80">
        <f t="shared" si="4"/>
        <v>0</v>
      </c>
      <c r="K62" s="6">
        <f t="shared" si="15"/>
        <v>0</v>
      </c>
      <c r="L62" s="7">
        <v>0</v>
      </c>
      <c r="M62" s="7">
        <f t="shared" si="16"/>
        <v>0</v>
      </c>
      <c r="N62" s="7">
        <f t="shared" si="17"/>
        <v>0</v>
      </c>
      <c r="O62" s="7">
        <f t="shared" si="18"/>
        <v>0</v>
      </c>
      <c r="P62" s="7">
        <f t="shared" si="19"/>
        <v>0</v>
      </c>
      <c r="Q62" s="6">
        <f t="shared" si="20"/>
        <v>0</v>
      </c>
      <c r="R62" s="7">
        <f t="shared" si="21"/>
        <v>0</v>
      </c>
      <c r="S62" s="2">
        <f t="shared" si="5"/>
        <v>0</v>
      </c>
      <c r="T62" s="80">
        <f t="shared" si="6"/>
        <v>0</v>
      </c>
      <c r="U62" s="79">
        <f t="shared" si="7"/>
        <v>0</v>
      </c>
      <c r="V62" s="80">
        <f t="shared" si="8"/>
        <v>0</v>
      </c>
      <c r="W62" s="80">
        <f t="shared" si="9"/>
        <v>0</v>
      </c>
      <c r="X62">
        <f t="shared" si="22"/>
        <v>0</v>
      </c>
      <c r="Y62" s="35">
        <f t="shared" si="10"/>
        <v>0</v>
      </c>
      <c r="Z62" s="35">
        <f t="shared" si="11"/>
        <v>0</v>
      </c>
      <c r="AA62" s="42">
        <f t="shared" si="23"/>
        <v>0</v>
      </c>
      <c r="AB62" s="42">
        <f t="shared" si="12"/>
        <v>0</v>
      </c>
    </row>
    <row r="63" spans="2:28" x14ac:dyDescent="0.25">
      <c r="B63">
        <v>61</v>
      </c>
      <c r="C63" s="35">
        <f t="shared" si="13"/>
        <v>0</v>
      </c>
      <c r="D63" s="46">
        <f>IF(AB62&gt;0,ROUND(PMT(EvalSheet!$F$92/12,EvalSheet!$F$96*12,-C63),5),0)</f>
        <v>0</v>
      </c>
      <c r="E63" s="6">
        <f t="shared" si="14"/>
        <v>0</v>
      </c>
      <c r="F63" s="2">
        <f t="shared" si="0"/>
        <v>0</v>
      </c>
      <c r="G63" s="80">
        <f t="shared" si="1"/>
        <v>0</v>
      </c>
      <c r="H63" s="79">
        <f t="shared" si="2"/>
        <v>0</v>
      </c>
      <c r="I63" s="80">
        <f t="shared" si="3"/>
        <v>0</v>
      </c>
      <c r="J63" s="80">
        <f t="shared" si="4"/>
        <v>0</v>
      </c>
      <c r="K63" s="6">
        <f t="shared" si="15"/>
        <v>0</v>
      </c>
      <c r="L63" s="7">
        <v>0</v>
      </c>
      <c r="M63" s="7">
        <f t="shared" si="16"/>
        <v>0</v>
      </c>
      <c r="N63" s="7">
        <f t="shared" si="17"/>
        <v>0</v>
      </c>
      <c r="O63" s="7">
        <f t="shared" si="18"/>
        <v>0</v>
      </c>
      <c r="P63" s="7">
        <f t="shared" si="19"/>
        <v>0</v>
      </c>
      <c r="Q63" s="6">
        <f t="shared" si="20"/>
        <v>0</v>
      </c>
      <c r="R63" s="7">
        <f t="shared" si="21"/>
        <v>0</v>
      </c>
      <c r="S63" s="2">
        <f t="shared" si="5"/>
        <v>0</v>
      </c>
      <c r="T63" s="80">
        <f t="shared" si="6"/>
        <v>0</v>
      </c>
      <c r="U63" s="79">
        <f t="shared" si="7"/>
        <v>0</v>
      </c>
      <c r="V63" s="80">
        <f t="shared" si="8"/>
        <v>0</v>
      </c>
      <c r="W63" s="80">
        <f t="shared" si="9"/>
        <v>0</v>
      </c>
      <c r="X63">
        <f t="shared" si="22"/>
        <v>0</v>
      </c>
      <c r="Y63" s="35">
        <f t="shared" si="10"/>
        <v>0</v>
      </c>
      <c r="Z63" s="35">
        <f t="shared" si="11"/>
        <v>0</v>
      </c>
      <c r="AA63" s="42">
        <f t="shared" si="23"/>
        <v>0</v>
      </c>
      <c r="AB63" s="42">
        <f t="shared" si="12"/>
        <v>0</v>
      </c>
    </row>
    <row r="64" spans="2:28" x14ac:dyDescent="0.25">
      <c r="B64">
        <v>62</v>
      </c>
      <c r="C64" s="35">
        <f t="shared" si="13"/>
        <v>0</v>
      </c>
      <c r="D64" s="46">
        <f>IF(AB63&gt;0,ROUND(PMT(EvalSheet!$F$92/12,EvalSheet!$F$96*12,-C64),5),0)</f>
        <v>0</v>
      </c>
      <c r="E64" s="6">
        <f t="shared" si="14"/>
        <v>0</v>
      </c>
      <c r="F64" s="2">
        <f t="shared" si="0"/>
        <v>0</v>
      </c>
      <c r="G64" s="80">
        <f t="shared" si="1"/>
        <v>0</v>
      </c>
      <c r="H64" s="79">
        <f t="shared" si="2"/>
        <v>0</v>
      </c>
      <c r="I64" s="80">
        <f t="shared" si="3"/>
        <v>0</v>
      </c>
      <c r="J64" s="80">
        <f t="shared" si="4"/>
        <v>0</v>
      </c>
      <c r="K64" s="6">
        <f t="shared" si="15"/>
        <v>0</v>
      </c>
      <c r="L64" s="7">
        <v>0</v>
      </c>
      <c r="M64" s="7">
        <f t="shared" si="16"/>
        <v>0</v>
      </c>
      <c r="N64" s="7">
        <f t="shared" si="17"/>
        <v>0</v>
      </c>
      <c r="O64" s="7">
        <f t="shared" si="18"/>
        <v>0</v>
      </c>
      <c r="P64" s="7">
        <f t="shared" si="19"/>
        <v>0</v>
      </c>
      <c r="Q64" s="6">
        <f t="shared" si="20"/>
        <v>0</v>
      </c>
      <c r="R64" s="7">
        <f t="shared" si="21"/>
        <v>0</v>
      </c>
      <c r="S64" s="2">
        <f t="shared" si="5"/>
        <v>0</v>
      </c>
      <c r="T64" s="80">
        <f t="shared" si="6"/>
        <v>0</v>
      </c>
      <c r="U64" s="79">
        <f t="shared" si="7"/>
        <v>0</v>
      </c>
      <c r="V64" s="80">
        <f t="shared" si="8"/>
        <v>0</v>
      </c>
      <c r="W64" s="80">
        <f t="shared" si="9"/>
        <v>0</v>
      </c>
      <c r="X64">
        <f t="shared" si="22"/>
        <v>0</v>
      </c>
      <c r="Y64" s="35">
        <f t="shared" si="10"/>
        <v>0</v>
      </c>
      <c r="Z64" s="35">
        <f t="shared" si="11"/>
        <v>0</v>
      </c>
      <c r="AA64" s="42">
        <f t="shared" si="23"/>
        <v>0</v>
      </c>
      <c r="AB64" s="42">
        <f t="shared" si="12"/>
        <v>0</v>
      </c>
    </row>
    <row r="65" spans="2:28" x14ac:dyDescent="0.25">
      <c r="B65">
        <v>63</v>
      </c>
      <c r="C65" s="35">
        <f t="shared" si="13"/>
        <v>0</v>
      </c>
      <c r="D65" s="46">
        <f>IF(AB64&gt;0,ROUND(PMT(EvalSheet!$F$92/12,EvalSheet!$F$96*12,-C65),5),0)</f>
        <v>0</v>
      </c>
      <c r="E65" s="6">
        <f t="shared" si="14"/>
        <v>0</v>
      </c>
      <c r="F65" s="2">
        <f t="shared" si="0"/>
        <v>0</v>
      </c>
      <c r="G65" s="80">
        <f t="shared" si="1"/>
        <v>0</v>
      </c>
      <c r="H65" s="79">
        <f t="shared" si="2"/>
        <v>0</v>
      </c>
      <c r="I65" s="80">
        <f t="shared" si="3"/>
        <v>0</v>
      </c>
      <c r="J65" s="80">
        <f t="shared" si="4"/>
        <v>0</v>
      </c>
      <c r="K65" s="6">
        <f t="shared" si="15"/>
        <v>0</v>
      </c>
      <c r="L65" s="7">
        <v>0</v>
      </c>
      <c r="M65" s="7">
        <f t="shared" si="16"/>
        <v>0</v>
      </c>
      <c r="N65" s="7">
        <f t="shared" si="17"/>
        <v>0</v>
      </c>
      <c r="O65" s="7">
        <f t="shared" si="18"/>
        <v>0</v>
      </c>
      <c r="P65" s="7">
        <f t="shared" si="19"/>
        <v>0</v>
      </c>
      <c r="Q65" s="6">
        <f t="shared" si="20"/>
        <v>0</v>
      </c>
      <c r="R65" s="7">
        <f t="shared" si="21"/>
        <v>0</v>
      </c>
      <c r="S65" s="2">
        <f t="shared" si="5"/>
        <v>0</v>
      </c>
      <c r="T65" s="80">
        <f t="shared" si="6"/>
        <v>0</v>
      </c>
      <c r="U65" s="79">
        <f t="shared" si="7"/>
        <v>0</v>
      </c>
      <c r="V65" s="80">
        <f t="shared" si="8"/>
        <v>0</v>
      </c>
      <c r="W65" s="80">
        <f t="shared" si="9"/>
        <v>0</v>
      </c>
      <c r="X65">
        <f t="shared" si="22"/>
        <v>0</v>
      </c>
      <c r="Y65" s="35">
        <f t="shared" si="10"/>
        <v>0</v>
      </c>
      <c r="Z65" s="35">
        <f t="shared" si="11"/>
        <v>0</v>
      </c>
      <c r="AA65" s="42">
        <f t="shared" si="23"/>
        <v>0</v>
      </c>
      <c r="AB65" s="42">
        <f t="shared" si="12"/>
        <v>0</v>
      </c>
    </row>
    <row r="66" spans="2:28" x14ac:dyDescent="0.25">
      <c r="B66">
        <v>64</v>
      </c>
      <c r="C66" s="35">
        <f t="shared" si="13"/>
        <v>0</v>
      </c>
      <c r="D66" s="46">
        <f>IF(AB65&gt;0,ROUND(PMT(EvalSheet!$F$92/12,EvalSheet!$F$96*12,-C66),5),0)</f>
        <v>0</v>
      </c>
      <c r="E66" s="6">
        <f t="shared" si="14"/>
        <v>0</v>
      </c>
      <c r="F66" s="2">
        <f t="shared" si="0"/>
        <v>0</v>
      </c>
      <c r="G66" s="80">
        <f t="shared" si="1"/>
        <v>0</v>
      </c>
      <c r="H66" s="79">
        <f t="shared" si="2"/>
        <v>0</v>
      </c>
      <c r="I66" s="80">
        <f t="shared" si="3"/>
        <v>0</v>
      </c>
      <c r="J66" s="80">
        <f t="shared" si="4"/>
        <v>0</v>
      </c>
      <c r="K66" s="6">
        <f t="shared" si="15"/>
        <v>0</v>
      </c>
      <c r="L66" s="7">
        <v>0</v>
      </c>
      <c r="M66" s="7">
        <f t="shared" si="16"/>
        <v>0</v>
      </c>
      <c r="N66" s="7">
        <f t="shared" si="17"/>
        <v>0</v>
      </c>
      <c r="O66" s="7">
        <f t="shared" si="18"/>
        <v>0</v>
      </c>
      <c r="P66" s="7">
        <f t="shared" si="19"/>
        <v>0</v>
      </c>
      <c r="Q66" s="6">
        <f t="shared" si="20"/>
        <v>0</v>
      </c>
      <c r="R66" s="7">
        <f t="shared" si="21"/>
        <v>0</v>
      </c>
      <c r="S66" s="2">
        <f t="shared" si="5"/>
        <v>0</v>
      </c>
      <c r="T66" s="80">
        <f t="shared" si="6"/>
        <v>0</v>
      </c>
      <c r="U66" s="79">
        <f t="shared" si="7"/>
        <v>0</v>
      </c>
      <c r="V66" s="80">
        <f t="shared" si="8"/>
        <v>0</v>
      </c>
      <c r="W66" s="80">
        <f t="shared" si="9"/>
        <v>0</v>
      </c>
      <c r="X66">
        <f t="shared" si="22"/>
        <v>0</v>
      </c>
      <c r="Y66" s="35">
        <f t="shared" si="10"/>
        <v>0</v>
      </c>
      <c r="Z66" s="35">
        <f t="shared" si="11"/>
        <v>0</v>
      </c>
      <c r="AA66" s="42">
        <f t="shared" si="23"/>
        <v>0</v>
      </c>
      <c r="AB66" s="42">
        <f t="shared" si="12"/>
        <v>0</v>
      </c>
    </row>
    <row r="67" spans="2:28" x14ac:dyDescent="0.25">
      <c r="B67">
        <v>65</v>
      </c>
      <c r="C67" s="35">
        <f t="shared" si="13"/>
        <v>0</v>
      </c>
      <c r="D67" s="46">
        <f>IF(AB66&gt;0,ROUND(PMT(EvalSheet!$F$92/12,EvalSheet!$F$96*12,-C67),5),0)</f>
        <v>0</v>
      </c>
      <c r="E67" s="6">
        <f t="shared" si="14"/>
        <v>0</v>
      </c>
      <c r="F67" s="2">
        <f t="shared" ref="F67:F130" si="24">INT(E67)</f>
        <v>0</v>
      </c>
      <c r="G67" s="80">
        <f t="shared" ref="G67:G130" si="25">INT((E67-F67)*10)/10</f>
        <v>0</v>
      </c>
      <c r="H67" s="79">
        <f t="shared" ref="H67:H130" si="26">E67-F67-G67</f>
        <v>0</v>
      </c>
      <c r="I67" s="80">
        <f t="shared" ref="I67:I130" si="27">IF(OR(H67=0.05,H67=0),H67,IF(AND(H67&gt;0.051,H67&lt;0.1),0.1,IF(AND(H67&gt;0.001,H67&lt;0.05),0.05,H67)))</f>
        <v>0</v>
      </c>
      <c r="J67" s="80">
        <f t="shared" ref="J67:J130" si="28">F67+G67+I67</f>
        <v>0</v>
      </c>
      <c r="K67" s="6">
        <f t="shared" si="15"/>
        <v>0</v>
      </c>
      <c r="L67" s="7">
        <v>0</v>
      </c>
      <c r="M67" s="7">
        <f t="shared" si="16"/>
        <v>0</v>
      </c>
      <c r="N67" s="7">
        <f t="shared" si="17"/>
        <v>0</v>
      </c>
      <c r="O67" s="7">
        <f t="shared" si="18"/>
        <v>0</v>
      </c>
      <c r="P67" s="7">
        <f t="shared" si="19"/>
        <v>0</v>
      </c>
      <c r="Q67" s="6">
        <f t="shared" si="20"/>
        <v>0</v>
      </c>
      <c r="R67" s="7">
        <f t="shared" si="21"/>
        <v>0</v>
      </c>
      <c r="S67" s="2">
        <f t="shared" ref="S67:S130" si="29">INT(R67)</f>
        <v>0</v>
      </c>
      <c r="T67" s="80">
        <f t="shared" ref="T67:T130" si="30">INT((R67-S67)*10)/10</f>
        <v>0</v>
      </c>
      <c r="U67" s="79">
        <f t="shared" ref="U67:U130" si="31">R67-S67-T67</f>
        <v>0</v>
      </c>
      <c r="V67" s="80">
        <f t="shared" ref="V67:V130" si="32">IF(OR(U67=0.05,U67=0),U67,IF(AND(U67&gt;0.051,U67&lt;0.1),0.1,IF(AND(U67&gt;0.001,U67&lt;0.05),0.05,U67)))</f>
        <v>0</v>
      </c>
      <c r="W67" s="80">
        <f t="shared" ref="W67:W130" si="33">S67+T67+V67</f>
        <v>0</v>
      </c>
      <c r="X67">
        <f t="shared" si="22"/>
        <v>0</v>
      </c>
      <c r="Y67" s="35">
        <f t="shared" si="10"/>
        <v>0</v>
      </c>
      <c r="Z67" s="35">
        <f t="shared" si="11"/>
        <v>0</v>
      </c>
      <c r="AA67" s="42">
        <f t="shared" si="23"/>
        <v>0</v>
      </c>
      <c r="AB67" s="42">
        <f t="shared" si="12"/>
        <v>0</v>
      </c>
    </row>
    <row r="68" spans="2:28" x14ac:dyDescent="0.25">
      <c r="B68">
        <v>66</v>
      </c>
      <c r="C68" s="35">
        <f t="shared" si="13"/>
        <v>0</v>
      </c>
      <c r="D68" s="46">
        <f>IF(AB67&gt;0,ROUND(PMT(EvalSheet!$F$92/12,EvalSheet!$F$96*12,-C68),5),0)</f>
        <v>0</v>
      </c>
      <c r="E68" s="6">
        <f t="shared" si="14"/>
        <v>0</v>
      </c>
      <c r="F68" s="2">
        <f t="shared" si="24"/>
        <v>0</v>
      </c>
      <c r="G68" s="80">
        <f t="shared" si="25"/>
        <v>0</v>
      </c>
      <c r="H68" s="79">
        <f t="shared" si="26"/>
        <v>0</v>
      </c>
      <c r="I68" s="80">
        <f t="shared" si="27"/>
        <v>0</v>
      </c>
      <c r="J68" s="80">
        <f t="shared" si="28"/>
        <v>0</v>
      </c>
      <c r="K68" s="6">
        <f t="shared" si="15"/>
        <v>0</v>
      </c>
      <c r="L68" s="7">
        <v>0</v>
      </c>
      <c r="M68" s="7">
        <f t="shared" si="16"/>
        <v>0</v>
      </c>
      <c r="N68" s="7">
        <f t="shared" si="17"/>
        <v>0</v>
      </c>
      <c r="O68" s="7">
        <f t="shared" si="18"/>
        <v>0</v>
      </c>
      <c r="P68" s="7">
        <f t="shared" si="19"/>
        <v>0</v>
      </c>
      <c r="Q68" s="6">
        <f t="shared" si="20"/>
        <v>0</v>
      </c>
      <c r="R68" s="7">
        <f t="shared" si="21"/>
        <v>0</v>
      </c>
      <c r="S68" s="2">
        <f t="shared" si="29"/>
        <v>0</v>
      </c>
      <c r="T68" s="80">
        <f t="shared" si="30"/>
        <v>0</v>
      </c>
      <c r="U68" s="79">
        <f t="shared" si="31"/>
        <v>0</v>
      </c>
      <c r="V68" s="80">
        <f t="shared" si="32"/>
        <v>0</v>
      </c>
      <c r="W68" s="80">
        <f t="shared" si="33"/>
        <v>0</v>
      </c>
      <c r="X68">
        <f t="shared" si="22"/>
        <v>0</v>
      </c>
      <c r="Y68" s="35">
        <f t="shared" ref="Y68:Y131" si="34">ROUND(D68+J68+W68+X68,2)</f>
        <v>0</v>
      </c>
      <c r="Z68" s="35">
        <f t="shared" ref="Z68:Z131" si="35">IF(AND(Y68&gt;0,Y69=0),Y68,0)</f>
        <v>0</v>
      </c>
      <c r="AA68" s="42">
        <f t="shared" si="23"/>
        <v>0</v>
      </c>
      <c r="AB68" s="42">
        <f t="shared" ref="AB68:AB131" si="36">IF(ROUND(Y68-AA68,2)&gt;0,ROUND(Y68-AA68,2),0)</f>
        <v>0</v>
      </c>
    </row>
    <row r="69" spans="2:28" x14ac:dyDescent="0.25">
      <c r="B69">
        <v>67</v>
      </c>
      <c r="C69" s="35">
        <f t="shared" ref="C69:C132" si="37">IF(AB68&gt;0,C68-1000,C68)</f>
        <v>0</v>
      </c>
      <c r="D69" s="46">
        <f>IF(AB68&gt;0,ROUND(PMT(EvalSheet!$F$92/12,EvalSheet!$F$96*12,-C69),5),0)</f>
        <v>0</v>
      </c>
      <c r="E69" s="6">
        <f t="shared" ref="E69:E132" si="38">IF(AB68&gt;0,ROUND(C69*$E$1/1000,2),0)</f>
        <v>0</v>
      </c>
      <c r="F69" s="2">
        <f t="shared" si="24"/>
        <v>0</v>
      </c>
      <c r="G69" s="80">
        <f t="shared" si="25"/>
        <v>0</v>
      </c>
      <c r="H69" s="79">
        <f t="shared" si="26"/>
        <v>0</v>
      </c>
      <c r="I69" s="80">
        <f t="shared" si="27"/>
        <v>0</v>
      </c>
      <c r="J69" s="80">
        <f t="shared" si="28"/>
        <v>0</v>
      </c>
      <c r="K69" s="6">
        <f t="shared" ref="K69:K132" si="39">IF(AB68&gt;0,ROUND($D$1*$K$1,2),0)</f>
        <v>0</v>
      </c>
      <c r="L69" s="7">
        <v>0</v>
      </c>
      <c r="M69" s="7">
        <f t="shared" ref="M69:M132" si="40">IF(AB68&gt;0,ROUND($D$1*$M$1,0),0)</f>
        <v>0</v>
      </c>
      <c r="N69" s="7">
        <f t="shared" ref="N69:N132" si="41">IF(AB68&gt;0,ROUND($D$1*$N$1,2),0)</f>
        <v>0</v>
      </c>
      <c r="O69" s="7">
        <f t="shared" ref="O69:O132" si="42">IF(AB68&gt;0,ROUND($D$1*$O$1,2),0)</f>
        <v>0</v>
      </c>
      <c r="P69" s="7">
        <f t="shared" ref="P69:P132" si="43">IF(AB68&gt;0,ROUND($D$1*$P$1,2),0)</f>
        <v>0</v>
      </c>
      <c r="Q69" s="6">
        <f t="shared" ref="Q69:Q132" si="44">IF(AB68&gt;0,K69+SUM(M69:P69),0)</f>
        <v>0</v>
      </c>
      <c r="R69" s="7">
        <f t="shared" ref="R69:R132" si="45">IF(AB68&gt;0,ROUND(Q69/12,2),0)</f>
        <v>0</v>
      </c>
      <c r="S69" s="2">
        <f t="shared" si="29"/>
        <v>0</v>
      </c>
      <c r="T69" s="80">
        <f t="shared" si="30"/>
        <v>0</v>
      </c>
      <c r="U69" s="79">
        <f t="shared" si="31"/>
        <v>0</v>
      </c>
      <c r="V69" s="80">
        <f t="shared" si="32"/>
        <v>0</v>
      </c>
      <c r="W69" s="80">
        <f t="shared" si="33"/>
        <v>0</v>
      </c>
      <c r="X69">
        <f t="shared" ref="X69:X132" si="46">IF(AB68&gt;0,X68,0)</f>
        <v>0</v>
      </c>
      <c r="Y69" s="35">
        <f t="shared" si="34"/>
        <v>0</v>
      </c>
      <c r="Z69" s="35">
        <f t="shared" si="35"/>
        <v>0</v>
      </c>
      <c r="AA69" s="42">
        <f t="shared" ref="AA69:AA132" si="47">IF(AB68&gt;0,AA68,0)</f>
        <v>0</v>
      </c>
      <c r="AB69" s="42">
        <f t="shared" si="36"/>
        <v>0</v>
      </c>
    </row>
    <row r="70" spans="2:28" x14ac:dyDescent="0.25">
      <c r="B70">
        <v>68</v>
      </c>
      <c r="C70" s="35">
        <f t="shared" si="37"/>
        <v>0</v>
      </c>
      <c r="D70" s="46">
        <f>IF(AB69&gt;0,ROUND(PMT(EvalSheet!$F$92/12,EvalSheet!$F$96*12,-C70),5),0)</f>
        <v>0</v>
      </c>
      <c r="E70" s="6">
        <f t="shared" si="38"/>
        <v>0</v>
      </c>
      <c r="F70" s="2">
        <f t="shared" si="24"/>
        <v>0</v>
      </c>
      <c r="G70" s="80">
        <f t="shared" si="25"/>
        <v>0</v>
      </c>
      <c r="H70" s="79">
        <f t="shared" si="26"/>
        <v>0</v>
      </c>
      <c r="I70" s="80">
        <f t="shared" si="27"/>
        <v>0</v>
      </c>
      <c r="J70" s="80">
        <f t="shared" si="28"/>
        <v>0</v>
      </c>
      <c r="K70" s="6">
        <f t="shared" si="39"/>
        <v>0</v>
      </c>
      <c r="L70" s="7">
        <v>0</v>
      </c>
      <c r="M70" s="7">
        <f t="shared" si="40"/>
        <v>0</v>
      </c>
      <c r="N70" s="7">
        <f t="shared" si="41"/>
        <v>0</v>
      </c>
      <c r="O70" s="7">
        <f t="shared" si="42"/>
        <v>0</v>
      </c>
      <c r="P70" s="7">
        <f t="shared" si="43"/>
        <v>0</v>
      </c>
      <c r="Q70" s="6">
        <f t="shared" si="44"/>
        <v>0</v>
      </c>
      <c r="R70" s="7">
        <f t="shared" si="45"/>
        <v>0</v>
      </c>
      <c r="S70" s="2">
        <f t="shared" si="29"/>
        <v>0</v>
      </c>
      <c r="T70" s="80">
        <f t="shared" si="30"/>
        <v>0</v>
      </c>
      <c r="U70" s="79">
        <f t="shared" si="31"/>
        <v>0</v>
      </c>
      <c r="V70" s="80">
        <f t="shared" si="32"/>
        <v>0</v>
      </c>
      <c r="W70" s="80">
        <f t="shared" si="33"/>
        <v>0</v>
      </c>
      <c r="X70">
        <f t="shared" si="46"/>
        <v>0</v>
      </c>
      <c r="Y70" s="35">
        <f t="shared" si="34"/>
        <v>0</v>
      </c>
      <c r="Z70" s="35">
        <f t="shared" si="35"/>
        <v>0</v>
      </c>
      <c r="AA70" s="42">
        <f t="shared" si="47"/>
        <v>0</v>
      </c>
      <c r="AB70" s="42">
        <f t="shared" si="36"/>
        <v>0</v>
      </c>
    </row>
    <row r="71" spans="2:28" x14ac:dyDescent="0.25">
      <c r="B71">
        <v>69</v>
      </c>
      <c r="C71" s="35">
        <f t="shared" si="37"/>
        <v>0</v>
      </c>
      <c r="D71" s="46">
        <f>IF(AB70&gt;0,ROUND(PMT(EvalSheet!$F$92/12,EvalSheet!$F$96*12,-C71),5),0)</f>
        <v>0</v>
      </c>
      <c r="E71" s="6">
        <f t="shared" si="38"/>
        <v>0</v>
      </c>
      <c r="F71" s="2">
        <f t="shared" si="24"/>
        <v>0</v>
      </c>
      <c r="G71" s="80">
        <f t="shared" si="25"/>
        <v>0</v>
      </c>
      <c r="H71" s="79">
        <f t="shared" si="26"/>
        <v>0</v>
      </c>
      <c r="I71" s="80">
        <f t="shared" si="27"/>
        <v>0</v>
      </c>
      <c r="J71" s="80">
        <f t="shared" si="28"/>
        <v>0</v>
      </c>
      <c r="K71" s="6">
        <f t="shared" si="39"/>
        <v>0</v>
      </c>
      <c r="L71" s="7">
        <v>0</v>
      </c>
      <c r="M71" s="7">
        <f t="shared" si="40"/>
        <v>0</v>
      </c>
      <c r="N71" s="7">
        <f t="shared" si="41"/>
        <v>0</v>
      </c>
      <c r="O71" s="7">
        <f t="shared" si="42"/>
        <v>0</v>
      </c>
      <c r="P71" s="7">
        <f t="shared" si="43"/>
        <v>0</v>
      </c>
      <c r="Q71" s="6">
        <f t="shared" si="44"/>
        <v>0</v>
      </c>
      <c r="R71" s="7">
        <f t="shared" si="45"/>
        <v>0</v>
      </c>
      <c r="S71" s="2">
        <f t="shared" si="29"/>
        <v>0</v>
      </c>
      <c r="T71" s="80">
        <f t="shared" si="30"/>
        <v>0</v>
      </c>
      <c r="U71" s="79">
        <f t="shared" si="31"/>
        <v>0</v>
      </c>
      <c r="V71" s="80">
        <f t="shared" si="32"/>
        <v>0</v>
      </c>
      <c r="W71" s="80">
        <f t="shared" si="33"/>
        <v>0</v>
      </c>
      <c r="X71">
        <f t="shared" si="46"/>
        <v>0</v>
      </c>
      <c r="Y71" s="35">
        <f t="shared" si="34"/>
        <v>0</v>
      </c>
      <c r="Z71" s="35">
        <f t="shared" si="35"/>
        <v>0</v>
      </c>
      <c r="AA71" s="42">
        <f t="shared" si="47"/>
        <v>0</v>
      </c>
      <c r="AB71" s="42">
        <f t="shared" si="36"/>
        <v>0</v>
      </c>
    </row>
    <row r="72" spans="2:28" x14ac:dyDescent="0.25">
      <c r="B72">
        <v>70</v>
      </c>
      <c r="C72" s="35">
        <f t="shared" si="37"/>
        <v>0</v>
      </c>
      <c r="D72" s="46">
        <f>IF(AB71&gt;0,ROUND(PMT(EvalSheet!$F$92/12,EvalSheet!$F$96*12,-C72),5),0)</f>
        <v>0</v>
      </c>
      <c r="E72" s="6">
        <f t="shared" si="38"/>
        <v>0</v>
      </c>
      <c r="F72" s="2">
        <f t="shared" si="24"/>
        <v>0</v>
      </c>
      <c r="G72" s="80">
        <f t="shared" si="25"/>
        <v>0</v>
      </c>
      <c r="H72" s="79">
        <f t="shared" si="26"/>
        <v>0</v>
      </c>
      <c r="I72" s="80">
        <f t="shared" si="27"/>
        <v>0</v>
      </c>
      <c r="J72" s="80">
        <f t="shared" si="28"/>
        <v>0</v>
      </c>
      <c r="K72" s="6">
        <f t="shared" si="39"/>
        <v>0</v>
      </c>
      <c r="L72" s="7">
        <v>0</v>
      </c>
      <c r="M72" s="7">
        <f t="shared" si="40"/>
        <v>0</v>
      </c>
      <c r="N72" s="7">
        <f t="shared" si="41"/>
        <v>0</v>
      </c>
      <c r="O72" s="7">
        <f t="shared" si="42"/>
        <v>0</v>
      </c>
      <c r="P72" s="7">
        <f t="shared" si="43"/>
        <v>0</v>
      </c>
      <c r="Q72" s="6">
        <f t="shared" si="44"/>
        <v>0</v>
      </c>
      <c r="R72" s="7">
        <f t="shared" si="45"/>
        <v>0</v>
      </c>
      <c r="S72" s="2">
        <f t="shared" si="29"/>
        <v>0</v>
      </c>
      <c r="T72" s="80">
        <f t="shared" si="30"/>
        <v>0</v>
      </c>
      <c r="U72" s="79">
        <f t="shared" si="31"/>
        <v>0</v>
      </c>
      <c r="V72" s="80">
        <f t="shared" si="32"/>
        <v>0</v>
      </c>
      <c r="W72" s="80">
        <f t="shared" si="33"/>
        <v>0</v>
      </c>
      <c r="X72">
        <f t="shared" si="46"/>
        <v>0</v>
      </c>
      <c r="Y72" s="35">
        <f t="shared" si="34"/>
        <v>0</v>
      </c>
      <c r="Z72" s="35">
        <f t="shared" si="35"/>
        <v>0</v>
      </c>
      <c r="AA72" s="42">
        <f t="shared" si="47"/>
        <v>0</v>
      </c>
      <c r="AB72" s="42">
        <f t="shared" si="36"/>
        <v>0</v>
      </c>
    </row>
    <row r="73" spans="2:28" x14ac:dyDescent="0.25">
      <c r="B73">
        <v>71</v>
      </c>
      <c r="C73" s="35">
        <f t="shared" si="37"/>
        <v>0</v>
      </c>
      <c r="D73" s="46">
        <f>IF(AB72&gt;0,ROUND(PMT(EvalSheet!$F$92/12,EvalSheet!$F$96*12,-C73),5),0)</f>
        <v>0</v>
      </c>
      <c r="E73" s="6">
        <f t="shared" si="38"/>
        <v>0</v>
      </c>
      <c r="F73" s="2">
        <f t="shared" si="24"/>
        <v>0</v>
      </c>
      <c r="G73" s="80">
        <f t="shared" si="25"/>
        <v>0</v>
      </c>
      <c r="H73" s="79">
        <f t="shared" si="26"/>
        <v>0</v>
      </c>
      <c r="I73" s="80">
        <f t="shared" si="27"/>
        <v>0</v>
      </c>
      <c r="J73" s="80">
        <f t="shared" si="28"/>
        <v>0</v>
      </c>
      <c r="K73" s="6">
        <f t="shared" si="39"/>
        <v>0</v>
      </c>
      <c r="L73" s="7">
        <v>0</v>
      </c>
      <c r="M73" s="7">
        <f t="shared" si="40"/>
        <v>0</v>
      </c>
      <c r="N73" s="7">
        <f t="shared" si="41"/>
        <v>0</v>
      </c>
      <c r="O73" s="7">
        <f t="shared" si="42"/>
        <v>0</v>
      </c>
      <c r="P73" s="7">
        <f t="shared" si="43"/>
        <v>0</v>
      </c>
      <c r="Q73" s="6">
        <f t="shared" si="44"/>
        <v>0</v>
      </c>
      <c r="R73" s="7">
        <f t="shared" si="45"/>
        <v>0</v>
      </c>
      <c r="S73" s="2">
        <f t="shared" si="29"/>
        <v>0</v>
      </c>
      <c r="T73" s="80">
        <f t="shared" si="30"/>
        <v>0</v>
      </c>
      <c r="U73" s="79">
        <f t="shared" si="31"/>
        <v>0</v>
      </c>
      <c r="V73" s="80">
        <f t="shared" si="32"/>
        <v>0</v>
      </c>
      <c r="W73" s="80">
        <f t="shared" si="33"/>
        <v>0</v>
      </c>
      <c r="X73">
        <f t="shared" si="46"/>
        <v>0</v>
      </c>
      <c r="Y73" s="35">
        <f t="shared" si="34"/>
        <v>0</v>
      </c>
      <c r="Z73" s="35">
        <f t="shared" si="35"/>
        <v>0</v>
      </c>
      <c r="AA73" s="42">
        <f t="shared" si="47"/>
        <v>0</v>
      </c>
      <c r="AB73" s="42">
        <f t="shared" si="36"/>
        <v>0</v>
      </c>
    </row>
    <row r="74" spans="2:28" x14ac:dyDescent="0.25">
      <c r="B74">
        <v>72</v>
      </c>
      <c r="C74" s="35">
        <f t="shared" si="37"/>
        <v>0</v>
      </c>
      <c r="D74" s="46">
        <f>IF(AB73&gt;0,ROUND(PMT(EvalSheet!$F$92/12,EvalSheet!$F$96*12,-C74),5),0)</f>
        <v>0</v>
      </c>
      <c r="E74" s="6">
        <f t="shared" si="38"/>
        <v>0</v>
      </c>
      <c r="F74" s="2">
        <f t="shared" si="24"/>
        <v>0</v>
      </c>
      <c r="G74" s="80">
        <f t="shared" si="25"/>
        <v>0</v>
      </c>
      <c r="H74" s="79">
        <f t="shared" si="26"/>
        <v>0</v>
      </c>
      <c r="I74" s="80">
        <f t="shared" si="27"/>
        <v>0</v>
      </c>
      <c r="J74" s="80">
        <f t="shared" si="28"/>
        <v>0</v>
      </c>
      <c r="K74" s="6">
        <f t="shared" si="39"/>
        <v>0</v>
      </c>
      <c r="L74" s="7">
        <v>0</v>
      </c>
      <c r="M74" s="7">
        <f t="shared" si="40"/>
        <v>0</v>
      </c>
      <c r="N74" s="7">
        <f t="shared" si="41"/>
        <v>0</v>
      </c>
      <c r="O74" s="7">
        <f t="shared" si="42"/>
        <v>0</v>
      </c>
      <c r="P74" s="7">
        <f t="shared" si="43"/>
        <v>0</v>
      </c>
      <c r="Q74" s="6">
        <f t="shared" si="44"/>
        <v>0</v>
      </c>
      <c r="R74" s="7">
        <f t="shared" si="45"/>
        <v>0</v>
      </c>
      <c r="S74" s="2">
        <f t="shared" si="29"/>
        <v>0</v>
      </c>
      <c r="T74" s="80">
        <f t="shared" si="30"/>
        <v>0</v>
      </c>
      <c r="U74" s="79">
        <f t="shared" si="31"/>
        <v>0</v>
      </c>
      <c r="V74" s="80">
        <f t="shared" si="32"/>
        <v>0</v>
      </c>
      <c r="W74" s="80">
        <f t="shared" si="33"/>
        <v>0</v>
      </c>
      <c r="X74">
        <f t="shared" si="46"/>
        <v>0</v>
      </c>
      <c r="Y74" s="35">
        <f t="shared" si="34"/>
        <v>0</v>
      </c>
      <c r="Z74" s="35">
        <f t="shared" si="35"/>
        <v>0</v>
      </c>
      <c r="AA74" s="42">
        <f t="shared" si="47"/>
        <v>0</v>
      </c>
      <c r="AB74" s="42">
        <f t="shared" si="36"/>
        <v>0</v>
      </c>
    </row>
    <row r="75" spans="2:28" x14ac:dyDescent="0.25">
      <c r="B75">
        <v>73</v>
      </c>
      <c r="C75" s="35">
        <f t="shared" si="37"/>
        <v>0</v>
      </c>
      <c r="D75" s="46">
        <f>IF(AB74&gt;0,ROUND(PMT(EvalSheet!$F$92/12,EvalSheet!$F$96*12,-C75),5),0)</f>
        <v>0</v>
      </c>
      <c r="E75" s="6">
        <f t="shared" si="38"/>
        <v>0</v>
      </c>
      <c r="F75" s="2">
        <f t="shared" si="24"/>
        <v>0</v>
      </c>
      <c r="G75" s="80">
        <f t="shared" si="25"/>
        <v>0</v>
      </c>
      <c r="H75" s="79">
        <f t="shared" si="26"/>
        <v>0</v>
      </c>
      <c r="I75" s="80">
        <f t="shared" si="27"/>
        <v>0</v>
      </c>
      <c r="J75" s="80">
        <f t="shared" si="28"/>
        <v>0</v>
      </c>
      <c r="K75" s="6">
        <f t="shared" si="39"/>
        <v>0</v>
      </c>
      <c r="L75" s="7">
        <v>0</v>
      </c>
      <c r="M75" s="7">
        <f t="shared" si="40"/>
        <v>0</v>
      </c>
      <c r="N75" s="7">
        <f t="shared" si="41"/>
        <v>0</v>
      </c>
      <c r="O75" s="7">
        <f t="shared" si="42"/>
        <v>0</v>
      </c>
      <c r="P75" s="7">
        <f t="shared" si="43"/>
        <v>0</v>
      </c>
      <c r="Q75" s="6">
        <f t="shared" si="44"/>
        <v>0</v>
      </c>
      <c r="R75" s="7">
        <f t="shared" si="45"/>
        <v>0</v>
      </c>
      <c r="S75" s="2">
        <f t="shared" si="29"/>
        <v>0</v>
      </c>
      <c r="T75" s="80">
        <f t="shared" si="30"/>
        <v>0</v>
      </c>
      <c r="U75" s="79">
        <f t="shared" si="31"/>
        <v>0</v>
      </c>
      <c r="V75" s="80">
        <f t="shared" si="32"/>
        <v>0</v>
      </c>
      <c r="W75" s="80">
        <f t="shared" si="33"/>
        <v>0</v>
      </c>
      <c r="X75">
        <f t="shared" si="46"/>
        <v>0</v>
      </c>
      <c r="Y75" s="35">
        <f t="shared" si="34"/>
        <v>0</v>
      </c>
      <c r="Z75" s="35">
        <f t="shared" si="35"/>
        <v>0</v>
      </c>
      <c r="AA75" s="42">
        <f t="shared" si="47"/>
        <v>0</v>
      </c>
      <c r="AB75" s="42">
        <f t="shared" si="36"/>
        <v>0</v>
      </c>
    </row>
    <row r="76" spans="2:28" x14ac:dyDescent="0.25">
      <c r="B76">
        <v>74</v>
      </c>
      <c r="C76" s="35">
        <f t="shared" si="37"/>
        <v>0</v>
      </c>
      <c r="D76" s="46">
        <f>IF(AB75&gt;0,ROUND(PMT(EvalSheet!$F$92/12,EvalSheet!$F$96*12,-C76),5),0)</f>
        <v>0</v>
      </c>
      <c r="E76" s="6">
        <f t="shared" si="38"/>
        <v>0</v>
      </c>
      <c r="F76" s="2">
        <f t="shared" si="24"/>
        <v>0</v>
      </c>
      <c r="G76" s="80">
        <f t="shared" si="25"/>
        <v>0</v>
      </c>
      <c r="H76" s="79">
        <f t="shared" si="26"/>
        <v>0</v>
      </c>
      <c r="I76" s="80">
        <f t="shared" si="27"/>
        <v>0</v>
      </c>
      <c r="J76" s="80">
        <f t="shared" si="28"/>
        <v>0</v>
      </c>
      <c r="K76" s="6">
        <f t="shared" si="39"/>
        <v>0</v>
      </c>
      <c r="L76" s="7">
        <v>0</v>
      </c>
      <c r="M76" s="7">
        <f t="shared" si="40"/>
        <v>0</v>
      </c>
      <c r="N76" s="7">
        <f t="shared" si="41"/>
        <v>0</v>
      </c>
      <c r="O76" s="7">
        <f t="shared" si="42"/>
        <v>0</v>
      </c>
      <c r="P76" s="7">
        <f t="shared" si="43"/>
        <v>0</v>
      </c>
      <c r="Q76" s="6">
        <f t="shared" si="44"/>
        <v>0</v>
      </c>
      <c r="R76" s="7">
        <f t="shared" si="45"/>
        <v>0</v>
      </c>
      <c r="S76" s="2">
        <f t="shared" si="29"/>
        <v>0</v>
      </c>
      <c r="T76" s="80">
        <f t="shared" si="30"/>
        <v>0</v>
      </c>
      <c r="U76" s="79">
        <f t="shared" si="31"/>
        <v>0</v>
      </c>
      <c r="V76" s="80">
        <f t="shared" si="32"/>
        <v>0</v>
      </c>
      <c r="W76" s="80">
        <f t="shared" si="33"/>
        <v>0</v>
      </c>
      <c r="X76">
        <f t="shared" si="46"/>
        <v>0</v>
      </c>
      <c r="Y76" s="35">
        <f t="shared" si="34"/>
        <v>0</v>
      </c>
      <c r="Z76" s="35">
        <f t="shared" si="35"/>
        <v>0</v>
      </c>
      <c r="AA76" s="42">
        <f t="shared" si="47"/>
        <v>0</v>
      </c>
      <c r="AB76" s="42">
        <f t="shared" si="36"/>
        <v>0</v>
      </c>
    </row>
    <row r="77" spans="2:28" x14ac:dyDescent="0.25">
      <c r="B77">
        <v>75</v>
      </c>
      <c r="C77" s="35">
        <f t="shared" si="37"/>
        <v>0</v>
      </c>
      <c r="D77" s="46">
        <f>IF(AB76&gt;0,ROUND(PMT(EvalSheet!$F$92/12,EvalSheet!$F$96*12,-C77),5),0)</f>
        <v>0</v>
      </c>
      <c r="E77" s="6">
        <f t="shared" si="38"/>
        <v>0</v>
      </c>
      <c r="F77" s="2">
        <f t="shared" si="24"/>
        <v>0</v>
      </c>
      <c r="G77" s="80">
        <f t="shared" si="25"/>
        <v>0</v>
      </c>
      <c r="H77" s="79">
        <f t="shared" si="26"/>
        <v>0</v>
      </c>
      <c r="I77" s="80">
        <f t="shared" si="27"/>
        <v>0</v>
      </c>
      <c r="J77" s="80">
        <f t="shared" si="28"/>
        <v>0</v>
      </c>
      <c r="K77" s="6">
        <f t="shared" si="39"/>
        <v>0</v>
      </c>
      <c r="L77" s="7">
        <v>0</v>
      </c>
      <c r="M77" s="7">
        <f t="shared" si="40"/>
        <v>0</v>
      </c>
      <c r="N77" s="7">
        <f t="shared" si="41"/>
        <v>0</v>
      </c>
      <c r="O77" s="7">
        <f t="shared" si="42"/>
        <v>0</v>
      </c>
      <c r="P77" s="7">
        <f t="shared" si="43"/>
        <v>0</v>
      </c>
      <c r="Q77" s="6">
        <f t="shared" si="44"/>
        <v>0</v>
      </c>
      <c r="R77" s="7">
        <f t="shared" si="45"/>
        <v>0</v>
      </c>
      <c r="S77" s="2">
        <f t="shared" si="29"/>
        <v>0</v>
      </c>
      <c r="T77" s="80">
        <f t="shared" si="30"/>
        <v>0</v>
      </c>
      <c r="U77" s="79">
        <f t="shared" si="31"/>
        <v>0</v>
      </c>
      <c r="V77" s="80">
        <f t="shared" si="32"/>
        <v>0</v>
      </c>
      <c r="W77" s="80">
        <f t="shared" si="33"/>
        <v>0</v>
      </c>
      <c r="X77">
        <f t="shared" si="46"/>
        <v>0</v>
      </c>
      <c r="Y77" s="35">
        <f t="shared" si="34"/>
        <v>0</v>
      </c>
      <c r="Z77" s="35">
        <f t="shared" si="35"/>
        <v>0</v>
      </c>
      <c r="AA77" s="42">
        <f t="shared" si="47"/>
        <v>0</v>
      </c>
      <c r="AB77" s="42">
        <f t="shared" si="36"/>
        <v>0</v>
      </c>
    </row>
    <row r="78" spans="2:28" x14ac:dyDescent="0.25">
      <c r="B78">
        <v>76</v>
      </c>
      <c r="C78" s="35">
        <f t="shared" si="37"/>
        <v>0</v>
      </c>
      <c r="D78" s="46">
        <f>IF(AB77&gt;0,ROUND(PMT(EvalSheet!$F$92/12,EvalSheet!$F$96*12,-C78),5),0)</f>
        <v>0</v>
      </c>
      <c r="E78" s="6">
        <f t="shared" si="38"/>
        <v>0</v>
      </c>
      <c r="F78" s="2">
        <f t="shared" si="24"/>
        <v>0</v>
      </c>
      <c r="G78" s="80">
        <f t="shared" si="25"/>
        <v>0</v>
      </c>
      <c r="H78" s="79">
        <f t="shared" si="26"/>
        <v>0</v>
      </c>
      <c r="I78" s="80">
        <f t="shared" si="27"/>
        <v>0</v>
      </c>
      <c r="J78" s="80">
        <f t="shared" si="28"/>
        <v>0</v>
      </c>
      <c r="K78" s="6">
        <f t="shared" si="39"/>
        <v>0</v>
      </c>
      <c r="L78" s="7">
        <v>0</v>
      </c>
      <c r="M78" s="7">
        <f t="shared" si="40"/>
        <v>0</v>
      </c>
      <c r="N78" s="7">
        <f t="shared" si="41"/>
        <v>0</v>
      </c>
      <c r="O78" s="7">
        <f t="shared" si="42"/>
        <v>0</v>
      </c>
      <c r="P78" s="7">
        <f t="shared" si="43"/>
        <v>0</v>
      </c>
      <c r="Q78" s="6">
        <f t="shared" si="44"/>
        <v>0</v>
      </c>
      <c r="R78" s="7">
        <f t="shared" si="45"/>
        <v>0</v>
      </c>
      <c r="S78" s="2">
        <f t="shared" si="29"/>
        <v>0</v>
      </c>
      <c r="T78" s="80">
        <f t="shared" si="30"/>
        <v>0</v>
      </c>
      <c r="U78" s="79">
        <f t="shared" si="31"/>
        <v>0</v>
      </c>
      <c r="V78" s="80">
        <f t="shared" si="32"/>
        <v>0</v>
      </c>
      <c r="W78" s="80">
        <f t="shared" si="33"/>
        <v>0</v>
      </c>
      <c r="X78">
        <f t="shared" si="46"/>
        <v>0</v>
      </c>
      <c r="Y78" s="35">
        <f t="shared" si="34"/>
        <v>0</v>
      </c>
      <c r="Z78" s="35">
        <f t="shared" si="35"/>
        <v>0</v>
      </c>
      <c r="AA78" s="42">
        <f t="shared" si="47"/>
        <v>0</v>
      </c>
      <c r="AB78" s="42">
        <f t="shared" si="36"/>
        <v>0</v>
      </c>
    </row>
    <row r="79" spans="2:28" x14ac:dyDescent="0.25">
      <c r="B79">
        <v>77</v>
      </c>
      <c r="C79" s="35">
        <f t="shared" si="37"/>
        <v>0</v>
      </c>
      <c r="D79" s="46">
        <f>IF(AB78&gt;0,ROUND(PMT(EvalSheet!$F$92/12,EvalSheet!$F$96*12,-C79),5),0)</f>
        <v>0</v>
      </c>
      <c r="E79" s="6">
        <f t="shared" si="38"/>
        <v>0</v>
      </c>
      <c r="F79" s="2">
        <f t="shared" si="24"/>
        <v>0</v>
      </c>
      <c r="G79" s="80">
        <f t="shared" si="25"/>
        <v>0</v>
      </c>
      <c r="H79" s="79">
        <f t="shared" si="26"/>
        <v>0</v>
      </c>
      <c r="I79" s="80">
        <f t="shared" si="27"/>
        <v>0</v>
      </c>
      <c r="J79" s="80">
        <f t="shared" si="28"/>
        <v>0</v>
      </c>
      <c r="K79" s="6">
        <f t="shared" si="39"/>
        <v>0</v>
      </c>
      <c r="L79" s="7">
        <v>0</v>
      </c>
      <c r="M79" s="7">
        <f t="shared" si="40"/>
        <v>0</v>
      </c>
      <c r="N79" s="7">
        <f t="shared" si="41"/>
        <v>0</v>
      </c>
      <c r="O79" s="7">
        <f t="shared" si="42"/>
        <v>0</v>
      </c>
      <c r="P79" s="7">
        <f t="shared" si="43"/>
        <v>0</v>
      </c>
      <c r="Q79" s="6">
        <f t="shared" si="44"/>
        <v>0</v>
      </c>
      <c r="R79" s="7">
        <f t="shared" si="45"/>
        <v>0</v>
      </c>
      <c r="S79" s="2">
        <f t="shared" si="29"/>
        <v>0</v>
      </c>
      <c r="T79" s="80">
        <f t="shared" si="30"/>
        <v>0</v>
      </c>
      <c r="U79" s="79">
        <f t="shared" si="31"/>
        <v>0</v>
      </c>
      <c r="V79" s="80">
        <f t="shared" si="32"/>
        <v>0</v>
      </c>
      <c r="W79" s="80">
        <f t="shared" si="33"/>
        <v>0</v>
      </c>
      <c r="X79">
        <f t="shared" si="46"/>
        <v>0</v>
      </c>
      <c r="Y79" s="35">
        <f t="shared" si="34"/>
        <v>0</v>
      </c>
      <c r="Z79" s="35">
        <f t="shared" si="35"/>
        <v>0</v>
      </c>
      <c r="AA79" s="42">
        <f t="shared" si="47"/>
        <v>0</v>
      </c>
      <c r="AB79" s="42">
        <f t="shared" si="36"/>
        <v>0</v>
      </c>
    </row>
    <row r="80" spans="2:28" x14ac:dyDescent="0.25">
      <c r="B80">
        <v>78</v>
      </c>
      <c r="C80" s="35">
        <f t="shared" si="37"/>
        <v>0</v>
      </c>
      <c r="D80" s="46">
        <f>IF(AB79&gt;0,ROUND(PMT(EvalSheet!$F$92/12,EvalSheet!$F$96*12,-C80),5),0)</f>
        <v>0</v>
      </c>
      <c r="E80" s="6">
        <f t="shared" si="38"/>
        <v>0</v>
      </c>
      <c r="F80" s="2">
        <f t="shared" si="24"/>
        <v>0</v>
      </c>
      <c r="G80" s="80">
        <f t="shared" si="25"/>
        <v>0</v>
      </c>
      <c r="H80" s="79">
        <f t="shared" si="26"/>
        <v>0</v>
      </c>
      <c r="I80" s="80">
        <f t="shared" si="27"/>
        <v>0</v>
      </c>
      <c r="J80" s="80">
        <f t="shared" si="28"/>
        <v>0</v>
      </c>
      <c r="K80" s="6">
        <f t="shared" si="39"/>
        <v>0</v>
      </c>
      <c r="L80" s="7">
        <v>0</v>
      </c>
      <c r="M80" s="7">
        <f t="shared" si="40"/>
        <v>0</v>
      </c>
      <c r="N80" s="7">
        <f t="shared" si="41"/>
        <v>0</v>
      </c>
      <c r="O80" s="7">
        <f t="shared" si="42"/>
        <v>0</v>
      </c>
      <c r="P80" s="7">
        <f t="shared" si="43"/>
        <v>0</v>
      </c>
      <c r="Q80" s="6">
        <f t="shared" si="44"/>
        <v>0</v>
      </c>
      <c r="R80" s="7">
        <f t="shared" si="45"/>
        <v>0</v>
      </c>
      <c r="S80" s="2">
        <f t="shared" si="29"/>
        <v>0</v>
      </c>
      <c r="T80" s="80">
        <f t="shared" si="30"/>
        <v>0</v>
      </c>
      <c r="U80" s="79">
        <f t="shared" si="31"/>
        <v>0</v>
      </c>
      <c r="V80" s="80">
        <f t="shared" si="32"/>
        <v>0</v>
      </c>
      <c r="W80" s="80">
        <f t="shared" si="33"/>
        <v>0</v>
      </c>
      <c r="X80">
        <f t="shared" si="46"/>
        <v>0</v>
      </c>
      <c r="Y80" s="35">
        <f t="shared" si="34"/>
        <v>0</v>
      </c>
      <c r="Z80" s="35">
        <f t="shared" si="35"/>
        <v>0</v>
      </c>
      <c r="AA80" s="42">
        <f t="shared" si="47"/>
        <v>0</v>
      </c>
      <c r="AB80" s="42">
        <f t="shared" si="36"/>
        <v>0</v>
      </c>
    </row>
    <row r="81" spans="2:28" x14ac:dyDescent="0.25">
      <c r="B81">
        <v>79</v>
      </c>
      <c r="C81" s="35">
        <f t="shared" si="37"/>
        <v>0</v>
      </c>
      <c r="D81" s="46">
        <f>IF(AB80&gt;0,ROUND(PMT(EvalSheet!$F$92/12,EvalSheet!$F$96*12,-C81),5),0)</f>
        <v>0</v>
      </c>
      <c r="E81" s="6">
        <f t="shared" si="38"/>
        <v>0</v>
      </c>
      <c r="F81" s="2">
        <f t="shared" si="24"/>
        <v>0</v>
      </c>
      <c r="G81" s="80">
        <f t="shared" si="25"/>
        <v>0</v>
      </c>
      <c r="H81" s="79">
        <f t="shared" si="26"/>
        <v>0</v>
      </c>
      <c r="I81" s="80">
        <f t="shared" si="27"/>
        <v>0</v>
      </c>
      <c r="J81" s="80">
        <f t="shared" si="28"/>
        <v>0</v>
      </c>
      <c r="K81" s="6">
        <f t="shared" si="39"/>
        <v>0</v>
      </c>
      <c r="L81" s="7">
        <v>0</v>
      </c>
      <c r="M81" s="7">
        <f t="shared" si="40"/>
        <v>0</v>
      </c>
      <c r="N81" s="7">
        <f t="shared" si="41"/>
        <v>0</v>
      </c>
      <c r="O81" s="7">
        <f t="shared" si="42"/>
        <v>0</v>
      </c>
      <c r="P81" s="7">
        <f t="shared" si="43"/>
        <v>0</v>
      </c>
      <c r="Q81" s="6">
        <f t="shared" si="44"/>
        <v>0</v>
      </c>
      <c r="R81" s="7">
        <f t="shared" si="45"/>
        <v>0</v>
      </c>
      <c r="S81" s="2">
        <f t="shared" si="29"/>
        <v>0</v>
      </c>
      <c r="T81" s="80">
        <f t="shared" si="30"/>
        <v>0</v>
      </c>
      <c r="U81" s="79">
        <f t="shared" si="31"/>
        <v>0</v>
      </c>
      <c r="V81" s="80">
        <f t="shared" si="32"/>
        <v>0</v>
      </c>
      <c r="W81" s="80">
        <f t="shared" si="33"/>
        <v>0</v>
      </c>
      <c r="X81">
        <f t="shared" si="46"/>
        <v>0</v>
      </c>
      <c r="Y81" s="35">
        <f t="shared" si="34"/>
        <v>0</v>
      </c>
      <c r="Z81" s="35">
        <f t="shared" si="35"/>
        <v>0</v>
      </c>
      <c r="AA81" s="42">
        <f t="shared" si="47"/>
        <v>0</v>
      </c>
      <c r="AB81" s="42">
        <f t="shared" si="36"/>
        <v>0</v>
      </c>
    </row>
    <row r="82" spans="2:28" x14ac:dyDescent="0.25">
      <c r="B82">
        <v>80</v>
      </c>
      <c r="C82" s="35">
        <f t="shared" si="37"/>
        <v>0</v>
      </c>
      <c r="D82" s="46">
        <f>IF(AB81&gt;0,ROUND(PMT(EvalSheet!$F$92/12,EvalSheet!$F$96*12,-C82),5),0)</f>
        <v>0</v>
      </c>
      <c r="E82" s="6">
        <f t="shared" si="38"/>
        <v>0</v>
      </c>
      <c r="F82" s="2">
        <f t="shared" si="24"/>
        <v>0</v>
      </c>
      <c r="G82" s="80">
        <f t="shared" si="25"/>
        <v>0</v>
      </c>
      <c r="H82" s="79">
        <f t="shared" si="26"/>
        <v>0</v>
      </c>
      <c r="I82" s="80">
        <f t="shared" si="27"/>
        <v>0</v>
      </c>
      <c r="J82" s="80">
        <f t="shared" si="28"/>
        <v>0</v>
      </c>
      <c r="K82" s="6">
        <f t="shared" si="39"/>
        <v>0</v>
      </c>
      <c r="L82" s="7">
        <v>0</v>
      </c>
      <c r="M82" s="7">
        <f t="shared" si="40"/>
        <v>0</v>
      </c>
      <c r="N82" s="7">
        <f t="shared" si="41"/>
        <v>0</v>
      </c>
      <c r="O82" s="7">
        <f t="shared" si="42"/>
        <v>0</v>
      </c>
      <c r="P82" s="7">
        <f t="shared" si="43"/>
        <v>0</v>
      </c>
      <c r="Q82" s="6">
        <f t="shared" si="44"/>
        <v>0</v>
      </c>
      <c r="R82" s="7">
        <f t="shared" si="45"/>
        <v>0</v>
      </c>
      <c r="S82" s="2">
        <f t="shared" si="29"/>
        <v>0</v>
      </c>
      <c r="T82" s="80">
        <f t="shared" si="30"/>
        <v>0</v>
      </c>
      <c r="U82" s="79">
        <f t="shared" si="31"/>
        <v>0</v>
      </c>
      <c r="V82" s="80">
        <f t="shared" si="32"/>
        <v>0</v>
      </c>
      <c r="W82" s="80">
        <f t="shared" si="33"/>
        <v>0</v>
      </c>
      <c r="X82">
        <f t="shared" si="46"/>
        <v>0</v>
      </c>
      <c r="Y82" s="35">
        <f t="shared" si="34"/>
        <v>0</v>
      </c>
      <c r="Z82" s="35">
        <f t="shared" si="35"/>
        <v>0</v>
      </c>
      <c r="AA82" s="42">
        <f t="shared" si="47"/>
        <v>0</v>
      </c>
      <c r="AB82" s="42">
        <f t="shared" si="36"/>
        <v>0</v>
      </c>
    </row>
    <row r="83" spans="2:28" x14ac:dyDescent="0.25">
      <c r="B83">
        <v>81</v>
      </c>
      <c r="C83" s="35">
        <f t="shared" si="37"/>
        <v>0</v>
      </c>
      <c r="D83" s="46">
        <f>IF(AB82&gt;0,ROUND(PMT(EvalSheet!$F$92/12,EvalSheet!$F$96*12,-C83),5),0)</f>
        <v>0</v>
      </c>
      <c r="E83" s="6">
        <f t="shared" si="38"/>
        <v>0</v>
      </c>
      <c r="F83" s="2">
        <f t="shared" si="24"/>
        <v>0</v>
      </c>
      <c r="G83" s="80">
        <f t="shared" si="25"/>
        <v>0</v>
      </c>
      <c r="H83" s="79">
        <f t="shared" si="26"/>
        <v>0</v>
      </c>
      <c r="I83" s="80">
        <f t="shared" si="27"/>
        <v>0</v>
      </c>
      <c r="J83" s="80">
        <f t="shared" si="28"/>
        <v>0</v>
      </c>
      <c r="K83" s="6">
        <f t="shared" si="39"/>
        <v>0</v>
      </c>
      <c r="L83" s="7">
        <v>0</v>
      </c>
      <c r="M83" s="7">
        <f t="shared" si="40"/>
        <v>0</v>
      </c>
      <c r="N83" s="7">
        <f t="shared" si="41"/>
        <v>0</v>
      </c>
      <c r="O83" s="7">
        <f t="shared" si="42"/>
        <v>0</v>
      </c>
      <c r="P83" s="7">
        <f t="shared" si="43"/>
        <v>0</v>
      </c>
      <c r="Q83" s="6">
        <f t="shared" si="44"/>
        <v>0</v>
      </c>
      <c r="R83" s="7">
        <f t="shared" si="45"/>
        <v>0</v>
      </c>
      <c r="S83" s="2">
        <f t="shared" si="29"/>
        <v>0</v>
      </c>
      <c r="T83" s="80">
        <f t="shared" si="30"/>
        <v>0</v>
      </c>
      <c r="U83" s="79">
        <f t="shared" si="31"/>
        <v>0</v>
      </c>
      <c r="V83" s="80">
        <f t="shared" si="32"/>
        <v>0</v>
      </c>
      <c r="W83" s="80">
        <f t="shared" si="33"/>
        <v>0</v>
      </c>
      <c r="X83">
        <f t="shared" si="46"/>
        <v>0</v>
      </c>
      <c r="Y83" s="35">
        <f t="shared" si="34"/>
        <v>0</v>
      </c>
      <c r="Z83" s="35">
        <f t="shared" si="35"/>
        <v>0</v>
      </c>
      <c r="AA83" s="42">
        <f t="shared" si="47"/>
        <v>0</v>
      </c>
      <c r="AB83" s="42">
        <f t="shared" si="36"/>
        <v>0</v>
      </c>
    </row>
    <row r="84" spans="2:28" x14ac:dyDescent="0.25">
      <c r="B84">
        <v>82</v>
      </c>
      <c r="C84" s="35">
        <f t="shared" si="37"/>
        <v>0</v>
      </c>
      <c r="D84" s="46">
        <f>IF(AB83&gt;0,ROUND(PMT(EvalSheet!$F$92/12,EvalSheet!$F$96*12,-C84),5),0)</f>
        <v>0</v>
      </c>
      <c r="E84" s="6">
        <f t="shared" si="38"/>
        <v>0</v>
      </c>
      <c r="F84" s="2">
        <f t="shared" si="24"/>
        <v>0</v>
      </c>
      <c r="G84" s="80">
        <f t="shared" si="25"/>
        <v>0</v>
      </c>
      <c r="H84" s="79">
        <f t="shared" si="26"/>
        <v>0</v>
      </c>
      <c r="I84" s="80">
        <f t="shared" si="27"/>
        <v>0</v>
      </c>
      <c r="J84" s="80">
        <f t="shared" si="28"/>
        <v>0</v>
      </c>
      <c r="K84" s="6">
        <f t="shared" si="39"/>
        <v>0</v>
      </c>
      <c r="L84" s="7">
        <v>0</v>
      </c>
      <c r="M84" s="7">
        <f t="shared" si="40"/>
        <v>0</v>
      </c>
      <c r="N84" s="7">
        <f t="shared" si="41"/>
        <v>0</v>
      </c>
      <c r="O84" s="7">
        <f t="shared" si="42"/>
        <v>0</v>
      </c>
      <c r="P84" s="7">
        <f t="shared" si="43"/>
        <v>0</v>
      </c>
      <c r="Q84" s="6">
        <f t="shared" si="44"/>
        <v>0</v>
      </c>
      <c r="R84" s="7">
        <f t="shared" si="45"/>
        <v>0</v>
      </c>
      <c r="S84" s="2">
        <f t="shared" si="29"/>
        <v>0</v>
      </c>
      <c r="T84" s="80">
        <f t="shared" si="30"/>
        <v>0</v>
      </c>
      <c r="U84" s="79">
        <f t="shared" si="31"/>
        <v>0</v>
      </c>
      <c r="V84" s="80">
        <f t="shared" si="32"/>
        <v>0</v>
      </c>
      <c r="W84" s="80">
        <f t="shared" si="33"/>
        <v>0</v>
      </c>
      <c r="X84">
        <f t="shared" si="46"/>
        <v>0</v>
      </c>
      <c r="Y84" s="35">
        <f t="shared" si="34"/>
        <v>0</v>
      </c>
      <c r="Z84" s="35">
        <f t="shared" si="35"/>
        <v>0</v>
      </c>
      <c r="AA84" s="42">
        <f t="shared" si="47"/>
        <v>0</v>
      </c>
      <c r="AB84" s="42">
        <f t="shared" si="36"/>
        <v>0</v>
      </c>
    </row>
    <row r="85" spans="2:28" x14ac:dyDescent="0.25">
      <c r="B85">
        <v>83</v>
      </c>
      <c r="C85" s="35">
        <f t="shared" si="37"/>
        <v>0</v>
      </c>
      <c r="D85" s="46">
        <f>IF(AB84&gt;0,ROUND(PMT(EvalSheet!$F$92/12,EvalSheet!$F$96*12,-C85),5),0)</f>
        <v>0</v>
      </c>
      <c r="E85" s="6">
        <f t="shared" si="38"/>
        <v>0</v>
      </c>
      <c r="F85" s="2">
        <f t="shared" si="24"/>
        <v>0</v>
      </c>
      <c r="G85" s="80">
        <f t="shared" si="25"/>
        <v>0</v>
      </c>
      <c r="H85" s="79">
        <f t="shared" si="26"/>
        <v>0</v>
      </c>
      <c r="I85" s="80">
        <f t="shared" si="27"/>
        <v>0</v>
      </c>
      <c r="J85" s="80">
        <f t="shared" si="28"/>
        <v>0</v>
      </c>
      <c r="K85" s="6">
        <f t="shared" si="39"/>
        <v>0</v>
      </c>
      <c r="L85" s="7">
        <v>0</v>
      </c>
      <c r="M85" s="7">
        <f t="shared" si="40"/>
        <v>0</v>
      </c>
      <c r="N85" s="7">
        <f t="shared" si="41"/>
        <v>0</v>
      </c>
      <c r="O85" s="7">
        <f t="shared" si="42"/>
        <v>0</v>
      </c>
      <c r="P85" s="7">
        <f t="shared" si="43"/>
        <v>0</v>
      </c>
      <c r="Q85" s="6">
        <f t="shared" si="44"/>
        <v>0</v>
      </c>
      <c r="R85" s="7">
        <f t="shared" si="45"/>
        <v>0</v>
      </c>
      <c r="S85" s="2">
        <f t="shared" si="29"/>
        <v>0</v>
      </c>
      <c r="T85" s="80">
        <f t="shared" si="30"/>
        <v>0</v>
      </c>
      <c r="U85" s="79">
        <f t="shared" si="31"/>
        <v>0</v>
      </c>
      <c r="V85" s="80">
        <f t="shared" si="32"/>
        <v>0</v>
      </c>
      <c r="W85" s="80">
        <f t="shared" si="33"/>
        <v>0</v>
      </c>
      <c r="X85">
        <f t="shared" si="46"/>
        <v>0</v>
      </c>
      <c r="Y85" s="35">
        <f t="shared" si="34"/>
        <v>0</v>
      </c>
      <c r="Z85" s="35">
        <f t="shared" si="35"/>
        <v>0</v>
      </c>
      <c r="AA85" s="42">
        <f t="shared" si="47"/>
        <v>0</v>
      </c>
      <c r="AB85" s="42">
        <f t="shared" si="36"/>
        <v>0</v>
      </c>
    </row>
    <row r="86" spans="2:28" x14ac:dyDescent="0.25">
      <c r="B86">
        <v>84</v>
      </c>
      <c r="C86" s="35">
        <f t="shared" si="37"/>
        <v>0</v>
      </c>
      <c r="D86" s="46">
        <f>IF(AB85&gt;0,ROUND(PMT(EvalSheet!$F$92/12,EvalSheet!$F$96*12,-C86),5),0)</f>
        <v>0</v>
      </c>
      <c r="E86" s="6">
        <f t="shared" si="38"/>
        <v>0</v>
      </c>
      <c r="F86" s="2">
        <f t="shared" si="24"/>
        <v>0</v>
      </c>
      <c r="G86" s="80">
        <f t="shared" si="25"/>
        <v>0</v>
      </c>
      <c r="H86" s="79">
        <f t="shared" si="26"/>
        <v>0</v>
      </c>
      <c r="I86" s="80">
        <f t="shared" si="27"/>
        <v>0</v>
      </c>
      <c r="J86" s="80">
        <f t="shared" si="28"/>
        <v>0</v>
      </c>
      <c r="K86" s="6">
        <f t="shared" si="39"/>
        <v>0</v>
      </c>
      <c r="L86" s="7">
        <v>0</v>
      </c>
      <c r="M86" s="7">
        <f t="shared" si="40"/>
        <v>0</v>
      </c>
      <c r="N86" s="7">
        <f t="shared" si="41"/>
        <v>0</v>
      </c>
      <c r="O86" s="7">
        <f t="shared" si="42"/>
        <v>0</v>
      </c>
      <c r="P86" s="7">
        <f t="shared" si="43"/>
        <v>0</v>
      </c>
      <c r="Q86" s="6">
        <f t="shared" si="44"/>
        <v>0</v>
      </c>
      <c r="R86" s="7">
        <f t="shared" si="45"/>
        <v>0</v>
      </c>
      <c r="S86" s="2">
        <f t="shared" si="29"/>
        <v>0</v>
      </c>
      <c r="T86" s="80">
        <f t="shared" si="30"/>
        <v>0</v>
      </c>
      <c r="U86" s="79">
        <f t="shared" si="31"/>
        <v>0</v>
      </c>
      <c r="V86" s="80">
        <f t="shared" si="32"/>
        <v>0</v>
      </c>
      <c r="W86" s="80">
        <f t="shared" si="33"/>
        <v>0</v>
      </c>
      <c r="X86">
        <f t="shared" si="46"/>
        <v>0</v>
      </c>
      <c r="Y86" s="35">
        <f t="shared" si="34"/>
        <v>0</v>
      </c>
      <c r="Z86" s="35">
        <f t="shared" si="35"/>
        <v>0</v>
      </c>
      <c r="AA86" s="42">
        <f t="shared" si="47"/>
        <v>0</v>
      </c>
      <c r="AB86" s="42">
        <f t="shared" si="36"/>
        <v>0</v>
      </c>
    </row>
    <row r="87" spans="2:28" x14ac:dyDescent="0.25">
      <c r="B87">
        <v>85</v>
      </c>
      <c r="C87" s="35">
        <f t="shared" si="37"/>
        <v>0</v>
      </c>
      <c r="D87" s="46">
        <f>IF(AB86&gt;0,ROUND(PMT(EvalSheet!$F$92/12,EvalSheet!$F$96*12,-C87),5),0)</f>
        <v>0</v>
      </c>
      <c r="E87" s="6">
        <f t="shared" si="38"/>
        <v>0</v>
      </c>
      <c r="F87" s="2">
        <f t="shared" si="24"/>
        <v>0</v>
      </c>
      <c r="G87" s="80">
        <f t="shared" si="25"/>
        <v>0</v>
      </c>
      <c r="H87" s="79">
        <f t="shared" si="26"/>
        <v>0</v>
      </c>
      <c r="I87" s="80">
        <f t="shared" si="27"/>
        <v>0</v>
      </c>
      <c r="J87" s="80">
        <f t="shared" si="28"/>
        <v>0</v>
      </c>
      <c r="K87" s="6">
        <f t="shared" si="39"/>
        <v>0</v>
      </c>
      <c r="L87" s="7">
        <v>0</v>
      </c>
      <c r="M87" s="7">
        <f t="shared" si="40"/>
        <v>0</v>
      </c>
      <c r="N87" s="7">
        <f t="shared" si="41"/>
        <v>0</v>
      </c>
      <c r="O87" s="7">
        <f t="shared" si="42"/>
        <v>0</v>
      </c>
      <c r="P87" s="7">
        <f t="shared" si="43"/>
        <v>0</v>
      </c>
      <c r="Q87" s="6">
        <f t="shared" si="44"/>
        <v>0</v>
      </c>
      <c r="R87" s="7">
        <f t="shared" si="45"/>
        <v>0</v>
      </c>
      <c r="S87" s="2">
        <f t="shared" si="29"/>
        <v>0</v>
      </c>
      <c r="T87" s="80">
        <f t="shared" si="30"/>
        <v>0</v>
      </c>
      <c r="U87" s="79">
        <f t="shared" si="31"/>
        <v>0</v>
      </c>
      <c r="V87" s="80">
        <f t="shared" si="32"/>
        <v>0</v>
      </c>
      <c r="W87" s="80">
        <f t="shared" si="33"/>
        <v>0</v>
      </c>
      <c r="X87">
        <f t="shared" si="46"/>
        <v>0</v>
      </c>
      <c r="Y87" s="35">
        <f t="shared" si="34"/>
        <v>0</v>
      </c>
      <c r="Z87" s="35">
        <f t="shared" si="35"/>
        <v>0</v>
      </c>
      <c r="AA87" s="42">
        <f t="shared" si="47"/>
        <v>0</v>
      </c>
      <c r="AB87" s="42">
        <f t="shared" si="36"/>
        <v>0</v>
      </c>
    </row>
    <row r="88" spans="2:28" x14ac:dyDescent="0.25">
      <c r="B88">
        <v>86</v>
      </c>
      <c r="C88" s="35">
        <f t="shared" si="37"/>
        <v>0</v>
      </c>
      <c r="D88" s="46">
        <f>IF(AB87&gt;0,ROUND(PMT(EvalSheet!$F$92/12,EvalSheet!$F$96*12,-C88),5),0)</f>
        <v>0</v>
      </c>
      <c r="E88" s="6">
        <f t="shared" si="38"/>
        <v>0</v>
      </c>
      <c r="F88" s="2">
        <f t="shared" si="24"/>
        <v>0</v>
      </c>
      <c r="G88" s="80">
        <f t="shared" si="25"/>
        <v>0</v>
      </c>
      <c r="H88" s="79">
        <f t="shared" si="26"/>
        <v>0</v>
      </c>
      <c r="I88" s="80">
        <f t="shared" si="27"/>
        <v>0</v>
      </c>
      <c r="J88" s="80">
        <f t="shared" si="28"/>
        <v>0</v>
      </c>
      <c r="K88" s="6">
        <f t="shared" si="39"/>
        <v>0</v>
      </c>
      <c r="L88" s="7">
        <v>0</v>
      </c>
      <c r="M88" s="7">
        <f t="shared" si="40"/>
        <v>0</v>
      </c>
      <c r="N88" s="7">
        <f t="shared" si="41"/>
        <v>0</v>
      </c>
      <c r="O88" s="7">
        <f t="shared" si="42"/>
        <v>0</v>
      </c>
      <c r="P88" s="7">
        <f t="shared" si="43"/>
        <v>0</v>
      </c>
      <c r="Q88" s="6">
        <f t="shared" si="44"/>
        <v>0</v>
      </c>
      <c r="R88" s="7">
        <f t="shared" si="45"/>
        <v>0</v>
      </c>
      <c r="S88" s="2">
        <f t="shared" si="29"/>
        <v>0</v>
      </c>
      <c r="T88" s="80">
        <f t="shared" si="30"/>
        <v>0</v>
      </c>
      <c r="U88" s="79">
        <f t="shared" si="31"/>
        <v>0</v>
      </c>
      <c r="V88" s="80">
        <f t="shared" si="32"/>
        <v>0</v>
      </c>
      <c r="W88" s="80">
        <f t="shared" si="33"/>
        <v>0</v>
      </c>
      <c r="X88">
        <f t="shared" si="46"/>
        <v>0</v>
      </c>
      <c r="Y88" s="35">
        <f t="shared" si="34"/>
        <v>0</v>
      </c>
      <c r="Z88" s="35">
        <f t="shared" si="35"/>
        <v>0</v>
      </c>
      <c r="AA88" s="42">
        <f t="shared" si="47"/>
        <v>0</v>
      </c>
      <c r="AB88" s="42">
        <f t="shared" si="36"/>
        <v>0</v>
      </c>
    </row>
    <row r="89" spans="2:28" x14ac:dyDescent="0.25">
      <c r="B89">
        <v>87</v>
      </c>
      <c r="C89" s="35">
        <f t="shared" si="37"/>
        <v>0</v>
      </c>
      <c r="D89" s="46">
        <f>IF(AB88&gt;0,ROUND(PMT(EvalSheet!$F$92/12,EvalSheet!$F$96*12,-C89),5),0)</f>
        <v>0</v>
      </c>
      <c r="E89" s="6">
        <f t="shared" si="38"/>
        <v>0</v>
      </c>
      <c r="F89" s="2">
        <f t="shared" si="24"/>
        <v>0</v>
      </c>
      <c r="G89" s="80">
        <f t="shared" si="25"/>
        <v>0</v>
      </c>
      <c r="H89" s="79">
        <f t="shared" si="26"/>
        <v>0</v>
      </c>
      <c r="I89" s="80">
        <f t="shared" si="27"/>
        <v>0</v>
      </c>
      <c r="J89" s="80">
        <f t="shared" si="28"/>
        <v>0</v>
      </c>
      <c r="K89" s="6">
        <f t="shared" si="39"/>
        <v>0</v>
      </c>
      <c r="L89" s="7">
        <v>0</v>
      </c>
      <c r="M89" s="7">
        <f t="shared" si="40"/>
        <v>0</v>
      </c>
      <c r="N89" s="7">
        <f t="shared" si="41"/>
        <v>0</v>
      </c>
      <c r="O89" s="7">
        <f t="shared" si="42"/>
        <v>0</v>
      </c>
      <c r="P89" s="7">
        <f t="shared" si="43"/>
        <v>0</v>
      </c>
      <c r="Q89" s="6">
        <f t="shared" si="44"/>
        <v>0</v>
      </c>
      <c r="R89" s="7">
        <f t="shared" si="45"/>
        <v>0</v>
      </c>
      <c r="S89" s="2">
        <f t="shared" si="29"/>
        <v>0</v>
      </c>
      <c r="T89" s="80">
        <f t="shared" si="30"/>
        <v>0</v>
      </c>
      <c r="U89" s="79">
        <f t="shared" si="31"/>
        <v>0</v>
      </c>
      <c r="V89" s="80">
        <f t="shared" si="32"/>
        <v>0</v>
      </c>
      <c r="W89" s="80">
        <f t="shared" si="33"/>
        <v>0</v>
      </c>
      <c r="X89">
        <f t="shared" si="46"/>
        <v>0</v>
      </c>
      <c r="Y89" s="35">
        <f t="shared" si="34"/>
        <v>0</v>
      </c>
      <c r="Z89" s="35">
        <f t="shared" si="35"/>
        <v>0</v>
      </c>
      <c r="AA89" s="42">
        <f t="shared" si="47"/>
        <v>0</v>
      </c>
      <c r="AB89" s="42">
        <f t="shared" si="36"/>
        <v>0</v>
      </c>
    </row>
    <row r="90" spans="2:28" x14ac:dyDescent="0.25">
      <c r="B90">
        <v>88</v>
      </c>
      <c r="C90" s="35">
        <f t="shared" si="37"/>
        <v>0</v>
      </c>
      <c r="D90" s="46">
        <f>IF(AB89&gt;0,ROUND(PMT(EvalSheet!$F$92/12,EvalSheet!$F$96*12,-C90),5),0)</f>
        <v>0</v>
      </c>
      <c r="E90" s="6">
        <f t="shared" si="38"/>
        <v>0</v>
      </c>
      <c r="F90" s="2">
        <f t="shared" si="24"/>
        <v>0</v>
      </c>
      <c r="G90" s="80">
        <f t="shared" si="25"/>
        <v>0</v>
      </c>
      <c r="H90" s="79">
        <f t="shared" si="26"/>
        <v>0</v>
      </c>
      <c r="I90" s="80">
        <f t="shared" si="27"/>
        <v>0</v>
      </c>
      <c r="J90" s="80">
        <f t="shared" si="28"/>
        <v>0</v>
      </c>
      <c r="K90" s="6">
        <f t="shared" si="39"/>
        <v>0</v>
      </c>
      <c r="L90" s="7">
        <v>0</v>
      </c>
      <c r="M90" s="7">
        <f t="shared" si="40"/>
        <v>0</v>
      </c>
      <c r="N90" s="7">
        <f t="shared" si="41"/>
        <v>0</v>
      </c>
      <c r="O90" s="7">
        <f t="shared" si="42"/>
        <v>0</v>
      </c>
      <c r="P90" s="7">
        <f t="shared" si="43"/>
        <v>0</v>
      </c>
      <c r="Q90" s="6">
        <f t="shared" si="44"/>
        <v>0</v>
      </c>
      <c r="R90" s="7">
        <f t="shared" si="45"/>
        <v>0</v>
      </c>
      <c r="S90" s="2">
        <f t="shared" si="29"/>
        <v>0</v>
      </c>
      <c r="T90" s="80">
        <f t="shared" si="30"/>
        <v>0</v>
      </c>
      <c r="U90" s="79">
        <f t="shared" si="31"/>
        <v>0</v>
      </c>
      <c r="V90" s="80">
        <f t="shared" si="32"/>
        <v>0</v>
      </c>
      <c r="W90" s="80">
        <f t="shared" si="33"/>
        <v>0</v>
      </c>
      <c r="X90">
        <f t="shared" si="46"/>
        <v>0</v>
      </c>
      <c r="Y90" s="35">
        <f t="shared" si="34"/>
        <v>0</v>
      </c>
      <c r="Z90" s="35">
        <f t="shared" si="35"/>
        <v>0</v>
      </c>
      <c r="AA90" s="42">
        <f t="shared" si="47"/>
        <v>0</v>
      </c>
      <c r="AB90" s="42">
        <f t="shared" si="36"/>
        <v>0</v>
      </c>
    </row>
    <row r="91" spans="2:28" x14ac:dyDescent="0.25">
      <c r="B91">
        <v>89</v>
      </c>
      <c r="C91" s="35">
        <f t="shared" si="37"/>
        <v>0</v>
      </c>
      <c r="D91" s="46">
        <f>IF(AB90&gt;0,ROUND(PMT(EvalSheet!$F$92/12,EvalSheet!$F$96*12,-C91),5),0)</f>
        <v>0</v>
      </c>
      <c r="E91" s="6">
        <f t="shared" si="38"/>
        <v>0</v>
      </c>
      <c r="F91" s="2">
        <f t="shared" si="24"/>
        <v>0</v>
      </c>
      <c r="G91" s="80">
        <f t="shared" si="25"/>
        <v>0</v>
      </c>
      <c r="H91" s="79">
        <f t="shared" si="26"/>
        <v>0</v>
      </c>
      <c r="I91" s="80">
        <f t="shared" si="27"/>
        <v>0</v>
      </c>
      <c r="J91" s="80">
        <f t="shared" si="28"/>
        <v>0</v>
      </c>
      <c r="K91" s="6">
        <f t="shared" si="39"/>
        <v>0</v>
      </c>
      <c r="L91" s="7">
        <v>0</v>
      </c>
      <c r="M91" s="7">
        <f t="shared" si="40"/>
        <v>0</v>
      </c>
      <c r="N91" s="7">
        <f t="shared" si="41"/>
        <v>0</v>
      </c>
      <c r="O91" s="7">
        <f t="shared" si="42"/>
        <v>0</v>
      </c>
      <c r="P91" s="7">
        <f t="shared" si="43"/>
        <v>0</v>
      </c>
      <c r="Q91" s="6">
        <f t="shared" si="44"/>
        <v>0</v>
      </c>
      <c r="R91" s="7">
        <f t="shared" si="45"/>
        <v>0</v>
      </c>
      <c r="S91" s="2">
        <f t="shared" si="29"/>
        <v>0</v>
      </c>
      <c r="T91" s="80">
        <f t="shared" si="30"/>
        <v>0</v>
      </c>
      <c r="U91" s="79">
        <f t="shared" si="31"/>
        <v>0</v>
      </c>
      <c r="V91" s="80">
        <f t="shared" si="32"/>
        <v>0</v>
      </c>
      <c r="W91" s="80">
        <f t="shared" si="33"/>
        <v>0</v>
      </c>
      <c r="X91">
        <f t="shared" si="46"/>
        <v>0</v>
      </c>
      <c r="Y91" s="35">
        <f t="shared" si="34"/>
        <v>0</v>
      </c>
      <c r="Z91" s="35">
        <f t="shared" si="35"/>
        <v>0</v>
      </c>
      <c r="AA91" s="42">
        <f t="shared" si="47"/>
        <v>0</v>
      </c>
      <c r="AB91" s="42">
        <f t="shared" si="36"/>
        <v>0</v>
      </c>
    </row>
    <row r="92" spans="2:28" x14ac:dyDescent="0.25">
      <c r="B92">
        <v>90</v>
      </c>
      <c r="C92" s="35">
        <f t="shared" si="37"/>
        <v>0</v>
      </c>
      <c r="D92" s="46">
        <f>IF(AB91&gt;0,ROUND(PMT(EvalSheet!$F$92/12,EvalSheet!$F$96*12,-C92),5),0)</f>
        <v>0</v>
      </c>
      <c r="E92" s="6">
        <f t="shared" si="38"/>
        <v>0</v>
      </c>
      <c r="F92" s="2">
        <f t="shared" si="24"/>
        <v>0</v>
      </c>
      <c r="G92" s="80">
        <f t="shared" si="25"/>
        <v>0</v>
      </c>
      <c r="H92" s="79">
        <f t="shared" si="26"/>
        <v>0</v>
      </c>
      <c r="I92" s="80">
        <f t="shared" si="27"/>
        <v>0</v>
      </c>
      <c r="J92" s="80">
        <f t="shared" si="28"/>
        <v>0</v>
      </c>
      <c r="K92" s="6">
        <f t="shared" si="39"/>
        <v>0</v>
      </c>
      <c r="L92" s="7">
        <v>0</v>
      </c>
      <c r="M92" s="7">
        <f t="shared" si="40"/>
        <v>0</v>
      </c>
      <c r="N92" s="7">
        <f t="shared" si="41"/>
        <v>0</v>
      </c>
      <c r="O92" s="7">
        <f t="shared" si="42"/>
        <v>0</v>
      </c>
      <c r="P92" s="7">
        <f t="shared" si="43"/>
        <v>0</v>
      </c>
      <c r="Q92" s="6">
        <f t="shared" si="44"/>
        <v>0</v>
      </c>
      <c r="R92" s="7">
        <f t="shared" si="45"/>
        <v>0</v>
      </c>
      <c r="S92" s="2">
        <f t="shared" si="29"/>
        <v>0</v>
      </c>
      <c r="T92" s="80">
        <f t="shared" si="30"/>
        <v>0</v>
      </c>
      <c r="U92" s="79">
        <f t="shared" si="31"/>
        <v>0</v>
      </c>
      <c r="V92" s="80">
        <f t="shared" si="32"/>
        <v>0</v>
      </c>
      <c r="W92" s="80">
        <f t="shared" si="33"/>
        <v>0</v>
      </c>
      <c r="X92">
        <f t="shared" si="46"/>
        <v>0</v>
      </c>
      <c r="Y92" s="35">
        <f t="shared" si="34"/>
        <v>0</v>
      </c>
      <c r="Z92" s="35">
        <f t="shared" si="35"/>
        <v>0</v>
      </c>
      <c r="AA92" s="42">
        <f t="shared" si="47"/>
        <v>0</v>
      </c>
      <c r="AB92" s="42">
        <f t="shared" si="36"/>
        <v>0</v>
      </c>
    </row>
    <row r="93" spans="2:28" x14ac:dyDescent="0.25">
      <c r="B93">
        <v>91</v>
      </c>
      <c r="C93" s="35">
        <f t="shared" si="37"/>
        <v>0</v>
      </c>
      <c r="D93" s="46">
        <f>IF(AB92&gt;0,ROUND(PMT(EvalSheet!$F$92/12,EvalSheet!$F$96*12,-C93),5),0)</f>
        <v>0</v>
      </c>
      <c r="E93" s="6">
        <f t="shared" si="38"/>
        <v>0</v>
      </c>
      <c r="F93" s="2">
        <f t="shared" si="24"/>
        <v>0</v>
      </c>
      <c r="G93" s="80">
        <f t="shared" si="25"/>
        <v>0</v>
      </c>
      <c r="H93" s="79">
        <f t="shared" si="26"/>
        <v>0</v>
      </c>
      <c r="I93" s="80">
        <f t="shared" si="27"/>
        <v>0</v>
      </c>
      <c r="J93" s="80">
        <f t="shared" si="28"/>
        <v>0</v>
      </c>
      <c r="K93" s="6">
        <f t="shared" si="39"/>
        <v>0</v>
      </c>
      <c r="L93" s="7">
        <v>0</v>
      </c>
      <c r="M93" s="7">
        <f t="shared" si="40"/>
        <v>0</v>
      </c>
      <c r="N93" s="7">
        <f t="shared" si="41"/>
        <v>0</v>
      </c>
      <c r="O93" s="7">
        <f t="shared" si="42"/>
        <v>0</v>
      </c>
      <c r="P93" s="7">
        <f t="shared" si="43"/>
        <v>0</v>
      </c>
      <c r="Q93" s="6">
        <f t="shared" si="44"/>
        <v>0</v>
      </c>
      <c r="R93" s="7">
        <f t="shared" si="45"/>
        <v>0</v>
      </c>
      <c r="S93" s="2">
        <f t="shared" si="29"/>
        <v>0</v>
      </c>
      <c r="T93" s="80">
        <f t="shared" si="30"/>
        <v>0</v>
      </c>
      <c r="U93" s="79">
        <f t="shared" si="31"/>
        <v>0</v>
      </c>
      <c r="V93" s="80">
        <f t="shared" si="32"/>
        <v>0</v>
      </c>
      <c r="W93" s="80">
        <f t="shared" si="33"/>
        <v>0</v>
      </c>
      <c r="X93">
        <f t="shared" si="46"/>
        <v>0</v>
      </c>
      <c r="Y93" s="35">
        <f t="shared" si="34"/>
        <v>0</v>
      </c>
      <c r="Z93" s="35">
        <f t="shared" si="35"/>
        <v>0</v>
      </c>
      <c r="AA93" s="42">
        <f t="shared" si="47"/>
        <v>0</v>
      </c>
      <c r="AB93" s="42">
        <f t="shared" si="36"/>
        <v>0</v>
      </c>
    </row>
    <row r="94" spans="2:28" x14ac:dyDescent="0.25">
      <c r="B94">
        <v>92</v>
      </c>
      <c r="C94" s="35">
        <f t="shared" si="37"/>
        <v>0</v>
      </c>
      <c r="D94" s="46">
        <f>IF(AB93&gt;0,ROUND(PMT(EvalSheet!$F$92/12,EvalSheet!$F$96*12,-C94),5),0)</f>
        <v>0</v>
      </c>
      <c r="E94" s="6">
        <f t="shared" si="38"/>
        <v>0</v>
      </c>
      <c r="F94" s="2">
        <f t="shared" si="24"/>
        <v>0</v>
      </c>
      <c r="G94" s="80">
        <f t="shared" si="25"/>
        <v>0</v>
      </c>
      <c r="H94" s="79">
        <f t="shared" si="26"/>
        <v>0</v>
      </c>
      <c r="I94" s="80">
        <f t="shared" si="27"/>
        <v>0</v>
      </c>
      <c r="J94" s="80">
        <f t="shared" si="28"/>
        <v>0</v>
      </c>
      <c r="K94" s="6">
        <f t="shared" si="39"/>
        <v>0</v>
      </c>
      <c r="L94" s="7">
        <v>0</v>
      </c>
      <c r="M94" s="7">
        <f t="shared" si="40"/>
        <v>0</v>
      </c>
      <c r="N94" s="7">
        <f t="shared" si="41"/>
        <v>0</v>
      </c>
      <c r="O94" s="7">
        <f t="shared" si="42"/>
        <v>0</v>
      </c>
      <c r="P94" s="7">
        <f t="shared" si="43"/>
        <v>0</v>
      </c>
      <c r="Q94" s="6">
        <f t="shared" si="44"/>
        <v>0</v>
      </c>
      <c r="R94" s="7">
        <f t="shared" si="45"/>
        <v>0</v>
      </c>
      <c r="S94" s="2">
        <f t="shared" si="29"/>
        <v>0</v>
      </c>
      <c r="T94" s="80">
        <f t="shared" si="30"/>
        <v>0</v>
      </c>
      <c r="U94" s="79">
        <f t="shared" si="31"/>
        <v>0</v>
      </c>
      <c r="V94" s="80">
        <f t="shared" si="32"/>
        <v>0</v>
      </c>
      <c r="W94" s="80">
        <f t="shared" si="33"/>
        <v>0</v>
      </c>
      <c r="X94">
        <f t="shared" si="46"/>
        <v>0</v>
      </c>
      <c r="Y94" s="35">
        <f t="shared" si="34"/>
        <v>0</v>
      </c>
      <c r="Z94" s="35">
        <f t="shared" si="35"/>
        <v>0</v>
      </c>
      <c r="AA94" s="42">
        <f t="shared" si="47"/>
        <v>0</v>
      </c>
      <c r="AB94" s="42">
        <f t="shared" si="36"/>
        <v>0</v>
      </c>
    </row>
    <row r="95" spans="2:28" x14ac:dyDescent="0.25">
      <c r="B95">
        <v>93</v>
      </c>
      <c r="C95" s="35">
        <f t="shared" si="37"/>
        <v>0</v>
      </c>
      <c r="D95" s="46">
        <f>IF(AB94&gt;0,ROUND(PMT(EvalSheet!$F$92/12,EvalSheet!$F$96*12,-C95),5),0)</f>
        <v>0</v>
      </c>
      <c r="E95" s="6">
        <f t="shared" si="38"/>
        <v>0</v>
      </c>
      <c r="F95" s="2">
        <f t="shared" si="24"/>
        <v>0</v>
      </c>
      <c r="G95" s="80">
        <f t="shared" si="25"/>
        <v>0</v>
      </c>
      <c r="H95" s="79">
        <f t="shared" si="26"/>
        <v>0</v>
      </c>
      <c r="I95" s="80">
        <f t="shared" si="27"/>
        <v>0</v>
      </c>
      <c r="J95" s="80">
        <f t="shared" si="28"/>
        <v>0</v>
      </c>
      <c r="K95" s="6">
        <f t="shared" si="39"/>
        <v>0</v>
      </c>
      <c r="L95" s="7">
        <v>0</v>
      </c>
      <c r="M95" s="7">
        <f t="shared" si="40"/>
        <v>0</v>
      </c>
      <c r="N95" s="7">
        <f t="shared" si="41"/>
        <v>0</v>
      </c>
      <c r="O95" s="7">
        <f t="shared" si="42"/>
        <v>0</v>
      </c>
      <c r="P95" s="7">
        <f t="shared" si="43"/>
        <v>0</v>
      </c>
      <c r="Q95" s="6">
        <f t="shared" si="44"/>
        <v>0</v>
      </c>
      <c r="R95" s="7">
        <f t="shared" si="45"/>
        <v>0</v>
      </c>
      <c r="S95" s="2">
        <f t="shared" si="29"/>
        <v>0</v>
      </c>
      <c r="T95" s="80">
        <f t="shared" si="30"/>
        <v>0</v>
      </c>
      <c r="U95" s="79">
        <f t="shared" si="31"/>
        <v>0</v>
      </c>
      <c r="V95" s="80">
        <f t="shared" si="32"/>
        <v>0</v>
      </c>
      <c r="W95" s="80">
        <f t="shared" si="33"/>
        <v>0</v>
      </c>
      <c r="X95">
        <f t="shared" si="46"/>
        <v>0</v>
      </c>
      <c r="Y95" s="35">
        <f t="shared" si="34"/>
        <v>0</v>
      </c>
      <c r="Z95" s="35">
        <f t="shared" si="35"/>
        <v>0</v>
      </c>
      <c r="AA95" s="42">
        <f t="shared" si="47"/>
        <v>0</v>
      </c>
      <c r="AB95" s="42">
        <f t="shared" si="36"/>
        <v>0</v>
      </c>
    </row>
    <row r="96" spans="2:28" x14ac:dyDescent="0.25">
      <c r="B96">
        <v>94</v>
      </c>
      <c r="C96" s="35">
        <f t="shared" si="37"/>
        <v>0</v>
      </c>
      <c r="D96" s="46">
        <f>IF(AB95&gt;0,ROUND(PMT(EvalSheet!$F$92/12,EvalSheet!$F$96*12,-C96),5),0)</f>
        <v>0</v>
      </c>
      <c r="E96" s="6">
        <f t="shared" si="38"/>
        <v>0</v>
      </c>
      <c r="F96" s="2">
        <f t="shared" si="24"/>
        <v>0</v>
      </c>
      <c r="G96" s="80">
        <f t="shared" si="25"/>
        <v>0</v>
      </c>
      <c r="H96" s="79">
        <f t="shared" si="26"/>
        <v>0</v>
      </c>
      <c r="I96" s="80">
        <f t="shared" si="27"/>
        <v>0</v>
      </c>
      <c r="J96" s="80">
        <f t="shared" si="28"/>
        <v>0</v>
      </c>
      <c r="K96" s="6">
        <f t="shared" si="39"/>
        <v>0</v>
      </c>
      <c r="L96" s="7">
        <v>0</v>
      </c>
      <c r="M96" s="7">
        <f t="shared" si="40"/>
        <v>0</v>
      </c>
      <c r="N96" s="7">
        <f t="shared" si="41"/>
        <v>0</v>
      </c>
      <c r="O96" s="7">
        <f t="shared" si="42"/>
        <v>0</v>
      </c>
      <c r="P96" s="7">
        <f t="shared" si="43"/>
        <v>0</v>
      </c>
      <c r="Q96" s="6">
        <f t="shared" si="44"/>
        <v>0</v>
      </c>
      <c r="R96" s="7">
        <f t="shared" si="45"/>
        <v>0</v>
      </c>
      <c r="S96" s="2">
        <f t="shared" si="29"/>
        <v>0</v>
      </c>
      <c r="T96" s="80">
        <f t="shared" si="30"/>
        <v>0</v>
      </c>
      <c r="U96" s="79">
        <f t="shared" si="31"/>
        <v>0</v>
      </c>
      <c r="V96" s="80">
        <f t="shared" si="32"/>
        <v>0</v>
      </c>
      <c r="W96" s="80">
        <f t="shared" si="33"/>
        <v>0</v>
      </c>
      <c r="X96">
        <f t="shared" si="46"/>
        <v>0</v>
      </c>
      <c r="Y96" s="35">
        <f t="shared" si="34"/>
        <v>0</v>
      </c>
      <c r="Z96" s="35">
        <f t="shared" si="35"/>
        <v>0</v>
      </c>
      <c r="AA96" s="42">
        <f t="shared" si="47"/>
        <v>0</v>
      </c>
      <c r="AB96" s="42">
        <f t="shared" si="36"/>
        <v>0</v>
      </c>
    </row>
    <row r="97" spans="2:28" x14ac:dyDescent="0.25">
      <c r="B97">
        <v>95</v>
      </c>
      <c r="C97" s="35">
        <f t="shared" si="37"/>
        <v>0</v>
      </c>
      <c r="D97" s="46">
        <f>IF(AB96&gt;0,ROUND(PMT(EvalSheet!$F$92/12,EvalSheet!$F$96*12,-C97),5),0)</f>
        <v>0</v>
      </c>
      <c r="E97" s="6">
        <f t="shared" si="38"/>
        <v>0</v>
      </c>
      <c r="F97" s="2">
        <f t="shared" si="24"/>
        <v>0</v>
      </c>
      <c r="G97" s="80">
        <f t="shared" si="25"/>
        <v>0</v>
      </c>
      <c r="H97" s="79">
        <f t="shared" si="26"/>
        <v>0</v>
      </c>
      <c r="I97" s="80">
        <f t="shared" si="27"/>
        <v>0</v>
      </c>
      <c r="J97" s="80">
        <f t="shared" si="28"/>
        <v>0</v>
      </c>
      <c r="K97" s="6">
        <f t="shared" si="39"/>
        <v>0</v>
      </c>
      <c r="L97" s="7">
        <v>0</v>
      </c>
      <c r="M97" s="7">
        <f t="shared" si="40"/>
        <v>0</v>
      </c>
      <c r="N97" s="7">
        <f t="shared" si="41"/>
        <v>0</v>
      </c>
      <c r="O97" s="7">
        <f t="shared" si="42"/>
        <v>0</v>
      </c>
      <c r="P97" s="7">
        <f t="shared" si="43"/>
        <v>0</v>
      </c>
      <c r="Q97" s="6">
        <f t="shared" si="44"/>
        <v>0</v>
      </c>
      <c r="R97" s="7">
        <f t="shared" si="45"/>
        <v>0</v>
      </c>
      <c r="S97" s="2">
        <f t="shared" si="29"/>
        <v>0</v>
      </c>
      <c r="T97" s="80">
        <f t="shared" si="30"/>
        <v>0</v>
      </c>
      <c r="U97" s="79">
        <f t="shared" si="31"/>
        <v>0</v>
      </c>
      <c r="V97" s="80">
        <f t="shared" si="32"/>
        <v>0</v>
      </c>
      <c r="W97" s="80">
        <f t="shared" si="33"/>
        <v>0</v>
      </c>
      <c r="X97">
        <f t="shared" si="46"/>
        <v>0</v>
      </c>
      <c r="Y97" s="35">
        <f t="shared" si="34"/>
        <v>0</v>
      </c>
      <c r="Z97" s="35">
        <f t="shared" si="35"/>
        <v>0</v>
      </c>
      <c r="AA97" s="42">
        <f t="shared" si="47"/>
        <v>0</v>
      </c>
      <c r="AB97" s="42">
        <f t="shared" si="36"/>
        <v>0</v>
      </c>
    </row>
    <row r="98" spans="2:28" x14ac:dyDescent="0.25">
      <c r="B98">
        <v>96</v>
      </c>
      <c r="C98" s="35">
        <f t="shared" si="37"/>
        <v>0</v>
      </c>
      <c r="D98" s="46">
        <f>IF(AB97&gt;0,ROUND(PMT(EvalSheet!$F$92/12,EvalSheet!$F$96*12,-C98),5),0)</f>
        <v>0</v>
      </c>
      <c r="E98" s="6">
        <f t="shared" si="38"/>
        <v>0</v>
      </c>
      <c r="F98" s="2">
        <f t="shared" si="24"/>
        <v>0</v>
      </c>
      <c r="G98" s="80">
        <f t="shared" si="25"/>
        <v>0</v>
      </c>
      <c r="H98" s="79">
        <f t="shared" si="26"/>
        <v>0</v>
      </c>
      <c r="I98" s="80">
        <f t="shared" si="27"/>
        <v>0</v>
      </c>
      <c r="J98" s="80">
        <f t="shared" si="28"/>
        <v>0</v>
      </c>
      <c r="K98" s="6">
        <f t="shared" si="39"/>
        <v>0</v>
      </c>
      <c r="L98" s="7">
        <v>0</v>
      </c>
      <c r="M98" s="7">
        <f t="shared" si="40"/>
        <v>0</v>
      </c>
      <c r="N98" s="7">
        <f t="shared" si="41"/>
        <v>0</v>
      </c>
      <c r="O98" s="7">
        <f t="shared" si="42"/>
        <v>0</v>
      </c>
      <c r="P98" s="7">
        <f t="shared" si="43"/>
        <v>0</v>
      </c>
      <c r="Q98" s="6">
        <f t="shared" si="44"/>
        <v>0</v>
      </c>
      <c r="R98" s="7">
        <f t="shared" si="45"/>
        <v>0</v>
      </c>
      <c r="S98" s="2">
        <f t="shared" si="29"/>
        <v>0</v>
      </c>
      <c r="T98" s="80">
        <f t="shared" si="30"/>
        <v>0</v>
      </c>
      <c r="U98" s="79">
        <f t="shared" si="31"/>
        <v>0</v>
      </c>
      <c r="V98" s="80">
        <f t="shared" si="32"/>
        <v>0</v>
      </c>
      <c r="W98" s="80">
        <f t="shared" si="33"/>
        <v>0</v>
      </c>
      <c r="X98">
        <f t="shared" si="46"/>
        <v>0</v>
      </c>
      <c r="Y98" s="35">
        <f t="shared" si="34"/>
        <v>0</v>
      </c>
      <c r="Z98" s="35">
        <f t="shared" si="35"/>
        <v>0</v>
      </c>
      <c r="AA98" s="42">
        <f t="shared" si="47"/>
        <v>0</v>
      </c>
      <c r="AB98" s="42">
        <f t="shared" si="36"/>
        <v>0</v>
      </c>
    </row>
    <row r="99" spans="2:28" x14ac:dyDescent="0.25">
      <c r="B99">
        <v>97</v>
      </c>
      <c r="C99" s="35">
        <f t="shared" si="37"/>
        <v>0</v>
      </c>
      <c r="D99" s="46">
        <f>IF(AB98&gt;0,ROUND(PMT(EvalSheet!$F$92/12,EvalSheet!$F$96*12,-C99),5),0)</f>
        <v>0</v>
      </c>
      <c r="E99" s="6">
        <f t="shared" si="38"/>
        <v>0</v>
      </c>
      <c r="F99" s="2">
        <f t="shared" si="24"/>
        <v>0</v>
      </c>
      <c r="G99" s="80">
        <f t="shared" si="25"/>
        <v>0</v>
      </c>
      <c r="H99" s="79">
        <f t="shared" si="26"/>
        <v>0</v>
      </c>
      <c r="I99" s="80">
        <f t="shared" si="27"/>
        <v>0</v>
      </c>
      <c r="J99" s="80">
        <f t="shared" si="28"/>
        <v>0</v>
      </c>
      <c r="K99" s="6">
        <f t="shared" si="39"/>
        <v>0</v>
      </c>
      <c r="L99" s="7">
        <v>0</v>
      </c>
      <c r="M99" s="7">
        <f t="shared" si="40"/>
        <v>0</v>
      </c>
      <c r="N99" s="7">
        <f t="shared" si="41"/>
        <v>0</v>
      </c>
      <c r="O99" s="7">
        <f t="shared" si="42"/>
        <v>0</v>
      </c>
      <c r="P99" s="7">
        <f t="shared" si="43"/>
        <v>0</v>
      </c>
      <c r="Q99" s="6">
        <f t="shared" si="44"/>
        <v>0</v>
      </c>
      <c r="R99" s="7">
        <f t="shared" si="45"/>
        <v>0</v>
      </c>
      <c r="S99" s="2">
        <f t="shared" si="29"/>
        <v>0</v>
      </c>
      <c r="T99" s="80">
        <f t="shared" si="30"/>
        <v>0</v>
      </c>
      <c r="U99" s="79">
        <f t="shared" si="31"/>
        <v>0</v>
      </c>
      <c r="V99" s="80">
        <f t="shared" si="32"/>
        <v>0</v>
      </c>
      <c r="W99" s="80">
        <f t="shared" si="33"/>
        <v>0</v>
      </c>
      <c r="X99">
        <f t="shared" si="46"/>
        <v>0</v>
      </c>
      <c r="Y99" s="35">
        <f t="shared" si="34"/>
        <v>0</v>
      </c>
      <c r="Z99" s="35">
        <f t="shared" si="35"/>
        <v>0</v>
      </c>
      <c r="AA99" s="42">
        <f t="shared" si="47"/>
        <v>0</v>
      </c>
      <c r="AB99" s="42">
        <f t="shared" si="36"/>
        <v>0</v>
      </c>
    </row>
    <row r="100" spans="2:28" x14ac:dyDescent="0.25">
      <c r="B100">
        <v>98</v>
      </c>
      <c r="C100" s="35">
        <f t="shared" si="37"/>
        <v>0</v>
      </c>
      <c r="D100" s="46">
        <f>IF(AB99&gt;0,ROUND(PMT(EvalSheet!$F$92/12,EvalSheet!$F$96*12,-C100),5),0)</f>
        <v>0</v>
      </c>
      <c r="E100" s="6">
        <f t="shared" si="38"/>
        <v>0</v>
      </c>
      <c r="F100" s="2">
        <f t="shared" si="24"/>
        <v>0</v>
      </c>
      <c r="G100" s="80">
        <f t="shared" si="25"/>
        <v>0</v>
      </c>
      <c r="H100" s="79">
        <f t="shared" si="26"/>
        <v>0</v>
      </c>
      <c r="I100" s="80">
        <f t="shared" si="27"/>
        <v>0</v>
      </c>
      <c r="J100" s="80">
        <f t="shared" si="28"/>
        <v>0</v>
      </c>
      <c r="K100" s="6">
        <f t="shared" si="39"/>
        <v>0</v>
      </c>
      <c r="L100" s="7">
        <v>0</v>
      </c>
      <c r="M100" s="7">
        <f t="shared" si="40"/>
        <v>0</v>
      </c>
      <c r="N100" s="7">
        <f t="shared" si="41"/>
        <v>0</v>
      </c>
      <c r="O100" s="7">
        <f t="shared" si="42"/>
        <v>0</v>
      </c>
      <c r="P100" s="7">
        <f t="shared" si="43"/>
        <v>0</v>
      </c>
      <c r="Q100" s="6">
        <f t="shared" si="44"/>
        <v>0</v>
      </c>
      <c r="R100" s="7">
        <f t="shared" si="45"/>
        <v>0</v>
      </c>
      <c r="S100" s="2">
        <f t="shared" si="29"/>
        <v>0</v>
      </c>
      <c r="T100" s="80">
        <f t="shared" si="30"/>
        <v>0</v>
      </c>
      <c r="U100" s="79">
        <f t="shared" si="31"/>
        <v>0</v>
      </c>
      <c r="V100" s="80">
        <f t="shared" si="32"/>
        <v>0</v>
      </c>
      <c r="W100" s="80">
        <f t="shared" si="33"/>
        <v>0</v>
      </c>
      <c r="X100">
        <f t="shared" si="46"/>
        <v>0</v>
      </c>
      <c r="Y100" s="35">
        <f t="shared" si="34"/>
        <v>0</v>
      </c>
      <c r="Z100" s="35">
        <f t="shared" si="35"/>
        <v>0</v>
      </c>
      <c r="AA100" s="42">
        <f t="shared" si="47"/>
        <v>0</v>
      </c>
      <c r="AB100" s="42">
        <f t="shared" si="36"/>
        <v>0</v>
      </c>
    </row>
    <row r="101" spans="2:28" x14ac:dyDescent="0.25">
      <c r="B101">
        <v>99</v>
      </c>
      <c r="C101" s="35">
        <f t="shared" si="37"/>
        <v>0</v>
      </c>
      <c r="D101" s="46">
        <f>IF(AB100&gt;0,ROUND(PMT(EvalSheet!$F$92/12,EvalSheet!$F$96*12,-C101),5),0)</f>
        <v>0</v>
      </c>
      <c r="E101" s="6">
        <f t="shared" si="38"/>
        <v>0</v>
      </c>
      <c r="F101" s="2">
        <f t="shared" si="24"/>
        <v>0</v>
      </c>
      <c r="G101" s="80">
        <f t="shared" si="25"/>
        <v>0</v>
      </c>
      <c r="H101" s="79">
        <f t="shared" si="26"/>
        <v>0</v>
      </c>
      <c r="I101" s="80">
        <f t="shared" si="27"/>
        <v>0</v>
      </c>
      <c r="J101" s="80">
        <f t="shared" si="28"/>
        <v>0</v>
      </c>
      <c r="K101" s="6">
        <f t="shared" si="39"/>
        <v>0</v>
      </c>
      <c r="L101" s="7">
        <v>0</v>
      </c>
      <c r="M101" s="7">
        <f t="shared" si="40"/>
        <v>0</v>
      </c>
      <c r="N101" s="7">
        <f t="shared" si="41"/>
        <v>0</v>
      </c>
      <c r="O101" s="7">
        <f t="shared" si="42"/>
        <v>0</v>
      </c>
      <c r="P101" s="7">
        <f t="shared" si="43"/>
        <v>0</v>
      </c>
      <c r="Q101" s="6">
        <f t="shared" si="44"/>
        <v>0</v>
      </c>
      <c r="R101" s="7">
        <f t="shared" si="45"/>
        <v>0</v>
      </c>
      <c r="S101" s="2">
        <f t="shared" si="29"/>
        <v>0</v>
      </c>
      <c r="T101" s="80">
        <f t="shared" si="30"/>
        <v>0</v>
      </c>
      <c r="U101" s="79">
        <f t="shared" si="31"/>
        <v>0</v>
      </c>
      <c r="V101" s="80">
        <f t="shared" si="32"/>
        <v>0</v>
      </c>
      <c r="W101" s="80">
        <f t="shared" si="33"/>
        <v>0</v>
      </c>
      <c r="X101">
        <f t="shared" si="46"/>
        <v>0</v>
      </c>
      <c r="Y101" s="35">
        <f t="shared" si="34"/>
        <v>0</v>
      </c>
      <c r="Z101" s="35">
        <f t="shared" si="35"/>
        <v>0</v>
      </c>
      <c r="AA101" s="42">
        <f t="shared" si="47"/>
        <v>0</v>
      </c>
      <c r="AB101" s="42">
        <f t="shared" si="36"/>
        <v>0</v>
      </c>
    </row>
    <row r="102" spans="2:28" x14ac:dyDescent="0.25">
      <c r="B102">
        <v>100</v>
      </c>
      <c r="C102" s="35">
        <f t="shared" si="37"/>
        <v>0</v>
      </c>
      <c r="D102" s="46">
        <f>IF(AB101&gt;0,ROUND(PMT(EvalSheet!$F$92/12,EvalSheet!$F$96*12,-C102),5),0)</f>
        <v>0</v>
      </c>
      <c r="E102" s="6">
        <f t="shared" si="38"/>
        <v>0</v>
      </c>
      <c r="F102" s="2">
        <f t="shared" si="24"/>
        <v>0</v>
      </c>
      <c r="G102" s="80">
        <f t="shared" si="25"/>
        <v>0</v>
      </c>
      <c r="H102" s="79">
        <f t="shared" si="26"/>
        <v>0</v>
      </c>
      <c r="I102" s="80">
        <f t="shared" si="27"/>
        <v>0</v>
      </c>
      <c r="J102" s="80">
        <f t="shared" si="28"/>
        <v>0</v>
      </c>
      <c r="K102" s="6">
        <f t="shared" si="39"/>
        <v>0</v>
      </c>
      <c r="L102" s="7">
        <v>0</v>
      </c>
      <c r="M102" s="7">
        <f t="shared" si="40"/>
        <v>0</v>
      </c>
      <c r="N102" s="7">
        <f t="shared" si="41"/>
        <v>0</v>
      </c>
      <c r="O102" s="7">
        <f t="shared" si="42"/>
        <v>0</v>
      </c>
      <c r="P102" s="7">
        <f t="shared" si="43"/>
        <v>0</v>
      </c>
      <c r="Q102" s="6">
        <f t="shared" si="44"/>
        <v>0</v>
      </c>
      <c r="R102" s="7">
        <f t="shared" si="45"/>
        <v>0</v>
      </c>
      <c r="S102" s="2">
        <f t="shared" si="29"/>
        <v>0</v>
      </c>
      <c r="T102" s="80">
        <f t="shared" si="30"/>
        <v>0</v>
      </c>
      <c r="U102" s="79">
        <f t="shared" si="31"/>
        <v>0</v>
      </c>
      <c r="V102" s="80">
        <f t="shared" si="32"/>
        <v>0</v>
      </c>
      <c r="W102" s="80">
        <f t="shared" si="33"/>
        <v>0</v>
      </c>
      <c r="X102">
        <f t="shared" si="46"/>
        <v>0</v>
      </c>
      <c r="Y102" s="35">
        <f t="shared" si="34"/>
        <v>0</v>
      </c>
      <c r="Z102" s="35">
        <f t="shared" si="35"/>
        <v>0</v>
      </c>
      <c r="AA102" s="42">
        <f t="shared" si="47"/>
        <v>0</v>
      </c>
      <c r="AB102" s="42">
        <f t="shared" si="36"/>
        <v>0</v>
      </c>
    </row>
    <row r="103" spans="2:28" x14ac:dyDescent="0.25">
      <c r="B103">
        <v>101</v>
      </c>
      <c r="C103" s="35">
        <f t="shared" si="37"/>
        <v>0</v>
      </c>
      <c r="D103" s="46">
        <f>IF(AB102&gt;0,ROUND(PMT(EvalSheet!$F$92/12,EvalSheet!$F$96*12,-C103),5),0)</f>
        <v>0</v>
      </c>
      <c r="E103" s="6">
        <f t="shared" si="38"/>
        <v>0</v>
      </c>
      <c r="F103" s="2">
        <f t="shared" si="24"/>
        <v>0</v>
      </c>
      <c r="G103" s="80">
        <f t="shared" si="25"/>
        <v>0</v>
      </c>
      <c r="H103" s="79">
        <f t="shared" si="26"/>
        <v>0</v>
      </c>
      <c r="I103" s="80">
        <f t="shared" si="27"/>
        <v>0</v>
      </c>
      <c r="J103" s="80">
        <f t="shared" si="28"/>
        <v>0</v>
      </c>
      <c r="K103" s="6">
        <f t="shared" si="39"/>
        <v>0</v>
      </c>
      <c r="L103" s="7">
        <v>0</v>
      </c>
      <c r="M103" s="7">
        <f t="shared" si="40"/>
        <v>0</v>
      </c>
      <c r="N103" s="7">
        <f t="shared" si="41"/>
        <v>0</v>
      </c>
      <c r="O103" s="7">
        <f t="shared" si="42"/>
        <v>0</v>
      </c>
      <c r="P103" s="7">
        <f t="shared" si="43"/>
        <v>0</v>
      </c>
      <c r="Q103" s="6">
        <f t="shared" si="44"/>
        <v>0</v>
      </c>
      <c r="R103" s="7">
        <f t="shared" si="45"/>
        <v>0</v>
      </c>
      <c r="S103" s="2">
        <f t="shared" si="29"/>
        <v>0</v>
      </c>
      <c r="T103" s="80">
        <f t="shared" si="30"/>
        <v>0</v>
      </c>
      <c r="U103" s="79">
        <f t="shared" si="31"/>
        <v>0</v>
      </c>
      <c r="V103" s="80">
        <f t="shared" si="32"/>
        <v>0</v>
      </c>
      <c r="W103" s="80">
        <f t="shared" si="33"/>
        <v>0</v>
      </c>
      <c r="X103">
        <f t="shared" si="46"/>
        <v>0</v>
      </c>
      <c r="Y103" s="35">
        <f t="shared" si="34"/>
        <v>0</v>
      </c>
      <c r="Z103" s="35">
        <f t="shared" si="35"/>
        <v>0</v>
      </c>
      <c r="AA103" s="42">
        <f t="shared" si="47"/>
        <v>0</v>
      </c>
      <c r="AB103" s="42">
        <f t="shared" si="36"/>
        <v>0</v>
      </c>
    </row>
    <row r="104" spans="2:28" x14ac:dyDescent="0.25">
      <c r="B104">
        <v>102</v>
      </c>
      <c r="C104" s="35">
        <f t="shared" si="37"/>
        <v>0</v>
      </c>
      <c r="D104" s="46">
        <f>IF(AB103&gt;0,ROUND(PMT(EvalSheet!$F$92/12,EvalSheet!$F$96*12,-C104),5),0)</f>
        <v>0</v>
      </c>
      <c r="E104" s="6">
        <f t="shared" si="38"/>
        <v>0</v>
      </c>
      <c r="F104" s="2">
        <f t="shared" si="24"/>
        <v>0</v>
      </c>
      <c r="G104" s="80">
        <f t="shared" si="25"/>
        <v>0</v>
      </c>
      <c r="H104" s="79">
        <f t="shared" si="26"/>
        <v>0</v>
      </c>
      <c r="I104" s="80">
        <f t="shared" si="27"/>
        <v>0</v>
      </c>
      <c r="J104" s="80">
        <f t="shared" si="28"/>
        <v>0</v>
      </c>
      <c r="K104" s="6">
        <f t="shared" si="39"/>
        <v>0</v>
      </c>
      <c r="L104" s="7">
        <v>0</v>
      </c>
      <c r="M104" s="7">
        <f t="shared" si="40"/>
        <v>0</v>
      </c>
      <c r="N104" s="7">
        <f t="shared" si="41"/>
        <v>0</v>
      </c>
      <c r="O104" s="7">
        <f t="shared" si="42"/>
        <v>0</v>
      </c>
      <c r="P104" s="7">
        <f t="shared" si="43"/>
        <v>0</v>
      </c>
      <c r="Q104" s="6">
        <f t="shared" si="44"/>
        <v>0</v>
      </c>
      <c r="R104" s="7">
        <f t="shared" si="45"/>
        <v>0</v>
      </c>
      <c r="S104" s="2">
        <f t="shared" si="29"/>
        <v>0</v>
      </c>
      <c r="T104" s="80">
        <f t="shared" si="30"/>
        <v>0</v>
      </c>
      <c r="U104" s="79">
        <f t="shared" si="31"/>
        <v>0</v>
      </c>
      <c r="V104" s="80">
        <f t="shared" si="32"/>
        <v>0</v>
      </c>
      <c r="W104" s="80">
        <f t="shared" si="33"/>
        <v>0</v>
      </c>
      <c r="X104">
        <f t="shared" si="46"/>
        <v>0</v>
      </c>
      <c r="Y104" s="35">
        <f t="shared" si="34"/>
        <v>0</v>
      </c>
      <c r="Z104" s="35">
        <f t="shared" si="35"/>
        <v>0</v>
      </c>
      <c r="AA104" s="42">
        <f t="shared" si="47"/>
        <v>0</v>
      </c>
      <c r="AB104" s="42">
        <f t="shared" si="36"/>
        <v>0</v>
      </c>
    </row>
    <row r="105" spans="2:28" x14ac:dyDescent="0.25">
      <c r="B105">
        <v>103</v>
      </c>
      <c r="C105" s="35">
        <f t="shared" si="37"/>
        <v>0</v>
      </c>
      <c r="D105" s="46">
        <f>IF(AB104&gt;0,ROUND(PMT(EvalSheet!$F$92/12,EvalSheet!$F$96*12,-C105),5),0)</f>
        <v>0</v>
      </c>
      <c r="E105" s="6">
        <f t="shared" si="38"/>
        <v>0</v>
      </c>
      <c r="F105" s="2">
        <f t="shared" si="24"/>
        <v>0</v>
      </c>
      <c r="G105" s="80">
        <f t="shared" si="25"/>
        <v>0</v>
      </c>
      <c r="H105" s="79">
        <f t="shared" si="26"/>
        <v>0</v>
      </c>
      <c r="I105" s="80">
        <f t="shared" si="27"/>
        <v>0</v>
      </c>
      <c r="J105" s="80">
        <f t="shared" si="28"/>
        <v>0</v>
      </c>
      <c r="K105" s="6">
        <f t="shared" si="39"/>
        <v>0</v>
      </c>
      <c r="L105" s="7">
        <v>0</v>
      </c>
      <c r="M105" s="7">
        <f t="shared" si="40"/>
        <v>0</v>
      </c>
      <c r="N105" s="7">
        <f t="shared" si="41"/>
        <v>0</v>
      </c>
      <c r="O105" s="7">
        <f t="shared" si="42"/>
        <v>0</v>
      </c>
      <c r="P105" s="7">
        <f t="shared" si="43"/>
        <v>0</v>
      </c>
      <c r="Q105" s="6">
        <f t="shared" si="44"/>
        <v>0</v>
      </c>
      <c r="R105" s="7">
        <f t="shared" si="45"/>
        <v>0</v>
      </c>
      <c r="S105" s="2">
        <f t="shared" si="29"/>
        <v>0</v>
      </c>
      <c r="T105" s="80">
        <f t="shared" si="30"/>
        <v>0</v>
      </c>
      <c r="U105" s="79">
        <f t="shared" si="31"/>
        <v>0</v>
      </c>
      <c r="V105" s="80">
        <f t="shared" si="32"/>
        <v>0</v>
      </c>
      <c r="W105" s="80">
        <f t="shared" si="33"/>
        <v>0</v>
      </c>
      <c r="X105">
        <f t="shared" si="46"/>
        <v>0</v>
      </c>
      <c r="Y105" s="35">
        <f t="shared" si="34"/>
        <v>0</v>
      </c>
      <c r="Z105" s="35">
        <f t="shared" si="35"/>
        <v>0</v>
      </c>
      <c r="AA105" s="42">
        <f t="shared" si="47"/>
        <v>0</v>
      </c>
      <c r="AB105" s="42">
        <f t="shared" si="36"/>
        <v>0</v>
      </c>
    </row>
    <row r="106" spans="2:28" x14ac:dyDescent="0.25">
      <c r="B106">
        <v>104</v>
      </c>
      <c r="C106" s="35">
        <f t="shared" si="37"/>
        <v>0</v>
      </c>
      <c r="D106" s="46">
        <f>IF(AB105&gt;0,ROUND(PMT(EvalSheet!$F$92/12,EvalSheet!$F$96*12,-C106),5),0)</f>
        <v>0</v>
      </c>
      <c r="E106" s="6">
        <f t="shared" si="38"/>
        <v>0</v>
      </c>
      <c r="F106" s="2">
        <f t="shared" si="24"/>
        <v>0</v>
      </c>
      <c r="G106" s="80">
        <f t="shared" si="25"/>
        <v>0</v>
      </c>
      <c r="H106" s="79">
        <f t="shared" si="26"/>
        <v>0</v>
      </c>
      <c r="I106" s="80">
        <f t="shared" si="27"/>
        <v>0</v>
      </c>
      <c r="J106" s="80">
        <f t="shared" si="28"/>
        <v>0</v>
      </c>
      <c r="K106" s="6">
        <f t="shared" si="39"/>
        <v>0</v>
      </c>
      <c r="L106" s="7">
        <v>0</v>
      </c>
      <c r="M106" s="7">
        <f t="shared" si="40"/>
        <v>0</v>
      </c>
      <c r="N106" s="7">
        <f t="shared" si="41"/>
        <v>0</v>
      </c>
      <c r="O106" s="7">
        <f t="shared" si="42"/>
        <v>0</v>
      </c>
      <c r="P106" s="7">
        <f t="shared" si="43"/>
        <v>0</v>
      </c>
      <c r="Q106" s="6">
        <f t="shared" si="44"/>
        <v>0</v>
      </c>
      <c r="R106" s="7">
        <f t="shared" si="45"/>
        <v>0</v>
      </c>
      <c r="S106" s="2">
        <f t="shared" si="29"/>
        <v>0</v>
      </c>
      <c r="T106" s="80">
        <f t="shared" si="30"/>
        <v>0</v>
      </c>
      <c r="U106" s="79">
        <f t="shared" si="31"/>
        <v>0</v>
      </c>
      <c r="V106" s="80">
        <f t="shared" si="32"/>
        <v>0</v>
      </c>
      <c r="W106" s="80">
        <f t="shared" si="33"/>
        <v>0</v>
      </c>
      <c r="X106">
        <f t="shared" si="46"/>
        <v>0</v>
      </c>
      <c r="Y106" s="35">
        <f t="shared" si="34"/>
        <v>0</v>
      </c>
      <c r="Z106" s="35">
        <f t="shared" si="35"/>
        <v>0</v>
      </c>
      <c r="AA106" s="42">
        <f t="shared" si="47"/>
        <v>0</v>
      </c>
      <c r="AB106" s="42">
        <f t="shared" si="36"/>
        <v>0</v>
      </c>
    </row>
    <row r="107" spans="2:28" x14ac:dyDescent="0.25">
      <c r="B107">
        <v>105</v>
      </c>
      <c r="C107" s="35">
        <f t="shared" si="37"/>
        <v>0</v>
      </c>
      <c r="D107" s="46">
        <f>IF(AB106&gt;0,ROUND(PMT(EvalSheet!$F$92/12,EvalSheet!$F$96*12,-C107),5),0)</f>
        <v>0</v>
      </c>
      <c r="E107" s="6">
        <f t="shared" si="38"/>
        <v>0</v>
      </c>
      <c r="F107" s="2">
        <f t="shared" si="24"/>
        <v>0</v>
      </c>
      <c r="G107" s="80">
        <f t="shared" si="25"/>
        <v>0</v>
      </c>
      <c r="H107" s="79">
        <f t="shared" si="26"/>
        <v>0</v>
      </c>
      <c r="I107" s="80">
        <f t="shared" si="27"/>
        <v>0</v>
      </c>
      <c r="J107" s="80">
        <f t="shared" si="28"/>
        <v>0</v>
      </c>
      <c r="K107" s="6">
        <f t="shared" si="39"/>
        <v>0</v>
      </c>
      <c r="L107" s="7">
        <v>0</v>
      </c>
      <c r="M107" s="7">
        <f t="shared" si="40"/>
        <v>0</v>
      </c>
      <c r="N107" s="7">
        <f t="shared" si="41"/>
        <v>0</v>
      </c>
      <c r="O107" s="7">
        <f t="shared" si="42"/>
        <v>0</v>
      </c>
      <c r="P107" s="7">
        <f t="shared" si="43"/>
        <v>0</v>
      </c>
      <c r="Q107" s="6">
        <f t="shared" si="44"/>
        <v>0</v>
      </c>
      <c r="R107" s="7">
        <f t="shared" si="45"/>
        <v>0</v>
      </c>
      <c r="S107" s="2">
        <f t="shared" si="29"/>
        <v>0</v>
      </c>
      <c r="T107" s="80">
        <f t="shared" si="30"/>
        <v>0</v>
      </c>
      <c r="U107" s="79">
        <f t="shared" si="31"/>
        <v>0</v>
      </c>
      <c r="V107" s="80">
        <f t="shared" si="32"/>
        <v>0</v>
      </c>
      <c r="W107" s="80">
        <f t="shared" si="33"/>
        <v>0</v>
      </c>
      <c r="X107">
        <f t="shared" si="46"/>
        <v>0</v>
      </c>
      <c r="Y107" s="35">
        <f t="shared" si="34"/>
        <v>0</v>
      </c>
      <c r="Z107" s="35">
        <f t="shared" si="35"/>
        <v>0</v>
      </c>
      <c r="AA107" s="42">
        <f t="shared" si="47"/>
        <v>0</v>
      </c>
      <c r="AB107" s="42">
        <f t="shared" si="36"/>
        <v>0</v>
      </c>
    </row>
    <row r="108" spans="2:28" x14ac:dyDescent="0.25">
      <c r="B108">
        <v>106</v>
      </c>
      <c r="C108" s="35">
        <f t="shared" si="37"/>
        <v>0</v>
      </c>
      <c r="D108" s="46">
        <f>IF(AB107&gt;0,ROUND(PMT(EvalSheet!$F$92/12,EvalSheet!$F$96*12,-C108),5),0)</f>
        <v>0</v>
      </c>
      <c r="E108" s="6">
        <f t="shared" si="38"/>
        <v>0</v>
      </c>
      <c r="F108" s="2">
        <f t="shared" si="24"/>
        <v>0</v>
      </c>
      <c r="G108" s="80">
        <f t="shared" si="25"/>
        <v>0</v>
      </c>
      <c r="H108" s="79">
        <f t="shared" si="26"/>
        <v>0</v>
      </c>
      <c r="I108" s="80">
        <f t="shared" si="27"/>
        <v>0</v>
      </c>
      <c r="J108" s="80">
        <f t="shared" si="28"/>
        <v>0</v>
      </c>
      <c r="K108" s="6">
        <f t="shared" si="39"/>
        <v>0</v>
      </c>
      <c r="L108" s="7">
        <v>0</v>
      </c>
      <c r="M108" s="7">
        <f t="shared" si="40"/>
        <v>0</v>
      </c>
      <c r="N108" s="7">
        <f t="shared" si="41"/>
        <v>0</v>
      </c>
      <c r="O108" s="7">
        <f t="shared" si="42"/>
        <v>0</v>
      </c>
      <c r="P108" s="7">
        <f t="shared" si="43"/>
        <v>0</v>
      </c>
      <c r="Q108" s="6">
        <f t="shared" si="44"/>
        <v>0</v>
      </c>
      <c r="R108" s="7">
        <f t="shared" si="45"/>
        <v>0</v>
      </c>
      <c r="S108" s="2">
        <f t="shared" si="29"/>
        <v>0</v>
      </c>
      <c r="T108" s="80">
        <f t="shared" si="30"/>
        <v>0</v>
      </c>
      <c r="U108" s="79">
        <f t="shared" si="31"/>
        <v>0</v>
      </c>
      <c r="V108" s="80">
        <f t="shared" si="32"/>
        <v>0</v>
      </c>
      <c r="W108" s="80">
        <f t="shared" si="33"/>
        <v>0</v>
      </c>
      <c r="X108">
        <f t="shared" si="46"/>
        <v>0</v>
      </c>
      <c r="Y108" s="35">
        <f t="shared" si="34"/>
        <v>0</v>
      </c>
      <c r="Z108" s="35">
        <f t="shared" si="35"/>
        <v>0</v>
      </c>
      <c r="AA108" s="42">
        <f t="shared" si="47"/>
        <v>0</v>
      </c>
      <c r="AB108" s="42">
        <f t="shared" si="36"/>
        <v>0</v>
      </c>
    </row>
    <row r="109" spans="2:28" x14ac:dyDescent="0.25">
      <c r="B109">
        <v>107</v>
      </c>
      <c r="C109" s="35">
        <f t="shared" si="37"/>
        <v>0</v>
      </c>
      <c r="D109" s="46">
        <f>IF(AB108&gt;0,ROUND(PMT(EvalSheet!$F$92/12,EvalSheet!$F$96*12,-C109),5),0)</f>
        <v>0</v>
      </c>
      <c r="E109" s="6">
        <f t="shared" si="38"/>
        <v>0</v>
      </c>
      <c r="F109" s="2">
        <f t="shared" si="24"/>
        <v>0</v>
      </c>
      <c r="G109" s="80">
        <f t="shared" si="25"/>
        <v>0</v>
      </c>
      <c r="H109" s="79">
        <f t="shared" si="26"/>
        <v>0</v>
      </c>
      <c r="I109" s="80">
        <f t="shared" si="27"/>
        <v>0</v>
      </c>
      <c r="J109" s="80">
        <f t="shared" si="28"/>
        <v>0</v>
      </c>
      <c r="K109" s="6">
        <f t="shared" si="39"/>
        <v>0</v>
      </c>
      <c r="L109" s="7">
        <v>0</v>
      </c>
      <c r="M109" s="7">
        <f t="shared" si="40"/>
        <v>0</v>
      </c>
      <c r="N109" s="7">
        <f t="shared" si="41"/>
        <v>0</v>
      </c>
      <c r="O109" s="7">
        <f t="shared" si="42"/>
        <v>0</v>
      </c>
      <c r="P109" s="7">
        <f t="shared" si="43"/>
        <v>0</v>
      </c>
      <c r="Q109" s="6">
        <f t="shared" si="44"/>
        <v>0</v>
      </c>
      <c r="R109" s="7">
        <f t="shared" si="45"/>
        <v>0</v>
      </c>
      <c r="S109" s="2">
        <f t="shared" si="29"/>
        <v>0</v>
      </c>
      <c r="T109" s="80">
        <f t="shared" si="30"/>
        <v>0</v>
      </c>
      <c r="U109" s="79">
        <f t="shared" si="31"/>
        <v>0</v>
      </c>
      <c r="V109" s="80">
        <f t="shared" si="32"/>
        <v>0</v>
      </c>
      <c r="W109" s="80">
        <f t="shared" si="33"/>
        <v>0</v>
      </c>
      <c r="X109">
        <f t="shared" si="46"/>
        <v>0</v>
      </c>
      <c r="Y109" s="35">
        <f t="shared" si="34"/>
        <v>0</v>
      </c>
      <c r="Z109" s="35">
        <f t="shared" si="35"/>
        <v>0</v>
      </c>
      <c r="AA109" s="42">
        <f t="shared" si="47"/>
        <v>0</v>
      </c>
      <c r="AB109" s="42">
        <f t="shared" si="36"/>
        <v>0</v>
      </c>
    </row>
    <row r="110" spans="2:28" x14ac:dyDescent="0.25">
      <c r="B110">
        <v>108</v>
      </c>
      <c r="C110" s="35">
        <f t="shared" si="37"/>
        <v>0</v>
      </c>
      <c r="D110" s="46">
        <f>IF(AB109&gt;0,ROUND(PMT(EvalSheet!$F$92/12,EvalSheet!$F$96*12,-C110),5),0)</f>
        <v>0</v>
      </c>
      <c r="E110" s="6">
        <f t="shared" si="38"/>
        <v>0</v>
      </c>
      <c r="F110" s="2">
        <f t="shared" si="24"/>
        <v>0</v>
      </c>
      <c r="G110" s="80">
        <f t="shared" si="25"/>
        <v>0</v>
      </c>
      <c r="H110" s="79">
        <f t="shared" si="26"/>
        <v>0</v>
      </c>
      <c r="I110" s="80">
        <f t="shared" si="27"/>
        <v>0</v>
      </c>
      <c r="J110" s="80">
        <f t="shared" si="28"/>
        <v>0</v>
      </c>
      <c r="K110" s="6">
        <f t="shared" si="39"/>
        <v>0</v>
      </c>
      <c r="L110" s="7">
        <v>0</v>
      </c>
      <c r="M110" s="7">
        <f t="shared" si="40"/>
        <v>0</v>
      </c>
      <c r="N110" s="7">
        <f t="shared" si="41"/>
        <v>0</v>
      </c>
      <c r="O110" s="7">
        <f t="shared" si="42"/>
        <v>0</v>
      </c>
      <c r="P110" s="7">
        <f t="shared" si="43"/>
        <v>0</v>
      </c>
      <c r="Q110" s="6">
        <f t="shared" si="44"/>
        <v>0</v>
      </c>
      <c r="R110" s="7">
        <f t="shared" si="45"/>
        <v>0</v>
      </c>
      <c r="S110" s="2">
        <f t="shared" si="29"/>
        <v>0</v>
      </c>
      <c r="T110" s="80">
        <f t="shared" si="30"/>
        <v>0</v>
      </c>
      <c r="U110" s="79">
        <f t="shared" si="31"/>
        <v>0</v>
      </c>
      <c r="V110" s="80">
        <f t="shared" si="32"/>
        <v>0</v>
      </c>
      <c r="W110" s="80">
        <f t="shared" si="33"/>
        <v>0</v>
      </c>
      <c r="X110">
        <f t="shared" si="46"/>
        <v>0</v>
      </c>
      <c r="Y110" s="35">
        <f t="shared" si="34"/>
        <v>0</v>
      </c>
      <c r="Z110" s="35">
        <f t="shared" si="35"/>
        <v>0</v>
      </c>
      <c r="AA110" s="42">
        <f t="shared" si="47"/>
        <v>0</v>
      </c>
      <c r="AB110" s="42">
        <f t="shared" si="36"/>
        <v>0</v>
      </c>
    </row>
    <row r="111" spans="2:28" x14ac:dyDescent="0.25">
      <c r="B111">
        <v>109</v>
      </c>
      <c r="C111" s="35">
        <f t="shared" si="37"/>
        <v>0</v>
      </c>
      <c r="D111" s="46">
        <f>IF(AB110&gt;0,ROUND(PMT(EvalSheet!$F$92/12,EvalSheet!$F$96*12,-C111),5),0)</f>
        <v>0</v>
      </c>
      <c r="E111" s="6">
        <f t="shared" si="38"/>
        <v>0</v>
      </c>
      <c r="F111" s="2">
        <f t="shared" si="24"/>
        <v>0</v>
      </c>
      <c r="G111" s="80">
        <f t="shared" si="25"/>
        <v>0</v>
      </c>
      <c r="H111" s="79">
        <f t="shared" si="26"/>
        <v>0</v>
      </c>
      <c r="I111" s="80">
        <f t="shared" si="27"/>
        <v>0</v>
      </c>
      <c r="J111" s="80">
        <f t="shared" si="28"/>
        <v>0</v>
      </c>
      <c r="K111" s="6">
        <f t="shared" si="39"/>
        <v>0</v>
      </c>
      <c r="L111" s="7">
        <v>0</v>
      </c>
      <c r="M111" s="7">
        <f t="shared" si="40"/>
        <v>0</v>
      </c>
      <c r="N111" s="7">
        <f t="shared" si="41"/>
        <v>0</v>
      </c>
      <c r="O111" s="7">
        <f t="shared" si="42"/>
        <v>0</v>
      </c>
      <c r="P111" s="7">
        <f t="shared" si="43"/>
        <v>0</v>
      </c>
      <c r="Q111" s="6">
        <f t="shared" si="44"/>
        <v>0</v>
      </c>
      <c r="R111" s="7">
        <f t="shared" si="45"/>
        <v>0</v>
      </c>
      <c r="S111" s="2">
        <f t="shared" si="29"/>
        <v>0</v>
      </c>
      <c r="T111" s="80">
        <f t="shared" si="30"/>
        <v>0</v>
      </c>
      <c r="U111" s="79">
        <f t="shared" si="31"/>
        <v>0</v>
      </c>
      <c r="V111" s="80">
        <f t="shared" si="32"/>
        <v>0</v>
      </c>
      <c r="W111" s="80">
        <f t="shared" si="33"/>
        <v>0</v>
      </c>
      <c r="X111">
        <f t="shared" si="46"/>
        <v>0</v>
      </c>
      <c r="Y111" s="35">
        <f t="shared" si="34"/>
        <v>0</v>
      </c>
      <c r="Z111" s="35">
        <f t="shared" si="35"/>
        <v>0</v>
      </c>
      <c r="AA111" s="42">
        <f t="shared" si="47"/>
        <v>0</v>
      </c>
      <c r="AB111" s="42">
        <f t="shared" si="36"/>
        <v>0</v>
      </c>
    </row>
    <row r="112" spans="2:28" x14ac:dyDescent="0.25">
      <c r="B112">
        <v>110</v>
      </c>
      <c r="C112" s="35">
        <f t="shared" si="37"/>
        <v>0</v>
      </c>
      <c r="D112" s="46">
        <f>IF(AB111&gt;0,ROUND(PMT(EvalSheet!$F$92/12,EvalSheet!$F$96*12,-C112),5),0)</f>
        <v>0</v>
      </c>
      <c r="E112" s="6">
        <f t="shared" si="38"/>
        <v>0</v>
      </c>
      <c r="F112" s="2">
        <f t="shared" si="24"/>
        <v>0</v>
      </c>
      <c r="G112" s="80">
        <f t="shared" si="25"/>
        <v>0</v>
      </c>
      <c r="H112" s="79">
        <f t="shared" si="26"/>
        <v>0</v>
      </c>
      <c r="I112" s="80">
        <f t="shared" si="27"/>
        <v>0</v>
      </c>
      <c r="J112" s="80">
        <f t="shared" si="28"/>
        <v>0</v>
      </c>
      <c r="K112" s="6">
        <f t="shared" si="39"/>
        <v>0</v>
      </c>
      <c r="L112" s="7">
        <v>0</v>
      </c>
      <c r="M112" s="7">
        <f t="shared" si="40"/>
        <v>0</v>
      </c>
      <c r="N112" s="7">
        <f t="shared" si="41"/>
        <v>0</v>
      </c>
      <c r="O112" s="7">
        <f t="shared" si="42"/>
        <v>0</v>
      </c>
      <c r="P112" s="7">
        <f t="shared" si="43"/>
        <v>0</v>
      </c>
      <c r="Q112" s="6">
        <f t="shared" si="44"/>
        <v>0</v>
      </c>
      <c r="R112" s="7">
        <f t="shared" si="45"/>
        <v>0</v>
      </c>
      <c r="S112" s="2">
        <f t="shared" si="29"/>
        <v>0</v>
      </c>
      <c r="T112" s="80">
        <f t="shared" si="30"/>
        <v>0</v>
      </c>
      <c r="U112" s="79">
        <f t="shared" si="31"/>
        <v>0</v>
      </c>
      <c r="V112" s="80">
        <f t="shared" si="32"/>
        <v>0</v>
      </c>
      <c r="W112" s="80">
        <f t="shared" si="33"/>
        <v>0</v>
      </c>
      <c r="X112">
        <f t="shared" si="46"/>
        <v>0</v>
      </c>
      <c r="Y112" s="35">
        <f t="shared" si="34"/>
        <v>0</v>
      </c>
      <c r="Z112" s="35">
        <f t="shared" si="35"/>
        <v>0</v>
      </c>
      <c r="AA112" s="42">
        <f t="shared" si="47"/>
        <v>0</v>
      </c>
      <c r="AB112" s="42">
        <f t="shared" si="36"/>
        <v>0</v>
      </c>
    </row>
    <row r="113" spans="2:28" x14ac:dyDescent="0.25">
      <c r="B113">
        <v>111</v>
      </c>
      <c r="C113" s="35">
        <f t="shared" si="37"/>
        <v>0</v>
      </c>
      <c r="D113" s="46">
        <f>IF(AB112&gt;0,ROUND(PMT(EvalSheet!$F$92/12,EvalSheet!$F$96*12,-C113),5),0)</f>
        <v>0</v>
      </c>
      <c r="E113" s="6">
        <f t="shared" si="38"/>
        <v>0</v>
      </c>
      <c r="F113" s="2">
        <f t="shared" si="24"/>
        <v>0</v>
      </c>
      <c r="G113" s="80">
        <f t="shared" si="25"/>
        <v>0</v>
      </c>
      <c r="H113" s="79">
        <f t="shared" si="26"/>
        <v>0</v>
      </c>
      <c r="I113" s="80">
        <f t="shared" si="27"/>
        <v>0</v>
      </c>
      <c r="J113" s="80">
        <f t="shared" si="28"/>
        <v>0</v>
      </c>
      <c r="K113" s="6">
        <f t="shared" si="39"/>
        <v>0</v>
      </c>
      <c r="L113" s="7">
        <v>0</v>
      </c>
      <c r="M113" s="7">
        <f t="shared" si="40"/>
        <v>0</v>
      </c>
      <c r="N113" s="7">
        <f t="shared" si="41"/>
        <v>0</v>
      </c>
      <c r="O113" s="7">
        <f t="shared" si="42"/>
        <v>0</v>
      </c>
      <c r="P113" s="7">
        <f t="shared" si="43"/>
        <v>0</v>
      </c>
      <c r="Q113" s="6">
        <f t="shared" si="44"/>
        <v>0</v>
      </c>
      <c r="R113" s="7">
        <f t="shared" si="45"/>
        <v>0</v>
      </c>
      <c r="S113" s="2">
        <f t="shared" si="29"/>
        <v>0</v>
      </c>
      <c r="T113" s="80">
        <f t="shared" si="30"/>
        <v>0</v>
      </c>
      <c r="U113" s="79">
        <f t="shared" si="31"/>
        <v>0</v>
      </c>
      <c r="V113" s="80">
        <f t="shared" si="32"/>
        <v>0</v>
      </c>
      <c r="W113" s="80">
        <f t="shared" si="33"/>
        <v>0</v>
      </c>
      <c r="X113">
        <f t="shared" si="46"/>
        <v>0</v>
      </c>
      <c r="Y113" s="35">
        <f t="shared" si="34"/>
        <v>0</v>
      </c>
      <c r="Z113" s="35">
        <f t="shared" si="35"/>
        <v>0</v>
      </c>
      <c r="AA113" s="42">
        <f t="shared" si="47"/>
        <v>0</v>
      </c>
      <c r="AB113" s="42">
        <f t="shared" si="36"/>
        <v>0</v>
      </c>
    </row>
    <row r="114" spans="2:28" x14ac:dyDescent="0.25">
      <c r="B114">
        <v>112</v>
      </c>
      <c r="C114" s="35">
        <f t="shared" si="37"/>
        <v>0</v>
      </c>
      <c r="D114" s="46">
        <f>IF(AB113&gt;0,ROUND(PMT(EvalSheet!$F$92/12,EvalSheet!$F$96*12,-C114),5),0)</f>
        <v>0</v>
      </c>
      <c r="E114" s="6">
        <f t="shared" si="38"/>
        <v>0</v>
      </c>
      <c r="F114" s="2">
        <f t="shared" si="24"/>
        <v>0</v>
      </c>
      <c r="G114" s="80">
        <f t="shared" si="25"/>
        <v>0</v>
      </c>
      <c r="H114" s="79">
        <f t="shared" si="26"/>
        <v>0</v>
      </c>
      <c r="I114" s="80">
        <f t="shared" si="27"/>
        <v>0</v>
      </c>
      <c r="J114" s="80">
        <f t="shared" si="28"/>
        <v>0</v>
      </c>
      <c r="K114" s="6">
        <f t="shared" si="39"/>
        <v>0</v>
      </c>
      <c r="L114" s="7">
        <v>0</v>
      </c>
      <c r="M114" s="7">
        <f t="shared" si="40"/>
        <v>0</v>
      </c>
      <c r="N114" s="7">
        <f t="shared" si="41"/>
        <v>0</v>
      </c>
      <c r="O114" s="7">
        <f t="shared" si="42"/>
        <v>0</v>
      </c>
      <c r="P114" s="7">
        <f t="shared" si="43"/>
        <v>0</v>
      </c>
      <c r="Q114" s="6">
        <f t="shared" si="44"/>
        <v>0</v>
      </c>
      <c r="R114" s="7">
        <f t="shared" si="45"/>
        <v>0</v>
      </c>
      <c r="S114" s="2">
        <f t="shared" si="29"/>
        <v>0</v>
      </c>
      <c r="T114" s="80">
        <f t="shared" si="30"/>
        <v>0</v>
      </c>
      <c r="U114" s="79">
        <f t="shared" si="31"/>
        <v>0</v>
      </c>
      <c r="V114" s="80">
        <f t="shared" si="32"/>
        <v>0</v>
      </c>
      <c r="W114" s="80">
        <f t="shared" si="33"/>
        <v>0</v>
      </c>
      <c r="X114">
        <f t="shared" si="46"/>
        <v>0</v>
      </c>
      <c r="Y114" s="35">
        <f t="shared" si="34"/>
        <v>0</v>
      </c>
      <c r="Z114" s="35">
        <f t="shared" si="35"/>
        <v>0</v>
      </c>
      <c r="AA114" s="42">
        <f t="shared" si="47"/>
        <v>0</v>
      </c>
      <c r="AB114" s="42">
        <f t="shared" si="36"/>
        <v>0</v>
      </c>
    </row>
    <row r="115" spans="2:28" x14ac:dyDescent="0.25">
      <c r="B115">
        <v>113</v>
      </c>
      <c r="C115" s="35">
        <f t="shared" si="37"/>
        <v>0</v>
      </c>
      <c r="D115" s="46">
        <f>IF(AB114&gt;0,ROUND(PMT(EvalSheet!$F$92/12,EvalSheet!$F$96*12,-C115),5),0)</f>
        <v>0</v>
      </c>
      <c r="E115" s="6">
        <f t="shared" si="38"/>
        <v>0</v>
      </c>
      <c r="F115" s="2">
        <f t="shared" si="24"/>
        <v>0</v>
      </c>
      <c r="G115" s="80">
        <f t="shared" si="25"/>
        <v>0</v>
      </c>
      <c r="H115" s="79">
        <f t="shared" si="26"/>
        <v>0</v>
      </c>
      <c r="I115" s="80">
        <f t="shared" si="27"/>
        <v>0</v>
      </c>
      <c r="J115" s="80">
        <f t="shared" si="28"/>
        <v>0</v>
      </c>
      <c r="K115" s="6">
        <f t="shared" si="39"/>
        <v>0</v>
      </c>
      <c r="L115" s="7">
        <v>0</v>
      </c>
      <c r="M115" s="7">
        <f t="shared" si="40"/>
        <v>0</v>
      </c>
      <c r="N115" s="7">
        <f t="shared" si="41"/>
        <v>0</v>
      </c>
      <c r="O115" s="7">
        <f t="shared" si="42"/>
        <v>0</v>
      </c>
      <c r="P115" s="7">
        <f t="shared" si="43"/>
        <v>0</v>
      </c>
      <c r="Q115" s="6">
        <f t="shared" si="44"/>
        <v>0</v>
      </c>
      <c r="R115" s="7">
        <f t="shared" si="45"/>
        <v>0</v>
      </c>
      <c r="S115" s="2">
        <f t="shared" si="29"/>
        <v>0</v>
      </c>
      <c r="T115" s="80">
        <f t="shared" si="30"/>
        <v>0</v>
      </c>
      <c r="U115" s="79">
        <f t="shared" si="31"/>
        <v>0</v>
      </c>
      <c r="V115" s="80">
        <f t="shared" si="32"/>
        <v>0</v>
      </c>
      <c r="W115" s="80">
        <f t="shared" si="33"/>
        <v>0</v>
      </c>
      <c r="X115">
        <f t="shared" si="46"/>
        <v>0</v>
      </c>
      <c r="Y115" s="35">
        <f t="shared" si="34"/>
        <v>0</v>
      </c>
      <c r="Z115" s="35">
        <f t="shared" si="35"/>
        <v>0</v>
      </c>
      <c r="AA115" s="42">
        <f t="shared" si="47"/>
        <v>0</v>
      </c>
      <c r="AB115" s="42">
        <f t="shared" si="36"/>
        <v>0</v>
      </c>
    </row>
    <row r="116" spans="2:28" x14ac:dyDescent="0.25">
      <c r="B116">
        <v>114</v>
      </c>
      <c r="C116" s="35">
        <f t="shared" si="37"/>
        <v>0</v>
      </c>
      <c r="D116" s="46">
        <f>IF(AB115&gt;0,ROUND(PMT(EvalSheet!$F$92/12,EvalSheet!$F$96*12,-C116),5),0)</f>
        <v>0</v>
      </c>
      <c r="E116" s="6">
        <f t="shared" si="38"/>
        <v>0</v>
      </c>
      <c r="F116" s="2">
        <f t="shared" si="24"/>
        <v>0</v>
      </c>
      <c r="G116" s="80">
        <f t="shared" si="25"/>
        <v>0</v>
      </c>
      <c r="H116" s="79">
        <f t="shared" si="26"/>
        <v>0</v>
      </c>
      <c r="I116" s="80">
        <f t="shared" si="27"/>
        <v>0</v>
      </c>
      <c r="J116" s="80">
        <f t="shared" si="28"/>
        <v>0</v>
      </c>
      <c r="K116" s="6">
        <f t="shared" si="39"/>
        <v>0</v>
      </c>
      <c r="L116" s="7">
        <v>0</v>
      </c>
      <c r="M116" s="7">
        <f t="shared" si="40"/>
        <v>0</v>
      </c>
      <c r="N116" s="7">
        <f t="shared" si="41"/>
        <v>0</v>
      </c>
      <c r="O116" s="7">
        <f t="shared" si="42"/>
        <v>0</v>
      </c>
      <c r="P116" s="7">
        <f t="shared" si="43"/>
        <v>0</v>
      </c>
      <c r="Q116" s="6">
        <f t="shared" si="44"/>
        <v>0</v>
      </c>
      <c r="R116" s="7">
        <f t="shared" si="45"/>
        <v>0</v>
      </c>
      <c r="S116" s="2">
        <f t="shared" si="29"/>
        <v>0</v>
      </c>
      <c r="T116" s="80">
        <f t="shared" si="30"/>
        <v>0</v>
      </c>
      <c r="U116" s="79">
        <f t="shared" si="31"/>
        <v>0</v>
      </c>
      <c r="V116" s="80">
        <f t="shared" si="32"/>
        <v>0</v>
      </c>
      <c r="W116" s="80">
        <f t="shared" si="33"/>
        <v>0</v>
      </c>
      <c r="X116">
        <f t="shared" si="46"/>
        <v>0</v>
      </c>
      <c r="Y116" s="35">
        <f t="shared" si="34"/>
        <v>0</v>
      </c>
      <c r="Z116" s="35">
        <f t="shared" si="35"/>
        <v>0</v>
      </c>
      <c r="AA116" s="42">
        <f t="shared" si="47"/>
        <v>0</v>
      </c>
      <c r="AB116" s="42">
        <f t="shared" si="36"/>
        <v>0</v>
      </c>
    </row>
    <row r="117" spans="2:28" x14ac:dyDescent="0.25">
      <c r="B117">
        <v>115</v>
      </c>
      <c r="C117" s="35">
        <f t="shared" si="37"/>
        <v>0</v>
      </c>
      <c r="D117" s="46">
        <f>IF(AB116&gt;0,ROUND(PMT(EvalSheet!$F$92/12,EvalSheet!$F$96*12,-C117),5),0)</f>
        <v>0</v>
      </c>
      <c r="E117" s="6">
        <f t="shared" si="38"/>
        <v>0</v>
      </c>
      <c r="F117" s="2">
        <f t="shared" si="24"/>
        <v>0</v>
      </c>
      <c r="G117" s="80">
        <f t="shared" si="25"/>
        <v>0</v>
      </c>
      <c r="H117" s="79">
        <f t="shared" si="26"/>
        <v>0</v>
      </c>
      <c r="I117" s="80">
        <f t="shared" si="27"/>
        <v>0</v>
      </c>
      <c r="J117" s="80">
        <f t="shared" si="28"/>
        <v>0</v>
      </c>
      <c r="K117" s="6">
        <f t="shared" si="39"/>
        <v>0</v>
      </c>
      <c r="L117" s="7">
        <v>0</v>
      </c>
      <c r="M117" s="7">
        <f t="shared" si="40"/>
        <v>0</v>
      </c>
      <c r="N117" s="7">
        <f t="shared" si="41"/>
        <v>0</v>
      </c>
      <c r="O117" s="7">
        <f t="shared" si="42"/>
        <v>0</v>
      </c>
      <c r="P117" s="7">
        <f t="shared" si="43"/>
        <v>0</v>
      </c>
      <c r="Q117" s="6">
        <f t="shared" si="44"/>
        <v>0</v>
      </c>
      <c r="R117" s="7">
        <f t="shared" si="45"/>
        <v>0</v>
      </c>
      <c r="S117" s="2">
        <f t="shared" si="29"/>
        <v>0</v>
      </c>
      <c r="T117" s="80">
        <f t="shared" si="30"/>
        <v>0</v>
      </c>
      <c r="U117" s="79">
        <f t="shared" si="31"/>
        <v>0</v>
      </c>
      <c r="V117" s="80">
        <f t="shared" si="32"/>
        <v>0</v>
      </c>
      <c r="W117" s="80">
        <f t="shared" si="33"/>
        <v>0</v>
      </c>
      <c r="X117">
        <f t="shared" si="46"/>
        <v>0</v>
      </c>
      <c r="Y117" s="35">
        <f t="shared" si="34"/>
        <v>0</v>
      </c>
      <c r="Z117" s="35">
        <f t="shared" si="35"/>
        <v>0</v>
      </c>
      <c r="AA117" s="42">
        <f t="shared" si="47"/>
        <v>0</v>
      </c>
      <c r="AB117" s="42">
        <f t="shared" si="36"/>
        <v>0</v>
      </c>
    </row>
    <row r="118" spans="2:28" x14ac:dyDescent="0.25">
      <c r="B118">
        <v>116</v>
      </c>
      <c r="C118" s="35">
        <f t="shared" si="37"/>
        <v>0</v>
      </c>
      <c r="D118" s="46">
        <f>IF(AB117&gt;0,ROUND(PMT(EvalSheet!$F$92/12,EvalSheet!$F$96*12,-C118),5),0)</f>
        <v>0</v>
      </c>
      <c r="E118" s="6">
        <f t="shared" si="38"/>
        <v>0</v>
      </c>
      <c r="F118" s="2">
        <f t="shared" si="24"/>
        <v>0</v>
      </c>
      <c r="G118" s="80">
        <f t="shared" si="25"/>
        <v>0</v>
      </c>
      <c r="H118" s="79">
        <f t="shared" si="26"/>
        <v>0</v>
      </c>
      <c r="I118" s="80">
        <f t="shared" si="27"/>
        <v>0</v>
      </c>
      <c r="J118" s="80">
        <f t="shared" si="28"/>
        <v>0</v>
      </c>
      <c r="K118" s="6">
        <f t="shared" si="39"/>
        <v>0</v>
      </c>
      <c r="L118" s="7">
        <v>0</v>
      </c>
      <c r="M118" s="7">
        <f t="shared" si="40"/>
        <v>0</v>
      </c>
      <c r="N118" s="7">
        <f t="shared" si="41"/>
        <v>0</v>
      </c>
      <c r="O118" s="7">
        <f t="shared" si="42"/>
        <v>0</v>
      </c>
      <c r="P118" s="7">
        <f t="shared" si="43"/>
        <v>0</v>
      </c>
      <c r="Q118" s="6">
        <f t="shared" si="44"/>
        <v>0</v>
      </c>
      <c r="R118" s="7">
        <f t="shared" si="45"/>
        <v>0</v>
      </c>
      <c r="S118" s="2">
        <f t="shared" si="29"/>
        <v>0</v>
      </c>
      <c r="T118" s="80">
        <f t="shared" si="30"/>
        <v>0</v>
      </c>
      <c r="U118" s="79">
        <f t="shared" si="31"/>
        <v>0</v>
      </c>
      <c r="V118" s="80">
        <f t="shared" si="32"/>
        <v>0</v>
      </c>
      <c r="W118" s="80">
        <f t="shared" si="33"/>
        <v>0</v>
      </c>
      <c r="X118">
        <f t="shared" si="46"/>
        <v>0</v>
      </c>
      <c r="Y118" s="35">
        <f t="shared" si="34"/>
        <v>0</v>
      </c>
      <c r="Z118" s="35">
        <f t="shared" si="35"/>
        <v>0</v>
      </c>
      <c r="AA118" s="42">
        <f t="shared" si="47"/>
        <v>0</v>
      </c>
      <c r="AB118" s="42">
        <f t="shared" si="36"/>
        <v>0</v>
      </c>
    </row>
    <row r="119" spans="2:28" x14ac:dyDescent="0.25">
      <c r="B119">
        <v>117</v>
      </c>
      <c r="C119" s="35">
        <f t="shared" si="37"/>
        <v>0</v>
      </c>
      <c r="D119" s="46">
        <f>IF(AB118&gt;0,ROUND(PMT(EvalSheet!$F$92/12,EvalSheet!$F$96*12,-C119),5),0)</f>
        <v>0</v>
      </c>
      <c r="E119" s="6">
        <f t="shared" si="38"/>
        <v>0</v>
      </c>
      <c r="F119" s="2">
        <f t="shared" si="24"/>
        <v>0</v>
      </c>
      <c r="G119" s="80">
        <f t="shared" si="25"/>
        <v>0</v>
      </c>
      <c r="H119" s="79">
        <f t="shared" si="26"/>
        <v>0</v>
      </c>
      <c r="I119" s="80">
        <f t="shared" si="27"/>
        <v>0</v>
      </c>
      <c r="J119" s="80">
        <f t="shared" si="28"/>
        <v>0</v>
      </c>
      <c r="K119" s="6">
        <f t="shared" si="39"/>
        <v>0</v>
      </c>
      <c r="L119" s="7">
        <v>0</v>
      </c>
      <c r="M119" s="7">
        <f t="shared" si="40"/>
        <v>0</v>
      </c>
      <c r="N119" s="7">
        <f t="shared" si="41"/>
        <v>0</v>
      </c>
      <c r="O119" s="7">
        <f t="shared" si="42"/>
        <v>0</v>
      </c>
      <c r="P119" s="7">
        <f t="shared" si="43"/>
        <v>0</v>
      </c>
      <c r="Q119" s="6">
        <f t="shared" si="44"/>
        <v>0</v>
      </c>
      <c r="R119" s="7">
        <f t="shared" si="45"/>
        <v>0</v>
      </c>
      <c r="S119" s="2">
        <f t="shared" si="29"/>
        <v>0</v>
      </c>
      <c r="T119" s="80">
        <f t="shared" si="30"/>
        <v>0</v>
      </c>
      <c r="U119" s="79">
        <f t="shared" si="31"/>
        <v>0</v>
      </c>
      <c r="V119" s="80">
        <f t="shared" si="32"/>
        <v>0</v>
      </c>
      <c r="W119" s="80">
        <f t="shared" si="33"/>
        <v>0</v>
      </c>
      <c r="X119">
        <f t="shared" si="46"/>
        <v>0</v>
      </c>
      <c r="Y119" s="35">
        <f t="shared" si="34"/>
        <v>0</v>
      </c>
      <c r="Z119" s="35">
        <f t="shared" si="35"/>
        <v>0</v>
      </c>
      <c r="AA119" s="42">
        <f t="shared" si="47"/>
        <v>0</v>
      </c>
      <c r="AB119" s="42">
        <f t="shared" si="36"/>
        <v>0</v>
      </c>
    </row>
    <row r="120" spans="2:28" x14ac:dyDescent="0.25">
      <c r="B120">
        <v>118</v>
      </c>
      <c r="C120" s="35">
        <f t="shared" si="37"/>
        <v>0</v>
      </c>
      <c r="D120" s="46">
        <f>IF(AB119&gt;0,ROUND(PMT(EvalSheet!$F$92/12,EvalSheet!$F$96*12,-C120),5),0)</f>
        <v>0</v>
      </c>
      <c r="E120" s="6">
        <f t="shared" si="38"/>
        <v>0</v>
      </c>
      <c r="F120" s="2">
        <f t="shared" si="24"/>
        <v>0</v>
      </c>
      <c r="G120" s="80">
        <f t="shared" si="25"/>
        <v>0</v>
      </c>
      <c r="H120" s="79">
        <f t="shared" si="26"/>
        <v>0</v>
      </c>
      <c r="I120" s="80">
        <f t="shared" si="27"/>
        <v>0</v>
      </c>
      <c r="J120" s="80">
        <f t="shared" si="28"/>
        <v>0</v>
      </c>
      <c r="K120" s="6">
        <f t="shared" si="39"/>
        <v>0</v>
      </c>
      <c r="L120" s="7">
        <v>0</v>
      </c>
      <c r="M120" s="7">
        <f t="shared" si="40"/>
        <v>0</v>
      </c>
      <c r="N120" s="7">
        <f t="shared" si="41"/>
        <v>0</v>
      </c>
      <c r="O120" s="7">
        <f t="shared" si="42"/>
        <v>0</v>
      </c>
      <c r="P120" s="7">
        <f t="shared" si="43"/>
        <v>0</v>
      </c>
      <c r="Q120" s="6">
        <f t="shared" si="44"/>
        <v>0</v>
      </c>
      <c r="R120" s="7">
        <f t="shared" si="45"/>
        <v>0</v>
      </c>
      <c r="S120" s="2">
        <f t="shared" si="29"/>
        <v>0</v>
      </c>
      <c r="T120" s="80">
        <f t="shared" si="30"/>
        <v>0</v>
      </c>
      <c r="U120" s="79">
        <f t="shared" si="31"/>
        <v>0</v>
      </c>
      <c r="V120" s="80">
        <f t="shared" si="32"/>
        <v>0</v>
      </c>
      <c r="W120" s="80">
        <f t="shared" si="33"/>
        <v>0</v>
      </c>
      <c r="X120">
        <f t="shared" si="46"/>
        <v>0</v>
      </c>
      <c r="Y120" s="35">
        <f t="shared" si="34"/>
        <v>0</v>
      </c>
      <c r="Z120" s="35">
        <f t="shared" si="35"/>
        <v>0</v>
      </c>
      <c r="AA120" s="42">
        <f t="shared" si="47"/>
        <v>0</v>
      </c>
      <c r="AB120" s="42">
        <f t="shared" si="36"/>
        <v>0</v>
      </c>
    </row>
    <row r="121" spans="2:28" x14ac:dyDescent="0.25">
      <c r="B121">
        <v>119</v>
      </c>
      <c r="C121" s="35">
        <f t="shared" si="37"/>
        <v>0</v>
      </c>
      <c r="D121" s="46">
        <f>IF(AB120&gt;0,ROUND(PMT(EvalSheet!$F$92/12,EvalSheet!$F$96*12,-C121),5),0)</f>
        <v>0</v>
      </c>
      <c r="E121" s="6">
        <f t="shared" si="38"/>
        <v>0</v>
      </c>
      <c r="F121" s="2">
        <f t="shared" si="24"/>
        <v>0</v>
      </c>
      <c r="G121" s="80">
        <f t="shared" si="25"/>
        <v>0</v>
      </c>
      <c r="H121" s="79">
        <f t="shared" si="26"/>
        <v>0</v>
      </c>
      <c r="I121" s="80">
        <f t="shared" si="27"/>
        <v>0</v>
      </c>
      <c r="J121" s="80">
        <f t="shared" si="28"/>
        <v>0</v>
      </c>
      <c r="K121" s="6">
        <f t="shared" si="39"/>
        <v>0</v>
      </c>
      <c r="L121" s="7">
        <v>0</v>
      </c>
      <c r="M121" s="7">
        <f t="shared" si="40"/>
        <v>0</v>
      </c>
      <c r="N121" s="7">
        <f t="shared" si="41"/>
        <v>0</v>
      </c>
      <c r="O121" s="7">
        <f t="shared" si="42"/>
        <v>0</v>
      </c>
      <c r="P121" s="7">
        <f t="shared" si="43"/>
        <v>0</v>
      </c>
      <c r="Q121" s="6">
        <f t="shared" si="44"/>
        <v>0</v>
      </c>
      <c r="R121" s="7">
        <f t="shared" si="45"/>
        <v>0</v>
      </c>
      <c r="S121" s="2">
        <f t="shared" si="29"/>
        <v>0</v>
      </c>
      <c r="T121" s="80">
        <f t="shared" si="30"/>
        <v>0</v>
      </c>
      <c r="U121" s="79">
        <f t="shared" si="31"/>
        <v>0</v>
      </c>
      <c r="V121" s="80">
        <f t="shared" si="32"/>
        <v>0</v>
      </c>
      <c r="W121" s="80">
        <f t="shared" si="33"/>
        <v>0</v>
      </c>
      <c r="X121">
        <f t="shared" si="46"/>
        <v>0</v>
      </c>
      <c r="Y121" s="35">
        <f t="shared" si="34"/>
        <v>0</v>
      </c>
      <c r="Z121" s="35">
        <f t="shared" si="35"/>
        <v>0</v>
      </c>
      <c r="AA121" s="42">
        <f t="shared" si="47"/>
        <v>0</v>
      </c>
      <c r="AB121" s="42">
        <f t="shared" si="36"/>
        <v>0</v>
      </c>
    </row>
    <row r="122" spans="2:28" x14ac:dyDescent="0.25">
      <c r="B122">
        <v>120</v>
      </c>
      <c r="C122" s="35">
        <f t="shared" si="37"/>
        <v>0</v>
      </c>
      <c r="D122" s="46">
        <f>IF(AB121&gt;0,ROUND(PMT(EvalSheet!$F$92/12,EvalSheet!$F$96*12,-C122),5),0)</f>
        <v>0</v>
      </c>
      <c r="E122" s="6">
        <f t="shared" si="38"/>
        <v>0</v>
      </c>
      <c r="F122" s="2">
        <f t="shared" si="24"/>
        <v>0</v>
      </c>
      <c r="G122" s="80">
        <f t="shared" si="25"/>
        <v>0</v>
      </c>
      <c r="H122" s="79">
        <f t="shared" si="26"/>
        <v>0</v>
      </c>
      <c r="I122" s="80">
        <f t="shared" si="27"/>
        <v>0</v>
      </c>
      <c r="J122" s="80">
        <f t="shared" si="28"/>
        <v>0</v>
      </c>
      <c r="K122" s="6">
        <f t="shared" si="39"/>
        <v>0</v>
      </c>
      <c r="L122" s="7">
        <v>0</v>
      </c>
      <c r="M122" s="7">
        <f t="shared" si="40"/>
        <v>0</v>
      </c>
      <c r="N122" s="7">
        <f t="shared" si="41"/>
        <v>0</v>
      </c>
      <c r="O122" s="7">
        <f t="shared" si="42"/>
        <v>0</v>
      </c>
      <c r="P122" s="7">
        <f t="shared" si="43"/>
        <v>0</v>
      </c>
      <c r="Q122" s="6">
        <f t="shared" si="44"/>
        <v>0</v>
      </c>
      <c r="R122" s="7">
        <f t="shared" si="45"/>
        <v>0</v>
      </c>
      <c r="S122" s="2">
        <f t="shared" si="29"/>
        <v>0</v>
      </c>
      <c r="T122" s="80">
        <f t="shared" si="30"/>
        <v>0</v>
      </c>
      <c r="U122" s="79">
        <f t="shared" si="31"/>
        <v>0</v>
      </c>
      <c r="V122" s="80">
        <f t="shared" si="32"/>
        <v>0</v>
      </c>
      <c r="W122" s="80">
        <f t="shared" si="33"/>
        <v>0</v>
      </c>
      <c r="X122">
        <f t="shared" si="46"/>
        <v>0</v>
      </c>
      <c r="Y122" s="35">
        <f t="shared" si="34"/>
        <v>0</v>
      </c>
      <c r="Z122" s="35">
        <f t="shared" si="35"/>
        <v>0</v>
      </c>
      <c r="AA122" s="42">
        <f t="shared" si="47"/>
        <v>0</v>
      </c>
      <c r="AB122" s="42">
        <f t="shared" si="36"/>
        <v>0</v>
      </c>
    </row>
    <row r="123" spans="2:28" x14ac:dyDescent="0.25">
      <c r="B123">
        <v>121</v>
      </c>
      <c r="C123" s="35">
        <f t="shared" si="37"/>
        <v>0</v>
      </c>
      <c r="D123" s="46">
        <f>IF(AB122&gt;0,ROUND(PMT(EvalSheet!$F$92/12,EvalSheet!$F$96*12,-C123),5),0)</f>
        <v>0</v>
      </c>
      <c r="E123" s="6">
        <f t="shared" si="38"/>
        <v>0</v>
      </c>
      <c r="F123" s="2">
        <f t="shared" si="24"/>
        <v>0</v>
      </c>
      <c r="G123" s="80">
        <f t="shared" si="25"/>
        <v>0</v>
      </c>
      <c r="H123" s="79">
        <f t="shared" si="26"/>
        <v>0</v>
      </c>
      <c r="I123" s="80">
        <f t="shared" si="27"/>
        <v>0</v>
      </c>
      <c r="J123" s="80">
        <f t="shared" si="28"/>
        <v>0</v>
      </c>
      <c r="K123" s="6">
        <f t="shared" si="39"/>
        <v>0</v>
      </c>
      <c r="L123" s="7">
        <v>0</v>
      </c>
      <c r="M123" s="7">
        <f t="shared" si="40"/>
        <v>0</v>
      </c>
      <c r="N123" s="7">
        <f t="shared" si="41"/>
        <v>0</v>
      </c>
      <c r="O123" s="7">
        <f t="shared" si="42"/>
        <v>0</v>
      </c>
      <c r="P123" s="7">
        <f t="shared" si="43"/>
        <v>0</v>
      </c>
      <c r="Q123" s="6">
        <f t="shared" si="44"/>
        <v>0</v>
      </c>
      <c r="R123" s="7">
        <f t="shared" si="45"/>
        <v>0</v>
      </c>
      <c r="S123" s="2">
        <f t="shared" si="29"/>
        <v>0</v>
      </c>
      <c r="T123" s="80">
        <f t="shared" si="30"/>
        <v>0</v>
      </c>
      <c r="U123" s="79">
        <f t="shared" si="31"/>
        <v>0</v>
      </c>
      <c r="V123" s="80">
        <f t="shared" si="32"/>
        <v>0</v>
      </c>
      <c r="W123" s="80">
        <f t="shared" si="33"/>
        <v>0</v>
      </c>
      <c r="X123">
        <f t="shared" si="46"/>
        <v>0</v>
      </c>
      <c r="Y123" s="35">
        <f t="shared" si="34"/>
        <v>0</v>
      </c>
      <c r="Z123" s="35">
        <f t="shared" si="35"/>
        <v>0</v>
      </c>
      <c r="AA123" s="42">
        <f t="shared" si="47"/>
        <v>0</v>
      </c>
      <c r="AB123" s="42">
        <f t="shared" si="36"/>
        <v>0</v>
      </c>
    </row>
    <row r="124" spans="2:28" x14ac:dyDescent="0.25">
      <c r="B124">
        <v>122</v>
      </c>
      <c r="C124" s="35">
        <f t="shared" si="37"/>
        <v>0</v>
      </c>
      <c r="D124" s="46">
        <f>IF(AB123&gt;0,ROUND(PMT(EvalSheet!$F$92/12,EvalSheet!$F$96*12,-C124),5),0)</f>
        <v>0</v>
      </c>
      <c r="E124" s="6">
        <f t="shared" si="38"/>
        <v>0</v>
      </c>
      <c r="F124" s="2">
        <f t="shared" si="24"/>
        <v>0</v>
      </c>
      <c r="G124" s="80">
        <f t="shared" si="25"/>
        <v>0</v>
      </c>
      <c r="H124" s="79">
        <f t="shared" si="26"/>
        <v>0</v>
      </c>
      <c r="I124" s="80">
        <f t="shared" si="27"/>
        <v>0</v>
      </c>
      <c r="J124" s="80">
        <f t="shared" si="28"/>
        <v>0</v>
      </c>
      <c r="K124" s="6">
        <f t="shared" si="39"/>
        <v>0</v>
      </c>
      <c r="L124" s="7">
        <v>0</v>
      </c>
      <c r="M124" s="7">
        <f t="shared" si="40"/>
        <v>0</v>
      </c>
      <c r="N124" s="7">
        <f t="shared" si="41"/>
        <v>0</v>
      </c>
      <c r="O124" s="7">
        <f t="shared" si="42"/>
        <v>0</v>
      </c>
      <c r="P124" s="7">
        <f t="shared" si="43"/>
        <v>0</v>
      </c>
      <c r="Q124" s="6">
        <f t="shared" si="44"/>
        <v>0</v>
      </c>
      <c r="R124" s="7">
        <f t="shared" si="45"/>
        <v>0</v>
      </c>
      <c r="S124" s="2">
        <f t="shared" si="29"/>
        <v>0</v>
      </c>
      <c r="T124" s="80">
        <f t="shared" si="30"/>
        <v>0</v>
      </c>
      <c r="U124" s="79">
        <f t="shared" si="31"/>
        <v>0</v>
      </c>
      <c r="V124" s="80">
        <f t="shared" si="32"/>
        <v>0</v>
      </c>
      <c r="W124" s="80">
        <f t="shared" si="33"/>
        <v>0</v>
      </c>
      <c r="X124">
        <f t="shared" si="46"/>
        <v>0</v>
      </c>
      <c r="Y124" s="35">
        <f t="shared" si="34"/>
        <v>0</v>
      </c>
      <c r="Z124" s="35">
        <f t="shared" si="35"/>
        <v>0</v>
      </c>
      <c r="AA124" s="42">
        <f t="shared" si="47"/>
        <v>0</v>
      </c>
      <c r="AB124" s="42">
        <f t="shared" si="36"/>
        <v>0</v>
      </c>
    </row>
    <row r="125" spans="2:28" x14ac:dyDescent="0.25">
      <c r="B125">
        <v>123</v>
      </c>
      <c r="C125" s="35">
        <f t="shared" si="37"/>
        <v>0</v>
      </c>
      <c r="D125" s="46">
        <f>IF(AB124&gt;0,ROUND(PMT(EvalSheet!$F$92/12,EvalSheet!$F$96*12,-C125),5),0)</f>
        <v>0</v>
      </c>
      <c r="E125" s="6">
        <f t="shared" si="38"/>
        <v>0</v>
      </c>
      <c r="F125" s="2">
        <f t="shared" si="24"/>
        <v>0</v>
      </c>
      <c r="G125" s="80">
        <f t="shared" si="25"/>
        <v>0</v>
      </c>
      <c r="H125" s="79">
        <f t="shared" si="26"/>
        <v>0</v>
      </c>
      <c r="I125" s="80">
        <f t="shared" si="27"/>
        <v>0</v>
      </c>
      <c r="J125" s="80">
        <f t="shared" si="28"/>
        <v>0</v>
      </c>
      <c r="K125" s="6">
        <f t="shared" si="39"/>
        <v>0</v>
      </c>
      <c r="L125" s="7">
        <v>0</v>
      </c>
      <c r="M125" s="7">
        <f t="shared" si="40"/>
        <v>0</v>
      </c>
      <c r="N125" s="7">
        <f t="shared" si="41"/>
        <v>0</v>
      </c>
      <c r="O125" s="7">
        <f t="shared" si="42"/>
        <v>0</v>
      </c>
      <c r="P125" s="7">
        <f t="shared" si="43"/>
        <v>0</v>
      </c>
      <c r="Q125" s="6">
        <f t="shared" si="44"/>
        <v>0</v>
      </c>
      <c r="R125" s="7">
        <f t="shared" si="45"/>
        <v>0</v>
      </c>
      <c r="S125" s="2">
        <f t="shared" si="29"/>
        <v>0</v>
      </c>
      <c r="T125" s="80">
        <f t="shared" si="30"/>
        <v>0</v>
      </c>
      <c r="U125" s="79">
        <f t="shared" si="31"/>
        <v>0</v>
      </c>
      <c r="V125" s="80">
        <f t="shared" si="32"/>
        <v>0</v>
      </c>
      <c r="W125" s="80">
        <f t="shared" si="33"/>
        <v>0</v>
      </c>
      <c r="X125">
        <f t="shared" si="46"/>
        <v>0</v>
      </c>
      <c r="Y125" s="35">
        <f t="shared" si="34"/>
        <v>0</v>
      </c>
      <c r="Z125" s="35">
        <f t="shared" si="35"/>
        <v>0</v>
      </c>
      <c r="AA125" s="42">
        <f t="shared" si="47"/>
        <v>0</v>
      </c>
      <c r="AB125" s="42">
        <f t="shared" si="36"/>
        <v>0</v>
      </c>
    </row>
    <row r="126" spans="2:28" x14ac:dyDescent="0.25">
      <c r="B126">
        <v>124</v>
      </c>
      <c r="C126" s="35">
        <f t="shared" si="37"/>
        <v>0</v>
      </c>
      <c r="D126" s="46">
        <f>IF(AB125&gt;0,ROUND(PMT(EvalSheet!$F$92/12,EvalSheet!$F$96*12,-C126),5),0)</f>
        <v>0</v>
      </c>
      <c r="E126" s="6">
        <f t="shared" si="38"/>
        <v>0</v>
      </c>
      <c r="F126" s="2">
        <f t="shared" si="24"/>
        <v>0</v>
      </c>
      <c r="G126" s="80">
        <f t="shared" si="25"/>
        <v>0</v>
      </c>
      <c r="H126" s="79">
        <f t="shared" si="26"/>
        <v>0</v>
      </c>
      <c r="I126" s="80">
        <f t="shared" si="27"/>
        <v>0</v>
      </c>
      <c r="J126" s="80">
        <f t="shared" si="28"/>
        <v>0</v>
      </c>
      <c r="K126" s="6">
        <f t="shared" si="39"/>
        <v>0</v>
      </c>
      <c r="L126" s="7">
        <v>0</v>
      </c>
      <c r="M126" s="7">
        <f t="shared" si="40"/>
        <v>0</v>
      </c>
      <c r="N126" s="7">
        <f t="shared" si="41"/>
        <v>0</v>
      </c>
      <c r="O126" s="7">
        <f t="shared" si="42"/>
        <v>0</v>
      </c>
      <c r="P126" s="7">
        <f t="shared" si="43"/>
        <v>0</v>
      </c>
      <c r="Q126" s="6">
        <f t="shared" si="44"/>
        <v>0</v>
      </c>
      <c r="R126" s="7">
        <f t="shared" si="45"/>
        <v>0</v>
      </c>
      <c r="S126" s="2">
        <f t="shared" si="29"/>
        <v>0</v>
      </c>
      <c r="T126" s="80">
        <f t="shared" si="30"/>
        <v>0</v>
      </c>
      <c r="U126" s="79">
        <f t="shared" si="31"/>
        <v>0</v>
      </c>
      <c r="V126" s="80">
        <f t="shared" si="32"/>
        <v>0</v>
      </c>
      <c r="W126" s="80">
        <f t="shared" si="33"/>
        <v>0</v>
      </c>
      <c r="X126">
        <f t="shared" si="46"/>
        <v>0</v>
      </c>
      <c r="Y126" s="35">
        <f t="shared" si="34"/>
        <v>0</v>
      </c>
      <c r="Z126" s="35">
        <f t="shared" si="35"/>
        <v>0</v>
      </c>
      <c r="AA126" s="42">
        <f t="shared" si="47"/>
        <v>0</v>
      </c>
      <c r="AB126" s="42">
        <f t="shared" si="36"/>
        <v>0</v>
      </c>
    </row>
    <row r="127" spans="2:28" x14ac:dyDescent="0.25">
      <c r="B127">
        <v>125</v>
      </c>
      <c r="C127" s="35">
        <f t="shared" si="37"/>
        <v>0</v>
      </c>
      <c r="D127" s="46">
        <f>IF(AB126&gt;0,ROUND(PMT(EvalSheet!$F$92/12,EvalSheet!$F$96*12,-C127),5),0)</f>
        <v>0</v>
      </c>
      <c r="E127" s="6">
        <f t="shared" si="38"/>
        <v>0</v>
      </c>
      <c r="F127" s="2">
        <f t="shared" si="24"/>
        <v>0</v>
      </c>
      <c r="G127" s="80">
        <f t="shared" si="25"/>
        <v>0</v>
      </c>
      <c r="H127" s="79">
        <f t="shared" si="26"/>
        <v>0</v>
      </c>
      <c r="I127" s="80">
        <f t="shared" si="27"/>
        <v>0</v>
      </c>
      <c r="J127" s="80">
        <f t="shared" si="28"/>
        <v>0</v>
      </c>
      <c r="K127" s="6">
        <f t="shared" si="39"/>
        <v>0</v>
      </c>
      <c r="L127" s="7">
        <v>0</v>
      </c>
      <c r="M127" s="7">
        <f t="shared" si="40"/>
        <v>0</v>
      </c>
      <c r="N127" s="7">
        <f t="shared" si="41"/>
        <v>0</v>
      </c>
      <c r="O127" s="7">
        <f t="shared" si="42"/>
        <v>0</v>
      </c>
      <c r="P127" s="7">
        <f t="shared" si="43"/>
        <v>0</v>
      </c>
      <c r="Q127" s="6">
        <f t="shared" si="44"/>
        <v>0</v>
      </c>
      <c r="R127" s="7">
        <f t="shared" si="45"/>
        <v>0</v>
      </c>
      <c r="S127" s="2">
        <f t="shared" si="29"/>
        <v>0</v>
      </c>
      <c r="T127" s="80">
        <f t="shared" si="30"/>
        <v>0</v>
      </c>
      <c r="U127" s="79">
        <f t="shared" si="31"/>
        <v>0</v>
      </c>
      <c r="V127" s="80">
        <f t="shared" si="32"/>
        <v>0</v>
      </c>
      <c r="W127" s="80">
        <f t="shared" si="33"/>
        <v>0</v>
      </c>
      <c r="X127">
        <f t="shared" si="46"/>
        <v>0</v>
      </c>
      <c r="Y127" s="35">
        <f t="shared" si="34"/>
        <v>0</v>
      </c>
      <c r="Z127" s="35">
        <f t="shared" si="35"/>
        <v>0</v>
      </c>
      <c r="AA127" s="42">
        <f t="shared" si="47"/>
        <v>0</v>
      </c>
      <c r="AB127" s="42">
        <f t="shared" si="36"/>
        <v>0</v>
      </c>
    </row>
    <row r="128" spans="2:28" x14ac:dyDescent="0.25">
      <c r="B128">
        <v>126</v>
      </c>
      <c r="C128" s="35">
        <f t="shared" si="37"/>
        <v>0</v>
      </c>
      <c r="D128" s="46">
        <f>IF(AB127&gt;0,ROUND(PMT(EvalSheet!$F$92/12,EvalSheet!$F$96*12,-C128),5),0)</f>
        <v>0</v>
      </c>
      <c r="E128" s="6">
        <f t="shared" si="38"/>
        <v>0</v>
      </c>
      <c r="F128" s="2">
        <f t="shared" si="24"/>
        <v>0</v>
      </c>
      <c r="G128" s="80">
        <f t="shared" si="25"/>
        <v>0</v>
      </c>
      <c r="H128" s="79">
        <f t="shared" si="26"/>
        <v>0</v>
      </c>
      <c r="I128" s="80">
        <f t="shared" si="27"/>
        <v>0</v>
      </c>
      <c r="J128" s="80">
        <f t="shared" si="28"/>
        <v>0</v>
      </c>
      <c r="K128" s="6">
        <f t="shared" si="39"/>
        <v>0</v>
      </c>
      <c r="L128" s="7">
        <v>0</v>
      </c>
      <c r="M128" s="7">
        <f t="shared" si="40"/>
        <v>0</v>
      </c>
      <c r="N128" s="7">
        <f t="shared" si="41"/>
        <v>0</v>
      </c>
      <c r="O128" s="7">
        <f t="shared" si="42"/>
        <v>0</v>
      </c>
      <c r="P128" s="7">
        <f t="shared" si="43"/>
        <v>0</v>
      </c>
      <c r="Q128" s="6">
        <f t="shared" si="44"/>
        <v>0</v>
      </c>
      <c r="R128" s="7">
        <f t="shared" si="45"/>
        <v>0</v>
      </c>
      <c r="S128" s="2">
        <f t="shared" si="29"/>
        <v>0</v>
      </c>
      <c r="T128" s="80">
        <f t="shared" si="30"/>
        <v>0</v>
      </c>
      <c r="U128" s="79">
        <f t="shared" si="31"/>
        <v>0</v>
      </c>
      <c r="V128" s="80">
        <f t="shared" si="32"/>
        <v>0</v>
      </c>
      <c r="W128" s="80">
        <f t="shared" si="33"/>
        <v>0</v>
      </c>
      <c r="X128">
        <f t="shared" si="46"/>
        <v>0</v>
      </c>
      <c r="Y128" s="35">
        <f t="shared" si="34"/>
        <v>0</v>
      </c>
      <c r="Z128" s="35">
        <f t="shared" si="35"/>
        <v>0</v>
      </c>
      <c r="AA128" s="42">
        <f t="shared" si="47"/>
        <v>0</v>
      </c>
      <c r="AB128" s="42">
        <f t="shared" si="36"/>
        <v>0</v>
      </c>
    </row>
    <row r="129" spans="2:28" x14ac:dyDescent="0.25">
      <c r="B129">
        <v>127</v>
      </c>
      <c r="C129" s="35">
        <f t="shared" si="37"/>
        <v>0</v>
      </c>
      <c r="D129" s="46">
        <f>IF(AB128&gt;0,ROUND(PMT(EvalSheet!$F$92/12,EvalSheet!$F$96*12,-C129),5),0)</f>
        <v>0</v>
      </c>
      <c r="E129" s="6">
        <f t="shared" si="38"/>
        <v>0</v>
      </c>
      <c r="F129" s="2">
        <f t="shared" si="24"/>
        <v>0</v>
      </c>
      <c r="G129" s="80">
        <f t="shared" si="25"/>
        <v>0</v>
      </c>
      <c r="H129" s="79">
        <f t="shared" si="26"/>
        <v>0</v>
      </c>
      <c r="I129" s="80">
        <f t="shared" si="27"/>
        <v>0</v>
      </c>
      <c r="J129" s="80">
        <f t="shared" si="28"/>
        <v>0</v>
      </c>
      <c r="K129" s="6">
        <f t="shared" si="39"/>
        <v>0</v>
      </c>
      <c r="L129" s="7">
        <v>0</v>
      </c>
      <c r="M129" s="7">
        <f t="shared" si="40"/>
        <v>0</v>
      </c>
      <c r="N129" s="7">
        <f t="shared" si="41"/>
        <v>0</v>
      </c>
      <c r="O129" s="7">
        <f t="shared" si="42"/>
        <v>0</v>
      </c>
      <c r="P129" s="7">
        <f t="shared" si="43"/>
        <v>0</v>
      </c>
      <c r="Q129" s="6">
        <f t="shared" si="44"/>
        <v>0</v>
      </c>
      <c r="R129" s="7">
        <f t="shared" si="45"/>
        <v>0</v>
      </c>
      <c r="S129" s="2">
        <f t="shared" si="29"/>
        <v>0</v>
      </c>
      <c r="T129" s="80">
        <f t="shared" si="30"/>
        <v>0</v>
      </c>
      <c r="U129" s="79">
        <f t="shared" si="31"/>
        <v>0</v>
      </c>
      <c r="V129" s="80">
        <f t="shared" si="32"/>
        <v>0</v>
      </c>
      <c r="W129" s="80">
        <f t="shared" si="33"/>
        <v>0</v>
      </c>
      <c r="X129">
        <f t="shared" si="46"/>
        <v>0</v>
      </c>
      <c r="Y129" s="35">
        <f t="shared" si="34"/>
        <v>0</v>
      </c>
      <c r="Z129" s="35">
        <f t="shared" si="35"/>
        <v>0</v>
      </c>
      <c r="AA129" s="42">
        <f t="shared" si="47"/>
        <v>0</v>
      </c>
      <c r="AB129" s="42">
        <f t="shared" si="36"/>
        <v>0</v>
      </c>
    </row>
    <row r="130" spans="2:28" x14ac:dyDescent="0.25">
      <c r="B130">
        <v>128</v>
      </c>
      <c r="C130" s="35">
        <f t="shared" si="37"/>
        <v>0</v>
      </c>
      <c r="D130" s="46">
        <f>IF(AB129&gt;0,ROUND(PMT(EvalSheet!$F$92/12,EvalSheet!$F$96*12,-C130),5),0)</f>
        <v>0</v>
      </c>
      <c r="E130" s="6">
        <f t="shared" si="38"/>
        <v>0</v>
      </c>
      <c r="F130" s="2">
        <f t="shared" si="24"/>
        <v>0</v>
      </c>
      <c r="G130" s="80">
        <f t="shared" si="25"/>
        <v>0</v>
      </c>
      <c r="H130" s="79">
        <f t="shared" si="26"/>
        <v>0</v>
      </c>
      <c r="I130" s="80">
        <f t="shared" si="27"/>
        <v>0</v>
      </c>
      <c r="J130" s="80">
        <f t="shared" si="28"/>
        <v>0</v>
      </c>
      <c r="K130" s="6">
        <f t="shared" si="39"/>
        <v>0</v>
      </c>
      <c r="L130" s="7">
        <v>0</v>
      </c>
      <c r="M130" s="7">
        <f t="shared" si="40"/>
        <v>0</v>
      </c>
      <c r="N130" s="7">
        <f t="shared" si="41"/>
        <v>0</v>
      </c>
      <c r="O130" s="7">
        <f t="shared" si="42"/>
        <v>0</v>
      </c>
      <c r="P130" s="7">
        <f t="shared" si="43"/>
        <v>0</v>
      </c>
      <c r="Q130" s="6">
        <f t="shared" si="44"/>
        <v>0</v>
      </c>
      <c r="R130" s="7">
        <f t="shared" si="45"/>
        <v>0</v>
      </c>
      <c r="S130" s="2">
        <f t="shared" si="29"/>
        <v>0</v>
      </c>
      <c r="T130" s="80">
        <f t="shared" si="30"/>
        <v>0</v>
      </c>
      <c r="U130" s="79">
        <f t="shared" si="31"/>
        <v>0</v>
      </c>
      <c r="V130" s="80">
        <f t="shared" si="32"/>
        <v>0</v>
      </c>
      <c r="W130" s="80">
        <f t="shared" si="33"/>
        <v>0</v>
      </c>
      <c r="X130">
        <f t="shared" si="46"/>
        <v>0</v>
      </c>
      <c r="Y130" s="35">
        <f t="shared" si="34"/>
        <v>0</v>
      </c>
      <c r="Z130" s="35">
        <f t="shared" si="35"/>
        <v>0</v>
      </c>
      <c r="AA130" s="42">
        <f t="shared" si="47"/>
        <v>0</v>
      </c>
      <c r="AB130" s="42">
        <f t="shared" si="36"/>
        <v>0</v>
      </c>
    </row>
    <row r="131" spans="2:28" x14ac:dyDescent="0.25">
      <c r="B131">
        <v>129</v>
      </c>
      <c r="C131" s="35">
        <f t="shared" si="37"/>
        <v>0</v>
      </c>
      <c r="D131" s="46">
        <f>IF(AB130&gt;0,ROUND(PMT(EvalSheet!$F$92/12,EvalSheet!$F$96*12,-C131),5),0)</f>
        <v>0</v>
      </c>
      <c r="E131" s="6">
        <f t="shared" si="38"/>
        <v>0</v>
      </c>
      <c r="F131" s="2">
        <f t="shared" ref="F131:F194" si="48">INT(E131)</f>
        <v>0</v>
      </c>
      <c r="G131" s="80">
        <f t="shared" ref="G131:G194" si="49">INT((E131-F131)*10)/10</f>
        <v>0</v>
      </c>
      <c r="H131" s="79">
        <f t="shared" ref="H131:H194" si="50">E131-F131-G131</f>
        <v>0</v>
      </c>
      <c r="I131" s="80">
        <f t="shared" ref="I131:I194" si="51">IF(OR(H131=0.05,H131=0),H131,IF(AND(H131&gt;0.051,H131&lt;0.1),0.1,IF(AND(H131&gt;0.001,H131&lt;0.05),0.05,H131)))</f>
        <v>0</v>
      </c>
      <c r="J131" s="80">
        <f t="shared" ref="J131:J194" si="52">F131+G131+I131</f>
        <v>0</v>
      </c>
      <c r="K131" s="6">
        <f t="shared" si="39"/>
        <v>0</v>
      </c>
      <c r="L131" s="7">
        <v>0</v>
      </c>
      <c r="M131" s="7">
        <f t="shared" si="40"/>
        <v>0</v>
      </c>
      <c r="N131" s="7">
        <f t="shared" si="41"/>
        <v>0</v>
      </c>
      <c r="O131" s="7">
        <f t="shared" si="42"/>
        <v>0</v>
      </c>
      <c r="P131" s="7">
        <f t="shared" si="43"/>
        <v>0</v>
      </c>
      <c r="Q131" s="6">
        <f t="shared" si="44"/>
        <v>0</v>
      </c>
      <c r="R131" s="7">
        <f t="shared" si="45"/>
        <v>0</v>
      </c>
      <c r="S131" s="2">
        <f t="shared" ref="S131:S194" si="53">INT(R131)</f>
        <v>0</v>
      </c>
      <c r="T131" s="80">
        <f t="shared" ref="T131:T194" si="54">INT((R131-S131)*10)/10</f>
        <v>0</v>
      </c>
      <c r="U131" s="79">
        <f t="shared" ref="U131:U194" si="55">R131-S131-T131</f>
        <v>0</v>
      </c>
      <c r="V131" s="80">
        <f t="shared" ref="V131:V194" si="56">IF(OR(U131=0.05,U131=0),U131,IF(AND(U131&gt;0.051,U131&lt;0.1),0.1,IF(AND(U131&gt;0.001,U131&lt;0.05),0.05,U131)))</f>
        <v>0</v>
      </c>
      <c r="W131" s="80">
        <f t="shared" ref="W131:W194" si="57">S131+T131+V131</f>
        <v>0</v>
      </c>
      <c r="X131">
        <f t="shared" si="46"/>
        <v>0</v>
      </c>
      <c r="Y131" s="35">
        <f t="shared" si="34"/>
        <v>0</v>
      </c>
      <c r="Z131" s="35">
        <f t="shared" si="35"/>
        <v>0</v>
      </c>
      <c r="AA131" s="42">
        <f t="shared" si="47"/>
        <v>0</v>
      </c>
      <c r="AB131" s="42">
        <f t="shared" si="36"/>
        <v>0</v>
      </c>
    </row>
    <row r="132" spans="2:28" x14ac:dyDescent="0.25">
      <c r="B132">
        <v>130</v>
      </c>
      <c r="C132" s="35">
        <f t="shared" si="37"/>
        <v>0</v>
      </c>
      <c r="D132" s="46">
        <f>IF(AB131&gt;0,ROUND(PMT(EvalSheet!$F$92/12,EvalSheet!$F$96*12,-C132),5),0)</f>
        <v>0</v>
      </c>
      <c r="E132" s="6">
        <f t="shared" si="38"/>
        <v>0</v>
      </c>
      <c r="F132" s="2">
        <f t="shared" si="48"/>
        <v>0</v>
      </c>
      <c r="G132" s="80">
        <f t="shared" si="49"/>
        <v>0</v>
      </c>
      <c r="H132" s="79">
        <f t="shared" si="50"/>
        <v>0</v>
      </c>
      <c r="I132" s="80">
        <f t="shared" si="51"/>
        <v>0</v>
      </c>
      <c r="J132" s="80">
        <f t="shared" si="52"/>
        <v>0</v>
      </c>
      <c r="K132" s="6">
        <f t="shared" si="39"/>
        <v>0</v>
      </c>
      <c r="L132" s="7">
        <v>0</v>
      </c>
      <c r="M132" s="7">
        <f t="shared" si="40"/>
        <v>0</v>
      </c>
      <c r="N132" s="7">
        <f t="shared" si="41"/>
        <v>0</v>
      </c>
      <c r="O132" s="7">
        <f t="shared" si="42"/>
        <v>0</v>
      </c>
      <c r="P132" s="7">
        <f t="shared" si="43"/>
        <v>0</v>
      </c>
      <c r="Q132" s="6">
        <f t="shared" si="44"/>
        <v>0</v>
      </c>
      <c r="R132" s="7">
        <f t="shared" si="45"/>
        <v>0</v>
      </c>
      <c r="S132" s="2">
        <f t="shared" si="53"/>
        <v>0</v>
      </c>
      <c r="T132" s="80">
        <f t="shared" si="54"/>
        <v>0</v>
      </c>
      <c r="U132" s="79">
        <f t="shared" si="55"/>
        <v>0</v>
      </c>
      <c r="V132" s="80">
        <f t="shared" si="56"/>
        <v>0</v>
      </c>
      <c r="W132" s="80">
        <f t="shared" si="57"/>
        <v>0</v>
      </c>
      <c r="X132">
        <f t="shared" si="46"/>
        <v>0</v>
      </c>
      <c r="Y132" s="35">
        <f t="shared" ref="Y132:Y195" si="58">ROUND(D132+J132+W132+X132,2)</f>
        <v>0</v>
      </c>
      <c r="Z132" s="35">
        <f t="shared" ref="Z132:Z195" si="59">IF(AND(Y132&gt;0,Y133=0),Y132,0)</f>
        <v>0</v>
      </c>
      <c r="AA132" s="42">
        <f t="shared" si="47"/>
        <v>0</v>
      </c>
      <c r="AB132" s="42">
        <f t="shared" ref="AB132:AB195" si="60">IF(ROUND(Y132-AA132,2)&gt;0,ROUND(Y132-AA132,2),0)</f>
        <v>0</v>
      </c>
    </row>
    <row r="133" spans="2:28" x14ac:dyDescent="0.25">
      <c r="B133">
        <v>131</v>
      </c>
      <c r="C133" s="35">
        <f t="shared" ref="C133:C196" si="61">IF(AB132&gt;0,C132-1000,C132)</f>
        <v>0</v>
      </c>
      <c r="D133" s="46">
        <f>IF(AB132&gt;0,ROUND(PMT(EvalSheet!$F$92/12,EvalSheet!$F$96*12,-C133),5),0)</f>
        <v>0</v>
      </c>
      <c r="E133" s="6">
        <f t="shared" ref="E133:E196" si="62">IF(AB132&gt;0,ROUND(C133*$E$1/1000,2),0)</f>
        <v>0</v>
      </c>
      <c r="F133" s="2">
        <f t="shared" si="48"/>
        <v>0</v>
      </c>
      <c r="G133" s="80">
        <f t="shared" si="49"/>
        <v>0</v>
      </c>
      <c r="H133" s="79">
        <f t="shared" si="50"/>
        <v>0</v>
      </c>
      <c r="I133" s="80">
        <f t="shared" si="51"/>
        <v>0</v>
      </c>
      <c r="J133" s="80">
        <f t="shared" si="52"/>
        <v>0</v>
      </c>
      <c r="K133" s="6">
        <f t="shared" ref="K133:K196" si="63">IF(AB132&gt;0,ROUND($D$1*$K$1,2),0)</f>
        <v>0</v>
      </c>
      <c r="L133" s="7">
        <v>0</v>
      </c>
      <c r="M133" s="7">
        <f t="shared" ref="M133:M196" si="64">IF(AB132&gt;0,ROUND($D$1*$M$1,0),0)</f>
        <v>0</v>
      </c>
      <c r="N133" s="7">
        <f t="shared" ref="N133:N196" si="65">IF(AB132&gt;0,ROUND($D$1*$N$1,2),0)</f>
        <v>0</v>
      </c>
      <c r="O133" s="7">
        <f t="shared" ref="O133:O196" si="66">IF(AB132&gt;0,ROUND($D$1*$O$1,2),0)</f>
        <v>0</v>
      </c>
      <c r="P133" s="7">
        <f t="shared" ref="P133:P196" si="67">IF(AB132&gt;0,ROUND($D$1*$P$1,2),0)</f>
        <v>0</v>
      </c>
      <c r="Q133" s="6">
        <f t="shared" ref="Q133:Q196" si="68">IF(AB132&gt;0,K133+SUM(M133:P133),0)</f>
        <v>0</v>
      </c>
      <c r="R133" s="7">
        <f t="shared" ref="R133:R196" si="69">IF(AB132&gt;0,ROUND(Q133/12,2),0)</f>
        <v>0</v>
      </c>
      <c r="S133" s="2">
        <f t="shared" si="53"/>
        <v>0</v>
      </c>
      <c r="T133" s="80">
        <f t="shared" si="54"/>
        <v>0</v>
      </c>
      <c r="U133" s="79">
        <f t="shared" si="55"/>
        <v>0</v>
      </c>
      <c r="V133" s="80">
        <f t="shared" si="56"/>
        <v>0</v>
      </c>
      <c r="W133" s="80">
        <f t="shared" si="57"/>
        <v>0</v>
      </c>
      <c r="X133">
        <f t="shared" ref="X133:X196" si="70">IF(AB132&gt;0,X132,0)</f>
        <v>0</v>
      </c>
      <c r="Y133" s="35">
        <f t="shared" si="58"/>
        <v>0</v>
      </c>
      <c r="Z133" s="35">
        <f t="shared" si="59"/>
        <v>0</v>
      </c>
      <c r="AA133" s="42">
        <f t="shared" ref="AA133:AA196" si="71">IF(AB132&gt;0,AA132,0)</f>
        <v>0</v>
      </c>
      <c r="AB133" s="42">
        <f t="shared" si="60"/>
        <v>0</v>
      </c>
    </row>
    <row r="134" spans="2:28" x14ac:dyDescent="0.25">
      <c r="B134">
        <v>132</v>
      </c>
      <c r="C134" s="35">
        <f t="shared" si="61"/>
        <v>0</v>
      </c>
      <c r="D134" s="46">
        <f>IF(AB133&gt;0,ROUND(PMT(EvalSheet!$F$92/12,EvalSheet!$F$96*12,-C134),5),0)</f>
        <v>0</v>
      </c>
      <c r="E134" s="6">
        <f t="shared" si="62"/>
        <v>0</v>
      </c>
      <c r="F134" s="2">
        <f t="shared" si="48"/>
        <v>0</v>
      </c>
      <c r="G134" s="80">
        <f t="shared" si="49"/>
        <v>0</v>
      </c>
      <c r="H134" s="79">
        <f t="shared" si="50"/>
        <v>0</v>
      </c>
      <c r="I134" s="80">
        <f t="shared" si="51"/>
        <v>0</v>
      </c>
      <c r="J134" s="80">
        <f t="shared" si="52"/>
        <v>0</v>
      </c>
      <c r="K134" s="6">
        <f t="shared" si="63"/>
        <v>0</v>
      </c>
      <c r="L134" s="7">
        <v>0</v>
      </c>
      <c r="M134" s="7">
        <f t="shared" si="64"/>
        <v>0</v>
      </c>
      <c r="N134" s="7">
        <f t="shared" si="65"/>
        <v>0</v>
      </c>
      <c r="O134" s="7">
        <f t="shared" si="66"/>
        <v>0</v>
      </c>
      <c r="P134" s="7">
        <f t="shared" si="67"/>
        <v>0</v>
      </c>
      <c r="Q134" s="6">
        <f t="shared" si="68"/>
        <v>0</v>
      </c>
      <c r="R134" s="7">
        <f t="shared" si="69"/>
        <v>0</v>
      </c>
      <c r="S134" s="2">
        <f t="shared" si="53"/>
        <v>0</v>
      </c>
      <c r="T134" s="80">
        <f t="shared" si="54"/>
        <v>0</v>
      </c>
      <c r="U134" s="79">
        <f t="shared" si="55"/>
        <v>0</v>
      </c>
      <c r="V134" s="80">
        <f t="shared" si="56"/>
        <v>0</v>
      </c>
      <c r="W134" s="80">
        <f t="shared" si="57"/>
        <v>0</v>
      </c>
      <c r="X134">
        <f t="shared" si="70"/>
        <v>0</v>
      </c>
      <c r="Y134" s="35">
        <f t="shared" si="58"/>
        <v>0</v>
      </c>
      <c r="Z134" s="35">
        <f t="shared" si="59"/>
        <v>0</v>
      </c>
      <c r="AA134" s="42">
        <f t="shared" si="71"/>
        <v>0</v>
      </c>
      <c r="AB134" s="42">
        <f t="shared" si="60"/>
        <v>0</v>
      </c>
    </row>
    <row r="135" spans="2:28" x14ac:dyDescent="0.25">
      <c r="B135">
        <v>133</v>
      </c>
      <c r="C135" s="35">
        <f t="shared" si="61"/>
        <v>0</v>
      </c>
      <c r="D135" s="46">
        <f>IF(AB134&gt;0,ROUND(PMT(EvalSheet!$F$92/12,EvalSheet!$F$96*12,-C135),5),0)</f>
        <v>0</v>
      </c>
      <c r="E135" s="6">
        <f t="shared" si="62"/>
        <v>0</v>
      </c>
      <c r="F135" s="2">
        <f t="shared" si="48"/>
        <v>0</v>
      </c>
      <c r="G135" s="80">
        <f t="shared" si="49"/>
        <v>0</v>
      </c>
      <c r="H135" s="79">
        <f t="shared" si="50"/>
        <v>0</v>
      </c>
      <c r="I135" s="80">
        <f t="shared" si="51"/>
        <v>0</v>
      </c>
      <c r="J135" s="80">
        <f t="shared" si="52"/>
        <v>0</v>
      </c>
      <c r="K135" s="6">
        <f t="shared" si="63"/>
        <v>0</v>
      </c>
      <c r="L135" s="7">
        <v>0</v>
      </c>
      <c r="M135" s="7">
        <f t="shared" si="64"/>
        <v>0</v>
      </c>
      <c r="N135" s="7">
        <f t="shared" si="65"/>
        <v>0</v>
      </c>
      <c r="O135" s="7">
        <f t="shared" si="66"/>
        <v>0</v>
      </c>
      <c r="P135" s="7">
        <f t="shared" si="67"/>
        <v>0</v>
      </c>
      <c r="Q135" s="6">
        <f t="shared" si="68"/>
        <v>0</v>
      </c>
      <c r="R135" s="7">
        <f t="shared" si="69"/>
        <v>0</v>
      </c>
      <c r="S135" s="2">
        <f t="shared" si="53"/>
        <v>0</v>
      </c>
      <c r="T135" s="80">
        <f t="shared" si="54"/>
        <v>0</v>
      </c>
      <c r="U135" s="79">
        <f t="shared" si="55"/>
        <v>0</v>
      </c>
      <c r="V135" s="80">
        <f t="shared" si="56"/>
        <v>0</v>
      </c>
      <c r="W135" s="80">
        <f t="shared" si="57"/>
        <v>0</v>
      </c>
      <c r="X135">
        <f t="shared" si="70"/>
        <v>0</v>
      </c>
      <c r="Y135" s="35">
        <f t="shared" si="58"/>
        <v>0</v>
      </c>
      <c r="Z135" s="35">
        <f t="shared" si="59"/>
        <v>0</v>
      </c>
      <c r="AA135" s="42">
        <f t="shared" si="71"/>
        <v>0</v>
      </c>
      <c r="AB135" s="42">
        <f t="shared" si="60"/>
        <v>0</v>
      </c>
    </row>
    <row r="136" spans="2:28" x14ac:dyDescent="0.25">
      <c r="B136">
        <v>134</v>
      </c>
      <c r="C136" s="35">
        <f t="shared" si="61"/>
        <v>0</v>
      </c>
      <c r="D136" s="46">
        <f>IF(AB135&gt;0,ROUND(PMT(EvalSheet!$F$92/12,EvalSheet!$F$96*12,-C136),5),0)</f>
        <v>0</v>
      </c>
      <c r="E136" s="6">
        <f t="shared" si="62"/>
        <v>0</v>
      </c>
      <c r="F136" s="2">
        <f t="shared" si="48"/>
        <v>0</v>
      </c>
      <c r="G136" s="80">
        <f t="shared" si="49"/>
        <v>0</v>
      </c>
      <c r="H136" s="79">
        <f t="shared" si="50"/>
        <v>0</v>
      </c>
      <c r="I136" s="80">
        <f t="shared" si="51"/>
        <v>0</v>
      </c>
      <c r="J136" s="80">
        <f t="shared" si="52"/>
        <v>0</v>
      </c>
      <c r="K136" s="6">
        <f t="shared" si="63"/>
        <v>0</v>
      </c>
      <c r="L136" s="7">
        <v>0</v>
      </c>
      <c r="M136" s="7">
        <f t="shared" si="64"/>
        <v>0</v>
      </c>
      <c r="N136" s="7">
        <f t="shared" si="65"/>
        <v>0</v>
      </c>
      <c r="O136" s="7">
        <f t="shared" si="66"/>
        <v>0</v>
      </c>
      <c r="P136" s="7">
        <f t="shared" si="67"/>
        <v>0</v>
      </c>
      <c r="Q136" s="6">
        <f t="shared" si="68"/>
        <v>0</v>
      </c>
      <c r="R136" s="7">
        <f t="shared" si="69"/>
        <v>0</v>
      </c>
      <c r="S136" s="2">
        <f t="shared" si="53"/>
        <v>0</v>
      </c>
      <c r="T136" s="80">
        <f t="shared" si="54"/>
        <v>0</v>
      </c>
      <c r="U136" s="79">
        <f t="shared" si="55"/>
        <v>0</v>
      </c>
      <c r="V136" s="80">
        <f t="shared" si="56"/>
        <v>0</v>
      </c>
      <c r="W136" s="80">
        <f t="shared" si="57"/>
        <v>0</v>
      </c>
      <c r="X136">
        <f t="shared" si="70"/>
        <v>0</v>
      </c>
      <c r="Y136" s="35">
        <f t="shared" si="58"/>
        <v>0</v>
      </c>
      <c r="Z136" s="35">
        <f t="shared" si="59"/>
        <v>0</v>
      </c>
      <c r="AA136" s="42">
        <f t="shared" si="71"/>
        <v>0</v>
      </c>
      <c r="AB136" s="42">
        <f t="shared" si="60"/>
        <v>0</v>
      </c>
    </row>
    <row r="137" spans="2:28" x14ac:dyDescent="0.25">
      <c r="B137">
        <v>135</v>
      </c>
      <c r="C137" s="35">
        <f t="shared" si="61"/>
        <v>0</v>
      </c>
      <c r="D137" s="46">
        <f>IF(AB136&gt;0,ROUND(PMT(EvalSheet!$F$92/12,EvalSheet!$F$96*12,-C137),5),0)</f>
        <v>0</v>
      </c>
      <c r="E137" s="6">
        <f t="shared" si="62"/>
        <v>0</v>
      </c>
      <c r="F137" s="2">
        <f t="shared" si="48"/>
        <v>0</v>
      </c>
      <c r="G137" s="80">
        <f t="shared" si="49"/>
        <v>0</v>
      </c>
      <c r="H137" s="79">
        <f t="shared" si="50"/>
        <v>0</v>
      </c>
      <c r="I137" s="80">
        <f t="shared" si="51"/>
        <v>0</v>
      </c>
      <c r="J137" s="80">
        <f t="shared" si="52"/>
        <v>0</v>
      </c>
      <c r="K137" s="6">
        <f t="shared" si="63"/>
        <v>0</v>
      </c>
      <c r="L137" s="7">
        <v>0</v>
      </c>
      <c r="M137" s="7">
        <f t="shared" si="64"/>
        <v>0</v>
      </c>
      <c r="N137" s="7">
        <f t="shared" si="65"/>
        <v>0</v>
      </c>
      <c r="O137" s="7">
        <f t="shared" si="66"/>
        <v>0</v>
      </c>
      <c r="P137" s="7">
        <f t="shared" si="67"/>
        <v>0</v>
      </c>
      <c r="Q137" s="6">
        <f t="shared" si="68"/>
        <v>0</v>
      </c>
      <c r="R137" s="7">
        <f t="shared" si="69"/>
        <v>0</v>
      </c>
      <c r="S137" s="2">
        <f t="shared" si="53"/>
        <v>0</v>
      </c>
      <c r="T137" s="80">
        <f t="shared" si="54"/>
        <v>0</v>
      </c>
      <c r="U137" s="79">
        <f t="shared" si="55"/>
        <v>0</v>
      </c>
      <c r="V137" s="80">
        <f t="shared" si="56"/>
        <v>0</v>
      </c>
      <c r="W137" s="80">
        <f t="shared" si="57"/>
        <v>0</v>
      </c>
      <c r="X137">
        <f t="shared" si="70"/>
        <v>0</v>
      </c>
      <c r="Y137" s="35">
        <f t="shared" si="58"/>
        <v>0</v>
      </c>
      <c r="Z137" s="35">
        <f t="shared" si="59"/>
        <v>0</v>
      </c>
      <c r="AA137" s="42">
        <f t="shared" si="71"/>
        <v>0</v>
      </c>
      <c r="AB137" s="42">
        <f t="shared" si="60"/>
        <v>0</v>
      </c>
    </row>
    <row r="138" spans="2:28" x14ac:dyDescent="0.25">
      <c r="B138">
        <v>136</v>
      </c>
      <c r="C138" s="35">
        <f t="shared" si="61"/>
        <v>0</v>
      </c>
      <c r="D138" s="46">
        <f>IF(AB137&gt;0,ROUND(PMT(EvalSheet!$F$92/12,EvalSheet!$F$96*12,-C138),5),0)</f>
        <v>0</v>
      </c>
      <c r="E138" s="6">
        <f t="shared" si="62"/>
        <v>0</v>
      </c>
      <c r="F138" s="2">
        <f t="shared" si="48"/>
        <v>0</v>
      </c>
      <c r="G138" s="80">
        <f t="shared" si="49"/>
        <v>0</v>
      </c>
      <c r="H138" s="79">
        <f t="shared" si="50"/>
        <v>0</v>
      </c>
      <c r="I138" s="80">
        <f t="shared" si="51"/>
        <v>0</v>
      </c>
      <c r="J138" s="80">
        <f t="shared" si="52"/>
        <v>0</v>
      </c>
      <c r="K138" s="6">
        <f t="shared" si="63"/>
        <v>0</v>
      </c>
      <c r="L138" s="7">
        <v>0</v>
      </c>
      <c r="M138" s="7">
        <f t="shared" si="64"/>
        <v>0</v>
      </c>
      <c r="N138" s="7">
        <f t="shared" si="65"/>
        <v>0</v>
      </c>
      <c r="O138" s="7">
        <f t="shared" si="66"/>
        <v>0</v>
      </c>
      <c r="P138" s="7">
        <f t="shared" si="67"/>
        <v>0</v>
      </c>
      <c r="Q138" s="6">
        <f t="shared" si="68"/>
        <v>0</v>
      </c>
      <c r="R138" s="7">
        <f t="shared" si="69"/>
        <v>0</v>
      </c>
      <c r="S138" s="2">
        <f t="shared" si="53"/>
        <v>0</v>
      </c>
      <c r="T138" s="80">
        <f t="shared" si="54"/>
        <v>0</v>
      </c>
      <c r="U138" s="79">
        <f t="shared" si="55"/>
        <v>0</v>
      </c>
      <c r="V138" s="80">
        <f t="shared" si="56"/>
        <v>0</v>
      </c>
      <c r="W138" s="80">
        <f t="shared" si="57"/>
        <v>0</v>
      </c>
      <c r="X138">
        <f t="shared" si="70"/>
        <v>0</v>
      </c>
      <c r="Y138" s="35">
        <f t="shared" si="58"/>
        <v>0</v>
      </c>
      <c r="Z138" s="35">
        <f t="shared" si="59"/>
        <v>0</v>
      </c>
      <c r="AA138" s="42">
        <f t="shared" si="71"/>
        <v>0</v>
      </c>
      <c r="AB138" s="42">
        <f t="shared" si="60"/>
        <v>0</v>
      </c>
    </row>
    <row r="139" spans="2:28" x14ac:dyDescent="0.25">
      <c r="B139">
        <v>137</v>
      </c>
      <c r="C139" s="35">
        <f t="shared" si="61"/>
        <v>0</v>
      </c>
      <c r="D139" s="46">
        <f>IF(AB138&gt;0,ROUND(PMT(EvalSheet!$F$92/12,EvalSheet!$F$96*12,-C139),5),0)</f>
        <v>0</v>
      </c>
      <c r="E139" s="6">
        <f t="shared" si="62"/>
        <v>0</v>
      </c>
      <c r="F139" s="2">
        <f t="shared" si="48"/>
        <v>0</v>
      </c>
      <c r="G139" s="80">
        <f t="shared" si="49"/>
        <v>0</v>
      </c>
      <c r="H139" s="79">
        <f t="shared" si="50"/>
        <v>0</v>
      </c>
      <c r="I139" s="80">
        <f t="shared" si="51"/>
        <v>0</v>
      </c>
      <c r="J139" s="80">
        <f t="shared" si="52"/>
        <v>0</v>
      </c>
      <c r="K139" s="6">
        <f t="shared" si="63"/>
        <v>0</v>
      </c>
      <c r="L139" s="7">
        <v>0</v>
      </c>
      <c r="M139" s="7">
        <f t="shared" si="64"/>
        <v>0</v>
      </c>
      <c r="N139" s="7">
        <f t="shared" si="65"/>
        <v>0</v>
      </c>
      <c r="O139" s="7">
        <f t="shared" si="66"/>
        <v>0</v>
      </c>
      <c r="P139" s="7">
        <f t="shared" si="67"/>
        <v>0</v>
      </c>
      <c r="Q139" s="6">
        <f t="shared" si="68"/>
        <v>0</v>
      </c>
      <c r="R139" s="7">
        <f t="shared" si="69"/>
        <v>0</v>
      </c>
      <c r="S139" s="2">
        <f t="shared" si="53"/>
        <v>0</v>
      </c>
      <c r="T139" s="80">
        <f t="shared" si="54"/>
        <v>0</v>
      </c>
      <c r="U139" s="79">
        <f t="shared" si="55"/>
        <v>0</v>
      </c>
      <c r="V139" s="80">
        <f t="shared" si="56"/>
        <v>0</v>
      </c>
      <c r="W139" s="80">
        <f t="shared" si="57"/>
        <v>0</v>
      </c>
      <c r="X139">
        <f t="shared" si="70"/>
        <v>0</v>
      </c>
      <c r="Y139" s="35">
        <f t="shared" si="58"/>
        <v>0</v>
      </c>
      <c r="Z139" s="35">
        <f t="shared" si="59"/>
        <v>0</v>
      </c>
      <c r="AA139" s="42">
        <f t="shared" si="71"/>
        <v>0</v>
      </c>
      <c r="AB139" s="42">
        <f t="shared" si="60"/>
        <v>0</v>
      </c>
    </row>
    <row r="140" spans="2:28" x14ac:dyDescent="0.25">
      <c r="B140">
        <v>138</v>
      </c>
      <c r="C140" s="35">
        <f t="shared" si="61"/>
        <v>0</v>
      </c>
      <c r="D140" s="46">
        <f>IF(AB139&gt;0,ROUND(PMT(EvalSheet!$F$92/12,EvalSheet!$F$96*12,-C140),5),0)</f>
        <v>0</v>
      </c>
      <c r="E140" s="6">
        <f t="shared" si="62"/>
        <v>0</v>
      </c>
      <c r="F140" s="2">
        <f t="shared" si="48"/>
        <v>0</v>
      </c>
      <c r="G140" s="80">
        <f t="shared" si="49"/>
        <v>0</v>
      </c>
      <c r="H140" s="79">
        <f t="shared" si="50"/>
        <v>0</v>
      </c>
      <c r="I140" s="80">
        <f t="shared" si="51"/>
        <v>0</v>
      </c>
      <c r="J140" s="80">
        <f t="shared" si="52"/>
        <v>0</v>
      </c>
      <c r="K140" s="6">
        <f t="shared" si="63"/>
        <v>0</v>
      </c>
      <c r="L140" s="7">
        <v>0</v>
      </c>
      <c r="M140" s="7">
        <f t="shared" si="64"/>
        <v>0</v>
      </c>
      <c r="N140" s="7">
        <f t="shared" si="65"/>
        <v>0</v>
      </c>
      <c r="O140" s="7">
        <f t="shared" si="66"/>
        <v>0</v>
      </c>
      <c r="P140" s="7">
        <f t="shared" si="67"/>
        <v>0</v>
      </c>
      <c r="Q140" s="6">
        <f t="shared" si="68"/>
        <v>0</v>
      </c>
      <c r="R140" s="7">
        <f t="shared" si="69"/>
        <v>0</v>
      </c>
      <c r="S140" s="2">
        <f t="shared" si="53"/>
        <v>0</v>
      </c>
      <c r="T140" s="80">
        <f t="shared" si="54"/>
        <v>0</v>
      </c>
      <c r="U140" s="79">
        <f t="shared" si="55"/>
        <v>0</v>
      </c>
      <c r="V140" s="80">
        <f t="shared" si="56"/>
        <v>0</v>
      </c>
      <c r="W140" s="80">
        <f t="shared" si="57"/>
        <v>0</v>
      </c>
      <c r="X140">
        <f t="shared" si="70"/>
        <v>0</v>
      </c>
      <c r="Y140" s="35">
        <f t="shared" si="58"/>
        <v>0</v>
      </c>
      <c r="Z140" s="35">
        <f t="shared" si="59"/>
        <v>0</v>
      </c>
      <c r="AA140" s="42">
        <f t="shared" si="71"/>
        <v>0</v>
      </c>
      <c r="AB140" s="42">
        <f t="shared" si="60"/>
        <v>0</v>
      </c>
    </row>
    <row r="141" spans="2:28" x14ac:dyDescent="0.25">
      <c r="B141">
        <v>139</v>
      </c>
      <c r="C141" s="35">
        <f t="shared" si="61"/>
        <v>0</v>
      </c>
      <c r="D141" s="46">
        <f>IF(AB140&gt;0,ROUND(PMT(EvalSheet!$F$92/12,EvalSheet!$F$96*12,-C141),5),0)</f>
        <v>0</v>
      </c>
      <c r="E141" s="6">
        <f t="shared" si="62"/>
        <v>0</v>
      </c>
      <c r="F141" s="2">
        <f t="shared" si="48"/>
        <v>0</v>
      </c>
      <c r="G141" s="80">
        <f t="shared" si="49"/>
        <v>0</v>
      </c>
      <c r="H141" s="79">
        <f t="shared" si="50"/>
        <v>0</v>
      </c>
      <c r="I141" s="80">
        <f t="shared" si="51"/>
        <v>0</v>
      </c>
      <c r="J141" s="80">
        <f t="shared" si="52"/>
        <v>0</v>
      </c>
      <c r="K141" s="6">
        <f t="shared" si="63"/>
        <v>0</v>
      </c>
      <c r="L141" s="7">
        <v>0</v>
      </c>
      <c r="M141" s="7">
        <f t="shared" si="64"/>
        <v>0</v>
      </c>
      <c r="N141" s="7">
        <f t="shared" si="65"/>
        <v>0</v>
      </c>
      <c r="O141" s="7">
        <f t="shared" si="66"/>
        <v>0</v>
      </c>
      <c r="P141" s="7">
        <f t="shared" si="67"/>
        <v>0</v>
      </c>
      <c r="Q141" s="6">
        <f t="shared" si="68"/>
        <v>0</v>
      </c>
      <c r="R141" s="7">
        <f t="shared" si="69"/>
        <v>0</v>
      </c>
      <c r="S141" s="2">
        <f t="shared" si="53"/>
        <v>0</v>
      </c>
      <c r="T141" s="80">
        <f t="shared" si="54"/>
        <v>0</v>
      </c>
      <c r="U141" s="79">
        <f t="shared" si="55"/>
        <v>0</v>
      </c>
      <c r="V141" s="80">
        <f t="shared" si="56"/>
        <v>0</v>
      </c>
      <c r="W141" s="80">
        <f t="shared" si="57"/>
        <v>0</v>
      </c>
      <c r="X141">
        <f t="shared" si="70"/>
        <v>0</v>
      </c>
      <c r="Y141" s="35">
        <f t="shared" si="58"/>
        <v>0</v>
      </c>
      <c r="Z141" s="35">
        <f t="shared" si="59"/>
        <v>0</v>
      </c>
      <c r="AA141" s="42">
        <f t="shared" si="71"/>
        <v>0</v>
      </c>
      <c r="AB141" s="42">
        <f t="shared" si="60"/>
        <v>0</v>
      </c>
    </row>
    <row r="142" spans="2:28" x14ac:dyDescent="0.25">
      <c r="B142">
        <v>140</v>
      </c>
      <c r="C142" s="35">
        <f t="shared" si="61"/>
        <v>0</v>
      </c>
      <c r="D142" s="46">
        <f>IF(AB141&gt;0,ROUND(PMT(EvalSheet!$F$92/12,EvalSheet!$F$96*12,-C142),5),0)</f>
        <v>0</v>
      </c>
      <c r="E142" s="6">
        <f t="shared" si="62"/>
        <v>0</v>
      </c>
      <c r="F142" s="2">
        <f t="shared" si="48"/>
        <v>0</v>
      </c>
      <c r="G142" s="80">
        <f t="shared" si="49"/>
        <v>0</v>
      </c>
      <c r="H142" s="79">
        <f t="shared" si="50"/>
        <v>0</v>
      </c>
      <c r="I142" s="80">
        <f t="shared" si="51"/>
        <v>0</v>
      </c>
      <c r="J142" s="80">
        <f t="shared" si="52"/>
        <v>0</v>
      </c>
      <c r="K142" s="6">
        <f t="shared" si="63"/>
        <v>0</v>
      </c>
      <c r="L142" s="7">
        <v>0</v>
      </c>
      <c r="M142" s="7">
        <f t="shared" si="64"/>
        <v>0</v>
      </c>
      <c r="N142" s="7">
        <f t="shared" si="65"/>
        <v>0</v>
      </c>
      <c r="O142" s="7">
        <f t="shared" si="66"/>
        <v>0</v>
      </c>
      <c r="P142" s="7">
        <f t="shared" si="67"/>
        <v>0</v>
      </c>
      <c r="Q142" s="6">
        <f t="shared" si="68"/>
        <v>0</v>
      </c>
      <c r="R142" s="7">
        <f t="shared" si="69"/>
        <v>0</v>
      </c>
      <c r="S142" s="2">
        <f t="shared" si="53"/>
        <v>0</v>
      </c>
      <c r="T142" s="80">
        <f t="shared" si="54"/>
        <v>0</v>
      </c>
      <c r="U142" s="79">
        <f t="shared" si="55"/>
        <v>0</v>
      </c>
      <c r="V142" s="80">
        <f t="shared" si="56"/>
        <v>0</v>
      </c>
      <c r="W142" s="80">
        <f t="shared" si="57"/>
        <v>0</v>
      </c>
      <c r="X142">
        <f t="shared" si="70"/>
        <v>0</v>
      </c>
      <c r="Y142" s="35">
        <f t="shared" si="58"/>
        <v>0</v>
      </c>
      <c r="Z142" s="35">
        <f t="shared" si="59"/>
        <v>0</v>
      </c>
      <c r="AA142" s="42">
        <f t="shared" si="71"/>
        <v>0</v>
      </c>
      <c r="AB142" s="42">
        <f t="shared" si="60"/>
        <v>0</v>
      </c>
    </row>
    <row r="143" spans="2:28" x14ac:dyDescent="0.25">
      <c r="B143">
        <v>141</v>
      </c>
      <c r="C143" s="35">
        <f t="shared" si="61"/>
        <v>0</v>
      </c>
      <c r="D143" s="46">
        <f>IF(AB142&gt;0,ROUND(PMT(EvalSheet!$F$92/12,EvalSheet!$F$96*12,-C143),5),0)</f>
        <v>0</v>
      </c>
      <c r="E143" s="6">
        <f t="shared" si="62"/>
        <v>0</v>
      </c>
      <c r="F143" s="2">
        <f t="shared" si="48"/>
        <v>0</v>
      </c>
      <c r="G143" s="80">
        <f t="shared" si="49"/>
        <v>0</v>
      </c>
      <c r="H143" s="79">
        <f t="shared" si="50"/>
        <v>0</v>
      </c>
      <c r="I143" s="80">
        <f t="shared" si="51"/>
        <v>0</v>
      </c>
      <c r="J143" s="80">
        <f t="shared" si="52"/>
        <v>0</v>
      </c>
      <c r="K143" s="6">
        <f t="shared" si="63"/>
        <v>0</v>
      </c>
      <c r="L143" s="7">
        <v>0</v>
      </c>
      <c r="M143" s="7">
        <f t="shared" si="64"/>
        <v>0</v>
      </c>
      <c r="N143" s="7">
        <f t="shared" si="65"/>
        <v>0</v>
      </c>
      <c r="O143" s="7">
        <f t="shared" si="66"/>
        <v>0</v>
      </c>
      <c r="P143" s="7">
        <f t="shared" si="67"/>
        <v>0</v>
      </c>
      <c r="Q143" s="6">
        <f t="shared" si="68"/>
        <v>0</v>
      </c>
      <c r="R143" s="7">
        <f t="shared" si="69"/>
        <v>0</v>
      </c>
      <c r="S143" s="2">
        <f t="shared" si="53"/>
        <v>0</v>
      </c>
      <c r="T143" s="80">
        <f t="shared" si="54"/>
        <v>0</v>
      </c>
      <c r="U143" s="79">
        <f t="shared" si="55"/>
        <v>0</v>
      </c>
      <c r="V143" s="80">
        <f t="shared" si="56"/>
        <v>0</v>
      </c>
      <c r="W143" s="80">
        <f t="shared" si="57"/>
        <v>0</v>
      </c>
      <c r="X143">
        <f t="shared" si="70"/>
        <v>0</v>
      </c>
      <c r="Y143" s="35">
        <f t="shared" si="58"/>
        <v>0</v>
      </c>
      <c r="Z143" s="35">
        <f t="shared" si="59"/>
        <v>0</v>
      </c>
      <c r="AA143" s="42">
        <f t="shared" si="71"/>
        <v>0</v>
      </c>
      <c r="AB143" s="42">
        <f t="shared" si="60"/>
        <v>0</v>
      </c>
    </row>
    <row r="144" spans="2:28" x14ac:dyDescent="0.25">
      <c r="B144">
        <v>142</v>
      </c>
      <c r="C144" s="35">
        <f t="shared" si="61"/>
        <v>0</v>
      </c>
      <c r="D144" s="46">
        <f>IF(AB143&gt;0,ROUND(PMT(EvalSheet!$F$92/12,EvalSheet!$F$96*12,-C144),5),0)</f>
        <v>0</v>
      </c>
      <c r="E144" s="6">
        <f t="shared" si="62"/>
        <v>0</v>
      </c>
      <c r="F144" s="2">
        <f t="shared" si="48"/>
        <v>0</v>
      </c>
      <c r="G144" s="80">
        <f t="shared" si="49"/>
        <v>0</v>
      </c>
      <c r="H144" s="79">
        <f t="shared" si="50"/>
        <v>0</v>
      </c>
      <c r="I144" s="80">
        <f t="shared" si="51"/>
        <v>0</v>
      </c>
      <c r="J144" s="80">
        <f t="shared" si="52"/>
        <v>0</v>
      </c>
      <c r="K144" s="6">
        <f t="shared" si="63"/>
        <v>0</v>
      </c>
      <c r="L144" s="7">
        <v>0</v>
      </c>
      <c r="M144" s="7">
        <f t="shared" si="64"/>
        <v>0</v>
      </c>
      <c r="N144" s="7">
        <f t="shared" si="65"/>
        <v>0</v>
      </c>
      <c r="O144" s="7">
        <f t="shared" si="66"/>
        <v>0</v>
      </c>
      <c r="P144" s="7">
        <f t="shared" si="67"/>
        <v>0</v>
      </c>
      <c r="Q144" s="6">
        <f t="shared" si="68"/>
        <v>0</v>
      </c>
      <c r="R144" s="7">
        <f t="shared" si="69"/>
        <v>0</v>
      </c>
      <c r="S144" s="2">
        <f t="shared" si="53"/>
        <v>0</v>
      </c>
      <c r="T144" s="80">
        <f t="shared" si="54"/>
        <v>0</v>
      </c>
      <c r="U144" s="79">
        <f t="shared" si="55"/>
        <v>0</v>
      </c>
      <c r="V144" s="80">
        <f t="shared" si="56"/>
        <v>0</v>
      </c>
      <c r="W144" s="80">
        <f t="shared" si="57"/>
        <v>0</v>
      </c>
      <c r="X144">
        <f t="shared" si="70"/>
        <v>0</v>
      </c>
      <c r="Y144" s="35">
        <f t="shared" si="58"/>
        <v>0</v>
      </c>
      <c r="Z144" s="35">
        <f t="shared" si="59"/>
        <v>0</v>
      </c>
      <c r="AA144" s="42">
        <f t="shared" si="71"/>
        <v>0</v>
      </c>
      <c r="AB144" s="42">
        <f t="shared" si="60"/>
        <v>0</v>
      </c>
    </row>
    <row r="145" spans="2:28" x14ac:dyDescent="0.25">
      <c r="B145">
        <v>143</v>
      </c>
      <c r="C145" s="35">
        <f t="shared" si="61"/>
        <v>0</v>
      </c>
      <c r="D145" s="46">
        <f>IF(AB144&gt;0,ROUND(PMT(EvalSheet!$F$92/12,EvalSheet!$F$96*12,-C145),5),0)</f>
        <v>0</v>
      </c>
      <c r="E145" s="6">
        <f t="shared" si="62"/>
        <v>0</v>
      </c>
      <c r="F145" s="2">
        <f t="shared" si="48"/>
        <v>0</v>
      </c>
      <c r="G145" s="80">
        <f t="shared" si="49"/>
        <v>0</v>
      </c>
      <c r="H145" s="79">
        <f t="shared" si="50"/>
        <v>0</v>
      </c>
      <c r="I145" s="80">
        <f t="shared" si="51"/>
        <v>0</v>
      </c>
      <c r="J145" s="80">
        <f t="shared" si="52"/>
        <v>0</v>
      </c>
      <c r="K145" s="6">
        <f t="shared" si="63"/>
        <v>0</v>
      </c>
      <c r="L145" s="7">
        <v>0</v>
      </c>
      <c r="M145" s="7">
        <f t="shared" si="64"/>
        <v>0</v>
      </c>
      <c r="N145" s="7">
        <f t="shared" si="65"/>
        <v>0</v>
      </c>
      <c r="O145" s="7">
        <f t="shared" si="66"/>
        <v>0</v>
      </c>
      <c r="P145" s="7">
        <f t="shared" si="67"/>
        <v>0</v>
      </c>
      <c r="Q145" s="6">
        <f t="shared" si="68"/>
        <v>0</v>
      </c>
      <c r="R145" s="7">
        <f t="shared" si="69"/>
        <v>0</v>
      </c>
      <c r="S145" s="2">
        <f t="shared" si="53"/>
        <v>0</v>
      </c>
      <c r="T145" s="80">
        <f t="shared" si="54"/>
        <v>0</v>
      </c>
      <c r="U145" s="79">
        <f t="shared" si="55"/>
        <v>0</v>
      </c>
      <c r="V145" s="80">
        <f t="shared" si="56"/>
        <v>0</v>
      </c>
      <c r="W145" s="80">
        <f t="shared" si="57"/>
        <v>0</v>
      </c>
      <c r="X145">
        <f t="shared" si="70"/>
        <v>0</v>
      </c>
      <c r="Y145" s="35">
        <f t="shared" si="58"/>
        <v>0</v>
      </c>
      <c r="Z145" s="35">
        <f t="shared" si="59"/>
        <v>0</v>
      </c>
      <c r="AA145" s="42">
        <f t="shared" si="71"/>
        <v>0</v>
      </c>
      <c r="AB145" s="42">
        <f t="shared" si="60"/>
        <v>0</v>
      </c>
    </row>
    <row r="146" spans="2:28" x14ac:dyDescent="0.25">
      <c r="B146">
        <v>144</v>
      </c>
      <c r="C146" s="35">
        <f t="shared" si="61"/>
        <v>0</v>
      </c>
      <c r="D146" s="46">
        <f>IF(AB145&gt;0,ROUND(PMT(EvalSheet!$F$92/12,EvalSheet!$F$96*12,-C146),5),0)</f>
        <v>0</v>
      </c>
      <c r="E146" s="6">
        <f t="shared" si="62"/>
        <v>0</v>
      </c>
      <c r="F146" s="2">
        <f t="shared" si="48"/>
        <v>0</v>
      </c>
      <c r="G146" s="80">
        <f t="shared" si="49"/>
        <v>0</v>
      </c>
      <c r="H146" s="79">
        <f t="shared" si="50"/>
        <v>0</v>
      </c>
      <c r="I146" s="80">
        <f t="shared" si="51"/>
        <v>0</v>
      </c>
      <c r="J146" s="80">
        <f t="shared" si="52"/>
        <v>0</v>
      </c>
      <c r="K146" s="6">
        <f t="shared" si="63"/>
        <v>0</v>
      </c>
      <c r="L146" s="7">
        <v>0</v>
      </c>
      <c r="M146" s="7">
        <f t="shared" si="64"/>
        <v>0</v>
      </c>
      <c r="N146" s="7">
        <f t="shared" si="65"/>
        <v>0</v>
      </c>
      <c r="O146" s="7">
        <f t="shared" si="66"/>
        <v>0</v>
      </c>
      <c r="P146" s="7">
        <f t="shared" si="67"/>
        <v>0</v>
      </c>
      <c r="Q146" s="6">
        <f t="shared" si="68"/>
        <v>0</v>
      </c>
      <c r="R146" s="7">
        <f t="shared" si="69"/>
        <v>0</v>
      </c>
      <c r="S146" s="2">
        <f t="shared" si="53"/>
        <v>0</v>
      </c>
      <c r="T146" s="80">
        <f t="shared" si="54"/>
        <v>0</v>
      </c>
      <c r="U146" s="79">
        <f t="shared" si="55"/>
        <v>0</v>
      </c>
      <c r="V146" s="80">
        <f t="shared" si="56"/>
        <v>0</v>
      </c>
      <c r="W146" s="80">
        <f t="shared" si="57"/>
        <v>0</v>
      </c>
      <c r="X146">
        <f t="shared" si="70"/>
        <v>0</v>
      </c>
      <c r="Y146" s="35">
        <f t="shared" si="58"/>
        <v>0</v>
      </c>
      <c r="Z146" s="35">
        <f t="shared" si="59"/>
        <v>0</v>
      </c>
      <c r="AA146" s="42">
        <f t="shared" si="71"/>
        <v>0</v>
      </c>
      <c r="AB146" s="42">
        <f t="shared" si="60"/>
        <v>0</v>
      </c>
    </row>
    <row r="147" spans="2:28" x14ac:dyDescent="0.25">
      <c r="B147">
        <v>145</v>
      </c>
      <c r="C147" s="35">
        <f t="shared" si="61"/>
        <v>0</v>
      </c>
      <c r="D147" s="46">
        <f>IF(AB146&gt;0,ROUND(PMT(EvalSheet!$F$92/12,EvalSheet!$F$96*12,-C147),5),0)</f>
        <v>0</v>
      </c>
      <c r="E147" s="6">
        <f t="shared" si="62"/>
        <v>0</v>
      </c>
      <c r="F147" s="2">
        <f t="shared" si="48"/>
        <v>0</v>
      </c>
      <c r="G147" s="80">
        <f t="shared" si="49"/>
        <v>0</v>
      </c>
      <c r="H147" s="79">
        <f t="shared" si="50"/>
        <v>0</v>
      </c>
      <c r="I147" s="80">
        <f t="shared" si="51"/>
        <v>0</v>
      </c>
      <c r="J147" s="80">
        <f t="shared" si="52"/>
        <v>0</v>
      </c>
      <c r="K147" s="6">
        <f t="shared" si="63"/>
        <v>0</v>
      </c>
      <c r="L147" s="7">
        <v>0</v>
      </c>
      <c r="M147" s="7">
        <f t="shared" si="64"/>
        <v>0</v>
      </c>
      <c r="N147" s="7">
        <f t="shared" si="65"/>
        <v>0</v>
      </c>
      <c r="O147" s="7">
        <f t="shared" si="66"/>
        <v>0</v>
      </c>
      <c r="P147" s="7">
        <f t="shared" si="67"/>
        <v>0</v>
      </c>
      <c r="Q147" s="6">
        <f t="shared" si="68"/>
        <v>0</v>
      </c>
      <c r="R147" s="7">
        <f t="shared" si="69"/>
        <v>0</v>
      </c>
      <c r="S147" s="2">
        <f t="shared" si="53"/>
        <v>0</v>
      </c>
      <c r="T147" s="80">
        <f t="shared" si="54"/>
        <v>0</v>
      </c>
      <c r="U147" s="79">
        <f t="shared" si="55"/>
        <v>0</v>
      </c>
      <c r="V147" s="80">
        <f t="shared" si="56"/>
        <v>0</v>
      </c>
      <c r="W147" s="80">
        <f t="shared" si="57"/>
        <v>0</v>
      </c>
      <c r="X147">
        <f t="shared" si="70"/>
        <v>0</v>
      </c>
      <c r="Y147" s="35">
        <f t="shared" si="58"/>
        <v>0</v>
      </c>
      <c r="Z147" s="35">
        <f t="shared" si="59"/>
        <v>0</v>
      </c>
      <c r="AA147" s="42">
        <f t="shared" si="71"/>
        <v>0</v>
      </c>
      <c r="AB147" s="42">
        <f t="shared" si="60"/>
        <v>0</v>
      </c>
    </row>
    <row r="148" spans="2:28" x14ac:dyDescent="0.25">
      <c r="B148">
        <v>146</v>
      </c>
      <c r="C148" s="35">
        <f t="shared" si="61"/>
        <v>0</v>
      </c>
      <c r="D148" s="46">
        <f>IF(AB147&gt;0,ROUND(PMT(EvalSheet!$F$92/12,EvalSheet!$F$96*12,-C148),5),0)</f>
        <v>0</v>
      </c>
      <c r="E148" s="6">
        <f t="shared" si="62"/>
        <v>0</v>
      </c>
      <c r="F148" s="2">
        <f t="shared" si="48"/>
        <v>0</v>
      </c>
      <c r="G148" s="80">
        <f t="shared" si="49"/>
        <v>0</v>
      </c>
      <c r="H148" s="79">
        <f t="shared" si="50"/>
        <v>0</v>
      </c>
      <c r="I148" s="80">
        <f t="shared" si="51"/>
        <v>0</v>
      </c>
      <c r="J148" s="80">
        <f t="shared" si="52"/>
        <v>0</v>
      </c>
      <c r="K148" s="6">
        <f t="shared" si="63"/>
        <v>0</v>
      </c>
      <c r="L148" s="7">
        <v>0</v>
      </c>
      <c r="M148" s="7">
        <f t="shared" si="64"/>
        <v>0</v>
      </c>
      <c r="N148" s="7">
        <f t="shared" si="65"/>
        <v>0</v>
      </c>
      <c r="O148" s="7">
        <f t="shared" si="66"/>
        <v>0</v>
      </c>
      <c r="P148" s="7">
        <f t="shared" si="67"/>
        <v>0</v>
      </c>
      <c r="Q148" s="6">
        <f t="shared" si="68"/>
        <v>0</v>
      </c>
      <c r="R148" s="7">
        <f t="shared" si="69"/>
        <v>0</v>
      </c>
      <c r="S148" s="2">
        <f t="shared" si="53"/>
        <v>0</v>
      </c>
      <c r="T148" s="80">
        <f t="shared" si="54"/>
        <v>0</v>
      </c>
      <c r="U148" s="79">
        <f t="shared" si="55"/>
        <v>0</v>
      </c>
      <c r="V148" s="80">
        <f t="shared" si="56"/>
        <v>0</v>
      </c>
      <c r="W148" s="80">
        <f t="shared" si="57"/>
        <v>0</v>
      </c>
      <c r="X148">
        <f t="shared" si="70"/>
        <v>0</v>
      </c>
      <c r="Y148" s="35">
        <f t="shared" si="58"/>
        <v>0</v>
      </c>
      <c r="Z148" s="35">
        <f t="shared" si="59"/>
        <v>0</v>
      </c>
      <c r="AA148" s="42">
        <f t="shared" si="71"/>
        <v>0</v>
      </c>
      <c r="AB148" s="42">
        <f t="shared" si="60"/>
        <v>0</v>
      </c>
    </row>
    <row r="149" spans="2:28" x14ac:dyDescent="0.25">
      <c r="B149">
        <v>147</v>
      </c>
      <c r="C149" s="35">
        <f t="shared" si="61"/>
        <v>0</v>
      </c>
      <c r="D149" s="46">
        <f>IF(AB148&gt;0,ROUND(PMT(EvalSheet!$F$92/12,EvalSheet!$F$96*12,-C149),5),0)</f>
        <v>0</v>
      </c>
      <c r="E149" s="6">
        <f t="shared" si="62"/>
        <v>0</v>
      </c>
      <c r="F149" s="2">
        <f t="shared" si="48"/>
        <v>0</v>
      </c>
      <c r="G149" s="80">
        <f t="shared" si="49"/>
        <v>0</v>
      </c>
      <c r="H149" s="79">
        <f t="shared" si="50"/>
        <v>0</v>
      </c>
      <c r="I149" s="80">
        <f t="shared" si="51"/>
        <v>0</v>
      </c>
      <c r="J149" s="80">
        <f t="shared" si="52"/>
        <v>0</v>
      </c>
      <c r="K149" s="6">
        <f t="shared" si="63"/>
        <v>0</v>
      </c>
      <c r="L149" s="7">
        <v>0</v>
      </c>
      <c r="M149" s="7">
        <f t="shared" si="64"/>
        <v>0</v>
      </c>
      <c r="N149" s="7">
        <f t="shared" si="65"/>
        <v>0</v>
      </c>
      <c r="O149" s="7">
        <f t="shared" si="66"/>
        <v>0</v>
      </c>
      <c r="P149" s="7">
        <f t="shared" si="67"/>
        <v>0</v>
      </c>
      <c r="Q149" s="6">
        <f t="shared" si="68"/>
        <v>0</v>
      </c>
      <c r="R149" s="7">
        <f t="shared" si="69"/>
        <v>0</v>
      </c>
      <c r="S149" s="2">
        <f t="shared" si="53"/>
        <v>0</v>
      </c>
      <c r="T149" s="80">
        <f t="shared" si="54"/>
        <v>0</v>
      </c>
      <c r="U149" s="79">
        <f t="shared" si="55"/>
        <v>0</v>
      </c>
      <c r="V149" s="80">
        <f t="shared" si="56"/>
        <v>0</v>
      </c>
      <c r="W149" s="80">
        <f t="shared" si="57"/>
        <v>0</v>
      </c>
      <c r="X149">
        <f t="shared" si="70"/>
        <v>0</v>
      </c>
      <c r="Y149" s="35">
        <f t="shared" si="58"/>
        <v>0</v>
      </c>
      <c r="Z149" s="35">
        <f t="shared" si="59"/>
        <v>0</v>
      </c>
      <c r="AA149" s="42">
        <f t="shared" si="71"/>
        <v>0</v>
      </c>
      <c r="AB149" s="42">
        <f t="shared" si="60"/>
        <v>0</v>
      </c>
    </row>
    <row r="150" spans="2:28" x14ac:dyDescent="0.25">
      <c r="B150">
        <v>148</v>
      </c>
      <c r="C150" s="35">
        <f t="shared" si="61"/>
        <v>0</v>
      </c>
      <c r="D150" s="46">
        <f>IF(AB149&gt;0,ROUND(PMT(EvalSheet!$F$92/12,EvalSheet!$F$96*12,-C150),5),0)</f>
        <v>0</v>
      </c>
      <c r="E150" s="6">
        <f t="shared" si="62"/>
        <v>0</v>
      </c>
      <c r="F150" s="2">
        <f t="shared" si="48"/>
        <v>0</v>
      </c>
      <c r="G150" s="80">
        <f t="shared" si="49"/>
        <v>0</v>
      </c>
      <c r="H150" s="79">
        <f t="shared" si="50"/>
        <v>0</v>
      </c>
      <c r="I150" s="80">
        <f t="shared" si="51"/>
        <v>0</v>
      </c>
      <c r="J150" s="80">
        <f t="shared" si="52"/>
        <v>0</v>
      </c>
      <c r="K150" s="6">
        <f t="shared" si="63"/>
        <v>0</v>
      </c>
      <c r="L150" s="7">
        <v>0</v>
      </c>
      <c r="M150" s="7">
        <f t="shared" si="64"/>
        <v>0</v>
      </c>
      <c r="N150" s="7">
        <f t="shared" si="65"/>
        <v>0</v>
      </c>
      <c r="O150" s="7">
        <f t="shared" si="66"/>
        <v>0</v>
      </c>
      <c r="P150" s="7">
        <f t="shared" si="67"/>
        <v>0</v>
      </c>
      <c r="Q150" s="6">
        <f t="shared" si="68"/>
        <v>0</v>
      </c>
      <c r="R150" s="7">
        <f t="shared" si="69"/>
        <v>0</v>
      </c>
      <c r="S150" s="2">
        <f t="shared" si="53"/>
        <v>0</v>
      </c>
      <c r="T150" s="80">
        <f t="shared" si="54"/>
        <v>0</v>
      </c>
      <c r="U150" s="79">
        <f t="shared" si="55"/>
        <v>0</v>
      </c>
      <c r="V150" s="80">
        <f t="shared" si="56"/>
        <v>0</v>
      </c>
      <c r="W150" s="80">
        <f t="shared" si="57"/>
        <v>0</v>
      </c>
      <c r="X150">
        <f t="shared" si="70"/>
        <v>0</v>
      </c>
      <c r="Y150" s="35">
        <f t="shared" si="58"/>
        <v>0</v>
      </c>
      <c r="Z150" s="35">
        <f t="shared" si="59"/>
        <v>0</v>
      </c>
      <c r="AA150" s="42">
        <f t="shared" si="71"/>
        <v>0</v>
      </c>
      <c r="AB150" s="42">
        <f t="shared" si="60"/>
        <v>0</v>
      </c>
    </row>
    <row r="151" spans="2:28" x14ac:dyDescent="0.25">
      <c r="B151">
        <v>149</v>
      </c>
      <c r="C151" s="35">
        <f t="shared" si="61"/>
        <v>0</v>
      </c>
      <c r="D151" s="46">
        <f>IF(AB150&gt;0,ROUND(PMT(EvalSheet!$F$92/12,EvalSheet!$F$96*12,-C151),5),0)</f>
        <v>0</v>
      </c>
      <c r="E151" s="6">
        <f t="shared" si="62"/>
        <v>0</v>
      </c>
      <c r="F151" s="2">
        <f t="shared" si="48"/>
        <v>0</v>
      </c>
      <c r="G151" s="80">
        <f t="shared" si="49"/>
        <v>0</v>
      </c>
      <c r="H151" s="79">
        <f t="shared" si="50"/>
        <v>0</v>
      </c>
      <c r="I151" s="80">
        <f t="shared" si="51"/>
        <v>0</v>
      </c>
      <c r="J151" s="80">
        <f t="shared" si="52"/>
        <v>0</v>
      </c>
      <c r="K151" s="6">
        <f t="shared" si="63"/>
        <v>0</v>
      </c>
      <c r="L151" s="7">
        <v>0</v>
      </c>
      <c r="M151" s="7">
        <f t="shared" si="64"/>
        <v>0</v>
      </c>
      <c r="N151" s="7">
        <f t="shared" si="65"/>
        <v>0</v>
      </c>
      <c r="O151" s="7">
        <f t="shared" si="66"/>
        <v>0</v>
      </c>
      <c r="P151" s="7">
        <f t="shared" si="67"/>
        <v>0</v>
      </c>
      <c r="Q151" s="6">
        <f t="shared" si="68"/>
        <v>0</v>
      </c>
      <c r="R151" s="7">
        <f t="shared" si="69"/>
        <v>0</v>
      </c>
      <c r="S151" s="2">
        <f t="shared" si="53"/>
        <v>0</v>
      </c>
      <c r="T151" s="80">
        <f t="shared" si="54"/>
        <v>0</v>
      </c>
      <c r="U151" s="79">
        <f t="shared" si="55"/>
        <v>0</v>
      </c>
      <c r="V151" s="80">
        <f t="shared" si="56"/>
        <v>0</v>
      </c>
      <c r="W151" s="80">
        <f t="shared" si="57"/>
        <v>0</v>
      </c>
      <c r="X151">
        <f t="shared" si="70"/>
        <v>0</v>
      </c>
      <c r="Y151" s="35">
        <f t="shared" si="58"/>
        <v>0</v>
      </c>
      <c r="Z151" s="35">
        <f t="shared" si="59"/>
        <v>0</v>
      </c>
      <c r="AA151" s="42">
        <f t="shared" si="71"/>
        <v>0</v>
      </c>
      <c r="AB151" s="42">
        <f t="shared" si="60"/>
        <v>0</v>
      </c>
    </row>
    <row r="152" spans="2:28" x14ac:dyDescent="0.25">
      <c r="B152">
        <v>150</v>
      </c>
      <c r="C152" s="35">
        <f t="shared" si="61"/>
        <v>0</v>
      </c>
      <c r="D152" s="46">
        <f>IF(AB151&gt;0,ROUND(PMT(EvalSheet!$F$92/12,EvalSheet!$F$96*12,-C152),5),0)</f>
        <v>0</v>
      </c>
      <c r="E152" s="6">
        <f t="shared" si="62"/>
        <v>0</v>
      </c>
      <c r="F152" s="2">
        <f t="shared" si="48"/>
        <v>0</v>
      </c>
      <c r="G152" s="80">
        <f t="shared" si="49"/>
        <v>0</v>
      </c>
      <c r="H152" s="79">
        <f t="shared" si="50"/>
        <v>0</v>
      </c>
      <c r="I152" s="80">
        <f t="shared" si="51"/>
        <v>0</v>
      </c>
      <c r="J152" s="80">
        <f t="shared" si="52"/>
        <v>0</v>
      </c>
      <c r="K152" s="6">
        <f t="shared" si="63"/>
        <v>0</v>
      </c>
      <c r="L152" s="7">
        <v>0</v>
      </c>
      <c r="M152" s="7">
        <f t="shared" si="64"/>
        <v>0</v>
      </c>
      <c r="N152" s="7">
        <f t="shared" si="65"/>
        <v>0</v>
      </c>
      <c r="O152" s="7">
        <f t="shared" si="66"/>
        <v>0</v>
      </c>
      <c r="P152" s="7">
        <f t="shared" si="67"/>
        <v>0</v>
      </c>
      <c r="Q152" s="6">
        <f t="shared" si="68"/>
        <v>0</v>
      </c>
      <c r="R152" s="7">
        <f t="shared" si="69"/>
        <v>0</v>
      </c>
      <c r="S152" s="2">
        <f t="shared" si="53"/>
        <v>0</v>
      </c>
      <c r="T152" s="80">
        <f t="shared" si="54"/>
        <v>0</v>
      </c>
      <c r="U152" s="79">
        <f t="shared" si="55"/>
        <v>0</v>
      </c>
      <c r="V152" s="80">
        <f t="shared" si="56"/>
        <v>0</v>
      </c>
      <c r="W152" s="80">
        <f t="shared" si="57"/>
        <v>0</v>
      </c>
      <c r="X152">
        <f t="shared" si="70"/>
        <v>0</v>
      </c>
      <c r="Y152" s="35">
        <f t="shared" si="58"/>
        <v>0</v>
      </c>
      <c r="Z152" s="35">
        <f t="shared" si="59"/>
        <v>0</v>
      </c>
      <c r="AA152" s="42">
        <f t="shared" si="71"/>
        <v>0</v>
      </c>
      <c r="AB152" s="42">
        <f t="shared" si="60"/>
        <v>0</v>
      </c>
    </row>
    <row r="153" spans="2:28" x14ac:dyDescent="0.25">
      <c r="B153">
        <v>151</v>
      </c>
      <c r="C153" s="35">
        <f t="shared" si="61"/>
        <v>0</v>
      </c>
      <c r="D153" s="46">
        <f>IF(AB152&gt;0,ROUND(PMT(EvalSheet!$F$92/12,EvalSheet!$F$96*12,-C153),5),0)</f>
        <v>0</v>
      </c>
      <c r="E153" s="6">
        <f t="shared" si="62"/>
        <v>0</v>
      </c>
      <c r="F153" s="2">
        <f t="shared" si="48"/>
        <v>0</v>
      </c>
      <c r="G153" s="80">
        <f t="shared" si="49"/>
        <v>0</v>
      </c>
      <c r="H153" s="79">
        <f t="shared" si="50"/>
        <v>0</v>
      </c>
      <c r="I153" s="80">
        <f t="shared" si="51"/>
        <v>0</v>
      </c>
      <c r="J153" s="80">
        <f t="shared" si="52"/>
        <v>0</v>
      </c>
      <c r="K153" s="6">
        <f t="shared" si="63"/>
        <v>0</v>
      </c>
      <c r="L153" s="7">
        <v>0</v>
      </c>
      <c r="M153" s="7">
        <f t="shared" si="64"/>
        <v>0</v>
      </c>
      <c r="N153" s="7">
        <f t="shared" si="65"/>
        <v>0</v>
      </c>
      <c r="O153" s="7">
        <f t="shared" si="66"/>
        <v>0</v>
      </c>
      <c r="P153" s="7">
        <f t="shared" si="67"/>
        <v>0</v>
      </c>
      <c r="Q153" s="6">
        <f t="shared" si="68"/>
        <v>0</v>
      </c>
      <c r="R153" s="7">
        <f t="shared" si="69"/>
        <v>0</v>
      </c>
      <c r="S153" s="2">
        <f t="shared" si="53"/>
        <v>0</v>
      </c>
      <c r="T153" s="80">
        <f t="shared" si="54"/>
        <v>0</v>
      </c>
      <c r="U153" s="79">
        <f t="shared" si="55"/>
        <v>0</v>
      </c>
      <c r="V153" s="80">
        <f t="shared" si="56"/>
        <v>0</v>
      </c>
      <c r="W153" s="80">
        <f t="shared" si="57"/>
        <v>0</v>
      </c>
      <c r="X153">
        <f t="shared" si="70"/>
        <v>0</v>
      </c>
      <c r="Y153" s="35">
        <f t="shared" si="58"/>
        <v>0</v>
      </c>
      <c r="Z153" s="35">
        <f t="shared" si="59"/>
        <v>0</v>
      </c>
      <c r="AA153" s="42">
        <f t="shared" si="71"/>
        <v>0</v>
      </c>
      <c r="AB153" s="42">
        <f t="shared" si="60"/>
        <v>0</v>
      </c>
    </row>
    <row r="154" spans="2:28" x14ac:dyDescent="0.25">
      <c r="B154">
        <v>152</v>
      </c>
      <c r="C154" s="35">
        <f t="shared" si="61"/>
        <v>0</v>
      </c>
      <c r="D154" s="46">
        <f>IF(AB153&gt;0,ROUND(PMT(EvalSheet!$F$92/12,EvalSheet!$F$96*12,-C154),5),0)</f>
        <v>0</v>
      </c>
      <c r="E154" s="6">
        <f t="shared" si="62"/>
        <v>0</v>
      </c>
      <c r="F154" s="2">
        <f t="shared" si="48"/>
        <v>0</v>
      </c>
      <c r="G154" s="80">
        <f t="shared" si="49"/>
        <v>0</v>
      </c>
      <c r="H154" s="79">
        <f t="shared" si="50"/>
        <v>0</v>
      </c>
      <c r="I154" s="80">
        <f t="shared" si="51"/>
        <v>0</v>
      </c>
      <c r="J154" s="80">
        <f t="shared" si="52"/>
        <v>0</v>
      </c>
      <c r="K154" s="6">
        <f t="shared" si="63"/>
        <v>0</v>
      </c>
      <c r="L154" s="7">
        <v>0</v>
      </c>
      <c r="M154" s="7">
        <f t="shared" si="64"/>
        <v>0</v>
      </c>
      <c r="N154" s="7">
        <f t="shared" si="65"/>
        <v>0</v>
      </c>
      <c r="O154" s="7">
        <f t="shared" si="66"/>
        <v>0</v>
      </c>
      <c r="P154" s="7">
        <f t="shared" si="67"/>
        <v>0</v>
      </c>
      <c r="Q154" s="6">
        <f t="shared" si="68"/>
        <v>0</v>
      </c>
      <c r="R154" s="7">
        <f t="shared" si="69"/>
        <v>0</v>
      </c>
      <c r="S154" s="2">
        <f t="shared" si="53"/>
        <v>0</v>
      </c>
      <c r="T154" s="80">
        <f t="shared" si="54"/>
        <v>0</v>
      </c>
      <c r="U154" s="79">
        <f t="shared" si="55"/>
        <v>0</v>
      </c>
      <c r="V154" s="80">
        <f t="shared" si="56"/>
        <v>0</v>
      </c>
      <c r="W154" s="80">
        <f t="shared" si="57"/>
        <v>0</v>
      </c>
      <c r="X154">
        <f t="shared" si="70"/>
        <v>0</v>
      </c>
      <c r="Y154" s="35">
        <f t="shared" si="58"/>
        <v>0</v>
      </c>
      <c r="Z154" s="35">
        <f t="shared" si="59"/>
        <v>0</v>
      </c>
      <c r="AA154" s="42">
        <f t="shared" si="71"/>
        <v>0</v>
      </c>
      <c r="AB154" s="42">
        <f t="shared" si="60"/>
        <v>0</v>
      </c>
    </row>
    <row r="155" spans="2:28" x14ac:dyDescent="0.25">
      <c r="B155">
        <v>153</v>
      </c>
      <c r="C155" s="35">
        <f t="shared" si="61"/>
        <v>0</v>
      </c>
      <c r="D155" s="46">
        <f>IF(AB154&gt;0,ROUND(PMT(EvalSheet!$F$92/12,EvalSheet!$F$96*12,-C155),5),0)</f>
        <v>0</v>
      </c>
      <c r="E155" s="6">
        <f t="shared" si="62"/>
        <v>0</v>
      </c>
      <c r="F155" s="2">
        <f t="shared" si="48"/>
        <v>0</v>
      </c>
      <c r="G155" s="80">
        <f t="shared" si="49"/>
        <v>0</v>
      </c>
      <c r="H155" s="79">
        <f t="shared" si="50"/>
        <v>0</v>
      </c>
      <c r="I155" s="80">
        <f t="shared" si="51"/>
        <v>0</v>
      </c>
      <c r="J155" s="80">
        <f t="shared" si="52"/>
        <v>0</v>
      </c>
      <c r="K155" s="6">
        <f t="shared" si="63"/>
        <v>0</v>
      </c>
      <c r="L155" s="7">
        <v>0</v>
      </c>
      <c r="M155" s="7">
        <f t="shared" si="64"/>
        <v>0</v>
      </c>
      <c r="N155" s="7">
        <f t="shared" si="65"/>
        <v>0</v>
      </c>
      <c r="O155" s="7">
        <f t="shared" si="66"/>
        <v>0</v>
      </c>
      <c r="P155" s="7">
        <f t="shared" si="67"/>
        <v>0</v>
      </c>
      <c r="Q155" s="6">
        <f t="shared" si="68"/>
        <v>0</v>
      </c>
      <c r="R155" s="7">
        <f t="shared" si="69"/>
        <v>0</v>
      </c>
      <c r="S155" s="2">
        <f t="shared" si="53"/>
        <v>0</v>
      </c>
      <c r="T155" s="80">
        <f t="shared" si="54"/>
        <v>0</v>
      </c>
      <c r="U155" s="79">
        <f t="shared" si="55"/>
        <v>0</v>
      </c>
      <c r="V155" s="80">
        <f t="shared" si="56"/>
        <v>0</v>
      </c>
      <c r="W155" s="80">
        <f t="shared" si="57"/>
        <v>0</v>
      </c>
      <c r="X155">
        <f t="shared" si="70"/>
        <v>0</v>
      </c>
      <c r="Y155" s="35">
        <f t="shared" si="58"/>
        <v>0</v>
      </c>
      <c r="Z155" s="35">
        <f t="shared" si="59"/>
        <v>0</v>
      </c>
      <c r="AA155" s="42">
        <f t="shared" si="71"/>
        <v>0</v>
      </c>
      <c r="AB155" s="42">
        <f t="shared" si="60"/>
        <v>0</v>
      </c>
    </row>
    <row r="156" spans="2:28" x14ac:dyDescent="0.25">
      <c r="B156">
        <v>154</v>
      </c>
      <c r="C156" s="35">
        <f t="shared" si="61"/>
        <v>0</v>
      </c>
      <c r="D156" s="46">
        <f>IF(AB155&gt;0,ROUND(PMT(EvalSheet!$F$92/12,EvalSheet!$F$96*12,-C156),5),0)</f>
        <v>0</v>
      </c>
      <c r="E156" s="6">
        <f t="shared" si="62"/>
        <v>0</v>
      </c>
      <c r="F156" s="2">
        <f t="shared" si="48"/>
        <v>0</v>
      </c>
      <c r="G156" s="80">
        <f t="shared" si="49"/>
        <v>0</v>
      </c>
      <c r="H156" s="79">
        <f t="shared" si="50"/>
        <v>0</v>
      </c>
      <c r="I156" s="80">
        <f t="shared" si="51"/>
        <v>0</v>
      </c>
      <c r="J156" s="80">
        <f t="shared" si="52"/>
        <v>0</v>
      </c>
      <c r="K156" s="6">
        <f t="shared" si="63"/>
        <v>0</v>
      </c>
      <c r="L156" s="7">
        <v>0</v>
      </c>
      <c r="M156" s="7">
        <f t="shared" si="64"/>
        <v>0</v>
      </c>
      <c r="N156" s="7">
        <f t="shared" si="65"/>
        <v>0</v>
      </c>
      <c r="O156" s="7">
        <f t="shared" si="66"/>
        <v>0</v>
      </c>
      <c r="P156" s="7">
        <f t="shared" si="67"/>
        <v>0</v>
      </c>
      <c r="Q156" s="6">
        <f t="shared" si="68"/>
        <v>0</v>
      </c>
      <c r="R156" s="7">
        <f t="shared" si="69"/>
        <v>0</v>
      </c>
      <c r="S156" s="2">
        <f t="shared" si="53"/>
        <v>0</v>
      </c>
      <c r="T156" s="80">
        <f t="shared" si="54"/>
        <v>0</v>
      </c>
      <c r="U156" s="79">
        <f t="shared" si="55"/>
        <v>0</v>
      </c>
      <c r="V156" s="80">
        <f t="shared" si="56"/>
        <v>0</v>
      </c>
      <c r="W156" s="80">
        <f t="shared" si="57"/>
        <v>0</v>
      </c>
      <c r="X156">
        <f t="shared" si="70"/>
        <v>0</v>
      </c>
      <c r="Y156" s="35">
        <f t="shared" si="58"/>
        <v>0</v>
      </c>
      <c r="Z156" s="35">
        <f t="shared" si="59"/>
        <v>0</v>
      </c>
      <c r="AA156" s="42">
        <f t="shared" si="71"/>
        <v>0</v>
      </c>
      <c r="AB156" s="42">
        <f t="shared" si="60"/>
        <v>0</v>
      </c>
    </row>
    <row r="157" spans="2:28" x14ac:dyDescent="0.25">
      <c r="B157">
        <v>155</v>
      </c>
      <c r="C157" s="35">
        <f t="shared" si="61"/>
        <v>0</v>
      </c>
      <c r="D157" s="46">
        <f>IF(AB156&gt;0,ROUND(PMT(EvalSheet!$F$92/12,EvalSheet!$F$96*12,-C157),5),0)</f>
        <v>0</v>
      </c>
      <c r="E157" s="6">
        <f t="shared" si="62"/>
        <v>0</v>
      </c>
      <c r="F157" s="2">
        <f t="shared" si="48"/>
        <v>0</v>
      </c>
      <c r="G157" s="80">
        <f t="shared" si="49"/>
        <v>0</v>
      </c>
      <c r="H157" s="79">
        <f t="shared" si="50"/>
        <v>0</v>
      </c>
      <c r="I157" s="80">
        <f t="shared" si="51"/>
        <v>0</v>
      </c>
      <c r="J157" s="80">
        <f t="shared" si="52"/>
        <v>0</v>
      </c>
      <c r="K157" s="6">
        <f t="shared" si="63"/>
        <v>0</v>
      </c>
      <c r="L157" s="7">
        <v>0</v>
      </c>
      <c r="M157" s="7">
        <f t="shared" si="64"/>
        <v>0</v>
      </c>
      <c r="N157" s="7">
        <f t="shared" si="65"/>
        <v>0</v>
      </c>
      <c r="O157" s="7">
        <f t="shared" si="66"/>
        <v>0</v>
      </c>
      <c r="P157" s="7">
        <f t="shared" si="67"/>
        <v>0</v>
      </c>
      <c r="Q157" s="6">
        <f t="shared" si="68"/>
        <v>0</v>
      </c>
      <c r="R157" s="7">
        <f t="shared" si="69"/>
        <v>0</v>
      </c>
      <c r="S157" s="2">
        <f t="shared" si="53"/>
        <v>0</v>
      </c>
      <c r="T157" s="80">
        <f t="shared" si="54"/>
        <v>0</v>
      </c>
      <c r="U157" s="79">
        <f t="shared" si="55"/>
        <v>0</v>
      </c>
      <c r="V157" s="80">
        <f t="shared" si="56"/>
        <v>0</v>
      </c>
      <c r="W157" s="80">
        <f t="shared" si="57"/>
        <v>0</v>
      </c>
      <c r="X157">
        <f t="shared" si="70"/>
        <v>0</v>
      </c>
      <c r="Y157" s="35">
        <f t="shared" si="58"/>
        <v>0</v>
      </c>
      <c r="Z157" s="35">
        <f t="shared" si="59"/>
        <v>0</v>
      </c>
      <c r="AA157" s="42">
        <f t="shared" si="71"/>
        <v>0</v>
      </c>
      <c r="AB157" s="42">
        <f t="shared" si="60"/>
        <v>0</v>
      </c>
    </row>
    <row r="158" spans="2:28" x14ac:dyDescent="0.25">
      <c r="B158">
        <v>156</v>
      </c>
      <c r="C158" s="35">
        <f t="shared" si="61"/>
        <v>0</v>
      </c>
      <c r="D158" s="46">
        <f>IF(AB157&gt;0,ROUND(PMT(EvalSheet!$F$92/12,EvalSheet!$F$96*12,-C158),5),0)</f>
        <v>0</v>
      </c>
      <c r="E158" s="6">
        <f t="shared" si="62"/>
        <v>0</v>
      </c>
      <c r="F158" s="2">
        <f t="shared" si="48"/>
        <v>0</v>
      </c>
      <c r="G158" s="80">
        <f t="shared" si="49"/>
        <v>0</v>
      </c>
      <c r="H158" s="79">
        <f t="shared" si="50"/>
        <v>0</v>
      </c>
      <c r="I158" s="80">
        <f t="shared" si="51"/>
        <v>0</v>
      </c>
      <c r="J158" s="80">
        <f t="shared" si="52"/>
        <v>0</v>
      </c>
      <c r="K158" s="6">
        <f t="shared" si="63"/>
        <v>0</v>
      </c>
      <c r="L158" s="7">
        <v>0</v>
      </c>
      <c r="M158" s="7">
        <f t="shared" si="64"/>
        <v>0</v>
      </c>
      <c r="N158" s="7">
        <f t="shared" si="65"/>
        <v>0</v>
      </c>
      <c r="O158" s="7">
        <f t="shared" si="66"/>
        <v>0</v>
      </c>
      <c r="P158" s="7">
        <f t="shared" si="67"/>
        <v>0</v>
      </c>
      <c r="Q158" s="6">
        <f t="shared" si="68"/>
        <v>0</v>
      </c>
      <c r="R158" s="7">
        <f t="shared" si="69"/>
        <v>0</v>
      </c>
      <c r="S158" s="2">
        <f t="shared" si="53"/>
        <v>0</v>
      </c>
      <c r="T158" s="80">
        <f t="shared" si="54"/>
        <v>0</v>
      </c>
      <c r="U158" s="79">
        <f t="shared" si="55"/>
        <v>0</v>
      </c>
      <c r="V158" s="80">
        <f t="shared" si="56"/>
        <v>0</v>
      </c>
      <c r="W158" s="80">
        <f t="shared" si="57"/>
        <v>0</v>
      </c>
      <c r="X158">
        <f t="shared" si="70"/>
        <v>0</v>
      </c>
      <c r="Y158" s="35">
        <f t="shared" si="58"/>
        <v>0</v>
      </c>
      <c r="Z158" s="35">
        <f t="shared" si="59"/>
        <v>0</v>
      </c>
      <c r="AA158" s="42">
        <f t="shared" si="71"/>
        <v>0</v>
      </c>
      <c r="AB158" s="42">
        <f t="shared" si="60"/>
        <v>0</v>
      </c>
    </row>
    <row r="159" spans="2:28" x14ac:dyDescent="0.25">
      <c r="B159">
        <v>157</v>
      </c>
      <c r="C159" s="35">
        <f t="shared" si="61"/>
        <v>0</v>
      </c>
      <c r="D159" s="46">
        <f>IF(AB158&gt;0,ROUND(PMT(EvalSheet!$F$92/12,EvalSheet!$F$96*12,-C159),5),0)</f>
        <v>0</v>
      </c>
      <c r="E159" s="6">
        <f t="shared" si="62"/>
        <v>0</v>
      </c>
      <c r="F159" s="2">
        <f t="shared" si="48"/>
        <v>0</v>
      </c>
      <c r="G159" s="80">
        <f t="shared" si="49"/>
        <v>0</v>
      </c>
      <c r="H159" s="79">
        <f t="shared" si="50"/>
        <v>0</v>
      </c>
      <c r="I159" s="80">
        <f t="shared" si="51"/>
        <v>0</v>
      </c>
      <c r="J159" s="80">
        <f t="shared" si="52"/>
        <v>0</v>
      </c>
      <c r="K159" s="6">
        <f t="shared" si="63"/>
        <v>0</v>
      </c>
      <c r="L159" s="7">
        <v>0</v>
      </c>
      <c r="M159" s="7">
        <f t="shared" si="64"/>
        <v>0</v>
      </c>
      <c r="N159" s="7">
        <f t="shared" si="65"/>
        <v>0</v>
      </c>
      <c r="O159" s="7">
        <f t="shared" si="66"/>
        <v>0</v>
      </c>
      <c r="P159" s="7">
        <f t="shared" si="67"/>
        <v>0</v>
      </c>
      <c r="Q159" s="6">
        <f t="shared" si="68"/>
        <v>0</v>
      </c>
      <c r="R159" s="7">
        <f t="shared" si="69"/>
        <v>0</v>
      </c>
      <c r="S159" s="2">
        <f t="shared" si="53"/>
        <v>0</v>
      </c>
      <c r="T159" s="80">
        <f t="shared" si="54"/>
        <v>0</v>
      </c>
      <c r="U159" s="79">
        <f t="shared" si="55"/>
        <v>0</v>
      </c>
      <c r="V159" s="80">
        <f t="shared" si="56"/>
        <v>0</v>
      </c>
      <c r="W159" s="80">
        <f t="shared" si="57"/>
        <v>0</v>
      </c>
      <c r="X159">
        <f t="shared" si="70"/>
        <v>0</v>
      </c>
      <c r="Y159" s="35">
        <f t="shared" si="58"/>
        <v>0</v>
      </c>
      <c r="Z159" s="35">
        <f t="shared" si="59"/>
        <v>0</v>
      </c>
      <c r="AA159" s="42">
        <f t="shared" si="71"/>
        <v>0</v>
      </c>
      <c r="AB159" s="42">
        <f t="shared" si="60"/>
        <v>0</v>
      </c>
    </row>
    <row r="160" spans="2:28" x14ac:dyDescent="0.25">
      <c r="B160">
        <v>158</v>
      </c>
      <c r="C160" s="35">
        <f t="shared" si="61"/>
        <v>0</v>
      </c>
      <c r="D160" s="46">
        <f>IF(AB159&gt;0,ROUND(PMT(EvalSheet!$F$92/12,EvalSheet!$F$96*12,-C160),5),0)</f>
        <v>0</v>
      </c>
      <c r="E160" s="6">
        <f t="shared" si="62"/>
        <v>0</v>
      </c>
      <c r="F160" s="2">
        <f t="shared" si="48"/>
        <v>0</v>
      </c>
      <c r="G160" s="80">
        <f t="shared" si="49"/>
        <v>0</v>
      </c>
      <c r="H160" s="79">
        <f t="shared" si="50"/>
        <v>0</v>
      </c>
      <c r="I160" s="80">
        <f t="shared" si="51"/>
        <v>0</v>
      </c>
      <c r="J160" s="80">
        <f t="shared" si="52"/>
        <v>0</v>
      </c>
      <c r="K160" s="6">
        <f t="shared" si="63"/>
        <v>0</v>
      </c>
      <c r="L160" s="7">
        <v>0</v>
      </c>
      <c r="M160" s="7">
        <f t="shared" si="64"/>
        <v>0</v>
      </c>
      <c r="N160" s="7">
        <f t="shared" si="65"/>
        <v>0</v>
      </c>
      <c r="O160" s="7">
        <f t="shared" si="66"/>
        <v>0</v>
      </c>
      <c r="P160" s="7">
        <f t="shared" si="67"/>
        <v>0</v>
      </c>
      <c r="Q160" s="6">
        <f t="shared" si="68"/>
        <v>0</v>
      </c>
      <c r="R160" s="7">
        <f t="shared" si="69"/>
        <v>0</v>
      </c>
      <c r="S160" s="2">
        <f t="shared" si="53"/>
        <v>0</v>
      </c>
      <c r="T160" s="80">
        <f t="shared" si="54"/>
        <v>0</v>
      </c>
      <c r="U160" s="79">
        <f t="shared" si="55"/>
        <v>0</v>
      </c>
      <c r="V160" s="80">
        <f t="shared" si="56"/>
        <v>0</v>
      </c>
      <c r="W160" s="80">
        <f t="shared" si="57"/>
        <v>0</v>
      </c>
      <c r="X160">
        <f t="shared" si="70"/>
        <v>0</v>
      </c>
      <c r="Y160" s="35">
        <f t="shared" si="58"/>
        <v>0</v>
      </c>
      <c r="Z160" s="35">
        <f t="shared" si="59"/>
        <v>0</v>
      </c>
      <c r="AA160" s="42">
        <f t="shared" si="71"/>
        <v>0</v>
      </c>
      <c r="AB160" s="42">
        <f t="shared" si="60"/>
        <v>0</v>
      </c>
    </row>
    <row r="161" spans="2:28" x14ac:dyDescent="0.25">
      <c r="B161">
        <v>159</v>
      </c>
      <c r="C161" s="35">
        <f t="shared" si="61"/>
        <v>0</v>
      </c>
      <c r="D161" s="46">
        <f>IF(AB160&gt;0,ROUND(PMT(EvalSheet!$F$92/12,EvalSheet!$F$96*12,-C161),5),0)</f>
        <v>0</v>
      </c>
      <c r="E161" s="6">
        <f t="shared" si="62"/>
        <v>0</v>
      </c>
      <c r="F161" s="2">
        <f t="shared" si="48"/>
        <v>0</v>
      </c>
      <c r="G161" s="80">
        <f t="shared" si="49"/>
        <v>0</v>
      </c>
      <c r="H161" s="79">
        <f t="shared" si="50"/>
        <v>0</v>
      </c>
      <c r="I161" s="80">
        <f t="shared" si="51"/>
        <v>0</v>
      </c>
      <c r="J161" s="80">
        <f t="shared" si="52"/>
        <v>0</v>
      </c>
      <c r="K161" s="6">
        <f t="shared" si="63"/>
        <v>0</v>
      </c>
      <c r="L161" s="7">
        <v>0</v>
      </c>
      <c r="M161" s="7">
        <f t="shared" si="64"/>
        <v>0</v>
      </c>
      <c r="N161" s="7">
        <f t="shared" si="65"/>
        <v>0</v>
      </c>
      <c r="O161" s="7">
        <f t="shared" si="66"/>
        <v>0</v>
      </c>
      <c r="P161" s="7">
        <f t="shared" si="67"/>
        <v>0</v>
      </c>
      <c r="Q161" s="6">
        <f t="shared" si="68"/>
        <v>0</v>
      </c>
      <c r="R161" s="7">
        <f t="shared" si="69"/>
        <v>0</v>
      </c>
      <c r="S161" s="2">
        <f t="shared" si="53"/>
        <v>0</v>
      </c>
      <c r="T161" s="80">
        <f t="shared" si="54"/>
        <v>0</v>
      </c>
      <c r="U161" s="79">
        <f t="shared" si="55"/>
        <v>0</v>
      </c>
      <c r="V161" s="80">
        <f t="shared" si="56"/>
        <v>0</v>
      </c>
      <c r="W161" s="80">
        <f t="shared" si="57"/>
        <v>0</v>
      </c>
      <c r="X161">
        <f t="shared" si="70"/>
        <v>0</v>
      </c>
      <c r="Y161" s="35">
        <f t="shared" si="58"/>
        <v>0</v>
      </c>
      <c r="Z161" s="35">
        <f t="shared" si="59"/>
        <v>0</v>
      </c>
      <c r="AA161" s="42">
        <f t="shared" si="71"/>
        <v>0</v>
      </c>
      <c r="AB161" s="42">
        <f t="shared" si="60"/>
        <v>0</v>
      </c>
    </row>
    <row r="162" spans="2:28" x14ac:dyDescent="0.25">
      <c r="B162">
        <v>160</v>
      </c>
      <c r="C162" s="35">
        <f t="shared" si="61"/>
        <v>0</v>
      </c>
      <c r="D162" s="46">
        <f>IF(AB161&gt;0,ROUND(PMT(EvalSheet!$F$92/12,EvalSheet!$F$96*12,-C162),5),0)</f>
        <v>0</v>
      </c>
      <c r="E162" s="6">
        <f t="shared" si="62"/>
        <v>0</v>
      </c>
      <c r="F162" s="2">
        <f t="shared" si="48"/>
        <v>0</v>
      </c>
      <c r="G162" s="80">
        <f t="shared" si="49"/>
        <v>0</v>
      </c>
      <c r="H162" s="79">
        <f t="shared" si="50"/>
        <v>0</v>
      </c>
      <c r="I162" s="80">
        <f t="shared" si="51"/>
        <v>0</v>
      </c>
      <c r="J162" s="80">
        <f t="shared" si="52"/>
        <v>0</v>
      </c>
      <c r="K162" s="6">
        <f t="shared" si="63"/>
        <v>0</v>
      </c>
      <c r="L162" s="7">
        <v>0</v>
      </c>
      <c r="M162" s="7">
        <f t="shared" si="64"/>
        <v>0</v>
      </c>
      <c r="N162" s="7">
        <f t="shared" si="65"/>
        <v>0</v>
      </c>
      <c r="O162" s="7">
        <f t="shared" si="66"/>
        <v>0</v>
      </c>
      <c r="P162" s="7">
        <f t="shared" si="67"/>
        <v>0</v>
      </c>
      <c r="Q162" s="6">
        <f t="shared" si="68"/>
        <v>0</v>
      </c>
      <c r="R162" s="7">
        <f t="shared" si="69"/>
        <v>0</v>
      </c>
      <c r="S162" s="2">
        <f t="shared" si="53"/>
        <v>0</v>
      </c>
      <c r="T162" s="80">
        <f t="shared" si="54"/>
        <v>0</v>
      </c>
      <c r="U162" s="79">
        <f t="shared" si="55"/>
        <v>0</v>
      </c>
      <c r="V162" s="80">
        <f t="shared" si="56"/>
        <v>0</v>
      </c>
      <c r="W162" s="80">
        <f t="shared" si="57"/>
        <v>0</v>
      </c>
      <c r="X162">
        <f t="shared" si="70"/>
        <v>0</v>
      </c>
      <c r="Y162" s="35">
        <f t="shared" si="58"/>
        <v>0</v>
      </c>
      <c r="Z162" s="35">
        <f t="shared" si="59"/>
        <v>0</v>
      </c>
      <c r="AA162" s="42">
        <f t="shared" si="71"/>
        <v>0</v>
      </c>
      <c r="AB162" s="42">
        <f t="shared" si="60"/>
        <v>0</v>
      </c>
    </row>
    <row r="163" spans="2:28" x14ac:dyDescent="0.25">
      <c r="B163">
        <v>161</v>
      </c>
      <c r="C163" s="35">
        <f t="shared" si="61"/>
        <v>0</v>
      </c>
      <c r="D163" s="46">
        <f>IF(AB162&gt;0,ROUND(PMT(EvalSheet!$F$92/12,EvalSheet!$F$96*12,-C163),5),0)</f>
        <v>0</v>
      </c>
      <c r="E163" s="6">
        <f t="shared" si="62"/>
        <v>0</v>
      </c>
      <c r="F163" s="2">
        <f t="shared" si="48"/>
        <v>0</v>
      </c>
      <c r="G163" s="80">
        <f t="shared" si="49"/>
        <v>0</v>
      </c>
      <c r="H163" s="79">
        <f t="shared" si="50"/>
        <v>0</v>
      </c>
      <c r="I163" s="80">
        <f t="shared" si="51"/>
        <v>0</v>
      </c>
      <c r="J163" s="80">
        <f t="shared" si="52"/>
        <v>0</v>
      </c>
      <c r="K163" s="6">
        <f t="shared" si="63"/>
        <v>0</v>
      </c>
      <c r="L163" s="7">
        <v>0</v>
      </c>
      <c r="M163" s="7">
        <f t="shared" si="64"/>
        <v>0</v>
      </c>
      <c r="N163" s="7">
        <f t="shared" si="65"/>
        <v>0</v>
      </c>
      <c r="O163" s="7">
        <f t="shared" si="66"/>
        <v>0</v>
      </c>
      <c r="P163" s="7">
        <f t="shared" si="67"/>
        <v>0</v>
      </c>
      <c r="Q163" s="6">
        <f t="shared" si="68"/>
        <v>0</v>
      </c>
      <c r="R163" s="7">
        <f t="shared" si="69"/>
        <v>0</v>
      </c>
      <c r="S163" s="2">
        <f t="shared" si="53"/>
        <v>0</v>
      </c>
      <c r="T163" s="80">
        <f t="shared" si="54"/>
        <v>0</v>
      </c>
      <c r="U163" s="79">
        <f t="shared" si="55"/>
        <v>0</v>
      </c>
      <c r="V163" s="80">
        <f t="shared" si="56"/>
        <v>0</v>
      </c>
      <c r="W163" s="80">
        <f t="shared" si="57"/>
        <v>0</v>
      </c>
      <c r="X163">
        <f t="shared" si="70"/>
        <v>0</v>
      </c>
      <c r="Y163" s="35">
        <f t="shared" si="58"/>
        <v>0</v>
      </c>
      <c r="Z163" s="35">
        <f t="shared" si="59"/>
        <v>0</v>
      </c>
      <c r="AA163" s="42">
        <f t="shared" si="71"/>
        <v>0</v>
      </c>
      <c r="AB163" s="42">
        <f t="shared" si="60"/>
        <v>0</v>
      </c>
    </row>
    <row r="164" spans="2:28" x14ac:dyDescent="0.25">
      <c r="B164">
        <v>162</v>
      </c>
      <c r="C164" s="35">
        <f t="shared" si="61"/>
        <v>0</v>
      </c>
      <c r="D164" s="46">
        <f>IF(AB163&gt;0,ROUND(PMT(EvalSheet!$F$92/12,EvalSheet!$F$96*12,-C164),5),0)</f>
        <v>0</v>
      </c>
      <c r="E164" s="6">
        <f t="shared" si="62"/>
        <v>0</v>
      </c>
      <c r="F164" s="2">
        <f t="shared" si="48"/>
        <v>0</v>
      </c>
      <c r="G164" s="80">
        <f t="shared" si="49"/>
        <v>0</v>
      </c>
      <c r="H164" s="79">
        <f t="shared" si="50"/>
        <v>0</v>
      </c>
      <c r="I164" s="80">
        <f t="shared" si="51"/>
        <v>0</v>
      </c>
      <c r="J164" s="80">
        <f t="shared" si="52"/>
        <v>0</v>
      </c>
      <c r="K164" s="6">
        <f t="shared" si="63"/>
        <v>0</v>
      </c>
      <c r="L164" s="7">
        <v>0</v>
      </c>
      <c r="M164" s="7">
        <f t="shared" si="64"/>
        <v>0</v>
      </c>
      <c r="N164" s="7">
        <f t="shared" si="65"/>
        <v>0</v>
      </c>
      <c r="O164" s="7">
        <f t="shared" si="66"/>
        <v>0</v>
      </c>
      <c r="P164" s="7">
        <f t="shared" si="67"/>
        <v>0</v>
      </c>
      <c r="Q164" s="6">
        <f t="shared" si="68"/>
        <v>0</v>
      </c>
      <c r="R164" s="7">
        <f t="shared" si="69"/>
        <v>0</v>
      </c>
      <c r="S164" s="2">
        <f t="shared" si="53"/>
        <v>0</v>
      </c>
      <c r="T164" s="80">
        <f t="shared" si="54"/>
        <v>0</v>
      </c>
      <c r="U164" s="79">
        <f t="shared" si="55"/>
        <v>0</v>
      </c>
      <c r="V164" s="80">
        <f t="shared" si="56"/>
        <v>0</v>
      </c>
      <c r="W164" s="80">
        <f t="shared" si="57"/>
        <v>0</v>
      </c>
      <c r="X164">
        <f t="shared" si="70"/>
        <v>0</v>
      </c>
      <c r="Y164" s="35">
        <f t="shared" si="58"/>
        <v>0</v>
      </c>
      <c r="Z164" s="35">
        <f t="shared" si="59"/>
        <v>0</v>
      </c>
      <c r="AA164" s="42">
        <f t="shared" si="71"/>
        <v>0</v>
      </c>
      <c r="AB164" s="42">
        <f t="shared" si="60"/>
        <v>0</v>
      </c>
    </row>
    <row r="165" spans="2:28" x14ac:dyDescent="0.25">
      <c r="B165">
        <v>163</v>
      </c>
      <c r="C165" s="35">
        <f t="shared" si="61"/>
        <v>0</v>
      </c>
      <c r="D165" s="46">
        <f>IF(AB164&gt;0,ROUND(PMT(EvalSheet!$F$92/12,EvalSheet!$F$96*12,-C165),5),0)</f>
        <v>0</v>
      </c>
      <c r="E165" s="6">
        <f t="shared" si="62"/>
        <v>0</v>
      </c>
      <c r="F165" s="2">
        <f t="shared" si="48"/>
        <v>0</v>
      </c>
      <c r="G165" s="80">
        <f t="shared" si="49"/>
        <v>0</v>
      </c>
      <c r="H165" s="79">
        <f t="shared" si="50"/>
        <v>0</v>
      </c>
      <c r="I165" s="80">
        <f t="shared" si="51"/>
        <v>0</v>
      </c>
      <c r="J165" s="80">
        <f t="shared" si="52"/>
        <v>0</v>
      </c>
      <c r="K165" s="6">
        <f t="shared" si="63"/>
        <v>0</v>
      </c>
      <c r="L165" s="7">
        <v>0</v>
      </c>
      <c r="M165" s="7">
        <f t="shared" si="64"/>
        <v>0</v>
      </c>
      <c r="N165" s="7">
        <f t="shared" si="65"/>
        <v>0</v>
      </c>
      <c r="O165" s="7">
        <f t="shared" si="66"/>
        <v>0</v>
      </c>
      <c r="P165" s="7">
        <f t="shared" si="67"/>
        <v>0</v>
      </c>
      <c r="Q165" s="6">
        <f t="shared" si="68"/>
        <v>0</v>
      </c>
      <c r="R165" s="7">
        <f t="shared" si="69"/>
        <v>0</v>
      </c>
      <c r="S165" s="2">
        <f t="shared" si="53"/>
        <v>0</v>
      </c>
      <c r="T165" s="80">
        <f t="shared" si="54"/>
        <v>0</v>
      </c>
      <c r="U165" s="79">
        <f t="shared" si="55"/>
        <v>0</v>
      </c>
      <c r="V165" s="80">
        <f t="shared" si="56"/>
        <v>0</v>
      </c>
      <c r="W165" s="80">
        <f t="shared" si="57"/>
        <v>0</v>
      </c>
      <c r="X165">
        <f t="shared" si="70"/>
        <v>0</v>
      </c>
      <c r="Y165" s="35">
        <f t="shared" si="58"/>
        <v>0</v>
      </c>
      <c r="Z165" s="35">
        <f t="shared" si="59"/>
        <v>0</v>
      </c>
      <c r="AA165" s="42">
        <f t="shared" si="71"/>
        <v>0</v>
      </c>
      <c r="AB165" s="42">
        <f t="shared" si="60"/>
        <v>0</v>
      </c>
    </row>
    <row r="166" spans="2:28" x14ac:dyDescent="0.25">
      <c r="B166">
        <v>164</v>
      </c>
      <c r="C166" s="35">
        <f t="shared" si="61"/>
        <v>0</v>
      </c>
      <c r="D166" s="46">
        <f>IF(AB165&gt;0,ROUND(PMT(EvalSheet!$F$92/12,EvalSheet!$F$96*12,-C166),5),0)</f>
        <v>0</v>
      </c>
      <c r="E166" s="6">
        <f t="shared" si="62"/>
        <v>0</v>
      </c>
      <c r="F166" s="2">
        <f t="shared" si="48"/>
        <v>0</v>
      </c>
      <c r="G166" s="80">
        <f t="shared" si="49"/>
        <v>0</v>
      </c>
      <c r="H166" s="79">
        <f t="shared" si="50"/>
        <v>0</v>
      </c>
      <c r="I166" s="80">
        <f t="shared" si="51"/>
        <v>0</v>
      </c>
      <c r="J166" s="80">
        <f t="shared" si="52"/>
        <v>0</v>
      </c>
      <c r="K166" s="6">
        <f t="shared" si="63"/>
        <v>0</v>
      </c>
      <c r="L166" s="7">
        <v>0</v>
      </c>
      <c r="M166" s="7">
        <f t="shared" si="64"/>
        <v>0</v>
      </c>
      <c r="N166" s="7">
        <f t="shared" si="65"/>
        <v>0</v>
      </c>
      <c r="O166" s="7">
        <f t="shared" si="66"/>
        <v>0</v>
      </c>
      <c r="P166" s="7">
        <f t="shared" si="67"/>
        <v>0</v>
      </c>
      <c r="Q166" s="6">
        <f t="shared" si="68"/>
        <v>0</v>
      </c>
      <c r="R166" s="7">
        <f t="shared" si="69"/>
        <v>0</v>
      </c>
      <c r="S166" s="2">
        <f t="shared" si="53"/>
        <v>0</v>
      </c>
      <c r="T166" s="80">
        <f t="shared" si="54"/>
        <v>0</v>
      </c>
      <c r="U166" s="79">
        <f t="shared" si="55"/>
        <v>0</v>
      </c>
      <c r="V166" s="80">
        <f t="shared" si="56"/>
        <v>0</v>
      </c>
      <c r="W166" s="80">
        <f t="shared" si="57"/>
        <v>0</v>
      </c>
      <c r="X166">
        <f t="shared" si="70"/>
        <v>0</v>
      </c>
      <c r="Y166" s="35">
        <f t="shared" si="58"/>
        <v>0</v>
      </c>
      <c r="Z166" s="35">
        <f t="shared" si="59"/>
        <v>0</v>
      </c>
      <c r="AA166" s="42">
        <f t="shared" si="71"/>
        <v>0</v>
      </c>
      <c r="AB166" s="42">
        <f t="shared" si="60"/>
        <v>0</v>
      </c>
    </row>
    <row r="167" spans="2:28" x14ac:dyDescent="0.25">
      <c r="B167">
        <v>165</v>
      </c>
      <c r="C167" s="35">
        <f t="shared" si="61"/>
        <v>0</v>
      </c>
      <c r="D167" s="46">
        <f>IF(AB166&gt;0,ROUND(PMT(EvalSheet!$F$92/12,EvalSheet!$F$96*12,-C167),5),0)</f>
        <v>0</v>
      </c>
      <c r="E167" s="6">
        <f t="shared" si="62"/>
        <v>0</v>
      </c>
      <c r="F167" s="2">
        <f t="shared" si="48"/>
        <v>0</v>
      </c>
      <c r="G167" s="80">
        <f t="shared" si="49"/>
        <v>0</v>
      </c>
      <c r="H167" s="79">
        <f t="shared" si="50"/>
        <v>0</v>
      </c>
      <c r="I167" s="80">
        <f t="shared" si="51"/>
        <v>0</v>
      </c>
      <c r="J167" s="80">
        <f t="shared" si="52"/>
        <v>0</v>
      </c>
      <c r="K167" s="6">
        <f t="shared" si="63"/>
        <v>0</v>
      </c>
      <c r="L167" s="7">
        <v>0</v>
      </c>
      <c r="M167" s="7">
        <f t="shared" si="64"/>
        <v>0</v>
      </c>
      <c r="N167" s="7">
        <f t="shared" si="65"/>
        <v>0</v>
      </c>
      <c r="O167" s="7">
        <f t="shared" si="66"/>
        <v>0</v>
      </c>
      <c r="P167" s="7">
        <f t="shared" si="67"/>
        <v>0</v>
      </c>
      <c r="Q167" s="6">
        <f t="shared" si="68"/>
        <v>0</v>
      </c>
      <c r="R167" s="7">
        <f t="shared" si="69"/>
        <v>0</v>
      </c>
      <c r="S167" s="2">
        <f t="shared" si="53"/>
        <v>0</v>
      </c>
      <c r="T167" s="80">
        <f t="shared" si="54"/>
        <v>0</v>
      </c>
      <c r="U167" s="79">
        <f t="shared" si="55"/>
        <v>0</v>
      </c>
      <c r="V167" s="80">
        <f t="shared" si="56"/>
        <v>0</v>
      </c>
      <c r="W167" s="80">
        <f t="shared" si="57"/>
        <v>0</v>
      </c>
      <c r="X167">
        <f t="shared" si="70"/>
        <v>0</v>
      </c>
      <c r="Y167" s="35">
        <f t="shared" si="58"/>
        <v>0</v>
      </c>
      <c r="Z167" s="35">
        <f t="shared" si="59"/>
        <v>0</v>
      </c>
      <c r="AA167" s="42">
        <f t="shared" si="71"/>
        <v>0</v>
      </c>
      <c r="AB167" s="42">
        <f t="shared" si="60"/>
        <v>0</v>
      </c>
    </row>
    <row r="168" spans="2:28" x14ac:dyDescent="0.25">
      <c r="B168">
        <v>166</v>
      </c>
      <c r="C168" s="35">
        <f t="shared" si="61"/>
        <v>0</v>
      </c>
      <c r="D168" s="46">
        <f>IF(AB167&gt;0,ROUND(PMT(EvalSheet!$F$92/12,EvalSheet!$F$96*12,-C168),5),0)</f>
        <v>0</v>
      </c>
      <c r="E168" s="6">
        <f t="shared" si="62"/>
        <v>0</v>
      </c>
      <c r="F168" s="2">
        <f t="shared" si="48"/>
        <v>0</v>
      </c>
      <c r="G168" s="80">
        <f t="shared" si="49"/>
        <v>0</v>
      </c>
      <c r="H168" s="79">
        <f t="shared" si="50"/>
        <v>0</v>
      </c>
      <c r="I168" s="80">
        <f t="shared" si="51"/>
        <v>0</v>
      </c>
      <c r="J168" s="80">
        <f t="shared" si="52"/>
        <v>0</v>
      </c>
      <c r="K168" s="6">
        <f t="shared" si="63"/>
        <v>0</v>
      </c>
      <c r="L168" s="7">
        <v>0</v>
      </c>
      <c r="M168" s="7">
        <f t="shared" si="64"/>
        <v>0</v>
      </c>
      <c r="N168" s="7">
        <f t="shared" si="65"/>
        <v>0</v>
      </c>
      <c r="O168" s="7">
        <f t="shared" si="66"/>
        <v>0</v>
      </c>
      <c r="P168" s="7">
        <f t="shared" si="67"/>
        <v>0</v>
      </c>
      <c r="Q168" s="6">
        <f t="shared" si="68"/>
        <v>0</v>
      </c>
      <c r="R168" s="7">
        <f t="shared" si="69"/>
        <v>0</v>
      </c>
      <c r="S168" s="2">
        <f t="shared" si="53"/>
        <v>0</v>
      </c>
      <c r="T168" s="80">
        <f t="shared" si="54"/>
        <v>0</v>
      </c>
      <c r="U168" s="79">
        <f t="shared" si="55"/>
        <v>0</v>
      </c>
      <c r="V168" s="80">
        <f t="shared" si="56"/>
        <v>0</v>
      </c>
      <c r="W168" s="80">
        <f t="shared" si="57"/>
        <v>0</v>
      </c>
      <c r="X168">
        <f t="shared" si="70"/>
        <v>0</v>
      </c>
      <c r="Y168" s="35">
        <f t="shared" si="58"/>
        <v>0</v>
      </c>
      <c r="Z168" s="35">
        <f t="shared" si="59"/>
        <v>0</v>
      </c>
      <c r="AA168" s="42">
        <f t="shared" si="71"/>
        <v>0</v>
      </c>
      <c r="AB168" s="42">
        <f t="shared" si="60"/>
        <v>0</v>
      </c>
    </row>
    <row r="169" spans="2:28" x14ac:dyDescent="0.25">
      <c r="B169">
        <v>167</v>
      </c>
      <c r="C169" s="35">
        <f t="shared" si="61"/>
        <v>0</v>
      </c>
      <c r="D169" s="46">
        <f>IF(AB168&gt;0,ROUND(PMT(EvalSheet!$F$92/12,EvalSheet!$F$96*12,-C169),5),0)</f>
        <v>0</v>
      </c>
      <c r="E169" s="6">
        <f t="shared" si="62"/>
        <v>0</v>
      </c>
      <c r="F169" s="2">
        <f t="shared" si="48"/>
        <v>0</v>
      </c>
      <c r="G169" s="80">
        <f t="shared" si="49"/>
        <v>0</v>
      </c>
      <c r="H169" s="79">
        <f t="shared" si="50"/>
        <v>0</v>
      </c>
      <c r="I169" s="80">
        <f t="shared" si="51"/>
        <v>0</v>
      </c>
      <c r="J169" s="80">
        <f t="shared" si="52"/>
        <v>0</v>
      </c>
      <c r="K169" s="6">
        <f t="shared" si="63"/>
        <v>0</v>
      </c>
      <c r="L169" s="7">
        <v>0</v>
      </c>
      <c r="M169" s="7">
        <f t="shared" si="64"/>
        <v>0</v>
      </c>
      <c r="N169" s="7">
        <f t="shared" si="65"/>
        <v>0</v>
      </c>
      <c r="O169" s="7">
        <f t="shared" si="66"/>
        <v>0</v>
      </c>
      <c r="P169" s="7">
        <f t="shared" si="67"/>
        <v>0</v>
      </c>
      <c r="Q169" s="6">
        <f t="shared" si="68"/>
        <v>0</v>
      </c>
      <c r="R169" s="7">
        <f t="shared" si="69"/>
        <v>0</v>
      </c>
      <c r="S169" s="2">
        <f t="shared" si="53"/>
        <v>0</v>
      </c>
      <c r="T169" s="80">
        <f t="shared" si="54"/>
        <v>0</v>
      </c>
      <c r="U169" s="79">
        <f t="shared" si="55"/>
        <v>0</v>
      </c>
      <c r="V169" s="80">
        <f t="shared" si="56"/>
        <v>0</v>
      </c>
      <c r="W169" s="80">
        <f t="shared" si="57"/>
        <v>0</v>
      </c>
      <c r="X169">
        <f t="shared" si="70"/>
        <v>0</v>
      </c>
      <c r="Y169" s="35">
        <f t="shared" si="58"/>
        <v>0</v>
      </c>
      <c r="Z169" s="35">
        <f t="shared" si="59"/>
        <v>0</v>
      </c>
      <c r="AA169" s="42">
        <f t="shared" si="71"/>
        <v>0</v>
      </c>
      <c r="AB169" s="42">
        <f t="shared" si="60"/>
        <v>0</v>
      </c>
    </row>
    <row r="170" spans="2:28" x14ac:dyDescent="0.25">
      <c r="B170">
        <v>168</v>
      </c>
      <c r="C170" s="35">
        <f t="shared" si="61"/>
        <v>0</v>
      </c>
      <c r="D170" s="46">
        <f>IF(AB169&gt;0,ROUND(PMT(EvalSheet!$F$92/12,EvalSheet!$F$96*12,-C170),5),0)</f>
        <v>0</v>
      </c>
      <c r="E170" s="6">
        <f t="shared" si="62"/>
        <v>0</v>
      </c>
      <c r="F170" s="2">
        <f t="shared" si="48"/>
        <v>0</v>
      </c>
      <c r="G170" s="80">
        <f t="shared" si="49"/>
        <v>0</v>
      </c>
      <c r="H170" s="79">
        <f t="shared" si="50"/>
        <v>0</v>
      </c>
      <c r="I170" s="80">
        <f t="shared" si="51"/>
        <v>0</v>
      </c>
      <c r="J170" s="80">
        <f t="shared" si="52"/>
        <v>0</v>
      </c>
      <c r="K170" s="6">
        <f t="shared" si="63"/>
        <v>0</v>
      </c>
      <c r="L170" s="7">
        <v>0</v>
      </c>
      <c r="M170" s="7">
        <f t="shared" si="64"/>
        <v>0</v>
      </c>
      <c r="N170" s="7">
        <f t="shared" si="65"/>
        <v>0</v>
      </c>
      <c r="O170" s="7">
        <f t="shared" si="66"/>
        <v>0</v>
      </c>
      <c r="P170" s="7">
        <f t="shared" si="67"/>
        <v>0</v>
      </c>
      <c r="Q170" s="6">
        <f t="shared" si="68"/>
        <v>0</v>
      </c>
      <c r="R170" s="7">
        <f t="shared" si="69"/>
        <v>0</v>
      </c>
      <c r="S170" s="2">
        <f t="shared" si="53"/>
        <v>0</v>
      </c>
      <c r="T170" s="80">
        <f t="shared" si="54"/>
        <v>0</v>
      </c>
      <c r="U170" s="79">
        <f t="shared" si="55"/>
        <v>0</v>
      </c>
      <c r="V170" s="80">
        <f t="shared" si="56"/>
        <v>0</v>
      </c>
      <c r="W170" s="80">
        <f t="shared" si="57"/>
        <v>0</v>
      </c>
      <c r="X170">
        <f t="shared" si="70"/>
        <v>0</v>
      </c>
      <c r="Y170" s="35">
        <f t="shared" si="58"/>
        <v>0</v>
      </c>
      <c r="Z170" s="35">
        <f t="shared" si="59"/>
        <v>0</v>
      </c>
      <c r="AA170" s="42">
        <f t="shared" si="71"/>
        <v>0</v>
      </c>
      <c r="AB170" s="42">
        <f t="shared" si="60"/>
        <v>0</v>
      </c>
    </row>
    <row r="171" spans="2:28" x14ac:dyDescent="0.25">
      <c r="B171">
        <v>169</v>
      </c>
      <c r="C171" s="35">
        <f t="shared" si="61"/>
        <v>0</v>
      </c>
      <c r="D171" s="46">
        <f>IF(AB170&gt;0,ROUND(PMT(EvalSheet!$F$92/12,EvalSheet!$F$96*12,-C171),5),0)</f>
        <v>0</v>
      </c>
      <c r="E171" s="6">
        <f t="shared" si="62"/>
        <v>0</v>
      </c>
      <c r="F171" s="2">
        <f t="shared" si="48"/>
        <v>0</v>
      </c>
      <c r="G171" s="80">
        <f t="shared" si="49"/>
        <v>0</v>
      </c>
      <c r="H171" s="79">
        <f t="shared" si="50"/>
        <v>0</v>
      </c>
      <c r="I171" s="80">
        <f t="shared" si="51"/>
        <v>0</v>
      </c>
      <c r="J171" s="80">
        <f t="shared" si="52"/>
        <v>0</v>
      </c>
      <c r="K171" s="6">
        <f t="shared" si="63"/>
        <v>0</v>
      </c>
      <c r="L171" s="7">
        <v>0</v>
      </c>
      <c r="M171" s="7">
        <f t="shared" si="64"/>
        <v>0</v>
      </c>
      <c r="N171" s="7">
        <f t="shared" si="65"/>
        <v>0</v>
      </c>
      <c r="O171" s="7">
        <f t="shared" si="66"/>
        <v>0</v>
      </c>
      <c r="P171" s="7">
        <f t="shared" si="67"/>
        <v>0</v>
      </c>
      <c r="Q171" s="6">
        <f t="shared" si="68"/>
        <v>0</v>
      </c>
      <c r="R171" s="7">
        <f t="shared" si="69"/>
        <v>0</v>
      </c>
      <c r="S171" s="2">
        <f t="shared" si="53"/>
        <v>0</v>
      </c>
      <c r="T171" s="80">
        <f t="shared" si="54"/>
        <v>0</v>
      </c>
      <c r="U171" s="79">
        <f t="shared" si="55"/>
        <v>0</v>
      </c>
      <c r="V171" s="80">
        <f t="shared" si="56"/>
        <v>0</v>
      </c>
      <c r="W171" s="80">
        <f t="shared" si="57"/>
        <v>0</v>
      </c>
      <c r="X171">
        <f t="shared" si="70"/>
        <v>0</v>
      </c>
      <c r="Y171" s="35">
        <f t="shared" si="58"/>
        <v>0</v>
      </c>
      <c r="Z171" s="35">
        <f t="shared" si="59"/>
        <v>0</v>
      </c>
      <c r="AA171" s="42">
        <f t="shared" si="71"/>
        <v>0</v>
      </c>
      <c r="AB171" s="42">
        <f t="shared" si="60"/>
        <v>0</v>
      </c>
    </row>
    <row r="172" spans="2:28" x14ac:dyDescent="0.25">
      <c r="B172">
        <v>170</v>
      </c>
      <c r="C172" s="35">
        <f t="shared" si="61"/>
        <v>0</v>
      </c>
      <c r="D172" s="46">
        <f>IF(AB171&gt;0,ROUND(PMT(EvalSheet!$F$92/12,EvalSheet!$F$96*12,-C172),5),0)</f>
        <v>0</v>
      </c>
      <c r="E172" s="6">
        <f t="shared" si="62"/>
        <v>0</v>
      </c>
      <c r="F172" s="2">
        <f t="shared" si="48"/>
        <v>0</v>
      </c>
      <c r="G172" s="80">
        <f t="shared" si="49"/>
        <v>0</v>
      </c>
      <c r="H172" s="79">
        <f t="shared" si="50"/>
        <v>0</v>
      </c>
      <c r="I172" s="80">
        <f t="shared" si="51"/>
        <v>0</v>
      </c>
      <c r="J172" s="80">
        <f t="shared" si="52"/>
        <v>0</v>
      </c>
      <c r="K172" s="6">
        <f t="shared" si="63"/>
        <v>0</v>
      </c>
      <c r="L172" s="7">
        <v>0</v>
      </c>
      <c r="M172" s="7">
        <f t="shared" si="64"/>
        <v>0</v>
      </c>
      <c r="N172" s="7">
        <f t="shared" si="65"/>
        <v>0</v>
      </c>
      <c r="O172" s="7">
        <f t="shared" si="66"/>
        <v>0</v>
      </c>
      <c r="P172" s="7">
        <f t="shared" si="67"/>
        <v>0</v>
      </c>
      <c r="Q172" s="6">
        <f t="shared" si="68"/>
        <v>0</v>
      </c>
      <c r="R172" s="7">
        <f t="shared" si="69"/>
        <v>0</v>
      </c>
      <c r="S172" s="2">
        <f t="shared" si="53"/>
        <v>0</v>
      </c>
      <c r="T172" s="80">
        <f t="shared" si="54"/>
        <v>0</v>
      </c>
      <c r="U172" s="79">
        <f t="shared" si="55"/>
        <v>0</v>
      </c>
      <c r="V172" s="80">
        <f t="shared" si="56"/>
        <v>0</v>
      </c>
      <c r="W172" s="80">
        <f t="shared" si="57"/>
        <v>0</v>
      </c>
      <c r="X172">
        <f t="shared" si="70"/>
        <v>0</v>
      </c>
      <c r="Y172" s="35">
        <f t="shared" si="58"/>
        <v>0</v>
      </c>
      <c r="Z172" s="35">
        <f t="shared" si="59"/>
        <v>0</v>
      </c>
      <c r="AA172" s="42">
        <f t="shared" si="71"/>
        <v>0</v>
      </c>
      <c r="AB172" s="42">
        <f t="shared" si="60"/>
        <v>0</v>
      </c>
    </row>
    <row r="173" spans="2:28" x14ac:dyDescent="0.25">
      <c r="B173">
        <v>171</v>
      </c>
      <c r="C173" s="35">
        <f t="shared" si="61"/>
        <v>0</v>
      </c>
      <c r="D173" s="46">
        <f>IF(AB172&gt;0,ROUND(PMT(EvalSheet!$F$92/12,EvalSheet!$F$96*12,-C173),5),0)</f>
        <v>0</v>
      </c>
      <c r="E173" s="6">
        <f t="shared" si="62"/>
        <v>0</v>
      </c>
      <c r="F173" s="2">
        <f t="shared" si="48"/>
        <v>0</v>
      </c>
      <c r="G173" s="80">
        <f t="shared" si="49"/>
        <v>0</v>
      </c>
      <c r="H173" s="79">
        <f t="shared" si="50"/>
        <v>0</v>
      </c>
      <c r="I173" s="80">
        <f t="shared" si="51"/>
        <v>0</v>
      </c>
      <c r="J173" s="80">
        <f t="shared" si="52"/>
        <v>0</v>
      </c>
      <c r="K173" s="6">
        <f t="shared" si="63"/>
        <v>0</v>
      </c>
      <c r="L173" s="7">
        <v>0</v>
      </c>
      <c r="M173" s="7">
        <f t="shared" si="64"/>
        <v>0</v>
      </c>
      <c r="N173" s="7">
        <f t="shared" si="65"/>
        <v>0</v>
      </c>
      <c r="O173" s="7">
        <f t="shared" si="66"/>
        <v>0</v>
      </c>
      <c r="P173" s="7">
        <f t="shared" si="67"/>
        <v>0</v>
      </c>
      <c r="Q173" s="6">
        <f t="shared" si="68"/>
        <v>0</v>
      </c>
      <c r="R173" s="7">
        <f t="shared" si="69"/>
        <v>0</v>
      </c>
      <c r="S173" s="2">
        <f t="shared" si="53"/>
        <v>0</v>
      </c>
      <c r="T173" s="80">
        <f t="shared" si="54"/>
        <v>0</v>
      </c>
      <c r="U173" s="79">
        <f t="shared" si="55"/>
        <v>0</v>
      </c>
      <c r="V173" s="80">
        <f t="shared" si="56"/>
        <v>0</v>
      </c>
      <c r="W173" s="80">
        <f t="shared" si="57"/>
        <v>0</v>
      </c>
      <c r="X173">
        <f t="shared" si="70"/>
        <v>0</v>
      </c>
      <c r="Y173" s="35">
        <f t="shared" si="58"/>
        <v>0</v>
      </c>
      <c r="Z173" s="35">
        <f t="shared" si="59"/>
        <v>0</v>
      </c>
      <c r="AA173" s="42">
        <f t="shared" si="71"/>
        <v>0</v>
      </c>
      <c r="AB173" s="42">
        <f t="shared" si="60"/>
        <v>0</v>
      </c>
    </row>
    <row r="174" spans="2:28" x14ac:dyDescent="0.25">
      <c r="B174">
        <v>172</v>
      </c>
      <c r="C174" s="35">
        <f t="shared" si="61"/>
        <v>0</v>
      </c>
      <c r="D174" s="46">
        <f>IF(AB173&gt;0,ROUND(PMT(EvalSheet!$F$92/12,EvalSheet!$F$96*12,-C174),5),0)</f>
        <v>0</v>
      </c>
      <c r="E174" s="6">
        <f t="shared" si="62"/>
        <v>0</v>
      </c>
      <c r="F174" s="2">
        <f t="shared" si="48"/>
        <v>0</v>
      </c>
      <c r="G174" s="80">
        <f t="shared" si="49"/>
        <v>0</v>
      </c>
      <c r="H174" s="79">
        <f t="shared" si="50"/>
        <v>0</v>
      </c>
      <c r="I174" s="80">
        <f t="shared" si="51"/>
        <v>0</v>
      </c>
      <c r="J174" s="80">
        <f t="shared" si="52"/>
        <v>0</v>
      </c>
      <c r="K174" s="6">
        <f t="shared" si="63"/>
        <v>0</v>
      </c>
      <c r="L174" s="7">
        <v>0</v>
      </c>
      <c r="M174" s="7">
        <f t="shared" si="64"/>
        <v>0</v>
      </c>
      <c r="N174" s="7">
        <f t="shared" si="65"/>
        <v>0</v>
      </c>
      <c r="O174" s="7">
        <f t="shared" si="66"/>
        <v>0</v>
      </c>
      <c r="P174" s="7">
        <f t="shared" si="67"/>
        <v>0</v>
      </c>
      <c r="Q174" s="6">
        <f t="shared" si="68"/>
        <v>0</v>
      </c>
      <c r="R174" s="7">
        <f t="shared" si="69"/>
        <v>0</v>
      </c>
      <c r="S174" s="2">
        <f t="shared" si="53"/>
        <v>0</v>
      </c>
      <c r="T174" s="80">
        <f t="shared" si="54"/>
        <v>0</v>
      </c>
      <c r="U174" s="79">
        <f t="shared" si="55"/>
        <v>0</v>
      </c>
      <c r="V174" s="80">
        <f t="shared" si="56"/>
        <v>0</v>
      </c>
      <c r="W174" s="80">
        <f t="shared" si="57"/>
        <v>0</v>
      </c>
      <c r="X174">
        <f t="shared" si="70"/>
        <v>0</v>
      </c>
      <c r="Y174" s="35">
        <f t="shared" si="58"/>
        <v>0</v>
      </c>
      <c r="Z174" s="35">
        <f t="shared" si="59"/>
        <v>0</v>
      </c>
      <c r="AA174" s="42">
        <f t="shared" si="71"/>
        <v>0</v>
      </c>
      <c r="AB174" s="42">
        <f t="shared" si="60"/>
        <v>0</v>
      </c>
    </row>
    <row r="175" spans="2:28" x14ac:dyDescent="0.25">
      <c r="B175">
        <v>173</v>
      </c>
      <c r="C175" s="35">
        <f t="shared" si="61"/>
        <v>0</v>
      </c>
      <c r="D175" s="46">
        <f>IF(AB174&gt;0,ROUND(PMT(EvalSheet!$F$92/12,EvalSheet!$F$96*12,-C175),5),0)</f>
        <v>0</v>
      </c>
      <c r="E175" s="6">
        <f t="shared" si="62"/>
        <v>0</v>
      </c>
      <c r="F175" s="2">
        <f t="shared" si="48"/>
        <v>0</v>
      </c>
      <c r="G175" s="80">
        <f t="shared" si="49"/>
        <v>0</v>
      </c>
      <c r="H175" s="79">
        <f t="shared" si="50"/>
        <v>0</v>
      </c>
      <c r="I175" s="80">
        <f t="shared" si="51"/>
        <v>0</v>
      </c>
      <c r="J175" s="80">
        <f t="shared" si="52"/>
        <v>0</v>
      </c>
      <c r="K175" s="6">
        <f t="shared" si="63"/>
        <v>0</v>
      </c>
      <c r="L175" s="7">
        <v>0</v>
      </c>
      <c r="M175" s="7">
        <f t="shared" si="64"/>
        <v>0</v>
      </c>
      <c r="N175" s="7">
        <f t="shared" si="65"/>
        <v>0</v>
      </c>
      <c r="O175" s="7">
        <f t="shared" si="66"/>
        <v>0</v>
      </c>
      <c r="P175" s="7">
        <f t="shared" si="67"/>
        <v>0</v>
      </c>
      <c r="Q175" s="6">
        <f t="shared" si="68"/>
        <v>0</v>
      </c>
      <c r="R175" s="7">
        <f t="shared" si="69"/>
        <v>0</v>
      </c>
      <c r="S175" s="2">
        <f t="shared" si="53"/>
        <v>0</v>
      </c>
      <c r="T175" s="80">
        <f t="shared" si="54"/>
        <v>0</v>
      </c>
      <c r="U175" s="79">
        <f t="shared" si="55"/>
        <v>0</v>
      </c>
      <c r="V175" s="80">
        <f t="shared" si="56"/>
        <v>0</v>
      </c>
      <c r="W175" s="80">
        <f t="shared" si="57"/>
        <v>0</v>
      </c>
      <c r="X175">
        <f t="shared" si="70"/>
        <v>0</v>
      </c>
      <c r="Y175" s="35">
        <f t="shared" si="58"/>
        <v>0</v>
      </c>
      <c r="Z175" s="35">
        <f t="shared" si="59"/>
        <v>0</v>
      </c>
      <c r="AA175" s="42">
        <f t="shared" si="71"/>
        <v>0</v>
      </c>
      <c r="AB175" s="42">
        <f t="shared" si="60"/>
        <v>0</v>
      </c>
    </row>
    <row r="176" spans="2:28" x14ac:dyDescent="0.25">
      <c r="B176">
        <v>174</v>
      </c>
      <c r="C176" s="35">
        <f t="shared" si="61"/>
        <v>0</v>
      </c>
      <c r="D176" s="46">
        <f>IF(AB175&gt;0,ROUND(PMT(EvalSheet!$F$92/12,EvalSheet!$F$96*12,-C176),5),0)</f>
        <v>0</v>
      </c>
      <c r="E176" s="6">
        <f t="shared" si="62"/>
        <v>0</v>
      </c>
      <c r="F176" s="2">
        <f t="shared" si="48"/>
        <v>0</v>
      </c>
      <c r="G176" s="80">
        <f t="shared" si="49"/>
        <v>0</v>
      </c>
      <c r="H176" s="79">
        <f t="shared" si="50"/>
        <v>0</v>
      </c>
      <c r="I176" s="80">
        <f t="shared" si="51"/>
        <v>0</v>
      </c>
      <c r="J176" s="80">
        <f t="shared" si="52"/>
        <v>0</v>
      </c>
      <c r="K176" s="6">
        <f t="shared" si="63"/>
        <v>0</v>
      </c>
      <c r="L176" s="7">
        <v>0</v>
      </c>
      <c r="M176" s="7">
        <f t="shared" si="64"/>
        <v>0</v>
      </c>
      <c r="N176" s="7">
        <f t="shared" si="65"/>
        <v>0</v>
      </c>
      <c r="O176" s="7">
        <f t="shared" si="66"/>
        <v>0</v>
      </c>
      <c r="P176" s="7">
        <f t="shared" si="67"/>
        <v>0</v>
      </c>
      <c r="Q176" s="6">
        <f t="shared" si="68"/>
        <v>0</v>
      </c>
      <c r="R176" s="7">
        <f t="shared" si="69"/>
        <v>0</v>
      </c>
      <c r="S176" s="2">
        <f t="shared" si="53"/>
        <v>0</v>
      </c>
      <c r="T176" s="80">
        <f t="shared" si="54"/>
        <v>0</v>
      </c>
      <c r="U176" s="79">
        <f t="shared" si="55"/>
        <v>0</v>
      </c>
      <c r="V176" s="80">
        <f t="shared" si="56"/>
        <v>0</v>
      </c>
      <c r="W176" s="80">
        <f t="shared" si="57"/>
        <v>0</v>
      </c>
      <c r="X176">
        <f t="shared" si="70"/>
        <v>0</v>
      </c>
      <c r="Y176" s="35">
        <f t="shared" si="58"/>
        <v>0</v>
      </c>
      <c r="Z176" s="35">
        <f t="shared" si="59"/>
        <v>0</v>
      </c>
      <c r="AA176" s="42">
        <f t="shared" si="71"/>
        <v>0</v>
      </c>
      <c r="AB176" s="42">
        <f t="shared" si="60"/>
        <v>0</v>
      </c>
    </row>
    <row r="177" spans="2:28" x14ac:dyDescent="0.25">
      <c r="B177">
        <v>175</v>
      </c>
      <c r="C177" s="35">
        <f t="shared" si="61"/>
        <v>0</v>
      </c>
      <c r="D177" s="46">
        <f>IF(AB176&gt;0,ROUND(PMT(EvalSheet!$F$92/12,EvalSheet!$F$96*12,-C177),5),0)</f>
        <v>0</v>
      </c>
      <c r="E177" s="6">
        <f t="shared" si="62"/>
        <v>0</v>
      </c>
      <c r="F177" s="2">
        <f t="shared" si="48"/>
        <v>0</v>
      </c>
      <c r="G177" s="80">
        <f t="shared" si="49"/>
        <v>0</v>
      </c>
      <c r="H177" s="79">
        <f t="shared" si="50"/>
        <v>0</v>
      </c>
      <c r="I177" s="80">
        <f t="shared" si="51"/>
        <v>0</v>
      </c>
      <c r="J177" s="80">
        <f t="shared" si="52"/>
        <v>0</v>
      </c>
      <c r="K177" s="6">
        <f t="shared" si="63"/>
        <v>0</v>
      </c>
      <c r="L177" s="7">
        <v>0</v>
      </c>
      <c r="M177" s="7">
        <f t="shared" si="64"/>
        <v>0</v>
      </c>
      <c r="N177" s="7">
        <f t="shared" si="65"/>
        <v>0</v>
      </c>
      <c r="O177" s="7">
        <f t="shared" si="66"/>
        <v>0</v>
      </c>
      <c r="P177" s="7">
        <f t="shared" si="67"/>
        <v>0</v>
      </c>
      <c r="Q177" s="6">
        <f t="shared" si="68"/>
        <v>0</v>
      </c>
      <c r="R177" s="7">
        <f t="shared" si="69"/>
        <v>0</v>
      </c>
      <c r="S177" s="2">
        <f t="shared" si="53"/>
        <v>0</v>
      </c>
      <c r="T177" s="80">
        <f t="shared" si="54"/>
        <v>0</v>
      </c>
      <c r="U177" s="79">
        <f t="shared" si="55"/>
        <v>0</v>
      </c>
      <c r="V177" s="80">
        <f t="shared" si="56"/>
        <v>0</v>
      </c>
      <c r="W177" s="80">
        <f t="shared" si="57"/>
        <v>0</v>
      </c>
      <c r="X177">
        <f t="shared" si="70"/>
        <v>0</v>
      </c>
      <c r="Y177" s="35">
        <f t="shared" si="58"/>
        <v>0</v>
      </c>
      <c r="Z177" s="35">
        <f t="shared" si="59"/>
        <v>0</v>
      </c>
      <c r="AA177" s="42">
        <f t="shared" si="71"/>
        <v>0</v>
      </c>
      <c r="AB177" s="42">
        <f t="shared" si="60"/>
        <v>0</v>
      </c>
    </row>
    <row r="178" spans="2:28" x14ac:dyDescent="0.25">
      <c r="B178">
        <v>176</v>
      </c>
      <c r="C178" s="35">
        <f t="shared" si="61"/>
        <v>0</v>
      </c>
      <c r="D178" s="46">
        <f>IF(AB177&gt;0,ROUND(PMT(EvalSheet!$F$92/12,EvalSheet!$F$96*12,-C178),5),0)</f>
        <v>0</v>
      </c>
      <c r="E178" s="6">
        <f t="shared" si="62"/>
        <v>0</v>
      </c>
      <c r="F178" s="2">
        <f t="shared" si="48"/>
        <v>0</v>
      </c>
      <c r="G178" s="80">
        <f t="shared" si="49"/>
        <v>0</v>
      </c>
      <c r="H178" s="79">
        <f t="shared" si="50"/>
        <v>0</v>
      </c>
      <c r="I178" s="80">
        <f t="shared" si="51"/>
        <v>0</v>
      </c>
      <c r="J178" s="80">
        <f t="shared" si="52"/>
        <v>0</v>
      </c>
      <c r="K178" s="6">
        <f t="shared" si="63"/>
        <v>0</v>
      </c>
      <c r="L178" s="7">
        <v>0</v>
      </c>
      <c r="M178" s="7">
        <f t="shared" si="64"/>
        <v>0</v>
      </c>
      <c r="N178" s="7">
        <f t="shared" si="65"/>
        <v>0</v>
      </c>
      <c r="O178" s="7">
        <f t="shared" si="66"/>
        <v>0</v>
      </c>
      <c r="P178" s="7">
        <f t="shared" si="67"/>
        <v>0</v>
      </c>
      <c r="Q178" s="6">
        <f t="shared" si="68"/>
        <v>0</v>
      </c>
      <c r="R178" s="7">
        <f t="shared" si="69"/>
        <v>0</v>
      </c>
      <c r="S178" s="2">
        <f t="shared" si="53"/>
        <v>0</v>
      </c>
      <c r="T178" s="80">
        <f t="shared" si="54"/>
        <v>0</v>
      </c>
      <c r="U178" s="79">
        <f t="shared" si="55"/>
        <v>0</v>
      </c>
      <c r="V178" s="80">
        <f t="shared" si="56"/>
        <v>0</v>
      </c>
      <c r="W178" s="80">
        <f t="shared" si="57"/>
        <v>0</v>
      </c>
      <c r="X178">
        <f t="shared" si="70"/>
        <v>0</v>
      </c>
      <c r="Y178" s="35">
        <f t="shared" si="58"/>
        <v>0</v>
      </c>
      <c r="Z178" s="35">
        <f t="shared" si="59"/>
        <v>0</v>
      </c>
      <c r="AA178" s="42">
        <f t="shared" si="71"/>
        <v>0</v>
      </c>
      <c r="AB178" s="42">
        <f t="shared" si="60"/>
        <v>0</v>
      </c>
    </row>
    <row r="179" spans="2:28" x14ac:dyDescent="0.25">
      <c r="B179">
        <v>177</v>
      </c>
      <c r="C179" s="35">
        <f t="shared" si="61"/>
        <v>0</v>
      </c>
      <c r="D179" s="46">
        <f>IF(AB178&gt;0,ROUND(PMT(EvalSheet!$F$92/12,EvalSheet!$F$96*12,-C179),5),0)</f>
        <v>0</v>
      </c>
      <c r="E179" s="6">
        <f t="shared" si="62"/>
        <v>0</v>
      </c>
      <c r="F179" s="2">
        <f t="shared" si="48"/>
        <v>0</v>
      </c>
      <c r="G179" s="80">
        <f t="shared" si="49"/>
        <v>0</v>
      </c>
      <c r="H179" s="79">
        <f t="shared" si="50"/>
        <v>0</v>
      </c>
      <c r="I179" s="80">
        <f t="shared" si="51"/>
        <v>0</v>
      </c>
      <c r="J179" s="80">
        <f t="shared" si="52"/>
        <v>0</v>
      </c>
      <c r="K179" s="6">
        <f t="shared" si="63"/>
        <v>0</v>
      </c>
      <c r="L179" s="7">
        <v>0</v>
      </c>
      <c r="M179" s="7">
        <f t="shared" si="64"/>
        <v>0</v>
      </c>
      <c r="N179" s="7">
        <f t="shared" si="65"/>
        <v>0</v>
      </c>
      <c r="O179" s="7">
        <f t="shared" si="66"/>
        <v>0</v>
      </c>
      <c r="P179" s="7">
        <f t="shared" si="67"/>
        <v>0</v>
      </c>
      <c r="Q179" s="6">
        <f t="shared" si="68"/>
        <v>0</v>
      </c>
      <c r="R179" s="7">
        <f t="shared" si="69"/>
        <v>0</v>
      </c>
      <c r="S179" s="2">
        <f t="shared" si="53"/>
        <v>0</v>
      </c>
      <c r="T179" s="80">
        <f t="shared" si="54"/>
        <v>0</v>
      </c>
      <c r="U179" s="79">
        <f t="shared" si="55"/>
        <v>0</v>
      </c>
      <c r="V179" s="80">
        <f t="shared" si="56"/>
        <v>0</v>
      </c>
      <c r="W179" s="80">
        <f t="shared" si="57"/>
        <v>0</v>
      </c>
      <c r="X179">
        <f t="shared" si="70"/>
        <v>0</v>
      </c>
      <c r="Y179" s="35">
        <f t="shared" si="58"/>
        <v>0</v>
      </c>
      <c r="Z179" s="35">
        <f t="shared" si="59"/>
        <v>0</v>
      </c>
      <c r="AA179" s="42">
        <f t="shared" si="71"/>
        <v>0</v>
      </c>
      <c r="AB179" s="42">
        <f t="shared" si="60"/>
        <v>0</v>
      </c>
    </row>
    <row r="180" spans="2:28" x14ac:dyDescent="0.25">
      <c r="B180">
        <v>178</v>
      </c>
      <c r="C180" s="35">
        <f t="shared" si="61"/>
        <v>0</v>
      </c>
      <c r="D180" s="46">
        <f>IF(AB179&gt;0,ROUND(PMT(EvalSheet!$F$92/12,EvalSheet!$F$96*12,-C180),5),0)</f>
        <v>0</v>
      </c>
      <c r="E180" s="6">
        <f t="shared" si="62"/>
        <v>0</v>
      </c>
      <c r="F180" s="2">
        <f t="shared" si="48"/>
        <v>0</v>
      </c>
      <c r="G180" s="80">
        <f t="shared" si="49"/>
        <v>0</v>
      </c>
      <c r="H180" s="79">
        <f t="shared" si="50"/>
        <v>0</v>
      </c>
      <c r="I180" s="80">
        <f t="shared" si="51"/>
        <v>0</v>
      </c>
      <c r="J180" s="80">
        <f t="shared" si="52"/>
        <v>0</v>
      </c>
      <c r="K180" s="6">
        <f t="shared" si="63"/>
        <v>0</v>
      </c>
      <c r="L180" s="7">
        <v>0</v>
      </c>
      <c r="M180" s="7">
        <f t="shared" si="64"/>
        <v>0</v>
      </c>
      <c r="N180" s="7">
        <f t="shared" si="65"/>
        <v>0</v>
      </c>
      <c r="O180" s="7">
        <f t="shared" si="66"/>
        <v>0</v>
      </c>
      <c r="P180" s="7">
        <f t="shared" si="67"/>
        <v>0</v>
      </c>
      <c r="Q180" s="6">
        <f t="shared" si="68"/>
        <v>0</v>
      </c>
      <c r="R180" s="7">
        <f t="shared" si="69"/>
        <v>0</v>
      </c>
      <c r="S180" s="2">
        <f t="shared" si="53"/>
        <v>0</v>
      </c>
      <c r="T180" s="80">
        <f t="shared" si="54"/>
        <v>0</v>
      </c>
      <c r="U180" s="79">
        <f t="shared" si="55"/>
        <v>0</v>
      </c>
      <c r="V180" s="80">
        <f t="shared" si="56"/>
        <v>0</v>
      </c>
      <c r="W180" s="80">
        <f t="shared" si="57"/>
        <v>0</v>
      </c>
      <c r="X180">
        <f t="shared" si="70"/>
        <v>0</v>
      </c>
      <c r="Y180" s="35">
        <f t="shared" si="58"/>
        <v>0</v>
      </c>
      <c r="Z180" s="35">
        <f t="shared" si="59"/>
        <v>0</v>
      </c>
      <c r="AA180" s="42">
        <f t="shared" si="71"/>
        <v>0</v>
      </c>
      <c r="AB180" s="42">
        <f t="shared" si="60"/>
        <v>0</v>
      </c>
    </row>
    <row r="181" spans="2:28" x14ac:dyDescent="0.25">
      <c r="B181">
        <v>179</v>
      </c>
      <c r="C181" s="35">
        <f t="shared" si="61"/>
        <v>0</v>
      </c>
      <c r="D181" s="46">
        <f>IF(AB180&gt;0,ROUND(PMT(EvalSheet!$F$92/12,EvalSheet!$F$96*12,-C181),5),0)</f>
        <v>0</v>
      </c>
      <c r="E181" s="6">
        <f t="shared" si="62"/>
        <v>0</v>
      </c>
      <c r="F181" s="2">
        <f t="shared" si="48"/>
        <v>0</v>
      </c>
      <c r="G181" s="80">
        <f t="shared" si="49"/>
        <v>0</v>
      </c>
      <c r="H181" s="79">
        <f t="shared" si="50"/>
        <v>0</v>
      </c>
      <c r="I181" s="80">
        <f t="shared" si="51"/>
        <v>0</v>
      </c>
      <c r="J181" s="80">
        <f t="shared" si="52"/>
        <v>0</v>
      </c>
      <c r="K181" s="6">
        <f t="shared" si="63"/>
        <v>0</v>
      </c>
      <c r="L181" s="7">
        <v>0</v>
      </c>
      <c r="M181" s="7">
        <f t="shared" si="64"/>
        <v>0</v>
      </c>
      <c r="N181" s="7">
        <f t="shared" si="65"/>
        <v>0</v>
      </c>
      <c r="O181" s="7">
        <f t="shared" si="66"/>
        <v>0</v>
      </c>
      <c r="P181" s="7">
        <f t="shared" si="67"/>
        <v>0</v>
      </c>
      <c r="Q181" s="6">
        <f t="shared" si="68"/>
        <v>0</v>
      </c>
      <c r="R181" s="7">
        <f t="shared" si="69"/>
        <v>0</v>
      </c>
      <c r="S181" s="2">
        <f t="shared" si="53"/>
        <v>0</v>
      </c>
      <c r="T181" s="80">
        <f t="shared" si="54"/>
        <v>0</v>
      </c>
      <c r="U181" s="79">
        <f t="shared" si="55"/>
        <v>0</v>
      </c>
      <c r="V181" s="80">
        <f t="shared" si="56"/>
        <v>0</v>
      </c>
      <c r="W181" s="80">
        <f t="shared" si="57"/>
        <v>0</v>
      </c>
      <c r="X181">
        <f t="shared" si="70"/>
        <v>0</v>
      </c>
      <c r="Y181" s="35">
        <f t="shared" si="58"/>
        <v>0</v>
      </c>
      <c r="Z181" s="35">
        <f t="shared" si="59"/>
        <v>0</v>
      </c>
      <c r="AA181" s="42">
        <f t="shared" si="71"/>
        <v>0</v>
      </c>
      <c r="AB181" s="42">
        <f t="shared" si="60"/>
        <v>0</v>
      </c>
    </row>
    <row r="182" spans="2:28" x14ac:dyDescent="0.25">
      <c r="B182">
        <v>180</v>
      </c>
      <c r="C182" s="35">
        <f t="shared" si="61"/>
        <v>0</v>
      </c>
      <c r="D182" s="46">
        <f>IF(AB181&gt;0,ROUND(PMT(EvalSheet!$F$92/12,EvalSheet!$F$96*12,-C182),5),0)</f>
        <v>0</v>
      </c>
      <c r="E182" s="6">
        <f t="shared" si="62"/>
        <v>0</v>
      </c>
      <c r="F182" s="2">
        <f t="shared" si="48"/>
        <v>0</v>
      </c>
      <c r="G182" s="80">
        <f t="shared" si="49"/>
        <v>0</v>
      </c>
      <c r="H182" s="79">
        <f t="shared" si="50"/>
        <v>0</v>
      </c>
      <c r="I182" s="80">
        <f t="shared" si="51"/>
        <v>0</v>
      </c>
      <c r="J182" s="80">
        <f t="shared" si="52"/>
        <v>0</v>
      </c>
      <c r="K182" s="6">
        <f t="shared" si="63"/>
        <v>0</v>
      </c>
      <c r="L182" s="7">
        <v>0</v>
      </c>
      <c r="M182" s="7">
        <f t="shared" si="64"/>
        <v>0</v>
      </c>
      <c r="N182" s="7">
        <f t="shared" si="65"/>
        <v>0</v>
      </c>
      <c r="O182" s="7">
        <f t="shared" si="66"/>
        <v>0</v>
      </c>
      <c r="P182" s="7">
        <f t="shared" si="67"/>
        <v>0</v>
      </c>
      <c r="Q182" s="6">
        <f t="shared" si="68"/>
        <v>0</v>
      </c>
      <c r="R182" s="7">
        <f t="shared" si="69"/>
        <v>0</v>
      </c>
      <c r="S182" s="2">
        <f t="shared" si="53"/>
        <v>0</v>
      </c>
      <c r="T182" s="80">
        <f t="shared" si="54"/>
        <v>0</v>
      </c>
      <c r="U182" s="79">
        <f t="shared" si="55"/>
        <v>0</v>
      </c>
      <c r="V182" s="80">
        <f t="shared" si="56"/>
        <v>0</v>
      </c>
      <c r="W182" s="80">
        <f t="shared" si="57"/>
        <v>0</v>
      </c>
      <c r="X182">
        <f t="shared" si="70"/>
        <v>0</v>
      </c>
      <c r="Y182" s="35">
        <f t="shared" si="58"/>
        <v>0</v>
      </c>
      <c r="Z182" s="35">
        <f t="shared" si="59"/>
        <v>0</v>
      </c>
      <c r="AA182" s="42">
        <f t="shared" si="71"/>
        <v>0</v>
      </c>
      <c r="AB182" s="42">
        <f t="shared" si="60"/>
        <v>0</v>
      </c>
    </row>
    <row r="183" spans="2:28" x14ac:dyDescent="0.25">
      <c r="B183">
        <v>181</v>
      </c>
      <c r="C183" s="35">
        <f t="shared" si="61"/>
        <v>0</v>
      </c>
      <c r="D183" s="46">
        <f>IF(AB182&gt;0,ROUND(PMT(EvalSheet!$F$92/12,EvalSheet!$F$96*12,-C183),5),0)</f>
        <v>0</v>
      </c>
      <c r="E183" s="6">
        <f t="shared" si="62"/>
        <v>0</v>
      </c>
      <c r="F183" s="2">
        <f t="shared" si="48"/>
        <v>0</v>
      </c>
      <c r="G183" s="80">
        <f t="shared" si="49"/>
        <v>0</v>
      </c>
      <c r="H183" s="79">
        <f t="shared" si="50"/>
        <v>0</v>
      </c>
      <c r="I183" s="80">
        <f t="shared" si="51"/>
        <v>0</v>
      </c>
      <c r="J183" s="80">
        <f t="shared" si="52"/>
        <v>0</v>
      </c>
      <c r="K183" s="6">
        <f t="shared" si="63"/>
        <v>0</v>
      </c>
      <c r="L183" s="7">
        <v>0</v>
      </c>
      <c r="M183" s="7">
        <f t="shared" si="64"/>
        <v>0</v>
      </c>
      <c r="N183" s="7">
        <f t="shared" si="65"/>
        <v>0</v>
      </c>
      <c r="O183" s="7">
        <f t="shared" si="66"/>
        <v>0</v>
      </c>
      <c r="P183" s="7">
        <f t="shared" si="67"/>
        <v>0</v>
      </c>
      <c r="Q183" s="6">
        <f t="shared" si="68"/>
        <v>0</v>
      </c>
      <c r="R183" s="7">
        <f t="shared" si="69"/>
        <v>0</v>
      </c>
      <c r="S183" s="2">
        <f t="shared" si="53"/>
        <v>0</v>
      </c>
      <c r="T183" s="80">
        <f t="shared" si="54"/>
        <v>0</v>
      </c>
      <c r="U183" s="79">
        <f t="shared" si="55"/>
        <v>0</v>
      </c>
      <c r="V183" s="80">
        <f t="shared" si="56"/>
        <v>0</v>
      </c>
      <c r="W183" s="80">
        <f t="shared" si="57"/>
        <v>0</v>
      </c>
      <c r="X183">
        <f t="shared" si="70"/>
        <v>0</v>
      </c>
      <c r="Y183" s="35">
        <f t="shared" si="58"/>
        <v>0</v>
      </c>
      <c r="Z183" s="35">
        <f t="shared" si="59"/>
        <v>0</v>
      </c>
      <c r="AA183" s="42">
        <f t="shared" si="71"/>
        <v>0</v>
      </c>
      <c r="AB183" s="42">
        <f t="shared" si="60"/>
        <v>0</v>
      </c>
    </row>
    <row r="184" spans="2:28" x14ac:dyDescent="0.25">
      <c r="B184">
        <v>182</v>
      </c>
      <c r="C184" s="35">
        <f t="shared" si="61"/>
        <v>0</v>
      </c>
      <c r="D184" s="46">
        <f>IF(AB183&gt;0,ROUND(PMT(EvalSheet!$F$92/12,EvalSheet!$F$96*12,-C184),5),0)</f>
        <v>0</v>
      </c>
      <c r="E184" s="6">
        <f t="shared" si="62"/>
        <v>0</v>
      </c>
      <c r="F184" s="2">
        <f t="shared" si="48"/>
        <v>0</v>
      </c>
      <c r="G184" s="80">
        <f t="shared" si="49"/>
        <v>0</v>
      </c>
      <c r="H184" s="79">
        <f t="shared" si="50"/>
        <v>0</v>
      </c>
      <c r="I184" s="80">
        <f t="shared" si="51"/>
        <v>0</v>
      </c>
      <c r="J184" s="80">
        <f t="shared" si="52"/>
        <v>0</v>
      </c>
      <c r="K184" s="6">
        <f t="shared" si="63"/>
        <v>0</v>
      </c>
      <c r="L184" s="7">
        <v>0</v>
      </c>
      <c r="M184" s="7">
        <f t="shared" si="64"/>
        <v>0</v>
      </c>
      <c r="N184" s="7">
        <f t="shared" si="65"/>
        <v>0</v>
      </c>
      <c r="O184" s="7">
        <f t="shared" si="66"/>
        <v>0</v>
      </c>
      <c r="P184" s="7">
        <f t="shared" si="67"/>
        <v>0</v>
      </c>
      <c r="Q184" s="6">
        <f t="shared" si="68"/>
        <v>0</v>
      </c>
      <c r="R184" s="7">
        <f t="shared" si="69"/>
        <v>0</v>
      </c>
      <c r="S184" s="2">
        <f t="shared" si="53"/>
        <v>0</v>
      </c>
      <c r="T184" s="80">
        <f t="shared" si="54"/>
        <v>0</v>
      </c>
      <c r="U184" s="79">
        <f t="shared" si="55"/>
        <v>0</v>
      </c>
      <c r="V184" s="80">
        <f t="shared" si="56"/>
        <v>0</v>
      </c>
      <c r="W184" s="80">
        <f t="shared" si="57"/>
        <v>0</v>
      </c>
      <c r="X184">
        <f t="shared" si="70"/>
        <v>0</v>
      </c>
      <c r="Y184" s="35">
        <f t="shared" si="58"/>
        <v>0</v>
      </c>
      <c r="Z184" s="35">
        <f t="shared" si="59"/>
        <v>0</v>
      </c>
      <c r="AA184" s="42">
        <f t="shared" si="71"/>
        <v>0</v>
      </c>
      <c r="AB184" s="42">
        <f t="shared" si="60"/>
        <v>0</v>
      </c>
    </row>
    <row r="185" spans="2:28" x14ac:dyDescent="0.25">
      <c r="B185">
        <v>183</v>
      </c>
      <c r="C185" s="35">
        <f t="shared" si="61"/>
        <v>0</v>
      </c>
      <c r="D185" s="46">
        <f>IF(AB184&gt;0,ROUND(PMT(EvalSheet!$F$92/12,EvalSheet!$F$96*12,-C185),5),0)</f>
        <v>0</v>
      </c>
      <c r="E185" s="6">
        <f t="shared" si="62"/>
        <v>0</v>
      </c>
      <c r="F185" s="2">
        <f t="shared" si="48"/>
        <v>0</v>
      </c>
      <c r="G185" s="80">
        <f t="shared" si="49"/>
        <v>0</v>
      </c>
      <c r="H185" s="79">
        <f t="shared" si="50"/>
        <v>0</v>
      </c>
      <c r="I185" s="80">
        <f t="shared" si="51"/>
        <v>0</v>
      </c>
      <c r="J185" s="80">
        <f t="shared" si="52"/>
        <v>0</v>
      </c>
      <c r="K185" s="6">
        <f t="shared" si="63"/>
        <v>0</v>
      </c>
      <c r="L185" s="7">
        <v>0</v>
      </c>
      <c r="M185" s="7">
        <f t="shared" si="64"/>
        <v>0</v>
      </c>
      <c r="N185" s="7">
        <f t="shared" si="65"/>
        <v>0</v>
      </c>
      <c r="O185" s="7">
        <f t="shared" si="66"/>
        <v>0</v>
      </c>
      <c r="P185" s="7">
        <f t="shared" si="67"/>
        <v>0</v>
      </c>
      <c r="Q185" s="6">
        <f t="shared" si="68"/>
        <v>0</v>
      </c>
      <c r="R185" s="7">
        <f t="shared" si="69"/>
        <v>0</v>
      </c>
      <c r="S185" s="2">
        <f t="shared" si="53"/>
        <v>0</v>
      </c>
      <c r="T185" s="80">
        <f t="shared" si="54"/>
        <v>0</v>
      </c>
      <c r="U185" s="79">
        <f t="shared" si="55"/>
        <v>0</v>
      </c>
      <c r="V185" s="80">
        <f t="shared" si="56"/>
        <v>0</v>
      </c>
      <c r="W185" s="80">
        <f t="shared" si="57"/>
        <v>0</v>
      </c>
      <c r="X185">
        <f t="shared" si="70"/>
        <v>0</v>
      </c>
      <c r="Y185" s="35">
        <f t="shared" si="58"/>
        <v>0</v>
      </c>
      <c r="Z185" s="35">
        <f t="shared" si="59"/>
        <v>0</v>
      </c>
      <c r="AA185" s="42">
        <f t="shared" si="71"/>
        <v>0</v>
      </c>
      <c r="AB185" s="42">
        <f t="shared" si="60"/>
        <v>0</v>
      </c>
    </row>
    <row r="186" spans="2:28" x14ac:dyDescent="0.25">
      <c r="B186">
        <v>184</v>
      </c>
      <c r="C186" s="35">
        <f t="shared" si="61"/>
        <v>0</v>
      </c>
      <c r="D186" s="46">
        <f>IF(AB185&gt;0,ROUND(PMT(EvalSheet!$F$92/12,EvalSheet!$F$96*12,-C186),5),0)</f>
        <v>0</v>
      </c>
      <c r="E186" s="6">
        <f t="shared" si="62"/>
        <v>0</v>
      </c>
      <c r="F186" s="2">
        <f t="shared" si="48"/>
        <v>0</v>
      </c>
      <c r="G186" s="80">
        <f t="shared" si="49"/>
        <v>0</v>
      </c>
      <c r="H186" s="79">
        <f t="shared" si="50"/>
        <v>0</v>
      </c>
      <c r="I186" s="80">
        <f t="shared" si="51"/>
        <v>0</v>
      </c>
      <c r="J186" s="80">
        <f t="shared" si="52"/>
        <v>0</v>
      </c>
      <c r="K186" s="6">
        <f t="shared" si="63"/>
        <v>0</v>
      </c>
      <c r="L186" s="7">
        <v>0</v>
      </c>
      <c r="M186" s="7">
        <f t="shared" si="64"/>
        <v>0</v>
      </c>
      <c r="N186" s="7">
        <f t="shared" si="65"/>
        <v>0</v>
      </c>
      <c r="O186" s="7">
        <f t="shared" si="66"/>
        <v>0</v>
      </c>
      <c r="P186" s="7">
        <f t="shared" si="67"/>
        <v>0</v>
      </c>
      <c r="Q186" s="6">
        <f t="shared" si="68"/>
        <v>0</v>
      </c>
      <c r="R186" s="7">
        <f t="shared" si="69"/>
        <v>0</v>
      </c>
      <c r="S186" s="2">
        <f t="shared" si="53"/>
        <v>0</v>
      </c>
      <c r="T186" s="80">
        <f t="shared" si="54"/>
        <v>0</v>
      </c>
      <c r="U186" s="79">
        <f t="shared" si="55"/>
        <v>0</v>
      </c>
      <c r="V186" s="80">
        <f t="shared" si="56"/>
        <v>0</v>
      </c>
      <c r="W186" s="80">
        <f t="shared" si="57"/>
        <v>0</v>
      </c>
      <c r="X186">
        <f t="shared" si="70"/>
        <v>0</v>
      </c>
      <c r="Y186" s="35">
        <f t="shared" si="58"/>
        <v>0</v>
      </c>
      <c r="Z186" s="35">
        <f t="shared" si="59"/>
        <v>0</v>
      </c>
      <c r="AA186" s="42">
        <f t="shared" si="71"/>
        <v>0</v>
      </c>
      <c r="AB186" s="42">
        <f t="shared" si="60"/>
        <v>0</v>
      </c>
    </row>
    <row r="187" spans="2:28" x14ac:dyDescent="0.25">
      <c r="B187">
        <v>185</v>
      </c>
      <c r="C187" s="35">
        <f t="shared" si="61"/>
        <v>0</v>
      </c>
      <c r="D187" s="46">
        <f>IF(AB186&gt;0,ROUND(PMT(EvalSheet!$F$92/12,EvalSheet!$F$96*12,-C187),5),0)</f>
        <v>0</v>
      </c>
      <c r="E187" s="6">
        <f t="shared" si="62"/>
        <v>0</v>
      </c>
      <c r="F187" s="2">
        <f t="shared" si="48"/>
        <v>0</v>
      </c>
      <c r="G187" s="80">
        <f t="shared" si="49"/>
        <v>0</v>
      </c>
      <c r="H187" s="79">
        <f t="shared" si="50"/>
        <v>0</v>
      </c>
      <c r="I187" s="80">
        <f t="shared" si="51"/>
        <v>0</v>
      </c>
      <c r="J187" s="80">
        <f t="shared" si="52"/>
        <v>0</v>
      </c>
      <c r="K187" s="6">
        <f t="shared" si="63"/>
        <v>0</v>
      </c>
      <c r="L187" s="7">
        <v>0</v>
      </c>
      <c r="M187" s="7">
        <f t="shared" si="64"/>
        <v>0</v>
      </c>
      <c r="N187" s="7">
        <f t="shared" si="65"/>
        <v>0</v>
      </c>
      <c r="O187" s="7">
        <f t="shared" si="66"/>
        <v>0</v>
      </c>
      <c r="P187" s="7">
        <f t="shared" si="67"/>
        <v>0</v>
      </c>
      <c r="Q187" s="6">
        <f t="shared" si="68"/>
        <v>0</v>
      </c>
      <c r="R187" s="7">
        <f t="shared" si="69"/>
        <v>0</v>
      </c>
      <c r="S187" s="2">
        <f t="shared" si="53"/>
        <v>0</v>
      </c>
      <c r="T187" s="80">
        <f t="shared" si="54"/>
        <v>0</v>
      </c>
      <c r="U187" s="79">
        <f t="shared" si="55"/>
        <v>0</v>
      </c>
      <c r="V187" s="80">
        <f t="shared" si="56"/>
        <v>0</v>
      </c>
      <c r="W187" s="80">
        <f t="shared" si="57"/>
        <v>0</v>
      </c>
      <c r="X187">
        <f t="shared" si="70"/>
        <v>0</v>
      </c>
      <c r="Y187" s="35">
        <f t="shared" si="58"/>
        <v>0</v>
      </c>
      <c r="Z187" s="35">
        <f t="shared" si="59"/>
        <v>0</v>
      </c>
      <c r="AA187" s="42">
        <f t="shared" si="71"/>
        <v>0</v>
      </c>
      <c r="AB187" s="42">
        <f t="shared" si="60"/>
        <v>0</v>
      </c>
    </row>
    <row r="188" spans="2:28" x14ac:dyDescent="0.25">
      <c r="B188">
        <v>186</v>
      </c>
      <c r="C188" s="35">
        <f t="shared" si="61"/>
        <v>0</v>
      </c>
      <c r="D188" s="46">
        <f>IF(AB187&gt;0,ROUND(PMT(EvalSheet!$F$92/12,EvalSheet!$F$96*12,-C188),5),0)</f>
        <v>0</v>
      </c>
      <c r="E188" s="6">
        <f t="shared" si="62"/>
        <v>0</v>
      </c>
      <c r="F188" s="2">
        <f t="shared" si="48"/>
        <v>0</v>
      </c>
      <c r="G188" s="80">
        <f t="shared" si="49"/>
        <v>0</v>
      </c>
      <c r="H188" s="79">
        <f t="shared" si="50"/>
        <v>0</v>
      </c>
      <c r="I188" s="80">
        <f t="shared" si="51"/>
        <v>0</v>
      </c>
      <c r="J188" s="80">
        <f t="shared" si="52"/>
        <v>0</v>
      </c>
      <c r="K188" s="6">
        <f t="shared" si="63"/>
        <v>0</v>
      </c>
      <c r="L188" s="7">
        <v>0</v>
      </c>
      <c r="M188" s="7">
        <f t="shared" si="64"/>
        <v>0</v>
      </c>
      <c r="N188" s="7">
        <f t="shared" si="65"/>
        <v>0</v>
      </c>
      <c r="O188" s="7">
        <f t="shared" si="66"/>
        <v>0</v>
      </c>
      <c r="P188" s="7">
        <f t="shared" si="67"/>
        <v>0</v>
      </c>
      <c r="Q188" s="6">
        <f t="shared" si="68"/>
        <v>0</v>
      </c>
      <c r="R188" s="7">
        <f t="shared" si="69"/>
        <v>0</v>
      </c>
      <c r="S188" s="2">
        <f t="shared" si="53"/>
        <v>0</v>
      </c>
      <c r="T188" s="80">
        <f t="shared" si="54"/>
        <v>0</v>
      </c>
      <c r="U188" s="79">
        <f t="shared" si="55"/>
        <v>0</v>
      </c>
      <c r="V188" s="80">
        <f t="shared" si="56"/>
        <v>0</v>
      </c>
      <c r="W188" s="80">
        <f t="shared" si="57"/>
        <v>0</v>
      </c>
      <c r="X188">
        <f t="shared" si="70"/>
        <v>0</v>
      </c>
      <c r="Y188" s="35">
        <f t="shared" si="58"/>
        <v>0</v>
      </c>
      <c r="Z188" s="35">
        <f t="shared" si="59"/>
        <v>0</v>
      </c>
      <c r="AA188" s="42">
        <f t="shared" si="71"/>
        <v>0</v>
      </c>
      <c r="AB188" s="42">
        <f t="shared" si="60"/>
        <v>0</v>
      </c>
    </row>
    <row r="189" spans="2:28" x14ac:dyDescent="0.25">
      <c r="B189">
        <v>187</v>
      </c>
      <c r="C189" s="35">
        <f t="shared" si="61"/>
        <v>0</v>
      </c>
      <c r="D189" s="46">
        <f>IF(AB188&gt;0,ROUND(PMT(EvalSheet!$F$92/12,EvalSheet!$F$96*12,-C189),5),0)</f>
        <v>0</v>
      </c>
      <c r="E189" s="6">
        <f t="shared" si="62"/>
        <v>0</v>
      </c>
      <c r="F189" s="2">
        <f t="shared" si="48"/>
        <v>0</v>
      </c>
      <c r="G189" s="80">
        <f t="shared" si="49"/>
        <v>0</v>
      </c>
      <c r="H189" s="79">
        <f t="shared" si="50"/>
        <v>0</v>
      </c>
      <c r="I189" s="80">
        <f t="shared" si="51"/>
        <v>0</v>
      </c>
      <c r="J189" s="80">
        <f t="shared" si="52"/>
        <v>0</v>
      </c>
      <c r="K189" s="6">
        <f t="shared" si="63"/>
        <v>0</v>
      </c>
      <c r="L189" s="7">
        <v>0</v>
      </c>
      <c r="M189" s="7">
        <f t="shared" si="64"/>
        <v>0</v>
      </c>
      <c r="N189" s="7">
        <f t="shared" si="65"/>
        <v>0</v>
      </c>
      <c r="O189" s="7">
        <f t="shared" si="66"/>
        <v>0</v>
      </c>
      <c r="P189" s="7">
        <f t="shared" si="67"/>
        <v>0</v>
      </c>
      <c r="Q189" s="6">
        <f t="shared" si="68"/>
        <v>0</v>
      </c>
      <c r="R189" s="7">
        <f t="shared" si="69"/>
        <v>0</v>
      </c>
      <c r="S189" s="2">
        <f t="shared" si="53"/>
        <v>0</v>
      </c>
      <c r="T189" s="80">
        <f t="shared" si="54"/>
        <v>0</v>
      </c>
      <c r="U189" s="79">
        <f t="shared" si="55"/>
        <v>0</v>
      </c>
      <c r="V189" s="80">
        <f t="shared" si="56"/>
        <v>0</v>
      </c>
      <c r="W189" s="80">
        <f t="shared" si="57"/>
        <v>0</v>
      </c>
      <c r="X189">
        <f t="shared" si="70"/>
        <v>0</v>
      </c>
      <c r="Y189" s="35">
        <f t="shared" si="58"/>
        <v>0</v>
      </c>
      <c r="Z189" s="35">
        <f t="shared" si="59"/>
        <v>0</v>
      </c>
      <c r="AA189" s="42">
        <f t="shared" si="71"/>
        <v>0</v>
      </c>
      <c r="AB189" s="42">
        <f t="shared" si="60"/>
        <v>0</v>
      </c>
    </row>
    <row r="190" spans="2:28" x14ac:dyDescent="0.25">
      <c r="B190">
        <v>188</v>
      </c>
      <c r="C190" s="35">
        <f t="shared" si="61"/>
        <v>0</v>
      </c>
      <c r="D190" s="46">
        <f>IF(AB189&gt;0,ROUND(PMT(EvalSheet!$F$92/12,EvalSheet!$F$96*12,-C190),5),0)</f>
        <v>0</v>
      </c>
      <c r="E190" s="6">
        <f t="shared" si="62"/>
        <v>0</v>
      </c>
      <c r="F190" s="2">
        <f t="shared" si="48"/>
        <v>0</v>
      </c>
      <c r="G190" s="80">
        <f t="shared" si="49"/>
        <v>0</v>
      </c>
      <c r="H190" s="79">
        <f t="shared" si="50"/>
        <v>0</v>
      </c>
      <c r="I190" s="80">
        <f t="shared" si="51"/>
        <v>0</v>
      </c>
      <c r="J190" s="80">
        <f t="shared" si="52"/>
        <v>0</v>
      </c>
      <c r="K190" s="6">
        <f t="shared" si="63"/>
        <v>0</v>
      </c>
      <c r="L190" s="7">
        <v>0</v>
      </c>
      <c r="M190" s="7">
        <f t="shared" si="64"/>
        <v>0</v>
      </c>
      <c r="N190" s="7">
        <f t="shared" si="65"/>
        <v>0</v>
      </c>
      <c r="O190" s="7">
        <f t="shared" si="66"/>
        <v>0</v>
      </c>
      <c r="P190" s="7">
        <f t="shared" si="67"/>
        <v>0</v>
      </c>
      <c r="Q190" s="6">
        <f t="shared" si="68"/>
        <v>0</v>
      </c>
      <c r="R190" s="7">
        <f t="shared" si="69"/>
        <v>0</v>
      </c>
      <c r="S190" s="2">
        <f t="shared" si="53"/>
        <v>0</v>
      </c>
      <c r="T190" s="80">
        <f t="shared" si="54"/>
        <v>0</v>
      </c>
      <c r="U190" s="79">
        <f t="shared" si="55"/>
        <v>0</v>
      </c>
      <c r="V190" s="80">
        <f t="shared" si="56"/>
        <v>0</v>
      </c>
      <c r="W190" s="80">
        <f t="shared" si="57"/>
        <v>0</v>
      </c>
      <c r="X190">
        <f t="shared" si="70"/>
        <v>0</v>
      </c>
      <c r="Y190" s="35">
        <f t="shared" si="58"/>
        <v>0</v>
      </c>
      <c r="Z190" s="35">
        <f t="shared" si="59"/>
        <v>0</v>
      </c>
      <c r="AA190" s="42">
        <f t="shared" si="71"/>
        <v>0</v>
      </c>
      <c r="AB190" s="42">
        <f t="shared" si="60"/>
        <v>0</v>
      </c>
    </row>
    <row r="191" spans="2:28" x14ac:dyDescent="0.25">
      <c r="B191">
        <v>189</v>
      </c>
      <c r="C191" s="35">
        <f t="shared" si="61"/>
        <v>0</v>
      </c>
      <c r="D191" s="46">
        <f>IF(AB190&gt;0,ROUND(PMT(EvalSheet!$F$92/12,EvalSheet!$F$96*12,-C191),5),0)</f>
        <v>0</v>
      </c>
      <c r="E191" s="6">
        <f t="shared" si="62"/>
        <v>0</v>
      </c>
      <c r="F191" s="2">
        <f t="shared" si="48"/>
        <v>0</v>
      </c>
      <c r="G191" s="80">
        <f t="shared" si="49"/>
        <v>0</v>
      </c>
      <c r="H191" s="79">
        <f t="shared" si="50"/>
        <v>0</v>
      </c>
      <c r="I191" s="80">
        <f t="shared" si="51"/>
        <v>0</v>
      </c>
      <c r="J191" s="80">
        <f t="shared" si="52"/>
        <v>0</v>
      </c>
      <c r="K191" s="6">
        <f t="shared" si="63"/>
        <v>0</v>
      </c>
      <c r="L191" s="7">
        <v>0</v>
      </c>
      <c r="M191" s="7">
        <f t="shared" si="64"/>
        <v>0</v>
      </c>
      <c r="N191" s="7">
        <f t="shared" si="65"/>
        <v>0</v>
      </c>
      <c r="O191" s="7">
        <f t="shared" si="66"/>
        <v>0</v>
      </c>
      <c r="P191" s="7">
        <f t="shared" si="67"/>
        <v>0</v>
      </c>
      <c r="Q191" s="6">
        <f t="shared" si="68"/>
        <v>0</v>
      </c>
      <c r="R191" s="7">
        <f t="shared" si="69"/>
        <v>0</v>
      </c>
      <c r="S191" s="2">
        <f t="shared" si="53"/>
        <v>0</v>
      </c>
      <c r="T191" s="80">
        <f t="shared" si="54"/>
        <v>0</v>
      </c>
      <c r="U191" s="79">
        <f t="shared" si="55"/>
        <v>0</v>
      </c>
      <c r="V191" s="80">
        <f t="shared" si="56"/>
        <v>0</v>
      </c>
      <c r="W191" s="80">
        <f t="shared" si="57"/>
        <v>0</v>
      </c>
      <c r="X191">
        <f t="shared" si="70"/>
        <v>0</v>
      </c>
      <c r="Y191" s="35">
        <f t="shared" si="58"/>
        <v>0</v>
      </c>
      <c r="Z191" s="35">
        <f t="shared" si="59"/>
        <v>0</v>
      </c>
      <c r="AA191" s="42">
        <f t="shared" si="71"/>
        <v>0</v>
      </c>
      <c r="AB191" s="42">
        <f t="shared" si="60"/>
        <v>0</v>
      </c>
    </row>
    <row r="192" spans="2:28" x14ac:dyDescent="0.25">
      <c r="B192">
        <v>190</v>
      </c>
      <c r="C192" s="35">
        <f t="shared" si="61"/>
        <v>0</v>
      </c>
      <c r="D192" s="46">
        <f>IF(AB191&gt;0,ROUND(PMT(EvalSheet!$F$92/12,EvalSheet!$F$96*12,-C192),5),0)</f>
        <v>0</v>
      </c>
      <c r="E192" s="6">
        <f t="shared" si="62"/>
        <v>0</v>
      </c>
      <c r="F192" s="2">
        <f t="shared" si="48"/>
        <v>0</v>
      </c>
      <c r="G192" s="80">
        <f t="shared" si="49"/>
        <v>0</v>
      </c>
      <c r="H192" s="79">
        <f t="shared" si="50"/>
        <v>0</v>
      </c>
      <c r="I192" s="80">
        <f t="shared" si="51"/>
        <v>0</v>
      </c>
      <c r="J192" s="80">
        <f t="shared" si="52"/>
        <v>0</v>
      </c>
      <c r="K192" s="6">
        <f t="shared" si="63"/>
        <v>0</v>
      </c>
      <c r="L192" s="7">
        <v>0</v>
      </c>
      <c r="M192" s="7">
        <f t="shared" si="64"/>
        <v>0</v>
      </c>
      <c r="N192" s="7">
        <f t="shared" si="65"/>
        <v>0</v>
      </c>
      <c r="O192" s="7">
        <f t="shared" si="66"/>
        <v>0</v>
      </c>
      <c r="P192" s="7">
        <f t="shared" si="67"/>
        <v>0</v>
      </c>
      <c r="Q192" s="6">
        <f t="shared" si="68"/>
        <v>0</v>
      </c>
      <c r="R192" s="7">
        <f t="shared" si="69"/>
        <v>0</v>
      </c>
      <c r="S192" s="2">
        <f t="shared" si="53"/>
        <v>0</v>
      </c>
      <c r="T192" s="80">
        <f t="shared" si="54"/>
        <v>0</v>
      </c>
      <c r="U192" s="79">
        <f t="shared" si="55"/>
        <v>0</v>
      </c>
      <c r="V192" s="80">
        <f t="shared" si="56"/>
        <v>0</v>
      </c>
      <c r="W192" s="80">
        <f t="shared" si="57"/>
        <v>0</v>
      </c>
      <c r="X192">
        <f t="shared" si="70"/>
        <v>0</v>
      </c>
      <c r="Y192" s="35">
        <f t="shared" si="58"/>
        <v>0</v>
      </c>
      <c r="Z192" s="35">
        <f t="shared" si="59"/>
        <v>0</v>
      </c>
      <c r="AA192" s="42">
        <f t="shared" si="71"/>
        <v>0</v>
      </c>
      <c r="AB192" s="42">
        <f t="shared" si="60"/>
        <v>0</v>
      </c>
    </row>
    <row r="193" spans="2:28" x14ac:dyDescent="0.25">
      <c r="B193">
        <v>191</v>
      </c>
      <c r="C193" s="35">
        <f t="shared" si="61"/>
        <v>0</v>
      </c>
      <c r="D193" s="46">
        <f>IF(AB192&gt;0,ROUND(PMT(EvalSheet!$F$92/12,EvalSheet!$F$96*12,-C193),5),0)</f>
        <v>0</v>
      </c>
      <c r="E193" s="6">
        <f t="shared" si="62"/>
        <v>0</v>
      </c>
      <c r="F193" s="2">
        <f t="shared" si="48"/>
        <v>0</v>
      </c>
      <c r="G193" s="80">
        <f t="shared" si="49"/>
        <v>0</v>
      </c>
      <c r="H193" s="79">
        <f t="shared" si="50"/>
        <v>0</v>
      </c>
      <c r="I193" s="80">
        <f t="shared" si="51"/>
        <v>0</v>
      </c>
      <c r="J193" s="80">
        <f t="shared" si="52"/>
        <v>0</v>
      </c>
      <c r="K193" s="6">
        <f t="shared" si="63"/>
        <v>0</v>
      </c>
      <c r="L193" s="7">
        <v>0</v>
      </c>
      <c r="M193" s="7">
        <f t="shared" si="64"/>
        <v>0</v>
      </c>
      <c r="N193" s="7">
        <f t="shared" si="65"/>
        <v>0</v>
      </c>
      <c r="O193" s="7">
        <f t="shared" si="66"/>
        <v>0</v>
      </c>
      <c r="P193" s="7">
        <f t="shared" si="67"/>
        <v>0</v>
      </c>
      <c r="Q193" s="6">
        <f t="shared" si="68"/>
        <v>0</v>
      </c>
      <c r="R193" s="7">
        <f t="shared" si="69"/>
        <v>0</v>
      </c>
      <c r="S193" s="2">
        <f t="shared" si="53"/>
        <v>0</v>
      </c>
      <c r="T193" s="80">
        <f t="shared" si="54"/>
        <v>0</v>
      </c>
      <c r="U193" s="79">
        <f t="shared" si="55"/>
        <v>0</v>
      </c>
      <c r="V193" s="80">
        <f t="shared" si="56"/>
        <v>0</v>
      </c>
      <c r="W193" s="80">
        <f t="shared" si="57"/>
        <v>0</v>
      </c>
      <c r="X193">
        <f t="shared" si="70"/>
        <v>0</v>
      </c>
      <c r="Y193" s="35">
        <f t="shared" si="58"/>
        <v>0</v>
      </c>
      <c r="Z193" s="35">
        <f t="shared" si="59"/>
        <v>0</v>
      </c>
      <c r="AA193" s="42">
        <f t="shared" si="71"/>
        <v>0</v>
      </c>
      <c r="AB193" s="42">
        <f t="shared" si="60"/>
        <v>0</v>
      </c>
    </row>
    <row r="194" spans="2:28" x14ac:dyDescent="0.25">
      <c r="B194">
        <v>192</v>
      </c>
      <c r="C194" s="35">
        <f t="shared" si="61"/>
        <v>0</v>
      </c>
      <c r="D194" s="46">
        <f>IF(AB193&gt;0,ROUND(PMT(EvalSheet!$F$92/12,EvalSheet!$F$96*12,-C194),5),0)</f>
        <v>0</v>
      </c>
      <c r="E194" s="6">
        <f t="shared" si="62"/>
        <v>0</v>
      </c>
      <c r="F194" s="2">
        <f t="shared" si="48"/>
        <v>0</v>
      </c>
      <c r="G194" s="80">
        <f t="shared" si="49"/>
        <v>0</v>
      </c>
      <c r="H194" s="79">
        <f t="shared" si="50"/>
        <v>0</v>
      </c>
      <c r="I194" s="80">
        <f t="shared" si="51"/>
        <v>0</v>
      </c>
      <c r="J194" s="80">
        <f t="shared" si="52"/>
        <v>0</v>
      </c>
      <c r="K194" s="6">
        <f t="shared" si="63"/>
        <v>0</v>
      </c>
      <c r="L194" s="7">
        <v>0</v>
      </c>
      <c r="M194" s="7">
        <f t="shared" si="64"/>
        <v>0</v>
      </c>
      <c r="N194" s="7">
        <f t="shared" si="65"/>
        <v>0</v>
      </c>
      <c r="O194" s="7">
        <f t="shared" si="66"/>
        <v>0</v>
      </c>
      <c r="P194" s="7">
        <f t="shared" si="67"/>
        <v>0</v>
      </c>
      <c r="Q194" s="6">
        <f t="shared" si="68"/>
        <v>0</v>
      </c>
      <c r="R194" s="7">
        <f t="shared" si="69"/>
        <v>0</v>
      </c>
      <c r="S194" s="2">
        <f t="shared" si="53"/>
        <v>0</v>
      </c>
      <c r="T194" s="80">
        <f t="shared" si="54"/>
        <v>0</v>
      </c>
      <c r="U194" s="79">
        <f t="shared" si="55"/>
        <v>0</v>
      </c>
      <c r="V194" s="80">
        <f t="shared" si="56"/>
        <v>0</v>
      </c>
      <c r="W194" s="80">
        <f t="shared" si="57"/>
        <v>0</v>
      </c>
      <c r="X194">
        <f t="shared" si="70"/>
        <v>0</v>
      </c>
      <c r="Y194" s="35">
        <f t="shared" si="58"/>
        <v>0</v>
      </c>
      <c r="Z194" s="35">
        <f t="shared" si="59"/>
        <v>0</v>
      </c>
      <c r="AA194" s="42">
        <f t="shared" si="71"/>
        <v>0</v>
      </c>
      <c r="AB194" s="42">
        <f t="shared" si="60"/>
        <v>0</v>
      </c>
    </row>
    <row r="195" spans="2:28" x14ac:dyDescent="0.25">
      <c r="B195">
        <v>193</v>
      </c>
      <c r="C195" s="35">
        <f t="shared" si="61"/>
        <v>0</v>
      </c>
      <c r="D195" s="46">
        <f>IF(AB194&gt;0,ROUND(PMT(EvalSheet!$F$92/12,EvalSheet!$F$96*12,-C195),5),0)</f>
        <v>0</v>
      </c>
      <c r="E195" s="6">
        <f t="shared" si="62"/>
        <v>0</v>
      </c>
      <c r="F195" s="2">
        <f t="shared" ref="F195:F258" si="72">INT(E195)</f>
        <v>0</v>
      </c>
      <c r="G195" s="80">
        <f t="shared" ref="G195:G258" si="73">INT((E195-F195)*10)/10</f>
        <v>0</v>
      </c>
      <c r="H195" s="79">
        <f t="shared" ref="H195:H258" si="74">E195-F195-G195</f>
        <v>0</v>
      </c>
      <c r="I195" s="80">
        <f t="shared" ref="I195:I258" si="75">IF(OR(H195=0.05,H195=0),H195,IF(AND(H195&gt;0.051,H195&lt;0.1),0.1,IF(AND(H195&gt;0.001,H195&lt;0.05),0.05,H195)))</f>
        <v>0</v>
      </c>
      <c r="J195" s="80">
        <f t="shared" ref="J195:J258" si="76">F195+G195+I195</f>
        <v>0</v>
      </c>
      <c r="K195" s="6">
        <f t="shared" si="63"/>
        <v>0</v>
      </c>
      <c r="L195" s="7">
        <v>0</v>
      </c>
      <c r="M195" s="7">
        <f t="shared" si="64"/>
        <v>0</v>
      </c>
      <c r="N195" s="7">
        <f t="shared" si="65"/>
        <v>0</v>
      </c>
      <c r="O195" s="7">
        <f t="shared" si="66"/>
        <v>0</v>
      </c>
      <c r="P195" s="7">
        <f t="shared" si="67"/>
        <v>0</v>
      </c>
      <c r="Q195" s="6">
        <f t="shared" si="68"/>
        <v>0</v>
      </c>
      <c r="R195" s="7">
        <f t="shared" si="69"/>
        <v>0</v>
      </c>
      <c r="S195" s="2">
        <f t="shared" ref="S195:S258" si="77">INT(R195)</f>
        <v>0</v>
      </c>
      <c r="T195" s="80">
        <f t="shared" ref="T195:T258" si="78">INT((R195-S195)*10)/10</f>
        <v>0</v>
      </c>
      <c r="U195" s="79">
        <f t="shared" ref="U195:U258" si="79">R195-S195-T195</f>
        <v>0</v>
      </c>
      <c r="V195" s="80">
        <f t="shared" ref="V195:V258" si="80">IF(OR(U195=0.05,U195=0),U195,IF(AND(U195&gt;0.051,U195&lt;0.1),0.1,IF(AND(U195&gt;0.001,U195&lt;0.05),0.05,U195)))</f>
        <v>0</v>
      </c>
      <c r="W195" s="80">
        <f t="shared" ref="W195:W258" si="81">S195+T195+V195</f>
        <v>0</v>
      </c>
      <c r="X195">
        <f t="shared" si="70"/>
        <v>0</v>
      </c>
      <c r="Y195" s="35">
        <f t="shared" si="58"/>
        <v>0</v>
      </c>
      <c r="Z195" s="35">
        <f t="shared" si="59"/>
        <v>0</v>
      </c>
      <c r="AA195" s="42">
        <f t="shared" si="71"/>
        <v>0</v>
      </c>
      <c r="AB195" s="42">
        <f t="shared" si="60"/>
        <v>0</v>
      </c>
    </row>
    <row r="196" spans="2:28" x14ac:dyDescent="0.25">
      <c r="B196">
        <v>194</v>
      </c>
      <c r="C196" s="35">
        <f t="shared" si="61"/>
        <v>0</v>
      </c>
      <c r="D196" s="46">
        <f>IF(AB195&gt;0,ROUND(PMT(EvalSheet!$F$92/12,EvalSheet!$F$96*12,-C196),5),0)</f>
        <v>0</v>
      </c>
      <c r="E196" s="6">
        <f t="shared" si="62"/>
        <v>0</v>
      </c>
      <c r="F196" s="2">
        <f t="shared" si="72"/>
        <v>0</v>
      </c>
      <c r="G196" s="80">
        <f t="shared" si="73"/>
        <v>0</v>
      </c>
      <c r="H196" s="79">
        <f t="shared" si="74"/>
        <v>0</v>
      </c>
      <c r="I196" s="80">
        <f t="shared" si="75"/>
        <v>0</v>
      </c>
      <c r="J196" s="80">
        <f t="shared" si="76"/>
        <v>0</v>
      </c>
      <c r="K196" s="6">
        <f t="shared" si="63"/>
        <v>0</v>
      </c>
      <c r="L196" s="7">
        <v>0</v>
      </c>
      <c r="M196" s="7">
        <f t="shared" si="64"/>
        <v>0</v>
      </c>
      <c r="N196" s="7">
        <f t="shared" si="65"/>
        <v>0</v>
      </c>
      <c r="O196" s="7">
        <f t="shared" si="66"/>
        <v>0</v>
      </c>
      <c r="P196" s="7">
        <f t="shared" si="67"/>
        <v>0</v>
      </c>
      <c r="Q196" s="6">
        <f t="shared" si="68"/>
        <v>0</v>
      </c>
      <c r="R196" s="7">
        <f t="shared" si="69"/>
        <v>0</v>
      </c>
      <c r="S196" s="2">
        <f t="shared" si="77"/>
        <v>0</v>
      </c>
      <c r="T196" s="80">
        <f t="shared" si="78"/>
        <v>0</v>
      </c>
      <c r="U196" s="79">
        <f t="shared" si="79"/>
        <v>0</v>
      </c>
      <c r="V196" s="80">
        <f t="shared" si="80"/>
        <v>0</v>
      </c>
      <c r="W196" s="80">
        <f t="shared" si="81"/>
        <v>0</v>
      </c>
      <c r="X196">
        <f t="shared" si="70"/>
        <v>0</v>
      </c>
      <c r="Y196" s="35">
        <f t="shared" ref="Y196:Y259" si="82">ROUND(D196+J196+W196+X196,2)</f>
        <v>0</v>
      </c>
      <c r="Z196" s="35">
        <f t="shared" ref="Z196:Z259" si="83">IF(AND(Y196&gt;0,Y197=0),Y196,0)</f>
        <v>0</v>
      </c>
      <c r="AA196" s="42">
        <f t="shared" si="71"/>
        <v>0</v>
      </c>
      <c r="AB196" s="42">
        <f t="shared" ref="AB196:AB259" si="84">IF(ROUND(Y196-AA196,2)&gt;0,ROUND(Y196-AA196,2),0)</f>
        <v>0</v>
      </c>
    </row>
    <row r="197" spans="2:28" x14ac:dyDescent="0.25">
      <c r="B197">
        <v>195</v>
      </c>
      <c r="C197" s="35">
        <f t="shared" ref="C197:C260" si="85">IF(AB196&gt;0,C196-1000,C196)</f>
        <v>0</v>
      </c>
      <c r="D197" s="46">
        <f>IF(AB196&gt;0,ROUND(PMT(EvalSheet!$F$92/12,EvalSheet!$F$96*12,-C197),5),0)</f>
        <v>0</v>
      </c>
      <c r="E197" s="6">
        <f t="shared" ref="E197:E260" si="86">IF(AB196&gt;0,ROUND(C197*$E$1/1000,2),0)</f>
        <v>0</v>
      </c>
      <c r="F197" s="2">
        <f t="shared" si="72"/>
        <v>0</v>
      </c>
      <c r="G197" s="80">
        <f t="shared" si="73"/>
        <v>0</v>
      </c>
      <c r="H197" s="79">
        <f t="shared" si="74"/>
        <v>0</v>
      </c>
      <c r="I197" s="80">
        <f t="shared" si="75"/>
        <v>0</v>
      </c>
      <c r="J197" s="80">
        <f t="shared" si="76"/>
        <v>0</v>
      </c>
      <c r="K197" s="6">
        <f t="shared" ref="K197:K260" si="87">IF(AB196&gt;0,ROUND($D$1*$K$1,2),0)</f>
        <v>0</v>
      </c>
      <c r="L197" s="7">
        <v>0</v>
      </c>
      <c r="M197" s="7">
        <f t="shared" ref="M197:M260" si="88">IF(AB196&gt;0,ROUND($D$1*$M$1,0),0)</f>
        <v>0</v>
      </c>
      <c r="N197" s="7">
        <f t="shared" ref="N197:N260" si="89">IF(AB196&gt;0,ROUND($D$1*$N$1,2),0)</f>
        <v>0</v>
      </c>
      <c r="O197" s="7">
        <f t="shared" ref="O197:O260" si="90">IF(AB196&gt;0,ROUND($D$1*$O$1,2),0)</f>
        <v>0</v>
      </c>
      <c r="P197" s="7">
        <f t="shared" ref="P197:P260" si="91">IF(AB196&gt;0,ROUND($D$1*$P$1,2),0)</f>
        <v>0</v>
      </c>
      <c r="Q197" s="6">
        <f t="shared" ref="Q197:Q260" si="92">IF(AB196&gt;0,K197+SUM(M197:P197),0)</f>
        <v>0</v>
      </c>
      <c r="R197" s="7">
        <f t="shared" ref="R197:R260" si="93">IF(AB196&gt;0,ROUND(Q197/12,2),0)</f>
        <v>0</v>
      </c>
      <c r="S197" s="2">
        <f t="shared" si="77"/>
        <v>0</v>
      </c>
      <c r="T197" s="80">
        <f t="shared" si="78"/>
        <v>0</v>
      </c>
      <c r="U197" s="79">
        <f t="shared" si="79"/>
        <v>0</v>
      </c>
      <c r="V197" s="80">
        <f t="shared" si="80"/>
        <v>0</v>
      </c>
      <c r="W197" s="80">
        <f t="shared" si="81"/>
        <v>0</v>
      </c>
      <c r="X197">
        <f t="shared" ref="X197:X260" si="94">IF(AB196&gt;0,X196,0)</f>
        <v>0</v>
      </c>
      <c r="Y197" s="35">
        <f t="shared" si="82"/>
        <v>0</v>
      </c>
      <c r="Z197" s="35">
        <f t="shared" si="83"/>
        <v>0</v>
      </c>
      <c r="AA197" s="42">
        <f t="shared" ref="AA197:AA260" si="95">IF(AB196&gt;0,AA196,0)</f>
        <v>0</v>
      </c>
      <c r="AB197" s="42">
        <f t="shared" si="84"/>
        <v>0</v>
      </c>
    </row>
    <row r="198" spans="2:28" x14ac:dyDescent="0.25">
      <c r="B198">
        <v>196</v>
      </c>
      <c r="C198" s="35">
        <f t="shared" si="85"/>
        <v>0</v>
      </c>
      <c r="D198" s="46">
        <f>IF(AB197&gt;0,ROUND(PMT(EvalSheet!$F$92/12,EvalSheet!$F$96*12,-C198),5),0)</f>
        <v>0</v>
      </c>
      <c r="E198" s="6">
        <f t="shared" si="86"/>
        <v>0</v>
      </c>
      <c r="F198" s="2">
        <f t="shared" si="72"/>
        <v>0</v>
      </c>
      <c r="G198" s="80">
        <f t="shared" si="73"/>
        <v>0</v>
      </c>
      <c r="H198" s="79">
        <f t="shared" si="74"/>
        <v>0</v>
      </c>
      <c r="I198" s="80">
        <f t="shared" si="75"/>
        <v>0</v>
      </c>
      <c r="J198" s="80">
        <f t="shared" si="76"/>
        <v>0</v>
      </c>
      <c r="K198" s="6">
        <f t="shared" si="87"/>
        <v>0</v>
      </c>
      <c r="L198" s="7">
        <v>0</v>
      </c>
      <c r="M198" s="7">
        <f t="shared" si="88"/>
        <v>0</v>
      </c>
      <c r="N198" s="7">
        <f t="shared" si="89"/>
        <v>0</v>
      </c>
      <c r="O198" s="7">
        <f t="shared" si="90"/>
        <v>0</v>
      </c>
      <c r="P198" s="7">
        <f t="shared" si="91"/>
        <v>0</v>
      </c>
      <c r="Q198" s="6">
        <f t="shared" si="92"/>
        <v>0</v>
      </c>
      <c r="R198" s="7">
        <f t="shared" si="93"/>
        <v>0</v>
      </c>
      <c r="S198" s="2">
        <f t="shared" si="77"/>
        <v>0</v>
      </c>
      <c r="T198" s="80">
        <f t="shared" si="78"/>
        <v>0</v>
      </c>
      <c r="U198" s="79">
        <f t="shared" si="79"/>
        <v>0</v>
      </c>
      <c r="V198" s="80">
        <f t="shared" si="80"/>
        <v>0</v>
      </c>
      <c r="W198" s="80">
        <f t="shared" si="81"/>
        <v>0</v>
      </c>
      <c r="X198">
        <f t="shared" si="94"/>
        <v>0</v>
      </c>
      <c r="Y198" s="35">
        <f t="shared" si="82"/>
        <v>0</v>
      </c>
      <c r="Z198" s="35">
        <f t="shared" si="83"/>
        <v>0</v>
      </c>
      <c r="AA198" s="42">
        <f t="shared" si="95"/>
        <v>0</v>
      </c>
      <c r="AB198" s="42">
        <f t="shared" si="84"/>
        <v>0</v>
      </c>
    </row>
    <row r="199" spans="2:28" x14ac:dyDescent="0.25">
      <c r="B199">
        <v>197</v>
      </c>
      <c r="C199" s="35">
        <f t="shared" si="85"/>
        <v>0</v>
      </c>
      <c r="D199" s="46">
        <f>IF(AB198&gt;0,ROUND(PMT(EvalSheet!$F$92/12,EvalSheet!$F$96*12,-C199),5),0)</f>
        <v>0</v>
      </c>
      <c r="E199" s="6">
        <f t="shared" si="86"/>
        <v>0</v>
      </c>
      <c r="F199" s="2">
        <f t="shared" si="72"/>
        <v>0</v>
      </c>
      <c r="G199" s="80">
        <f t="shared" si="73"/>
        <v>0</v>
      </c>
      <c r="H199" s="79">
        <f t="shared" si="74"/>
        <v>0</v>
      </c>
      <c r="I199" s="80">
        <f t="shared" si="75"/>
        <v>0</v>
      </c>
      <c r="J199" s="80">
        <f t="shared" si="76"/>
        <v>0</v>
      </c>
      <c r="K199" s="6">
        <f t="shared" si="87"/>
        <v>0</v>
      </c>
      <c r="L199" s="7">
        <v>0</v>
      </c>
      <c r="M199" s="7">
        <f t="shared" si="88"/>
        <v>0</v>
      </c>
      <c r="N199" s="7">
        <f t="shared" si="89"/>
        <v>0</v>
      </c>
      <c r="O199" s="7">
        <f t="shared" si="90"/>
        <v>0</v>
      </c>
      <c r="P199" s="7">
        <f t="shared" si="91"/>
        <v>0</v>
      </c>
      <c r="Q199" s="6">
        <f t="shared" si="92"/>
        <v>0</v>
      </c>
      <c r="R199" s="7">
        <f t="shared" si="93"/>
        <v>0</v>
      </c>
      <c r="S199" s="2">
        <f t="shared" si="77"/>
        <v>0</v>
      </c>
      <c r="T199" s="80">
        <f t="shared" si="78"/>
        <v>0</v>
      </c>
      <c r="U199" s="79">
        <f t="shared" si="79"/>
        <v>0</v>
      </c>
      <c r="V199" s="80">
        <f t="shared" si="80"/>
        <v>0</v>
      </c>
      <c r="W199" s="80">
        <f t="shared" si="81"/>
        <v>0</v>
      </c>
      <c r="X199">
        <f t="shared" si="94"/>
        <v>0</v>
      </c>
      <c r="Y199" s="35">
        <f t="shared" si="82"/>
        <v>0</v>
      </c>
      <c r="Z199" s="35">
        <f t="shared" si="83"/>
        <v>0</v>
      </c>
      <c r="AA199" s="42">
        <f t="shared" si="95"/>
        <v>0</v>
      </c>
      <c r="AB199" s="42">
        <f t="shared" si="84"/>
        <v>0</v>
      </c>
    </row>
    <row r="200" spans="2:28" x14ac:dyDescent="0.25">
      <c r="B200">
        <v>198</v>
      </c>
      <c r="C200" s="35">
        <f t="shared" si="85"/>
        <v>0</v>
      </c>
      <c r="D200" s="46">
        <f>IF(AB199&gt;0,ROUND(PMT(EvalSheet!$F$92/12,EvalSheet!$F$96*12,-C200),5),0)</f>
        <v>0</v>
      </c>
      <c r="E200" s="6">
        <f t="shared" si="86"/>
        <v>0</v>
      </c>
      <c r="F200" s="2">
        <f t="shared" si="72"/>
        <v>0</v>
      </c>
      <c r="G200" s="80">
        <f t="shared" si="73"/>
        <v>0</v>
      </c>
      <c r="H200" s="79">
        <f t="shared" si="74"/>
        <v>0</v>
      </c>
      <c r="I200" s="80">
        <f t="shared" si="75"/>
        <v>0</v>
      </c>
      <c r="J200" s="80">
        <f t="shared" si="76"/>
        <v>0</v>
      </c>
      <c r="K200" s="6">
        <f t="shared" si="87"/>
        <v>0</v>
      </c>
      <c r="L200" s="7">
        <v>0</v>
      </c>
      <c r="M200" s="7">
        <f t="shared" si="88"/>
        <v>0</v>
      </c>
      <c r="N200" s="7">
        <f t="shared" si="89"/>
        <v>0</v>
      </c>
      <c r="O200" s="7">
        <f t="shared" si="90"/>
        <v>0</v>
      </c>
      <c r="P200" s="7">
        <f t="shared" si="91"/>
        <v>0</v>
      </c>
      <c r="Q200" s="6">
        <f t="shared" si="92"/>
        <v>0</v>
      </c>
      <c r="R200" s="7">
        <f t="shared" si="93"/>
        <v>0</v>
      </c>
      <c r="S200" s="2">
        <f t="shared" si="77"/>
        <v>0</v>
      </c>
      <c r="T200" s="80">
        <f t="shared" si="78"/>
        <v>0</v>
      </c>
      <c r="U200" s="79">
        <f t="shared" si="79"/>
        <v>0</v>
      </c>
      <c r="V200" s="80">
        <f t="shared" si="80"/>
        <v>0</v>
      </c>
      <c r="W200" s="80">
        <f t="shared" si="81"/>
        <v>0</v>
      </c>
      <c r="X200">
        <f t="shared" si="94"/>
        <v>0</v>
      </c>
      <c r="Y200" s="35">
        <f t="shared" si="82"/>
        <v>0</v>
      </c>
      <c r="Z200" s="35">
        <f t="shared" si="83"/>
        <v>0</v>
      </c>
      <c r="AA200" s="42">
        <f t="shared" si="95"/>
        <v>0</v>
      </c>
      <c r="AB200" s="42">
        <f t="shared" si="84"/>
        <v>0</v>
      </c>
    </row>
    <row r="201" spans="2:28" x14ac:dyDescent="0.25">
      <c r="B201">
        <v>199</v>
      </c>
      <c r="C201" s="35">
        <f t="shared" si="85"/>
        <v>0</v>
      </c>
      <c r="D201" s="46">
        <f>IF(AB200&gt;0,ROUND(PMT(EvalSheet!$F$92/12,EvalSheet!$F$96*12,-C201),5),0)</f>
        <v>0</v>
      </c>
      <c r="E201" s="6">
        <f t="shared" si="86"/>
        <v>0</v>
      </c>
      <c r="F201" s="2">
        <f t="shared" si="72"/>
        <v>0</v>
      </c>
      <c r="G201" s="80">
        <f t="shared" si="73"/>
        <v>0</v>
      </c>
      <c r="H201" s="79">
        <f t="shared" si="74"/>
        <v>0</v>
      </c>
      <c r="I201" s="80">
        <f t="shared" si="75"/>
        <v>0</v>
      </c>
      <c r="J201" s="80">
        <f t="shared" si="76"/>
        <v>0</v>
      </c>
      <c r="K201" s="6">
        <f t="shared" si="87"/>
        <v>0</v>
      </c>
      <c r="L201" s="7">
        <v>0</v>
      </c>
      <c r="M201" s="7">
        <f t="shared" si="88"/>
        <v>0</v>
      </c>
      <c r="N201" s="7">
        <f t="shared" si="89"/>
        <v>0</v>
      </c>
      <c r="O201" s="7">
        <f t="shared" si="90"/>
        <v>0</v>
      </c>
      <c r="P201" s="7">
        <f t="shared" si="91"/>
        <v>0</v>
      </c>
      <c r="Q201" s="6">
        <f t="shared" si="92"/>
        <v>0</v>
      </c>
      <c r="R201" s="7">
        <f t="shared" si="93"/>
        <v>0</v>
      </c>
      <c r="S201" s="2">
        <f t="shared" si="77"/>
        <v>0</v>
      </c>
      <c r="T201" s="80">
        <f t="shared" si="78"/>
        <v>0</v>
      </c>
      <c r="U201" s="79">
        <f t="shared" si="79"/>
        <v>0</v>
      </c>
      <c r="V201" s="80">
        <f t="shared" si="80"/>
        <v>0</v>
      </c>
      <c r="W201" s="80">
        <f t="shared" si="81"/>
        <v>0</v>
      </c>
      <c r="X201">
        <f t="shared" si="94"/>
        <v>0</v>
      </c>
      <c r="Y201" s="35">
        <f t="shared" si="82"/>
        <v>0</v>
      </c>
      <c r="Z201" s="35">
        <f t="shared" si="83"/>
        <v>0</v>
      </c>
      <c r="AA201" s="42">
        <f t="shared" si="95"/>
        <v>0</v>
      </c>
      <c r="AB201" s="42">
        <f t="shared" si="84"/>
        <v>0</v>
      </c>
    </row>
    <row r="202" spans="2:28" x14ac:dyDescent="0.25">
      <c r="B202">
        <v>200</v>
      </c>
      <c r="C202" s="35">
        <f t="shared" si="85"/>
        <v>0</v>
      </c>
      <c r="D202" s="46">
        <f>IF(AB201&gt;0,ROUND(PMT(EvalSheet!$F$92/12,EvalSheet!$F$96*12,-C202),5),0)</f>
        <v>0</v>
      </c>
      <c r="E202" s="6">
        <f t="shared" si="86"/>
        <v>0</v>
      </c>
      <c r="F202" s="2">
        <f t="shared" si="72"/>
        <v>0</v>
      </c>
      <c r="G202" s="80">
        <f t="shared" si="73"/>
        <v>0</v>
      </c>
      <c r="H202" s="79">
        <f t="shared" si="74"/>
        <v>0</v>
      </c>
      <c r="I202" s="80">
        <f t="shared" si="75"/>
        <v>0</v>
      </c>
      <c r="J202" s="80">
        <f t="shared" si="76"/>
        <v>0</v>
      </c>
      <c r="K202" s="6">
        <f t="shared" si="87"/>
        <v>0</v>
      </c>
      <c r="L202" s="7">
        <v>0</v>
      </c>
      <c r="M202" s="7">
        <f t="shared" si="88"/>
        <v>0</v>
      </c>
      <c r="N202" s="7">
        <f t="shared" si="89"/>
        <v>0</v>
      </c>
      <c r="O202" s="7">
        <f t="shared" si="90"/>
        <v>0</v>
      </c>
      <c r="P202" s="7">
        <f t="shared" si="91"/>
        <v>0</v>
      </c>
      <c r="Q202" s="6">
        <f t="shared" si="92"/>
        <v>0</v>
      </c>
      <c r="R202" s="7">
        <f t="shared" si="93"/>
        <v>0</v>
      </c>
      <c r="S202" s="2">
        <f t="shared" si="77"/>
        <v>0</v>
      </c>
      <c r="T202" s="80">
        <f t="shared" si="78"/>
        <v>0</v>
      </c>
      <c r="U202" s="79">
        <f t="shared" si="79"/>
        <v>0</v>
      </c>
      <c r="V202" s="80">
        <f t="shared" si="80"/>
        <v>0</v>
      </c>
      <c r="W202" s="80">
        <f t="shared" si="81"/>
        <v>0</v>
      </c>
      <c r="X202">
        <f t="shared" si="94"/>
        <v>0</v>
      </c>
      <c r="Y202" s="35">
        <f t="shared" si="82"/>
        <v>0</v>
      </c>
      <c r="Z202" s="35">
        <f t="shared" si="83"/>
        <v>0</v>
      </c>
      <c r="AA202" s="42">
        <f t="shared" si="95"/>
        <v>0</v>
      </c>
      <c r="AB202" s="42">
        <f t="shared" si="84"/>
        <v>0</v>
      </c>
    </row>
    <row r="203" spans="2:28" x14ac:dyDescent="0.25">
      <c r="B203">
        <v>201</v>
      </c>
      <c r="C203" s="35">
        <f t="shared" si="85"/>
        <v>0</v>
      </c>
      <c r="D203" s="46">
        <f>IF(AB202&gt;0,ROUND(PMT(EvalSheet!$F$92/12,EvalSheet!$F$96*12,-C203),5),0)</f>
        <v>0</v>
      </c>
      <c r="E203" s="6">
        <f t="shared" si="86"/>
        <v>0</v>
      </c>
      <c r="F203" s="2">
        <f t="shared" si="72"/>
        <v>0</v>
      </c>
      <c r="G203" s="80">
        <f t="shared" si="73"/>
        <v>0</v>
      </c>
      <c r="H203" s="79">
        <f t="shared" si="74"/>
        <v>0</v>
      </c>
      <c r="I203" s="80">
        <f t="shared" si="75"/>
        <v>0</v>
      </c>
      <c r="J203" s="80">
        <f t="shared" si="76"/>
        <v>0</v>
      </c>
      <c r="K203" s="6">
        <f t="shared" si="87"/>
        <v>0</v>
      </c>
      <c r="L203" s="7">
        <v>0</v>
      </c>
      <c r="M203" s="7">
        <f t="shared" si="88"/>
        <v>0</v>
      </c>
      <c r="N203" s="7">
        <f t="shared" si="89"/>
        <v>0</v>
      </c>
      <c r="O203" s="7">
        <f t="shared" si="90"/>
        <v>0</v>
      </c>
      <c r="P203" s="7">
        <f t="shared" si="91"/>
        <v>0</v>
      </c>
      <c r="Q203" s="6">
        <f t="shared" si="92"/>
        <v>0</v>
      </c>
      <c r="R203" s="7">
        <f t="shared" si="93"/>
        <v>0</v>
      </c>
      <c r="S203" s="2">
        <f t="shared" si="77"/>
        <v>0</v>
      </c>
      <c r="T203" s="80">
        <f t="shared" si="78"/>
        <v>0</v>
      </c>
      <c r="U203" s="79">
        <f t="shared" si="79"/>
        <v>0</v>
      </c>
      <c r="V203" s="80">
        <f t="shared" si="80"/>
        <v>0</v>
      </c>
      <c r="W203" s="80">
        <f t="shared" si="81"/>
        <v>0</v>
      </c>
      <c r="X203">
        <f t="shared" si="94"/>
        <v>0</v>
      </c>
      <c r="Y203" s="35">
        <f t="shared" si="82"/>
        <v>0</v>
      </c>
      <c r="Z203" s="35">
        <f t="shared" si="83"/>
        <v>0</v>
      </c>
      <c r="AA203" s="42">
        <f t="shared" si="95"/>
        <v>0</v>
      </c>
      <c r="AB203" s="42">
        <f t="shared" si="84"/>
        <v>0</v>
      </c>
    </row>
    <row r="204" spans="2:28" x14ac:dyDescent="0.25">
      <c r="B204">
        <v>202</v>
      </c>
      <c r="C204" s="35">
        <f t="shared" si="85"/>
        <v>0</v>
      </c>
      <c r="D204" s="46">
        <f>IF(AB203&gt;0,ROUND(PMT(EvalSheet!$F$92/12,EvalSheet!$F$96*12,-C204),5),0)</f>
        <v>0</v>
      </c>
      <c r="E204" s="6">
        <f t="shared" si="86"/>
        <v>0</v>
      </c>
      <c r="F204" s="2">
        <f t="shared" si="72"/>
        <v>0</v>
      </c>
      <c r="G204" s="80">
        <f t="shared" si="73"/>
        <v>0</v>
      </c>
      <c r="H204" s="79">
        <f t="shared" si="74"/>
        <v>0</v>
      </c>
      <c r="I204" s="80">
        <f t="shared" si="75"/>
        <v>0</v>
      </c>
      <c r="J204" s="80">
        <f t="shared" si="76"/>
        <v>0</v>
      </c>
      <c r="K204" s="6">
        <f t="shared" si="87"/>
        <v>0</v>
      </c>
      <c r="L204" s="7">
        <v>0</v>
      </c>
      <c r="M204" s="7">
        <f t="shared" si="88"/>
        <v>0</v>
      </c>
      <c r="N204" s="7">
        <f t="shared" si="89"/>
        <v>0</v>
      </c>
      <c r="O204" s="7">
        <f t="shared" si="90"/>
        <v>0</v>
      </c>
      <c r="P204" s="7">
        <f t="shared" si="91"/>
        <v>0</v>
      </c>
      <c r="Q204" s="6">
        <f t="shared" si="92"/>
        <v>0</v>
      </c>
      <c r="R204" s="7">
        <f t="shared" si="93"/>
        <v>0</v>
      </c>
      <c r="S204" s="2">
        <f t="shared" si="77"/>
        <v>0</v>
      </c>
      <c r="T204" s="80">
        <f t="shared" si="78"/>
        <v>0</v>
      </c>
      <c r="U204" s="79">
        <f t="shared" si="79"/>
        <v>0</v>
      </c>
      <c r="V204" s="80">
        <f t="shared" si="80"/>
        <v>0</v>
      </c>
      <c r="W204" s="80">
        <f t="shared" si="81"/>
        <v>0</v>
      </c>
      <c r="X204">
        <f t="shared" si="94"/>
        <v>0</v>
      </c>
      <c r="Y204" s="35">
        <f t="shared" si="82"/>
        <v>0</v>
      </c>
      <c r="Z204" s="35">
        <f t="shared" si="83"/>
        <v>0</v>
      </c>
      <c r="AA204" s="42">
        <f t="shared" si="95"/>
        <v>0</v>
      </c>
      <c r="AB204" s="42">
        <f t="shared" si="84"/>
        <v>0</v>
      </c>
    </row>
    <row r="205" spans="2:28" x14ac:dyDescent="0.25">
      <c r="B205">
        <v>203</v>
      </c>
      <c r="C205" s="35">
        <f t="shared" si="85"/>
        <v>0</v>
      </c>
      <c r="D205" s="46">
        <f>IF(AB204&gt;0,ROUND(PMT(EvalSheet!$F$92/12,EvalSheet!$F$96*12,-C205),5),0)</f>
        <v>0</v>
      </c>
      <c r="E205" s="6">
        <f t="shared" si="86"/>
        <v>0</v>
      </c>
      <c r="F205" s="2">
        <f t="shared" si="72"/>
        <v>0</v>
      </c>
      <c r="G205" s="80">
        <f t="shared" si="73"/>
        <v>0</v>
      </c>
      <c r="H205" s="79">
        <f t="shared" si="74"/>
        <v>0</v>
      </c>
      <c r="I205" s="80">
        <f t="shared" si="75"/>
        <v>0</v>
      </c>
      <c r="J205" s="80">
        <f t="shared" si="76"/>
        <v>0</v>
      </c>
      <c r="K205" s="6">
        <f t="shared" si="87"/>
        <v>0</v>
      </c>
      <c r="L205" s="7">
        <v>0</v>
      </c>
      <c r="M205" s="7">
        <f t="shared" si="88"/>
        <v>0</v>
      </c>
      <c r="N205" s="7">
        <f t="shared" si="89"/>
        <v>0</v>
      </c>
      <c r="O205" s="7">
        <f t="shared" si="90"/>
        <v>0</v>
      </c>
      <c r="P205" s="7">
        <f t="shared" si="91"/>
        <v>0</v>
      </c>
      <c r="Q205" s="6">
        <f t="shared" si="92"/>
        <v>0</v>
      </c>
      <c r="R205" s="7">
        <f t="shared" si="93"/>
        <v>0</v>
      </c>
      <c r="S205" s="2">
        <f t="shared" si="77"/>
        <v>0</v>
      </c>
      <c r="T205" s="80">
        <f t="shared" si="78"/>
        <v>0</v>
      </c>
      <c r="U205" s="79">
        <f t="shared" si="79"/>
        <v>0</v>
      </c>
      <c r="V205" s="80">
        <f t="shared" si="80"/>
        <v>0</v>
      </c>
      <c r="W205" s="80">
        <f t="shared" si="81"/>
        <v>0</v>
      </c>
      <c r="X205">
        <f t="shared" si="94"/>
        <v>0</v>
      </c>
      <c r="Y205" s="35">
        <f t="shared" si="82"/>
        <v>0</v>
      </c>
      <c r="Z205" s="35">
        <f t="shared" si="83"/>
        <v>0</v>
      </c>
      <c r="AA205" s="42">
        <f t="shared" si="95"/>
        <v>0</v>
      </c>
      <c r="AB205" s="42">
        <f t="shared" si="84"/>
        <v>0</v>
      </c>
    </row>
    <row r="206" spans="2:28" x14ac:dyDescent="0.25">
      <c r="B206">
        <v>204</v>
      </c>
      <c r="C206" s="35">
        <f t="shared" si="85"/>
        <v>0</v>
      </c>
      <c r="D206" s="46">
        <f>IF(AB205&gt;0,ROUND(PMT(EvalSheet!$F$92/12,EvalSheet!$F$96*12,-C206),5),0)</f>
        <v>0</v>
      </c>
      <c r="E206" s="6">
        <f t="shared" si="86"/>
        <v>0</v>
      </c>
      <c r="F206" s="2">
        <f t="shared" si="72"/>
        <v>0</v>
      </c>
      <c r="G206" s="80">
        <f t="shared" si="73"/>
        <v>0</v>
      </c>
      <c r="H206" s="79">
        <f t="shared" si="74"/>
        <v>0</v>
      </c>
      <c r="I206" s="80">
        <f t="shared" si="75"/>
        <v>0</v>
      </c>
      <c r="J206" s="80">
        <f t="shared" si="76"/>
        <v>0</v>
      </c>
      <c r="K206" s="6">
        <f t="shared" si="87"/>
        <v>0</v>
      </c>
      <c r="L206" s="7">
        <v>0</v>
      </c>
      <c r="M206" s="7">
        <f t="shared" si="88"/>
        <v>0</v>
      </c>
      <c r="N206" s="7">
        <f t="shared" si="89"/>
        <v>0</v>
      </c>
      <c r="O206" s="7">
        <f t="shared" si="90"/>
        <v>0</v>
      </c>
      <c r="P206" s="7">
        <f t="shared" si="91"/>
        <v>0</v>
      </c>
      <c r="Q206" s="6">
        <f t="shared" si="92"/>
        <v>0</v>
      </c>
      <c r="R206" s="7">
        <f t="shared" si="93"/>
        <v>0</v>
      </c>
      <c r="S206" s="2">
        <f t="shared" si="77"/>
        <v>0</v>
      </c>
      <c r="T206" s="80">
        <f t="shared" si="78"/>
        <v>0</v>
      </c>
      <c r="U206" s="79">
        <f t="shared" si="79"/>
        <v>0</v>
      </c>
      <c r="V206" s="80">
        <f t="shared" si="80"/>
        <v>0</v>
      </c>
      <c r="W206" s="80">
        <f t="shared" si="81"/>
        <v>0</v>
      </c>
      <c r="X206">
        <f t="shared" si="94"/>
        <v>0</v>
      </c>
      <c r="Y206" s="35">
        <f t="shared" si="82"/>
        <v>0</v>
      </c>
      <c r="Z206" s="35">
        <f t="shared" si="83"/>
        <v>0</v>
      </c>
      <c r="AA206" s="42">
        <f t="shared" si="95"/>
        <v>0</v>
      </c>
      <c r="AB206" s="42">
        <f t="shared" si="84"/>
        <v>0</v>
      </c>
    </row>
    <row r="207" spans="2:28" x14ac:dyDescent="0.25">
      <c r="B207">
        <v>205</v>
      </c>
      <c r="C207" s="35">
        <f t="shared" si="85"/>
        <v>0</v>
      </c>
      <c r="D207" s="46">
        <f>IF(AB206&gt;0,ROUND(PMT(EvalSheet!$F$92/12,EvalSheet!$F$96*12,-C207),5),0)</f>
        <v>0</v>
      </c>
      <c r="E207" s="6">
        <f t="shared" si="86"/>
        <v>0</v>
      </c>
      <c r="F207" s="2">
        <f t="shared" si="72"/>
        <v>0</v>
      </c>
      <c r="G207" s="80">
        <f t="shared" si="73"/>
        <v>0</v>
      </c>
      <c r="H207" s="79">
        <f t="shared" si="74"/>
        <v>0</v>
      </c>
      <c r="I207" s="80">
        <f t="shared" si="75"/>
        <v>0</v>
      </c>
      <c r="J207" s="80">
        <f t="shared" si="76"/>
        <v>0</v>
      </c>
      <c r="K207" s="6">
        <f t="shared" si="87"/>
        <v>0</v>
      </c>
      <c r="L207" s="7">
        <v>0</v>
      </c>
      <c r="M207" s="7">
        <f t="shared" si="88"/>
        <v>0</v>
      </c>
      <c r="N207" s="7">
        <f t="shared" si="89"/>
        <v>0</v>
      </c>
      <c r="O207" s="7">
        <f t="shared" si="90"/>
        <v>0</v>
      </c>
      <c r="P207" s="7">
        <f t="shared" si="91"/>
        <v>0</v>
      </c>
      <c r="Q207" s="6">
        <f t="shared" si="92"/>
        <v>0</v>
      </c>
      <c r="R207" s="7">
        <f t="shared" si="93"/>
        <v>0</v>
      </c>
      <c r="S207" s="2">
        <f t="shared" si="77"/>
        <v>0</v>
      </c>
      <c r="T207" s="80">
        <f t="shared" si="78"/>
        <v>0</v>
      </c>
      <c r="U207" s="79">
        <f t="shared" si="79"/>
        <v>0</v>
      </c>
      <c r="V207" s="80">
        <f t="shared" si="80"/>
        <v>0</v>
      </c>
      <c r="W207" s="80">
        <f t="shared" si="81"/>
        <v>0</v>
      </c>
      <c r="X207">
        <f t="shared" si="94"/>
        <v>0</v>
      </c>
      <c r="Y207" s="35">
        <f t="shared" si="82"/>
        <v>0</v>
      </c>
      <c r="Z207" s="35">
        <f t="shared" si="83"/>
        <v>0</v>
      </c>
      <c r="AA207" s="42">
        <f t="shared" si="95"/>
        <v>0</v>
      </c>
      <c r="AB207" s="42">
        <f t="shared" si="84"/>
        <v>0</v>
      </c>
    </row>
    <row r="208" spans="2:28" x14ac:dyDescent="0.25">
      <c r="B208">
        <v>206</v>
      </c>
      <c r="C208" s="35">
        <f t="shared" si="85"/>
        <v>0</v>
      </c>
      <c r="D208" s="46">
        <f>IF(AB207&gt;0,ROUND(PMT(EvalSheet!$F$92/12,EvalSheet!$F$96*12,-C208),5),0)</f>
        <v>0</v>
      </c>
      <c r="E208" s="6">
        <f t="shared" si="86"/>
        <v>0</v>
      </c>
      <c r="F208" s="2">
        <f t="shared" si="72"/>
        <v>0</v>
      </c>
      <c r="G208" s="80">
        <f t="shared" si="73"/>
        <v>0</v>
      </c>
      <c r="H208" s="79">
        <f t="shared" si="74"/>
        <v>0</v>
      </c>
      <c r="I208" s="80">
        <f t="shared" si="75"/>
        <v>0</v>
      </c>
      <c r="J208" s="80">
        <f t="shared" si="76"/>
        <v>0</v>
      </c>
      <c r="K208" s="6">
        <f t="shared" si="87"/>
        <v>0</v>
      </c>
      <c r="L208" s="7">
        <v>0</v>
      </c>
      <c r="M208" s="7">
        <f t="shared" si="88"/>
        <v>0</v>
      </c>
      <c r="N208" s="7">
        <f t="shared" si="89"/>
        <v>0</v>
      </c>
      <c r="O208" s="7">
        <f t="shared" si="90"/>
        <v>0</v>
      </c>
      <c r="P208" s="7">
        <f t="shared" si="91"/>
        <v>0</v>
      </c>
      <c r="Q208" s="6">
        <f t="shared" si="92"/>
        <v>0</v>
      </c>
      <c r="R208" s="7">
        <f t="shared" si="93"/>
        <v>0</v>
      </c>
      <c r="S208" s="2">
        <f t="shared" si="77"/>
        <v>0</v>
      </c>
      <c r="T208" s="80">
        <f t="shared" si="78"/>
        <v>0</v>
      </c>
      <c r="U208" s="79">
        <f t="shared" si="79"/>
        <v>0</v>
      </c>
      <c r="V208" s="80">
        <f t="shared" si="80"/>
        <v>0</v>
      </c>
      <c r="W208" s="80">
        <f t="shared" si="81"/>
        <v>0</v>
      </c>
      <c r="X208">
        <f t="shared" si="94"/>
        <v>0</v>
      </c>
      <c r="Y208" s="35">
        <f t="shared" si="82"/>
        <v>0</v>
      </c>
      <c r="Z208" s="35">
        <f t="shared" si="83"/>
        <v>0</v>
      </c>
      <c r="AA208" s="42">
        <f t="shared" si="95"/>
        <v>0</v>
      </c>
      <c r="AB208" s="42">
        <f t="shared" si="84"/>
        <v>0</v>
      </c>
    </row>
    <row r="209" spans="2:28" x14ac:dyDescent="0.25">
      <c r="B209">
        <v>207</v>
      </c>
      <c r="C209" s="35">
        <f t="shared" si="85"/>
        <v>0</v>
      </c>
      <c r="D209" s="46">
        <f>IF(AB208&gt;0,ROUND(PMT(EvalSheet!$F$92/12,EvalSheet!$F$96*12,-C209),5),0)</f>
        <v>0</v>
      </c>
      <c r="E209" s="6">
        <f t="shared" si="86"/>
        <v>0</v>
      </c>
      <c r="F209" s="2">
        <f t="shared" si="72"/>
        <v>0</v>
      </c>
      <c r="G209" s="80">
        <f t="shared" si="73"/>
        <v>0</v>
      </c>
      <c r="H209" s="79">
        <f t="shared" si="74"/>
        <v>0</v>
      </c>
      <c r="I209" s="80">
        <f t="shared" si="75"/>
        <v>0</v>
      </c>
      <c r="J209" s="80">
        <f t="shared" si="76"/>
        <v>0</v>
      </c>
      <c r="K209" s="6">
        <f t="shared" si="87"/>
        <v>0</v>
      </c>
      <c r="L209" s="7">
        <v>0</v>
      </c>
      <c r="M209" s="7">
        <f t="shared" si="88"/>
        <v>0</v>
      </c>
      <c r="N209" s="7">
        <f t="shared" si="89"/>
        <v>0</v>
      </c>
      <c r="O209" s="7">
        <f t="shared" si="90"/>
        <v>0</v>
      </c>
      <c r="P209" s="7">
        <f t="shared" si="91"/>
        <v>0</v>
      </c>
      <c r="Q209" s="6">
        <f t="shared" si="92"/>
        <v>0</v>
      </c>
      <c r="R209" s="7">
        <f t="shared" si="93"/>
        <v>0</v>
      </c>
      <c r="S209" s="2">
        <f t="shared" si="77"/>
        <v>0</v>
      </c>
      <c r="T209" s="80">
        <f t="shared" si="78"/>
        <v>0</v>
      </c>
      <c r="U209" s="79">
        <f t="shared" si="79"/>
        <v>0</v>
      </c>
      <c r="V209" s="80">
        <f t="shared" si="80"/>
        <v>0</v>
      </c>
      <c r="W209" s="80">
        <f t="shared" si="81"/>
        <v>0</v>
      </c>
      <c r="X209">
        <f t="shared" si="94"/>
        <v>0</v>
      </c>
      <c r="Y209" s="35">
        <f t="shared" si="82"/>
        <v>0</v>
      </c>
      <c r="Z209" s="35">
        <f t="shared" si="83"/>
        <v>0</v>
      </c>
      <c r="AA209" s="42">
        <f t="shared" si="95"/>
        <v>0</v>
      </c>
      <c r="AB209" s="42">
        <f t="shared" si="84"/>
        <v>0</v>
      </c>
    </row>
    <row r="210" spans="2:28" x14ac:dyDescent="0.25">
      <c r="B210">
        <v>208</v>
      </c>
      <c r="C210" s="35">
        <f t="shared" si="85"/>
        <v>0</v>
      </c>
      <c r="D210" s="46">
        <f>IF(AB209&gt;0,ROUND(PMT(EvalSheet!$F$92/12,EvalSheet!$F$96*12,-C210),5),0)</f>
        <v>0</v>
      </c>
      <c r="E210" s="6">
        <f t="shared" si="86"/>
        <v>0</v>
      </c>
      <c r="F210" s="2">
        <f t="shared" si="72"/>
        <v>0</v>
      </c>
      <c r="G210" s="80">
        <f t="shared" si="73"/>
        <v>0</v>
      </c>
      <c r="H210" s="79">
        <f t="shared" si="74"/>
        <v>0</v>
      </c>
      <c r="I210" s="80">
        <f t="shared" si="75"/>
        <v>0</v>
      </c>
      <c r="J210" s="80">
        <f t="shared" si="76"/>
        <v>0</v>
      </c>
      <c r="K210" s="6">
        <f t="shared" si="87"/>
        <v>0</v>
      </c>
      <c r="L210" s="7">
        <v>0</v>
      </c>
      <c r="M210" s="7">
        <f t="shared" si="88"/>
        <v>0</v>
      </c>
      <c r="N210" s="7">
        <f t="shared" si="89"/>
        <v>0</v>
      </c>
      <c r="O210" s="7">
        <f t="shared" si="90"/>
        <v>0</v>
      </c>
      <c r="P210" s="7">
        <f t="shared" si="91"/>
        <v>0</v>
      </c>
      <c r="Q210" s="6">
        <f t="shared" si="92"/>
        <v>0</v>
      </c>
      <c r="R210" s="7">
        <f t="shared" si="93"/>
        <v>0</v>
      </c>
      <c r="S210" s="2">
        <f t="shared" si="77"/>
        <v>0</v>
      </c>
      <c r="T210" s="80">
        <f t="shared" si="78"/>
        <v>0</v>
      </c>
      <c r="U210" s="79">
        <f t="shared" si="79"/>
        <v>0</v>
      </c>
      <c r="V210" s="80">
        <f t="shared" si="80"/>
        <v>0</v>
      </c>
      <c r="W210" s="80">
        <f t="shared" si="81"/>
        <v>0</v>
      </c>
      <c r="X210">
        <f t="shared" si="94"/>
        <v>0</v>
      </c>
      <c r="Y210" s="35">
        <f t="shared" si="82"/>
        <v>0</v>
      </c>
      <c r="Z210" s="35">
        <f t="shared" si="83"/>
        <v>0</v>
      </c>
      <c r="AA210" s="42">
        <f t="shared" si="95"/>
        <v>0</v>
      </c>
      <c r="AB210" s="42">
        <f t="shared" si="84"/>
        <v>0</v>
      </c>
    </row>
    <row r="211" spans="2:28" x14ac:dyDescent="0.25">
      <c r="B211">
        <v>209</v>
      </c>
      <c r="C211" s="35">
        <f t="shared" si="85"/>
        <v>0</v>
      </c>
      <c r="D211" s="46">
        <f>IF(AB210&gt;0,ROUND(PMT(EvalSheet!$F$92/12,EvalSheet!$F$96*12,-C211),5),0)</f>
        <v>0</v>
      </c>
      <c r="E211" s="6">
        <f t="shared" si="86"/>
        <v>0</v>
      </c>
      <c r="F211" s="2">
        <f t="shared" si="72"/>
        <v>0</v>
      </c>
      <c r="G211" s="80">
        <f t="shared" si="73"/>
        <v>0</v>
      </c>
      <c r="H211" s="79">
        <f t="shared" si="74"/>
        <v>0</v>
      </c>
      <c r="I211" s="80">
        <f t="shared" si="75"/>
        <v>0</v>
      </c>
      <c r="J211" s="80">
        <f t="shared" si="76"/>
        <v>0</v>
      </c>
      <c r="K211" s="6">
        <f t="shared" si="87"/>
        <v>0</v>
      </c>
      <c r="L211" s="7">
        <v>0</v>
      </c>
      <c r="M211" s="7">
        <f t="shared" si="88"/>
        <v>0</v>
      </c>
      <c r="N211" s="7">
        <f t="shared" si="89"/>
        <v>0</v>
      </c>
      <c r="O211" s="7">
        <f t="shared" si="90"/>
        <v>0</v>
      </c>
      <c r="P211" s="7">
        <f t="shared" si="91"/>
        <v>0</v>
      </c>
      <c r="Q211" s="6">
        <f t="shared" si="92"/>
        <v>0</v>
      </c>
      <c r="R211" s="7">
        <f t="shared" si="93"/>
        <v>0</v>
      </c>
      <c r="S211" s="2">
        <f t="shared" si="77"/>
        <v>0</v>
      </c>
      <c r="T211" s="80">
        <f t="shared" si="78"/>
        <v>0</v>
      </c>
      <c r="U211" s="79">
        <f t="shared" si="79"/>
        <v>0</v>
      </c>
      <c r="V211" s="80">
        <f t="shared" si="80"/>
        <v>0</v>
      </c>
      <c r="W211" s="80">
        <f t="shared" si="81"/>
        <v>0</v>
      </c>
      <c r="X211">
        <f t="shared" si="94"/>
        <v>0</v>
      </c>
      <c r="Y211" s="35">
        <f t="shared" si="82"/>
        <v>0</v>
      </c>
      <c r="Z211" s="35">
        <f t="shared" si="83"/>
        <v>0</v>
      </c>
      <c r="AA211" s="42">
        <f t="shared" si="95"/>
        <v>0</v>
      </c>
      <c r="AB211" s="42">
        <f t="shared" si="84"/>
        <v>0</v>
      </c>
    </row>
    <row r="212" spans="2:28" x14ac:dyDescent="0.25">
      <c r="B212">
        <v>210</v>
      </c>
      <c r="C212" s="35">
        <f t="shared" si="85"/>
        <v>0</v>
      </c>
      <c r="D212" s="46">
        <f>IF(AB211&gt;0,ROUND(PMT(EvalSheet!$F$92/12,EvalSheet!$F$96*12,-C212),5),0)</f>
        <v>0</v>
      </c>
      <c r="E212" s="6">
        <f t="shared" si="86"/>
        <v>0</v>
      </c>
      <c r="F212" s="2">
        <f t="shared" si="72"/>
        <v>0</v>
      </c>
      <c r="G212" s="80">
        <f t="shared" si="73"/>
        <v>0</v>
      </c>
      <c r="H212" s="79">
        <f t="shared" si="74"/>
        <v>0</v>
      </c>
      <c r="I212" s="80">
        <f t="shared" si="75"/>
        <v>0</v>
      </c>
      <c r="J212" s="80">
        <f t="shared" si="76"/>
        <v>0</v>
      </c>
      <c r="K212" s="6">
        <f t="shared" si="87"/>
        <v>0</v>
      </c>
      <c r="L212" s="7">
        <v>0</v>
      </c>
      <c r="M212" s="7">
        <f t="shared" si="88"/>
        <v>0</v>
      </c>
      <c r="N212" s="7">
        <f t="shared" si="89"/>
        <v>0</v>
      </c>
      <c r="O212" s="7">
        <f t="shared" si="90"/>
        <v>0</v>
      </c>
      <c r="P212" s="7">
        <f t="shared" si="91"/>
        <v>0</v>
      </c>
      <c r="Q212" s="6">
        <f t="shared" si="92"/>
        <v>0</v>
      </c>
      <c r="R212" s="7">
        <f t="shared" si="93"/>
        <v>0</v>
      </c>
      <c r="S212" s="2">
        <f t="shared" si="77"/>
        <v>0</v>
      </c>
      <c r="T212" s="80">
        <f t="shared" si="78"/>
        <v>0</v>
      </c>
      <c r="U212" s="79">
        <f t="shared" si="79"/>
        <v>0</v>
      </c>
      <c r="V212" s="80">
        <f t="shared" si="80"/>
        <v>0</v>
      </c>
      <c r="W212" s="80">
        <f t="shared" si="81"/>
        <v>0</v>
      </c>
      <c r="X212">
        <f t="shared" si="94"/>
        <v>0</v>
      </c>
      <c r="Y212" s="35">
        <f t="shared" si="82"/>
        <v>0</v>
      </c>
      <c r="Z212" s="35">
        <f t="shared" si="83"/>
        <v>0</v>
      </c>
      <c r="AA212" s="42">
        <f t="shared" si="95"/>
        <v>0</v>
      </c>
      <c r="AB212" s="42">
        <f t="shared" si="84"/>
        <v>0</v>
      </c>
    </row>
    <row r="213" spans="2:28" x14ac:dyDescent="0.25">
      <c r="B213">
        <v>211</v>
      </c>
      <c r="C213" s="35">
        <f t="shared" si="85"/>
        <v>0</v>
      </c>
      <c r="D213" s="46">
        <f>IF(AB212&gt;0,ROUND(PMT(EvalSheet!$F$92/12,EvalSheet!$F$96*12,-C213),5),0)</f>
        <v>0</v>
      </c>
      <c r="E213" s="6">
        <f t="shared" si="86"/>
        <v>0</v>
      </c>
      <c r="F213" s="2">
        <f t="shared" si="72"/>
        <v>0</v>
      </c>
      <c r="G213" s="80">
        <f t="shared" si="73"/>
        <v>0</v>
      </c>
      <c r="H213" s="79">
        <f t="shared" si="74"/>
        <v>0</v>
      </c>
      <c r="I213" s="80">
        <f t="shared" si="75"/>
        <v>0</v>
      </c>
      <c r="J213" s="80">
        <f t="shared" si="76"/>
        <v>0</v>
      </c>
      <c r="K213" s="6">
        <f t="shared" si="87"/>
        <v>0</v>
      </c>
      <c r="L213" s="7">
        <v>0</v>
      </c>
      <c r="M213" s="7">
        <f t="shared" si="88"/>
        <v>0</v>
      </c>
      <c r="N213" s="7">
        <f t="shared" si="89"/>
        <v>0</v>
      </c>
      <c r="O213" s="7">
        <f t="shared" si="90"/>
        <v>0</v>
      </c>
      <c r="P213" s="7">
        <f t="shared" si="91"/>
        <v>0</v>
      </c>
      <c r="Q213" s="6">
        <f t="shared" si="92"/>
        <v>0</v>
      </c>
      <c r="R213" s="7">
        <f t="shared" si="93"/>
        <v>0</v>
      </c>
      <c r="S213" s="2">
        <f t="shared" si="77"/>
        <v>0</v>
      </c>
      <c r="T213" s="80">
        <f t="shared" si="78"/>
        <v>0</v>
      </c>
      <c r="U213" s="79">
        <f t="shared" si="79"/>
        <v>0</v>
      </c>
      <c r="V213" s="80">
        <f t="shared" si="80"/>
        <v>0</v>
      </c>
      <c r="W213" s="80">
        <f t="shared" si="81"/>
        <v>0</v>
      </c>
      <c r="X213">
        <f t="shared" si="94"/>
        <v>0</v>
      </c>
      <c r="Y213" s="35">
        <f t="shared" si="82"/>
        <v>0</v>
      </c>
      <c r="Z213" s="35">
        <f t="shared" si="83"/>
        <v>0</v>
      </c>
      <c r="AA213" s="42">
        <f t="shared" si="95"/>
        <v>0</v>
      </c>
      <c r="AB213" s="42">
        <f t="shared" si="84"/>
        <v>0</v>
      </c>
    </row>
    <row r="214" spans="2:28" x14ac:dyDescent="0.25">
      <c r="B214">
        <v>212</v>
      </c>
      <c r="C214" s="35">
        <f t="shared" si="85"/>
        <v>0</v>
      </c>
      <c r="D214" s="46">
        <f>IF(AB213&gt;0,ROUND(PMT(EvalSheet!$F$92/12,EvalSheet!$F$96*12,-C214),5),0)</f>
        <v>0</v>
      </c>
      <c r="E214" s="6">
        <f t="shared" si="86"/>
        <v>0</v>
      </c>
      <c r="F214" s="2">
        <f t="shared" si="72"/>
        <v>0</v>
      </c>
      <c r="G214" s="80">
        <f t="shared" si="73"/>
        <v>0</v>
      </c>
      <c r="H214" s="79">
        <f t="shared" si="74"/>
        <v>0</v>
      </c>
      <c r="I214" s="80">
        <f t="shared" si="75"/>
        <v>0</v>
      </c>
      <c r="J214" s="80">
        <f t="shared" si="76"/>
        <v>0</v>
      </c>
      <c r="K214" s="6">
        <f t="shared" si="87"/>
        <v>0</v>
      </c>
      <c r="L214" s="7">
        <v>0</v>
      </c>
      <c r="M214" s="7">
        <f t="shared" si="88"/>
        <v>0</v>
      </c>
      <c r="N214" s="7">
        <f t="shared" si="89"/>
        <v>0</v>
      </c>
      <c r="O214" s="7">
        <f t="shared" si="90"/>
        <v>0</v>
      </c>
      <c r="P214" s="7">
        <f t="shared" si="91"/>
        <v>0</v>
      </c>
      <c r="Q214" s="6">
        <f t="shared" si="92"/>
        <v>0</v>
      </c>
      <c r="R214" s="7">
        <f t="shared" si="93"/>
        <v>0</v>
      </c>
      <c r="S214" s="2">
        <f t="shared" si="77"/>
        <v>0</v>
      </c>
      <c r="T214" s="80">
        <f t="shared" si="78"/>
        <v>0</v>
      </c>
      <c r="U214" s="79">
        <f t="shared" si="79"/>
        <v>0</v>
      </c>
      <c r="V214" s="80">
        <f t="shared" si="80"/>
        <v>0</v>
      </c>
      <c r="W214" s="80">
        <f t="shared" si="81"/>
        <v>0</v>
      </c>
      <c r="X214">
        <f t="shared" si="94"/>
        <v>0</v>
      </c>
      <c r="Y214" s="35">
        <f t="shared" si="82"/>
        <v>0</v>
      </c>
      <c r="Z214" s="35">
        <f t="shared" si="83"/>
        <v>0</v>
      </c>
      <c r="AA214" s="42">
        <f t="shared" si="95"/>
        <v>0</v>
      </c>
      <c r="AB214" s="42">
        <f t="shared" si="84"/>
        <v>0</v>
      </c>
    </row>
    <row r="215" spans="2:28" x14ac:dyDescent="0.25">
      <c r="B215">
        <v>213</v>
      </c>
      <c r="C215" s="35">
        <f t="shared" si="85"/>
        <v>0</v>
      </c>
      <c r="D215" s="46">
        <f>IF(AB214&gt;0,ROUND(PMT(EvalSheet!$F$92/12,EvalSheet!$F$96*12,-C215),5),0)</f>
        <v>0</v>
      </c>
      <c r="E215" s="6">
        <f t="shared" si="86"/>
        <v>0</v>
      </c>
      <c r="F215" s="2">
        <f t="shared" si="72"/>
        <v>0</v>
      </c>
      <c r="G215" s="80">
        <f t="shared" si="73"/>
        <v>0</v>
      </c>
      <c r="H215" s="79">
        <f t="shared" si="74"/>
        <v>0</v>
      </c>
      <c r="I215" s="80">
        <f t="shared" si="75"/>
        <v>0</v>
      </c>
      <c r="J215" s="80">
        <f t="shared" si="76"/>
        <v>0</v>
      </c>
      <c r="K215" s="6">
        <f t="shared" si="87"/>
        <v>0</v>
      </c>
      <c r="L215" s="7">
        <v>0</v>
      </c>
      <c r="M215" s="7">
        <f t="shared" si="88"/>
        <v>0</v>
      </c>
      <c r="N215" s="7">
        <f t="shared" si="89"/>
        <v>0</v>
      </c>
      <c r="O215" s="7">
        <f t="shared" si="90"/>
        <v>0</v>
      </c>
      <c r="P215" s="7">
        <f t="shared" si="91"/>
        <v>0</v>
      </c>
      <c r="Q215" s="6">
        <f t="shared" si="92"/>
        <v>0</v>
      </c>
      <c r="R215" s="7">
        <f t="shared" si="93"/>
        <v>0</v>
      </c>
      <c r="S215" s="2">
        <f t="shared" si="77"/>
        <v>0</v>
      </c>
      <c r="T215" s="80">
        <f t="shared" si="78"/>
        <v>0</v>
      </c>
      <c r="U215" s="79">
        <f t="shared" si="79"/>
        <v>0</v>
      </c>
      <c r="V215" s="80">
        <f t="shared" si="80"/>
        <v>0</v>
      </c>
      <c r="W215" s="80">
        <f t="shared" si="81"/>
        <v>0</v>
      </c>
      <c r="X215">
        <f t="shared" si="94"/>
        <v>0</v>
      </c>
      <c r="Y215" s="35">
        <f t="shared" si="82"/>
        <v>0</v>
      </c>
      <c r="Z215" s="35">
        <f t="shared" si="83"/>
        <v>0</v>
      </c>
      <c r="AA215" s="42">
        <f t="shared" si="95"/>
        <v>0</v>
      </c>
      <c r="AB215" s="42">
        <f t="shared" si="84"/>
        <v>0</v>
      </c>
    </row>
    <row r="216" spans="2:28" x14ac:dyDescent="0.25">
      <c r="B216">
        <v>214</v>
      </c>
      <c r="C216" s="35">
        <f t="shared" si="85"/>
        <v>0</v>
      </c>
      <c r="D216" s="46">
        <f>IF(AB215&gt;0,ROUND(PMT(EvalSheet!$F$92/12,EvalSheet!$F$96*12,-C216),5),0)</f>
        <v>0</v>
      </c>
      <c r="E216" s="6">
        <f t="shared" si="86"/>
        <v>0</v>
      </c>
      <c r="F216" s="2">
        <f t="shared" si="72"/>
        <v>0</v>
      </c>
      <c r="G216" s="80">
        <f t="shared" si="73"/>
        <v>0</v>
      </c>
      <c r="H216" s="79">
        <f t="shared" si="74"/>
        <v>0</v>
      </c>
      <c r="I216" s="80">
        <f t="shared" si="75"/>
        <v>0</v>
      </c>
      <c r="J216" s="80">
        <f t="shared" si="76"/>
        <v>0</v>
      </c>
      <c r="K216" s="6">
        <f t="shared" si="87"/>
        <v>0</v>
      </c>
      <c r="L216" s="7">
        <v>0</v>
      </c>
      <c r="M216" s="7">
        <f t="shared" si="88"/>
        <v>0</v>
      </c>
      <c r="N216" s="7">
        <f t="shared" si="89"/>
        <v>0</v>
      </c>
      <c r="O216" s="7">
        <f t="shared" si="90"/>
        <v>0</v>
      </c>
      <c r="P216" s="7">
        <f t="shared" si="91"/>
        <v>0</v>
      </c>
      <c r="Q216" s="6">
        <f t="shared" si="92"/>
        <v>0</v>
      </c>
      <c r="R216" s="7">
        <f t="shared" si="93"/>
        <v>0</v>
      </c>
      <c r="S216" s="2">
        <f t="shared" si="77"/>
        <v>0</v>
      </c>
      <c r="T216" s="80">
        <f t="shared" si="78"/>
        <v>0</v>
      </c>
      <c r="U216" s="79">
        <f t="shared" si="79"/>
        <v>0</v>
      </c>
      <c r="V216" s="80">
        <f t="shared" si="80"/>
        <v>0</v>
      </c>
      <c r="W216" s="80">
        <f t="shared" si="81"/>
        <v>0</v>
      </c>
      <c r="X216">
        <f t="shared" si="94"/>
        <v>0</v>
      </c>
      <c r="Y216" s="35">
        <f t="shared" si="82"/>
        <v>0</v>
      </c>
      <c r="Z216" s="35">
        <f t="shared" si="83"/>
        <v>0</v>
      </c>
      <c r="AA216" s="42">
        <f t="shared" si="95"/>
        <v>0</v>
      </c>
      <c r="AB216" s="42">
        <f t="shared" si="84"/>
        <v>0</v>
      </c>
    </row>
    <row r="217" spans="2:28" x14ac:dyDescent="0.25">
      <c r="B217">
        <v>215</v>
      </c>
      <c r="C217" s="35">
        <f t="shared" si="85"/>
        <v>0</v>
      </c>
      <c r="D217" s="46">
        <f>IF(AB216&gt;0,ROUND(PMT(EvalSheet!$F$92/12,EvalSheet!$F$96*12,-C217),5),0)</f>
        <v>0</v>
      </c>
      <c r="E217" s="6">
        <f t="shared" si="86"/>
        <v>0</v>
      </c>
      <c r="F217" s="2">
        <f t="shared" si="72"/>
        <v>0</v>
      </c>
      <c r="G217" s="80">
        <f t="shared" si="73"/>
        <v>0</v>
      </c>
      <c r="H217" s="79">
        <f t="shared" si="74"/>
        <v>0</v>
      </c>
      <c r="I217" s="80">
        <f t="shared" si="75"/>
        <v>0</v>
      </c>
      <c r="J217" s="80">
        <f t="shared" si="76"/>
        <v>0</v>
      </c>
      <c r="K217" s="6">
        <f t="shared" si="87"/>
        <v>0</v>
      </c>
      <c r="L217" s="7">
        <v>0</v>
      </c>
      <c r="M217" s="7">
        <f t="shared" si="88"/>
        <v>0</v>
      </c>
      <c r="N217" s="7">
        <f t="shared" si="89"/>
        <v>0</v>
      </c>
      <c r="O217" s="7">
        <f t="shared" si="90"/>
        <v>0</v>
      </c>
      <c r="P217" s="7">
        <f t="shared" si="91"/>
        <v>0</v>
      </c>
      <c r="Q217" s="6">
        <f t="shared" si="92"/>
        <v>0</v>
      </c>
      <c r="R217" s="7">
        <f t="shared" si="93"/>
        <v>0</v>
      </c>
      <c r="S217" s="2">
        <f t="shared" si="77"/>
        <v>0</v>
      </c>
      <c r="T217" s="80">
        <f t="shared" si="78"/>
        <v>0</v>
      </c>
      <c r="U217" s="79">
        <f t="shared" si="79"/>
        <v>0</v>
      </c>
      <c r="V217" s="80">
        <f t="shared" si="80"/>
        <v>0</v>
      </c>
      <c r="W217" s="80">
        <f t="shared" si="81"/>
        <v>0</v>
      </c>
      <c r="X217">
        <f t="shared" si="94"/>
        <v>0</v>
      </c>
      <c r="Y217" s="35">
        <f t="shared" si="82"/>
        <v>0</v>
      </c>
      <c r="Z217" s="35">
        <f t="shared" si="83"/>
        <v>0</v>
      </c>
      <c r="AA217" s="42">
        <f t="shared" si="95"/>
        <v>0</v>
      </c>
      <c r="AB217" s="42">
        <f t="shared" si="84"/>
        <v>0</v>
      </c>
    </row>
    <row r="218" spans="2:28" x14ac:dyDescent="0.25">
      <c r="B218">
        <v>216</v>
      </c>
      <c r="C218" s="35">
        <f t="shared" si="85"/>
        <v>0</v>
      </c>
      <c r="D218" s="46">
        <f>IF(AB217&gt;0,ROUND(PMT(EvalSheet!$F$92/12,EvalSheet!$F$96*12,-C218),5),0)</f>
        <v>0</v>
      </c>
      <c r="E218" s="6">
        <f t="shared" si="86"/>
        <v>0</v>
      </c>
      <c r="F218" s="2">
        <f t="shared" si="72"/>
        <v>0</v>
      </c>
      <c r="G218" s="80">
        <f t="shared" si="73"/>
        <v>0</v>
      </c>
      <c r="H218" s="79">
        <f t="shared" si="74"/>
        <v>0</v>
      </c>
      <c r="I218" s="80">
        <f t="shared" si="75"/>
        <v>0</v>
      </c>
      <c r="J218" s="80">
        <f t="shared" si="76"/>
        <v>0</v>
      </c>
      <c r="K218" s="6">
        <f t="shared" si="87"/>
        <v>0</v>
      </c>
      <c r="L218" s="7">
        <v>0</v>
      </c>
      <c r="M218" s="7">
        <f t="shared" si="88"/>
        <v>0</v>
      </c>
      <c r="N218" s="7">
        <f t="shared" si="89"/>
        <v>0</v>
      </c>
      <c r="O218" s="7">
        <f t="shared" si="90"/>
        <v>0</v>
      </c>
      <c r="P218" s="7">
        <f t="shared" si="91"/>
        <v>0</v>
      </c>
      <c r="Q218" s="6">
        <f t="shared" si="92"/>
        <v>0</v>
      </c>
      <c r="R218" s="7">
        <f t="shared" si="93"/>
        <v>0</v>
      </c>
      <c r="S218" s="2">
        <f t="shared" si="77"/>
        <v>0</v>
      </c>
      <c r="T218" s="80">
        <f t="shared" si="78"/>
        <v>0</v>
      </c>
      <c r="U218" s="79">
        <f t="shared" si="79"/>
        <v>0</v>
      </c>
      <c r="V218" s="80">
        <f t="shared" si="80"/>
        <v>0</v>
      </c>
      <c r="W218" s="80">
        <f t="shared" si="81"/>
        <v>0</v>
      </c>
      <c r="X218">
        <f t="shared" si="94"/>
        <v>0</v>
      </c>
      <c r="Y218" s="35">
        <f t="shared" si="82"/>
        <v>0</v>
      </c>
      <c r="Z218" s="35">
        <f t="shared" si="83"/>
        <v>0</v>
      </c>
      <c r="AA218" s="42">
        <f t="shared" si="95"/>
        <v>0</v>
      </c>
      <c r="AB218" s="42">
        <f t="shared" si="84"/>
        <v>0</v>
      </c>
    </row>
    <row r="219" spans="2:28" x14ac:dyDescent="0.25">
      <c r="B219">
        <v>217</v>
      </c>
      <c r="C219" s="35">
        <f t="shared" si="85"/>
        <v>0</v>
      </c>
      <c r="D219" s="46">
        <f>IF(AB218&gt;0,ROUND(PMT(EvalSheet!$F$92/12,EvalSheet!$F$96*12,-C219),5),0)</f>
        <v>0</v>
      </c>
      <c r="E219" s="6">
        <f t="shared" si="86"/>
        <v>0</v>
      </c>
      <c r="F219" s="2">
        <f t="shared" si="72"/>
        <v>0</v>
      </c>
      <c r="G219" s="80">
        <f t="shared" si="73"/>
        <v>0</v>
      </c>
      <c r="H219" s="79">
        <f t="shared" si="74"/>
        <v>0</v>
      </c>
      <c r="I219" s="80">
        <f t="shared" si="75"/>
        <v>0</v>
      </c>
      <c r="J219" s="80">
        <f t="shared" si="76"/>
        <v>0</v>
      </c>
      <c r="K219" s="6">
        <f t="shared" si="87"/>
        <v>0</v>
      </c>
      <c r="L219" s="7">
        <v>0</v>
      </c>
      <c r="M219" s="7">
        <f t="shared" si="88"/>
        <v>0</v>
      </c>
      <c r="N219" s="7">
        <f t="shared" si="89"/>
        <v>0</v>
      </c>
      <c r="O219" s="7">
        <f t="shared" si="90"/>
        <v>0</v>
      </c>
      <c r="P219" s="7">
        <f t="shared" si="91"/>
        <v>0</v>
      </c>
      <c r="Q219" s="6">
        <f t="shared" si="92"/>
        <v>0</v>
      </c>
      <c r="R219" s="7">
        <f t="shared" si="93"/>
        <v>0</v>
      </c>
      <c r="S219" s="2">
        <f t="shared" si="77"/>
        <v>0</v>
      </c>
      <c r="T219" s="80">
        <f t="shared" si="78"/>
        <v>0</v>
      </c>
      <c r="U219" s="79">
        <f t="shared" si="79"/>
        <v>0</v>
      </c>
      <c r="V219" s="80">
        <f t="shared" si="80"/>
        <v>0</v>
      </c>
      <c r="W219" s="80">
        <f t="shared" si="81"/>
        <v>0</v>
      </c>
      <c r="X219">
        <f t="shared" si="94"/>
        <v>0</v>
      </c>
      <c r="Y219" s="35">
        <f t="shared" si="82"/>
        <v>0</v>
      </c>
      <c r="Z219" s="35">
        <f t="shared" si="83"/>
        <v>0</v>
      </c>
      <c r="AA219" s="42">
        <f t="shared" si="95"/>
        <v>0</v>
      </c>
      <c r="AB219" s="42">
        <f t="shared" si="84"/>
        <v>0</v>
      </c>
    </row>
    <row r="220" spans="2:28" x14ac:dyDescent="0.25">
      <c r="B220">
        <v>218</v>
      </c>
      <c r="C220" s="35">
        <f t="shared" si="85"/>
        <v>0</v>
      </c>
      <c r="D220" s="46">
        <f>IF(AB219&gt;0,ROUND(PMT(EvalSheet!$F$92/12,EvalSheet!$F$96*12,-C220),5),0)</f>
        <v>0</v>
      </c>
      <c r="E220" s="6">
        <f t="shared" si="86"/>
        <v>0</v>
      </c>
      <c r="F220" s="2">
        <f t="shared" si="72"/>
        <v>0</v>
      </c>
      <c r="G220" s="80">
        <f t="shared" si="73"/>
        <v>0</v>
      </c>
      <c r="H220" s="79">
        <f t="shared" si="74"/>
        <v>0</v>
      </c>
      <c r="I220" s="80">
        <f t="shared" si="75"/>
        <v>0</v>
      </c>
      <c r="J220" s="80">
        <f t="shared" si="76"/>
        <v>0</v>
      </c>
      <c r="K220" s="6">
        <f t="shared" si="87"/>
        <v>0</v>
      </c>
      <c r="L220" s="7">
        <v>0</v>
      </c>
      <c r="M220" s="7">
        <f t="shared" si="88"/>
        <v>0</v>
      </c>
      <c r="N220" s="7">
        <f t="shared" si="89"/>
        <v>0</v>
      </c>
      <c r="O220" s="7">
        <f t="shared" si="90"/>
        <v>0</v>
      </c>
      <c r="P220" s="7">
        <f t="shared" si="91"/>
        <v>0</v>
      </c>
      <c r="Q220" s="6">
        <f t="shared" si="92"/>
        <v>0</v>
      </c>
      <c r="R220" s="7">
        <f t="shared" si="93"/>
        <v>0</v>
      </c>
      <c r="S220" s="2">
        <f t="shared" si="77"/>
        <v>0</v>
      </c>
      <c r="T220" s="80">
        <f t="shared" si="78"/>
        <v>0</v>
      </c>
      <c r="U220" s="79">
        <f t="shared" si="79"/>
        <v>0</v>
      </c>
      <c r="V220" s="80">
        <f t="shared" si="80"/>
        <v>0</v>
      </c>
      <c r="W220" s="80">
        <f t="shared" si="81"/>
        <v>0</v>
      </c>
      <c r="X220">
        <f t="shared" si="94"/>
        <v>0</v>
      </c>
      <c r="Y220" s="35">
        <f t="shared" si="82"/>
        <v>0</v>
      </c>
      <c r="Z220" s="35">
        <f t="shared" si="83"/>
        <v>0</v>
      </c>
      <c r="AA220" s="42">
        <f t="shared" si="95"/>
        <v>0</v>
      </c>
      <c r="AB220" s="42">
        <f t="shared" si="84"/>
        <v>0</v>
      </c>
    </row>
    <row r="221" spans="2:28" x14ac:dyDescent="0.25">
      <c r="B221">
        <v>219</v>
      </c>
      <c r="C221" s="35">
        <f t="shared" si="85"/>
        <v>0</v>
      </c>
      <c r="D221" s="46">
        <f>IF(AB220&gt;0,ROUND(PMT(EvalSheet!$F$92/12,EvalSheet!$F$96*12,-C221),5),0)</f>
        <v>0</v>
      </c>
      <c r="E221" s="6">
        <f t="shared" si="86"/>
        <v>0</v>
      </c>
      <c r="F221" s="2">
        <f t="shared" si="72"/>
        <v>0</v>
      </c>
      <c r="G221" s="80">
        <f t="shared" si="73"/>
        <v>0</v>
      </c>
      <c r="H221" s="79">
        <f t="shared" si="74"/>
        <v>0</v>
      </c>
      <c r="I221" s="80">
        <f t="shared" si="75"/>
        <v>0</v>
      </c>
      <c r="J221" s="80">
        <f t="shared" si="76"/>
        <v>0</v>
      </c>
      <c r="K221" s="6">
        <f t="shared" si="87"/>
        <v>0</v>
      </c>
      <c r="L221" s="7">
        <v>0</v>
      </c>
      <c r="M221" s="7">
        <f t="shared" si="88"/>
        <v>0</v>
      </c>
      <c r="N221" s="7">
        <f t="shared" si="89"/>
        <v>0</v>
      </c>
      <c r="O221" s="7">
        <f t="shared" si="90"/>
        <v>0</v>
      </c>
      <c r="P221" s="7">
        <f t="shared" si="91"/>
        <v>0</v>
      </c>
      <c r="Q221" s="6">
        <f t="shared" si="92"/>
        <v>0</v>
      </c>
      <c r="R221" s="7">
        <f t="shared" si="93"/>
        <v>0</v>
      </c>
      <c r="S221" s="2">
        <f t="shared" si="77"/>
        <v>0</v>
      </c>
      <c r="T221" s="80">
        <f t="shared" si="78"/>
        <v>0</v>
      </c>
      <c r="U221" s="79">
        <f t="shared" si="79"/>
        <v>0</v>
      </c>
      <c r="V221" s="80">
        <f t="shared" si="80"/>
        <v>0</v>
      </c>
      <c r="W221" s="80">
        <f t="shared" si="81"/>
        <v>0</v>
      </c>
      <c r="X221">
        <f t="shared" si="94"/>
        <v>0</v>
      </c>
      <c r="Y221" s="35">
        <f t="shared" si="82"/>
        <v>0</v>
      </c>
      <c r="Z221" s="35">
        <f t="shared" si="83"/>
        <v>0</v>
      </c>
      <c r="AA221" s="42">
        <f t="shared" si="95"/>
        <v>0</v>
      </c>
      <c r="AB221" s="42">
        <f t="shared" si="84"/>
        <v>0</v>
      </c>
    </row>
    <row r="222" spans="2:28" x14ac:dyDescent="0.25">
      <c r="B222">
        <v>220</v>
      </c>
      <c r="C222" s="35">
        <f t="shared" si="85"/>
        <v>0</v>
      </c>
      <c r="D222" s="46">
        <f>IF(AB221&gt;0,ROUND(PMT(EvalSheet!$F$92/12,EvalSheet!$F$96*12,-C222),5),0)</f>
        <v>0</v>
      </c>
      <c r="E222" s="6">
        <f t="shared" si="86"/>
        <v>0</v>
      </c>
      <c r="F222" s="2">
        <f t="shared" si="72"/>
        <v>0</v>
      </c>
      <c r="G222" s="80">
        <f t="shared" si="73"/>
        <v>0</v>
      </c>
      <c r="H222" s="79">
        <f t="shared" si="74"/>
        <v>0</v>
      </c>
      <c r="I222" s="80">
        <f t="shared" si="75"/>
        <v>0</v>
      </c>
      <c r="J222" s="80">
        <f t="shared" si="76"/>
        <v>0</v>
      </c>
      <c r="K222" s="6">
        <f t="shared" si="87"/>
        <v>0</v>
      </c>
      <c r="L222" s="7">
        <v>0</v>
      </c>
      <c r="M222" s="7">
        <f t="shared" si="88"/>
        <v>0</v>
      </c>
      <c r="N222" s="7">
        <f t="shared" si="89"/>
        <v>0</v>
      </c>
      <c r="O222" s="7">
        <f t="shared" si="90"/>
        <v>0</v>
      </c>
      <c r="P222" s="7">
        <f t="shared" si="91"/>
        <v>0</v>
      </c>
      <c r="Q222" s="6">
        <f t="shared" si="92"/>
        <v>0</v>
      </c>
      <c r="R222" s="7">
        <f t="shared" si="93"/>
        <v>0</v>
      </c>
      <c r="S222" s="2">
        <f t="shared" si="77"/>
        <v>0</v>
      </c>
      <c r="T222" s="80">
        <f t="shared" si="78"/>
        <v>0</v>
      </c>
      <c r="U222" s="79">
        <f t="shared" si="79"/>
        <v>0</v>
      </c>
      <c r="V222" s="80">
        <f t="shared" si="80"/>
        <v>0</v>
      </c>
      <c r="W222" s="80">
        <f t="shared" si="81"/>
        <v>0</v>
      </c>
      <c r="X222">
        <f t="shared" si="94"/>
        <v>0</v>
      </c>
      <c r="Y222" s="35">
        <f t="shared" si="82"/>
        <v>0</v>
      </c>
      <c r="Z222" s="35">
        <f t="shared" si="83"/>
        <v>0</v>
      </c>
      <c r="AA222" s="42">
        <f t="shared" si="95"/>
        <v>0</v>
      </c>
      <c r="AB222" s="42">
        <f t="shared" si="84"/>
        <v>0</v>
      </c>
    </row>
    <row r="223" spans="2:28" x14ac:dyDescent="0.25">
      <c r="B223">
        <v>221</v>
      </c>
      <c r="C223" s="35">
        <f t="shared" si="85"/>
        <v>0</v>
      </c>
      <c r="D223" s="46">
        <f>IF(AB222&gt;0,ROUND(PMT(EvalSheet!$F$92/12,EvalSheet!$F$96*12,-C223),5),0)</f>
        <v>0</v>
      </c>
      <c r="E223" s="6">
        <f t="shared" si="86"/>
        <v>0</v>
      </c>
      <c r="F223" s="2">
        <f t="shared" si="72"/>
        <v>0</v>
      </c>
      <c r="G223" s="80">
        <f t="shared" si="73"/>
        <v>0</v>
      </c>
      <c r="H223" s="79">
        <f t="shared" si="74"/>
        <v>0</v>
      </c>
      <c r="I223" s="80">
        <f t="shared" si="75"/>
        <v>0</v>
      </c>
      <c r="J223" s="80">
        <f t="shared" si="76"/>
        <v>0</v>
      </c>
      <c r="K223" s="6">
        <f t="shared" si="87"/>
        <v>0</v>
      </c>
      <c r="L223" s="7">
        <v>0</v>
      </c>
      <c r="M223" s="7">
        <f t="shared" si="88"/>
        <v>0</v>
      </c>
      <c r="N223" s="7">
        <f t="shared" si="89"/>
        <v>0</v>
      </c>
      <c r="O223" s="7">
        <f t="shared" si="90"/>
        <v>0</v>
      </c>
      <c r="P223" s="7">
        <f t="shared" si="91"/>
        <v>0</v>
      </c>
      <c r="Q223" s="6">
        <f t="shared" si="92"/>
        <v>0</v>
      </c>
      <c r="R223" s="7">
        <f t="shared" si="93"/>
        <v>0</v>
      </c>
      <c r="S223" s="2">
        <f t="shared" si="77"/>
        <v>0</v>
      </c>
      <c r="T223" s="80">
        <f t="shared" si="78"/>
        <v>0</v>
      </c>
      <c r="U223" s="79">
        <f t="shared" si="79"/>
        <v>0</v>
      </c>
      <c r="V223" s="80">
        <f t="shared" si="80"/>
        <v>0</v>
      </c>
      <c r="W223" s="80">
        <f t="shared" si="81"/>
        <v>0</v>
      </c>
      <c r="X223">
        <f t="shared" si="94"/>
        <v>0</v>
      </c>
      <c r="Y223" s="35">
        <f t="shared" si="82"/>
        <v>0</v>
      </c>
      <c r="Z223" s="35">
        <f t="shared" si="83"/>
        <v>0</v>
      </c>
      <c r="AA223" s="42">
        <f t="shared" si="95"/>
        <v>0</v>
      </c>
      <c r="AB223" s="42">
        <f t="shared" si="84"/>
        <v>0</v>
      </c>
    </row>
    <row r="224" spans="2:28" x14ac:dyDescent="0.25">
      <c r="B224">
        <v>222</v>
      </c>
      <c r="C224" s="35">
        <f t="shared" si="85"/>
        <v>0</v>
      </c>
      <c r="D224" s="46">
        <f>IF(AB223&gt;0,ROUND(PMT(EvalSheet!$F$92/12,EvalSheet!$F$96*12,-C224),5),0)</f>
        <v>0</v>
      </c>
      <c r="E224" s="6">
        <f t="shared" si="86"/>
        <v>0</v>
      </c>
      <c r="F224" s="2">
        <f t="shared" si="72"/>
        <v>0</v>
      </c>
      <c r="G224" s="80">
        <f t="shared" si="73"/>
        <v>0</v>
      </c>
      <c r="H224" s="79">
        <f t="shared" si="74"/>
        <v>0</v>
      </c>
      <c r="I224" s="80">
        <f t="shared" si="75"/>
        <v>0</v>
      </c>
      <c r="J224" s="80">
        <f t="shared" si="76"/>
        <v>0</v>
      </c>
      <c r="K224" s="6">
        <f t="shared" si="87"/>
        <v>0</v>
      </c>
      <c r="L224" s="7">
        <v>0</v>
      </c>
      <c r="M224" s="7">
        <f t="shared" si="88"/>
        <v>0</v>
      </c>
      <c r="N224" s="7">
        <f t="shared" si="89"/>
        <v>0</v>
      </c>
      <c r="O224" s="7">
        <f t="shared" si="90"/>
        <v>0</v>
      </c>
      <c r="P224" s="7">
        <f t="shared" si="91"/>
        <v>0</v>
      </c>
      <c r="Q224" s="6">
        <f t="shared" si="92"/>
        <v>0</v>
      </c>
      <c r="R224" s="7">
        <f t="shared" si="93"/>
        <v>0</v>
      </c>
      <c r="S224" s="2">
        <f t="shared" si="77"/>
        <v>0</v>
      </c>
      <c r="T224" s="80">
        <f t="shared" si="78"/>
        <v>0</v>
      </c>
      <c r="U224" s="79">
        <f t="shared" si="79"/>
        <v>0</v>
      </c>
      <c r="V224" s="80">
        <f t="shared" si="80"/>
        <v>0</v>
      </c>
      <c r="W224" s="80">
        <f t="shared" si="81"/>
        <v>0</v>
      </c>
      <c r="X224">
        <f t="shared" si="94"/>
        <v>0</v>
      </c>
      <c r="Y224" s="35">
        <f t="shared" si="82"/>
        <v>0</v>
      </c>
      <c r="Z224" s="35">
        <f t="shared" si="83"/>
        <v>0</v>
      </c>
      <c r="AA224" s="42">
        <f t="shared" si="95"/>
        <v>0</v>
      </c>
      <c r="AB224" s="42">
        <f t="shared" si="84"/>
        <v>0</v>
      </c>
    </row>
    <row r="225" spans="2:28" x14ac:dyDescent="0.25">
      <c r="B225">
        <v>223</v>
      </c>
      <c r="C225" s="35">
        <f t="shared" si="85"/>
        <v>0</v>
      </c>
      <c r="D225" s="46">
        <f>IF(AB224&gt;0,ROUND(PMT(EvalSheet!$F$92/12,EvalSheet!$F$96*12,-C225),5),0)</f>
        <v>0</v>
      </c>
      <c r="E225" s="6">
        <f t="shared" si="86"/>
        <v>0</v>
      </c>
      <c r="F225" s="2">
        <f t="shared" si="72"/>
        <v>0</v>
      </c>
      <c r="G225" s="80">
        <f t="shared" si="73"/>
        <v>0</v>
      </c>
      <c r="H225" s="79">
        <f t="shared" si="74"/>
        <v>0</v>
      </c>
      <c r="I225" s="80">
        <f t="shared" si="75"/>
        <v>0</v>
      </c>
      <c r="J225" s="80">
        <f t="shared" si="76"/>
        <v>0</v>
      </c>
      <c r="K225" s="6">
        <f t="shared" si="87"/>
        <v>0</v>
      </c>
      <c r="L225" s="7">
        <v>0</v>
      </c>
      <c r="M225" s="7">
        <f t="shared" si="88"/>
        <v>0</v>
      </c>
      <c r="N225" s="7">
        <f t="shared" si="89"/>
        <v>0</v>
      </c>
      <c r="O225" s="7">
        <f t="shared" si="90"/>
        <v>0</v>
      </c>
      <c r="P225" s="7">
        <f t="shared" si="91"/>
        <v>0</v>
      </c>
      <c r="Q225" s="6">
        <f t="shared" si="92"/>
        <v>0</v>
      </c>
      <c r="R225" s="7">
        <f t="shared" si="93"/>
        <v>0</v>
      </c>
      <c r="S225" s="2">
        <f t="shared" si="77"/>
        <v>0</v>
      </c>
      <c r="T225" s="80">
        <f t="shared" si="78"/>
        <v>0</v>
      </c>
      <c r="U225" s="79">
        <f t="shared" si="79"/>
        <v>0</v>
      </c>
      <c r="V225" s="80">
        <f t="shared" si="80"/>
        <v>0</v>
      </c>
      <c r="W225" s="80">
        <f t="shared" si="81"/>
        <v>0</v>
      </c>
      <c r="X225">
        <f t="shared" si="94"/>
        <v>0</v>
      </c>
      <c r="Y225" s="35">
        <f t="shared" si="82"/>
        <v>0</v>
      </c>
      <c r="Z225" s="35">
        <f t="shared" si="83"/>
        <v>0</v>
      </c>
      <c r="AA225" s="42">
        <f t="shared" si="95"/>
        <v>0</v>
      </c>
      <c r="AB225" s="42">
        <f t="shared" si="84"/>
        <v>0</v>
      </c>
    </row>
    <row r="226" spans="2:28" x14ac:dyDescent="0.25">
      <c r="B226">
        <v>224</v>
      </c>
      <c r="C226" s="35">
        <f t="shared" si="85"/>
        <v>0</v>
      </c>
      <c r="D226" s="46">
        <f>IF(AB225&gt;0,ROUND(PMT(EvalSheet!$F$92/12,EvalSheet!$F$96*12,-C226),5),0)</f>
        <v>0</v>
      </c>
      <c r="E226" s="6">
        <f t="shared" si="86"/>
        <v>0</v>
      </c>
      <c r="F226" s="2">
        <f t="shared" si="72"/>
        <v>0</v>
      </c>
      <c r="G226" s="80">
        <f t="shared" si="73"/>
        <v>0</v>
      </c>
      <c r="H226" s="79">
        <f t="shared" si="74"/>
        <v>0</v>
      </c>
      <c r="I226" s="80">
        <f t="shared" si="75"/>
        <v>0</v>
      </c>
      <c r="J226" s="80">
        <f t="shared" si="76"/>
        <v>0</v>
      </c>
      <c r="K226" s="6">
        <f t="shared" si="87"/>
        <v>0</v>
      </c>
      <c r="L226" s="7">
        <v>0</v>
      </c>
      <c r="M226" s="7">
        <f t="shared" si="88"/>
        <v>0</v>
      </c>
      <c r="N226" s="7">
        <f t="shared" si="89"/>
        <v>0</v>
      </c>
      <c r="O226" s="7">
        <f t="shared" si="90"/>
        <v>0</v>
      </c>
      <c r="P226" s="7">
        <f t="shared" si="91"/>
        <v>0</v>
      </c>
      <c r="Q226" s="6">
        <f t="shared" si="92"/>
        <v>0</v>
      </c>
      <c r="R226" s="7">
        <f t="shared" si="93"/>
        <v>0</v>
      </c>
      <c r="S226" s="2">
        <f t="shared" si="77"/>
        <v>0</v>
      </c>
      <c r="T226" s="80">
        <f t="shared" si="78"/>
        <v>0</v>
      </c>
      <c r="U226" s="79">
        <f t="shared" si="79"/>
        <v>0</v>
      </c>
      <c r="V226" s="80">
        <f t="shared" si="80"/>
        <v>0</v>
      </c>
      <c r="W226" s="80">
        <f t="shared" si="81"/>
        <v>0</v>
      </c>
      <c r="X226">
        <f t="shared" si="94"/>
        <v>0</v>
      </c>
      <c r="Y226" s="35">
        <f t="shared" si="82"/>
        <v>0</v>
      </c>
      <c r="Z226" s="35">
        <f t="shared" si="83"/>
        <v>0</v>
      </c>
      <c r="AA226" s="42">
        <f t="shared" si="95"/>
        <v>0</v>
      </c>
      <c r="AB226" s="42">
        <f t="shared" si="84"/>
        <v>0</v>
      </c>
    </row>
    <row r="227" spans="2:28" x14ac:dyDescent="0.25">
      <c r="B227">
        <v>225</v>
      </c>
      <c r="C227" s="35">
        <f t="shared" si="85"/>
        <v>0</v>
      </c>
      <c r="D227" s="46">
        <f>IF(AB226&gt;0,ROUND(PMT(EvalSheet!$F$92/12,EvalSheet!$F$96*12,-C227),5),0)</f>
        <v>0</v>
      </c>
      <c r="E227" s="6">
        <f t="shared" si="86"/>
        <v>0</v>
      </c>
      <c r="F227" s="2">
        <f t="shared" si="72"/>
        <v>0</v>
      </c>
      <c r="G227" s="80">
        <f t="shared" si="73"/>
        <v>0</v>
      </c>
      <c r="H227" s="79">
        <f t="shared" si="74"/>
        <v>0</v>
      </c>
      <c r="I227" s="80">
        <f t="shared" si="75"/>
        <v>0</v>
      </c>
      <c r="J227" s="80">
        <f t="shared" si="76"/>
        <v>0</v>
      </c>
      <c r="K227" s="6">
        <f t="shared" si="87"/>
        <v>0</v>
      </c>
      <c r="L227" s="7">
        <v>0</v>
      </c>
      <c r="M227" s="7">
        <f t="shared" si="88"/>
        <v>0</v>
      </c>
      <c r="N227" s="7">
        <f t="shared" si="89"/>
        <v>0</v>
      </c>
      <c r="O227" s="7">
        <f t="shared" si="90"/>
        <v>0</v>
      </c>
      <c r="P227" s="7">
        <f t="shared" si="91"/>
        <v>0</v>
      </c>
      <c r="Q227" s="6">
        <f t="shared" si="92"/>
        <v>0</v>
      </c>
      <c r="R227" s="7">
        <f t="shared" si="93"/>
        <v>0</v>
      </c>
      <c r="S227" s="2">
        <f t="shared" si="77"/>
        <v>0</v>
      </c>
      <c r="T227" s="80">
        <f t="shared" si="78"/>
        <v>0</v>
      </c>
      <c r="U227" s="79">
        <f t="shared" si="79"/>
        <v>0</v>
      </c>
      <c r="V227" s="80">
        <f t="shared" si="80"/>
        <v>0</v>
      </c>
      <c r="W227" s="80">
        <f t="shared" si="81"/>
        <v>0</v>
      </c>
      <c r="X227">
        <f t="shared" si="94"/>
        <v>0</v>
      </c>
      <c r="Y227" s="35">
        <f t="shared" si="82"/>
        <v>0</v>
      </c>
      <c r="Z227" s="35">
        <f t="shared" si="83"/>
        <v>0</v>
      </c>
      <c r="AA227" s="42">
        <f t="shared" si="95"/>
        <v>0</v>
      </c>
      <c r="AB227" s="42">
        <f t="shared" si="84"/>
        <v>0</v>
      </c>
    </row>
    <row r="228" spans="2:28" x14ac:dyDescent="0.25">
      <c r="B228">
        <v>226</v>
      </c>
      <c r="C228" s="35">
        <f t="shared" si="85"/>
        <v>0</v>
      </c>
      <c r="D228" s="46">
        <f>IF(AB227&gt;0,ROUND(PMT(EvalSheet!$F$92/12,EvalSheet!$F$96*12,-C228),5),0)</f>
        <v>0</v>
      </c>
      <c r="E228" s="6">
        <f t="shared" si="86"/>
        <v>0</v>
      </c>
      <c r="F228" s="2">
        <f t="shared" si="72"/>
        <v>0</v>
      </c>
      <c r="G228" s="80">
        <f t="shared" si="73"/>
        <v>0</v>
      </c>
      <c r="H228" s="79">
        <f t="shared" si="74"/>
        <v>0</v>
      </c>
      <c r="I228" s="80">
        <f t="shared" si="75"/>
        <v>0</v>
      </c>
      <c r="J228" s="80">
        <f t="shared" si="76"/>
        <v>0</v>
      </c>
      <c r="K228" s="6">
        <f t="shared" si="87"/>
        <v>0</v>
      </c>
      <c r="L228" s="7">
        <v>0</v>
      </c>
      <c r="M228" s="7">
        <f t="shared" si="88"/>
        <v>0</v>
      </c>
      <c r="N228" s="7">
        <f t="shared" si="89"/>
        <v>0</v>
      </c>
      <c r="O228" s="7">
        <f t="shared" si="90"/>
        <v>0</v>
      </c>
      <c r="P228" s="7">
        <f t="shared" si="91"/>
        <v>0</v>
      </c>
      <c r="Q228" s="6">
        <f t="shared" si="92"/>
        <v>0</v>
      </c>
      <c r="R228" s="7">
        <f t="shared" si="93"/>
        <v>0</v>
      </c>
      <c r="S228" s="2">
        <f t="shared" si="77"/>
        <v>0</v>
      </c>
      <c r="T228" s="80">
        <f t="shared" si="78"/>
        <v>0</v>
      </c>
      <c r="U228" s="79">
        <f t="shared" si="79"/>
        <v>0</v>
      </c>
      <c r="V228" s="80">
        <f t="shared" si="80"/>
        <v>0</v>
      </c>
      <c r="W228" s="80">
        <f t="shared" si="81"/>
        <v>0</v>
      </c>
      <c r="X228">
        <f t="shared" si="94"/>
        <v>0</v>
      </c>
      <c r="Y228" s="35">
        <f t="shared" si="82"/>
        <v>0</v>
      </c>
      <c r="Z228" s="35">
        <f t="shared" si="83"/>
        <v>0</v>
      </c>
      <c r="AA228" s="42">
        <f t="shared" si="95"/>
        <v>0</v>
      </c>
      <c r="AB228" s="42">
        <f t="shared" si="84"/>
        <v>0</v>
      </c>
    </row>
    <row r="229" spans="2:28" x14ac:dyDescent="0.25">
      <c r="B229">
        <v>227</v>
      </c>
      <c r="C229" s="35">
        <f t="shared" si="85"/>
        <v>0</v>
      </c>
      <c r="D229" s="46">
        <f>IF(AB228&gt;0,ROUND(PMT(EvalSheet!$F$92/12,EvalSheet!$F$96*12,-C229),5),0)</f>
        <v>0</v>
      </c>
      <c r="E229" s="6">
        <f t="shared" si="86"/>
        <v>0</v>
      </c>
      <c r="F229" s="2">
        <f t="shared" si="72"/>
        <v>0</v>
      </c>
      <c r="G229" s="80">
        <f t="shared" si="73"/>
        <v>0</v>
      </c>
      <c r="H229" s="79">
        <f t="shared" si="74"/>
        <v>0</v>
      </c>
      <c r="I229" s="80">
        <f t="shared" si="75"/>
        <v>0</v>
      </c>
      <c r="J229" s="80">
        <f t="shared" si="76"/>
        <v>0</v>
      </c>
      <c r="K229" s="6">
        <f t="shared" si="87"/>
        <v>0</v>
      </c>
      <c r="L229" s="7">
        <v>0</v>
      </c>
      <c r="M229" s="7">
        <f t="shared" si="88"/>
        <v>0</v>
      </c>
      <c r="N229" s="7">
        <f t="shared" si="89"/>
        <v>0</v>
      </c>
      <c r="O229" s="7">
        <f t="shared" si="90"/>
        <v>0</v>
      </c>
      <c r="P229" s="7">
        <f t="shared" si="91"/>
        <v>0</v>
      </c>
      <c r="Q229" s="6">
        <f t="shared" si="92"/>
        <v>0</v>
      </c>
      <c r="R229" s="7">
        <f t="shared" si="93"/>
        <v>0</v>
      </c>
      <c r="S229" s="2">
        <f t="shared" si="77"/>
        <v>0</v>
      </c>
      <c r="T229" s="80">
        <f t="shared" si="78"/>
        <v>0</v>
      </c>
      <c r="U229" s="79">
        <f t="shared" si="79"/>
        <v>0</v>
      </c>
      <c r="V229" s="80">
        <f t="shared" si="80"/>
        <v>0</v>
      </c>
      <c r="W229" s="80">
        <f t="shared" si="81"/>
        <v>0</v>
      </c>
      <c r="X229">
        <f t="shared" si="94"/>
        <v>0</v>
      </c>
      <c r="Y229" s="35">
        <f t="shared" si="82"/>
        <v>0</v>
      </c>
      <c r="Z229" s="35">
        <f t="shared" si="83"/>
        <v>0</v>
      </c>
      <c r="AA229" s="42">
        <f t="shared" si="95"/>
        <v>0</v>
      </c>
      <c r="AB229" s="42">
        <f t="shared" si="84"/>
        <v>0</v>
      </c>
    </row>
    <row r="230" spans="2:28" x14ac:dyDescent="0.25">
      <c r="B230">
        <v>228</v>
      </c>
      <c r="C230" s="35">
        <f t="shared" si="85"/>
        <v>0</v>
      </c>
      <c r="D230" s="46">
        <f>IF(AB229&gt;0,ROUND(PMT(EvalSheet!$F$92/12,EvalSheet!$F$96*12,-C230),5),0)</f>
        <v>0</v>
      </c>
      <c r="E230" s="6">
        <f t="shared" si="86"/>
        <v>0</v>
      </c>
      <c r="F230" s="2">
        <f t="shared" si="72"/>
        <v>0</v>
      </c>
      <c r="G230" s="80">
        <f t="shared" si="73"/>
        <v>0</v>
      </c>
      <c r="H230" s="79">
        <f t="shared" si="74"/>
        <v>0</v>
      </c>
      <c r="I230" s="80">
        <f t="shared" si="75"/>
        <v>0</v>
      </c>
      <c r="J230" s="80">
        <f t="shared" si="76"/>
        <v>0</v>
      </c>
      <c r="K230" s="6">
        <f t="shared" si="87"/>
        <v>0</v>
      </c>
      <c r="L230" s="7">
        <v>0</v>
      </c>
      <c r="M230" s="7">
        <f t="shared" si="88"/>
        <v>0</v>
      </c>
      <c r="N230" s="7">
        <f t="shared" si="89"/>
        <v>0</v>
      </c>
      <c r="O230" s="7">
        <f t="shared" si="90"/>
        <v>0</v>
      </c>
      <c r="P230" s="7">
        <f t="shared" si="91"/>
        <v>0</v>
      </c>
      <c r="Q230" s="6">
        <f t="shared" si="92"/>
        <v>0</v>
      </c>
      <c r="R230" s="7">
        <f t="shared" si="93"/>
        <v>0</v>
      </c>
      <c r="S230" s="2">
        <f t="shared" si="77"/>
        <v>0</v>
      </c>
      <c r="T230" s="80">
        <f t="shared" si="78"/>
        <v>0</v>
      </c>
      <c r="U230" s="79">
        <f t="shared" si="79"/>
        <v>0</v>
      </c>
      <c r="V230" s="80">
        <f t="shared" si="80"/>
        <v>0</v>
      </c>
      <c r="W230" s="80">
        <f t="shared" si="81"/>
        <v>0</v>
      </c>
      <c r="X230">
        <f t="shared" si="94"/>
        <v>0</v>
      </c>
      <c r="Y230" s="35">
        <f t="shared" si="82"/>
        <v>0</v>
      </c>
      <c r="Z230" s="35">
        <f t="shared" si="83"/>
        <v>0</v>
      </c>
      <c r="AA230" s="42">
        <f t="shared" si="95"/>
        <v>0</v>
      </c>
      <c r="AB230" s="42">
        <f t="shared" si="84"/>
        <v>0</v>
      </c>
    </row>
    <row r="231" spans="2:28" x14ac:dyDescent="0.25">
      <c r="B231">
        <v>229</v>
      </c>
      <c r="C231" s="35">
        <f t="shared" si="85"/>
        <v>0</v>
      </c>
      <c r="D231" s="46">
        <f>IF(AB230&gt;0,ROUND(PMT(EvalSheet!$F$92/12,EvalSheet!$F$96*12,-C231),5),0)</f>
        <v>0</v>
      </c>
      <c r="E231" s="6">
        <f t="shared" si="86"/>
        <v>0</v>
      </c>
      <c r="F231" s="2">
        <f t="shared" si="72"/>
        <v>0</v>
      </c>
      <c r="G231" s="80">
        <f t="shared" si="73"/>
        <v>0</v>
      </c>
      <c r="H231" s="79">
        <f t="shared" si="74"/>
        <v>0</v>
      </c>
      <c r="I231" s="80">
        <f t="shared" si="75"/>
        <v>0</v>
      </c>
      <c r="J231" s="80">
        <f t="shared" si="76"/>
        <v>0</v>
      </c>
      <c r="K231" s="6">
        <f t="shared" si="87"/>
        <v>0</v>
      </c>
      <c r="L231" s="7">
        <v>0</v>
      </c>
      <c r="M231" s="7">
        <f t="shared" si="88"/>
        <v>0</v>
      </c>
      <c r="N231" s="7">
        <f t="shared" si="89"/>
        <v>0</v>
      </c>
      <c r="O231" s="7">
        <f t="shared" si="90"/>
        <v>0</v>
      </c>
      <c r="P231" s="7">
        <f t="shared" si="91"/>
        <v>0</v>
      </c>
      <c r="Q231" s="6">
        <f t="shared" si="92"/>
        <v>0</v>
      </c>
      <c r="R231" s="7">
        <f t="shared" si="93"/>
        <v>0</v>
      </c>
      <c r="S231" s="2">
        <f t="shared" si="77"/>
        <v>0</v>
      </c>
      <c r="T231" s="80">
        <f t="shared" si="78"/>
        <v>0</v>
      </c>
      <c r="U231" s="79">
        <f t="shared" si="79"/>
        <v>0</v>
      </c>
      <c r="V231" s="80">
        <f t="shared" si="80"/>
        <v>0</v>
      </c>
      <c r="W231" s="80">
        <f t="shared" si="81"/>
        <v>0</v>
      </c>
      <c r="X231">
        <f t="shared" si="94"/>
        <v>0</v>
      </c>
      <c r="Y231" s="35">
        <f t="shared" si="82"/>
        <v>0</v>
      </c>
      <c r="Z231" s="35">
        <f t="shared" si="83"/>
        <v>0</v>
      </c>
      <c r="AA231" s="42">
        <f t="shared" si="95"/>
        <v>0</v>
      </c>
      <c r="AB231" s="42">
        <f t="shared" si="84"/>
        <v>0</v>
      </c>
    </row>
    <row r="232" spans="2:28" x14ac:dyDescent="0.25">
      <c r="B232">
        <v>230</v>
      </c>
      <c r="C232" s="35">
        <f t="shared" si="85"/>
        <v>0</v>
      </c>
      <c r="D232" s="46">
        <f>IF(AB231&gt;0,ROUND(PMT(EvalSheet!$F$92/12,EvalSheet!$F$96*12,-C232),5),0)</f>
        <v>0</v>
      </c>
      <c r="E232" s="6">
        <f t="shared" si="86"/>
        <v>0</v>
      </c>
      <c r="F232" s="2">
        <f t="shared" si="72"/>
        <v>0</v>
      </c>
      <c r="G232" s="80">
        <f t="shared" si="73"/>
        <v>0</v>
      </c>
      <c r="H232" s="79">
        <f t="shared" si="74"/>
        <v>0</v>
      </c>
      <c r="I232" s="80">
        <f t="shared" si="75"/>
        <v>0</v>
      </c>
      <c r="J232" s="80">
        <f t="shared" si="76"/>
        <v>0</v>
      </c>
      <c r="K232" s="6">
        <f t="shared" si="87"/>
        <v>0</v>
      </c>
      <c r="L232" s="7">
        <v>0</v>
      </c>
      <c r="M232" s="7">
        <f t="shared" si="88"/>
        <v>0</v>
      </c>
      <c r="N232" s="7">
        <f t="shared" si="89"/>
        <v>0</v>
      </c>
      <c r="O232" s="7">
        <f t="shared" si="90"/>
        <v>0</v>
      </c>
      <c r="P232" s="7">
        <f t="shared" si="91"/>
        <v>0</v>
      </c>
      <c r="Q232" s="6">
        <f t="shared" si="92"/>
        <v>0</v>
      </c>
      <c r="R232" s="7">
        <f t="shared" si="93"/>
        <v>0</v>
      </c>
      <c r="S232" s="2">
        <f t="shared" si="77"/>
        <v>0</v>
      </c>
      <c r="T232" s="80">
        <f t="shared" si="78"/>
        <v>0</v>
      </c>
      <c r="U232" s="79">
        <f t="shared" si="79"/>
        <v>0</v>
      </c>
      <c r="V232" s="80">
        <f t="shared" si="80"/>
        <v>0</v>
      </c>
      <c r="W232" s="80">
        <f t="shared" si="81"/>
        <v>0</v>
      </c>
      <c r="X232">
        <f t="shared" si="94"/>
        <v>0</v>
      </c>
      <c r="Y232" s="35">
        <f t="shared" si="82"/>
        <v>0</v>
      </c>
      <c r="Z232" s="35">
        <f t="shared" si="83"/>
        <v>0</v>
      </c>
      <c r="AA232" s="42">
        <f t="shared" si="95"/>
        <v>0</v>
      </c>
      <c r="AB232" s="42">
        <f t="shared" si="84"/>
        <v>0</v>
      </c>
    </row>
    <row r="233" spans="2:28" x14ac:dyDescent="0.25">
      <c r="B233">
        <v>231</v>
      </c>
      <c r="C233" s="35">
        <f t="shared" si="85"/>
        <v>0</v>
      </c>
      <c r="D233" s="46">
        <f>IF(AB232&gt;0,ROUND(PMT(EvalSheet!$F$92/12,EvalSheet!$F$96*12,-C233),5),0)</f>
        <v>0</v>
      </c>
      <c r="E233" s="6">
        <f t="shared" si="86"/>
        <v>0</v>
      </c>
      <c r="F233" s="2">
        <f t="shared" si="72"/>
        <v>0</v>
      </c>
      <c r="G233" s="80">
        <f t="shared" si="73"/>
        <v>0</v>
      </c>
      <c r="H233" s="79">
        <f t="shared" si="74"/>
        <v>0</v>
      </c>
      <c r="I233" s="80">
        <f t="shared" si="75"/>
        <v>0</v>
      </c>
      <c r="J233" s="80">
        <f t="shared" si="76"/>
        <v>0</v>
      </c>
      <c r="K233" s="6">
        <f t="shared" si="87"/>
        <v>0</v>
      </c>
      <c r="L233" s="7">
        <v>0</v>
      </c>
      <c r="M233" s="7">
        <f t="shared" si="88"/>
        <v>0</v>
      </c>
      <c r="N233" s="7">
        <f t="shared" si="89"/>
        <v>0</v>
      </c>
      <c r="O233" s="7">
        <f t="shared" si="90"/>
        <v>0</v>
      </c>
      <c r="P233" s="7">
        <f t="shared" si="91"/>
        <v>0</v>
      </c>
      <c r="Q233" s="6">
        <f t="shared" si="92"/>
        <v>0</v>
      </c>
      <c r="R233" s="7">
        <f t="shared" si="93"/>
        <v>0</v>
      </c>
      <c r="S233" s="2">
        <f t="shared" si="77"/>
        <v>0</v>
      </c>
      <c r="T233" s="80">
        <f t="shared" si="78"/>
        <v>0</v>
      </c>
      <c r="U233" s="79">
        <f t="shared" si="79"/>
        <v>0</v>
      </c>
      <c r="V233" s="80">
        <f t="shared" si="80"/>
        <v>0</v>
      </c>
      <c r="W233" s="80">
        <f t="shared" si="81"/>
        <v>0</v>
      </c>
      <c r="X233">
        <f t="shared" si="94"/>
        <v>0</v>
      </c>
      <c r="Y233" s="35">
        <f t="shared" si="82"/>
        <v>0</v>
      </c>
      <c r="Z233" s="35">
        <f t="shared" si="83"/>
        <v>0</v>
      </c>
      <c r="AA233" s="42">
        <f t="shared" si="95"/>
        <v>0</v>
      </c>
      <c r="AB233" s="42">
        <f t="shared" si="84"/>
        <v>0</v>
      </c>
    </row>
    <row r="234" spans="2:28" x14ac:dyDescent="0.25">
      <c r="B234">
        <v>232</v>
      </c>
      <c r="C234" s="35">
        <f t="shared" si="85"/>
        <v>0</v>
      </c>
      <c r="D234" s="46">
        <f>IF(AB233&gt;0,ROUND(PMT(EvalSheet!$F$92/12,EvalSheet!$F$96*12,-C234),5),0)</f>
        <v>0</v>
      </c>
      <c r="E234" s="6">
        <f t="shared" si="86"/>
        <v>0</v>
      </c>
      <c r="F234" s="2">
        <f t="shared" si="72"/>
        <v>0</v>
      </c>
      <c r="G234" s="80">
        <f t="shared" si="73"/>
        <v>0</v>
      </c>
      <c r="H234" s="79">
        <f t="shared" si="74"/>
        <v>0</v>
      </c>
      <c r="I234" s="80">
        <f t="shared" si="75"/>
        <v>0</v>
      </c>
      <c r="J234" s="80">
        <f t="shared" si="76"/>
        <v>0</v>
      </c>
      <c r="K234" s="6">
        <f t="shared" si="87"/>
        <v>0</v>
      </c>
      <c r="L234" s="7">
        <v>0</v>
      </c>
      <c r="M234" s="7">
        <f t="shared" si="88"/>
        <v>0</v>
      </c>
      <c r="N234" s="7">
        <f t="shared" si="89"/>
        <v>0</v>
      </c>
      <c r="O234" s="7">
        <f t="shared" si="90"/>
        <v>0</v>
      </c>
      <c r="P234" s="7">
        <f t="shared" si="91"/>
        <v>0</v>
      </c>
      <c r="Q234" s="6">
        <f t="shared" si="92"/>
        <v>0</v>
      </c>
      <c r="R234" s="7">
        <f t="shared" si="93"/>
        <v>0</v>
      </c>
      <c r="S234" s="2">
        <f t="shared" si="77"/>
        <v>0</v>
      </c>
      <c r="T234" s="80">
        <f t="shared" si="78"/>
        <v>0</v>
      </c>
      <c r="U234" s="79">
        <f t="shared" si="79"/>
        <v>0</v>
      </c>
      <c r="V234" s="80">
        <f t="shared" si="80"/>
        <v>0</v>
      </c>
      <c r="W234" s="80">
        <f t="shared" si="81"/>
        <v>0</v>
      </c>
      <c r="X234">
        <f t="shared" si="94"/>
        <v>0</v>
      </c>
      <c r="Y234" s="35">
        <f t="shared" si="82"/>
        <v>0</v>
      </c>
      <c r="Z234" s="35">
        <f t="shared" si="83"/>
        <v>0</v>
      </c>
      <c r="AA234" s="42">
        <f t="shared" si="95"/>
        <v>0</v>
      </c>
      <c r="AB234" s="42">
        <f t="shared" si="84"/>
        <v>0</v>
      </c>
    </row>
    <row r="235" spans="2:28" x14ac:dyDescent="0.25">
      <c r="B235">
        <v>233</v>
      </c>
      <c r="C235" s="35">
        <f t="shared" si="85"/>
        <v>0</v>
      </c>
      <c r="D235" s="46">
        <f>IF(AB234&gt;0,ROUND(PMT(EvalSheet!$F$92/12,EvalSheet!$F$96*12,-C235),5),0)</f>
        <v>0</v>
      </c>
      <c r="E235" s="6">
        <f t="shared" si="86"/>
        <v>0</v>
      </c>
      <c r="F235" s="2">
        <f t="shared" si="72"/>
        <v>0</v>
      </c>
      <c r="G235" s="80">
        <f t="shared" si="73"/>
        <v>0</v>
      </c>
      <c r="H235" s="79">
        <f t="shared" si="74"/>
        <v>0</v>
      </c>
      <c r="I235" s="80">
        <f t="shared" si="75"/>
        <v>0</v>
      </c>
      <c r="J235" s="80">
        <f t="shared" si="76"/>
        <v>0</v>
      </c>
      <c r="K235" s="6">
        <f t="shared" si="87"/>
        <v>0</v>
      </c>
      <c r="L235" s="7">
        <v>0</v>
      </c>
      <c r="M235" s="7">
        <f t="shared" si="88"/>
        <v>0</v>
      </c>
      <c r="N235" s="7">
        <f t="shared" si="89"/>
        <v>0</v>
      </c>
      <c r="O235" s="7">
        <f t="shared" si="90"/>
        <v>0</v>
      </c>
      <c r="P235" s="7">
        <f t="shared" si="91"/>
        <v>0</v>
      </c>
      <c r="Q235" s="6">
        <f t="shared" si="92"/>
        <v>0</v>
      </c>
      <c r="R235" s="7">
        <f t="shared" si="93"/>
        <v>0</v>
      </c>
      <c r="S235" s="2">
        <f t="shared" si="77"/>
        <v>0</v>
      </c>
      <c r="T235" s="80">
        <f t="shared" si="78"/>
        <v>0</v>
      </c>
      <c r="U235" s="79">
        <f t="shared" si="79"/>
        <v>0</v>
      </c>
      <c r="V235" s="80">
        <f t="shared" si="80"/>
        <v>0</v>
      </c>
      <c r="W235" s="80">
        <f t="shared" si="81"/>
        <v>0</v>
      </c>
      <c r="X235">
        <f t="shared" si="94"/>
        <v>0</v>
      </c>
      <c r="Y235" s="35">
        <f t="shared" si="82"/>
        <v>0</v>
      </c>
      <c r="Z235" s="35">
        <f t="shared" si="83"/>
        <v>0</v>
      </c>
      <c r="AA235" s="42">
        <f t="shared" si="95"/>
        <v>0</v>
      </c>
      <c r="AB235" s="42">
        <f t="shared" si="84"/>
        <v>0</v>
      </c>
    </row>
    <row r="236" spans="2:28" x14ac:dyDescent="0.25">
      <c r="B236">
        <v>234</v>
      </c>
      <c r="C236" s="35">
        <f t="shared" si="85"/>
        <v>0</v>
      </c>
      <c r="D236" s="46">
        <f>IF(AB235&gt;0,ROUND(PMT(EvalSheet!$F$92/12,EvalSheet!$F$96*12,-C236),5),0)</f>
        <v>0</v>
      </c>
      <c r="E236" s="6">
        <f t="shared" si="86"/>
        <v>0</v>
      </c>
      <c r="F236" s="2">
        <f t="shared" si="72"/>
        <v>0</v>
      </c>
      <c r="G236" s="80">
        <f t="shared" si="73"/>
        <v>0</v>
      </c>
      <c r="H236" s="79">
        <f t="shared" si="74"/>
        <v>0</v>
      </c>
      <c r="I236" s="80">
        <f t="shared" si="75"/>
        <v>0</v>
      </c>
      <c r="J236" s="80">
        <f t="shared" si="76"/>
        <v>0</v>
      </c>
      <c r="K236" s="6">
        <f t="shared" si="87"/>
        <v>0</v>
      </c>
      <c r="L236" s="7">
        <v>0</v>
      </c>
      <c r="M236" s="7">
        <f t="shared" si="88"/>
        <v>0</v>
      </c>
      <c r="N236" s="7">
        <f t="shared" si="89"/>
        <v>0</v>
      </c>
      <c r="O236" s="7">
        <f t="shared" si="90"/>
        <v>0</v>
      </c>
      <c r="P236" s="7">
        <f t="shared" si="91"/>
        <v>0</v>
      </c>
      <c r="Q236" s="6">
        <f t="shared" si="92"/>
        <v>0</v>
      </c>
      <c r="R236" s="7">
        <f t="shared" si="93"/>
        <v>0</v>
      </c>
      <c r="S236" s="2">
        <f t="shared" si="77"/>
        <v>0</v>
      </c>
      <c r="T236" s="80">
        <f t="shared" si="78"/>
        <v>0</v>
      </c>
      <c r="U236" s="79">
        <f t="shared" si="79"/>
        <v>0</v>
      </c>
      <c r="V236" s="80">
        <f t="shared" si="80"/>
        <v>0</v>
      </c>
      <c r="W236" s="80">
        <f t="shared" si="81"/>
        <v>0</v>
      </c>
      <c r="X236">
        <f t="shared" si="94"/>
        <v>0</v>
      </c>
      <c r="Y236" s="35">
        <f t="shared" si="82"/>
        <v>0</v>
      </c>
      <c r="Z236" s="35">
        <f t="shared" si="83"/>
        <v>0</v>
      </c>
      <c r="AA236" s="42">
        <f t="shared" si="95"/>
        <v>0</v>
      </c>
      <c r="AB236" s="42">
        <f t="shared" si="84"/>
        <v>0</v>
      </c>
    </row>
    <row r="237" spans="2:28" x14ac:dyDescent="0.25">
      <c r="B237">
        <v>235</v>
      </c>
      <c r="C237" s="35">
        <f t="shared" si="85"/>
        <v>0</v>
      </c>
      <c r="D237" s="46">
        <f>IF(AB236&gt;0,ROUND(PMT(EvalSheet!$F$92/12,EvalSheet!$F$96*12,-C237),5),0)</f>
        <v>0</v>
      </c>
      <c r="E237" s="6">
        <f t="shared" si="86"/>
        <v>0</v>
      </c>
      <c r="F237" s="2">
        <f t="shared" si="72"/>
        <v>0</v>
      </c>
      <c r="G237" s="80">
        <f t="shared" si="73"/>
        <v>0</v>
      </c>
      <c r="H237" s="79">
        <f t="shared" si="74"/>
        <v>0</v>
      </c>
      <c r="I237" s="80">
        <f t="shared" si="75"/>
        <v>0</v>
      </c>
      <c r="J237" s="80">
        <f t="shared" si="76"/>
        <v>0</v>
      </c>
      <c r="K237" s="6">
        <f t="shared" si="87"/>
        <v>0</v>
      </c>
      <c r="L237" s="7">
        <v>0</v>
      </c>
      <c r="M237" s="7">
        <f t="shared" si="88"/>
        <v>0</v>
      </c>
      <c r="N237" s="7">
        <f t="shared" si="89"/>
        <v>0</v>
      </c>
      <c r="O237" s="7">
        <f t="shared" si="90"/>
        <v>0</v>
      </c>
      <c r="P237" s="7">
        <f t="shared" si="91"/>
        <v>0</v>
      </c>
      <c r="Q237" s="6">
        <f t="shared" si="92"/>
        <v>0</v>
      </c>
      <c r="R237" s="7">
        <f t="shared" si="93"/>
        <v>0</v>
      </c>
      <c r="S237" s="2">
        <f t="shared" si="77"/>
        <v>0</v>
      </c>
      <c r="T237" s="80">
        <f t="shared" si="78"/>
        <v>0</v>
      </c>
      <c r="U237" s="79">
        <f t="shared" si="79"/>
        <v>0</v>
      </c>
      <c r="V237" s="80">
        <f t="shared" si="80"/>
        <v>0</v>
      </c>
      <c r="W237" s="80">
        <f t="shared" si="81"/>
        <v>0</v>
      </c>
      <c r="X237">
        <f t="shared" si="94"/>
        <v>0</v>
      </c>
      <c r="Y237" s="35">
        <f t="shared" si="82"/>
        <v>0</v>
      </c>
      <c r="Z237" s="35">
        <f t="shared" si="83"/>
        <v>0</v>
      </c>
      <c r="AA237" s="42">
        <f t="shared" si="95"/>
        <v>0</v>
      </c>
      <c r="AB237" s="42">
        <f t="shared" si="84"/>
        <v>0</v>
      </c>
    </row>
    <row r="238" spans="2:28" x14ac:dyDescent="0.25">
      <c r="B238">
        <v>236</v>
      </c>
      <c r="C238" s="35">
        <f t="shared" si="85"/>
        <v>0</v>
      </c>
      <c r="D238" s="46">
        <f>IF(AB237&gt;0,ROUND(PMT(EvalSheet!$F$92/12,EvalSheet!$F$96*12,-C238),5),0)</f>
        <v>0</v>
      </c>
      <c r="E238" s="6">
        <f t="shared" si="86"/>
        <v>0</v>
      </c>
      <c r="F238" s="2">
        <f t="shared" si="72"/>
        <v>0</v>
      </c>
      <c r="G238" s="80">
        <f t="shared" si="73"/>
        <v>0</v>
      </c>
      <c r="H238" s="79">
        <f t="shared" si="74"/>
        <v>0</v>
      </c>
      <c r="I238" s="80">
        <f t="shared" si="75"/>
        <v>0</v>
      </c>
      <c r="J238" s="80">
        <f t="shared" si="76"/>
        <v>0</v>
      </c>
      <c r="K238" s="6">
        <f t="shared" si="87"/>
        <v>0</v>
      </c>
      <c r="L238" s="7">
        <v>0</v>
      </c>
      <c r="M238" s="7">
        <f t="shared" si="88"/>
        <v>0</v>
      </c>
      <c r="N238" s="7">
        <f t="shared" si="89"/>
        <v>0</v>
      </c>
      <c r="O238" s="7">
        <f t="shared" si="90"/>
        <v>0</v>
      </c>
      <c r="P238" s="7">
        <f t="shared" si="91"/>
        <v>0</v>
      </c>
      <c r="Q238" s="6">
        <f t="shared" si="92"/>
        <v>0</v>
      </c>
      <c r="R238" s="7">
        <f t="shared" si="93"/>
        <v>0</v>
      </c>
      <c r="S238" s="2">
        <f t="shared" si="77"/>
        <v>0</v>
      </c>
      <c r="T238" s="80">
        <f t="shared" si="78"/>
        <v>0</v>
      </c>
      <c r="U238" s="79">
        <f t="shared" si="79"/>
        <v>0</v>
      </c>
      <c r="V238" s="80">
        <f t="shared" si="80"/>
        <v>0</v>
      </c>
      <c r="W238" s="80">
        <f t="shared" si="81"/>
        <v>0</v>
      </c>
      <c r="X238">
        <f t="shared" si="94"/>
        <v>0</v>
      </c>
      <c r="Y238" s="35">
        <f t="shared" si="82"/>
        <v>0</v>
      </c>
      <c r="Z238" s="35">
        <f t="shared" si="83"/>
        <v>0</v>
      </c>
      <c r="AA238" s="42">
        <f t="shared" si="95"/>
        <v>0</v>
      </c>
      <c r="AB238" s="42">
        <f t="shared" si="84"/>
        <v>0</v>
      </c>
    </row>
    <row r="239" spans="2:28" x14ac:dyDescent="0.25">
      <c r="B239">
        <v>237</v>
      </c>
      <c r="C239" s="35">
        <f t="shared" si="85"/>
        <v>0</v>
      </c>
      <c r="D239" s="46">
        <f>IF(AB238&gt;0,ROUND(PMT(EvalSheet!$F$92/12,EvalSheet!$F$96*12,-C239),5),0)</f>
        <v>0</v>
      </c>
      <c r="E239" s="6">
        <f t="shared" si="86"/>
        <v>0</v>
      </c>
      <c r="F239" s="2">
        <f t="shared" si="72"/>
        <v>0</v>
      </c>
      <c r="G239" s="80">
        <f t="shared" si="73"/>
        <v>0</v>
      </c>
      <c r="H239" s="79">
        <f t="shared" si="74"/>
        <v>0</v>
      </c>
      <c r="I239" s="80">
        <f t="shared" si="75"/>
        <v>0</v>
      </c>
      <c r="J239" s="80">
        <f t="shared" si="76"/>
        <v>0</v>
      </c>
      <c r="K239" s="6">
        <f t="shared" si="87"/>
        <v>0</v>
      </c>
      <c r="L239" s="7">
        <v>0</v>
      </c>
      <c r="M239" s="7">
        <f t="shared" si="88"/>
        <v>0</v>
      </c>
      <c r="N239" s="7">
        <f t="shared" si="89"/>
        <v>0</v>
      </c>
      <c r="O239" s="7">
        <f t="shared" si="90"/>
        <v>0</v>
      </c>
      <c r="P239" s="7">
        <f t="shared" si="91"/>
        <v>0</v>
      </c>
      <c r="Q239" s="6">
        <f t="shared" si="92"/>
        <v>0</v>
      </c>
      <c r="R239" s="7">
        <f t="shared" si="93"/>
        <v>0</v>
      </c>
      <c r="S239" s="2">
        <f t="shared" si="77"/>
        <v>0</v>
      </c>
      <c r="T239" s="80">
        <f t="shared" si="78"/>
        <v>0</v>
      </c>
      <c r="U239" s="79">
        <f t="shared" si="79"/>
        <v>0</v>
      </c>
      <c r="V239" s="80">
        <f t="shared" si="80"/>
        <v>0</v>
      </c>
      <c r="W239" s="80">
        <f t="shared" si="81"/>
        <v>0</v>
      </c>
      <c r="X239">
        <f t="shared" si="94"/>
        <v>0</v>
      </c>
      <c r="Y239" s="35">
        <f t="shared" si="82"/>
        <v>0</v>
      </c>
      <c r="Z239" s="35">
        <f t="shared" si="83"/>
        <v>0</v>
      </c>
      <c r="AA239" s="42">
        <f t="shared" si="95"/>
        <v>0</v>
      </c>
      <c r="AB239" s="42">
        <f t="shared" si="84"/>
        <v>0</v>
      </c>
    </row>
    <row r="240" spans="2:28" x14ac:dyDescent="0.25">
      <c r="B240">
        <v>238</v>
      </c>
      <c r="C240" s="35">
        <f t="shared" si="85"/>
        <v>0</v>
      </c>
      <c r="D240" s="46">
        <f>IF(AB239&gt;0,ROUND(PMT(EvalSheet!$F$92/12,EvalSheet!$F$96*12,-C240),5),0)</f>
        <v>0</v>
      </c>
      <c r="E240" s="6">
        <f t="shared" si="86"/>
        <v>0</v>
      </c>
      <c r="F240" s="2">
        <f t="shared" si="72"/>
        <v>0</v>
      </c>
      <c r="G240" s="80">
        <f t="shared" si="73"/>
        <v>0</v>
      </c>
      <c r="H240" s="79">
        <f t="shared" si="74"/>
        <v>0</v>
      </c>
      <c r="I240" s="80">
        <f t="shared" si="75"/>
        <v>0</v>
      </c>
      <c r="J240" s="80">
        <f t="shared" si="76"/>
        <v>0</v>
      </c>
      <c r="K240" s="6">
        <f t="shared" si="87"/>
        <v>0</v>
      </c>
      <c r="L240" s="7">
        <v>0</v>
      </c>
      <c r="M240" s="7">
        <f t="shared" si="88"/>
        <v>0</v>
      </c>
      <c r="N240" s="7">
        <f t="shared" si="89"/>
        <v>0</v>
      </c>
      <c r="O240" s="7">
        <f t="shared" si="90"/>
        <v>0</v>
      </c>
      <c r="P240" s="7">
        <f t="shared" si="91"/>
        <v>0</v>
      </c>
      <c r="Q240" s="6">
        <f t="shared" si="92"/>
        <v>0</v>
      </c>
      <c r="R240" s="7">
        <f t="shared" si="93"/>
        <v>0</v>
      </c>
      <c r="S240" s="2">
        <f t="shared" si="77"/>
        <v>0</v>
      </c>
      <c r="T240" s="80">
        <f t="shared" si="78"/>
        <v>0</v>
      </c>
      <c r="U240" s="79">
        <f t="shared" si="79"/>
        <v>0</v>
      </c>
      <c r="V240" s="80">
        <f t="shared" si="80"/>
        <v>0</v>
      </c>
      <c r="W240" s="80">
        <f t="shared" si="81"/>
        <v>0</v>
      </c>
      <c r="X240">
        <f t="shared" si="94"/>
        <v>0</v>
      </c>
      <c r="Y240" s="35">
        <f t="shared" si="82"/>
        <v>0</v>
      </c>
      <c r="Z240" s="35">
        <f t="shared" si="83"/>
        <v>0</v>
      </c>
      <c r="AA240" s="42">
        <f t="shared" si="95"/>
        <v>0</v>
      </c>
      <c r="AB240" s="42">
        <f t="shared" si="84"/>
        <v>0</v>
      </c>
    </row>
    <row r="241" spans="2:28" x14ac:dyDescent="0.25">
      <c r="B241">
        <v>239</v>
      </c>
      <c r="C241" s="35">
        <f t="shared" si="85"/>
        <v>0</v>
      </c>
      <c r="D241" s="46">
        <f>IF(AB240&gt;0,ROUND(PMT(EvalSheet!$F$92/12,EvalSheet!$F$96*12,-C241),5),0)</f>
        <v>0</v>
      </c>
      <c r="E241" s="6">
        <f t="shared" si="86"/>
        <v>0</v>
      </c>
      <c r="F241" s="2">
        <f t="shared" si="72"/>
        <v>0</v>
      </c>
      <c r="G241" s="80">
        <f t="shared" si="73"/>
        <v>0</v>
      </c>
      <c r="H241" s="79">
        <f t="shared" si="74"/>
        <v>0</v>
      </c>
      <c r="I241" s="80">
        <f t="shared" si="75"/>
        <v>0</v>
      </c>
      <c r="J241" s="80">
        <f t="shared" si="76"/>
        <v>0</v>
      </c>
      <c r="K241" s="6">
        <f t="shared" si="87"/>
        <v>0</v>
      </c>
      <c r="L241" s="7">
        <v>0</v>
      </c>
      <c r="M241" s="7">
        <f t="shared" si="88"/>
        <v>0</v>
      </c>
      <c r="N241" s="7">
        <f t="shared" si="89"/>
        <v>0</v>
      </c>
      <c r="O241" s="7">
        <f t="shared" si="90"/>
        <v>0</v>
      </c>
      <c r="P241" s="7">
        <f t="shared" si="91"/>
        <v>0</v>
      </c>
      <c r="Q241" s="6">
        <f t="shared" si="92"/>
        <v>0</v>
      </c>
      <c r="R241" s="7">
        <f t="shared" si="93"/>
        <v>0</v>
      </c>
      <c r="S241" s="2">
        <f t="shared" si="77"/>
        <v>0</v>
      </c>
      <c r="T241" s="80">
        <f t="shared" si="78"/>
        <v>0</v>
      </c>
      <c r="U241" s="79">
        <f t="shared" si="79"/>
        <v>0</v>
      </c>
      <c r="V241" s="80">
        <f t="shared" si="80"/>
        <v>0</v>
      </c>
      <c r="W241" s="80">
        <f t="shared" si="81"/>
        <v>0</v>
      </c>
      <c r="X241">
        <f t="shared" si="94"/>
        <v>0</v>
      </c>
      <c r="Y241" s="35">
        <f t="shared" si="82"/>
        <v>0</v>
      </c>
      <c r="Z241" s="35">
        <f t="shared" si="83"/>
        <v>0</v>
      </c>
      <c r="AA241" s="42">
        <f t="shared" si="95"/>
        <v>0</v>
      </c>
      <c r="AB241" s="42">
        <f t="shared" si="84"/>
        <v>0</v>
      </c>
    </row>
    <row r="242" spans="2:28" x14ac:dyDescent="0.25">
      <c r="B242">
        <v>240</v>
      </c>
      <c r="C242" s="35">
        <f t="shared" si="85"/>
        <v>0</v>
      </c>
      <c r="D242" s="46">
        <f>IF(AB241&gt;0,ROUND(PMT(EvalSheet!$F$92/12,EvalSheet!$F$96*12,-C242),5),0)</f>
        <v>0</v>
      </c>
      <c r="E242" s="6">
        <f t="shared" si="86"/>
        <v>0</v>
      </c>
      <c r="F242" s="2">
        <f t="shared" si="72"/>
        <v>0</v>
      </c>
      <c r="G242" s="80">
        <f t="shared" si="73"/>
        <v>0</v>
      </c>
      <c r="H242" s="79">
        <f t="shared" si="74"/>
        <v>0</v>
      </c>
      <c r="I242" s="80">
        <f t="shared" si="75"/>
        <v>0</v>
      </c>
      <c r="J242" s="80">
        <f t="shared" si="76"/>
        <v>0</v>
      </c>
      <c r="K242" s="6">
        <f t="shared" si="87"/>
        <v>0</v>
      </c>
      <c r="L242" s="7">
        <v>0</v>
      </c>
      <c r="M242" s="7">
        <f t="shared" si="88"/>
        <v>0</v>
      </c>
      <c r="N242" s="7">
        <f t="shared" si="89"/>
        <v>0</v>
      </c>
      <c r="O242" s="7">
        <f t="shared" si="90"/>
        <v>0</v>
      </c>
      <c r="P242" s="7">
        <f t="shared" si="91"/>
        <v>0</v>
      </c>
      <c r="Q242" s="6">
        <f t="shared" si="92"/>
        <v>0</v>
      </c>
      <c r="R242" s="7">
        <f t="shared" si="93"/>
        <v>0</v>
      </c>
      <c r="S242" s="2">
        <f t="shared" si="77"/>
        <v>0</v>
      </c>
      <c r="T242" s="80">
        <f t="shared" si="78"/>
        <v>0</v>
      </c>
      <c r="U242" s="79">
        <f t="shared" si="79"/>
        <v>0</v>
      </c>
      <c r="V242" s="80">
        <f t="shared" si="80"/>
        <v>0</v>
      </c>
      <c r="W242" s="80">
        <f t="shared" si="81"/>
        <v>0</v>
      </c>
      <c r="X242">
        <f t="shared" si="94"/>
        <v>0</v>
      </c>
      <c r="Y242" s="35">
        <f t="shared" si="82"/>
        <v>0</v>
      </c>
      <c r="Z242" s="35">
        <f t="shared" si="83"/>
        <v>0</v>
      </c>
      <c r="AA242" s="42">
        <f t="shared" si="95"/>
        <v>0</v>
      </c>
      <c r="AB242" s="42">
        <f t="shared" si="84"/>
        <v>0</v>
      </c>
    </row>
    <row r="243" spans="2:28" x14ac:dyDescent="0.25">
      <c r="B243">
        <v>241</v>
      </c>
      <c r="C243" s="35">
        <f t="shared" si="85"/>
        <v>0</v>
      </c>
      <c r="D243" s="46">
        <f>IF(AB242&gt;0,ROUND(PMT(EvalSheet!$F$92/12,EvalSheet!$F$96*12,-C243),5),0)</f>
        <v>0</v>
      </c>
      <c r="E243" s="6">
        <f t="shared" si="86"/>
        <v>0</v>
      </c>
      <c r="F243" s="2">
        <f t="shared" si="72"/>
        <v>0</v>
      </c>
      <c r="G243" s="80">
        <f t="shared" si="73"/>
        <v>0</v>
      </c>
      <c r="H243" s="79">
        <f t="shared" si="74"/>
        <v>0</v>
      </c>
      <c r="I243" s="80">
        <f t="shared" si="75"/>
        <v>0</v>
      </c>
      <c r="J243" s="80">
        <f t="shared" si="76"/>
        <v>0</v>
      </c>
      <c r="K243" s="6">
        <f t="shared" si="87"/>
        <v>0</v>
      </c>
      <c r="L243" s="7">
        <v>0</v>
      </c>
      <c r="M243" s="7">
        <f t="shared" si="88"/>
        <v>0</v>
      </c>
      <c r="N243" s="7">
        <f t="shared" si="89"/>
        <v>0</v>
      </c>
      <c r="O243" s="7">
        <f t="shared" si="90"/>
        <v>0</v>
      </c>
      <c r="P243" s="7">
        <f t="shared" si="91"/>
        <v>0</v>
      </c>
      <c r="Q243" s="6">
        <f t="shared" si="92"/>
        <v>0</v>
      </c>
      <c r="R243" s="7">
        <f t="shared" si="93"/>
        <v>0</v>
      </c>
      <c r="S243" s="2">
        <f t="shared" si="77"/>
        <v>0</v>
      </c>
      <c r="T243" s="80">
        <f t="shared" si="78"/>
        <v>0</v>
      </c>
      <c r="U243" s="79">
        <f t="shared" si="79"/>
        <v>0</v>
      </c>
      <c r="V243" s="80">
        <f t="shared" si="80"/>
        <v>0</v>
      </c>
      <c r="W243" s="80">
        <f t="shared" si="81"/>
        <v>0</v>
      </c>
      <c r="X243">
        <f t="shared" si="94"/>
        <v>0</v>
      </c>
      <c r="Y243" s="35">
        <f t="shared" si="82"/>
        <v>0</v>
      </c>
      <c r="Z243" s="35">
        <f t="shared" si="83"/>
        <v>0</v>
      </c>
      <c r="AA243" s="42">
        <f t="shared" si="95"/>
        <v>0</v>
      </c>
      <c r="AB243" s="42">
        <f t="shared" si="84"/>
        <v>0</v>
      </c>
    </row>
    <row r="244" spans="2:28" x14ac:dyDescent="0.25">
      <c r="B244">
        <v>242</v>
      </c>
      <c r="C244" s="35">
        <f t="shared" si="85"/>
        <v>0</v>
      </c>
      <c r="D244" s="46">
        <f>IF(AB243&gt;0,ROUND(PMT(EvalSheet!$F$92/12,EvalSheet!$F$96*12,-C244),5),0)</f>
        <v>0</v>
      </c>
      <c r="E244" s="6">
        <f t="shared" si="86"/>
        <v>0</v>
      </c>
      <c r="F244" s="2">
        <f t="shared" si="72"/>
        <v>0</v>
      </c>
      <c r="G244" s="80">
        <f t="shared" si="73"/>
        <v>0</v>
      </c>
      <c r="H244" s="79">
        <f t="shared" si="74"/>
        <v>0</v>
      </c>
      <c r="I244" s="80">
        <f t="shared" si="75"/>
        <v>0</v>
      </c>
      <c r="J244" s="80">
        <f t="shared" si="76"/>
        <v>0</v>
      </c>
      <c r="K244" s="6">
        <f t="shared" si="87"/>
        <v>0</v>
      </c>
      <c r="L244" s="7">
        <v>0</v>
      </c>
      <c r="M244" s="7">
        <f t="shared" si="88"/>
        <v>0</v>
      </c>
      <c r="N244" s="7">
        <f t="shared" si="89"/>
        <v>0</v>
      </c>
      <c r="O244" s="7">
        <f t="shared" si="90"/>
        <v>0</v>
      </c>
      <c r="P244" s="7">
        <f t="shared" si="91"/>
        <v>0</v>
      </c>
      <c r="Q244" s="6">
        <f t="shared" si="92"/>
        <v>0</v>
      </c>
      <c r="R244" s="7">
        <f t="shared" si="93"/>
        <v>0</v>
      </c>
      <c r="S244" s="2">
        <f t="shared" si="77"/>
        <v>0</v>
      </c>
      <c r="T244" s="80">
        <f t="shared" si="78"/>
        <v>0</v>
      </c>
      <c r="U244" s="79">
        <f t="shared" si="79"/>
        <v>0</v>
      </c>
      <c r="V244" s="80">
        <f t="shared" si="80"/>
        <v>0</v>
      </c>
      <c r="W244" s="80">
        <f t="shared" si="81"/>
        <v>0</v>
      </c>
      <c r="X244">
        <f t="shared" si="94"/>
        <v>0</v>
      </c>
      <c r="Y244" s="35">
        <f t="shared" si="82"/>
        <v>0</v>
      </c>
      <c r="Z244" s="35">
        <f t="shared" si="83"/>
        <v>0</v>
      </c>
      <c r="AA244" s="42">
        <f t="shared" si="95"/>
        <v>0</v>
      </c>
      <c r="AB244" s="42">
        <f t="shared" si="84"/>
        <v>0</v>
      </c>
    </row>
    <row r="245" spans="2:28" x14ac:dyDescent="0.25">
      <c r="B245">
        <v>243</v>
      </c>
      <c r="C245" s="35">
        <f t="shared" si="85"/>
        <v>0</v>
      </c>
      <c r="D245" s="46">
        <f>IF(AB244&gt;0,ROUND(PMT(EvalSheet!$F$92/12,EvalSheet!$F$96*12,-C245),5),0)</f>
        <v>0</v>
      </c>
      <c r="E245" s="6">
        <f t="shared" si="86"/>
        <v>0</v>
      </c>
      <c r="F245" s="2">
        <f t="shared" si="72"/>
        <v>0</v>
      </c>
      <c r="G245" s="80">
        <f t="shared" si="73"/>
        <v>0</v>
      </c>
      <c r="H245" s="79">
        <f t="shared" si="74"/>
        <v>0</v>
      </c>
      <c r="I245" s="80">
        <f t="shared" si="75"/>
        <v>0</v>
      </c>
      <c r="J245" s="80">
        <f t="shared" si="76"/>
        <v>0</v>
      </c>
      <c r="K245" s="6">
        <f t="shared" si="87"/>
        <v>0</v>
      </c>
      <c r="L245" s="7">
        <v>0</v>
      </c>
      <c r="M245" s="7">
        <f t="shared" si="88"/>
        <v>0</v>
      </c>
      <c r="N245" s="7">
        <f t="shared" si="89"/>
        <v>0</v>
      </c>
      <c r="O245" s="7">
        <f t="shared" si="90"/>
        <v>0</v>
      </c>
      <c r="P245" s="7">
        <f t="shared" si="91"/>
        <v>0</v>
      </c>
      <c r="Q245" s="6">
        <f t="shared" si="92"/>
        <v>0</v>
      </c>
      <c r="R245" s="7">
        <f t="shared" si="93"/>
        <v>0</v>
      </c>
      <c r="S245" s="2">
        <f t="shared" si="77"/>
        <v>0</v>
      </c>
      <c r="T245" s="80">
        <f t="shared" si="78"/>
        <v>0</v>
      </c>
      <c r="U245" s="79">
        <f t="shared" si="79"/>
        <v>0</v>
      </c>
      <c r="V245" s="80">
        <f t="shared" si="80"/>
        <v>0</v>
      </c>
      <c r="W245" s="80">
        <f t="shared" si="81"/>
        <v>0</v>
      </c>
      <c r="X245">
        <f t="shared" si="94"/>
        <v>0</v>
      </c>
      <c r="Y245" s="35">
        <f t="shared" si="82"/>
        <v>0</v>
      </c>
      <c r="Z245" s="35">
        <f t="shared" si="83"/>
        <v>0</v>
      </c>
      <c r="AA245" s="42">
        <f t="shared" si="95"/>
        <v>0</v>
      </c>
      <c r="AB245" s="42">
        <f t="shared" si="84"/>
        <v>0</v>
      </c>
    </row>
    <row r="246" spans="2:28" x14ac:dyDescent="0.25">
      <c r="B246">
        <v>244</v>
      </c>
      <c r="C246" s="35">
        <f t="shared" si="85"/>
        <v>0</v>
      </c>
      <c r="D246" s="46">
        <f>IF(AB245&gt;0,ROUND(PMT(EvalSheet!$F$92/12,EvalSheet!$F$96*12,-C246),5),0)</f>
        <v>0</v>
      </c>
      <c r="E246" s="6">
        <f t="shared" si="86"/>
        <v>0</v>
      </c>
      <c r="F246" s="2">
        <f t="shared" si="72"/>
        <v>0</v>
      </c>
      <c r="G246" s="80">
        <f t="shared" si="73"/>
        <v>0</v>
      </c>
      <c r="H246" s="79">
        <f t="shared" si="74"/>
        <v>0</v>
      </c>
      <c r="I246" s="80">
        <f t="shared" si="75"/>
        <v>0</v>
      </c>
      <c r="J246" s="80">
        <f t="shared" si="76"/>
        <v>0</v>
      </c>
      <c r="K246" s="6">
        <f t="shared" si="87"/>
        <v>0</v>
      </c>
      <c r="L246" s="7">
        <v>0</v>
      </c>
      <c r="M246" s="7">
        <f t="shared" si="88"/>
        <v>0</v>
      </c>
      <c r="N246" s="7">
        <f t="shared" si="89"/>
        <v>0</v>
      </c>
      <c r="O246" s="7">
        <f t="shared" si="90"/>
        <v>0</v>
      </c>
      <c r="P246" s="7">
        <f t="shared" si="91"/>
        <v>0</v>
      </c>
      <c r="Q246" s="6">
        <f t="shared" si="92"/>
        <v>0</v>
      </c>
      <c r="R246" s="7">
        <f t="shared" si="93"/>
        <v>0</v>
      </c>
      <c r="S246" s="2">
        <f t="shared" si="77"/>
        <v>0</v>
      </c>
      <c r="T246" s="80">
        <f t="shared" si="78"/>
        <v>0</v>
      </c>
      <c r="U246" s="79">
        <f t="shared" si="79"/>
        <v>0</v>
      </c>
      <c r="V246" s="80">
        <f t="shared" si="80"/>
        <v>0</v>
      </c>
      <c r="W246" s="80">
        <f t="shared" si="81"/>
        <v>0</v>
      </c>
      <c r="X246">
        <f t="shared" si="94"/>
        <v>0</v>
      </c>
      <c r="Y246" s="35">
        <f t="shared" si="82"/>
        <v>0</v>
      </c>
      <c r="Z246" s="35">
        <f t="shared" si="83"/>
        <v>0</v>
      </c>
      <c r="AA246" s="42">
        <f t="shared" si="95"/>
        <v>0</v>
      </c>
      <c r="AB246" s="42">
        <f t="shared" si="84"/>
        <v>0</v>
      </c>
    </row>
    <row r="247" spans="2:28" x14ac:dyDescent="0.25">
      <c r="B247">
        <v>245</v>
      </c>
      <c r="C247" s="35">
        <f t="shared" si="85"/>
        <v>0</v>
      </c>
      <c r="D247" s="46">
        <f>IF(AB246&gt;0,ROUND(PMT(EvalSheet!$F$92/12,EvalSheet!$F$96*12,-C247),5),0)</f>
        <v>0</v>
      </c>
      <c r="E247" s="6">
        <f t="shared" si="86"/>
        <v>0</v>
      </c>
      <c r="F247" s="2">
        <f t="shared" si="72"/>
        <v>0</v>
      </c>
      <c r="G247" s="80">
        <f t="shared" si="73"/>
        <v>0</v>
      </c>
      <c r="H247" s="79">
        <f t="shared" si="74"/>
        <v>0</v>
      </c>
      <c r="I247" s="80">
        <f t="shared" si="75"/>
        <v>0</v>
      </c>
      <c r="J247" s="80">
        <f t="shared" si="76"/>
        <v>0</v>
      </c>
      <c r="K247" s="6">
        <f t="shared" si="87"/>
        <v>0</v>
      </c>
      <c r="L247" s="7">
        <v>0</v>
      </c>
      <c r="M247" s="7">
        <f t="shared" si="88"/>
        <v>0</v>
      </c>
      <c r="N247" s="7">
        <f t="shared" si="89"/>
        <v>0</v>
      </c>
      <c r="O247" s="7">
        <f t="shared" si="90"/>
        <v>0</v>
      </c>
      <c r="P247" s="7">
        <f t="shared" si="91"/>
        <v>0</v>
      </c>
      <c r="Q247" s="6">
        <f t="shared" si="92"/>
        <v>0</v>
      </c>
      <c r="R247" s="7">
        <f t="shared" si="93"/>
        <v>0</v>
      </c>
      <c r="S247" s="2">
        <f t="shared" si="77"/>
        <v>0</v>
      </c>
      <c r="T247" s="80">
        <f t="shared" si="78"/>
        <v>0</v>
      </c>
      <c r="U247" s="79">
        <f t="shared" si="79"/>
        <v>0</v>
      </c>
      <c r="V247" s="80">
        <f t="shared" si="80"/>
        <v>0</v>
      </c>
      <c r="W247" s="80">
        <f t="shared" si="81"/>
        <v>0</v>
      </c>
      <c r="X247">
        <f t="shared" si="94"/>
        <v>0</v>
      </c>
      <c r="Y247" s="35">
        <f t="shared" si="82"/>
        <v>0</v>
      </c>
      <c r="Z247" s="35">
        <f t="shared" si="83"/>
        <v>0</v>
      </c>
      <c r="AA247" s="42">
        <f t="shared" si="95"/>
        <v>0</v>
      </c>
      <c r="AB247" s="42">
        <f t="shared" si="84"/>
        <v>0</v>
      </c>
    </row>
    <row r="248" spans="2:28" x14ac:dyDescent="0.25">
      <c r="B248">
        <v>246</v>
      </c>
      <c r="C248" s="35">
        <f t="shared" si="85"/>
        <v>0</v>
      </c>
      <c r="D248" s="46">
        <f>IF(AB247&gt;0,ROUND(PMT(EvalSheet!$F$92/12,EvalSheet!$F$96*12,-C248),5),0)</f>
        <v>0</v>
      </c>
      <c r="E248" s="6">
        <f t="shared" si="86"/>
        <v>0</v>
      </c>
      <c r="F248" s="2">
        <f t="shared" si="72"/>
        <v>0</v>
      </c>
      <c r="G248" s="80">
        <f t="shared" si="73"/>
        <v>0</v>
      </c>
      <c r="H248" s="79">
        <f t="shared" si="74"/>
        <v>0</v>
      </c>
      <c r="I248" s="80">
        <f t="shared" si="75"/>
        <v>0</v>
      </c>
      <c r="J248" s="80">
        <f t="shared" si="76"/>
        <v>0</v>
      </c>
      <c r="K248" s="6">
        <f t="shared" si="87"/>
        <v>0</v>
      </c>
      <c r="L248" s="7">
        <v>0</v>
      </c>
      <c r="M248" s="7">
        <f t="shared" si="88"/>
        <v>0</v>
      </c>
      <c r="N248" s="7">
        <f t="shared" si="89"/>
        <v>0</v>
      </c>
      <c r="O248" s="7">
        <f t="shared" si="90"/>
        <v>0</v>
      </c>
      <c r="P248" s="7">
        <f t="shared" si="91"/>
        <v>0</v>
      </c>
      <c r="Q248" s="6">
        <f t="shared" si="92"/>
        <v>0</v>
      </c>
      <c r="R248" s="7">
        <f t="shared" si="93"/>
        <v>0</v>
      </c>
      <c r="S248" s="2">
        <f t="shared" si="77"/>
        <v>0</v>
      </c>
      <c r="T248" s="80">
        <f t="shared" si="78"/>
        <v>0</v>
      </c>
      <c r="U248" s="79">
        <f t="shared" si="79"/>
        <v>0</v>
      </c>
      <c r="V248" s="80">
        <f t="shared" si="80"/>
        <v>0</v>
      </c>
      <c r="W248" s="80">
        <f t="shared" si="81"/>
        <v>0</v>
      </c>
      <c r="X248">
        <f t="shared" si="94"/>
        <v>0</v>
      </c>
      <c r="Y248" s="35">
        <f t="shared" si="82"/>
        <v>0</v>
      </c>
      <c r="Z248" s="35">
        <f t="shared" si="83"/>
        <v>0</v>
      </c>
      <c r="AA248" s="42">
        <f t="shared" si="95"/>
        <v>0</v>
      </c>
      <c r="AB248" s="42">
        <f t="shared" si="84"/>
        <v>0</v>
      </c>
    </row>
    <row r="249" spans="2:28" x14ac:dyDescent="0.25">
      <c r="B249">
        <v>247</v>
      </c>
      <c r="C249" s="35">
        <f t="shared" si="85"/>
        <v>0</v>
      </c>
      <c r="D249" s="46">
        <f>IF(AB248&gt;0,ROUND(PMT(EvalSheet!$F$92/12,EvalSheet!$F$96*12,-C249),5),0)</f>
        <v>0</v>
      </c>
      <c r="E249" s="6">
        <f t="shared" si="86"/>
        <v>0</v>
      </c>
      <c r="F249" s="2">
        <f t="shared" si="72"/>
        <v>0</v>
      </c>
      <c r="G249" s="80">
        <f t="shared" si="73"/>
        <v>0</v>
      </c>
      <c r="H249" s="79">
        <f t="shared" si="74"/>
        <v>0</v>
      </c>
      <c r="I249" s="80">
        <f t="shared" si="75"/>
        <v>0</v>
      </c>
      <c r="J249" s="80">
        <f t="shared" si="76"/>
        <v>0</v>
      </c>
      <c r="K249" s="6">
        <f t="shared" si="87"/>
        <v>0</v>
      </c>
      <c r="L249" s="7">
        <v>0</v>
      </c>
      <c r="M249" s="7">
        <f t="shared" si="88"/>
        <v>0</v>
      </c>
      <c r="N249" s="7">
        <f t="shared" si="89"/>
        <v>0</v>
      </c>
      <c r="O249" s="7">
        <f t="shared" si="90"/>
        <v>0</v>
      </c>
      <c r="P249" s="7">
        <f t="shared" si="91"/>
        <v>0</v>
      </c>
      <c r="Q249" s="6">
        <f t="shared" si="92"/>
        <v>0</v>
      </c>
      <c r="R249" s="7">
        <f t="shared" si="93"/>
        <v>0</v>
      </c>
      <c r="S249" s="2">
        <f t="shared" si="77"/>
        <v>0</v>
      </c>
      <c r="T249" s="80">
        <f t="shared" si="78"/>
        <v>0</v>
      </c>
      <c r="U249" s="79">
        <f t="shared" si="79"/>
        <v>0</v>
      </c>
      <c r="V249" s="80">
        <f t="shared" si="80"/>
        <v>0</v>
      </c>
      <c r="W249" s="80">
        <f t="shared" si="81"/>
        <v>0</v>
      </c>
      <c r="X249">
        <f t="shared" si="94"/>
        <v>0</v>
      </c>
      <c r="Y249" s="35">
        <f t="shared" si="82"/>
        <v>0</v>
      </c>
      <c r="Z249" s="35">
        <f t="shared" si="83"/>
        <v>0</v>
      </c>
      <c r="AA249" s="42">
        <f t="shared" si="95"/>
        <v>0</v>
      </c>
      <c r="AB249" s="42">
        <f t="shared" si="84"/>
        <v>0</v>
      </c>
    </row>
    <row r="250" spans="2:28" x14ac:dyDescent="0.25">
      <c r="B250">
        <v>248</v>
      </c>
      <c r="C250" s="35">
        <f t="shared" si="85"/>
        <v>0</v>
      </c>
      <c r="D250" s="46">
        <f>IF(AB249&gt;0,ROUND(PMT(EvalSheet!$F$92/12,EvalSheet!$F$96*12,-C250),5),0)</f>
        <v>0</v>
      </c>
      <c r="E250" s="6">
        <f t="shared" si="86"/>
        <v>0</v>
      </c>
      <c r="F250" s="2">
        <f t="shared" si="72"/>
        <v>0</v>
      </c>
      <c r="G250" s="80">
        <f t="shared" si="73"/>
        <v>0</v>
      </c>
      <c r="H250" s="79">
        <f t="shared" si="74"/>
        <v>0</v>
      </c>
      <c r="I250" s="80">
        <f t="shared" si="75"/>
        <v>0</v>
      </c>
      <c r="J250" s="80">
        <f t="shared" si="76"/>
        <v>0</v>
      </c>
      <c r="K250" s="6">
        <f t="shared" si="87"/>
        <v>0</v>
      </c>
      <c r="L250" s="7">
        <v>0</v>
      </c>
      <c r="M250" s="7">
        <f t="shared" si="88"/>
        <v>0</v>
      </c>
      <c r="N250" s="7">
        <f t="shared" si="89"/>
        <v>0</v>
      </c>
      <c r="O250" s="7">
        <f t="shared" si="90"/>
        <v>0</v>
      </c>
      <c r="P250" s="7">
        <f t="shared" si="91"/>
        <v>0</v>
      </c>
      <c r="Q250" s="6">
        <f t="shared" si="92"/>
        <v>0</v>
      </c>
      <c r="R250" s="7">
        <f t="shared" si="93"/>
        <v>0</v>
      </c>
      <c r="S250" s="2">
        <f t="shared" si="77"/>
        <v>0</v>
      </c>
      <c r="T250" s="80">
        <f t="shared" si="78"/>
        <v>0</v>
      </c>
      <c r="U250" s="79">
        <f t="shared" si="79"/>
        <v>0</v>
      </c>
      <c r="V250" s="80">
        <f t="shared" si="80"/>
        <v>0</v>
      </c>
      <c r="W250" s="80">
        <f t="shared" si="81"/>
        <v>0</v>
      </c>
      <c r="X250">
        <f t="shared" si="94"/>
        <v>0</v>
      </c>
      <c r="Y250" s="35">
        <f t="shared" si="82"/>
        <v>0</v>
      </c>
      <c r="Z250" s="35">
        <f t="shared" si="83"/>
        <v>0</v>
      </c>
      <c r="AA250" s="42">
        <f t="shared" si="95"/>
        <v>0</v>
      </c>
      <c r="AB250" s="42">
        <f t="shared" si="84"/>
        <v>0</v>
      </c>
    </row>
    <row r="251" spans="2:28" x14ac:dyDescent="0.25">
      <c r="B251">
        <v>249</v>
      </c>
      <c r="C251" s="35">
        <f t="shared" si="85"/>
        <v>0</v>
      </c>
      <c r="D251" s="46">
        <f>IF(AB250&gt;0,ROUND(PMT(EvalSheet!$F$92/12,EvalSheet!$F$96*12,-C251),5),0)</f>
        <v>0</v>
      </c>
      <c r="E251" s="6">
        <f t="shared" si="86"/>
        <v>0</v>
      </c>
      <c r="F251" s="2">
        <f t="shared" si="72"/>
        <v>0</v>
      </c>
      <c r="G251" s="80">
        <f t="shared" si="73"/>
        <v>0</v>
      </c>
      <c r="H251" s="79">
        <f t="shared" si="74"/>
        <v>0</v>
      </c>
      <c r="I251" s="80">
        <f t="shared" si="75"/>
        <v>0</v>
      </c>
      <c r="J251" s="80">
        <f t="shared" si="76"/>
        <v>0</v>
      </c>
      <c r="K251" s="6">
        <f t="shared" si="87"/>
        <v>0</v>
      </c>
      <c r="L251" s="7">
        <v>0</v>
      </c>
      <c r="M251" s="7">
        <f t="shared" si="88"/>
        <v>0</v>
      </c>
      <c r="N251" s="7">
        <f t="shared" si="89"/>
        <v>0</v>
      </c>
      <c r="O251" s="7">
        <f t="shared" si="90"/>
        <v>0</v>
      </c>
      <c r="P251" s="7">
        <f t="shared" si="91"/>
        <v>0</v>
      </c>
      <c r="Q251" s="6">
        <f t="shared" si="92"/>
        <v>0</v>
      </c>
      <c r="R251" s="7">
        <f t="shared" si="93"/>
        <v>0</v>
      </c>
      <c r="S251" s="2">
        <f t="shared" si="77"/>
        <v>0</v>
      </c>
      <c r="T251" s="80">
        <f t="shared" si="78"/>
        <v>0</v>
      </c>
      <c r="U251" s="79">
        <f t="shared" si="79"/>
        <v>0</v>
      </c>
      <c r="V251" s="80">
        <f t="shared" si="80"/>
        <v>0</v>
      </c>
      <c r="W251" s="80">
        <f t="shared" si="81"/>
        <v>0</v>
      </c>
      <c r="X251">
        <f t="shared" si="94"/>
        <v>0</v>
      </c>
      <c r="Y251" s="35">
        <f t="shared" si="82"/>
        <v>0</v>
      </c>
      <c r="Z251" s="35">
        <f t="shared" si="83"/>
        <v>0</v>
      </c>
      <c r="AA251" s="42">
        <f t="shared" si="95"/>
        <v>0</v>
      </c>
      <c r="AB251" s="42">
        <f t="shared" si="84"/>
        <v>0</v>
      </c>
    </row>
    <row r="252" spans="2:28" x14ac:dyDescent="0.25">
      <c r="B252">
        <v>250</v>
      </c>
      <c r="C252" s="35">
        <f t="shared" si="85"/>
        <v>0</v>
      </c>
      <c r="D252" s="46">
        <f>IF(AB251&gt;0,ROUND(PMT(EvalSheet!$F$92/12,EvalSheet!$F$96*12,-C252),5),0)</f>
        <v>0</v>
      </c>
      <c r="E252" s="6">
        <f t="shared" si="86"/>
        <v>0</v>
      </c>
      <c r="F252" s="2">
        <f t="shared" si="72"/>
        <v>0</v>
      </c>
      <c r="G252" s="80">
        <f t="shared" si="73"/>
        <v>0</v>
      </c>
      <c r="H252" s="79">
        <f t="shared" si="74"/>
        <v>0</v>
      </c>
      <c r="I252" s="80">
        <f t="shared" si="75"/>
        <v>0</v>
      </c>
      <c r="J252" s="80">
        <f t="shared" si="76"/>
        <v>0</v>
      </c>
      <c r="K252" s="6">
        <f t="shared" si="87"/>
        <v>0</v>
      </c>
      <c r="L252" s="7">
        <v>0</v>
      </c>
      <c r="M252" s="7">
        <f t="shared" si="88"/>
        <v>0</v>
      </c>
      <c r="N252" s="7">
        <f t="shared" si="89"/>
        <v>0</v>
      </c>
      <c r="O252" s="7">
        <f t="shared" si="90"/>
        <v>0</v>
      </c>
      <c r="P252" s="7">
        <f t="shared" si="91"/>
        <v>0</v>
      </c>
      <c r="Q252" s="6">
        <f t="shared" si="92"/>
        <v>0</v>
      </c>
      <c r="R252" s="7">
        <f t="shared" si="93"/>
        <v>0</v>
      </c>
      <c r="S252" s="2">
        <f t="shared" si="77"/>
        <v>0</v>
      </c>
      <c r="T252" s="80">
        <f t="shared" si="78"/>
        <v>0</v>
      </c>
      <c r="U252" s="79">
        <f t="shared" si="79"/>
        <v>0</v>
      </c>
      <c r="V252" s="80">
        <f t="shared" si="80"/>
        <v>0</v>
      </c>
      <c r="W252" s="80">
        <f t="shared" si="81"/>
        <v>0</v>
      </c>
      <c r="X252">
        <f t="shared" si="94"/>
        <v>0</v>
      </c>
      <c r="Y252" s="35">
        <f t="shared" si="82"/>
        <v>0</v>
      </c>
      <c r="Z252" s="35">
        <f t="shared" si="83"/>
        <v>0</v>
      </c>
      <c r="AA252" s="42">
        <f t="shared" si="95"/>
        <v>0</v>
      </c>
      <c r="AB252" s="42">
        <f t="shared" si="84"/>
        <v>0</v>
      </c>
    </row>
    <row r="253" spans="2:28" x14ac:dyDescent="0.25">
      <c r="B253">
        <v>251</v>
      </c>
      <c r="C253" s="35">
        <f t="shared" si="85"/>
        <v>0</v>
      </c>
      <c r="D253" s="46">
        <f>IF(AB252&gt;0,ROUND(PMT(EvalSheet!$F$92/12,EvalSheet!$F$96*12,-C253),5),0)</f>
        <v>0</v>
      </c>
      <c r="E253" s="6">
        <f t="shared" si="86"/>
        <v>0</v>
      </c>
      <c r="F253" s="2">
        <f t="shared" si="72"/>
        <v>0</v>
      </c>
      <c r="G253" s="80">
        <f t="shared" si="73"/>
        <v>0</v>
      </c>
      <c r="H253" s="79">
        <f t="shared" si="74"/>
        <v>0</v>
      </c>
      <c r="I253" s="80">
        <f t="shared" si="75"/>
        <v>0</v>
      </c>
      <c r="J253" s="80">
        <f t="shared" si="76"/>
        <v>0</v>
      </c>
      <c r="K253" s="6">
        <f t="shared" si="87"/>
        <v>0</v>
      </c>
      <c r="L253" s="7">
        <v>0</v>
      </c>
      <c r="M253" s="7">
        <f t="shared" si="88"/>
        <v>0</v>
      </c>
      <c r="N253" s="7">
        <f t="shared" si="89"/>
        <v>0</v>
      </c>
      <c r="O253" s="7">
        <f t="shared" si="90"/>
        <v>0</v>
      </c>
      <c r="P253" s="7">
        <f t="shared" si="91"/>
        <v>0</v>
      </c>
      <c r="Q253" s="6">
        <f t="shared" si="92"/>
        <v>0</v>
      </c>
      <c r="R253" s="7">
        <f t="shared" si="93"/>
        <v>0</v>
      </c>
      <c r="S253" s="2">
        <f t="shared" si="77"/>
        <v>0</v>
      </c>
      <c r="T253" s="80">
        <f t="shared" si="78"/>
        <v>0</v>
      </c>
      <c r="U253" s="79">
        <f t="shared" si="79"/>
        <v>0</v>
      </c>
      <c r="V253" s="80">
        <f t="shared" si="80"/>
        <v>0</v>
      </c>
      <c r="W253" s="80">
        <f t="shared" si="81"/>
        <v>0</v>
      </c>
      <c r="X253">
        <f t="shared" si="94"/>
        <v>0</v>
      </c>
      <c r="Y253" s="35">
        <f t="shared" si="82"/>
        <v>0</v>
      </c>
      <c r="Z253" s="35">
        <f t="shared" si="83"/>
        <v>0</v>
      </c>
      <c r="AA253" s="42">
        <f t="shared" si="95"/>
        <v>0</v>
      </c>
      <c r="AB253" s="42">
        <f t="shared" si="84"/>
        <v>0</v>
      </c>
    </row>
    <row r="254" spans="2:28" x14ac:dyDescent="0.25">
      <c r="B254">
        <v>252</v>
      </c>
      <c r="C254" s="35">
        <f t="shared" si="85"/>
        <v>0</v>
      </c>
      <c r="D254" s="46">
        <f>IF(AB253&gt;0,ROUND(PMT(EvalSheet!$F$92/12,EvalSheet!$F$96*12,-C254),5),0)</f>
        <v>0</v>
      </c>
      <c r="E254" s="6">
        <f t="shared" si="86"/>
        <v>0</v>
      </c>
      <c r="F254" s="2">
        <f t="shared" si="72"/>
        <v>0</v>
      </c>
      <c r="G254" s="80">
        <f t="shared" si="73"/>
        <v>0</v>
      </c>
      <c r="H254" s="79">
        <f t="shared" si="74"/>
        <v>0</v>
      </c>
      <c r="I254" s="80">
        <f t="shared" si="75"/>
        <v>0</v>
      </c>
      <c r="J254" s="80">
        <f t="shared" si="76"/>
        <v>0</v>
      </c>
      <c r="K254" s="6">
        <f t="shared" si="87"/>
        <v>0</v>
      </c>
      <c r="L254" s="7">
        <v>0</v>
      </c>
      <c r="M254" s="7">
        <f t="shared" si="88"/>
        <v>0</v>
      </c>
      <c r="N254" s="7">
        <f t="shared" si="89"/>
        <v>0</v>
      </c>
      <c r="O254" s="7">
        <f t="shared" si="90"/>
        <v>0</v>
      </c>
      <c r="P254" s="7">
        <f t="shared" si="91"/>
        <v>0</v>
      </c>
      <c r="Q254" s="6">
        <f t="shared" si="92"/>
        <v>0</v>
      </c>
      <c r="R254" s="7">
        <f t="shared" si="93"/>
        <v>0</v>
      </c>
      <c r="S254" s="2">
        <f t="shared" si="77"/>
        <v>0</v>
      </c>
      <c r="T254" s="80">
        <f t="shared" si="78"/>
        <v>0</v>
      </c>
      <c r="U254" s="79">
        <f t="shared" si="79"/>
        <v>0</v>
      </c>
      <c r="V254" s="80">
        <f t="shared" si="80"/>
        <v>0</v>
      </c>
      <c r="W254" s="80">
        <f t="shared" si="81"/>
        <v>0</v>
      </c>
      <c r="X254">
        <f t="shared" si="94"/>
        <v>0</v>
      </c>
      <c r="Y254" s="35">
        <f t="shared" si="82"/>
        <v>0</v>
      </c>
      <c r="Z254" s="35">
        <f t="shared" si="83"/>
        <v>0</v>
      </c>
      <c r="AA254" s="42">
        <f t="shared" si="95"/>
        <v>0</v>
      </c>
      <c r="AB254" s="42">
        <f t="shared" si="84"/>
        <v>0</v>
      </c>
    </row>
    <row r="255" spans="2:28" x14ac:dyDescent="0.25">
      <c r="B255">
        <v>253</v>
      </c>
      <c r="C255" s="35">
        <f t="shared" si="85"/>
        <v>0</v>
      </c>
      <c r="D255" s="46">
        <f>IF(AB254&gt;0,ROUND(PMT(EvalSheet!$F$92/12,EvalSheet!$F$96*12,-C255),5),0)</f>
        <v>0</v>
      </c>
      <c r="E255" s="6">
        <f t="shared" si="86"/>
        <v>0</v>
      </c>
      <c r="F255" s="2">
        <f t="shared" si="72"/>
        <v>0</v>
      </c>
      <c r="G255" s="80">
        <f t="shared" si="73"/>
        <v>0</v>
      </c>
      <c r="H255" s="79">
        <f t="shared" si="74"/>
        <v>0</v>
      </c>
      <c r="I255" s="80">
        <f t="shared" si="75"/>
        <v>0</v>
      </c>
      <c r="J255" s="80">
        <f t="shared" si="76"/>
        <v>0</v>
      </c>
      <c r="K255" s="6">
        <f t="shared" si="87"/>
        <v>0</v>
      </c>
      <c r="L255" s="7">
        <v>0</v>
      </c>
      <c r="M255" s="7">
        <f t="shared" si="88"/>
        <v>0</v>
      </c>
      <c r="N255" s="7">
        <f t="shared" si="89"/>
        <v>0</v>
      </c>
      <c r="O255" s="7">
        <f t="shared" si="90"/>
        <v>0</v>
      </c>
      <c r="P255" s="7">
        <f t="shared" si="91"/>
        <v>0</v>
      </c>
      <c r="Q255" s="6">
        <f t="shared" si="92"/>
        <v>0</v>
      </c>
      <c r="R255" s="7">
        <f t="shared" si="93"/>
        <v>0</v>
      </c>
      <c r="S255" s="2">
        <f t="shared" si="77"/>
        <v>0</v>
      </c>
      <c r="T255" s="80">
        <f t="shared" si="78"/>
        <v>0</v>
      </c>
      <c r="U255" s="79">
        <f t="shared" si="79"/>
        <v>0</v>
      </c>
      <c r="V255" s="80">
        <f t="shared" si="80"/>
        <v>0</v>
      </c>
      <c r="W255" s="80">
        <f t="shared" si="81"/>
        <v>0</v>
      </c>
      <c r="X255">
        <f t="shared" si="94"/>
        <v>0</v>
      </c>
      <c r="Y255" s="35">
        <f t="shared" si="82"/>
        <v>0</v>
      </c>
      <c r="Z255" s="35">
        <f t="shared" si="83"/>
        <v>0</v>
      </c>
      <c r="AA255" s="42">
        <f t="shared" si="95"/>
        <v>0</v>
      </c>
      <c r="AB255" s="42">
        <f t="shared" si="84"/>
        <v>0</v>
      </c>
    </row>
    <row r="256" spans="2:28" x14ac:dyDescent="0.25">
      <c r="B256">
        <v>254</v>
      </c>
      <c r="C256" s="35">
        <f t="shared" si="85"/>
        <v>0</v>
      </c>
      <c r="D256" s="46">
        <f>IF(AB255&gt;0,ROUND(PMT(EvalSheet!$F$92/12,EvalSheet!$F$96*12,-C256),5),0)</f>
        <v>0</v>
      </c>
      <c r="E256" s="6">
        <f t="shared" si="86"/>
        <v>0</v>
      </c>
      <c r="F256" s="2">
        <f t="shared" si="72"/>
        <v>0</v>
      </c>
      <c r="G256" s="80">
        <f t="shared" si="73"/>
        <v>0</v>
      </c>
      <c r="H256" s="79">
        <f t="shared" si="74"/>
        <v>0</v>
      </c>
      <c r="I256" s="80">
        <f t="shared" si="75"/>
        <v>0</v>
      </c>
      <c r="J256" s="80">
        <f t="shared" si="76"/>
        <v>0</v>
      </c>
      <c r="K256" s="6">
        <f t="shared" si="87"/>
        <v>0</v>
      </c>
      <c r="L256" s="7">
        <v>0</v>
      </c>
      <c r="M256" s="7">
        <f t="shared" si="88"/>
        <v>0</v>
      </c>
      <c r="N256" s="7">
        <f t="shared" si="89"/>
        <v>0</v>
      </c>
      <c r="O256" s="7">
        <f t="shared" si="90"/>
        <v>0</v>
      </c>
      <c r="P256" s="7">
        <f t="shared" si="91"/>
        <v>0</v>
      </c>
      <c r="Q256" s="6">
        <f t="shared" si="92"/>
        <v>0</v>
      </c>
      <c r="R256" s="7">
        <f t="shared" si="93"/>
        <v>0</v>
      </c>
      <c r="S256" s="2">
        <f t="shared" si="77"/>
        <v>0</v>
      </c>
      <c r="T256" s="80">
        <f t="shared" si="78"/>
        <v>0</v>
      </c>
      <c r="U256" s="79">
        <f t="shared" si="79"/>
        <v>0</v>
      </c>
      <c r="V256" s="80">
        <f t="shared" si="80"/>
        <v>0</v>
      </c>
      <c r="W256" s="80">
        <f t="shared" si="81"/>
        <v>0</v>
      </c>
      <c r="X256">
        <f t="shared" si="94"/>
        <v>0</v>
      </c>
      <c r="Y256" s="35">
        <f t="shared" si="82"/>
        <v>0</v>
      </c>
      <c r="Z256" s="35">
        <f t="shared" si="83"/>
        <v>0</v>
      </c>
      <c r="AA256" s="42">
        <f t="shared" si="95"/>
        <v>0</v>
      </c>
      <c r="AB256" s="42">
        <f t="shared" si="84"/>
        <v>0</v>
      </c>
    </row>
    <row r="257" spans="2:28" x14ac:dyDescent="0.25">
      <c r="B257">
        <v>255</v>
      </c>
      <c r="C257" s="35">
        <f t="shared" si="85"/>
        <v>0</v>
      </c>
      <c r="D257" s="46">
        <f>IF(AB256&gt;0,ROUND(PMT(EvalSheet!$F$92/12,EvalSheet!$F$96*12,-C257),5),0)</f>
        <v>0</v>
      </c>
      <c r="E257" s="6">
        <f t="shared" si="86"/>
        <v>0</v>
      </c>
      <c r="F257" s="2">
        <f t="shared" si="72"/>
        <v>0</v>
      </c>
      <c r="G257" s="80">
        <f t="shared" si="73"/>
        <v>0</v>
      </c>
      <c r="H257" s="79">
        <f t="shared" si="74"/>
        <v>0</v>
      </c>
      <c r="I257" s="80">
        <f t="shared" si="75"/>
        <v>0</v>
      </c>
      <c r="J257" s="80">
        <f t="shared" si="76"/>
        <v>0</v>
      </c>
      <c r="K257" s="6">
        <f t="shared" si="87"/>
        <v>0</v>
      </c>
      <c r="L257" s="7">
        <v>0</v>
      </c>
      <c r="M257" s="7">
        <f t="shared" si="88"/>
        <v>0</v>
      </c>
      <c r="N257" s="7">
        <f t="shared" si="89"/>
        <v>0</v>
      </c>
      <c r="O257" s="7">
        <f t="shared" si="90"/>
        <v>0</v>
      </c>
      <c r="P257" s="7">
        <f t="shared" si="91"/>
        <v>0</v>
      </c>
      <c r="Q257" s="6">
        <f t="shared" si="92"/>
        <v>0</v>
      </c>
      <c r="R257" s="7">
        <f t="shared" si="93"/>
        <v>0</v>
      </c>
      <c r="S257" s="2">
        <f t="shared" si="77"/>
        <v>0</v>
      </c>
      <c r="T257" s="80">
        <f t="shared" si="78"/>
        <v>0</v>
      </c>
      <c r="U257" s="79">
        <f t="shared" si="79"/>
        <v>0</v>
      </c>
      <c r="V257" s="80">
        <f t="shared" si="80"/>
        <v>0</v>
      </c>
      <c r="W257" s="80">
        <f t="shared" si="81"/>
        <v>0</v>
      </c>
      <c r="X257">
        <f t="shared" si="94"/>
        <v>0</v>
      </c>
      <c r="Y257" s="35">
        <f t="shared" si="82"/>
        <v>0</v>
      </c>
      <c r="Z257" s="35">
        <f t="shared" si="83"/>
        <v>0</v>
      </c>
      <c r="AA257" s="42">
        <f t="shared" si="95"/>
        <v>0</v>
      </c>
      <c r="AB257" s="42">
        <f t="shared" si="84"/>
        <v>0</v>
      </c>
    </row>
    <row r="258" spans="2:28" x14ac:dyDescent="0.25">
      <c r="B258">
        <v>256</v>
      </c>
      <c r="C258" s="35">
        <f t="shared" si="85"/>
        <v>0</v>
      </c>
      <c r="D258" s="46">
        <f>IF(AB257&gt;0,ROUND(PMT(EvalSheet!$F$92/12,EvalSheet!$F$96*12,-C258),5),0)</f>
        <v>0</v>
      </c>
      <c r="E258" s="6">
        <f t="shared" si="86"/>
        <v>0</v>
      </c>
      <c r="F258" s="2">
        <f t="shared" si="72"/>
        <v>0</v>
      </c>
      <c r="G258" s="80">
        <f t="shared" si="73"/>
        <v>0</v>
      </c>
      <c r="H258" s="79">
        <f t="shared" si="74"/>
        <v>0</v>
      </c>
      <c r="I258" s="80">
        <f t="shared" si="75"/>
        <v>0</v>
      </c>
      <c r="J258" s="80">
        <f t="shared" si="76"/>
        <v>0</v>
      </c>
      <c r="K258" s="6">
        <f t="shared" si="87"/>
        <v>0</v>
      </c>
      <c r="L258" s="7">
        <v>0</v>
      </c>
      <c r="M258" s="7">
        <f t="shared" si="88"/>
        <v>0</v>
      </c>
      <c r="N258" s="7">
        <f t="shared" si="89"/>
        <v>0</v>
      </c>
      <c r="O258" s="7">
        <f t="shared" si="90"/>
        <v>0</v>
      </c>
      <c r="P258" s="7">
        <f t="shared" si="91"/>
        <v>0</v>
      </c>
      <c r="Q258" s="6">
        <f t="shared" si="92"/>
        <v>0</v>
      </c>
      <c r="R258" s="7">
        <f t="shared" si="93"/>
        <v>0</v>
      </c>
      <c r="S258" s="2">
        <f t="shared" si="77"/>
        <v>0</v>
      </c>
      <c r="T258" s="80">
        <f t="shared" si="78"/>
        <v>0</v>
      </c>
      <c r="U258" s="79">
        <f t="shared" si="79"/>
        <v>0</v>
      </c>
      <c r="V258" s="80">
        <f t="shared" si="80"/>
        <v>0</v>
      </c>
      <c r="W258" s="80">
        <f t="shared" si="81"/>
        <v>0</v>
      </c>
      <c r="X258">
        <f t="shared" si="94"/>
        <v>0</v>
      </c>
      <c r="Y258" s="35">
        <f t="shared" si="82"/>
        <v>0</v>
      </c>
      <c r="Z258" s="35">
        <f t="shared" si="83"/>
        <v>0</v>
      </c>
      <c r="AA258" s="42">
        <f t="shared" si="95"/>
        <v>0</v>
      </c>
      <c r="AB258" s="42">
        <f t="shared" si="84"/>
        <v>0</v>
      </c>
    </row>
    <row r="259" spans="2:28" x14ac:dyDescent="0.25">
      <c r="B259">
        <v>257</v>
      </c>
      <c r="C259" s="35">
        <f t="shared" si="85"/>
        <v>0</v>
      </c>
      <c r="D259" s="46">
        <f>IF(AB258&gt;0,ROUND(PMT(EvalSheet!$F$92/12,EvalSheet!$F$96*12,-C259),5),0)</f>
        <v>0</v>
      </c>
      <c r="E259" s="6">
        <f t="shared" si="86"/>
        <v>0</v>
      </c>
      <c r="F259" s="2">
        <f t="shared" ref="F259:F322" si="96">INT(E259)</f>
        <v>0</v>
      </c>
      <c r="G259" s="80">
        <f t="shared" ref="G259:G322" si="97">INT((E259-F259)*10)/10</f>
        <v>0</v>
      </c>
      <c r="H259" s="79">
        <f t="shared" ref="H259:H322" si="98">E259-F259-G259</f>
        <v>0</v>
      </c>
      <c r="I259" s="80">
        <f t="shared" ref="I259:I322" si="99">IF(OR(H259=0.05,H259=0),H259,IF(AND(H259&gt;0.051,H259&lt;0.1),0.1,IF(AND(H259&gt;0.001,H259&lt;0.05),0.05,H259)))</f>
        <v>0</v>
      </c>
      <c r="J259" s="80">
        <f t="shared" ref="J259:J322" si="100">F259+G259+I259</f>
        <v>0</v>
      </c>
      <c r="K259" s="6">
        <f t="shared" si="87"/>
        <v>0</v>
      </c>
      <c r="L259" s="7">
        <v>0</v>
      </c>
      <c r="M259" s="7">
        <f t="shared" si="88"/>
        <v>0</v>
      </c>
      <c r="N259" s="7">
        <f t="shared" si="89"/>
        <v>0</v>
      </c>
      <c r="O259" s="7">
        <f t="shared" si="90"/>
        <v>0</v>
      </c>
      <c r="P259" s="7">
        <f t="shared" si="91"/>
        <v>0</v>
      </c>
      <c r="Q259" s="6">
        <f t="shared" si="92"/>
        <v>0</v>
      </c>
      <c r="R259" s="7">
        <f t="shared" si="93"/>
        <v>0</v>
      </c>
      <c r="S259" s="2">
        <f t="shared" ref="S259:S322" si="101">INT(R259)</f>
        <v>0</v>
      </c>
      <c r="T259" s="80">
        <f t="shared" ref="T259:T322" si="102">INT((R259-S259)*10)/10</f>
        <v>0</v>
      </c>
      <c r="U259" s="79">
        <f t="shared" ref="U259:U322" si="103">R259-S259-T259</f>
        <v>0</v>
      </c>
      <c r="V259" s="80">
        <f t="shared" ref="V259:V322" si="104">IF(OR(U259=0.05,U259=0),U259,IF(AND(U259&gt;0.051,U259&lt;0.1),0.1,IF(AND(U259&gt;0.001,U259&lt;0.05),0.05,U259)))</f>
        <v>0</v>
      </c>
      <c r="W259" s="80">
        <f t="shared" ref="W259:W322" si="105">S259+T259+V259</f>
        <v>0</v>
      </c>
      <c r="X259">
        <f t="shared" si="94"/>
        <v>0</v>
      </c>
      <c r="Y259" s="35">
        <f t="shared" si="82"/>
        <v>0</v>
      </c>
      <c r="Z259" s="35">
        <f t="shared" si="83"/>
        <v>0</v>
      </c>
      <c r="AA259" s="42">
        <f t="shared" si="95"/>
        <v>0</v>
      </c>
      <c r="AB259" s="42">
        <f t="shared" si="84"/>
        <v>0</v>
      </c>
    </row>
    <row r="260" spans="2:28" x14ac:dyDescent="0.25">
      <c r="B260">
        <v>258</v>
      </c>
      <c r="C260" s="35">
        <f t="shared" si="85"/>
        <v>0</v>
      </c>
      <c r="D260" s="46">
        <f>IF(AB259&gt;0,ROUND(PMT(EvalSheet!$F$92/12,EvalSheet!$F$96*12,-C260),5),0)</f>
        <v>0</v>
      </c>
      <c r="E260" s="6">
        <f t="shared" si="86"/>
        <v>0</v>
      </c>
      <c r="F260" s="2">
        <f t="shared" si="96"/>
        <v>0</v>
      </c>
      <c r="G260" s="80">
        <f t="shared" si="97"/>
        <v>0</v>
      </c>
      <c r="H260" s="79">
        <f t="shared" si="98"/>
        <v>0</v>
      </c>
      <c r="I260" s="80">
        <f t="shared" si="99"/>
        <v>0</v>
      </c>
      <c r="J260" s="80">
        <f t="shared" si="100"/>
        <v>0</v>
      </c>
      <c r="K260" s="6">
        <f t="shared" si="87"/>
        <v>0</v>
      </c>
      <c r="L260" s="7">
        <v>0</v>
      </c>
      <c r="M260" s="7">
        <f t="shared" si="88"/>
        <v>0</v>
      </c>
      <c r="N260" s="7">
        <f t="shared" si="89"/>
        <v>0</v>
      </c>
      <c r="O260" s="7">
        <f t="shared" si="90"/>
        <v>0</v>
      </c>
      <c r="P260" s="7">
        <f t="shared" si="91"/>
        <v>0</v>
      </c>
      <c r="Q260" s="6">
        <f t="shared" si="92"/>
        <v>0</v>
      </c>
      <c r="R260" s="7">
        <f t="shared" si="93"/>
        <v>0</v>
      </c>
      <c r="S260" s="2">
        <f t="shared" si="101"/>
        <v>0</v>
      </c>
      <c r="T260" s="80">
        <f t="shared" si="102"/>
        <v>0</v>
      </c>
      <c r="U260" s="79">
        <f t="shared" si="103"/>
        <v>0</v>
      </c>
      <c r="V260" s="80">
        <f t="shared" si="104"/>
        <v>0</v>
      </c>
      <c r="W260" s="80">
        <f t="shared" si="105"/>
        <v>0</v>
      </c>
      <c r="X260">
        <f t="shared" si="94"/>
        <v>0</v>
      </c>
      <c r="Y260" s="35">
        <f t="shared" ref="Y260:Y323" si="106">ROUND(D260+J260+W260+X260,2)</f>
        <v>0</v>
      </c>
      <c r="Z260" s="35">
        <f t="shared" ref="Z260:Z323" si="107">IF(AND(Y260&gt;0,Y261=0),Y260,0)</f>
        <v>0</v>
      </c>
      <c r="AA260" s="42">
        <f t="shared" si="95"/>
        <v>0</v>
      </c>
      <c r="AB260" s="42">
        <f t="shared" ref="AB260:AB323" si="108">IF(ROUND(Y260-AA260,2)&gt;0,ROUND(Y260-AA260,2),0)</f>
        <v>0</v>
      </c>
    </row>
    <row r="261" spans="2:28" x14ac:dyDescent="0.25">
      <c r="B261">
        <v>259</v>
      </c>
      <c r="C261" s="35">
        <f t="shared" ref="C261:C324" si="109">IF(AB260&gt;0,C260-1000,C260)</f>
        <v>0</v>
      </c>
      <c r="D261" s="46">
        <f>IF(AB260&gt;0,ROUND(PMT(EvalSheet!$F$92/12,EvalSheet!$F$96*12,-C261),5),0)</f>
        <v>0</v>
      </c>
      <c r="E261" s="6">
        <f t="shared" ref="E261:E324" si="110">IF(AB260&gt;0,ROUND(C261*$E$1/1000,2),0)</f>
        <v>0</v>
      </c>
      <c r="F261" s="2">
        <f t="shared" si="96"/>
        <v>0</v>
      </c>
      <c r="G261" s="80">
        <f t="shared" si="97"/>
        <v>0</v>
      </c>
      <c r="H261" s="79">
        <f t="shared" si="98"/>
        <v>0</v>
      </c>
      <c r="I261" s="80">
        <f t="shared" si="99"/>
        <v>0</v>
      </c>
      <c r="J261" s="80">
        <f t="shared" si="100"/>
        <v>0</v>
      </c>
      <c r="K261" s="6">
        <f t="shared" ref="K261:K324" si="111">IF(AB260&gt;0,ROUND($D$1*$K$1,2),0)</f>
        <v>0</v>
      </c>
      <c r="L261" s="7">
        <v>0</v>
      </c>
      <c r="M261" s="7">
        <f t="shared" ref="M261:M324" si="112">IF(AB260&gt;0,ROUND($D$1*$M$1,0),0)</f>
        <v>0</v>
      </c>
      <c r="N261" s="7">
        <f t="shared" ref="N261:N324" si="113">IF(AB260&gt;0,ROUND($D$1*$N$1,2),0)</f>
        <v>0</v>
      </c>
      <c r="O261" s="7">
        <f t="shared" ref="O261:O324" si="114">IF(AB260&gt;0,ROUND($D$1*$O$1,2),0)</f>
        <v>0</v>
      </c>
      <c r="P261" s="7">
        <f t="shared" ref="P261:P324" si="115">IF(AB260&gt;0,ROUND($D$1*$P$1,2),0)</f>
        <v>0</v>
      </c>
      <c r="Q261" s="6">
        <f t="shared" ref="Q261:Q324" si="116">IF(AB260&gt;0,K261+SUM(M261:P261),0)</f>
        <v>0</v>
      </c>
      <c r="R261" s="7">
        <f t="shared" ref="R261:R324" si="117">IF(AB260&gt;0,ROUND(Q261/12,2),0)</f>
        <v>0</v>
      </c>
      <c r="S261" s="2">
        <f t="shared" si="101"/>
        <v>0</v>
      </c>
      <c r="T261" s="80">
        <f t="shared" si="102"/>
        <v>0</v>
      </c>
      <c r="U261" s="79">
        <f t="shared" si="103"/>
        <v>0</v>
      </c>
      <c r="V261" s="80">
        <f t="shared" si="104"/>
        <v>0</v>
      </c>
      <c r="W261" s="80">
        <f t="shared" si="105"/>
        <v>0</v>
      </c>
      <c r="X261">
        <f t="shared" ref="X261:X324" si="118">IF(AB260&gt;0,X260,0)</f>
        <v>0</v>
      </c>
      <c r="Y261" s="35">
        <f t="shared" si="106"/>
        <v>0</v>
      </c>
      <c r="Z261" s="35">
        <f t="shared" si="107"/>
        <v>0</v>
      </c>
      <c r="AA261" s="42">
        <f t="shared" ref="AA261:AA324" si="119">IF(AB260&gt;0,AA260,0)</f>
        <v>0</v>
      </c>
      <c r="AB261" s="42">
        <f t="shared" si="108"/>
        <v>0</v>
      </c>
    </row>
    <row r="262" spans="2:28" x14ac:dyDescent="0.25">
      <c r="B262">
        <v>260</v>
      </c>
      <c r="C262" s="35">
        <f t="shared" si="109"/>
        <v>0</v>
      </c>
      <c r="D262" s="46">
        <f>IF(AB261&gt;0,ROUND(PMT(EvalSheet!$F$92/12,EvalSheet!$F$96*12,-C262),5),0)</f>
        <v>0</v>
      </c>
      <c r="E262" s="6">
        <f t="shared" si="110"/>
        <v>0</v>
      </c>
      <c r="F262" s="2">
        <f t="shared" si="96"/>
        <v>0</v>
      </c>
      <c r="G262" s="80">
        <f t="shared" si="97"/>
        <v>0</v>
      </c>
      <c r="H262" s="79">
        <f t="shared" si="98"/>
        <v>0</v>
      </c>
      <c r="I262" s="80">
        <f t="shared" si="99"/>
        <v>0</v>
      </c>
      <c r="J262" s="80">
        <f t="shared" si="100"/>
        <v>0</v>
      </c>
      <c r="K262" s="6">
        <f t="shared" si="111"/>
        <v>0</v>
      </c>
      <c r="L262" s="7">
        <v>0</v>
      </c>
      <c r="M262" s="7">
        <f t="shared" si="112"/>
        <v>0</v>
      </c>
      <c r="N262" s="7">
        <f t="shared" si="113"/>
        <v>0</v>
      </c>
      <c r="O262" s="7">
        <f t="shared" si="114"/>
        <v>0</v>
      </c>
      <c r="P262" s="7">
        <f t="shared" si="115"/>
        <v>0</v>
      </c>
      <c r="Q262" s="6">
        <f t="shared" si="116"/>
        <v>0</v>
      </c>
      <c r="R262" s="7">
        <f t="shared" si="117"/>
        <v>0</v>
      </c>
      <c r="S262" s="2">
        <f t="shared" si="101"/>
        <v>0</v>
      </c>
      <c r="T262" s="80">
        <f t="shared" si="102"/>
        <v>0</v>
      </c>
      <c r="U262" s="79">
        <f t="shared" si="103"/>
        <v>0</v>
      </c>
      <c r="V262" s="80">
        <f t="shared" si="104"/>
        <v>0</v>
      </c>
      <c r="W262" s="80">
        <f t="shared" si="105"/>
        <v>0</v>
      </c>
      <c r="X262">
        <f t="shared" si="118"/>
        <v>0</v>
      </c>
      <c r="Y262" s="35">
        <f t="shared" si="106"/>
        <v>0</v>
      </c>
      <c r="Z262" s="35">
        <f t="shared" si="107"/>
        <v>0</v>
      </c>
      <c r="AA262" s="42">
        <f t="shared" si="119"/>
        <v>0</v>
      </c>
      <c r="AB262" s="42">
        <f t="shared" si="108"/>
        <v>0</v>
      </c>
    </row>
    <row r="263" spans="2:28" x14ac:dyDescent="0.25">
      <c r="B263">
        <v>261</v>
      </c>
      <c r="C263" s="35">
        <f t="shared" si="109"/>
        <v>0</v>
      </c>
      <c r="D263" s="46">
        <f>IF(AB262&gt;0,ROUND(PMT(EvalSheet!$F$92/12,EvalSheet!$F$96*12,-C263),5),0)</f>
        <v>0</v>
      </c>
      <c r="E263" s="6">
        <f t="shared" si="110"/>
        <v>0</v>
      </c>
      <c r="F263" s="2">
        <f t="shared" si="96"/>
        <v>0</v>
      </c>
      <c r="G263" s="80">
        <f t="shared" si="97"/>
        <v>0</v>
      </c>
      <c r="H263" s="79">
        <f t="shared" si="98"/>
        <v>0</v>
      </c>
      <c r="I263" s="80">
        <f t="shared" si="99"/>
        <v>0</v>
      </c>
      <c r="J263" s="80">
        <f t="shared" si="100"/>
        <v>0</v>
      </c>
      <c r="K263" s="6">
        <f t="shared" si="111"/>
        <v>0</v>
      </c>
      <c r="L263" s="7">
        <v>0</v>
      </c>
      <c r="M263" s="7">
        <f t="shared" si="112"/>
        <v>0</v>
      </c>
      <c r="N263" s="7">
        <f t="shared" si="113"/>
        <v>0</v>
      </c>
      <c r="O263" s="7">
        <f t="shared" si="114"/>
        <v>0</v>
      </c>
      <c r="P263" s="7">
        <f t="shared" si="115"/>
        <v>0</v>
      </c>
      <c r="Q263" s="6">
        <f t="shared" si="116"/>
        <v>0</v>
      </c>
      <c r="R263" s="7">
        <f t="shared" si="117"/>
        <v>0</v>
      </c>
      <c r="S263" s="2">
        <f t="shared" si="101"/>
        <v>0</v>
      </c>
      <c r="T263" s="80">
        <f t="shared" si="102"/>
        <v>0</v>
      </c>
      <c r="U263" s="79">
        <f t="shared" si="103"/>
        <v>0</v>
      </c>
      <c r="V263" s="80">
        <f t="shared" si="104"/>
        <v>0</v>
      </c>
      <c r="W263" s="80">
        <f t="shared" si="105"/>
        <v>0</v>
      </c>
      <c r="X263">
        <f t="shared" si="118"/>
        <v>0</v>
      </c>
      <c r="Y263" s="35">
        <f t="shared" si="106"/>
        <v>0</v>
      </c>
      <c r="Z263" s="35">
        <f t="shared" si="107"/>
        <v>0</v>
      </c>
      <c r="AA263" s="42">
        <f t="shared" si="119"/>
        <v>0</v>
      </c>
      <c r="AB263" s="42">
        <f t="shared" si="108"/>
        <v>0</v>
      </c>
    </row>
    <row r="264" spans="2:28" x14ac:dyDescent="0.25">
      <c r="B264">
        <v>262</v>
      </c>
      <c r="C264" s="35">
        <f t="shared" si="109"/>
        <v>0</v>
      </c>
      <c r="D264" s="46">
        <f>IF(AB263&gt;0,ROUND(PMT(EvalSheet!$F$92/12,EvalSheet!$F$96*12,-C264),5),0)</f>
        <v>0</v>
      </c>
      <c r="E264" s="6">
        <f t="shared" si="110"/>
        <v>0</v>
      </c>
      <c r="F264" s="2">
        <f t="shared" si="96"/>
        <v>0</v>
      </c>
      <c r="G264" s="80">
        <f t="shared" si="97"/>
        <v>0</v>
      </c>
      <c r="H264" s="79">
        <f t="shared" si="98"/>
        <v>0</v>
      </c>
      <c r="I264" s="80">
        <f t="shared" si="99"/>
        <v>0</v>
      </c>
      <c r="J264" s="80">
        <f t="shared" si="100"/>
        <v>0</v>
      </c>
      <c r="K264" s="6">
        <f t="shared" si="111"/>
        <v>0</v>
      </c>
      <c r="L264" s="7">
        <v>0</v>
      </c>
      <c r="M264" s="7">
        <f t="shared" si="112"/>
        <v>0</v>
      </c>
      <c r="N264" s="7">
        <f t="shared" si="113"/>
        <v>0</v>
      </c>
      <c r="O264" s="7">
        <f t="shared" si="114"/>
        <v>0</v>
      </c>
      <c r="P264" s="7">
        <f t="shared" si="115"/>
        <v>0</v>
      </c>
      <c r="Q264" s="6">
        <f t="shared" si="116"/>
        <v>0</v>
      </c>
      <c r="R264" s="7">
        <f t="shared" si="117"/>
        <v>0</v>
      </c>
      <c r="S264" s="2">
        <f t="shared" si="101"/>
        <v>0</v>
      </c>
      <c r="T264" s="80">
        <f t="shared" si="102"/>
        <v>0</v>
      </c>
      <c r="U264" s="79">
        <f t="shared" si="103"/>
        <v>0</v>
      </c>
      <c r="V264" s="80">
        <f t="shared" si="104"/>
        <v>0</v>
      </c>
      <c r="W264" s="80">
        <f t="shared" si="105"/>
        <v>0</v>
      </c>
      <c r="X264">
        <f t="shared" si="118"/>
        <v>0</v>
      </c>
      <c r="Y264" s="35">
        <f t="shared" si="106"/>
        <v>0</v>
      </c>
      <c r="Z264" s="35">
        <f t="shared" si="107"/>
        <v>0</v>
      </c>
      <c r="AA264" s="42">
        <f t="shared" si="119"/>
        <v>0</v>
      </c>
      <c r="AB264" s="42">
        <f t="shared" si="108"/>
        <v>0</v>
      </c>
    </row>
    <row r="265" spans="2:28" x14ac:dyDescent="0.25">
      <c r="B265">
        <v>263</v>
      </c>
      <c r="C265" s="35">
        <f t="shared" si="109"/>
        <v>0</v>
      </c>
      <c r="D265" s="46">
        <f>IF(AB264&gt;0,ROUND(PMT(EvalSheet!$F$92/12,EvalSheet!$F$96*12,-C265),5),0)</f>
        <v>0</v>
      </c>
      <c r="E265" s="6">
        <f t="shared" si="110"/>
        <v>0</v>
      </c>
      <c r="F265" s="2">
        <f t="shared" si="96"/>
        <v>0</v>
      </c>
      <c r="G265" s="80">
        <f t="shared" si="97"/>
        <v>0</v>
      </c>
      <c r="H265" s="79">
        <f t="shared" si="98"/>
        <v>0</v>
      </c>
      <c r="I265" s="80">
        <f t="shared" si="99"/>
        <v>0</v>
      </c>
      <c r="J265" s="80">
        <f t="shared" si="100"/>
        <v>0</v>
      </c>
      <c r="K265" s="6">
        <f t="shared" si="111"/>
        <v>0</v>
      </c>
      <c r="L265" s="7">
        <v>0</v>
      </c>
      <c r="M265" s="7">
        <f t="shared" si="112"/>
        <v>0</v>
      </c>
      <c r="N265" s="7">
        <f t="shared" si="113"/>
        <v>0</v>
      </c>
      <c r="O265" s="7">
        <f t="shared" si="114"/>
        <v>0</v>
      </c>
      <c r="P265" s="7">
        <f t="shared" si="115"/>
        <v>0</v>
      </c>
      <c r="Q265" s="6">
        <f t="shared" si="116"/>
        <v>0</v>
      </c>
      <c r="R265" s="7">
        <f t="shared" si="117"/>
        <v>0</v>
      </c>
      <c r="S265" s="2">
        <f t="shared" si="101"/>
        <v>0</v>
      </c>
      <c r="T265" s="80">
        <f t="shared" si="102"/>
        <v>0</v>
      </c>
      <c r="U265" s="79">
        <f t="shared" si="103"/>
        <v>0</v>
      </c>
      <c r="V265" s="80">
        <f t="shared" si="104"/>
        <v>0</v>
      </c>
      <c r="W265" s="80">
        <f t="shared" si="105"/>
        <v>0</v>
      </c>
      <c r="X265">
        <f t="shared" si="118"/>
        <v>0</v>
      </c>
      <c r="Y265" s="35">
        <f t="shared" si="106"/>
        <v>0</v>
      </c>
      <c r="Z265" s="35">
        <f t="shared" si="107"/>
        <v>0</v>
      </c>
      <c r="AA265" s="42">
        <f t="shared" si="119"/>
        <v>0</v>
      </c>
      <c r="AB265" s="42">
        <f t="shared" si="108"/>
        <v>0</v>
      </c>
    </row>
    <row r="266" spans="2:28" x14ac:dyDescent="0.25">
      <c r="B266">
        <v>264</v>
      </c>
      <c r="C266" s="35">
        <f t="shared" si="109"/>
        <v>0</v>
      </c>
      <c r="D266" s="46">
        <f>IF(AB265&gt;0,ROUND(PMT(EvalSheet!$F$92/12,EvalSheet!$F$96*12,-C266),5),0)</f>
        <v>0</v>
      </c>
      <c r="E266" s="6">
        <f t="shared" si="110"/>
        <v>0</v>
      </c>
      <c r="F266" s="2">
        <f t="shared" si="96"/>
        <v>0</v>
      </c>
      <c r="G266" s="80">
        <f t="shared" si="97"/>
        <v>0</v>
      </c>
      <c r="H266" s="79">
        <f t="shared" si="98"/>
        <v>0</v>
      </c>
      <c r="I266" s="80">
        <f t="shared" si="99"/>
        <v>0</v>
      </c>
      <c r="J266" s="80">
        <f t="shared" si="100"/>
        <v>0</v>
      </c>
      <c r="K266" s="6">
        <f t="shared" si="111"/>
        <v>0</v>
      </c>
      <c r="L266" s="7">
        <v>0</v>
      </c>
      <c r="M266" s="7">
        <f t="shared" si="112"/>
        <v>0</v>
      </c>
      <c r="N266" s="7">
        <f t="shared" si="113"/>
        <v>0</v>
      </c>
      <c r="O266" s="7">
        <f t="shared" si="114"/>
        <v>0</v>
      </c>
      <c r="P266" s="7">
        <f t="shared" si="115"/>
        <v>0</v>
      </c>
      <c r="Q266" s="6">
        <f t="shared" si="116"/>
        <v>0</v>
      </c>
      <c r="R266" s="7">
        <f t="shared" si="117"/>
        <v>0</v>
      </c>
      <c r="S266" s="2">
        <f t="shared" si="101"/>
        <v>0</v>
      </c>
      <c r="T266" s="80">
        <f t="shared" si="102"/>
        <v>0</v>
      </c>
      <c r="U266" s="79">
        <f t="shared" si="103"/>
        <v>0</v>
      </c>
      <c r="V266" s="80">
        <f t="shared" si="104"/>
        <v>0</v>
      </c>
      <c r="W266" s="80">
        <f t="shared" si="105"/>
        <v>0</v>
      </c>
      <c r="X266">
        <f t="shared" si="118"/>
        <v>0</v>
      </c>
      <c r="Y266" s="35">
        <f t="shared" si="106"/>
        <v>0</v>
      </c>
      <c r="Z266" s="35">
        <f t="shared" si="107"/>
        <v>0</v>
      </c>
      <c r="AA266" s="42">
        <f t="shared" si="119"/>
        <v>0</v>
      </c>
      <c r="AB266" s="42">
        <f t="shared" si="108"/>
        <v>0</v>
      </c>
    </row>
    <row r="267" spans="2:28" x14ac:dyDescent="0.25">
      <c r="B267">
        <v>265</v>
      </c>
      <c r="C267" s="35">
        <f t="shared" si="109"/>
        <v>0</v>
      </c>
      <c r="D267" s="46">
        <f>IF(AB266&gt;0,ROUND(PMT(EvalSheet!$F$92/12,EvalSheet!$F$96*12,-C267),5),0)</f>
        <v>0</v>
      </c>
      <c r="E267" s="6">
        <f t="shared" si="110"/>
        <v>0</v>
      </c>
      <c r="F267" s="2">
        <f t="shared" si="96"/>
        <v>0</v>
      </c>
      <c r="G267" s="80">
        <f t="shared" si="97"/>
        <v>0</v>
      </c>
      <c r="H267" s="79">
        <f t="shared" si="98"/>
        <v>0</v>
      </c>
      <c r="I267" s="80">
        <f t="shared" si="99"/>
        <v>0</v>
      </c>
      <c r="J267" s="80">
        <f t="shared" si="100"/>
        <v>0</v>
      </c>
      <c r="K267" s="6">
        <f t="shared" si="111"/>
        <v>0</v>
      </c>
      <c r="L267" s="7">
        <v>0</v>
      </c>
      <c r="M267" s="7">
        <f t="shared" si="112"/>
        <v>0</v>
      </c>
      <c r="N267" s="7">
        <f t="shared" si="113"/>
        <v>0</v>
      </c>
      <c r="O267" s="7">
        <f t="shared" si="114"/>
        <v>0</v>
      </c>
      <c r="P267" s="7">
        <f t="shared" si="115"/>
        <v>0</v>
      </c>
      <c r="Q267" s="6">
        <f t="shared" si="116"/>
        <v>0</v>
      </c>
      <c r="R267" s="7">
        <f t="shared" si="117"/>
        <v>0</v>
      </c>
      <c r="S267" s="2">
        <f t="shared" si="101"/>
        <v>0</v>
      </c>
      <c r="T267" s="80">
        <f t="shared" si="102"/>
        <v>0</v>
      </c>
      <c r="U267" s="79">
        <f t="shared" si="103"/>
        <v>0</v>
      </c>
      <c r="V267" s="80">
        <f t="shared" si="104"/>
        <v>0</v>
      </c>
      <c r="W267" s="80">
        <f t="shared" si="105"/>
        <v>0</v>
      </c>
      <c r="X267">
        <f t="shared" si="118"/>
        <v>0</v>
      </c>
      <c r="Y267" s="35">
        <f t="shared" si="106"/>
        <v>0</v>
      </c>
      <c r="Z267" s="35">
        <f t="shared" si="107"/>
        <v>0</v>
      </c>
      <c r="AA267" s="42">
        <f t="shared" si="119"/>
        <v>0</v>
      </c>
      <c r="AB267" s="42">
        <f t="shared" si="108"/>
        <v>0</v>
      </c>
    </row>
    <row r="268" spans="2:28" x14ac:dyDescent="0.25">
      <c r="B268">
        <v>266</v>
      </c>
      <c r="C268" s="35">
        <f t="shared" si="109"/>
        <v>0</v>
      </c>
      <c r="D268" s="46">
        <f>IF(AB267&gt;0,ROUND(PMT(EvalSheet!$F$92/12,EvalSheet!$F$96*12,-C268),5),0)</f>
        <v>0</v>
      </c>
      <c r="E268" s="6">
        <f t="shared" si="110"/>
        <v>0</v>
      </c>
      <c r="F268" s="2">
        <f t="shared" si="96"/>
        <v>0</v>
      </c>
      <c r="G268" s="80">
        <f t="shared" si="97"/>
        <v>0</v>
      </c>
      <c r="H268" s="79">
        <f t="shared" si="98"/>
        <v>0</v>
      </c>
      <c r="I268" s="80">
        <f t="shared" si="99"/>
        <v>0</v>
      </c>
      <c r="J268" s="80">
        <f t="shared" si="100"/>
        <v>0</v>
      </c>
      <c r="K268" s="6">
        <f t="shared" si="111"/>
        <v>0</v>
      </c>
      <c r="L268" s="7">
        <v>0</v>
      </c>
      <c r="M268" s="7">
        <f t="shared" si="112"/>
        <v>0</v>
      </c>
      <c r="N268" s="7">
        <f t="shared" si="113"/>
        <v>0</v>
      </c>
      <c r="O268" s="7">
        <f t="shared" si="114"/>
        <v>0</v>
      </c>
      <c r="P268" s="7">
        <f t="shared" si="115"/>
        <v>0</v>
      </c>
      <c r="Q268" s="6">
        <f t="shared" si="116"/>
        <v>0</v>
      </c>
      <c r="R268" s="7">
        <f t="shared" si="117"/>
        <v>0</v>
      </c>
      <c r="S268" s="2">
        <f t="shared" si="101"/>
        <v>0</v>
      </c>
      <c r="T268" s="80">
        <f t="shared" si="102"/>
        <v>0</v>
      </c>
      <c r="U268" s="79">
        <f t="shared" si="103"/>
        <v>0</v>
      </c>
      <c r="V268" s="80">
        <f t="shared" si="104"/>
        <v>0</v>
      </c>
      <c r="W268" s="80">
        <f t="shared" si="105"/>
        <v>0</v>
      </c>
      <c r="X268">
        <f t="shared" si="118"/>
        <v>0</v>
      </c>
      <c r="Y268" s="35">
        <f t="shared" si="106"/>
        <v>0</v>
      </c>
      <c r="Z268" s="35">
        <f t="shared" si="107"/>
        <v>0</v>
      </c>
      <c r="AA268" s="42">
        <f t="shared" si="119"/>
        <v>0</v>
      </c>
      <c r="AB268" s="42">
        <f t="shared" si="108"/>
        <v>0</v>
      </c>
    </row>
    <row r="269" spans="2:28" x14ac:dyDescent="0.25">
      <c r="B269">
        <v>267</v>
      </c>
      <c r="C269" s="35">
        <f t="shared" si="109"/>
        <v>0</v>
      </c>
      <c r="D269" s="46">
        <f>IF(AB268&gt;0,ROUND(PMT(EvalSheet!$F$92/12,EvalSheet!$F$96*12,-C269),5),0)</f>
        <v>0</v>
      </c>
      <c r="E269" s="6">
        <f t="shared" si="110"/>
        <v>0</v>
      </c>
      <c r="F269" s="2">
        <f t="shared" si="96"/>
        <v>0</v>
      </c>
      <c r="G269" s="80">
        <f t="shared" si="97"/>
        <v>0</v>
      </c>
      <c r="H269" s="79">
        <f t="shared" si="98"/>
        <v>0</v>
      </c>
      <c r="I269" s="80">
        <f t="shared" si="99"/>
        <v>0</v>
      </c>
      <c r="J269" s="80">
        <f t="shared" si="100"/>
        <v>0</v>
      </c>
      <c r="K269" s="6">
        <f t="shared" si="111"/>
        <v>0</v>
      </c>
      <c r="L269" s="7">
        <v>0</v>
      </c>
      <c r="M269" s="7">
        <f t="shared" si="112"/>
        <v>0</v>
      </c>
      <c r="N269" s="7">
        <f t="shared" si="113"/>
        <v>0</v>
      </c>
      <c r="O269" s="7">
        <f t="shared" si="114"/>
        <v>0</v>
      </c>
      <c r="P269" s="7">
        <f t="shared" si="115"/>
        <v>0</v>
      </c>
      <c r="Q269" s="6">
        <f t="shared" si="116"/>
        <v>0</v>
      </c>
      <c r="R269" s="7">
        <f t="shared" si="117"/>
        <v>0</v>
      </c>
      <c r="S269" s="2">
        <f t="shared" si="101"/>
        <v>0</v>
      </c>
      <c r="T269" s="80">
        <f t="shared" si="102"/>
        <v>0</v>
      </c>
      <c r="U269" s="79">
        <f t="shared" si="103"/>
        <v>0</v>
      </c>
      <c r="V269" s="80">
        <f t="shared" si="104"/>
        <v>0</v>
      </c>
      <c r="W269" s="80">
        <f t="shared" si="105"/>
        <v>0</v>
      </c>
      <c r="X269">
        <f t="shared" si="118"/>
        <v>0</v>
      </c>
      <c r="Y269" s="35">
        <f t="shared" si="106"/>
        <v>0</v>
      </c>
      <c r="Z269" s="35">
        <f t="shared" si="107"/>
        <v>0</v>
      </c>
      <c r="AA269" s="42">
        <f t="shared" si="119"/>
        <v>0</v>
      </c>
      <c r="AB269" s="42">
        <f t="shared" si="108"/>
        <v>0</v>
      </c>
    </row>
    <row r="270" spans="2:28" x14ac:dyDescent="0.25">
      <c r="B270">
        <v>268</v>
      </c>
      <c r="C270" s="35">
        <f t="shared" si="109"/>
        <v>0</v>
      </c>
      <c r="D270" s="46">
        <f>IF(AB269&gt;0,ROUND(PMT(EvalSheet!$F$92/12,EvalSheet!$F$96*12,-C270),5),0)</f>
        <v>0</v>
      </c>
      <c r="E270" s="6">
        <f t="shared" si="110"/>
        <v>0</v>
      </c>
      <c r="F270" s="2">
        <f t="shared" si="96"/>
        <v>0</v>
      </c>
      <c r="G270" s="80">
        <f t="shared" si="97"/>
        <v>0</v>
      </c>
      <c r="H270" s="79">
        <f t="shared" si="98"/>
        <v>0</v>
      </c>
      <c r="I270" s="80">
        <f t="shared" si="99"/>
        <v>0</v>
      </c>
      <c r="J270" s="80">
        <f t="shared" si="100"/>
        <v>0</v>
      </c>
      <c r="K270" s="6">
        <f t="shared" si="111"/>
        <v>0</v>
      </c>
      <c r="L270" s="7">
        <v>0</v>
      </c>
      <c r="M270" s="7">
        <f t="shared" si="112"/>
        <v>0</v>
      </c>
      <c r="N270" s="7">
        <f t="shared" si="113"/>
        <v>0</v>
      </c>
      <c r="O270" s="7">
        <f t="shared" si="114"/>
        <v>0</v>
      </c>
      <c r="P270" s="7">
        <f t="shared" si="115"/>
        <v>0</v>
      </c>
      <c r="Q270" s="6">
        <f t="shared" si="116"/>
        <v>0</v>
      </c>
      <c r="R270" s="7">
        <f t="shared" si="117"/>
        <v>0</v>
      </c>
      <c r="S270" s="2">
        <f t="shared" si="101"/>
        <v>0</v>
      </c>
      <c r="T270" s="80">
        <f t="shared" si="102"/>
        <v>0</v>
      </c>
      <c r="U270" s="79">
        <f t="shared" si="103"/>
        <v>0</v>
      </c>
      <c r="V270" s="80">
        <f t="shared" si="104"/>
        <v>0</v>
      </c>
      <c r="W270" s="80">
        <f t="shared" si="105"/>
        <v>0</v>
      </c>
      <c r="X270">
        <f t="shared" si="118"/>
        <v>0</v>
      </c>
      <c r="Y270" s="35">
        <f t="shared" si="106"/>
        <v>0</v>
      </c>
      <c r="Z270" s="35">
        <f t="shared" si="107"/>
        <v>0</v>
      </c>
      <c r="AA270" s="42">
        <f t="shared" si="119"/>
        <v>0</v>
      </c>
      <c r="AB270" s="42">
        <f t="shared" si="108"/>
        <v>0</v>
      </c>
    </row>
    <row r="271" spans="2:28" x14ac:dyDescent="0.25">
      <c r="B271">
        <v>269</v>
      </c>
      <c r="C271" s="35">
        <f t="shared" si="109"/>
        <v>0</v>
      </c>
      <c r="D271" s="46">
        <f>IF(AB270&gt;0,ROUND(PMT(EvalSheet!$F$92/12,EvalSheet!$F$96*12,-C271),5),0)</f>
        <v>0</v>
      </c>
      <c r="E271" s="6">
        <f t="shared" si="110"/>
        <v>0</v>
      </c>
      <c r="F271" s="2">
        <f t="shared" si="96"/>
        <v>0</v>
      </c>
      <c r="G271" s="80">
        <f t="shared" si="97"/>
        <v>0</v>
      </c>
      <c r="H271" s="79">
        <f t="shared" si="98"/>
        <v>0</v>
      </c>
      <c r="I271" s="80">
        <f t="shared" si="99"/>
        <v>0</v>
      </c>
      <c r="J271" s="80">
        <f t="shared" si="100"/>
        <v>0</v>
      </c>
      <c r="K271" s="6">
        <f t="shared" si="111"/>
        <v>0</v>
      </c>
      <c r="L271" s="7">
        <v>0</v>
      </c>
      <c r="M271" s="7">
        <f t="shared" si="112"/>
        <v>0</v>
      </c>
      <c r="N271" s="7">
        <f t="shared" si="113"/>
        <v>0</v>
      </c>
      <c r="O271" s="7">
        <f t="shared" si="114"/>
        <v>0</v>
      </c>
      <c r="P271" s="7">
        <f t="shared" si="115"/>
        <v>0</v>
      </c>
      <c r="Q271" s="6">
        <f t="shared" si="116"/>
        <v>0</v>
      </c>
      <c r="R271" s="7">
        <f t="shared" si="117"/>
        <v>0</v>
      </c>
      <c r="S271" s="2">
        <f t="shared" si="101"/>
        <v>0</v>
      </c>
      <c r="T271" s="80">
        <f t="shared" si="102"/>
        <v>0</v>
      </c>
      <c r="U271" s="79">
        <f t="shared" si="103"/>
        <v>0</v>
      </c>
      <c r="V271" s="80">
        <f t="shared" si="104"/>
        <v>0</v>
      </c>
      <c r="W271" s="80">
        <f t="shared" si="105"/>
        <v>0</v>
      </c>
      <c r="X271">
        <f t="shared" si="118"/>
        <v>0</v>
      </c>
      <c r="Y271" s="35">
        <f t="shared" si="106"/>
        <v>0</v>
      </c>
      <c r="Z271" s="35">
        <f t="shared" si="107"/>
        <v>0</v>
      </c>
      <c r="AA271" s="42">
        <f t="shared" si="119"/>
        <v>0</v>
      </c>
      <c r="AB271" s="42">
        <f t="shared" si="108"/>
        <v>0</v>
      </c>
    </row>
    <row r="272" spans="2:28" x14ac:dyDescent="0.25">
      <c r="B272">
        <v>270</v>
      </c>
      <c r="C272" s="35">
        <f t="shared" si="109"/>
        <v>0</v>
      </c>
      <c r="D272" s="46">
        <f>IF(AB271&gt;0,ROUND(PMT(EvalSheet!$F$92/12,EvalSheet!$F$96*12,-C272),5),0)</f>
        <v>0</v>
      </c>
      <c r="E272" s="6">
        <f t="shared" si="110"/>
        <v>0</v>
      </c>
      <c r="F272" s="2">
        <f t="shared" si="96"/>
        <v>0</v>
      </c>
      <c r="G272" s="80">
        <f t="shared" si="97"/>
        <v>0</v>
      </c>
      <c r="H272" s="79">
        <f t="shared" si="98"/>
        <v>0</v>
      </c>
      <c r="I272" s="80">
        <f t="shared" si="99"/>
        <v>0</v>
      </c>
      <c r="J272" s="80">
        <f t="shared" si="100"/>
        <v>0</v>
      </c>
      <c r="K272" s="6">
        <f t="shared" si="111"/>
        <v>0</v>
      </c>
      <c r="L272" s="7">
        <v>0</v>
      </c>
      <c r="M272" s="7">
        <f t="shared" si="112"/>
        <v>0</v>
      </c>
      <c r="N272" s="7">
        <f t="shared" si="113"/>
        <v>0</v>
      </c>
      <c r="O272" s="7">
        <f t="shared" si="114"/>
        <v>0</v>
      </c>
      <c r="P272" s="7">
        <f t="shared" si="115"/>
        <v>0</v>
      </c>
      <c r="Q272" s="6">
        <f t="shared" si="116"/>
        <v>0</v>
      </c>
      <c r="R272" s="7">
        <f t="shared" si="117"/>
        <v>0</v>
      </c>
      <c r="S272" s="2">
        <f t="shared" si="101"/>
        <v>0</v>
      </c>
      <c r="T272" s="80">
        <f t="shared" si="102"/>
        <v>0</v>
      </c>
      <c r="U272" s="79">
        <f t="shared" si="103"/>
        <v>0</v>
      </c>
      <c r="V272" s="80">
        <f t="shared" si="104"/>
        <v>0</v>
      </c>
      <c r="W272" s="80">
        <f t="shared" si="105"/>
        <v>0</v>
      </c>
      <c r="X272">
        <f t="shared" si="118"/>
        <v>0</v>
      </c>
      <c r="Y272" s="35">
        <f t="shared" si="106"/>
        <v>0</v>
      </c>
      <c r="Z272" s="35">
        <f t="shared" si="107"/>
        <v>0</v>
      </c>
      <c r="AA272" s="42">
        <f t="shared" si="119"/>
        <v>0</v>
      </c>
      <c r="AB272" s="42">
        <f t="shared" si="108"/>
        <v>0</v>
      </c>
    </row>
    <row r="273" spans="2:28" x14ac:dyDescent="0.25">
      <c r="B273">
        <v>271</v>
      </c>
      <c r="C273" s="35">
        <f t="shared" si="109"/>
        <v>0</v>
      </c>
      <c r="D273" s="46">
        <f>IF(AB272&gt;0,ROUND(PMT(EvalSheet!$F$92/12,EvalSheet!$F$96*12,-C273),5),0)</f>
        <v>0</v>
      </c>
      <c r="E273" s="6">
        <f t="shared" si="110"/>
        <v>0</v>
      </c>
      <c r="F273" s="2">
        <f t="shared" si="96"/>
        <v>0</v>
      </c>
      <c r="G273" s="80">
        <f t="shared" si="97"/>
        <v>0</v>
      </c>
      <c r="H273" s="79">
        <f t="shared" si="98"/>
        <v>0</v>
      </c>
      <c r="I273" s="80">
        <f t="shared" si="99"/>
        <v>0</v>
      </c>
      <c r="J273" s="80">
        <f t="shared" si="100"/>
        <v>0</v>
      </c>
      <c r="K273" s="6">
        <f t="shared" si="111"/>
        <v>0</v>
      </c>
      <c r="L273" s="7">
        <v>0</v>
      </c>
      <c r="M273" s="7">
        <f t="shared" si="112"/>
        <v>0</v>
      </c>
      <c r="N273" s="7">
        <f t="shared" si="113"/>
        <v>0</v>
      </c>
      <c r="O273" s="7">
        <f t="shared" si="114"/>
        <v>0</v>
      </c>
      <c r="P273" s="7">
        <f t="shared" si="115"/>
        <v>0</v>
      </c>
      <c r="Q273" s="6">
        <f t="shared" si="116"/>
        <v>0</v>
      </c>
      <c r="R273" s="7">
        <f t="shared" si="117"/>
        <v>0</v>
      </c>
      <c r="S273" s="2">
        <f t="shared" si="101"/>
        <v>0</v>
      </c>
      <c r="T273" s="80">
        <f t="shared" si="102"/>
        <v>0</v>
      </c>
      <c r="U273" s="79">
        <f t="shared" si="103"/>
        <v>0</v>
      </c>
      <c r="V273" s="80">
        <f t="shared" si="104"/>
        <v>0</v>
      </c>
      <c r="W273" s="80">
        <f t="shared" si="105"/>
        <v>0</v>
      </c>
      <c r="X273">
        <f t="shared" si="118"/>
        <v>0</v>
      </c>
      <c r="Y273" s="35">
        <f t="shared" si="106"/>
        <v>0</v>
      </c>
      <c r="Z273" s="35">
        <f t="shared" si="107"/>
        <v>0</v>
      </c>
      <c r="AA273" s="42">
        <f t="shared" si="119"/>
        <v>0</v>
      </c>
      <c r="AB273" s="42">
        <f t="shared" si="108"/>
        <v>0</v>
      </c>
    </row>
    <row r="274" spans="2:28" x14ac:dyDescent="0.25">
      <c r="B274">
        <v>272</v>
      </c>
      <c r="C274" s="35">
        <f t="shared" si="109"/>
        <v>0</v>
      </c>
      <c r="D274" s="46">
        <f>IF(AB273&gt;0,ROUND(PMT(EvalSheet!$F$92/12,EvalSheet!$F$96*12,-C274),5),0)</f>
        <v>0</v>
      </c>
      <c r="E274" s="6">
        <f t="shared" si="110"/>
        <v>0</v>
      </c>
      <c r="F274" s="2">
        <f t="shared" si="96"/>
        <v>0</v>
      </c>
      <c r="G274" s="80">
        <f t="shared" si="97"/>
        <v>0</v>
      </c>
      <c r="H274" s="79">
        <f t="shared" si="98"/>
        <v>0</v>
      </c>
      <c r="I274" s="80">
        <f t="shared" si="99"/>
        <v>0</v>
      </c>
      <c r="J274" s="80">
        <f t="shared" si="100"/>
        <v>0</v>
      </c>
      <c r="K274" s="6">
        <f t="shared" si="111"/>
        <v>0</v>
      </c>
      <c r="L274" s="7">
        <v>0</v>
      </c>
      <c r="M274" s="7">
        <f t="shared" si="112"/>
        <v>0</v>
      </c>
      <c r="N274" s="7">
        <f t="shared" si="113"/>
        <v>0</v>
      </c>
      <c r="O274" s="7">
        <f t="shared" si="114"/>
        <v>0</v>
      </c>
      <c r="P274" s="7">
        <f t="shared" si="115"/>
        <v>0</v>
      </c>
      <c r="Q274" s="6">
        <f t="shared" si="116"/>
        <v>0</v>
      </c>
      <c r="R274" s="7">
        <f t="shared" si="117"/>
        <v>0</v>
      </c>
      <c r="S274" s="2">
        <f t="shared" si="101"/>
        <v>0</v>
      </c>
      <c r="T274" s="80">
        <f t="shared" si="102"/>
        <v>0</v>
      </c>
      <c r="U274" s="79">
        <f t="shared" si="103"/>
        <v>0</v>
      </c>
      <c r="V274" s="80">
        <f t="shared" si="104"/>
        <v>0</v>
      </c>
      <c r="W274" s="80">
        <f t="shared" si="105"/>
        <v>0</v>
      </c>
      <c r="X274">
        <f t="shared" si="118"/>
        <v>0</v>
      </c>
      <c r="Y274" s="35">
        <f t="shared" si="106"/>
        <v>0</v>
      </c>
      <c r="Z274" s="35">
        <f t="shared" si="107"/>
        <v>0</v>
      </c>
      <c r="AA274" s="42">
        <f t="shared" si="119"/>
        <v>0</v>
      </c>
      <c r="AB274" s="42">
        <f t="shared" si="108"/>
        <v>0</v>
      </c>
    </row>
    <row r="275" spans="2:28" x14ac:dyDescent="0.25">
      <c r="B275">
        <v>273</v>
      </c>
      <c r="C275" s="35">
        <f t="shared" si="109"/>
        <v>0</v>
      </c>
      <c r="D275" s="46">
        <f>IF(AB274&gt;0,ROUND(PMT(EvalSheet!$F$92/12,EvalSheet!$F$96*12,-C275),5),0)</f>
        <v>0</v>
      </c>
      <c r="E275" s="6">
        <f t="shared" si="110"/>
        <v>0</v>
      </c>
      <c r="F275" s="2">
        <f t="shared" si="96"/>
        <v>0</v>
      </c>
      <c r="G275" s="80">
        <f t="shared" si="97"/>
        <v>0</v>
      </c>
      <c r="H275" s="79">
        <f t="shared" si="98"/>
        <v>0</v>
      </c>
      <c r="I275" s="80">
        <f t="shared" si="99"/>
        <v>0</v>
      </c>
      <c r="J275" s="80">
        <f t="shared" si="100"/>
        <v>0</v>
      </c>
      <c r="K275" s="6">
        <f t="shared" si="111"/>
        <v>0</v>
      </c>
      <c r="L275" s="7">
        <v>0</v>
      </c>
      <c r="M275" s="7">
        <f t="shared" si="112"/>
        <v>0</v>
      </c>
      <c r="N275" s="7">
        <f t="shared" si="113"/>
        <v>0</v>
      </c>
      <c r="O275" s="7">
        <f t="shared" si="114"/>
        <v>0</v>
      </c>
      <c r="P275" s="7">
        <f t="shared" si="115"/>
        <v>0</v>
      </c>
      <c r="Q275" s="6">
        <f t="shared" si="116"/>
        <v>0</v>
      </c>
      <c r="R275" s="7">
        <f t="shared" si="117"/>
        <v>0</v>
      </c>
      <c r="S275" s="2">
        <f t="shared" si="101"/>
        <v>0</v>
      </c>
      <c r="T275" s="80">
        <f t="shared" si="102"/>
        <v>0</v>
      </c>
      <c r="U275" s="79">
        <f t="shared" si="103"/>
        <v>0</v>
      </c>
      <c r="V275" s="80">
        <f t="shared" si="104"/>
        <v>0</v>
      </c>
      <c r="W275" s="80">
        <f t="shared" si="105"/>
        <v>0</v>
      </c>
      <c r="X275">
        <f t="shared" si="118"/>
        <v>0</v>
      </c>
      <c r="Y275" s="35">
        <f t="shared" si="106"/>
        <v>0</v>
      </c>
      <c r="Z275" s="35">
        <f t="shared" si="107"/>
        <v>0</v>
      </c>
      <c r="AA275" s="42">
        <f t="shared" si="119"/>
        <v>0</v>
      </c>
      <c r="AB275" s="42">
        <f t="shared" si="108"/>
        <v>0</v>
      </c>
    </row>
    <row r="276" spans="2:28" x14ac:dyDescent="0.25">
      <c r="B276">
        <v>274</v>
      </c>
      <c r="C276" s="35">
        <f t="shared" si="109"/>
        <v>0</v>
      </c>
      <c r="D276" s="46">
        <f>IF(AB275&gt;0,ROUND(PMT(EvalSheet!$F$92/12,EvalSheet!$F$96*12,-C276),5),0)</f>
        <v>0</v>
      </c>
      <c r="E276" s="6">
        <f t="shared" si="110"/>
        <v>0</v>
      </c>
      <c r="F276" s="2">
        <f t="shared" si="96"/>
        <v>0</v>
      </c>
      <c r="G276" s="80">
        <f t="shared" si="97"/>
        <v>0</v>
      </c>
      <c r="H276" s="79">
        <f t="shared" si="98"/>
        <v>0</v>
      </c>
      <c r="I276" s="80">
        <f t="shared" si="99"/>
        <v>0</v>
      </c>
      <c r="J276" s="80">
        <f t="shared" si="100"/>
        <v>0</v>
      </c>
      <c r="K276" s="6">
        <f t="shared" si="111"/>
        <v>0</v>
      </c>
      <c r="L276" s="7">
        <v>0</v>
      </c>
      <c r="M276" s="7">
        <f t="shared" si="112"/>
        <v>0</v>
      </c>
      <c r="N276" s="7">
        <f t="shared" si="113"/>
        <v>0</v>
      </c>
      <c r="O276" s="7">
        <f t="shared" si="114"/>
        <v>0</v>
      </c>
      <c r="P276" s="7">
        <f t="shared" si="115"/>
        <v>0</v>
      </c>
      <c r="Q276" s="6">
        <f t="shared" si="116"/>
        <v>0</v>
      </c>
      <c r="R276" s="7">
        <f t="shared" si="117"/>
        <v>0</v>
      </c>
      <c r="S276" s="2">
        <f t="shared" si="101"/>
        <v>0</v>
      </c>
      <c r="T276" s="80">
        <f t="shared" si="102"/>
        <v>0</v>
      </c>
      <c r="U276" s="79">
        <f t="shared" si="103"/>
        <v>0</v>
      </c>
      <c r="V276" s="80">
        <f t="shared" si="104"/>
        <v>0</v>
      </c>
      <c r="W276" s="80">
        <f t="shared" si="105"/>
        <v>0</v>
      </c>
      <c r="X276">
        <f t="shared" si="118"/>
        <v>0</v>
      </c>
      <c r="Y276" s="35">
        <f t="shared" si="106"/>
        <v>0</v>
      </c>
      <c r="Z276" s="35">
        <f t="shared" si="107"/>
        <v>0</v>
      </c>
      <c r="AA276" s="42">
        <f t="shared" si="119"/>
        <v>0</v>
      </c>
      <c r="AB276" s="42">
        <f t="shared" si="108"/>
        <v>0</v>
      </c>
    </row>
    <row r="277" spans="2:28" x14ac:dyDescent="0.25">
      <c r="B277">
        <v>275</v>
      </c>
      <c r="C277" s="35">
        <f t="shared" si="109"/>
        <v>0</v>
      </c>
      <c r="D277" s="46">
        <f>IF(AB276&gt;0,ROUND(PMT(EvalSheet!$F$92/12,EvalSheet!$F$96*12,-C277),5),0)</f>
        <v>0</v>
      </c>
      <c r="E277" s="6">
        <f t="shared" si="110"/>
        <v>0</v>
      </c>
      <c r="F277" s="2">
        <f t="shared" si="96"/>
        <v>0</v>
      </c>
      <c r="G277" s="80">
        <f t="shared" si="97"/>
        <v>0</v>
      </c>
      <c r="H277" s="79">
        <f t="shared" si="98"/>
        <v>0</v>
      </c>
      <c r="I277" s="80">
        <f t="shared" si="99"/>
        <v>0</v>
      </c>
      <c r="J277" s="80">
        <f t="shared" si="100"/>
        <v>0</v>
      </c>
      <c r="K277" s="6">
        <f t="shared" si="111"/>
        <v>0</v>
      </c>
      <c r="L277" s="7">
        <v>0</v>
      </c>
      <c r="M277" s="7">
        <f t="shared" si="112"/>
        <v>0</v>
      </c>
      <c r="N277" s="7">
        <f t="shared" si="113"/>
        <v>0</v>
      </c>
      <c r="O277" s="7">
        <f t="shared" si="114"/>
        <v>0</v>
      </c>
      <c r="P277" s="7">
        <f t="shared" si="115"/>
        <v>0</v>
      </c>
      <c r="Q277" s="6">
        <f t="shared" si="116"/>
        <v>0</v>
      </c>
      <c r="R277" s="7">
        <f t="shared" si="117"/>
        <v>0</v>
      </c>
      <c r="S277" s="2">
        <f t="shared" si="101"/>
        <v>0</v>
      </c>
      <c r="T277" s="80">
        <f t="shared" si="102"/>
        <v>0</v>
      </c>
      <c r="U277" s="79">
        <f t="shared" si="103"/>
        <v>0</v>
      </c>
      <c r="V277" s="80">
        <f t="shared" si="104"/>
        <v>0</v>
      </c>
      <c r="W277" s="80">
        <f t="shared" si="105"/>
        <v>0</v>
      </c>
      <c r="X277">
        <f t="shared" si="118"/>
        <v>0</v>
      </c>
      <c r="Y277" s="35">
        <f t="shared" si="106"/>
        <v>0</v>
      </c>
      <c r="Z277" s="35">
        <f t="shared" si="107"/>
        <v>0</v>
      </c>
      <c r="AA277" s="42">
        <f t="shared" si="119"/>
        <v>0</v>
      </c>
      <c r="AB277" s="42">
        <f t="shared" si="108"/>
        <v>0</v>
      </c>
    </row>
    <row r="278" spans="2:28" x14ac:dyDescent="0.25">
      <c r="B278">
        <v>276</v>
      </c>
      <c r="C278" s="35">
        <f t="shared" si="109"/>
        <v>0</v>
      </c>
      <c r="D278" s="46">
        <f>IF(AB277&gt;0,ROUND(PMT(EvalSheet!$F$92/12,EvalSheet!$F$96*12,-C278),5),0)</f>
        <v>0</v>
      </c>
      <c r="E278" s="6">
        <f t="shared" si="110"/>
        <v>0</v>
      </c>
      <c r="F278" s="2">
        <f t="shared" si="96"/>
        <v>0</v>
      </c>
      <c r="G278" s="80">
        <f t="shared" si="97"/>
        <v>0</v>
      </c>
      <c r="H278" s="79">
        <f t="shared" si="98"/>
        <v>0</v>
      </c>
      <c r="I278" s="80">
        <f t="shared" si="99"/>
        <v>0</v>
      </c>
      <c r="J278" s="80">
        <f t="shared" si="100"/>
        <v>0</v>
      </c>
      <c r="K278" s="6">
        <f t="shared" si="111"/>
        <v>0</v>
      </c>
      <c r="L278" s="7">
        <v>0</v>
      </c>
      <c r="M278" s="7">
        <f t="shared" si="112"/>
        <v>0</v>
      </c>
      <c r="N278" s="7">
        <f t="shared" si="113"/>
        <v>0</v>
      </c>
      <c r="O278" s="7">
        <f t="shared" si="114"/>
        <v>0</v>
      </c>
      <c r="P278" s="7">
        <f t="shared" si="115"/>
        <v>0</v>
      </c>
      <c r="Q278" s="6">
        <f t="shared" si="116"/>
        <v>0</v>
      </c>
      <c r="R278" s="7">
        <f t="shared" si="117"/>
        <v>0</v>
      </c>
      <c r="S278" s="2">
        <f t="shared" si="101"/>
        <v>0</v>
      </c>
      <c r="T278" s="80">
        <f t="shared" si="102"/>
        <v>0</v>
      </c>
      <c r="U278" s="79">
        <f t="shared" si="103"/>
        <v>0</v>
      </c>
      <c r="V278" s="80">
        <f t="shared" si="104"/>
        <v>0</v>
      </c>
      <c r="W278" s="80">
        <f t="shared" si="105"/>
        <v>0</v>
      </c>
      <c r="X278">
        <f t="shared" si="118"/>
        <v>0</v>
      </c>
      <c r="Y278" s="35">
        <f t="shared" si="106"/>
        <v>0</v>
      </c>
      <c r="Z278" s="35">
        <f t="shared" si="107"/>
        <v>0</v>
      </c>
      <c r="AA278" s="42">
        <f t="shared" si="119"/>
        <v>0</v>
      </c>
      <c r="AB278" s="42">
        <f t="shared" si="108"/>
        <v>0</v>
      </c>
    </row>
    <row r="279" spans="2:28" x14ac:dyDescent="0.25">
      <c r="B279">
        <v>277</v>
      </c>
      <c r="C279" s="35">
        <f t="shared" si="109"/>
        <v>0</v>
      </c>
      <c r="D279" s="46">
        <f>IF(AB278&gt;0,ROUND(PMT(EvalSheet!$F$92/12,EvalSheet!$F$96*12,-C279),5),0)</f>
        <v>0</v>
      </c>
      <c r="E279" s="6">
        <f t="shared" si="110"/>
        <v>0</v>
      </c>
      <c r="F279" s="2">
        <f t="shared" si="96"/>
        <v>0</v>
      </c>
      <c r="G279" s="80">
        <f t="shared" si="97"/>
        <v>0</v>
      </c>
      <c r="H279" s="79">
        <f t="shared" si="98"/>
        <v>0</v>
      </c>
      <c r="I279" s="80">
        <f t="shared" si="99"/>
        <v>0</v>
      </c>
      <c r="J279" s="80">
        <f t="shared" si="100"/>
        <v>0</v>
      </c>
      <c r="K279" s="6">
        <f t="shared" si="111"/>
        <v>0</v>
      </c>
      <c r="L279" s="7">
        <v>0</v>
      </c>
      <c r="M279" s="7">
        <f t="shared" si="112"/>
        <v>0</v>
      </c>
      <c r="N279" s="7">
        <f t="shared" si="113"/>
        <v>0</v>
      </c>
      <c r="O279" s="7">
        <f t="shared" si="114"/>
        <v>0</v>
      </c>
      <c r="P279" s="7">
        <f t="shared" si="115"/>
        <v>0</v>
      </c>
      <c r="Q279" s="6">
        <f t="shared" si="116"/>
        <v>0</v>
      </c>
      <c r="R279" s="7">
        <f t="shared" si="117"/>
        <v>0</v>
      </c>
      <c r="S279" s="2">
        <f t="shared" si="101"/>
        <v>0</v>
      </c>
      <c r="T279" s="80">
        <f t="shared" si="102"/>
        <v>0</v>
      </c>
      <c r="U279" s="79">
        <f t="shared" si="103"/>
        <v>0</v>
      </c>
      <c r="V279" s="80">
        <f t="shared" si="104"/>
        <v>0</v>
      </c>
      <c r="W279" s="80">
        <f t="shared" si="105"/>
        <v>0</v>
      </c>
      <c r="X279">
        <f t="shared" si="118"/>
        <v>0</v>
      </c>
      <c r="Y279" s="35">
        <f t="shared" si="106"/>
        <v>0</v>
      </c>
      <c r="Z279" s="35">
        <f t="shared" si="107"/>
        <v>0</v>
      </c>
      <c r="AA279" s="42">
        <f t="shared" si="119"/>
        <v>0</v>
      </c>
      <c r="AB279" s="42">
        <f t="shared" si="108"/>
        <v>0</v>
      </c>
    </row>
    <row r="280" spans="2:28" x14ac:dyDescent="0.25">
      <c r="B280">
        <v>278</v>
      </c>
      <c r="C280" s="35">
        <f t="shared" si="109"/>
        <v>0</v>
      </c>
      <c r="D280" s="46">
        <f>IF(AB279&gt;0,ROUND(PMT(EvalSheet!$F$92/12,EvalSheet!$F$96*12,-C280),5),0)</f>
        <v>0</v>
      </c>
      <c r="E280" s="6">
        <f t="shared" si="110"/>
        <v>0</v>
      </c>
      <c r="F280" s="2">
        <f t="shared" si="96"/>
        <v>0</v>
      </c>
      <c r="G280" s="80">
        <f t="shared" si="97"/>
        <v>0</v>
      </c>
      <c r="H280" s="79">
        <f t="shared" si="98"/>
        <v>0</v>
      </c>
      <c r="I280" s="80">
        <f t="shared" si="99"/>
        <v>0</v>
      </c>
      <c r="J280" s="80">
        <f t="shared" si="100"/>
        <v>0</v>
      </c>
      <c r="K280" s="6">
        <f t="shared" si="111"/>
        <v>0</v>
      </c>
      <c r="L280" s="7">
        <v>0</v>
      </c>
      <c r="M280" s="7">
        <f t="shared" si="112"/>
        <v>0</v>
      </c>
      <c r="N280" s="7">
        <f t="shared" si="113"/>
        <v>0</v>
      </c>
      <c r="O280" s="7">
        <f t="shared" si="114"/>
        <v>0</v>
      </c>
      <c r="P280" s="7">
        <f t="shared" si="115"/>
        <v>0</v>
      </c>
      <c r="Q280" s="6">
        <f t="shared" si="116"/>
        <v>0</v>
      </c>
      <c r="R280" s="7">
        <f t="shared" si="117"/>
        <v>0</v>
      </c>
      <c r="S280" s="2">
        <f t="shared" si="101"/>
        <v>0</v>
      </c>
      <c r="T280" s="80">
        <f t="shared" si="102"/>
        <v>0</v>
      </c>
      <c r="U280" s="79">
        <f t="shared" si="103"/>
        <v>0</v>
      </c>
      <c r="V280" s="80">
        <f t="shared" si="104"/>
        <v>0</v>
      </c>
      <c r="W280" s="80">
        <f t="shared" si="105"/>
        <v>0</v>
      </c>
      <c r="X280">
        <f t="shared" si="118"/>
        <v>0</v>
      </c>
      <c r="Y280" s="35">
        <f t="shared" si="106"/>
        <v>0</v>
      </c>
      <c r="Z280" s="35">
        <f t="shared" si="107"/>
        <v>0</v>
      </c>
      <c r="AA280" s="42">
        <f t="shared" si="119"/>
        <v>0</v>
      </c>
      <c r="AB280" s="42">
        <f t="shared" si="108"/>
        <v>0</v>
      </c>
    </row>
    <row r="281" spans="2:28" x14ac:dyDescent="0.25">
      <c r="B281">
        <v>279</v>
      </c>
      <c r="C281" s="35">
        <f t="shared" si="109"/>
        <v>0</v>
      </c>
      <c r="D281" s="46">
        <f>IF(AB280&gt;0,ROUND(PMT(EvalSheet!$F$92/12,EvalSheet!$F$96*12,-C281),5),0)</f>
        <v>0</v>
      </c>
      <c r="E281" s="6">
        <f t="shared" si="110"/>
        <v>0</v>
      </c>
      <c r="F281" s="2">
        <f t="shared" si="96"/>
        <v>0</v>
      </c>
      <c r="G281" s="80">
        <f t="shared" si="97"/>
        <v>0</v>
      </c>
      <c r="H281" s="79">
        <f t="shared" si="98"/>
        <v>0</v>
      </c>
      <c r="I281" s="80">
        <f t="shared" si="99"/>
        <v>0</v>
      </c>
      <c r="J281" s="80">
        <f t="shared" si="100"/>
        <v>0</v>
      </c>
      <c r="K281" s="6">
        <f t="shared" si="111"/>
        <v>0</v>
      </c>
      <c r="L281" s="7">
        <v>0</v>
      </c>
      <c r="M281" s="7">
        <f t="shared" si="112"/>
        <v>0</v>
      </c>
      <c r="N281" s="7">
        <f t="shared" si="113"/>
        <v>0</v>
      </c>
      <c r="O281" s="7">
        <f t="shared" si="114"/>
        <v>0</v>
      </c>
      <c r="P281" s="7">
        <f t="shared" si="115"/>
        <v>0</v>
      </c>
      <c r="Q281" s="6">
        <f t="shared" si="116"/>
        <v>0</v>
      </c>
      <c r="R281" s="7">
        <f t="shared" si="117"/>
        <v>0</v>
      </c>
      <c r="S281" s="2">
        <f t="shared" si="101"/>
        <v>0</v>
      </c>
      <c r="T281" s="80">
        <f t="shared" si="102"/>
        <v>0</v>
      </c>
      <c r="U281" s="79">
        <f t="shared" si="103"/>
        <v>0</v>
      </c>
      <c r="V281" s="80">
        <f t="shared" si="104"/>
        <v>0</v>
      </c>
      <c r="W281" s="80">
        <f t="shared" si="105"/>
        <v>0</v>
      </c>
      <c r="X281">
        <f t="shared" si="118"/>
        <v>0</v>
      </c>
      <c r="Y281" s="35">
        <f t="shared" si="106"/>
        <v>0</v>
      </c>
      <c r="Z281" s="35">
        <f t="shared" si="107"/>
        <v>0</v>
      </c>
      <c r="AA281" s="42">
        <f t="shared" si="119"/>
        <v>0</v>
      </c>
      <c r="AB281" s="42">
        <f t="shared" si="108"/>
        <v>0</v>
      </c>
    </row>
    <row r="282" spans="2:28" x14ac:dyDescent="0.25">
      <c r="B282">
        <v>280</v>
      </c>
      <c r="C282" s="35">
        <f t="shared" si="109"/>
        <v>0</v>
      </c>
      <c r="D282" s="46">
        <f>IF(AB281&gt;0,ROUND(PMT(EvalSheet!$F$92/12,EvalSheet!$F$96*12,-C282),5),0)</f>
        <v>0</v>
      </c>
      <c r="E282" s="6">
        <f t="shared" si="110"/>
        <v>0</v>
      </c>
      <c r="F282" s="2">
        <f t="shared" si="96"/>
        <v>0</v>
      </c>
      <c r="G282" s="80">
        <f t="shared" si="97"/>
        <v>0</v>
      </c>
      <c r="H282" s="79">
        <f t="shared" si="98"/>
        <v>0</v>
      </c>
      <c r="I282" s="80">
        <f t="shared" si="99"/>
        <v>0</v>
      </c>
      <c r="J282" s="80">
        <f t="shared" si="100"/>
        <v>0</v>
      </c>
      <c r="K282" s="6">
        <f t="shared" si="111"/>
        <v>0</v>
      </c>
      <c r="L282" s="7">
        <v>0</v>
      </c>
      <c r="M282" s="7">
        <f t="shared" si="112"/>
        <v>0</v>
      </c>
      <c r="N282" s="7">
        <f t="shared" si="113"/>
        <v>0</v>
      </c>
      <c r="O282" s="7">
        <f t="shared" si="114"/>
        <v>0</v>
      </c>
      <c r="P282" s="7">
        <f t="shared" si="115"/>
        <v>0</v>
      </c>
      <c r="Q282" s="6">
        <f t="shared" si="116"/>
        <v>0</v>
      </c>
      <c r="R282" s="7">
        <f t="shared" si="117"/>
        <v>0</v>
      </c>
      <c r="S282" s="2">
        <f t="shared" si="101"/>
        <v>0</v>
      </c>
      <c r="T282" s="80">
        <f t="shared" si="102"/>
        <v>0</v>
      </c>
      <c r="U282" s="79">
        <f t="shared" si="103"/>
        <v>0</v>
      </c>
      <c r="V282" s="80">
        <f t="shared" si="104"/>
        <v>0</v>
      </c>
      <c r="W282" s="80">
        <f t="shared" si="105"/>
        <v>0</v>
      </c>
      <c r="X282">
        <f t="shared" si="118"/>
        <v>0</v>
      </c>
      <c r="Y282" s="35">
        <f t="shared" si="106"/>
        <v>0</v>
      </c>
      <c r="Z282" s="35">
        <f t="shared" si="107"/>
        <v>0</v>
      </c>
      <c r="AA282" s="42">
        <f t="shared" si="119"/>
        <v>0</v>
      </c>
      <c r="AB282" s="42">
        <f t="shared" si="108"/>
        <v>0</v>
      </c>
    </row>
    <row r="283" spans="2:28" x14ac:dyDescent="0.25">
      <c r="B283">
        <v>281</v>
      </c>
      <c r="C283" s="35">
        <f t="shared" si="109"/>
        <v>0</v>
      </c>
      <c r="D283" s="46">
        <f>IF(AB282&gt;0,ROUND(PMT(EvalSheet!$F$92/12,EvalSheet!$F$96*12,-C283),5),0)</f>
        <v>0</v>
      </c>
      <c r="E283" s="6">
        <f t="shared" si="110"/>
        <v>0</v>
      </c>
      <c r="F283" s="2">
        <f t="shared" si="96"/>
        <v>0</v>
      </c>
      <c r="G283" s="80">
        <f t="shared" si="97"/>
        <v>0</v>
      </c>
      <c r="H283" s="79">
        <f t="shared" si="98"/>
        <v>0</v>
      </c>
      <c r="I283" s="80">
        <f t="shared" si="99"/>
        <v>0</v>
      </c>
      <c r="J283" s="80">
        <f t="shared" si="100"/>
        <v>0</v>
      </c>
      <c r="K283" s="6">
        <f t="shared" si="111"/>
        <v>0</v>
      </c>
      <c r="L283" s="7">
        <v>0</v>
      </c>
      <c r="M283" s="7">
        <f t="shared" si="112"/>
        <v>0</v>
      </c>
      <c r="N283" s="7">
        <f t="shared" si="113"/>
        <v>0</v>
      </c>
      <c r="O283" s="7">
        <f t="shared" si="114"/>
        <v>0</v>
      </c>
      <c r="P283" s="7">
        <f t="shared" si="115"/>
        <v>0</v>
      </c>
      <c r="Q283" s="6">
        <f t="shared" si="116"/>
        <v>0</v>
      </c>
      <c r="R283" s="7">
        <f t="shared" si="117"/>
        <v>0</v>
      </c>
      <c r="S283" s="2">
        <f t="shared" si="101"/>
        <v>0</v>
      </c>
      <c r="T283" s="80">
        <f t="shared" si="102"/>
        <v>0</v>
      </c>
      <c r="U283" s="79">
        <f t="shared" si="103"/>
        <v>0</v>
      </c>
      <c r="V283" s="80">
        <f t="shared" si="104"/>
        <v>0</v>
      </c>
      <c r="W283" s="80">
        <f t="shared" si="105"/>
        <v>0</v>
      </c>
      <c r="X283">
        <f t="shared" si="118"/>
        <v>0</v>
      </c>
      <c r="Y283" s="35">
        <f t="shared" si="106"/>
        <v>0</v>
      </c>
      <c r="Z283" s="35">
        <f t="shared" si="107"/>
        <v>0</v>
      </c>
      <c r="AA283" s="42">
        <f t="shared" si="119"/>
        <v>0</v>
      </c>
      <c r="AB283" s="42">
        <f t="shared" si="108"/>
        <v>0</v>
      </c>
    </row>
    <row r="284" spans="2:28" x14ac:dyDescent="0.25">
      <c r="B284">
        <v>282</v>
      </c>
      <c r="C284" s="35">
        <f t="shared" si="109"/>
        <v>0</v>
      </c>
      <c r="D284" s="46">
        <f>IF(AB283&gt;0,ROUND(PMT(EvalSheet!$F$92/12,EvalSheet!$F$96*12,-C284),5),0)</f>
        <v>0</v>
      </c>
      <c r="E284" s="6">
        <f t="shared" si="110"/>
        <v>0</v>
      </c>
      <c r="F284" s="2">
        <f t="shared" si="96"/>
        <v>0</v>
      </c>
      <c r="G284" s="80">
        <f t="shared" si="97"/>
        <v>0</v>
      </c>
      <c r="H284" s="79">
        <f t="shared" si="98"/>
        <v>0</v>
      </c>
      <c r="I284" s="80">
        <f t="shared" si="99"/>
        <v>0</v>
      </c>
      <c r="J284" s="80">
        <f t="shared" si="100"/>
        <v>0</v>
      </c>
      <c r="K284" s="6">
        <f t="shared" si="111"/>
        <v>0</v>
      </c>
      <c r="L284" s="7">
        <v>0</v>
      </c>
      <c r="M284" s="7">
        <f t="shared" si="112"/>
        <v>0</v>
      </c>
      <c r="N284" s="7">
        <f t="shared" si="113"/>
        <v>0</v>
      </c>
      <c r="O284" s="7">
        <f t="shared" si="114"/>
        <v>0</v>
      </c>
      <c r="P284" s="7">
        <f t="shared" si="115"/>
        <v>0</v>
      </c>
      <c r="Q284" s="6">
        <f t="shared" si="116"/>
        <v>0</v>
      </c>
      <c r="R284" s="7">
        <f t="shared" si="117"/>
        <v>0</v>
      </c>
      <c r="S284" s="2">
        <f t="shared" si="101"/>
        <v>0</v>
      </c>
      <c r="T284" s="80">
        <f t="shared" si="102"/>
        <v>0</v>
      </c>
      <c r="U284" s="79">
        <f t="shared" si="103"/>
        <v>0</v>
      </c>
      <c r="V284" s="80">
        <f t="shared" si="104"/>
        <v>0</v>
      </c>
      <c r="W284" s="80">
        <f t="shared" si="105"/>
        <v>0</v>
      </c>
      <c r="X284">
        <f t="shared" si="118"/>
        <v>0</v>
      </c>
      <c r="Y284" s="35">
        <f t="shared" si="106"/>
        <v>0</v>
      </c>
      <c r="Z284" s="35">
        <f t="shared" si="107"/>
        <v>0</v>
      </c>
      <c r="AA284" s="42">
        <f t="shared" si="119"/>
        <v>0</v>
      </c>
      <c r="AB284" s="42">
        <f t="shared" si="108"/>
        <v>0</v>
      </c>
    </row>
    <row r="285" spans="2:28" x14ac:dyDescent="0.25">
      <c r="B285">
        <v>283</v>
      </c>
      <c r="C285" s="35">
        <f t="shared" si="109"/>
        <v>0</v>
      </c>
      <c r="D285" s="46">
        <f>IF(AB284&gt;0,ROUND(PMT(EvalSheet!$F$92/12,EvalSheet!$F$96*12,-C285),5),0)</f>
        <v>0</v>
      </c>
      <c r="E285" s="6">
        <f t="shared" si="110"/>
        <v>0</v>
      </c>
      <c r="F285" s="2">
        <f t="shared" si="96"/>
        <v>0</v>
      </c>
      <c r="G285" s="80">
        <f t="shared" si="97"/>
        <v>0</v>
      </c>
      <c r="H285" s="79">
        <f t="shared" si="98"/>
        <v>0</v>
      </c>
      <c r="I285" s="80">
        <f t="shared" si="99"/>
        <v>0</v>
      </c>
      <c r="J285" s="80">
        <f t="shared" si="100"/>
        <v>0</v>
      </c>
      <c r="K285" s="6">
        <f t="shared" si="111"/>
        <v>0</v>
      </c>
      <c r="L285" s="7">
        <v>0</v>
      </c>
      <c r="M285" s="7">
        <f t="shared" si="112"/>
        <v>0</v>
      </c>
      <c r="N285" s="7">
        <f t="shared" si="113"/>
        <v>0</v>
      </c>
      <c r="O285" s="7">
        <f t="shared" si="114"/>
        <v>0</v>
      </c>
      <c r="P285" s="7">
        <f t="shared" si="115"/>
        <v>0</v>
      </c>
      <c r="Q285" s="6">
        <f t="shared" si="116"/>
        <v>0</v>
      </c>
      <c r="R285" s="7">
        <f t="shared" si="117"/>
        <v>0</v>
      </c>
      <c r="S285" s="2">
        <f t="shared" si="101"/>
        <v>0</v>
      </c>
      <c r="T285" s="80">
        <f t="shared" si="102"/>
        <v>0</v>
      </c>
      <c r="U285" s="79">
        <f t="shared" si="103"/>
        <v>0</v>
      </c>
      <c r="V285" s="80">
        <f t="shared" si="104"/>
        <v>0</v>
      </c>
      <c r="W285" s="80">
        <f t="shared" si="105"/>
        <v>0</v>
      </c>
      <c r="X285">
        <f t="shared" si="118"/>
        <v>0</v>
      </c>
      <c r="Y285" s="35">
        <f t="shared" si="106"/>
        <v>0</v>
      </c>
      <c r="Z285" s="35">
        <f t="shared" si="107"/>
        <v>0</v>
      </c>
      <c r="AA285" s="42">
        <f t="shared" si="119"/>
        <v>0</v>
      </c>
      <c r="AB285" s="42">
        <f t="shared" si="108"/>
        <v>0</v>
      </c>
    </row>
    <row r="286" spans="2:28" x14ac:dyDescent="0.25">
      <c r="B286">
        <v>284</v>
      </c>
      <c r="C286" s="35">
        <f t="shared" si="109"/>
        <v>0</v>
      </c>
      <c r="D286" s="46">
        <f>IF(AB285&gt;0,ROUND(PMT(EvalSheet!$F$92/12,EvalSheet!$F$96*12,-C286),5),0)</f>
        <v>0</v>
      </c>
      <c r="E286" s="6">
        <f t="shared" si="110"/>
        <v>0</v>
      </c>
      <c r="F286" s="2">
        <f t="shared" si="96"/>
        <v>0</v>
      </c>
      <c r="G286" s="80">
        <f t="shared" si="97"/>
        <v>0</v>
      </c>
      <c r="H286" s="79">
        <f t="shared" si="98"/>
        <v>0</v>
      </c>
      <c r="I286" s="80">
        <f t="shared" si="99"/>
        <v>0</v>
      </c>
      <c r="J286" s="80">
        <f t="shared" si="100"/>
        <v>0</v>
      </c>
      <c r="K286" s="6">
        <f t="shared" si="111"/>
        <v>0</v>
      </c>
      <c r="L286" s="7">
        <v>0</v>
      </c>
      <c r="M286" s="7">
        <f t="shared" si="112"/>
        <v>0</v>
      </c>
      <c r="N286" s="7">
        <f t="shared" si="113"/>
        <v>0</v>
      </c>
      <c r="O286" s="7">
        <f t="shared" si="114"/>
        <v>0</v>
      </c>
      <c r="P286" s="7">
        <f t="shared" si="115"/>
        <v>0</v>
      </c>
      <c r="Q286" s="6">
        <f t="shared" si="116"/>
        <v>0</v>
      </c>
      <c r="R286" s="7">
        <f t="shared" si="117"/>
        <v>0</v>
      </c>
      <c r="S286" s="2">
        <f t="shared" si="101"/>
        <v>0</v>
      </c>
      <c r="T286" s="80">
        <f t="shared" si="102"/>
        <v>0</v>
      </c>
      <c r="U286" s="79">
        <f t="shared" si="103"/>
        <v>0</v>
      </c>
      <c r="V286" s="80">
        <f t="shared" si="104"/>
        <v>0</v>
      </c>
      <c r="W286" s="80">
        <f t="shared" si="105"/>
        <v>0</v>
      </c>
      <c r="X286">
        <f t="shared" si="118"/>
        <v>0</v>
      </c>
      <c r="Y286" s="35">
        <f t="shared" si="106"/>
        <v>0</v>
      </c>
      <c r="Z286" s="35">
        <f t="shared" si="107"/>
        <v>0</v>
      </c>
      <c r="AA286" s="42">
        <f t="shared" si="119"/>
        <v>0</v>
      </c>
      <c r="AB286" s="42">
        <f t="shared" si="108"/>
        <v>0</v>
      </c>
    </row>
    <row r="287" spans="2:28" x14ac:dyDescent="0.25">
      <c r="B287">
        <v>285</v>
      </c>
      <c r="C287" s="35">
        <f t="shared" si="109"/>
        <v>0</v>
      </c>
      <c r="D287" s="46">
        <f>IF(AB286&gt;0,ROUND(PMT(EvalSheet!$F$92/12,EvalSheet!$F$96*12,-C287),5),0)</f>
        <v>0</v>
      </c>
      <c r="E287" s="6">
        <f t="shared" si="110"/>
        <v>0</v>
      </c>
      <c r="F287" s="2">
        <f t="shared" si="96"/>
        <v>0</v>
      </c>
      <c r="G287" s="80">
        <f t="shared" si="97"/>
        <v>0</v>
      </c>
      <c r="H287" s="79">
        <f t="shared" si="98"/>
        <v>0</v>
      </c>
      <c r="I287" s="80">
        <f t="shared" si="99"/>
        <v>0</v>
      </c>
      <c r="J287" s="80">
        <f t="shared" si="100"/>
        <v>0</v>
      </c>
      <c r="K287" s="6">
        <f t="shared" si="111"/>
        <v>0</v>
      </c>
      <c r="L287" s="7">
        <v>0</v>
      </c>
      <c r="M287" s="7">
        <f t="shared" si="112"/>
        <v>0</v>
      </c>
      <c r="N287" s="7">
        <f t="shared" si="113"/>
        <v>0</v>
      </c>
      <c r="O287" s="7">
        <f t="shared" si="114"/>
        <v>0</v>
      </c>
      <c r="P287" s="7">
        <f t="shared" si="115"/>
        <v>0</v>
      </c>
      <c r="Q287" s="6">
        <f t="shared" si="116"/>
        <v>0</v>
      </c>
      <c r="R287" s="7">
        <f t="shared" si="117"/>
        <v>0</v>
      </c>
      <c r="S287" s="2">
        <f t="shared" si="101"/>
        <v>0</v>
      </c>
      <c r="T287" s="80">
        <f t="shared" si="102"/>
        <v>0</v>
      </c>
      <c r="U287" s="79">
        <f t="shared" si="103"/>
        <v>0</v>
      </c>
      <c r="V287" s="80">
        <f t="shared" si="104"/>
        <v>0</v>
      </c>
      <c r="W287" s="80">
        <f t="shared" si="105"/>
        <v>0</v>
      </c>
      <c r="X287">
        <f t="shared" si="118"/>
        <v>0</v>
      </c>
      <c r="Y287" s="35">
        <f t="shared" si="106"/>
        <v>0</v>
      </c>
      <c r="Z287" s="35">
        <f t="shared" si="107"/>
        <v>0</v>
      </c>
      <c r="AA287" s="42">
        <f t="shared" si="119"/>
        <v>0</v>
      </c>
      <c r="AB287" s="42">
        <f t="shared" si="108"/>
        <v>0</v>
      </c>
    </row>
    <row r="288" spans="2:28" x14ac:dyDescent="0.25">
      <c r="B288">
        <v>286</v>
      </c>
      <c r="C288" s="35">
        <f t="shared" si="109"/>
        <v>0</v>
      </c>
      <c r="D288" s="46">
        <f>IF(AB287&gt;0,ROUND(PMT(EvalSheet!$F$92/12,EvalSheet!$F$96*12,-C288),5),0)</f>
        <v>0</v>
      </c>
      <c r="E288" s="6">
        <f t="shared" si="110"/>
        <v>0</v>
      </c>
      <c r="F288" s="2">
        <f t="shared" si="96"/>
        <v>0</v>
      </c>
      <c r="G288" s="80">
        <f t="shared" si="97"/>
        <v>0</v>
      </c>
      <c r="H288" s="79">
        <f t="shared" si="98"/>
        <v>0</v>
      </c>
      <c r="I288" s="80">
        <f t="shared" si="99"/>
        <v>0</v>
      </c>
      <c r="J288" s="80">
        <f t="shared" si="100"/>
        <v>0</v>
      </c>
      <c r="K288" s="6">
        <f t="shared" si="111"/>
        <v>0</v>
      </c>
      <c r="L288" s="7">
        <v>0</v>
      </c>
      <c r="M288" s="7">
        <f t="shared" si="112"/>
        <v>0</v>
      </c>
      <c r="N288" s="7">
        <f t="shared" si="113"/>
        <v>0</v>
      </c>
      <c r="O288" s="7">
        <f t="shared" si="114"/>
        <v>0</v>
      </c>
      <c r="P288" s="7">
        <f t="shared" si="115"/>
        <v>0</v>
      </c>
      <c r="Q288" s="6">
        <f t="shared" si="116"/>
        <v>0</v>
      </c>
      <c r="R288" s="7">
        <f t="shared" si="117"/>
        <v>0</v>
      </c>
      <c r="S288" s="2">
        <f t="shared" si="101"/>
        <v>0</v>
      </c>
      <c r="T288" s="80">
        <f t="shared" si="102"/>
        <v>0</v>
      </c>
      <c r="U288" s="79">
        <f t="shared" si="103"/>
        <v>0</v>
      </c>
      <c r="V288" s="80">
        <f t="shared" si="104"/>
        <v>0</v>
      </c>
      <c r="W288" s="80">
        <f t="shared" si="105"/>
        <v>0</v>
      </c>
      <c r="X288">
        <f t="shared" si="118"/>
        <v>0</v>
      </c>
      <c r="Y288" s="35">
        <f t="shared" si="106"/>
        <v>0</v>
      </c>
      <c r="Z288" s="35">
        <f t="shared" si="107"/>
        <v>0</v>
      </c>
      <c r="AA288" s="42">
        <f t="shared" si="119"/>
        <v>0</v>
      </c>
      <c r="AB288" s="42">
        <f t="shared" si="108"/>
        <v>0</v>
      </c>
    </row>
    <row r="289" spans="2:28" x14ac:dyDescent="0.25">
      <c r="B289">
        <v>287</v>
      </c>
      <c r="C289" s="35">
        <f t="shared" si="109"/>
        <v>0</v>
      </c>
      <c r="D289" s="46">
        <f>IF(AB288&gt;0,ROUND(PMT(EvalSheet!$F$92/12,EvalSheet!$F$96*12,-C289),5),0)</f>
        <v>0</v>
      </c>
      <c r="E289" s="6">
        <f t="shared" si="110"/>
        <v>0</v>
      </c>
      <c r="F289" s="2">
        <f t="shared" si="96"/>
        <v>0</v>
      </c>
      <c r="G289" s="80">
        <f t="shared" si="97"/>
        <v>0</v>
      </c>
      <c r="H289" s="79">
        <f t="shared" si="98"/>
        <v>0</v>
      </c>
      <c r="I289" s="80">
        <f t="shared" si="99"/>
        <v>0</v>
      </c>
      <c r="J289" s="80">
        <f t="shared" si="100"/>
        <v>0</v>
      </c>
      <c r="K289" s="6">
        <f t="shared" si="111"/>
        <v>0</v>
      </c>
      <c r="L289" s="7">
        <v>0</v>
      </c>
      <c r="M289" s="7">
        <f t="shared" si="112"/>
        <v>0</v>
      </c>
      <c r="N289" s="7">
        <f t="shared" si="113"/>
        <v>0</v>
      </c>
      <c r="O289" s="7">
        <f t="shared" si="114"/>
        <v>0</v>
      </c>
      <c r="P289" s="7">
        <f t="shared" si="115"/>
        <v>0</v>
      </c>
      <c r="Q289" s="6">
        <f t="shared" si="116"/>
        <v>0</v>
      </c>
      <c r="R289" s="7">
        <f t="shared" si="117"/>
        <v>0</v>
      </c>
      <c r="S289" s="2">
        <f t="shared" si="101"/>
        <v>0</v>
      </c>
      <c r="T289" s="80">
        <f t="shared" si="102"/>
        <v>0</v>
      </c>
      <c r="U289" s="79">
        <f t="shared" si="103"/>
        <v>0</v>
      </c>
      <c r="V289" s="80">
        <f t="shared" si="104"/>
        <v>0</v>
      </c>
      <c r="W289" s="80">
        <f t="shared" si="105"/>
        <v>0</v>
      </c>
      <c r="X289">
        <f t="shared" si="118"/>
        <v>0</v>
      </c>
      <c r="Y289" s="35">
        <f t="shared" si="106"/>
        <v>0</v>
      </c>
      <c r="Z289" s="35">
        <f t="shared" si="107"/>
        <v>0</v>
      </c>
      <c r="AA289" s="42">
        <f t="shared" si="119"/>
        <v>0</v>
      </c>
      <c r="AB289" s="42">
        <f t="shared" si="108"/>
        <v>0</v>
      </c>
    </row>
    <row r="290" spans="2:28" x14ac:dyDescent="0.25">
      <c r="B290">
        <v>288</v>
      </c>
      <c r="C290" s="35">
        <f t="shared" si="109"/>
        <v>0</v>
      </c>
      <c r="D290" s="46">
        <f>IF(AB289&gt;0,ROUND(PMT(EvalSheet!$F$92/12,EvalSheet!$F$96*12,-C290),5),0)</f>
        <v>0</v>
      </c>
      <c r="E290" s="6">
        <f t="shared" si="110"/>
        <v>0</v>
      </c>
      <c r="F290" s="2">
        <f t="shared" si="96"/>
        <v>0</v>
      </c>
      <c r="G290" s="80">
        <f t="shared" si="97"/>
        <v>0</v>
      </c>
      <c r="H290" s="79">
        <f t="shared" si="98"/>
        <v>0</v>
      </c>
      <c r="I290" s="80">
        <f t="shared" si="99"/>
        <v>0</v>
      </c>
      <c r="J290" s="80">
        <f t="shared" si="100"/>
        <v>0</v>
      </c>
      <c r="K290" s="6">
        <f t="shared" si="111"/>
        <v>0</v>
      </c>
      <c r="L290" s="7">
        <v>0</v>
      </c>
      <c r="M290" s="7">
        <f t="shared" si="112"/>
        <v>0</v>
      </c>
      <c r="N290" s="7">
        <f t="shared" si="113"/>
        <v>0</v>
      </c>
      <c r="O290" s="7">
        <f t="shared" si="114"/>
        <v>0</v>
      </c>
      <c r="P290" s="7">
        <f t="shared" si="115"/>
        <v>0</v>
      </c>
      <c r="Q290" s="6">
        <f t="shared" si="116"/>
        <v>0</v>
      </c>
      <c r="R290" s="7">
        <f t="shared" si="117"/>
        <v>0</v>
      </c>
      <c r="S290" s="2">
        <f t="shared" si="101"/>
        <v>0</v>
      </c>
      <c r="T290" s="80">
        <f t="shared" si="102"/>
        <v>0</v>
      </c>
      <c r="U290" s="79">
        <f t="shared" si="103"/>
        <v>0</v>
      </c>
      <c r="V290" s="80">
        <f t="shared" si="104"/>
        <v>0</v>
      </c>
      <c r="W290" s="80">
        <f t="shared" si="105"/>
        <v>0</v>
      </c>
      <c r="X290">
        <f t="shared" si="118"/>
        <v>0</v>
      </c>
      <c r="Y290" s="35">
        <f t="shared" si="106"/>
        <v>0</v>
      </c>
      <c r="Z290" s="35">
        <f t="shared" si="107"/>
        <v>0</v>
      </c>
      <c r="AA290" s="42">
        <f t="shared" si="119"/>
        <v>0</v>
      </c>
      <c r="AB290" s="42">
        <f t="shared" si="108"/>
        <v>0</v>
      </c>
    </row>
    <row r="291" spans="2:28" x14ac:dyDescent="0.25">
      <c r="B291">
        <v>289</v>
      </c>
      <c r="C291" s="35">
        <f t="shared" si="109"/>
        <v>0</v>
      </c>
      <c r="D291" s="46">
        <f>IF(AB290&gt;0,ROUND(PMT(EvalSheet!$F$92/12,EvalSheet!$F$96*12,-C291),5),0)</f>
        <v>0</v>
      </c>
      <c r="E291" s="6">
        <f t="shared" si="110"/>
        <v>0</v>
      </c>
      <c r="F291" s="2">
        <f t="shared" si="96"/>
        <v>0</v>
      </c>
      <c r="G291" s="80">
        <f t="shared" si="97"/>
        <v>0</v>
      </c>
      <c r="H291" s="79">
        <f t="shared" si="98"/>
        <v>0</v>
      </c>
      <c r="I291" s="80">
        <f t="shared" si="99"/>
        <v>0</v>
      </c>
      <c r="J291" s="80">
        <f t="shared" si="100"/>
        <v>0</v>
      </c>
      <c r="K291" s="6">
        <f t="shared" si="111"/>
        <v>0</v>
      </c>
      <c r="L291" s="7">
        <v>0</v>
      </c>
      <c r="M291" s="7">
        <f t="shared" si="112"/>
        <v>0</v>
      </c>
      <c r="N291" s="7">
        <f t="shared" si="113"/>
        <v>0</v>
      </c>
      <c r="O291" s="7">
        <f t="shared" si="114"/>
        <v>0</v>
      </c>
      <c r="P291" s="7">
        <f t="shared" si="115"/>
        <v>0</v>
      </c>
      <c r="Q291" s="6">
        <f t="shared" si="116"/>
        <v>0</v>
      </c>
      <c r="R291" s="7">
        <f t="shared" si="117"/>
        <v>0</v>
      </c>
      <c r="S291" s="2">
        <f t="shared" si="101"/>
        <v>0</v>
      </c>
      <c r="T291" s="80">
        <f t="shared" si="102"/>
        <v>0</v>
      </c>
      <c r="U291" s="79">
        <f t="shared" si="103"/>
        <v>0</v>
      </c>
      <c r="V291" s="80">
        <f t="shared" si="104"/>
        <v>0</v>
      </c>
      <c r="W291" s="80">
        <f t="shared" si="105"/>
        <v>0</v>
      </c>
      <c r="X291">
        <f t="shared" si="118"/>
        <v>0</v>
      </c>
      <c r="Y291" s="35">
        <f t="shared" si="106"/>
        <v>0</v>
      </c>
      <c r="Z291" s="35">
        <f t="shared" si="107"/>
        <v>0</v>
      </c>
      <c r="AA291" s="42">
        <f t="shared" si="119"/>
        <v>0</v>
      </c>
      <c r="AB291" s="42">
        <f t="shared" si="108"/>
        <v>0</v>
      </c>
    </row>
    <row r="292" spans="2:28" x14ac:dyDescent="0.25">
      <c r="B292">
        <v>290</v>
      </c>
      <c r="C292" s="35">
        <f t="shared" si="109"/>
        <v>0</v>
      </c>
      <c r="D292" s="46">
        <f>IF(AB291&gt;0,ROUND(PMT(EvalSheet!$F$92/12,EvalSheet!$F$96*12,-C292),5),0)</f>
        <v>0</v>
      </c>
      <c r="E292" s="6">
        <f t="shared" si="110"/>
        <v>0</v>
      </c>
      <c r="F292" s="2">
        <f t="shared" si="96"/>
        <v>0</v>
      </c>
      <c r="G292" s="80">
        <f t="shared" si="97"/>
        <v>0</v>
      </c>
      <c r="H292" s="79">
        <f t="shared" si="98"/>
        <v>0</v>
      </c>
      <c r="I292" s="80">
        <f t="shared" si="99"/>
        <v>0</v>
      </c>
      <c r="J292" s="80">
        <f t="shared" si="100"/>
        <v>0</v>
      </c>
      <c r="K292" s="6">
        <f t="shared" si="111"/>
        <v>0</v>
      </c>
      <c r="L292" s="7">
        <v>0</v>
      </c>
      <c r="M292" s="7">
        <f t="shared" si="112"/>
        <v>0</v>
      </c>
      <c r="N292" s="7">
        <f t="shared" si="113"/>
        <v>0</v>
      </c>
      <c r="O292" s="7">
        <f t="shared" si="114"/>
        <v>0</v>
      </c>
      <c r="P292" s="7">
        <f t="shared" si="115"/>
        <v>0</v>
      </c>
      <c r="Q292" s="6">
        <f t="shared" si="116"/>
        <v>0</v>
      </c>
      <c r="R292" s="7">
        <f t="shared" si="117"/>
        <v>0</v>
      </c>
      <c r="S292" s="2">
        <f t="shared" si="101"/>
        <v>0</v>
      </c>
      <c r="T292" s="80">
        <f t="shared" si="102"/>
        <v>0</v>
      </c>
      <c r="U292" s="79">
        <f t="shared" si="103"/>
        <v>0</v>
      </c>
      <c r="V292" s="80">
        <f t="shared" si="104"/>
        <v>0</v>
      </c>
      <c r="W292" s="80">
        <f t="shared" si="105"/>
        <v>0</v>
      </c>
      <c r="X292">
        <f t="shared" si="118"/>
        <v>0</v>
      </c>
      <c r="Y292" s="35">
        <f t="shared" si="106"/>
        <v>0</v>
      </c>
      <c r="Z292" s="35">
        <f t="shared" si="107"/>
        <v>0</v>
      </c>
      <c r="AA292" s="42">
        <f t="shared" si="119"/>
        <v>0</v>
      </c>
      <c r="AB292" s="42">
        <f t="shared" si="108"/>
        <v>0</v>
      </c>
    </row>
    <row r="293" spans="2:28" x14ac:dyDescent="0.25">
      <c r="B293">
        <v>291</v>
      </c>
      <c r="C293" s="35">
        <f t="shared" si="109"/>
        <v>0</v>
      </c>
      <c r="D293" s="46">
        <f>IF(AB292&gt;0,ROUND(PMT(EvalSheet!$F$92/12,EvalSheet!$F$96*12,-C293),5),0)</f>
        <v>0</v>
      </c>
      <c r="E293" s="6">
        <f t="shared" si="110"/>
        <v>0</v>
      </c>
      <c r="F293" s="2">
        <f t="shared" si="96"/>
        <v>0</v>
      </c>
      <c r="G293" s="80">
        <f t="shared" si="97"/>
        <v>0</v>
      </c>
      <c r="H293" s="79">
        <f t="shared" si="98"/>
        <v>0</v>
      </c>
      <c r="I293" s="80">
        <f t="shared" si="99"/>
        <v>0</v>
      </c>
      <c r="J293" s="80">
        <f t="shared" si="100"/>
        <v>0</v>
      </c>
      <c r="K293" s="6">
        <f t="shared" si="111"/>
        <v>0</v>
      </c>
      <c r="L293" s="7">
        <v>0</v>
      </c>
      <c r="M293" s="7">
        <f t="shared" si="112"/>
        <v>0</v>
      </c>
      <c r="N293" s="7">
        <f t="shared" si="113"/>
        <v>0</v>
      </c>
      <c r="O293" s="7">
        <f t="shared" si="114"/>
        <v>0</v>
      </c>
      <c r="P293" s="7">
        <f t="shared" si="115"/>
        <v>0</v>
      </c>
      <c r="Q293" s="6">
        <f t="shared" si="116"/>
        <v>0</v>
      </c>
      <c r="R293" s="7">
        <f t="shared" si="117"/>
        <v>0</v>
      </c>
      <c r="S293" s="2">
        <f t="shared" si="101"/>
        <v>0</v>
      </c>
      <c r="T293" s="80">
        <f t="shared" si="102"/>
        <v>0</v>
      </c>
      <c r="U293" s="79">
        <f t="shared" si="103"/>
        <v>0</v>
      </c>
      <c r="V293" s="80">
        <f t="shared" si="104"/>
        <v>0</v>
      </c>
      <c r="W293" s="80">
        <f t="shared" si="105"/>
        <v>0</v>
      </c>
      <c r="X293">
        <f t="shared" si="118"/>
        <v>0</v>
      </c>
      <c r="Y293" s="35">
        <f t="shared" si="106"/>
        <v>0</v>
      </c>
      <c r="Z293" s="35">
        <f t="shared" si="107"/>
        <v>0</v>
      </c>
      <c r="AA293" s="42">
        <f t="shared" si="119"/>
        <v>0</v>
      </c>
      <c r="AB293" s="42">
        <f t="shared" si="108"/>
        <v>0</v>
      </c>
    </row>
    <row r="294" spans="2:28" x14ac:dyDescent="0.25">
      <c r="B294">
        <v>292</v>
      </c>
      <c r="C294" s="35">
        <f t="shared" si="109"/>
        <v>0</v>
      </c>
      <c r="D294" s="46">
        <f>IF(AB293&gt;0,ROUND(PMT(EvalSheet!$F$92/12,EvalSheet!$F$96*12,-C294),5),0)</f>
        <v>0</v>
      </c>
      <c r="E294" s="6">
        <f t="shared" si="110"/>
        <v>0</v>
      </c>
      <c r="F294" s="2">
        <f t="shared" si="96"/>
        <v>0</v>
      </c>
      <c r="G294" s="80">
        <f t="shared" si="97"/>
        <v>0</v>
      </c>
      <c r="H294" s="79">
        <f t="shared" si="98"/>
        <v>0</v>
      </c>
      <c r="I294" s="80">
        <f t="shared" si="99"/>
        <v>0</v>
      </c>
      <c r="J294" s="80">
        <f t="shared" si="100"/>
        <v>0</v>
      </c>
      <c r="K294" s="6">
        <f t="shared" si="111"/>
        <v>0</v>
      </c>
      <c r="L294" s="7">
        <v>0</v>
      </c>
      <c r="M294" s="7">
        <f t="shared" si="112"/>
        <v>0</v>
      </c>
      <c r="N294" s="7">
        <f t="shared" si="113"/>
        <v>0</v>
      </c>
      <c r="O294" s="7">
        <f t="shared" si="114"/>
        <v>0</v>
      </c>
      <c r="P294" s="7">
        <f t="shared" si="115"/>
        <v>0</v>
      </c>
      <c r="Q294" s="6">
        <f t="shared" si="116"/>
        <v>0</v>
      </c>
      <c r="R294" s="7">
        <f t="shared" si="117"/>
        <v>0</v>
      </c>
      <c r="S294" s="2">
        <f t="shared" si="101"/>
        <v>0</v>
      </c>
      <c r="T294" s="80">
        <f t="shared" si="102"/>
        <v>0</v>
      </c>
      <c r="U294" s="79">
        <f t="shared" si="103"/>
        <v>0</v>
      </c>
      <c r="V294" s="80">
        <f t="shared" si="104"/>
        <v>0</v>
      </c>
      <c r="W294" s="80">
        <f t="shared" si="105"/>
        <v>0</v>
      </c>
      <c r="X294">
        <f t="shared" si="118"/>
        <v>0</v>
      </c>
      <c r="Y294" s="35">
        <f t="shared" si="106"/>
        <v>0</v>
      </c>
      <c r="Z294" s="35">
        <f t="shared" si="107"/>
        <v>0</v>
      </c>
      <c r="AA294" s="42">
        <f t="shared" si="119"/>
        <v>0</v>
      </c>
      <c r="AB294" s="42">
        <f t="shared" si="108"/>
        <v>0</v>
      </c>
    </row>
    <row r="295" spans="2:28" x14ac:dyDescent="0.25">
      <c r="B295">
        <v>293</v>
      </c>
      <c r="C295" s="35">
        <f t="shared" si="109"/>
        <v>0</v>
      </c>
      <c r="D295" s="46">
        <f>IF(AB294&gt;0,ROUND(PMT(EvalSheet!$F$92/12,EvalSheet!$F$96*12,-C295),5),0)</f>
        <v>0</v>
      </c>
      <c r="E295" s="6">
        <f t="shared" si="110"/>
        <v>0</v>
      </c>
      <c r="F295" s="2">
        <f t="shared" si="96"/>
        <v>0</v>
      </c>
      <c r="G295" s="80">
        <f t="shared" si="97"/>
        <v>0</v>
      </c>
      <c r="H295" s="79">
        <f t="shared" si="98"/>
        <v>0</v>
      </c>
      <c r="I295" s="80">
        <f t="shared" si="99"/>
        <v>0</v>
      </c>
      <c r="J295" s="80">
        <f t="shared" si="100"/>
        <v>0</v>
      </c>
      <c r="K295" s="6">
        <f t="shared" si="111"/>
        <v>0</v>
      </c>
      <c r="L295" s="7">
        <v>0</v>
      </c>
      <c r="M295" s="7">
        <f t="shared" si="112"/>
        <v>0</v>
      </c>
      <c r="N295" s="7">
        <f t="shared" si="113"/>
        <v>0</v>
      </c>
      <c r="O295" s="7">
        <f t="shared" si="114"/>
        <v>0</v>
      </c>
      <c r="P295" s="7">
        <f t="shared" si="115"/>
        <v>0</v>
      </c>
      <c r="Q295" s="6">
        <f t="shared" si="116"/>
        <v>0</v>
      </c>
      <c r="R295" s="7">
        <f t="shared" si="117"/>
        <v>0</v>
      </c>
      <c r="S295" s="2">
        <f t="shared" si="101"/>
        <v>0</v>
      </c>
      <c r="T295" s="80">
        <f t="shared" si="102"/>
        <v>0</v>
      </c>
      <c r="U295" s="79">
        <f t="shared" si="103"/>
        <v>0</v>
      </c>
      <c r="V295" s="80">
        <f t="shared" si="104"/>
        <v>0</v>
      </c>
      <c r="W295" s="80">
        <f t="shared" si="105"/>
        <v>0</v>
      </c>
      <c r="X295">
        <f t="shared" si="118"/>
        <v>0</v>
      </c>
      <c r="Y295" s="35">
        <f t="shared" si="106"/>
        <v>0</v>
      </c>
      <c r="Z295" s="35">
        <f t="shared" si="107"/>
        <v>0</v>
      </c>
      <c r="AA295" s="42">
        <f t="shared" si="119"/>
        <v>0</v>
      </c>
      <c r="AB295" s="42">
        <f t="shared" si="108"/>
        <v>0</v>
      </c>
    </row>
    <row r="296" spans="2:28" x14ac:dyDescent="0.25">
      <c r="B296">
        <v>294</v>
      </c>
      <c r="C296" s="35">
        <f t="shared" si="109"/>
        <v>0</v>
      </c>
      <c r="D296" s="46">
        <f>IF(AB295&gt;0,ROUND(PMT(EvalSheet!$F$92/12,EvalSheet!$F$96*12,-C296),5),0)</f>
        <v>0</v>
      </c>
      <c r="E296" s="6">
        <f t="shared" si="110"/>
        <v>0</v>
      </c>
      <c r="F296" s="2">
        <f t="shared" si="96"/>
        <v>0</v>
      </c>
      <c r="G296" s="80">
        <f t="shared" si="97"/>
        <v>0</v>
      </c>
      <c r="H296" s="79">
        <f t="shared" si="98"/>
        <v>0</v>
      </c>
      <c r="I296" s="80">
        <f t="shared" si="99"/>
        <v>0</v>
      </c>
      <c r="J296" s="80">
        <f t="shared" si="100"/>
        <v>0</v>
      </c>
      <c r="K296" s="6">
        <f t="shared" si="111"/>
        <v>0</v>
      </c>
      <c r="L296" s="7">
        <v>0</v>
      </c>
      <c r="M296" s="7">
        <f t="shared" si="112"/>
        <v>0</v>
      </c>
      <c r="N296" s="7">
        <f t="shared" si="113"/>
        <v>0</v>
      </c>
      <c r="O296" s="7">
        <f t="shared" si="114"/>
        <v>0</v>
      </c>
      <c r="P296" s="7">
        <f t="shared" si="115"/>
        <v>0</v>
      </c>
      <c r="Q296" s="6">
        <f t="shared" si="116"/>
        <v>0</v>
      </c>
      <c r="R296" s="7">
        <f t="shared" si="117"/>
        <v>0</v>
      </c>
      <c r="S296" s="2">
        <f t="shared" si="101"/>
        <v>0</v>
      </c>
      <c r="T296" s="80">
        <f t="shared" si="102"/>
        <v>0</v>
      </c>
      <c r="U296" s="79">
        <f t="shared" si="103"/>
        <v>0</v>
      </c>
      <c r="V296" s="80">
        <f t="shared" si="104"/>
        <v>0</v>
      </c>
      <c r="W296" s="80">
        <f t="shared" si="105"/>
        <v>0</v>
      </c>
      <c r="X296">
        <f t="shared" si="118"/>
        <v>0</v>
      </c>
      <c r="Y296" s="35">
        <f t="shared" si="106"/>
        <v>0</v>
      </c>
      <c r="Z296" s="35">
        <f t="shared" si="107"/>
        <v>0</v>
      </c>
      <c r="AA296" s="42">
        <f t="shared" si="119"/>
        <v>0</v>
      </c>
      <c r="AB296" s="42">
        <f t="shared" si="108"/>
        <v>0</v>
      </c>
    </row>
    <row r="297" spans="2:28" x14ac:dyDescent="0.25">
      <c r="B297">
        <v>295</v>
      </c>
      <c r="C297" s="35">
        <f t="shared" si="109"/>
        <v>0</v>
      </c>
      <c r="D297" s="46">
        <f>IF(AB296&gt;0,ROUND(PMT(EvalSheet!$F$92/12,EvalSheet!$F$96*12,-C297),5),0)</f>
        <v>0</v>
      </c>
      <c r="E297" s="6">
        <f t="shared" si="110"/>
        <v>0</v>
      </c>
      <c r="F297" s="2">
        <f t="shared" si="96"/>
        <v>0</v>
      </c>
      <c r="G297" s="80">
        <f t="shared" si="97"/>
        <v>0</v>
      </c>
      <c r="H297" s="79">
        <f t="shared" si="98"/>
        <v>0</v>
      </c>
      <c r="I297" s="80">
        <f t="shared" si="99"/>
        <v>0</v>
      </c>
      <c r="J297" s="80">
        <f t="shared" si="100"/>
        <v>0</v>
      </c>
      <c r="K297" s="6">
        <f t="shared" si="111"/>
        <v>0</v>
      </c>
      <c r="L297" s="7">
        <v>0</v>
      </c>
      <c r="M297" s="7">
        <f t="shared" si="112"/>
        <v>0</v>
      </c>
      <c r="N297" s="7">
        <f t="shared" si="113"/>
        <v>0</v>
      </c>
      <c r="O297" s="7">
        <f t="shared" si="114"/>
        <v>0</v>
      </c>
      <c r="P297" s="7">
        <f t="shared" si="115"/>
        <v>0</v>
      </c>
      <c r="Q297" s="6">
        <f t="shared" si="116"/>
        <v>0</v>
      </c>
      <c r="R297" s="7">
        <f t="shared" si="117"/>
        <v>0</v>
      </c>
      <c r="S297" s="2">
        <f t="shared" si="101"/>
        <v>0</v>
      </c>
      <c r="T297" s="80">
        <f t="shared" si="102"/>
        <v>0</v>
      </c>
      <c r="U297" s="79">
        <f t="shared" si="103"/>
        <v>0</v>
      </c>
      <c r="V297" s="80">
        <f t="shared" si="104"/>
        <v>0</v>
      </c>
      <c r="W297" s="80">
        <f t="shared" si="105"/>
        <v>0</v>
      </c>
      <c r="X297">
        <f t="shared" si="118"/>
        <v>0</v>
      </c>
      <c r="Y297" s="35">
        <f t="shared" si="106"/>
        <v>0</v>
      </c>
      <c r="Z297" s="35">
        <f t="shared" si="107"/>
        <v>0</v>
      </c>
      <c r="AA297" s="42">
        <f t="shared" si="119"/>
        <v>0</v>
      </c>
      <c r="AB297" s="42">
        <f t="shared" si="108"/>
        <v>0</v>
      </c>
    </row>
    <row r="298" spans="2:28" x14ac:dyDescent="0.25">
      <c r="B298">
        <v>296</v>
      </c>
      <c r="C298" s="35">
        <f t="shared" si="109"/>
        <v>0</v>
      </c>
      <c r="D298" s="46">
        <f>IF(AB297&gt;0,ROUND(PMT(EvalSheet!$F$92/12,EvalSheet!$F$96*12,-C298),5),0)</f>
        <v>0</v>
      </c>
      <c r="E298" s="6">
        <f t="shared" si="110"/>
        <v>0</v>
      </c>
      <c r="F298" s="2">
        <f t="shared" si="96"/>
        <v>0</v>
      </c>
      <c r="G298" s="80">
        <f t="shared" si="97"/>
        <v>0</v>
      </c>
      <c r="H298" s="79">
        <f t="shared" si="98"/>
        <v>0</v>
      </c>
      <c r="I298" s="80">
        <f t="shared" si="99"/>
        <v>0</v>
      </c>
      <c r="J298" s="80">
        <f t="shared" si="100"/>
        <v>0</v>
      </c>
      <c r="K298" s="6">
        <f t="shared" si="111"/>
        <v>0</v>
      </c>
      <c r="L298" s="7">
        <v>0</v>
      </c>
      <c r="M298" s="7">
        <f t="shared" si="112"/>
        <v>0</v>
      </c>
      <c r="N298" s="7">
        <f t="shared" si="113"/>
        <v>0</v>
      </c>
      <c r="O298" s="7">
        <f t="shared" si="114"/>
        <v>0</v>
      </c>
      <c r="P298" s="7">
        <f t="shared" si="115"/>
        <v>0</v>
      </c>
      <c r="Q298" s="6">
        <f t="shared" si="116"/>
        <v>0</v>
      </c>
      <c r="R298" s="7">
        <f t="shared" si="117"/>
        <v>0</v>
      </c>
      <c r="S298" s="2">
        <f t="shared" si="101"/>
        <v>0</v>
      </c>
      <c r="T298" s="80">
        <f t="shared" si="102"/>
        <v>0</v>
      </c>
      <c r="U298" s="79">
        <f t="shared" si="103"/>
        <v>0</v>
      </c>
      <c r="V298" s="80">
        <f t="shared" si="104"/>
        <v>0</v>
      </c>
      <c r="W298" s="80">
        <f t="shared" si="105"/>
        <v>0</v>
      </c>
      <c r="X298">
        <f t="shared" si="118"/>
        <v>0</v>
      </c>
      <c r="Y298" s="35">
        <f t="shared" si="106"/>
        <v>0</v>
      </c>
      <c r="Z298" s="35">
        <f t="shared" si="107"/>
        <v>0</v>
      </c>
      <c r="AA298" s="42">
        <f t="shared" si="119"/>
        <v>0</v>
      </c>
      <c r="AB298" s="42">
        <f t="shared" si="108"/>
        <v>0</v>
      </c>
    </row>
    <row r="299" spans="2:28" x14ac:dyDescent="0.25">
      <c r="B299">
        <v>297</v>
      </c>
      <c r="C299" s="35">
        <f t="shared" si="109"/>
        <v>0</v>
      </c>
      <c r="D299" s="46">
        <f>IF(AB298&gt;0,ROUND(PMT(EvalSheet!$F$92/12,EvalSheet!$F$96*12,-C299),5),0)</f>
        <v>0</v>
      </c>
      <c r="E299" s="6">
        <f t="shared" si="110"/>
        <v>0</v>
      </c>
      <c r="F299" s="2">
        <f t="shared" si="96"/>
        <v>0</v>
      </c>
      <c r="G299" s="80">
        <f t="shared" si="97"/>
        <v>0</v>
      </c>
      <c r="H299" s="79">
        <f t="shared" si="98"/>
        <v>0</v>
      </c>
      <c r="I299" s="80">
        <f t="shared" si="99"/>
        <v>0</v>
      </c>
      <c r="J299" s="80">
        <f t="shared" si="100"/>
        <v>0</v>
      </c>
      <c r="K299" s="6">
        <f t="shared" si="111"/>
        <v>0</v>
      </c>
      <c r="L299" s="7">
        <v>0</v>
      </c>
      <c r="M299" s="7">
        <f t="shared" si="112"/>
        <v>0</v>
      </c>
      <c r="N299" s="7">
        <f t="shared" si="113"/>
        <v>0</v>
      </c>
      <c r="O299" s="7">
        <f t="shared" si="114"/>
        <v>0</v>
      </c>
      <c r="P299" s="7">
        <f t="shared" si="115"/>
        <v>0</v>
      </c>
      <c r="Q299" s="6">
        <f t="shared" si="116"/>
        <v>0</v>
      </c>
      <c r="R299" s="7">
        <f t="shared" si="117"/>
        <v>0</v>
      </c>
      <c r="S299" s="2">
        <f t="shared" si="101"/>
        <v>0</v>
      </c>
      <c r="T299" s="80">
        <f t="shared" si="102"/>
        <v>0</v>
      </c>
      <c r="U299" s="79">
        <f t="shared" si="103"/>
        <v>0</v>
      </c>
      <c r="V299" s="80">
        <f t="shared" si="104"/>
        <v>0</v>
      </c>
      <c r="W299" s="80">
        <f t="shared" si="105"/>
        <v>0</v>
      </c>
      <c r="X299">
        <f t="shared" si="118"/>
        <v>0</v>
      </c>
      <c r="Y299" s="35">
        <f t="shared" si="106"/>
        <v>0</v>
      </c>
      <c r="Z299" s="35">
        <f t="shared" si="107"/>
        <v>0</v>
      </c>
      <c r="AA299" s="42">
        <f t="shared" si="119"/>
        <v>0</v>
      </c>
      <c r="AB299" s="42">
        <f t="shared" si="108"/>
        <v>0</v>
      </c>
    </row>
    <row r="300" spans="2:28" x14ac:dyDescent="0.25">
      <c r="B300">
        <v>298</v>
      </c>
      <c r="C300" s="35">
        <f t="shared" si="109"/>
        <v>0</v>
      </c>
      <c r="D300" s="46">
        <f>IF(AB299&gt;0,ROUND(PMT(EvalSheet!$F$92/12,EvalSheet!$F$96*12,-C300),5),0)</f>
        <v>0</v>
      </c>
      <c r="E300" s="6">
        <f t="shared" si="110"/>
        <v>0</v>
      </c>
      <c r="F300" s="2">
        <f t="shared" si="96"/>
        <v>0</v>
      </c>
      <c r="G300" s="80">
        <f t="shared" si="97"/>
        <v>0</v>
      </c>
      <c r="H300" s="79">
        <f t="shared" si="98"/>
        <v>0</v>
      </c>
      <c r="I300" s="80">
        <f t="shared" si="99"/>
        <v>0</v>
      </c>
      <c r="J300" s="80">
        <f t="shared" si="100"/>
        <v>0</v>
      </c>
      <c r="K300" s="6">
        <f t="shared" si="111"/>
        <v>0</v>
      </c>
      <c r="L300" s="7">
        <v>0</v>
      </c>
      <c r="M300" s="7">
        <f t="shared" si="112"/>
        <v>0</v>
      </c>
      <c r="N300" s="7">
        <f t="shared" si="113"/>
        <v>0</v>
      </c>
      <c r="O300" s="7">
        <f t="shared" si="114"/>
        <v>0</v>
      </c>
      <c r="P300" s="7">
        <f t="shared" si="115"/>
        <v>0</v>
      </c>
      <c r="Q300" s="6">
        <f t="shared" si="116"/>
        <v>0</v>
      </c>
      <c r="R300" s="7">
        <f t="shared" si="117"/>
        <v>0</v>
      </c>
      <c r="S300" s="2">
        <f t="shared" si="101"/>
        <v>0</v>
      </c>
      <c r="T300" s="80">
        <f t="shared" si="102"/>
        <v>0</v>
      </c>
      <c r="U300" s="79">
        <f t="shared" si="103"/>
        <v>0</v>
      </c>
      <c r="V300" s="80">
        <f t="shared" si="104"/>
        <v>0</v>
      </c>
      <c r="W300" s="80">
        <f t="shared" si="105"/>
        <v>0</v>
      </c>
      <c r="X300">
        <f t="shared" si="118"/>
        <v>0</v>
      </c>
      <c r="Y300" s="35">
        <f t="shared" si="106"/>
        <v>0</v>
      </c>
      <c r="Z300" s="35">
        <f t="shared" si="107"/>
        <v>0</v>
      </c>
      <c r="AA300" s="42">
        <f t="shared" si="119"/>
        <v>0</v>
      </c>
      <c r="AB300" s="42">
        <f t="shared" si="108"/>
        <v>0</v>
      </c>
    </row>
    <row r="301" spans="2:28" x14ac:dyDescent="0.25">
      <c r="B301">
        <v>299</v>
      </c>
      <c r="C301" s="35">
        <f t="shared" si="109"/>
        <v>0</v>
      </c>
      <c r="D301" s="46">
        <f>IF(AB300&gt;0,ROUND(PMT(EvalSheet!$F$92/12,EvalSheet!$F$96*12,-C301),5),0)</f>
        <v>0</v>
      </c>
      <c r="E301" s="6">
        <f t="shared" si="110"/>
        <v>0</v>
      </c>
      <c r="F301" s="2">
        <f t="shared" si="96"/>
        <v>0</v>
      </c>
      <c r="G301" s="80">
        <f t="shared" si="97"/>
        <v>0</v>
      </c>
      <c r="H301" s="79">
        <f t="shared" si="98"/>
        <v>0</v>
      </c>
      <c r="I301" s="80">
        <f t="shared" si="99"/>
        <v>0</v>
      </c>
      <c r="J301" s="80">
        <f t="shared" si="100"/>
        <v>0</v>
      </c>
      <c r="K301" s="6">
        <f t="shared" si="111"/>
        <v>0</v>
      </c>
      <c r="L301" s="7">
        <v>0</v>
      </c>
      <c r="M301" s="7">
        <f t="shared" si="112"/>
        <v>0</v>
      </c>
      <c r="N301" s="7">
        <f t="shared" si="113"/>
        <v>0</v>
      </c>
      <c r="O301" s="7">
        <f t="shared" si="114"/>
        <v>0</v>
      </c>
      <c r="P301" s="7">
        <f t="shared" si="115"/>
        <v>0</v>
      </c>
      <c r="Q301" s="6">
        <f t="shared" si="116"/>
        <v>0</v>
      </c>
      <c r="R301" s="7">
        <f t="shared" si="117"/>
        <v>0</v>
      </c>
      <c r="S301" s="2">
        <f t="shared" si="101"/>
        <v>0</v>
      </c>
      <c r="T301" s="80">
        <f t="shared" si="102"/>
        <v>0</v>
      </c>
      <c r="U301" s="79">
        <f t="shared" si="103"/>
        <v>0</v>
      </c>
      <c r="V301" s="80">
        <f t="shared" si="104"/>
        <v>0</v>
      </c>
      <c r="W301" s="80">
        <f t="shared" si="105"/>
        <v>0</v>
      </c>
      <c r="X301">
        <f t="shared" si="118"/>
        <v>0</v>
      </c>
      <c r="Y301" s="35">
        <f t="shared" si="106"/>
        <v>0</v>
      </c>
      <c r="Z301" s="35">
        <f t="shared" si="107"/>
        <v>0</v>
      </c>
      <c r="AA301" s="42">
        <f t="shared" si="119"/>
        <v>0</v>
      </c>
      <c r="AB301" s="42">
        <f t="shared" si="108"/>
        <v>0</v>
      </c>
    </row>
    <row r="302" spans="2:28" x14ac:dyDescent="0.25">
      <c r="B302">
        <v>300</v>
      </c>
      <c r="C302" s="35">
        <f t="shared" si="109"/>
        <v>0</v>
      </c>
      <c r="D302" s="46">
        <f>IF(AB301&gt;0,ROUND(PMT(EvalSheet!$F$92/12,EvalSheet!$F$96*12,-C302),5),0)</f>
        <v>0</v>
      </c>
      <c r="E302" s="6">
        <f t="shared" si="110"/>
        <v>0</v>
      </c>
      <c r="F302" s="2">
        <f t="shared" si="96"/>
        <v>0</v>
      </c>
      <c r="G302" s="80">
        <f t="shared" si="97"/>
        <v>0</v>
      </c>
      <c r="H302" s="79">
        <f t="shared" si="98"/>
        <v>0</v>
      </c>
      <c r="I302" s="80">
        <f t="shared" si="99"/>
        <v>0</v>
      </c>
      <c r="J302" s="80">
        <f t="shared" si="100"/>
        <v>0</v>
      </c>
      <c r="K302" s="6">
        <f t="shared" si="111"/>
        <v>0</v>
      </c>
      <c r="L302" s="7">
        <v>0</v>
      </c>
      <c r="M302" s="7">
        <f t="shared" si="112"/>
        <v>0</v>
      </c>
      <c r="N302" s="7">
        <f t="shared" si="113"/>
        <v>0</v>
      </c>
      <c r="O302" s="7">
        <f t="shared" si="114"/>
        <v>0</v>
      </c>
      <c r="P302" s="7">
        <f t="shared" si="115"/>
        <v>0</v>
      </c>
      <c r="Q302" s="6">
        <f t="shared" si="116"/>
        <v>0</v>
      </c>
      <c r="R302" s="7">
        <f t="shared" si="117"/>
        <v>0</v>
      </c>
      <c r="S302" s="2">
        <f t="shared" si="101"/>
        <v>0</v>
      </c>
      <c r="T302" s="80">
        <f t="shared" si="102"/>
        <v>0</v>
      </c>
      <c r="U302" s="79">
        <f t="shared" si="103"/>
        <v>0</v>
      </c>
      <c r="V302" s="80">
        <f t="shared" si="104"/>
        <v>0</v>
      </c>
      <c r="W302" s="80">
        <f t="shared" si="105"/>
        <v>0</v>
      </c>
      <c r="X302">
        <f t="shared" si="118"/>
        <v>0</v>
      </c>
      <c r="Y302" s="35">
        <f t="shared" si="106"/>
        <v>0</v>
      </c>
      <c r="Z302" s="35">
        <f t="shared" si="107"/>
        <v>0</v>
      </c>
      <c r="AA302" s="42">
        <f t="shared" si="119"/>
        <v>0</v>
      </c>
      <c r="AB302" s="42">
        <f t="shared" si="108"/>
        <v>0</v>
      </c>
    </row>
    <row r="303" spans="2:28" x14ac:dyDescent="0.25">
      <c r="B303">
        <v>301</v>
      </c>
      <c r="C303" s="35">
        <f t="shared" si="109"/>
        <v>0</v>
      </c>
      <c r="D303" s="46">
        <f>IF(AB302&gt;0,ROUND(PMT(EvalSheet!$F$92/12,EvalSheet!$F$96*12,-C303),5),0)</f>
        <v>0</v>
      </c>
      <c r="E303" s="6">
        <f t="shared" si="110"/>
        <v>0</v>
      </c>
      <c r="F303" s="2">
        <f t="shared" si="96"/>
        <v>0</v>
      </c>
      <c r="G303" s="80">
        <f t="shared" si="97"/>
        <v>0</v>
      </c>
      <c r="H303" s="79">
        <f t="shared" si="98"/>
        <v>0</v>
      </c>
      <c r="I303" s="80">
        <f t="shared" si="99"/>
        <v>0</v>
      </c>
      <c r="J303" s="80">
        <f t="shared" si="100"/>
        <v>0</v>
      </c>
      <c r="K303" s="6">
        <f t="shared" si="111"/>
        <v>0</v>
      </c>
      <c r="L303" s="7">
        <v>0</v>
      </c>
      <c r="M303" s="7">
        <f t="shared" si="112"/>
        <v>0</v>
      </c>
      <c r="N303" s="7">
        <f t="shared" si="113"/>
        <v>0</v>
      </c>
      <c r="O303" s="7">
        <f t="shared" si="114"/>
        <v>0</v>
      </c>
      <c r="P303" s="7">
        <f t="shared" si="115"/>
        <v>0</v>
      </c>
      <c r="Q303" s="6">
        <f t="shared" si="116"/>
        <v>0</v>
      </c>
      <c r="R303" s="7">
        <f t="shared" si="117"/>
        <v>0</v>
      </c>
      <c r="S303" s="2">
        <f t="shared" si="101"/>
        <v>0</v>
      </c>
      <c r="T303" s="80">
        <f t="shared" si="102"/>
        <v>0</v>
      </c>
      <c r="U303" s="79">
        <f t="shared" si="103"/>
        <v>0</v>
      </c>
      <c r="V303" s="80">
        <f t="shared" si="104"/>
        <v>0</v>
      </c>
      <c r="W303" s="80">
        <f t="shared" si="105"/>
        <v>0</v>
      </c>
      <c r="X303">
        <f t="shared" si="118"/>
        <v>0</v>
      </c>
      <c r="Y303" s="35">
        <f t="shared" si="106"/>
        <v>0</v>
      </c>
      <c r="Z303" s="35">
        <f t="shared" si="107"/>
        <v>0</v>
      </c>
      <c r="AA303" s="42">
        <f t="shared" si="119"/>
        <v>0</v>
      </c>
      <c r="AB303" s="42">
        <f t="shared" si="108"/>
        <v>0</v>
      </c>
    </row>
    <row r="304" spans="2:28" x14ac:dyDescent="0.25">
      <c r="B304">
        <v>302</v>
      </c>
      <c r="C304" s="35">
        <f t="shared" si="109"/>
        <v>0</v>
      </c>
      <c r="D304" s="46">
        <f>IF(AB303&gt;0,ROUND(PMT(EvalSheet!$F$92/12,EvalSheet!$F$96*12,-C304),5),0)</f>
        <v>0</v>
      </c>
      <c r="E304" s="6">
        <f t="shared" si="110"/>
        <v>0</v>
      </c>
      <c r="F304" s="2">
        <f t="shared" si="96"/>
        <v>0</v>
      </c>
      <c r="G304" s="80">
        <f t="shared" si="97"/>
        <v>0</v>
      </c>
      <c r="H304" s="79">
        <f t="shared" si="98"/>
        <v>0</v>
      </c>
      <c r="I304" s="80">
        <f t="shared" si="99"/>
        <v>0</v>
      </c>
      <c r="J304" s="80">
        <f t="shared" si="100"/>
        <v>0</v>
      </c>
      <c r="K304" s="6">
        <f t="shared" si="111"/>
        <v>0</v>
      </c>
      <c r="L304" s="7">
        <v>0</v>
      </c>
      <c r="M304" s="7">
        <f t="shared" si="112"/>
        <v>0</v>
      </c>
      <c r="N304" s="7">
        <f t="shared" si="113"/>
        <v>0</v>
      </c>
      <c r="O304" s="7">
        <f t="shared" si="114"/>
        <v>0</v>
      </c>
      <c r="P304" s="7">
        <f t="shared" si="115"/>
        <v>0</v>
      </c>
      <c r="Q304" s="6">
        <f t="shared" si="116"/>
        <v>0</v>
      </c>
      <c r="R304" s="7">
        <f t="shared" si="117"/>
        <v>0</v>
      </c>
      <c r="S304" s="2">
        <f t="shared" si="101"/>
        <v>0</v>
      </c>
      <c r="T304" s="80">
        <f t="shared" si="102"/>
        <v>0</v>
      </c>
      <c r="U304" s="79">
        <f t="shared" si="103"/>
        <v>0</v>
      </c>
      <c r="V304" s="80">
        <f t="shared" si="104"/>
        <v>0</v>
      </c>
      <c r="W304" s="80">
        <f t="shared" si="105"/>
        <v>0</v>
      </c>
      <c r="X304">
        <f t="shared" si="118"/>
        <v>0</v>
      </c>
      <c r="Y304" s="35">
        <f t="shared" si="106"/>
        <v>0</v>
      </c>
      <c r="Z304" s="35">
        <f t="shared" si="107"/>
        <v>0</v>
      </c>
      <c r="AA304" s="42">
        <f t="shared" si="119"/>
        <v>0</v>
      </c>
      <c r="AB304" s="42">
        <f t="shared" si="108"/>
        <v>0</v>
      </c>
    </row>
    <row r="305" spans="2:28" x14ac:dyDescent="0.25">
      <c r="B305">
        <v>303</v>
      </c>
      <c r="C305" s="35">
        <f t="shared" si="109"/>
        <v>0</v>
      </c>
      <c r="D305" s="46">
        <f>IF(AB304&gt;0,ROUND(PMT(EvalSheet!$F$92/12,EvalSheet!$F$96*12,-C305),5),0)</f>
        <v>0</v>
      </c>
      <c r="E305" s="6">
        <f t="shared" si="110"/>
        <v>0</v>
      </c>
      <c r="F305" s="2">
        <f t="shared" si="96"/>
        <v>0</v>
      </c>
      <c r="G305" s="80">
        <f t="shared" si="97"/>
        <v>0</v>
      </c>
      <c r="H305" s="79">
        <f t="shared" si="98"/>
        <v>0</v>
      </c>
      <c r="I305" s="80">
        <f t="shared" si="99"/>
        <v>0</v>
      </c>
      <c r="J305" s="80">
        <f t="shared" si="100"/>
        <v>0</v>
      </c>
      <c r="K305" s="6">
        <f t="shared" si="111"/>
        <v>0</v>
      </c>
      <c r="L305" s="7">
        <v>0</v>
      </c>
      <c r="M305" s="7">
        <f t="shared" si="112"/>
        <v>0</v>
      </c>
      <c r="N305" s="7">
        <f t="shared" si="113"/>
        <v>0</v>
      </c>
      <c r="O305" s="7">
        <f t="shared" si="114"/>
        <v>0</v>
      </c>
      <c r="P305" s="7">
        <f t="shared" si="115"/>
        <v>0</v>
      </c>
      <c r="Q305" s="6">
        <f t="shared" si="116"/>
        <v>0</v>
      </c>
      <c r="R305" s="7">
        <f t="shared" si="117"/>
        <v>0</v>
      </c>
      <c r="S305" s="2">
        <f t="shared" si="101"/>
        <v>0</v>
      </c>
      <c r="T305" s="80">
        <f t="shared" si="102"/>
        <v>0</v>
      </c>
      <c r="U305" s="79">
        <f t="shared" si="103"/>
        <v>0</v>
      </c>
      <c r="V305" s="80">
        <f t="shared" si="104"/>
        <v>0</v>
      </c>
      <c r="W305" s="80">
        <f t="shared" si="105"/>
        <v>0</v>
      </c>
      <c r="X305">
        <f t="shared" si="118"/>
        <v>0</v>
      </c>
      <c r="Y305" s="35">
        <f t="shared" si="106"/>
        <v>0</v>
      </c>
      <c r="Z305" s="35">
        <f t="shared" si="107"/>
        <v>0</v>
      </c>
      <c r="AA305" s="42">
        <f t="shared" si="119"/>
        <v>0</v>
      </c>
      <c r="AB305" s="42">
        <f t="shared" si="108"/>
        <v>0</v>
      </c>
    </row>
    <row r="306" spans="2:28" x14ac:dyDescent="0.25">
      <c r="B306">
        <v>304</v>
      </c>
      <c r="C306" s="35">
        <f t="shared" si="109"/>
        <v>0</v>
      </c>
      <c r="D306" s="46">
        <f>IF(AB305&gt;0,ROUND(PMT(EvalSheet!$F$92/12,EvalSheet!$F$96*12,-C306),5),0)</f>
        <v>0</v>
      </c>
      <c r="E306" s="6">
        <f t="shared" si="110"/>
        <v>0</v>
      </c>
      <c r="F306" s="2">
        <f t="shared" si="96"/>
        <v>0</v>
      </c>
      <c r="G306" s="80">
        <f t="shared" si="97"/>
        <v>0</v>
      </c>
      <c r="H306" s="79">
        <f t="shared" si="98"/>
        <v>0</v>
      </c>
      <c r="I306" s="80">
        <f t="shared" si="99"/>
        <v>0</v>
      </c>
      <c r="J306" s="80">
        <f t="shared" si="100"/>
        <v>0</v>
      </c>
      <c r="K306" s="6">
        <f t="shared" si="111"/>
        <v>0</v>
      </c>
      <c r="L306" s="7">
        <v>0</v>
      </c>
      <c r="M306" s="7">
        <f t="shared" si="112"/>
        <v>0</v>
      </c>
      <c r="N306" s="7">
        <f t="shared" si="113"/>
        <v>0</v>
      </c>
      <c r="O306" s="7">
        <f t="shared" si="114"/>
        <v>0</v>
      </c>
      <c r="P306" s="7">
        <f t="shared" si="115"/>
        <v>0</v>
      </c>
      <c r="Q306" s="6">
        <f t="shared" si="116"/>
        <v>0</v>
      </c>
      <c r="R306" s="7">
        <f t="shared" si="117"/>
        <v>0</v>
      </c>
      <c r="S306" s="2">
        <f t="shared" si="101"/>
        <v>0</v>
      </c>
      <c r="T306" s="80">
        <f t="shared" si="102"/>
        <v>0</v>
      </c>
      <c r="U306" s="79">
        <f t="shared" si="103"/>
        <v>0</v>
      </c>
      <c r="V306" s="80">
        <f t="shared" si="104"/>
        <v>0</v>
      </c>
      <c r="W306" s="80">
        <f t="shared" si="105"/>
        <v>0</v>
      </c>
      <c r="X306">
        <f t="shared" si="118"/>
        <v>0</v>
      </c>
      <c r="Y306" s="35">
        <f t="shared" si="106"/>
        <v>0</v>
      </c>
      <c r="Z306" s="35">
        <f t="shared" si="107"/>
        <v>0</v>
      </c>
      <c r="AA306" s="42">
        <f t="shared" si="119"/>
        <v>0</v>
      </c>
      <c r="AB306" s="42">
        <f t="shared" si="108"/>
        <v>0</v>
      </c>
    </row>
    <row r="307" spans="2:28" x14ac:dyDescent="0.25">
      <c r="B307">
        <v>305</v>
      </c>
      <c r="C307" s="35">
        <f t="shared" si="109"/>
        <v>0</v>
      </c>
      <c r="D307" s="46">
        <f>IF(AB306&gt;0,ROUND(PMT(EvalSheet!$F$92/12,EvalSheet!$F$96*12,-C307),5),0)</f>
        <v>0</v>
      </c>
      <c r="E307" s="6">
        <f t="shared" si="110"/>
        <v>0</v>
      </c>
      <c r="F307" s="2">
        <f t="shared" si="96"/>
        <v>0</v>
      </c>
      <c r="G307" s="80">
        <f t="shared" si="97"/>
        <v>0</v>
      </c>
      <c r="H307" s="79">
        <f t="shared" si="98"/>
        <v>0</v>
      </c>
      <c r="I307" s="80">
        <f t="shared" si="99"/>
        <v>0</v>
      </c>
      <c r="J307" s="80">
        <f t="shared" si="100"/>
        <v>0</v>
      </c>
      <c r="K307" s="6">
        <f t="shared" si="111"/>
        <v>0</v>
      </c>
      <c r="L307" s="7">
        <v>0</v>
      </c>
      <c r="M307" s="7">
        <f t="shared" si="112"/>
        <v>0</v>
      </c>
      <c r="N307" s="7">
        <f t="shared" si="113"/>
        <v>0</v>
      </c>
      <c r="O307" s="7">
        <f t="shared" si="114"/>
        <v>0</v>
      </c>
      <c r="P307" s="7">
        <f t="shared" si="115"/>
        <v>0</v>
      </c>
      <c r="Q307" s="6">
        <f t="shared" si="116"/>
        <v>0</v>
      </c>
      <c r="R307" s="7">
        <f t="shared" si="117"/>
        <v>0</v>
      </c>
      <c r="S307" s="2">
        <f t="shared" si="101"/>
        <v>0</v>
      </c>
      <c r="T307" s="80">
        <f t="shared" si="102"/>
        <v>0</v>
      </c>
      <c r="U307" s="79">
        <f t="shared" si="103"/>
        <v>0</v>
      </c>
      <c r="V307" s="80">
        <f t="shared" si="104"/>
        <v>0</v>
      </c>
      <c r="W307" s="80">
        <f t="shared" si="105"/>
        <v>0</v>
      </c>
      <c r="X307">
        <f t="shared" si="118"/>
        <v>0</v>
      </c>
      <c r="Y307" s="35">
        <f t="shared" si="106"/>
        <v>0</v>
      </c>
      <c r="Z307" s="35">
        <f t="shared" si="107"/>
        <v>0</v>
      </c>
      <c r="AA307" s="42">
        <f t="shared" si="119"/>
        <v>0</v>
      </c>
      <c r="AB307" s="42">
        <f t="shared" si="108"/>
        <v>0</v>
      </c>
    </row>
    <row r="308" spans="2:28" x14ac:dyDescent="0.25">
      <c r="B308">
        <v>306</v>
      </c>
      <c r="C308" s="35">
        <f t="shared" si="109"/>
        <v>0</v>
      </c>
      <c r="D308" s="46">
        <f>IF(AB307&gt;0,ROUND(PMT(EvalSheet!$F$92/12,EvalSheet!$F$96*12,-C308),5),0)</f>
        <v>0</v>
      </c>
      <c r="E308" s="6">
        <f t="shared" si="110"/>
        <v>0</v>
      </c>
      <c r="F308" s="2">
        <f t="shared" si="96"/>
        <v>0</v>
      </c>
      <c r="G308" s="80">
        <f t="shared" si="97"/>
        <v>0</v>
      </c>
      <c r="H308" s="79">
        <f t="shared" si="98"/>
        <v>0</v>
      </c>
      <c r="I308" s="80">
        <f t="shared" si="99"/>
        <v>0</v>
      </c>
      <c r="J308" s="80">
        <f t="shared" si="100"/>
        <v>0</v>
      </c>
      <c r="K308" s="6">
        <f t="shared" si="111"/>
        <v>0</v>
      </c>
      <c r="L308" s="7">
        <v>0</v>
      </c>
      <c r="M308" s="7">
        <f t="shared" si="112"/>
        <v>0</v>
      </c>
      <c r="N308" s="7">
        <f t="shared" si="113"/>
        <v>0</v>
      </c>
      <c r="O308" s="7">
        <f t="shared" si="114"/>
        <v>0</v>
      </c>
      <c r="P308" s="7">
        <f t="shared" si="115"/>
        <v>0</v>
      </c>
      <c r="Q308" s="6">
        <f t="shared" si="116"/>
        <v>0</v>
      </c>
      <c r="R308" s="7">
        <f t="shared" si="117"/>
        <v>0</v>
      </c>
      <c r="S308" s="2">
        <f t="shared" si="101"/>
        <v>0</v>
      </c>
      <c r="T308" s="80">
        <f t="shared" si="102"/>
        <v>0</v>
      </c>
      <c r="U308" s="79">
        <f t="shared" si="103"/>
        <v>0</v>
      </c>
      <c r="V308" s="80">
        <f t="shared" si="104"/>
        <v>0</v>
      </c>
      <c r="W308" s="80">
        <f t="shared" si="105"/>
        <v>0</v>
      </c>
      <c r="X308">
        <f t="shared" si="118"/>
        <v>0</v>
      </c>
      <c r="Y308" s="35">
        <f t="shared" si="106"/>
        <v>0</v>
      </c>
      <c r="Z308" s="35">
        <f t="shared" si="107"/>
        <v>0</v>
      </c>
      <c r="AA308" s="42">
        <f t="shared" si="119"/>
        <v>0</v>
      </c>
      <c r="AB308" s="42">
        <f t="shared" si="108"/>
        <v>0</v>
      </c>
    </row>
    <row r="309" spans="2:28" x14ac:dyDescent="0.25">
      <c r="B309">
        <v>307</v>
      </c>
      <c r="C309" s="35">
        <f t="shared" si="109"/>
        <v>0</v>
      </c>
      <c r="D309" s="46">
        <f>IF(AB308&gt;0,ROUND(PMT(EvalSheet!$F$92/12,EvalSheet!$F$96*12,-C309),5),0)</f>
        <v>0</v>
      </c>
      <c r="E309" s="6">
        <f t="shared" si="110"/>
        <v>0</v>
      </c>
      <c r="F309" s="2">
        <f t="shared" si="96"/>
        <v>0</v>
      </c>
      <c r="G309" s="80">
        <f t="shared" si="97"/>
        <v>0</v>
      </c>
      <c r="H309" s="79">
        <f t="shared" si="98"/>
        <v>0</v>
      </c>
      <c r="I309" s="80">
        <f t="shared" si="99"/>
        <v>0</v>
      </c>
      <c r="J309" s="80">
        <f t="shared" si="100"/>
        <v>0</v>
      </c>
      <c r="K309" s="6">
        <f t="shared" si="111"/>
        <v>0</v>
      </c>
      <c r="L309" s="7">
        <v>0</v>
      </c>
      <c r="M309" s="7">
        <f t="shared" si="112"/>
        <v>0</v>
      </c>
      <c r="N309" s="7">
        <f t="shared" si="113"/>
        <v>0</v>
      </c>
      <c r="O309" s="7">
        <f t="shared" si="114"/>
        <v>0</v>
      </c>
      <c r="P309" s="7">
        <f t="shared" si="115"/>
        <v>0</v>
      </c>
      <c r="Q309" s="6">
        <f t="shared" si="116"/>
        <v>0</v>
      </c>
      <c r="R309" s="7">
        <f t="shared" si="117"/>
        <v>0</v>
      </c>
      <c r="S309" s="2">
        <f t="shared" si="101"/>
        <v>0</v>
      </c>
      <c r="T309" s="80">
        <f t="shared" si="102"/>
        <v>0</v>
      </c>
      <c r="U309" s="79">
        <f t="shared" si="103"/>
        <v>0</v>
      </c>
      <c r="V309" s="80">
        <f t="shared" si="104"/>
        <v>0</v>
      </c>
      <c r="W309" s="80">
        <f t="shared" si="105"/>
        <v>0</v>
      </c>
      <c r="X309">
        <f t="shared" si="118"/>
        <v>0</v>
      </c>
      <c r="Y309" s="35">
        <f t="shared" si="106"/>
        <v>0</v>
      </c>
      <c r="Z309" s="35">
        <f t="shared" si="107"/>
        <v>0</v>
      </c>
      <c r="AA309" s="42">
        <f t="shared" si="119"/>
        <v>0</v>
      </c>
      <c r="AB309" s="42">
        <f t="shared" si="108"/>
        <v>0</v>
      </c>
    </row>
    <row r="310" spans="2:28" x14ac:dyDescent="0.25">
      <c r="B310">
        <v>308</v>
      </c>
      <c r="C310" s="35">
        <f t="shared" si="109"/>
        <v>0</v>
      </c>
      <c r="D310" s="46">
        <f>IF(AB309&gt;0,ROUND(PMT(EvalSheet!$F$92/12,EvalSheet!$F$96*12,-C310),5),0)</f>
        <v>0</v>
      </c>
      <c r="E310" s="6">
        <f t="shared" si="110"/>
        <v>0</v>
      </c>
      <c r="F310" s="2">
        <f t="shared" si="96"/>
        <v>0</v>
      </c>
      <c r="G310" s="80">
        <f t="shared" si="97"/>
        <v>0</v>
      </c>
      <c r="H310" s="79">
        <f t="shared" si="98"/>
        <v>0</v>
      </c>
      <c r="I310" s="80">
        <f t="shared" si="99"/>
        <v>0</v>
      </c>
      <c r="J310" s="80">
        <f t="shared" si="100"/>
        <v>0</v>
      </c>
      <c r="K310" s="6">
        <f t="shared" si="111"/>
        <v>0</v>
      </c>
      <c r="L310" s="7">
        <v>0</v>
      </c>
      <c r="M310" s="7">
        <f t="shared" si="112"/>
        <v>0</v>
      </c>
      <c r="N310" s="7">
        <f t="shared" si="113"/>
        <v>0</v>
      </c>
      <c r="O310" s="7">
        <f t="shared" si="114"/>
        <v>0</v>
      </c>
      <c r="P310" s="7">
        <f t="shared" si="115"/>
        <v>0</v>
      </c>
      <c r="Q310" s="6">
        <f t="shared" si="116"/>
        <v>0</v>
      </c>
      <c r="R310" s="7">
        <f t="shared" si="117"/>
        <v>0</v>
      </c>
      <c r="S310" s="2">
        <f t="shared" si="101"/>
        <v>0</v>
      </c>
      <c r="T310" s="80">
        <f t="shared" si="102"/>
        <v>0</v>
      </c>
      <c r="U310" s="79">
        <f t="shared" si="103"/>
        <v>0</v>
      </c>
      <c r="V310" s="80">
        <f t="shared" si="104"/>
        <v>0</v>
      </c>
      <c r="W310" s="80">
        <f t="shared" si="105"/>
        <v>0</v>
      </c>
      <c r="X310">
        <f t="shared" si="118"/>
        <v>0</v>
      </c>
      <c r="Y310" s="35">
        <f t="shared" si="106"/>
        <v>0</v>
      </c>
      <c r="Z310" s="35">
        <f t="shared" si="107"/>
        <v>0</v>
      </c>
      <c r="AA310" s="42">
        <f t="shared" si="119"/>
        <v>0</v>
      </c>
      <c r="AB310" s="42">
        <f t="shared" si="108"/>
        <v>0</v>
      </c>
    </row>
    <row r="311" spans="2:28" x14ac:dyDescent="0.25">
      <c r="B311">
        <v>309</v>
      </c>
      <c r="C311" s="35">
        <f t="shared" si="109"/>
        <v>0</v>
      </c>
      <c r="D311" s="46">
        <f>IF(AB310&gt;0,ROUND(PMT(EvalSheet!$F$92/12,EvalSheet!$F$96*12,-C311),5),0)</f>
        <v>0</v>
      </c>
      <c r="E311" s="6">
        <f t="shared" si="110"/>
        <v>0</v>
      </c>
      <c r="F311" s="2">
        <f t="shared" si="96"/>
        <v>0</v>
      </c>
      <c r="G311" s="80">
        <f t="shared" si="97"/>
        <v>0</v>
      </c>
      <c r="H311" s="79">
        <f t="shared" si="98"/>
        <v>0</v>
      </c>
      <c r="I311" s="80">
        <f t="shared" si="99"/>
        <v>0</v>
      </c>
      <c r="J311" s="80">
        <f t="shared" si="100"/>
        <v>0</v>
      </c>
      <c r="K311" s="6">
        <f t="shared" si="111"/>
        <v>0</v>
      </c>
      <c r="L311" s="7">
        <v>0</v>
      </c>
      <c r="M311" s="7">
        <f t="shared" si="112"/>
        <v>0</v>
      </c>
      <c r="N311" s="7">
        <f t="shared" si="113"/>
        <v>0</v>
      </c>
      <c r="O311" s="7">
        <f t="shared" si="114"/>
        <v>0</v>
      </c>
      <c r="P311" s="7">
        <f t="shared" si="115"/>
        <v>0</v>
      </c>
      <c r="Q311" s="6">
        <f t="shared" si="116"/>
        <v>0</v>
      </c>
      <c r="R311" s="7">
        <f t="shared" si="117"/>
        <v>0</v>
      </c>
      <c r="S311" s="2">
        <f t="shared" si="101"/>
        <v>0</v>
      </c>
      <c r="T311" s="80">
        <f t="shared" si="102"/>
        <v>0</v>
      </c>
      <c r="U311" s="79">
        <f t="shared" si="103"/>
        <v>0</v>
      </c>
      <c r="V311" s="80">
        <f t="shared" si="104"/>
        <v>0</v>
      </c>
      <c r="W311" s="80">
        <f t="shared" si="105"/>
        <v>0</v>
      </c>
      <c r="X311">
        <f t="shared" si="118"/>
        <v>0</v>
      </c>
      <c r="Y311" s="35">
        <f t="shared" si="106"/>
        <v>0</v>
      </c>
      <c r="Z311" s="35">
        <f t="shared" si="107"/>
        <v>0</v>
      </c>
      <c r="AA311" s="42">
        <f t="shared" si="119"/>
        <v>0</v>
      </c>
      <c r="AB311" s="42">
        <f t="shared" si="108"/>
        <v>0</v>
      </c>
    </row>
    <row r="312" spans="2:28" x14ac:dyDescent="0.25">
      <c r="B312">
        <v>310</v>
      </c>
      <c r="C312" s="35">
        <f t="shared" si="109"/>
        <v>0</v>
      </c>
      <c r="D312" s="46">
        <f>IF(AB311&gt;0,ROUND(PMT(EvalSheet!$F$92/12,EvalSheet!$F$96*12,-C312),5),0)</f>
        <v>0</v>
      </c>
      <c r="E312" s="6">
        <f t="shared" si="110"/>
        <v>0</v>
      </c>
      <c r="F312" s="2">
        <f t="shared" si="96"/>
        <v>0</v>
      </c>
      <c r="G312" s="80">
        <f t="shared" si="97"/>
        <v>0</v>
      </c>
      <c r="H312" s="79">
        <f t="shared" si="98"/>
        <v>0</v>
      </c>
      <c r="I312" s="80">
        <f t="shared" si="99"/>
        <v>0</v>
      </c>
      <c r="J312" s="80">
        <f t="shared" si="100"/>
        <v>0</v>
      </c>
      <c r="K312" s="6">
        <f t="shared" si="111"/>
        <v>0</v>
      </c>
      <c r="L312" s="7">
        <v>0</v>
      </c>
      <c r="M312" s="7">
        <f t="shared" si="112"/>
        <v>0</v>
      </c>
      <c r="N312" s="7">
        <f t="shared" si="113"/>
        <v>0</v>
      </c>
      <c r="O312" s="7">
        <f t="shared" si="114"/>
        <v>0</v>
      </c>
      <c r="P312" s="7">
        <f t="shared" si="115"/>
        <v>0</v>
      </c>
      <c r="Q312" s="6">
        <f t="shared" si="116"/>
        <v>0</v>
      </c>
      <c r="R312" s="7">
        <f t="shared" si="117"/>
        <v>0</v>
      </c>
      <c r="S312" s="2">
        <f t="shared" si="101"/>
        <v>0</v>
      </c>
      <c r="T312" s="80">
        <f t="shared" si="102"/>
        <v>0</v>
      </c>
      <c r="U312" s="79">
        <f t="shared" si="103"/>
        <v>0</v>
      </c>
      <c r="V312" s="80">
        <f t="shared" si="104"/>
        <v>0</v>
      </c>
      <c r="W312" s="80">
        <f t="shared" si="105"/>
        <v>0</v>
      </c>
      <c r="X312">
        <f t="shared" si="118"/>
        <v>0</v>
      </c>
      <c r="Y312" s="35">
        <f t="shared" si="106"/>
        <v>0</v>
      </c>
      <c r="Z312" s="35">
        <f t="shared" si="107"/>
        <v>0</v>
      </c>
      <c r="AA312" s="42">
        <f t="shared" si="119"/>
        <v>0</v>
      </c>
      <c r="AB312" s="42">
        <f t="shared" si="108"/>
        <v>0</v>
      </c>
    </row>
    <row r="313" spans="2:28" x14ac:dyDescent="0.25">
      <c r="B313">
        <v>311</v>
      </c>
      <c r="C313" s="35">
        <f t="shared" si="109"/>
        <v>0</v>
      </c>
      <c r="D313" s="46">
        <f>IF(AB312&gt;0,ROUND(PMT(EvalSheet!$F$92/12,EvalSheet!$F$96*12,-C313),5),0)</f>
        <v>0</v>
      </c>
      <c r="E313" s="6">
        <f t="shared" si="110"/>
        <v>0</v>
      </c>
      <c r="F313" s="2">
        <f t="shared" si="96"/>
        <v>0</v>
      </c>
      <c r="G313" s="80">
        <f t="shared" si="97"/>
        <v>0</v>
      </c>
      <c r="H313" s="79">
        <f t="shared" si="98"/>
        <v>0</v>
      </c>
      <c r="I313" s="80">
        <f t="shared" si="99"/>
        <v>0</v>
      </c>
      <c r="J313" s="80">
        <f t="shared" si="100"/>
        <v>0</v>
      </c>
      <c r="K313" s="6">
        <f t="shared" si="111"/>
        <v>0</v>
      </c>
      <c r="L313" s="7">
        <v>0</v>
      </c>
      <c r="M313" s="7">
        <f t="shared" si="112"/>
        <v>0</v>
      </c>
      <c r="N313" s="7">
        <f t="shared" si="113"/>
        <v>0</v>
      </c>
      <c r="O313" s="7">
        <f t="shared" si="114"/>
        <v>0</v>
      </c>
      <c r="P313" s="7">
        <f t="shared" si="115"/>
        <v>0</v>
      </c>
      <c r="Q313" s="6">
        <f t="shared" si="116"/>
        <v>0</v>
      </c>
      <c r="R313" s="7">
        <f t="shared" si="117"/>
        <v>0</v>
      </c>
      <c r="S313" s="2">
        <f t="shared" si="101"/>
        <v>0</v>
      </c>
      <c r="T313" s="80">
        <f t="shared" si="102"/>
        <v>0</v>
      </c>
      <c r="U313" s="79">
        <f t="shared" si="103"/>
        <v>0</v>
      </c>
      <c r="V313" s="80">
        <f t="shared" si="104"/>
        <v>0</v>
      </c>
      <c r="W313" s="80">
        <f t="shared" si="105"/>
        <v>0</v>
      </c>
      <c r="X313">
        <f t="shared" si="118"/>
        <v>0</v>
      </c>
      <c r="Y313" s="35">
        <f t="shared" si="106"/>
        <v>0</v>
      </c>
      <c r="Z313" s="35">
        <f t="shared" si="107"/>
        <v>0</v>
      </c>
      <c r="AA313" s="42">
        <f t="shared" si="119"/>
        <v>0</v>
      </c>
      <c r="AB313" s="42">
        <f t="shared" si="108"/>
        <v>0</v>
      </c>
    </row>
    <row r="314" spans="2:28" x14ac:dyDescent="0.25">
      <c r="B314">
        <v>312</v>
      </c>
      <c r="C314" s="35">
        <f t="shared" si="109"/>
        <v>0</v>
      </c>
      <c r="D314" s="46">
        <f>IF(AB313&gt;0,ROUND(PMT(EvalSheet!$F$92/12,EvalSheet!$F$96*12,-C314),5),0)</f>
        <v>0</v>
      </c>
      <c r="E314" s="6">
        <f t="shared" si="110"/>
        <v>0</v>
      </c>
      <c r="F314" s="2">
        <f t="shared" si="96"/>
        <v>0</v>
      </c>
      <c r="G314" s="80">
        <f t="shared" si="97"/>
        <v>0</v>
      </c>
      <c r="H314" s="79">
        <f t="shared" si="98"/>
        <v>0</v>
      </c>
      <c r="I314" s="80">
        <f t="shared" si="99"/>
        <v>0</v>
      </c>
      <c r="J314" s="80">
        <f t="shared" si="100"/>
        <v>0</v>
      </c>
      <c r="K314" s="6">
        <f t="shared" si="111"/>
        <v>0</v>
      </c>
      <c r="L314" s="7">
        <v>0</v>
      </c>
      <c r="M314" s="7">
        <f t="shared" si="112"/>
        <v>0</v>
      </c>
      <c r="N314" s="7">
        <f t="shared" si="113"/>
        <v>0</v>
      </c>
      <c r="O314" s="7">
        <f t="shared" si="114"/>
        <v>0</v>
      </c>
      <c r="P314" s="7">
        <f t="shared" si="115"/>
        <v>0</v>
      </c>
      <c r="Q314" s="6">
        <f t="shared" si="116"/>
        <v>0</v>
      </c>
      <c r="R314" s="7">
        <f t="shared" si="117"/>
        <v>0</v>
      </c>
      <c r="S314" s="2">
        <f t="shared" si="101"/>
        <v>0</v>
      </c>
      <c r="T314" s="80">
        <f t="shared" si="102"/>
        <v>0</v>
      </c>
      <c r="U314" s="79">
        <f t="shared" si="103"/>
        <v>0</v>
      </c>
      <c r="V314" s="80">
        <f t="shared" si="104"/>
        <v>0</v>
      </c>
      <c r="W314" s="80">
        <f t="shared" si="105"/>
        <v>0</v>
      </c>
      <c r="X314">
        <f t="shared" si="118"/>
        <v>0</v>
      </c>
      <c r="Y314" s="35">
        <f t="shared" si="106"/>
        <v>0</v>
      </c>
      <c r="Z314" s="35">
        <f t="shared" si="107"/>
        <v>0</v>
      </c>
      <c r="AA314" s="42">
        <f t="shared" si="119"/>
        <v>0</v>
      </c>
      <c r="AB314" s="42">
        <f t="shared" si="108"/>
        <v>0</v>
      </c>
    </row>
    <row r="315" spans="2:28" x14ac:dyDescent="0.25">
      <c r="B315">
        <v>313</v>
      </c>
      <c r="C315" s="35">
        <f t="shared" si="109"/>
        <v>0</v>
      </c>
      <c r="D315" s="46">
        <f>IF(AB314&gt;0,ROUND(PMT(EvalSheet!$F$92/12,EvalSheet!$F$96*12,-C315),5),0)</f>
        <v>0</v>
      </c>
      <c r="E315" s="6">
        <f t="shared" si="110"/>
        <v>0</v>
      </c>
      <c r="F315" s="2">
        <f t="shared" si="96"/>
        <v>0</v>
      </c>
      <c r="G315" s="80">
        <f t="shared" si="97"/>
        <v>0</v>
      </c>
      <c r="H315" s="79">
        <f t="shared" si="98"/>
        <v>0</v>
      </c>
      <c r="I315" s="80">
        <f t="shared" si="99"/>
        <v>0</v>
      </c>
      <c r="J315" s="80">
        <f t="shared" si="100"/>
        <v>0</v>
      </c>
      <c r="K315" s="6">
        <f t="shared" si="111"/>
        <v>0</v>
      </c>
      <c r="L315" s="7">
        <v>0</v>
      </c>
      <c r="M315" s="7">
        <f t="shared" si="112"/>
        <v>0</v>
      </c>
      <c r="N315" s="7">
        <f t="shared" si="113"/>
        <v>0</v>
      </c>
      <c r="O315" s="7">
        <f t="shared" si="114"/>
        <v>0</v>
      </c>
      <c r="P315" s="7">
        <f t="shared" si="115"/>
        <v>0</v>
      </c>
      <c r="Q315" s="6">
        <f t="shared" si="116"/>
        <v>0</v>
      </c>
      <c r="R315" s="7">
        <f t="shared" si="117"/>
        <v>0</v>
      </c>
      <c r="S315" s="2">
        <f t="shared" si="101"/>
        <v>0</v>
      </c>
      <c r="T315" s="80">
        <f t="shared" si="102"/>
        <v>0</v>
      </c>
      <c r="U315" s="79">
        <f t="shared" si="103"/>
        <v>0</v>
      </c>
      <c r="V315" s="80">
        <f t="shared" si="104"/>
        <v>0</v>
      </c>
      <c r="W315" s="80">
        <f t="shared" si="105"/>
        <v>0</v>
      </c>
      <c r="X315">
        <f t="shared" si="118"/>
        <v>0</v>
      </c>
      <c r="Y315" s="35">
        <f t="shared" si="106"/>
        <v>0</v>
      </c>
      <c r="Z315" s="35">
        <f t="shared" si="107"/>
        <v>0</v>
      </c>
      <c r="AA315" s="42">
        <f t="shared" si="119"/>
        <v>0</v>
      </c>
      <c r="AB315" s="42">
        <f t="shared" si="108"/>
        <v>0</v>
      </c>
    </row>
    <row r="316" spans="2:28" x14ac:dyDescent="0.25">
      <c r="B316">
        <v>314</v>
      </c>
      <c r="C316" s="35">
        <f t="shared" si="109"/>
        <v>0</v>
      </c>
      <c r="D316" s="46">
        <f>IF(AB315&gt;0,ROUND(PMT(EvalSheet!$F$92/12,EvalSheet!$F$96*12,-C316),5),0)</f>
        <v>0</v>
      </c>
      <c r="E316" s="6">
        <f t="shared" si="110"/>
        <v>0</v>
      </c>
      <c r="F316" s="2">
        <f t="shared" si="96"/>
        <v>0</v>
      </c>
      <c r="G316" s="80">
        <f t="shared" si="97"/>
        <v>0</v>
      </c>
      <c r="H316" s="79">
        <f t="shared" si="98"/>
        <v>0</v>
      </c>
      <c r="I316" s="80">
        <f t="shared" si="99"/>
        <v>0</v>
      </c>
      <c r="J316" s="80">
        <f t="shared" si="100"/>
        <v>0</v>
      </c>
      <c r="K316" s="6">
        <f t="shared" si="111"/>
        <v>0</v>
      </c>
      <c r="L316" s="7">
        <v>0</v>
      </c>
      <c r="M316" s="7">
        <f t="shared" si="112"/>
        <v>0</v>
      </c>
      <c r="N316" s="7">
        <f t="shared" si="113"/>
        <v>0</v>
      </c>
      <c r="O316" s="7">
        <f t="shared" si="114"/>
        <v>0</v>
      </c>
      <c r="P316" s="7">
        <f t="shared" si="115"/>
        <v>0</v>
      </c>
      <c r="Q316" s="6">
        <f t="shared" si="116"/>
        <v>0</v>
      </c>
      <c r="R316" s="7">
        <f t="shared" si="117"/>
        <v>0</v>
      </c>
      <c r="S316" s="2">
        <f t="shared" si="101"/>
        <v>0</v>
      </c>
      <c r="T316" s="80">
        <f t="shared" si="102"/>
        <v>0</v>
      </c>
      <c r="U316" s="79">
        <f t="shared" si="103"/>
        <v>0</v>
      </c>
      <c r="V316" s="80">
        <f t="shared" si="104"/>
        <v>0</v>
      </c>
      <c r="W316" s="80">
        <f t="shared" si="105"/>
        <v>0</v>
      </c>
      <c r="X316">
        <f t="shared" si="118"/>
        <v>0</v>
      </c>
      <c r="Y316" s="35">
        <f t="shared" si="106"/>
        <v>0</v>
      </c>
      <c r="Z316" s="35">
        <f t="shared" si="107"/>
        <v>0</v>
      </c>
      <c r="AA316" s="42">
        <f t="shared" si="119"/>
        <v>0</v>
      </c>
      <c r="AB316" s="42">
        <f t="shared" si="108"/>
        <v>0</v>
      </c>
    </row>
    <row r="317" spans="2:28" x14ac:dyDescent="0.25">
      <c r="B317">
        <v>315</v>
      </c>
      <c r="C317" s="35">
        <f t="shared" si="109"/>
        <v>0</v>
      </c>
      <c r="D317" s="46">
        <f>IF(AB316&gt;0,ROUND(PMT(EvalSheet!$F$92/12,EvalSheet!$F$96*12,-C317),5),0)</f>
        <v>0</v>
      </c>
      <c r="E317" s="6">
        <f t="shared" si="110"/>
        <v>0</v>
      </c>
      <c r="F317" s="2">
        <f t="shared" si="96"/>
        <v>0</v>
      </c>
      <c r="G317" s="80">
        <f t="shared" si="97"/>
        <v>0</v>
      </c>
      <c r="H317" s="79">
        <f t="shared" si="98"/>
        <v>0</v>
      </c>
      <c r="I317" s="80">
        <f t="shared" si="99"/>
        <v>0</v>
      </c>
      <c r="J317" s="80">
        <f t="shared" si="100"/>
        <v>0</v>
      </c>
      <c r="K317" s="6">
        <f t="shared" si="111"/>
        <v>0</v>
      </c>
      <c r="L317" s="7">
        <v>0</v>
      </c>
      <c r="M317" s="7">
        <f t="shared" si="112"/>
        <v>0</v>
      </c>
      <c r="N317" s="7">
        <f t="shared" si="113"/>
        <v>0</v>
      </c>
      <c r="O317" s="7">
        <f t="shared" si="114"/>
        <v>0</v>
      </c>
      <c r="P317" s="7">
        <f t="shared" si="115"/>
        <v>0</v>
      </c>
      <c r="Q317" s="6">
        <f t="shared" si="116"/>
        <v>0</v>
      </c>
      <c r="R317" s="7">
        <f t="shared" si="117"/>
        <v>0</v>
      </c>
      <c r="S317" s="2">
        <f t="shared" si="101"/>
        <v>0</v>
      </c>
      <c r="T317" s="80">
        <f t="shared" si="102"/>
        <v>0</v>
      </c>
      <c r="U317" s="79">
        <f t="shared" si="103"/>
        <v>0</v>
      </c>
      <c r="V317" s="80">
        <f t="shared" si="104"/>
        <v>0</v>
      </c>
      <c r="W317" s="80">
        <f t="shared" si="105"/>
        <v>0</v>
      </c>
      <c r="X317">
        <f t="shared" si="118"/>
        <v>0</v>
      </c>
      <c r="Y317" s="35">
        <f t="shared" si="106"/>
        <v>0</v>
      </c>
      <c r="Z317" s="35">
        <f t="shared" si="107"/>
        <v>0</v>
      </c>
      <c r="AA317" s="42">
        <f t="shared" si="119"/>
        <v>0</v>
      </c>
      <c r="AB317" s="42">
        <f t="shared" si="108"/>
        <v>0</v>
      </c>
    </row>
    <row r="318" spans="2:28" x14ac:dyDescent="0.25">
      <c r="B318">
        <v>316</v>
      </c>
      <c r="C318" s="35">
        <f t="shared" si="109"/>
        <v>0</v>
      </c>
      <c r="D318" s="46">
        <f>IF(AB317&gt;0,ROUND(PMT(EvalSheet!$F$92/12,EvalSheet!$F$96*12,-C318),5),0)</f>
        <v>0</v>
      </c>
      <c r="E318" s="6">
        <f t="shared" si="110"/>
        <v>0</v>
      </c>
      <c r="F318" s="2">
        <f t="shared" si="96"/>
        <v>0</v>
      </c>
      <c r="G318" s="80">
        <f t="shared" si="97"/>
        <v>0</v>
      </c>
      <c r="H318" s="79">
        <f t="shared" si="98"/>
        <v>0</v>
      </c>
      <c r="I318" s="80">
        <f t="shared" si="99"/>
        <v>0</v>
      </c>
      <c r="J318" s="80">
        <f t="shared" si="100"/>
        <v>0</v>
      </c>
      <c r="K318" s="6">
        <f t="shared" si="111"/>
        <v>0</v>
      </c>
      <c r="L318" s="7">
        <v>0</v>
      </c>
      <c r="M318" s="7">
        <f t="shared" si="112"/>
        <v>0</v>
      </c>
      <c r="N318" s="7">
        <f t="shared" si="113"/>
        <v>0</v>
      </c>
      <c r="O318" s="7">
        <f t="shared" si="114"/>
        <v>0</v>
      </c>
      <c r="P318" s="7">
        <f t="shared" si="115"/>
        <v>0</v>
      </c>
      <c r="Q318" s="6">
        <f t="shared" si="116"/>
        <v>0</v>
      </c>
      <c r="R318" s="7">
        <f t="shared" si="117"/>
        <v>0</v>
      </c>
      <c r="S318" s="2">
        <f t="shared" si="101"/>
        <v>0</v>
      </c>
      <c r="T318" s="80">
        <f t="shared" si="102"/>
        <v>0</v>
      </c>
      <c r="U318" s="79">
        <f t="shared" si="103"/>
        <v>0</v>
      </c>
      <c r="V318" s="80">
        <f t="shared" si="104"/>
        <v>0</v>
      </c>
      <c r="W318" s="80">
        <f t="shared" si="105"/>
        <v>0</v>
      </c>
      <c r="X318">
        <f t="shared" si="118"/>
        <v>0</v>
      </c>
      <c r="Y318" s="35">
        <f t="shared" si="106"/>
        <v>0</v>
      </c>
      <c r="Z318" s="35">
        <f t="shared" si="107"/>
        <v>0</v>
      </c>
      <c r="AA318" s="42">
        <f t="shared" si="119"/>
        <v>0</v>
      </c>
      <c r="AB318" s="42">
        <f t="shared" si="108"/>
        <v>0</v>
      </c>
    </row>
    <row r="319" spans="2:28" x14ac:dyDescent="0.25">
      <c r="B319">
        <v>317</v>
      </c>
      <c r="C319" s="35">
        <f t="shared" si="109"/>
        <v>0</v>
      </c>
      <c r="D319" s="46">
        <f>IF(AB318&gt;0,ROUND(PMT(EvalSheet!$F$92/12,EvalSheet!$F$96*12,-C319),5),0)</f>
        <v>0</v>
      </c>
      <c r="E319" s="6">
        <f t="shared" si="110"/>
        <v>0</v>
      </c>
      <c r="F319" s="2">
        <f t="shared" si="96"/>
        <v>0</v>
      </c>
      <c r="G319" s="80">
        <f t="shared" si="97"/>
        <v>0</v>
      </c>
      <c r="H319" s="79">
        <f t="shared" si="98"/>
        <v>0</v>
      </c>
      <c r="I319" s="80">
        <f t="shared" si="99"/>
        <v>0</v>
      </c>
      <c r="J319" s="80">
        <f t="shared" si="100"/>
        <v>0</v>
      </c>
      <c r="K319" s="6">
        <f t="shared" si="111"/>
        <v>0</v>
      </c>
      <c r="L319" s="7">
        <v>0</v>
      </c>
      <c r="M319" s="7">
        <f t="shared" si="112"/>
        <v>0</v>
      </c>
      <c r="N319" s="7">
        <f t="shared" si="113"/>
        <v>0</v>
      </c>
      <c r="O319" s="7">
        <f t="shared" si="114"/>
        <v>0</v>
      </c>
      <c r="P319" s="7">
        <f t="shared" si="115"/>
        <v>0</v>
      </c>
      <c r="Q319" s="6">
        <f t="shared" si="116"/>
        <v>0</v>
      </c>
      <c r="R319" s="7">
        <f t="shared" si="117"/>
        <v>0</v>
      </c>
      <c r="S319" s="2">
        <f t="shared" si="101"/>
        <v>0</v>
      </c>
      <c r="T319" s="80">
        <f t="shared" si="102"/>
        <v>0</v>
      </c>
      <c r="U319" s="79">
        <f t="shared" si="103"/>
        <v>0</v>
      </c>
      <c r="V319" s="80">
        <f t="shared" si="104"/>
        <v>0</v>
      </c>
      <c r="W319" s="80">
        <f t="shared" si="105"/>
        <v>0</v>
      </c>
      <c r="X319">
        <f t="shared" si="118"/>
        <v>0</v>
      </c>
      <c r="Y319" s="35">
        <f t="shared" si="106"/>
        <v>0</v>
      </c>
      <c r="Z319" s="35">
        <f t="shared" si="107"/>
        <v>0</v>
      </c>
      <c r="AA319" s="42">
        <f t="shared" si="119"/>
        <v>0</v>
      </c>
      <c r="AB319" s="42">
        <f t="shared" si="108"/>
        <v>0</v>
      </c>
    </row>
    <row r="320" spans="2:28" x14ac:dyDescent="0.25">
      <c r="B320">
        <v>318</v>
      </c>
      <c r="C320" s="35">
        <f t="shared" si="109"/>
        <v>0</v>
      </c>
      <c r="D320" s="46">
        <f>IF(AB319&gt;0,ROUND(PMT(EvalSheet!$F$92/12,EvalSheet!$F$96*12,-C320),5),0)</f>
        <v>0</v>
      </c>
      <c r="E320" s="6">
        <f t="shared" si="110"/>
        <v>0</v>
      </c>
      <c r="F320" s="2">
        <f t="shared" si="96"/>
        <v>0</v>
      </c>
      <c r="G320" s="80">
        <f t="shared" si="97"/>
        <v>0</v>
      </c>
      <c r="H320" s="79">
        <f t="shared" si="98"/>
        <v>0</v>
      </c>
      <c r="I320" s="80">
        <f t="shared" si="99"/>
        <v>0</v>
      </c>
      <c r="J320" s="80">
        <f t="shared" si="100"/>
        <v>0</v>
      </c>
      <c r="K320" s="6">
        <f t="shared" si="111"/>
        <v>0</v>
      </c>
      <c r="L320" s="7">
        <v>0</v>
      </c>
      <c r="M320" s="7">
        <f t="shared" si="112"/>
        <v>0</v>
      </c>
      <c r="N320" s="7">
        <f t="shared" si="113"/>
        <v>0</v>
      </c>
      <c r="O320" s="7">
        <f t="shared" si="114"/>
        <v>0</v>
      </c>
      <c r="P320" s="7">
        <f t="shared" si="115"/>
        <v>0</v>
      </c>
      <c r="Q320" s="6">
        <f t="shared" si="116"/>
        <v>0</v>
      </c>
      <c r="R320" s="7">
        <f t="shared" si="117"/>
        <v>0</v>
      </c>
      <c r="S320" s="2">
        <f t="shared" si="101"/>
        <v>0</v>
      </c>
      <c r="T320" s="80">
        <f t="shared" si="102"/>
        <v>0</v>
      </c>
      <c r="U320" s="79">
        <f t="shared" si="103"/>
        <v>0</v>
      </c>
      <c r="V320" s="80">
        <f t="shared" si="104"/>
        <v>0</v>
      </c>
      <c r="W320" s="80">
        <f t="shared" si="105"/>
        <v>0</v>
      </c>
      <c r="X320">
        <f t="shared" si="118"/>
        <v>0</v>
      </c>
      <c r="Y320" s="35">
        <f t="shared" si="106"/>
        <v>0</v>
      </c>
      <c r="Z320" s="35">
        <f t="shared" si="107"/>
        <v>0</v>
      </c>
      <c r="AA320" s="42">
        <f t="shared" si="119"/>
        <v>0</v>
      </c>
      <c r="AB320" s="42">
        <f t="shared" si="108"/>
        <v>0</v>
      </c>
    </row>
    <row r="321" spans="2:28" x14ac:dyDescent="0.25">
      <c r="B321">
        <v>319</v>
      </c>
      <c r="C321" s="35">
        <f t="shared" si="109"/>
        <v>0</v>
      </c>
      <c r="D321" s="46">
        <f>IF(AB320&gt;0,ROUND(PMT(EvalSheet!$F$92/12,EvalSheet!$F$96*12,-C321),5),0)</f>
        <v>0</v>
      </c>
      <c r="E321" s="6">
        <f t="shared" si="110"/>
        <v>0</v>
      </c>
      <c r="F321" s="2">
        <f t="shared" si="96"/>
        <v>0</v>
      </c>
      <c r="G321" s="80">
        <f t="shared" si="97"/>
        <v>0</v>
      </c>
      <c r="H321" s="79">
        <f t="shared" si="98"/>
        <v>0</v>
      </c>
      <c r="I321" s="80">
        <f t="shared" si="99"/>
        <v>0</v>
      </c>
      <c r="J321" s="80">
        <f t="shared" si="100"/>
        <v>0</v>
      </c>
      <c r="K321" s="6">
        <f t="shared" si="111"/>
        <v>0</v>
      </c>
      <c r="L321" s="7">
        <v>0</v>
      </c>
      <c r="M321" s="7">
        <f t="shared" si="112"/>
        <v>0</v>
      </c>
      <c r="N321" s="7">
        <f t="shared" si="113"/>
        <v>0</v>
      </c>
      <c r="O321" s="7">
        <f t="shared" si="114"/>
        <v>0</v>
      </c>
      <c r="P321" s="7">
        <f t="shared" si="115"/>
        <v>0</v>
      </c>
      <c r="Q321" s="6">
        <f t="shared" si="116"/>
        <v>0</v>
      </c>
      <c r="R321" s="7">
        <f t="shared" si="117"/>
        <v>0</v>
      </c>
      <c r="S321" s="2">
        <f t="shared" si="101"/>
        <v>0</v>
      </c>
      <c r="T321" s="80">
        <f t="shared" si="102"/>
        <v>0</v>
      </c>
      <c r="U321" s="79">
        <f t="shared" si="103"/>
        <v>0</v>
      </c>
      <c r="V321" s="80">
        <f t="shared" si="104"/>
        <v>0</v>
      </c>
      <c r="W321" s="80">
        <f t="shared" si="105"/>
        <v>0</v>
      </c>
      <c r="X321">
        <f t="shared" si="118"/>
        <v>0</v>
      </c>
      <c r="Y321" s="35">
        <f t="shared" si="106"/>
        <v>0</v>
      </c>
      <c r="Z321" s="35">
        <f t="shared" si="107"/>
        <v>0</v>
      </c>
      <c r="AA321" s="42">
        <f t="shared" si="119"/>
        <v>0</v>
      </c>
      <c r="AB321" s="42">
        <f t="shared" si="108"/>
        <v>0</v>
      </c>
    </row>
    <row r="322" spans="2:28" x14ac:dyDescent="0.25">
      <c r="B322">
        <v>320</v>
      </c>
      <c r="C322" s="35">
        <f t="shared" si="109"/>
        <v>0</v>
      </c>
      <c r="D322" s="46">
        <f>IF(AB321&gt;0,ROUND(PMT(EvalSheet!$F$92/12,EvalSheet!$F$96*12,-C322),5),0)</f>
        <v>0</v>
      </c>
      <c r="E322" s="6">
        <f t="shared" si="110"/>
        <v>0</v>
      </c>
      <c r="F322" s="2">
        <f t="shared" si="96"/>
        <v>0</v>
      </c>
      <c r="G322" s="80">
        <f t="shared" si="97"/>
        <v>0</v>
      </c>
      <c r="H322" s="79">
        <f t="shared" si="98"/>
        <v>0</v>
      </c>
      <c r="I322" s="80">
        <f t="shared" si="99"/>
        <v>0</v>
      </c>
      <c r="J322" s="80">
        <f t="shared" si="100"/>
        <v>0</v>
      </c>
      <c r="K322" s="6">
        <f t="shared" si="111"/>
        <v>0</v>
      </c>
      <c r="L322" s="7">
        <v>0</v>
      </c>
      <c r="M322" s="7">
        <f t="shared" si="112"/>
        <v>0</v>
      </c>
      <c r="N322" s="7">
        <f t="shared" si="113"/>
        <v>0</v>
      </c>
      <c r="O322" s="7">
        <f t="shared" si="114"/>
        <v>0</v>
      </c>
      <c r="P322" s="7">
        <f t="shared" si="115"/>
        <v>0</v>
      </c>
      <c r="Q322" s="6">
        <f t="shared" si="116"/>
        <v>0</v>
      </c>
      <c r="R322" s="7">
        <f t="shared" si="117"/>
        <v>0</v>
      </c>
      <c r="S322" s="2">
        <f t="shared" si="101"/>
        <v>0</v>
      </c>
      <c r="T322" s="80">
        <f t="shared" si="102"/>
        <v>0</v>
      </c>
      <c r="U322" s="79">
        <f t="shared" si="103"/>
        <v>0</v>
      </c>
      <c r="V322" s="80">
        <f t="shared" si="104"/>
        <v>0</v>
      </c>
      <c r="W322" s="80">
        <f t="shared" si="105"/>
        <v>0</v>
      </c>
      <c r="X322">
        <f t="shared" si="118"/>
        <v>0</v>
      </c>
      <c r="Y322" s="35">
        <f t="shared" si="106"/>
        <v>0</v>
      </c>
      <c r="Z322" s="35">
        <f t="shared" si="107"/>
        <v>0</v>
      </c>
      <c r="AA322" s="42">
        <f t="shared" si="119"/>
        <v>0</v>
      </c>
      <c r="AB322" s="42">
        <f t="shared" si="108"/>
        <v>0</v>
      </c>
    </row>
    <row r="323" spans="2:28" x14ac:dyDescent="0.25">
      <c r="B323">
        <v>321</v>
      </c>
      <c r="C323" s="35">
        <f t="shared" si="109"/>
        <v>0</v>
      </c>
      <c r="D323" s="46">
        <f>IF(AB322&gt;0,ROUND(PMT(EvalSheet!$F$92/12,EvalSheet!$F$96*12,-C323),5),0)</f>
        <v>0</v>
      </c>
      <c r="E323" s="6">
        <f t="shared" si="110"/>
        <v>0</v>
      </c>
      <c r="F323" s="2">
        <f t="shared" ref="F323:F386" si="120">INT(E323)</f>
        <v>0</v>
      </c>
      <c r="G323" s="80">
        <f t="shared" ref="G323:G386" si="121">INT((E323-F323)*10)/10</f>
        <v>0</v>
      </c>
      <c r="H323" s="79">
        <f t="shared" ref="H323:H386" si="122">E323-F323-G323</f>
        <v>0</v>
      </c>
      <c r="I323" s="80">
        <f t="shared" ref="I323:I386" si="123">IF(OR(H323=0.05,H323=0),H323,IF(AND(H323&gt;0.051,H323&lt;0.1),0.1,IF(AND(H323&gt;0.001,H323&lt;0.05),0.05,H323)))</f>
        <v>0</v>
      </c>
      <c r="J323" s="80">
        <f t="shared" ref="J323:J386" si="124">F323+G323+I323</f>
        <v>0</v>
      </c>
      <c r="K323" s="6">
        <f t="shared" si="111"/>
        <v>0</v>
      </c>
      <c r="L323" s="7">
        <v>0</v>
      </c>
      <c r="M323" s="7">
        <f t="shared" si="112"/>
        <v>0</v>
      </c>
      <c r="N323" s="7">
        <f t="shared" si="113"/>
        <v>0</v>
      </c>
      <c r="O323" s="7">
        <f t="shared" si="114"/>
        <v>0</v>
      </c>
      <c r="P323" s="7">
        <f t="shared" si="115"/>
        <v>0</v>
      </c>
      <c r="Q323" s="6">
        <f t="shared" si="116"/>
        <v>0</v>
      </c>
      <c r="R323" s="7">
        <f t="shared" si="117"/>
        <v>0</v>
      </c>
      <c r="S323" s="2">
        <f t="shared" ref="S323:S386" si="125">INT(R323)</f>
        <v>0</v>
      </c>
      <c r="T323" s="80">
        <f t="shared" ref="T323:T386" si="126">INT((R323-S323)*10)/10</f>
        <v>0</v>
      </c>
      <c r="U323" s="79">
        <f t="shared" ref="U323:U386" si="127">R323-S323-T323</f>
        <v>0</v>
      </c>
      <c r="V323" s="80">
        <f t="shared" ref="V323:V386" si="128">IF(OR(U323=0.05,U323=0),U323,IF(AND(U323&gt;0.051,U323&lt;0.1),0.1,IF(AND(U323&gt;0.001,U323&lt;0.05),0.05,U323)))</f>
        <v>0</v>
      </c>
      <c r="W323" s="80">
        <f t="shared" ref="W323:W386" si="129">S323+T323+V323</f>
        <v>0</v>
      </c>
      <c r="X323">
        <f t="shared" si="118"/>
        <v>0</v>
      </c>
      <c r="Y323" s="35">
        <f t="shared" si="106"/>
        <v>0</v>
      </c>
      <c r="Z323" s="35">
        <f t="shared" si="107"/>
        <v>0</v>
      </c>
      <c r="AA323" s="42">
        <f t="shared" si="119"/>
        <v>0</v>
      </c>
      <c r="AB323" s="42">
        <f t="shared" si="108"/>
        <v>0</v>
      </c>
    </row>
    <row r="324" spans="2:28" x14ac:dyDescent="0.25">
      <c r="B324">
        <v>322</v>
      </c>
      <c r="C324" s="35">
        <f t="shared" si="109"/>
        <v>0</v>
      </c>
      <c r="D324" s="46">
        <f>IF(AB323&gt;0,ROUND(PMT(EvalSheet!$F$92/12,EvalSheet!$F$96*12,-C324),5),0)</f>
        <v>0</v>
      </c>
      <c r="E324" s="6">
        <f t="shared" si="110"/>
        <v>0</v>
      </c>
      <c r="F324" s="2">
        <f t="shared" si="120"/>
        <v>0</v>
      </c>
      <c r="G324" s="80">
        <f t="shared" si="121"/>
        <v>0</v>
      </c>
      <c r="H324" s="79">
        <f t="shared" si="122"/>
        <v>0</v>
      </c>
      <c r="I324" s="80">
        <f t="shared" si="123"/>
        <v>0</v>
      </c>
      <c r="J324" s="80">
        <f t="shared" si="124"/>
        <v>0</v>
      </c>
      <c r="K324" s="6">
        <f t="shared" si="111"/>
        <v>0</v>
      </c>
      <c r="L324" s="7">
        <v>0</v>
      </c>
      <c r="M324" s="7">
        <f t="shared" si="112"/>
        <v>0</v>
      </c>
      <c r="N324" s="7">
        <f t="shared" si="113"/>
        <v>0</v>
      </c>
      <c r="O324" s="7">
        <f t="shared" si="114"/>
        <v>0</v>
      </c>
      <c r="P324" s="7">
        <f t="shared" si="115"/>
        <v>0</v>
      </c>
      <c r="Q324" s="6">
        <f t="shared" si="116"/>
        <v>0</v>
      </c>
      <c r="R324" s="7">
        <f t="shared" si="117"/>
        <v>0</v>
      </c>
      <c r="S324" s="2">
        <f t="shared" si="125"/>
        <v>0</v>
      </c>
      <c r="T324" s="80">
        <f t="shared" si="126"/>
        <v>0</v>
      </c>
      <c r="U324" s="79">
        <f t="shared" si="127"/>
        <v>0</v>
      </c>
      <c r="V324" s="80">
        <f t="shared" si="128"/>
        <v>0</v>
      </c>
      <c r="W324" s="80">
        <f t="shared" si="129"/>
        <v>0</v>
      </c>
      <c r="X324">
        <f t="shared" si="118"/>
        <v>0</v>
      </c>
      <c r="Y324" s="35">
        <f t="shared" ref="Y324:Y387" si="130">ROUND(D324+J324+W324+X324,2)</f>
        <v>0</v>
      </c>
      <c r="Z324" s="35">
        <f t="shared" ref="Z324:Z387" si="131">IF(AND(Y324&gt;0,Y325=0),Y324,0)</f>
        <v>0</v>
      </c>
      <c r="AA324" s="42">
        <f t="shared" si="119"/>
        <v>0</v>
      </c>
      <c r="AB324" s="42">
        <f t="shared" ref="AB324:AB387" si="132">IF(ROUND(Y324-AA324,2)&gt;0,ROUND(Y324-AA324,2),0)</f>
        <v>0</v>
      </c>
    </row>
    <row r="325" spans="2:28" x14ac:dyDescent="0.25">
      <c r="B325">
        <v>323</v>
      </c>
      <c r="C325" s="35">
        <f t="shared" ref="C325:C388" si="133">IF(AB324&gt;0,C324-1000,C324)</f>
        <v>0</v>
      </c>
      <c r="D325" s="46">
        <f>IF(AB324&gt;0,ROUND(PMT(EvalSheet!$F$92/12,EvalSheet!$F$96*12,-C325),5),0)</f>
        <v>0</v>
      </c>
      <c r="E325" s="6">
        <f t="shared" ref="E325:E388" si="134">IF(AB324&gt;0,ROUND(C325*$E$1/1000,2),0)</f>
        <v>0</v>
      </c>
      <c r="F325" s="2">
        <f t="shared" si="120"/>
        <v>0</v>
      </c>
      <c r="G325" s="80">
        <f t="shared" si="121"/>
        <v>0</v>
      </c>
      <c r="H325" s="79">
        <f t="shared" si="122"/>
        <v>0</v>
      </c>
      <c r="I325" s="80">
        <f t="shared" si="123"/>
        <v>0</v>
      </c>
      <c r="J325" s="80">
        <f t="shared" si="124"/>
        <v>0</v>
      </c>
      <c r="K325" s="6">
        <f t="shared" ref="K325:K388" si="135">IF(AB324&gt;0,ROUND($D$1*$K$1,2),0)</f>
        <v>0</v>
      </c>
      <c r="L325" s="7">
        <v>0</v>
      </c>
      <c r="M325" s="7">
        <f t="shared" ref="M325:M388" si="136">IF(AB324&gt;0,ROUND($D$1*$M$1,0),0)</f>
        <v>0</v>
      </c>
      <c r="N325" s="7">
        <f t="shared" ref="N325:N388" si="137">IF(AB324&gt;0,ROUND($D$1*$N$1,2),0)</f>
        <v>0</v>
      </c>
      <c r="O325" s="7">
        <f t="shared" ref="O325:O388" si="138">IF(AB324&gt;0,ROUND($D$1*$O$1,2),0)</f>
        <v>0</v>
      </c>
      <c r="P325" s="7">
        <f t="shared" ref="P325:P388" si="139">IF(AB324&gt;0,ROUND($D$1*$P$1,2),0)</f>
        <v>0</v>
      </c>
      <c r="Q325" s="6">
        <f t="shared" ref="Q325:Q388" si="140">IF(AB324&gt;0,K325+SUM(M325:P325),0)</f>
        <v>0</v>
      </c>
      <c r="R325" s="7">
        <f t="shared" ref="R325:R388" si="141">IF(AB324&gt;0,ROUND(Q325/12,2),0)</f>
        <v>0</v>
      </c>
      <c r="S325" s="2">
        <f t="shared" si="125"/>
        <v>0</v>
      </c>
      <c r="T325" s="80">
        <f t="shared" si="126"/>
        <v>0</v>
      </c>
      <c r="U325" s="79">
        <f t="shared" si="127"/>
        <v>0</v>
      </c>
      <c r="V325" s="80">
        <f t="shared" si="128"/>
        <v>0</v>
      </c>
      <c r="W325" s="80">
        <f t="shared" si="129"/>
        <v>0</v>
      </c>
      <c r="X325">
        <f t="shared" ref="X325:X388" si="142">IF(AB324&gt;0,X324,0)</f>
        <v>0</v>
      </c>
      <c r="Y325" s="35">
        <f t="shared" si="130"/>
        <v>0</v>
      </c>
      <c r="Z325" s="35">
        <f t="shared" si="131"/>
        <v>0</v>
      </c>
      <c r="AA325" s="42">
        <f t="shared" ref="AA325:AA388" si="143">IF(AB324&gt;0,AA324,0)</f>
        <v>0</v>
      </c>
      <c r="AB325" s="42">
        <f t="shared" si="132"/>
        <v>0</v>
      </c>
    </row>
    <row r="326" spans="2:28" x14ac:dyDescent="0.25">
      <c r="B326">
        <v>324</v>
      </c>
      <c r="C326" s="35">
        <f t="shared" si="133"/>
        <v>0</v>
      </c>
      <c r="D326" s="46">
        <f>IF(AB325&gt;0,ROUND(PMT(EvalSheet!$F$92/12,EvalSheet!$F$96*12,-C326),5),0)</f>
        <v>0</v>
      </c>
      <c r="E326" s="6">
        <f t="shared" si="134"/>
        <v>0</v>
      </c>
      <c r="F326" s="2">
        <f t="shared" si="120"/>
        <v>0</v>
      </c>
      <c r="G326" s="80">
        <f t="shared" si="121"/>
        <v>0</v>
      </c>
      <c r="H326" s="79">
        <f t="shared" si="122"/>
        <v>0</v>
      </c>
      <c r="I326" s="80">
        <f t="shared" si="123"/>
        <v>0</v>
      </c>
      <c r="J326" s="80">
        <f t="shared" si="124"/>
        <v>0</v>
      </c>
      <c r="K326" s="6">
        <f t="shared" si="135"/>
        <v>0</v>
      </c>
      <c r="L326" s="7">
        <v>0</v>
      </c>
      <c r="M326" s="7">
        <f t="shared" si="136"/>
        <v>0</v>
      </c>
      <c r="N326" s="7">
        <f t="shared" si="137"/>
        <v>0</v>
      </c>
      <c r="O326" s="7">
        <f t="shared" si="138"/>
        <v>0</v>
      </c>
      <c r="P326" s="7">
        <f t="shared" si="139"/>
        <v>0</v>
      </c>
      <c r="Q326" s="6">
        <f t="shared" si="140"/>
        <v>0</v>
      </c>
      <c r="R326" s="7">
        <f t="shared" si="141"/>
        <v>0</v>
      </c>
      <c r="S326" s="2">
        <f t="shared" si="125"/>
        <v>0</v>
      </c>
      <c r="T326" s="80">
        <f t="shared" si="126"/>
        <v>0</v>
      </c>
      <c r="U326" s="79">
        <f t="shared" si="127"/>
        <v>0</v>
      </c>
      <c r="V326" s="80">
        <f t="shared" si="128"/>
        <v>0</v>
      </c>
      <c r="W326" s="80">
        <f t="shared" si="129"/>
        <v>0</v>
      </c>
      <c r="X326">
        <f t="shared" si="142"/>
        <v>0</v>
      </c>
      <c r="Y326" s="35">
        <f t="shared" si="130"/>
        <v>0</v>
      </c>
      <c r="Z326" s="35">
        <f t="shared" si="131"/>
        <v>0</v>
      </c>
      <c r="AA326" s="42">
        <f t="shared" si="143"/>
        <v>0</v>
      </c>
      <c r="AB326" s="42">
        <f t="shared" si="132"/>
        <v>0</v>
      </c>
    </row>
    <row r="327" spans="2:28" x14ac:dyDescent="0.25">
      <c r="B327">
        <v>325</v>
      </c>
      <c r="C327" s="35">
        <f t="shared" si="133"/>
        <v>0</v>
      </c>
      <c r="D327" s="46">
        <f>IF(AB326&gt;0,ROUND(PMT(EvalSheet!$F$92/12,EvalSheet!$F$96*12,-C327),5),0)</f>
        <v>0</v>
      </c>
      <c r="E327" s="6">
        <f t="shared" si="134"/>
        <v>0</v>
      </c>
      <c r="F327" s="2">
        <f t="shared" si="120"/>
        <v>0</v>
      </c>
      <c r="G327" s="80">
        <f t="shared" si="121"/>
        <v>0</v>
      </c>
      <c r="H327" s="79">
        <f t="shared" si="122"/>
        <v>0</v>
      </c>
      <c r="I327" s="80">
        <f t="shared" si="123"/>
        <v>0</v>
      </c>
      <c r="J327" s="80">
        <f t="shared" si="124"/>
        <v>0</v>
      </c>
      <c r="K327" s="6">
        <f t="shared" si="135"/>
        <v>0</v>
      </c>
      <c r="L327" s="7">
        <v>0</v>
      </c>
      <c r="M327" s="7">
        <f t="shared" si="136"/>
        <v>0</v>
      </c>
      <c r="N327" s="7">
        <f t="shared" si="137"/>
        <v>0</v>
      </c>
      <c r="O327" s="7">
        <f t="shared" si="138"/>
        <v>0</v>
      </c>
      <c r="P327" s="7">
        <f t="shared" si="139"/>
        <v>0</v>
      </c>
      <c r="Q327" s="6">
        <f t="shared" si="140"/>
        <v>0</v>
      </c>
      <c r="R327" s="7">
        <f t="shared" si="141"/>
        <v>0</v>
      </c>
      <c r="S327" s="2">
        <f t="shared" si="125"/>
        <v>0</v>
      </c>
      <c r="T327" s="80">
        <f t="shared" si="126"/>
        <v>0</v>
      </c>
      <c r="U327" s="79">
        <f t="shared" si="127"/>
        <v>0</v>
      </c>
      <c r="V327" s="80">
        <f t="shared" si="128"/>
        <v>0</v>
      </c>
      <c r="W327" s="80">
        <f t="shared" si="129"/>
        <v>0</v>
      </c>
      <c r="X327">
        <f t="shared" si="142"/>
        <v>0</v>
      </c>
      <c r="Y327" s="35">
        <f t="shared" si="130"/>
        <v>0</v>
      </c>
      <c r="Z327" s="35">
        <f t="shared" si="131"/>
        <v>0</v>
      </c>
      <c r="AA327" s="42">
        <f t="shared" si="143"/>
        <v>0</v>
      </c>
      <c r="AB327" s="42">
        <f t="shared" si="132"/>
        <v>0</v>
      </c>
    </row>
    <row r="328" spans="2:28" x14ac:dyDescent="0.25">
      <c r="B328">
        <v>326</v>
      </c>
      <c r="C328" s="35">
        <f t="shared" si="133"/>
        <v>0</v>
      </c>
      <c r="D328" s="46">
        <f>IF(AB327&gt;0,ROUND(PMT(EvalSheet!$F$92/12,EvalSheet!$F$96*12,-C328),5),0)</f>
        <v>0</v>
      </c>
      <c r="E328" s="6">
        <f t="shared" si="134"/>
        <v>0</v>
      </c>
      <c r="F328" s="2">
        <f t="shared" si="120"/>
        <v>0</v>
      </c>
      <c r="G328" s="80">
        <f t="shared" si="121"/>
        <v>0</v>
      </c>
      <c r="H328" s="79">
        <f t="shared" si="122"/>
        <v>0</v>
      </c>
      <c r="I328" s="80">
        <f t="shared" si="123"/>
        <v>0</v>
      </c>
      <c r="J328" s="80">
        <f t="shared" si="124"/>
        <v>0</v>
      </c>
      <c r="K328" s="6">
        <f t="shared" si="135"/>
        <v>0</v>
      </c>
      <c r="L328" s="7">
        <v>0</v>
      </c>
      <c r="M328" s="7">
        <f t="shared" si="136"/>
        <v>0</v>
      </c>
      <c r="N328" s="7">
        <f t="shared" si="137"/>
        <v>0</v>
      </c>
      <c r="O328" s="7">
        <f t="shared" si="138"/>
        <v>0</v>
      </c>
      <c r="P328" s="7">
        <f t="shared" si="139"/>
        <v>0</v>
      </c>
      <c r="Q328" s="6">
        <f t="shared" si="140"/>
        <v>0</v>
      </c>
      <c r="R328" s="7">
        <f t="shared" si="141"/>
        <v>0</v>
      </c>
      <c r="S328" s="2">
        <f t="shared" si="125"/>
        <v>0</v>
      </c>
      <c r="T328" s="80">
        <f t="shared" si="126"/>
        <v>0</v>
      </c>
      <c r="U328" s="79">
        <f t="shared" si="127"/>
        <v>0</v>
      </c>
      <c r="V328" s="80">
        <f t="shared" si="128"/>
        <v>0</v>
      </c>
      <c r="W328" s="80">
        <f t="shared" si="129"/>
        <v>0</v>
      </c>
      <c r="X328">
        <f t="shared" si="142"/>
        <v>0</v>
      </c>
      <c r="Y328" s="35">
        <f t="shared" si="130"/>
        <v>0</v>
      </c>
      <c r="Z328" s="35">
        <f t="shared" si="131"/>
        <v>0</v>
      </c>
      <c r="AA328" s="42">
        <f t="shared" si="143"/>
        <v>0</v>
      </c>
      <c r="AB328" s="42">
        <f t="shared" si="132"/>
        <v>0</v>
      </c>
    </row>
    <row r="329" spans="2:28" x14ac:dyDescent="0.25">
      <c r="B329">
        <v>327</v>
      </c>
      <c r="C329" s="35">
        <f t="shared" si="133"/>
        <v>0</v>
      </c>
      <c r="D329" s="46">
        <f>IF(AB328&gt;0,ROUND(PMT(EvalSheet!$F$92/12,EvalSheet!$F$96*12,-C329),5),0)</f>
        <v>0</v>
      </c>
      <c r="E329" s="6">
        <f t="shared" si="134"/>
        <v>0</v>
      </c>
      <c r="F329" s="2">
        <f t="shared" si="120"/>
        <v>0</v>
      </c>
      <c r="G329" s="80">
        <f t="shared" si="121"/>
        <v>0</v>
      </c>
      <c r="H329" s="79">
        <f t="shared" si="122"/>
        <v>0</v>
      </c>
      <c r="I329" s="80">
        <f t="shared" si="123"/>
        <v>0</v>
      </c>
      <c r="J329" s="80">
        <f t="shared" si="124"/>
        <v>0</v>
      </c>
      <c r="K329" s="6">
        <f t="shared" si="135"/>
        <v>0</v>
      </c>
      <c r="L329" s="7">
        <v>0</v>
      </c>
      <c r="M329" s="7">
        <f t="shared" si="136"/>
        <v>0</v>
      </c>
      <c r="N329" s="7">
        <f t="shared" si="137"/>
        <v>0</v>
      </c>
      <c r="O329" s="7">
        <f t="shared" si="138"/>
        <v>0</v>
      </c>
      <c r="P329" s="7">
        <f t="shared" si="139"/>
        <v>0</v>
      </c>
      <c r="Q329" s="6">
        <f t="shared" si="140"/>
        <v>0</v>
      </c>
      <c r="R329" s="7">
        <f t="shared" si="141"/>
        <v>0</v>
      </c>
      <c r="S329" s="2">
        <f t="shared" si="125"/>
        <v>0</v>
      </c>
      <c r="T329" s="80">
        <f t="shared" si="126"/>
        <v>0</v>
      </c>
      <c r="U329" s="79">
        <f t="shared" si="127"/>
        <v>0</v>
      </c>
      <c r="V329" s="80">
        <f t="shared" si="128"/>
        <v>0</v>
      </c>
      <c r="W329" s="80">
        <f t="shared" si="129"/>
        <v>0</v>
      </c>
      <c r="X329">
        <f t="shared" si="142"/>
        <v>0</v>
      </c>
      <c r="Y329" s="35">
        <f t="shared" si="130"/>
        <v>0</v>
      </c>
      <c r="Z329" s="35">
        <f t="shared" si="131"/>
        <v>0</v>
      </c>
      <c r="AA329" s="42">
        <f t="shared" si="143"/>
        <v>0</v>
      </c>
      <c r="AB329" s="42">
        <f t="shared" si="132"/>
        <v>0</v>
      </c>
    </row>
    <row r="330" spans="2:28" x14ac:dyDescent="0.25">
      <c r="B330">
        <v>328</v>
      </c>
      <c r="C330" s="35">
        <f t="shared" si="133"/>
        <v>0</v>
      </c>
      <c r="D330" s="46">
        <f>IF(AB329&gt;0,ROUND(PMT(EvalSheet!$F$92/12,EvalSheet!$F$96*12,-C330),5),0)</f>
        <v>0</v>
      </c>
      <c r="E330" s="6">
        <f t="shared" si="134"/>
        <v>0</v>
      </c>
      <c r="F330" s="2">
        <f t="shared" si="120"/>
        <v>0</v>
      </c>
      <c r="G330" s="80">
        <f t="shared" si="121"/>
        <v>0</v>
      </c>
      <c r="H330" s="79">
        <f t="shared" si="122"/>
        <v>0</v>
      </c>
      <c r="I330" s="80">
        <f t="shared" si="123"/>
        <v>0</v>
      </c>
      <c r="J330" s="80">
        <f t="shared" si="124"/>
        <v>0</v>
      </c>
      <c r="K330" s="6">
        <f t="shared" si="135"/>
        <v>0</v>
      </c>
      <c r="L330" s="7">
        <v>0</v>
      </c>
      <c r="M330" s="7">
        <f t="shared" si="136"/>
        <v>0</v>
      </c>
      <c r="N330" s="7">
        <f t="shared" si="137"/>
        <v>0</v>
      </c>
      <c r="O330" s="7">
        <f t="shared" si="138"/>
        <v>0</v>
      </c>
      <c r="P330" s="7">
        <f t="shared" si="139"/>
        <v>0</v>
      </c>
      <c r="Q330" s="6">
        <f t="shared" si="140"/>
        <v>0</v>
      </c>
      <c r="R330" s="7">
        <f t="shared" si="141"/>
        <v>0</v>
      </c>
      <c r="S330" s="2">
        <f t="shared" si="125"/>
        <v>0</v>
      </c>
      <c r="T330" s="80">
        <f t="shared" si="126"/>
        <v>0</v>
      </c>
      <c r="U330" s="79">
        <f t="shared" si="127"/>
        <v>0</v>
      </c>
      <c r="V330" s="80">
        <f t="shared" si="128"/>
        <v>0</v>
      </c>
      <c r="W330" s="80">
        <f t="shared" si="129"/>
        <v>0</v>
      </c>
      <c r="X330">
        <f t="shared" si="142"/>
        <v>0</v>
      </c>
      <c r="Y330" s="35">
        <f t="shared" si="130"/>
        <v>0</v>
      </c>
      <c r="Z330" s="35">
        <f t="shared" si="131"/>
        <v>0</v>
      </c>
      <c r="AA330" s="42">
        <f t="shared" si="143"/>
        <v>0</v>
      </c>
      <c r="AB330" s="42">
        <f t="shared" si="132"/>
        <v>0</v>
      </c>
    </row>
    <row r="331" spans="2:28" x14ac:dyDescent="0.25">
      <c r="B331">
        <v>329</v>
      </c>
      <c r="C331" s="35">
        <f t="shared" si="133"/>
        <v>0</v>
      </c>
      <c r="D331" s="46">
        <f>IF(AB330&gt;0,ROUND(PMT(EvalSheet!$F$92/12,EvalSheet!$F$96*12,-C331),5),0)</f>
        <v>0</v>
      </c>
      <c r="E331" s="6">
        <f t="shared" si="134"/>
        <v>0</v>
      </c>
      <c r="F331" s="2">
        <f t="shared" si="120"/>
        <v>0</v>
      </c>
      <c r="G331" s="80">
        <f t="shared" si="121"/>
        <v>0</v>
      </c>
      <c r="H331" s="79">
        <f t="shared" si="122"/>
        <v>0</v>
      </c>
      <c r="I331" s="80">
        <f t="shared" si="123"/>
        <v>0</v>
      </c>
      <c r="J331" s="80">
        <f t="shared" si="124"/>
        <v>0</v>
      </c>
      <c r="K331" s="6">
        <f t="shared" si="135"/>
        <v>0</v>
      </c>
      <c r="L331" s="7">
        <v>0</v>
      </c>
      <c r="M331" s="7">
        <f t="shared" si="136"/>
        <v>0</v>
      </c>
      <c r="N331" s="7">
        <f t="shared" si="137"/>
        <v>0</v>
      </c>
      <c r="O331" s="7">
        <f t="shared" si="138"/>
        <v>0</v>
      </c>
      <c r="P331" s="7">
        <f t="shared" si="139"/>
        <v>0</v>
      </c>
      <c r="Q331" s="6">
        <f t="shared" si="140"/>
        <v>0</v>
      </c>
      <c r="R331" s="7">
        <f t="shared" si="141"/>
        <v>0</v>
      </c>
      <c r="S331" s="2">
        <f t="shared" si="125"/>
        <v>0</v>
      </c>
      <c r="T331" s="80">
        <f t="shared" si="126"/>
        <v>0</v>
      </c>
      <c r="U331" s="79">
        <f t="shared" si="127"/>
        <v>0</v>
      </c>
      <c r="V331" s="80">
        <f t="shared" si="128"/>
        <v>0</v>
      </c>
      <c r="W331" s="80">
        <f t="shared" si="129"/>
        <v>0</v>
      </c>
      <c r="X331">
        <f t="shared" si="142"/>
        <v>0</v>
      </c>
      <c r="Y331" s="35">
        <f t="shared" si="130"/>
        <v>0</v>
      </c>
      <c r="Z331" s="35">
        <f t="shared" si="131"/>
        <v>0</v>
      </c>
      <c r="AA331" s="42">
        <f t="shared" si="143"/>
        <v>0</v>
      </c>
      <c r="AB331" s="42">
        <f t="shared" si="132"/>
        <v>0</v>
      </c>
    </row>
    <row r="332" spans="2:28" x14ac:dyDescent="0.25">
      <c r="B332">
        <v>330</v>
      </c>
      <c r="C332" s="35">
        <f t="shared" si="133"/>
        <v>0</v>
      </c>
      <c r="D332" s="46">
        <f>IF(AB331&gt;0,ROUND(PMT(EvalSheet!$F$92/12,EvalSheet!$F$96*12,-C332),5),0)</f>
        <v>0</v>
      </c>
      <c r="E332" s="6">
        <f t="shared" si="134"/>
        <v>0</v>
      </c>
      <c r="F332" s="2">
        <f t="shared" si="120"/>
        <v>0</v>
      </c>
      <c r="G332" s="80">
        <f t="shared" si="121"/>
        <v>0</v>
      </c>
      <c r="H332" s="79">
        <f t="shared" si="122"/>
        <v>0</v>
      </c>
      <c r="I332" s="80">
        <f t="shared" si="123"/>
        <v>0</v>
      </c>
      <c r="J332" s="80">
        <f t="shared" si="124"/>
        <v>0</v>
      </c>
      <c r="K332" s="6">
        <f t="shared" si="135"/>
        <v>0</v>
      </c>
      <c r="L332" s="7">
        <v>0</v>
      </c>
      <c r="M332" s="7">
        <f t="shared" si="136"/>
        <v>0</v>
      </c>
      <c r="N332" s="7">
        <f t="shared" si="137"/>
        <v>0</v>
      </c>
      <c r="O332" s="7">
        <f t="shared" si="138"/>
        <v>0</v>
      </c>
      <c r="P332" s="7">
        <f t="shared" si="139"/>
        <v>0</v>
      </c>
      <c r="Q332" s="6">
        <f t="shared" si="140"/>
        <v>0</v>
      </c>
      <c r="R332" s="7">
        <f t="shared" si="141"/>
        <v>0</v>
      </c>
      <c r="S332" s="2">
        <f t="shared" si="125"/>
        <v>0</v>
      </c>
      <c r="T332" s="80">
        <f t="shared" si="126"/>
        <v>0</v>
      </c>
      <c r="U332" s="79">
        <f t="shared" si="127"/>
        <v>0</v>
      </c>
      <c r="V332" s="80">
        <f t="shared" si="128"/>
        <v>0</v>
      </c>
      <c r="W332" s="80">
        <f t="shared" si="129"/>
        <v>0</v>
      </c>
      <c r="X332">
        <f t="shared" si="142"/>
        <v>0</v>
      </c>
      <c r="Y332" s="35">
        <f t="shared" si="130"/>
        <v>0</v>
      </c>
      <c r="Z332" s="35">
        <f t="shared" si="131"/>
        <v>0</v>
      </c>
      <c r="AA332" s="42">
        <f t="shared" si="143"/>
        <v>0</v>
      </c>
      <c r="AB332" s="42">
        <f t="shared" si="132"/>
        <v>0</v>
      </c>
    </row>
    <row r="333" spans="2:28" x14ac:dyDescent="0.25">
      <c r="B333">
        <v>331</v>
      </c>
      <c r="C333" s="35">
        <f t="shared" si="133"/>
        <v>0</v>
      </c>
      <c r="D333" s="46">
        <f>IF(AB332&gt;0,ROUND(PMT(EvalSheet!$F$92/12,EvalSheet!$F$96*12,-C333),5),0)</f>
        <v>0</v>
      </c>
      <c r="E333" s="6">
        <f t="shared" si="134"/>
        <v>0</v>
      </c>
      <c r="F333" s="2">
        <f t="shared" si="120"/>
        <v>0</v>
      </c>
      <c r="G333" s="80">
        <f t="shared" si="121"/>
        <v>0</v>
      </c>
      <c r="H333" s="79">
        <f t="shared" si="122"/>
        <v>0</v>
      </c>
      <c r="I333" s="80">
        <f t="shared" si="123"/>
        <v>0</v>
      </c>
      <c r="J333" s="80">
        <f t="shared" si="124"/>
        <v>0</v>
      </c>
      <c r="K333" s="6">
        <f t="shared" si="135"/>
        <v>0</v>
      </c>
      <c r="L333" s="7">
        <v>0</v>
      </c>
      <c r="M333" s="7">
        <f t="shared" si="136"/>
        <v>0</v>
      </c>
      <c r="N333" s="7">
        <f t="shared" si="137"/>
        <v>0</v>
      </c>
      <c r="O333" s="7">
        <f t="shared" si="138"/>
        <v>0</v>
      </c>
      <c r="P333" s="7">
        <f t="shared" si="139"/>
        <v>0</v>
      </c>
      <c r="Q333" s="6">
        <f t="shared" si="140"/>
        <v>0</v>
      </c>
      <c r="R333" s="7">
        <f t="shared" si="141"/>
        <v>0</v>
      </c>
      <c r="S333" s="2">
        <f t="shared" si="125"/>
        <v>0</v>
      </c>
      <c r="T333" s="80">
        <f t="shared" si="126"/>
        <v>0</v>
      </c>
      <c r="U333" s="79">
        <f t="shared" si="127"/>
        <v>0</v>
      </c>
      <c r="V333" s="80">
        <f t="shared" si="128"/>
        <v>0</v>
      </c>
      <c r="W333" s="80">
        <f t="shared" si="129"/>
        <v>0</v>
      </c>
      <c r="X333">
        <f t="shared" si="142"/>
        <v>0</v>
      </c>
      <c r="Y333" s="35">
        <f t="shared" si="130"/>
        <v>0</v>
      </c>
      <c r="Z333" s="35">
        <f t="shared" si="131"/>
        <v>0</v>
      </c>
      <c r="AA333" s="42">
        <f t="shared" si="143"/>
        <v>0</v>
      </c>
      <c r="AB333" s="42">
        <f t="shared" si="132"/>
        <v>0</v>
      </c>
    </row>
    <row r="334" spans="2:28" x14ac:dyDescent="0.25">
      <c r="B334">
        <v>332</v>
      </c>
      <c r="C334" s="35">
        <f t="shared" si="133"/>
        <v>0</v>
      </c>
      <c r="D334" s="46">
        <f>IF(AB333&gt;0,ROUND(PMT(EvalSheet!$F$92/12,EvalSheet!$F$96*12,-C334),5),0)</f>
        <v>0</v>
      </c>
      <c r="E334" s="6">
        <f t="shared" si="134"/>
        <v>0</v>
      </c>
      <c r="F334" s="2">
        <f t="shared" si="120"/>
        <v>0</v>
      </c>
      <c r="G334" s="80">
        <f t="shared" si="121"/>
        <v>0</v>
      </c>
      <c r="H334" s="79">
        <f t="shared" si="122"/>
        <v>0</v>
      </c>
      <c r="I334" s="80">
        <f t="shared" si="123"/>
        <v>0</v>
      </c>
      <c r="J334" s="80">
        <f t="shared" si="124"/>
        <v>0</v>
      </c>
      <c r="K334" s="6">
        <f t="shared" si="135"/>
        <v>0</v>
      </c>
      <c r="L334" s="7">
        <v>0</v>
      </c>
      <c r="M334" s="7">
        <f t="shared" si="136"/>
        <v>0</v>
      </c>
      <c r="N334" s="7">
        <f t="shared" si="137"/>
        <v>0</v>
      </c>
      <c r="O334" s="7">
        <f t="shared" si="138"/>
        <v>0</v>
      </c>
      <c r="P334" s="7">
        <f t="shared" si="139"/>
        <v>0</v>
      </c>
      <c r="Q334" s="6">
        <f t="shared" si="140"/>
        <v>0</v>
      </c>
      <c r="R334" s="7">
        <f t="shared" si="141"/>
        <v>0</v>
      </c>
      <c r="S334" s="2">
        <f t="shared" si="125"/>
        <v>0</v>
      </c>
      <c r="T334" s="80">
        <f t="shared" si="126"/>
        <v>0</v>
      </c>
      <c r="U334" s="79">
        <f t="shared" si="127"/>
        <v>0</v>
      </c>
      <c r="V334" s="80">
        <f t="shared" si="128"/>
        <v>0</v>
      </c>
      <c r="W334" s="80">
        <f t="shared" si="129"/>
        <v>0</v>
      </c>
      <c r="X334">
        <f t="shared" si="142"/>
        <v>0</v>
      </c>
      <c r="Y334" s="35">
        <f t="shared" si="130"/>
        <v>0</v>
      </c>
      <c r="Z334" s="35">
        <f t="shared" si="131"/>
        <v>0</v>
      </c>
      <c r="AA334" s="42">
        <f t="shared" si="143"/>
        <v>0</v>
      </c>
      <c r="AB334" s="42">
        <f t="shared" si="132"/>
        <v>0</v>
      </c>
    </row>
    <row r="335" spans="2:28" x14ac:dyDescent="0.25">
      <c r="B335">
        <v>333</v>
      </c>
      <c r="C335" s="35">
        <f t="shared" si="133"/>
        <v>0</v>
      </c>
      <c r="D335" s="46">
        <f>IF(AB334&gt;0,ROUND(PMT(EvalSheet!$F$92/12,EvalSheet!$F$96*12,-C335),5),0)</f>
        <v>0</v>
      </c>
      <c r="E335" s="6">
        <f t="shared" si="134"/>
        <v>0</v>
      </c>
      <c r="F335" s="2">
        <f t="shared" si="120"/>
        <v>0</v>
      </c>
      <c r="G335" s="80">
        <f t="shared" si="121"/>
        <v>0</v>
      </c>
      <c r="H335" s="79">
        <f t="shared" si="122"/>
        <v>0</v>
      </c>
      <c r="I335" s="80">
        <f t="shared" si="123"/>
        <v>0</v>
      </c>
      <c r="J335" s="80">
        <f t="shared" si="124"/>
        <v>0</v>
      </c>
      <c r="K335" s="6">
        <f t="shared" si="135"/>
        <v>0</v>
      </c>
      <c r="L335" s="7">
        <v>0</v>
      </c>
      <c r="M335" s="7">
        <f t="shared" si="136"/>
        <v>0</v>
      </c>
      <c r="N335" s="7">
        <f t="shared" si="137"/>
        <v>0</v>
      </c>
      <c r="O335" s="7">
        <f t="shared" si="138"/>
        <v>0</v>
      </c>
      <c r="P335" s="7">
        <f t="shared" si="139"/>
        <v>0</v>
      </c>
      <c r="Q335" s="6">
        <f t="shared" si="140"/>
        <v>0</v>
      </c>
      <c r="R335" s="7">
        <f t="shared" si="141"/>
        <v>0</v>
      </c>
      <c r="S335" s="2">
        <f t="shared" si="125"/>
        <v>0</v>
      </c>
      <c r="T335" s="80">
        <f t="shared" si="126"/>
        <v>0</v>
      </c>
      <c r="U335" s="79">
        <f t="shared" si="127"/>
        <v>0</v>
      </c>
      <c r="V335" s="80">
        <f t="shared" si="128"/>
        <v>0</v>
      </c>
      <c r="W335" s="80">
        <f t="shared" si="129"/>
        <v>0</v>
      </c>
      <c r="X335">
        <f t="shared" si="142"/>
        <v>0</v>
      </c>
      <c r="Y335" s="35">
        <f t="shared" si="130"/>
        <v>0</v>
      </c>
      <c r="Z335" s="35">
        <f t="shared" si="131"/>
        <v>0</v>
      </c>
      <c r="AA335" s="42">
        <f t="shared" si="143"/>
        <v>0</v>
      </c>
      <c r="AB335" s="42">
        <f t="shared" si="132"/>
        <v>0</v>
      </c>
    </row>
    <row r="336" spans="2:28" x14ac:dyDescent="0.25">
      <c r="B336">
        <v>334</v>
      </c>
      <c r="C336" s="35">
        <f t="shared" si="133"/>
        <v>0</v>
      </c>
      <c r="D336" s="46">
        <f>IF(AB335&gt;0,ROUND(PMT(EvalSheet!$F$92/12,EvalSheet!$F$96*12,-C336),5),0)</f>
        <v>0</v>
      </c>
      <c r="E336" s="6">
        <f t="shared" si="134"/>
        <v>0</v>
      </c>
      <c r="F336" s="2">
        <f t="shared" si="120"/>
        <v>0</v>
      </c>
      <c r="G336" s="80">
        <f t="shared" si="121"/>
        <v>0</v>
      </c>
      <c r="H336" s="79">
        <f t="shared" si="122"/>
        <v>0</v>
      </c>
      <c r="I336" s="80">
        <f t="shared" si="123"/>
        <v>0</v>
      </c>
      <c r="J336" s="80">
        <f t="shared" si="124"/>
        <v>0</v>
      </c>
      <c r="K336" s="6">
        <f t="shared" si="135"/>
        <v>0</v>
      </c>
      <c r="L336" s="7">
        <v>0</v>
      </c>
      <c r="M336" s="7">
        <f t="shared" si="136"/>
        <v>0</v>
      </c>
      <c r="N336" s="7">
        <f t="shared" si="137"/>
        <v>0</v>
      </c>
      <c r="O336" s="7">
        <f t="shared" si="138"/>
        <v>0</v>
      </c>
      <c r="P336" s="7">
        <f t="shared" si="139"/>
        <v>0</v>
      </c>
      <c r="Q336" s="6">
        <f t="shared" si="140"/>
        <v>0</v>
      </c>
      <c r="R336" s="7">
        <f t="shared" si="141"/>
        <v>0</v>
      </c>
      <c r="S336" s="2">
        <f t="shared" si="125"/>
        <v>0</v>
      </c>
      <c r="T336" s="80">
        <f t="shared" si="126"/>
        <v>0</v>
      </c>
      <c r="U336" s="79">
        <f t="shared" si="127"/>
        <v>0</v>
      </c>
      <c r="V336" s="80">
        <f t="shared" si="128"/>
        <v>0</v>
      </c>
      <c r="W336" s="80">
        <f t="shared" si="129"/>
        <v>0</v>
      </c>
      <c r="X336">
        <f t="shared" si="142"/>
        <v>0</v>
      </c>
      <c r="Y336" s="35">
        <f t="shared" si="130"/>
        <v>0</v>
      </c>
      <c r="Z336" s="35">
        <f t="shared" si="131"/>
        <v>0</v>
      </c>
      <c r="AA336" s="42">
        <f t="shared" si="143"/>
        <v>0</v>
      </c>
      <c r="AB336" s="42">
        <f t="shared" si="132"/>
        <v>0</v>
      </c>
    </row>
    <row r="337" spans="2:28" x14ac:dyDescent="0.25">
      <c r="B337">
        <v>335</v>
      </c>
      <c r="C337" s="35">
        <f t="shared" si="133"/>
        <v>0</v>
      </c>
      <c r="D337" s="46">
        <f>IF(AB336&gt;0,ROUND(PMT(EvalSheet!$F$92/12,EvalSheet!$F$96*12,-C337),5),0)</f>
        <v>0</v>
      </c>
      <c r="E337" s="6">
        <f t="shared" si="134"/>
        <v>0</v>
      </c>
      <c r="F337" s="2">
        <f t="shared" si="120"/>
        <v>0</v>
      </c>
      <c r="G337" s="80">
        <f t="shared" si="121"/>
        <v>0</v>
      </c>
      <c r="H337" s="79">
        <f t="shared" si="122"/>
        <v>0</v>
      </c>
      <c r="I337" s="80">
        <f t="shared" si="123"/>
        <v>0</v>
      </c>
      <c r="J337" s="80">
        <f t="shared" si="124"/>
        <v>0</v>
      </c>
      <c r="K337" s="6">
        <f t="shared" si="135"/>
        <v>0</v>
      </c>
      <c r="L337" s="7">
        <v>0</v>
      </c>
      <c r="M337" s="7">
        <f t="shared" si="136"/>
        <v>0</v>
      </c>
      <c r="N337" s="7">
        <f t="shared" si="137"/>
        <v>0</v>
      </c>
      <c r="O337" s="7">
        <f t="shared" si="138"/>
        <v>0</v>
      </c>
      <c r="P337" s="7">
        <f t="shared" si="139"/>
        <v>0</v>
      </c>
      <c r="Q337" s="6">
        <f t="shared" si="140"/>
        <v>0</v>
      </c>
      <c r="R337" s="7">
        <f t="shared" si="141"/>
        <v>0</v>
      </c>
      <c r="S337" s="2">
        <f t="shared" si="125"/>
        <v>0</v>
      </c>
      <c r="T337" s="80">
        <f t="shared" si="126"/>
        <v>0</v>
      </c>
      <c r="U337" s="79">
        <f t="shared" si="127"/>
        <v>0</v>
      </c>
      <c r="V337" s="80">
        <f t="shared" si="128"/>
        <v>0</v>
      </c>
      <c r="W337" s="80">
        <f t="shared" si="129"/>
        <v>0</v>
      </c>
      <c r="X337">
        <f t="shared" si="142"/>
        <v>0</v>
      </c>
      <c r="Y337" s="35">
        <f t="shared" si="130"/>
        <v>0</v>
      </c>
      <c r="Z337" s="35">
        <f t="shared" si="131"/>
        <v>0</v>
      </c>
      <c r="AA337" s="42">
        <f t="shared" si="143"/>
        <v>0</v>
      </c>
      <c r="AB337" s="42">
        <f t="shared" si="132"/>
        <v>0</v>
      </c>
    </row>
    <row r="338" spans="2:28" x14ac:dyDescent="0.25">
      <c r="B338">
        <v>336</v>
      </c>
      <c r="C338" s="35">
        <f t="shared" si="133"/>
        <v>0</v>
      </c>
      <c r="D338" s="46">
        <f>IF(AB337&gt;0,ROUND(PMT(EvalSheet!$F$92/12,EvalSheet!$F$96*12,-C338),5),0)</f>
        <v>0</v>
      </c>
      <c r="E338" s="6">
        <f t="shared" si="134"/>
        <v>0</v>
      </c>
      <c r="F338" s="2">
        <f t="shared" si="120"/>
        <v>0</v>
      </c>
      <c r="G338" s="80">
        <f t="shared" si="121"/>
        <v>0</v>
      </c>
      <c r="H338" s="79">
        <f t="shared" si="122"/>
        <v>0</v>
      </c>
      <c r="I338" s="80">
        <f t="shared" si="123"/>
        <v>0</v>
      </c>
      <c r="J338" s="80">
        <f t="shared" si="124"/>
        <v>0</v>
      </c>
      <c r="K338" s="6">
        <f t="shared" si="135"/>
        <v>0</v>
      </c>
      <c r="L338" s="7">
        <v>0</v>
      </c>
      <c r="M338" s="7">
        <f t="shared" si="136"/>
        <v>0</v>
      </c>
      <c r="N338" s="7">
        <f t="shared" si="137"/>
        <v>0</v>
      </c>
      <c r="O338" s="7">
        <f t="shared" si="138"/>
        <v>0</v>
      </c>
      <c r="P338" s="7">
        <f t="shared" si="139"/>
        <v>0</v>
      </c>
      <c r="Q338" s="6">
        <f t="shared" si="140"/>
        <v>0</v>
      </c>
      <c r="R338" s="7">
        <f t="shared" si="141"/>
        <v>0</v>
      </c>
      <c r="S338" s="2">
        <f t="shared" si="125"/>
        <v>0</v>
      </c>
      <c r="T338" s="80">
        <f t="shared" si="126"/>
        <v>0</v>
      </c>
      <c r="U338" s="79">
        <f t="shared" si="127"/>
        <v>0</v>
      </c>
      <c r="V338" s="80">
        <f t="shared" si="128"/>
        <v>0</v>
      </c>
      <c r="W338" s="80">
        <f t="shared" si="129"/>
        <v>0</v>
      </c>
      <c r="X338">
        <f t="shared" si="142"/>
        <v>0</v>
      </c>
      <c r="Y338" s="35">
        <f t="shared" si="130"/>
        <v>0</v>
      </c>
      <c r="Z338" s="35">
        <f t="shared" si="131"/>
        <v>0</v>
      </c>
      <c r="AA338" s="42">
        <f t="shared" si="143"/>
        <v>0</v>
      </c>
      <c r="AB338" s="42">
        <f t="shared" si="132"/>
        <v>0</v>
      </c>
    </row>
    <row r="339" spans="2:28" x14ac:dyDescent="0.25">
      <c r="B339">
        <v>337</v>
      </c>
      <c r="C339" s="35">
        <f t="shared" si="133"/>
        <v>0</v>
      </c>
      <c r="D339" s="46">
        <f>IF(AB338&gt;0,ROUND(PMT(EvalSheet!$F$92/12,EvalSheet!$F$96*12,-C339),5),0)</f>
        <v>0</v>
      </c>
      <c r="E339" s="6">
        <f t="shared" si="134"/>
        <v>0</v>
      </c>
      <c r="F339" s="2">
        <f t="shared" si="120"/>
        <v>0</v>
      </c>
      <c r="G339" s="80">
        <f t="shared" si="121"/>
        <v>0</v>
      </c>
      <c r="H339" s="79">
        <f t="shared" si="122"/>
        <v>0</v>
      </c>
      <c r="I339" s="80">
        <f t="shared" si="123"/>
        <v>0</v>
      </c>
      <c r="J339" s="80">
        <f t="shared" si="124"/>
        <v>0</v>
      </c>
      <c r="K339" s="6">
        <f t="shared" si="135"/>
        <v>0</v>
      </c>
      <c r="L339" s="7">
        <v>0</v>
      </c>
      <c r="M339" s="7">
        <f t="shared" si="136"/>
        <v>0</v>
      </c>
      <c r="N339" s="7">
        <f t="shared" si="137"/>
        <v>0</v>
      </c>
      <c r="O339" s="7">
        <f t="shared" si="138"/>
        <v>0</v>
      </c>
      <c r="P339" s="7">
        <f t="shared" si="139"/>
        <v>0</v>
      </c>
      <c r="Q339" s="6">
        <f t="shared" si="140"/>
        <v>0</v>
      </c>
      <c r="R339" s="7">
        <f t="shared" si="141"/>
        <v>0</v>
      </c>
      <c r="S339" s="2">
        <f t="shared" si="125"/>
        <v>0</v>
      </c>
      <c r="T339" s="80">
        <f t="shared" si="126"/>
        <v>0</v>
      </c>
      <c r="U339" s="79">
        <f t="shared" si="127"/>
        <v>0</v>
      </c>
      <c r="V339" s="80">
        <f t="shared" si="128"/>
        <v>0</v>
      </c>
      <c r="W339" s="80">
        <f t="shared" si="129"/>
        <v>0</v>
      </c>
      <c r="X339">
        <f t="shared" si="142"/>
        <v>0</v>
      </c>
      <c r="Y339" s="35">
        <f t="shared" si="130"/>
        <v>0</v>
      </c>
      <c r="Z339" s="35">
        <f t="shared" si="131"/>
        <v>0</v>
      </c>
      <c r="AA339" s="42">
        <f t="shared" si="143"/>
        <v>0</v>
      </c>
      <c r="AB339" s="42">
        <f t="shared" si="132"/>
        <v>0</v>
      </c>
    </row>
    <row r="340" spans="2:28" x14ac:dyDescent="0.25">
      <c r="B340">
        <v>338</v>
      </c>
      <c r="C340" s="35">
        <f t="shared" si="133"/>
        <v>0</v>
      </c>
      <c r="D340" s="46">
        <f>IF(AB339&gt;0,ROUND(PMT(EvalSheet!$F$92/12,EvalSheet!$F$96*12,-C340),5),0)</f>
        <v>0</v>
      </c>
      <c r="E340" s="6">
        <f t="shared" si="134"/>
        <v>0</v>
      </c>
      <c r="F340" s="2">
        <f t="shared" si="120"/>
        <v>0</v>
      </c>
      <c r="G340" s="80">
        <f t="shared" si="121"/>
        <v>0</v>
      </c>
      <c r="H340" s="79">
        <f t="shared" si="122"/>
        <v>0</v>
      </c>
      <c r="I340" s="80">
        <f t="shared" si="123"/>
        <v>0</v>
      </c>
      <c r="J340" s="80">
        <f t="shared" si="124"/>
        <v>0</v>
      </c>
      <c r="K340" s="6">
        <f t="shared" si="135"/>
        <v>0</v>
      </c>
      <c r="L340" s="7">
        <v>0</v>
      </c>
      <c r="M340" s="7">
        <f t="shared" si="136"/>
        <v>0</v>
      </c>
      <c r="N340" s="7">
        <f t="shared" si="137"/>
        <v>0</v>
      </c>
      <c r="O340" s="7">
        <f t="shared" si="138"/>
        <v>0</v>
      </c>
      <c r="P340" s="7">
        <f t="shared" si="139"/>
        <v>0</v>
      </c>
      <c r="Q340" s="6">
        <f t="shared" si="140"/>
        <v>0</v>
      </c>
      <c r="R340" s="7">
        <f t="shared" si="141"/>
        <v>0</v>
      </c>
      <c r="S340" s="2">
        <f t="shared" si="125"/>
        <v>0</v>
      </c>
      <c r="T340" s="80">
        <f t="shared" si="126"/>
        <v>0</v>
      </c>
      <c r="U340" s="79">
        <f t="shared" si="127"/>
        <v>0</v>
      </c>
      <c r="V340" s="80">
        <f t="shared" si="128"/>
        <v>0</v>
      </c>
      <c r="W340" s="80">
        <f t="shared" si="129"/>
        <v>0</v>
      </c>
      <c r="X340">
        <f t="shared" si="142"/>
        <v>0</v>
      </c>
      <c r="Y340" s="35">
        <f t="shared" si="130"/>
        <v>0</v>
      </c>
      <c r="Z340" s="35">
        <f t="shared" si="131"/>
        <v>0</v>
      </c>
      <c r="AA340" s="42">
        <f t="shared" si="143"/>
        <v>0</v>
      </c>
      <c r="AB340" s="42">
        <f t="shared" si="132"/>
        <v>0</v>
      </c>
    </row>
    <row r="341" spans="2:28" x14ac:dyDescent="0.25">
      <c r="B341">
        <v>339</v>
      </c>
      <c r="C341" s="35">
        <f t="shared" si="133"/>
        <v>0</v>
      </c>
      <c r="D341" s="46">
        <f>IF(AB340&gt;0,ROUND(PMT(EvalSheet!$F$92/12,EvalSheet!$F$96*12,-C341),5),0)</f>
        <v>0</v>
      </c>
      <c r="E341" s="6">
        <f t="shared" si="134"/>
        <v>0</v>
      </c>
      <c r="F341" s="2">
        <f t="shared" si="120"/>
        <v>0</v>
      </c>
      <c r="G341" s="80">
        <f t="shared" si="121"/>
        <v>0</v>
      </c>
      <c r="H341" s="79">
        <f t="shared" si="122"/>
        <v>0</v>
      </c>
      <c r="I341" s="80">
        <f t="shared" si="123"/>
        <v>0</v>
      </c>
      <c r="J341" s="80">
        <f t="shared" si="124"/>
        <v>0</v>
      </c>
      <c r="K341" s="6">
        <f t="shared" si="135"/>
        <v>0</v>
      </c>
      <c r="L341" s="7">
        <v>0</v>
      </c>
      <c r="M341" s="7">
        <f t="shared" si="136"/>
        <v>0</v>
      </c>
      <c r="N341" s="7">
        <f t="shared" si="137"/>
        <v>0</v>
      </c>
      <c r="O341" s="7">
        <f t="shared" si="138"/>
        <v>0</v>
      </c>
      <c r="P341" s="7">
        <f t="shared" si="139"/>
        <v>0</v>
      </c>
      <c r="Q341" s="6">
        <f t="shared" si="140"/>
        <v>0</v>
      </c>
      <c r="R341" s="7">
        <f t="shared" si="141"/>
        <v>0</v>
      </c>
      <c r="S341" s="2">
        <f t="shared" si="125"/>
        <v>0</v>
      </c>
      <c r="T341" s="80">
        <f t="shared" si="126"/>
        <v>0</v>
      </c>
      <c r="U341" s="79">
        <f t="shared" si="127"/>
        <v>0</v>
      </c>
      <c r="V341" s="80">
        <f t="shared" si="128"/>
        <v>0</v>
      </c>
      <c r="W341" s="80">
        <f t="shared" si="129"/>
        <v>0</v>
      </c>
      <c r="X341">
        <f t="shared" si="142"/>
        <v>0</v>
      </c>
      <c r="Y341" s="35">
        <f t="shared" si="130"/>
        <v>0</v>
      </c>
      <c r="Z341" s="35">
        <f t="shared" si="131"/>
        <v>0</v>
      </c>
      <c r="AA341" s="42">
        <f t="shared" si="143"/>
        <v>0</v>
      </c>
      <c r="AB341" s="42">
        <f t="shared" si="132"/>
        <v>0</v>
      </c>
    </row>
    <row r="342" spans="2:28" x14ac:dyDescent="0.25">
      <c r="B342">
        <v>340</v>
      </c>
      <c r="C342" s="35">
        <f t="shared" si="133"/>
        <v>0</v>
      </c>
      <c r="D342" s="46">
        <f>IF(AB341&gt;0,ROUND(PMT(EvalSheet!$F$92/12,EvalSheet!$F$96*12,-C342),5),0)</f>
        <v>0</v>
      </c>
      <c r="E342" s="6">
        <f t="shared" si="134"/>
        <v>0</v>
      </c>
      <c r="F342" s="2">
        <f t="shared" si="120"/>
        <v>0</v>
      </c>
      <c r="G342" s="80">
        <f t="shared" si="121"/>
        <v>0</v>
      </c>
      <c r="H342" s="79">
        <f t="shared" si="122"/>
        <v>0</v>
      </c>
      <c r="I342" s="80">
        <f t="shared" si="123"/>
        <v>0</v>
      </c>
      <c r="J342" s="80">
        <f t="shared" si="124"/>
        <v>0</v>
      </c>
      <c r="K342" s="6">
        <f t="shared" si="135"/>
        <v>0</v>
      </c>
      <c r="L342" s="7">
        <v>0</v>
      </c>
      <c r="M342" s="7">
        <f t="shared" si="136"/>
        <v>0</v>
      </c>
      <c r="N342" s="7">
        <f t="shared" si="137"/>
        <v>0</v>
      </c>
      <c r="O342" s="7">
        <f t="shared" si="138"/>
        <v>0</v>
      </c>
      <c r="P342" s="7">
        <f t="shared" si="139"/>
        <v>0</v>
      </c>
      <c r="Q342" s="6">
        <f t="shared" si="140"/>
        <v>0</v>
      </c>
      <c r="R342" s="7">
        <f t="shared" si="141"/>
        <v>0</v>
      </c>
      <c r="S342" s="2">
        <f t="shared" si="125"/>
        <v>0</v>
      </c>
      <c r="T342" s="80">
        <f t="shared" si="126"/>
        <v>0</v>
      </c>
      <c r="U342" s="79">
        <f t="shared" si="127"/>
        <v>0</v>
      </c>
      <c r="V342" s="80">
        <f t="shared" si="128"/>
        <v>0</v>
      </c>
      <c r="W342" s="80">
        <f t="shared" si="129"/>
        <v>0</v>
      </c>
      <c r="X342">
        <f t="shared" si="142"/>
        <v>0</v>
      </c>
      <c r="Y342" s="35">
        <f t="shared" si="130"/>
        <v>0</v>
      </c>
      <c r="Z342" s="35">
        <f t="shared" si="131"/>
        <v>0</v>
      </c>
      <c r="AA342" s="42">
        <f t="shared" si="143"/>
        <v>0</v>
      </c>
      <c r="AB342" s="42">
        <f t="shared" si="132"/>
        <v>0</v>
      </c>
    </row>
    <row r="343" spans="2:28" x14ac:dyDescent="0.25">
      <c r="B343">
        <v>341</v>
      </c>
      <c r="C343" s="35">
        <f t="shared" si="133"/>
        <v>0</v>
      </c>
      <c r="D343" s="46">
        <f>IF(AB342&gt;0,ROUND(PMT(EvalSheet!$F$92/12,EvalSheet!$F$96*12,-C343),5),0)</f>
        <v>0</v>
      </c>
      <c r="E343" s="6">
        <f t="shared" si="134"/>
        <v>0</v>
      </c>
      <c r="F343" s="2">
        <f t="shared" si="120"/>
        <v>0</v>
      </c>
      <c r="G343" s="80">
        <f t="shared" si="121"/>
        <v>0</v>
      </c>
      <c r="H343" s="79">
        <f t="shared" si="122"/>
        <v>0</v>
      </c>
      <c r="I343" s="80">
        <f t="shared" si="123"/>
        <v>0</v>
      </c>
      <c r="J343" s="80">
        <f t="shared" si="124"/>
        <v>0</v>
      </c>
      <c r="K343" s="6">
        <f t="shared" si="135"/>
        <v>0</v>
      </c>
      <c r="L343" s="7">
        <v>0</v>
      </c>
      <c r="M343" s="7">
        <f t="shared" si="136"/>
        <v>0</v>
      </c>
      <c r="N343" s="7">
        <f t="shared" si="137"/>
        <v>0</v>
      </c>
      <c r="O343" s="7">
        <f t="shared" si="138"/>
        <v>0</v>
      </c>
      <c r="P343" s="7">
        <f t="shared" si="139"/>
        <v>0</v>
      </c>
      <c r="Q343" s="6">
        <f t="shared" si="140"/>
        <v>0</v>
      </c>
      <c r="R343" s="7">
        <f t="shared" si="141"/>
        <v>0</v>
      </c>
      <c r="S343" s="2">
        <f t="shared" si="125"/>
        <v>0</v>
      </c>
      <c r="T343" s="80">
        <f t="shared" si="126"/>
        <v>0</v>
      </c>
      <c r="U343" s="79">
        <f t="shared" si="127"/>
        <v>0</v>
      </c>
      <c r="V343" s="80">
        <f t="shared" si="128"/>
        <v>0</v>
      </c>
      <c r="W343" s="80">
        <f t="shared" si="129"/>
        <v>0</v>
      </c>
      <c r="X343">
        <f t="shared" si="142"/>
        <v>0</v>
      </c>
      <c r="Y343" s="35">
        <f t="shared" si="130"/>
        <v>0</v>
      </c>
      <c r="Z343" s="35">
        <f t="shared" si="131"/>
        <v>0</v>
      </c>
      <c r="AA343" s="42">
        <f t="shared" si="143"/>
        <v>0</v>
      </c>
      <c r="AB343" s="42">
        <f t="shared" si="132"/>
        <v>0</v>
      </c>
    </row>
    <row r="344" spans="2:28" x14ac:dyDescent="0.25">
      <c r="B344">
        <v>342</v>
      </c>
      <c r="C344" s="35">
        <f t="shared" si="133"/>
        <v>0</v>
      </c>
      <c r="D344" s="46">
        <f>IF(AB343&gt;0,ROUND(PMT(EvalSheet!$F$92/12,EvalSheet!$F$96*12,-C344),5),0)</f>
        <v>0</v>
      </c>
      <c r="E344" s="6">
        <f t="shared" si="134"/>
        <v>0</v>
      </c>
      <c r="F344" s="2">
        <f t="shared" si="120"/>
        <v>0</v>
      </c>
      <c r="G344" s="80">
        <f t="shared" si="121"/>
        <v>0</v>
      </c>
      <c r="H344" s="79">
        <f t="shared" si="122"/>
        <v>0</v>
      </c>
      <c r="I344" s="80">
        <f t="shared" si="123"/>
        <v>0</v>
      </c>
      <c r="J344" s="80">
        <f t="shared" si="124"/>
        <v>0</v>
      </c>
      <c r="K344" s="6">
        <f t="shared" si="135"/>
        <v>0</v>
      </c>
      <c r="L344" s="7">
        <v>0</v>
      </c>
      <c r="M344" s="7">
        <f t="shared" si="136"/>
        <v>0</v>
      </c>
      <c r="N344" s="7">
        <f t="shared" si="137"/>
        <v>0</v>
      </c>
      <c r="O344" s="7">
        <f t="shared" si="138"/>
        <v>0</v>
      </c>
      <c r="P344" s="7">
        <f t="shared" si="139"/>
        <v>0</v>
      </c>
      <c r="Q344" s="6">
        <f t="shared" si="140"/>
        <v>0</v>
      </c>
      <c r="R344" s="7">
        <f t="shared" si="141"/>
        <v>0</v>
      </c>
      <c r="S344" s="2">
        <f t="shared" si="125"/>
        <v>0</v>
      </c>
      <c r="T344" s="80">
        <f t="shared" si="126"/>
        <v>0</v>
      </c>
      <c r="U344" s="79">
        <f t="shared" si="127"/>
        <v>0</v>
      </c>
      <c r="V344" s="80">
        <f t="shared" si="128"/>
        <v>0</v>
      </c>
      <c r="W344" s="80">
        <f t="shared" si="129"/>
        <v>0</v>
      </c>
      <c r="X344">
        <f t="shared" si="142"/>
        <v>0</v>
      </c>
      <c r="Y344" s="35">
        <f t="shared" si="130"/>
        <v>0</v>
      </c>
      <c r="Z344" s="35">
        <f t="shared" si="131"/>
        <v>0</v>
      </c>
      <c r="AA344" s="42">
        <f t="shared" si="143"/>
        <v>0</v>
      </c>
      <c r="AB344" s="42">
        <f t="shared" si="132"/>
        <v>0</v>
      </c>
    </row>
    <row r="345" spans="2:28" x14ac:dyDescent="0.25">
      <c r="B345">
        <v>343</v>
      </c>
      <c r="C345" s="35">
        <f t="shared" si="133"/>
        <v>0</v>
      </c>
      <c r="D345" s="46">
        <f>IF(AB344&gt;0,ROUND(PMT(EvalSheet!$F$92/12,EvalSheet!$F$96*12,-C345),5),0)</f>
        <v>0</v>
      </c>
      <c r="E345" s="6">
        <f t="shared" si="134"/>
        <v>0</v>
      </c>
      <c r="F345" s="2">
        <f t="shared" si="120"/>
        <v>0</v>
      </c>
      <c r="G345" s="80">
        <f t="shared" si="121"/>
        <v>0</v>
      </c>
      <c r="H345" s="79">
        <f t="shared" si="122"/>
        <v>0</v>
      </c>
      <c r="I345" s="80">
        <f t="shared" si="123"/>
        <v>0</v>
      </c>
      <c r="J345" s="80">
        <f t="shared" si="124"/>
        <v>0</v>
      </c>
      <c r="K345" s="6">
        <f t="shared" si="135"/>
        <v>0</v>
      </c>
      <c r="L345" s="7">
        <v>0</v>
      </c>
      <c r="M345" s="7">
        <f t="shared" si="136"/>
        <v>0</v>
      </c>
      <c r="N345" s="7">
        <f t="shared" si="137"/>
        <v>0</v>
      </c>
      <c r="O345" s="7">
        <f t="shared" si="138"/>
        <v>0</v>
      </c>
      <c r="P345" s="7">
        <f t="shared" si="139"/>
        <v>0</v>
      </c>
      <c r="Q345" s="6">
        <f t="shared" si="140"/>
        <v>0</v>
      </c>
      <c r="R345" s="7">
        <f t="shared" si="141"/>
        <v>0</v>
      </c>
      <c r="S345" s="2">
        <f t="shared" si="125"/>
        <v>0</v>
      </c>
      <c r="T345" s="80">
        <f t="shared" si="126"/>
        <v>0</v>
      </c>
      <c r="U345" s="79">
        <f t="shared" si="127"/>
        <v>0</v>
      </c>
      <c r="V345" s="80">
        <f t="shared" si="128"/>
        <v>0</v>
      </c>
      <c r="W345" s="80">
        <f t="shared" si="129"/>
        <v>0</v>
      </c>
      <c r="X345">
        <f t="shared" si="142"/>
        <v>0</v>
      </c>
      <c r="Y345" s="35">
        <f t="shared" si="130"/>
        <v>0</v>
      </c>
      <c r="Z345" s="35">
        <f t="shared" si="131"/>
        <v>0</v>
      </c>
      <c r="AA345" s="42">
        <f t="shared" si="143"/>
        <v>0</v>
      </c>
      <c r="AB345" s="42">
        <f t="shared" si="132"/>
        <v>0</v>
      </c>
    </row>
    <row r="346" spans="2:28" x14ac:dyDescent="0.25">
      <c r="B346">
        <v>344</v>
      </c>
      <c r="C346" s="35">
        <f t="shared" si="133"/>
        <v>0</v>
      </c>
      <c r="D346" s="46">
        <f>IF(AB345&gt;0,ROUND(PMT(EvalSheet!$F$92/12,EvalSheet!$F$96*12,-C346),5),0)</f>
        <v>0</v>
      </c>
      <c r="E346" s="6">
        <f t="shared" si="134"/>
        <v>0</v>
      </c>
      <c r="F346" s="2">
        <f t="shared" si="120"/>
        <v>0</v>
      </c>
      <c r="G346" s="80">
        <f t="shared" si="121"/>
        <v>0</v>
      </c>
      <c r="H346" s="79">
        <f t="shared" si="122"/>
        <v>0</v>
      </c>
      <c r="I346" s="80">
        <f t="shared" si="123"/>
        <v>0</v>
      </c>
      <c r="J346" s="80">
        <f t="shared" si="124"/>
        <v>0</v>
      </c>
      <c r="K346" s="6">
        <f t="shared" si="135"/>
        <v>0</v>
      </c>
      <c r="L346" s="7">
        <v>0</v>
      </c>
      <c r="M346" s="7">
        <f t="shared" si="136"/>
        <v>0</v>
      </c>
      <c r="N346" s="7">
        <f t="shared" si="137"/>
        <v>0</v>
      </c>
      <c r="O346" s="7">
        <f t="shared" si="138"/>
        <v>0</v>
      </c>
      <c r="P346" s="7">
        <f t="shared" si="139"/>
        <v>0</v>
      </c>
      <c r="Q346" s="6">
        <f t="shared" si="140"/>
        <v>0</v>
      </c>
      <c r="R346" s="7">
        <f t="shared" si="141"/>
        <v>0</v>
      </c>
      <c r="S346" s="2">
        <f t="shared" si="125"/>
        <v>0</v>
      </c>
      <c r="T346" s="80">
        <f t="shared" si="126"/>
        <v>0</v>
      </c>
      <c r="U346" s="79">
        <f t="shared" si="127"/>
        <v>0</v>
      </c>
      <c r="V346" s="80">
        <f t="shared" si="128"/>
        <v>0</v>
      </c>
      <c r="W346" s="80">
        <f t="shared" si="129"/>
        <v>0</v>
      </c>
      <c r="X346">
        <f t="shared" si="142"/>
        <v>0</v>
      </c>
      <c r="Y346" s="35">
        <f t="shared" si="130"/>
        <v>0</v>
      </c>
      <c r="Z346" s="35">
        <f t="shared" si="131"/>
        <v>0</v>
      </c>
      <c r="AA346" s="42">
        <f t="shared" si="143"/>
        <v>0</v>
      </c>
      <c r="AB346" s="42">
        <f t="shared" si="132"/>
        <v>0</v>
      </c>
    </row>
    <row r="347" spans="2:28" x14ac:dyDescent="0.25">
      <c r="B347">
        <v>345</v>
      </c>
      <c r="C347" s="35">
        <f t="shared" si="133"/>
        <v>0</v>
      </c>
      <c r="D347" s="46">
        <f>IF(AB346&gt;0,ROUND(PMT(EvalSheet!$F$92/12,EvalSheet!$F$96*12,-C347),5),0)</f>
        <v>0</v>
      </c>
      <c r="E347" s="6">
        <f t="shared" si="134"/>
        <v>0</v>
      </c>
      <c r="F347" s="2">
        <f t="shared" si="120"/>
        <v>0</v>
      </c>
      <c r="G347" s="80">
        <f t="shared" si="121"/>
        <v>0</v>
      </c>
      <c r="H347" s="79">
        <f t="shared" si="122"/>
        <v>0</v>
      </c>
      <c r="I347" s="80">
        <f t="shared" si="123"/>
        <v>0</v>
      </c>
      <c r="J347" s="80">
        <f t="shared" si="124"/>
        <v>0</v>
      </c>
      <c r="K347" s="6">
        <f t="shared" si="135"/>
        <v>0</v>
      </c>
      <c r="L347" s="7">
        <v>0</v>
      </c>
      <c r="M347" s="7">
        <f t="shared" si="136"/>
        <v>0</v>
      </c>
      <c r="N347" s="7">
        <f t="shared" si="137"/>
        <v>0</v>
      </c>
      <c r="O347" s="7">
        <f t="shared" si="138"/>
        <v>0</v>
      </c>
      <c r="P347" s="7">
        <f t="shared" si="139"/>
        <v>0</v>
      </c>
      <c r="Q347" s="6">
        <f t="shared" si="140"/>
        <v>0</v>
      </c>
      <c r="R347" s="7">
        <f t="shared" si="141"/>
        <v>0</v>
      </c>
      <c r="S347" s="2">
        <f t="shared" si="125"/>
        <v>0</v>
      </c>
      <c r="T347" s="80">
        <f t="shared" si="126"/>
        <v>0</v>
      </c>
      <c r="U347" s="79">
        <f t="shared" si="127"/>
        <v>0</v>
      </c>
      <c r="V347" s="80">
        <f t="shared" si="128"/>
        <v>0</v>
      </c>
      <c r="W347" s="80">
        <f t="shared" si="129"/>
        <v>0</v>
      </c>
      <c r="X347">
        <f t="shared" si="142"/>
        <v>0</v>
      </c>
      <c r="Y347" s="35">
        <f t="shared" si="130"/>
        <v>0</v>
      </c>
      <c r="Z347" s="35">
        <f t="shared" si="131"/>
        <v>0</v>
      </c>
      <c r="AA347" s="42">
        <f t="shared" si="143"/>
        <v>0</v>
      </c>
      <c r="AB347" s="42">
        <f t="shared" si="132"/>
        <v>0</v>
      </c>
    </row>
    <row r="348" spans="2:28" x14ac:dyDescent="0.25">
      <c r="B348">
        <v>346</v>
      </c>
      <c r="C348" s="35">
        <f t="shared" si="133"/>
        <v>0</v>
      </c>
      <c r="D348" s="46">
        <f>IF(AB347&gt;0,ROUND(PMT(EvalSheet!$F$92/12,EvalSheet!$F$96*12,-C348),5),0)</f>
        <v>0</v>
      </c>
      <c r="E348" s="6">
        <f t="shared" si="134"/>
        <v>0</v>
      </c>
      <c r="F348" s="2">
        <f t="shared" si="120"/>
        <v>0</v>
      </c>
      <c r="G348" s="80">
        <f t="shared" si="121"/>
        <v>0</v>
      </c>
      <c r="H348" s="79">
        <f t="shared" si="122"/>
        <v>0</v>
      </c>
      <c r="I348" s="80">
        <f t="shared" si="123"/>
        <v>0</v>
      </c>
      <c r="J348" s="80">
        <f t="shared" si="124"/>
        <v>0</v>
      </c>
      <c r="K348" s="6">
        <f t="shared" si="135"/>
        <v>0</v>
      </c>
      <c r="L348" s="7">
        <v>0</v>
      </c>
      <c r="M348" s="7">
        <f t="shared" si="136"/>
        <v>0</v>
      </c>
      <c r="N348" s="7">
        <f t="shared" si="137"/>
        <v>0</v>
      </c>
      <c r="O348" s="7">
        <f t="shared" si="138"/>
        <v>0</v>
      </c>
      <c r="P348" s="7">
        <f t="shared" si="139"/>
        <v>0</v>
      </c>
      <c r="Q348" s="6">
        <f t="shared" si="140"/>
        <v>0</v>
      </c>
      <c r="R348" s="7">
        <f t="shared" si="141"/>
        <v>0</v>
      </c>
      <c r="S348" s="2">
        <f t="shared" si="125"/>
        <v>0</v>
      </c>
      <c r="T348" s="80">
        <f t="shared" si="126"/>
        <v>0</v>
      </c>
      <c r="U348" s="79">
        <f t="shared" si="127"/>
        <v>0</v>
      </c>
      <c r="V348" s="80">
        <f t="shared" si="128"/>
        <v>0</v>
      </c>
      <c r="W348" s="80">
        <f t="shared" si="129"/>
        <v>0</v>
      </c>
      <c r="X348">
        <f t="shared" si="142"/>
        <v>0</v>
      </c>
      <c r="Y348" s="35">
        <f t="shared" si="130"/>
        <v>0</v>
      </c>
      <c r="Z348" s="35">
        <f t="shared" si="131"/>
        <v>0</v>
      </c>
      <c r="AA348" s="42">
        <f t="shared" si="143"/>
        <v>0</v>
      </c>
      <c r="AB348" s="42">
        <f t="shared" si="132"/>
        <v>0</v>
      </c>
    </row>
    <row r="349" spans="2:28" x14ac:dyDescent="0.25">
      <c r="B349">
        <v>347</v>
      </c>
      <c r="C349" s="35">
        <f t="shared" si="133"/>
        <v>0</v>
      </c>
      <c r="D349" s="46">
        <f>IF(AB348&gt;0,ROUND(PMT(EvalSheet!$F$92/12,EvalSheet!$F$96*12,-C349),5),0)</f>
        <v>0</v>
      </c>
      <c r="E349" s="6">
        <f t="shared" si="134"/>
        <v>0</v>
      </c>
      <c r="F349" s="2">
        <f t="shared" si="120"/>
        <v>0</v>
      </c>
      <c r="G349" s="80">
        <f t="shared" si="121"/>
        <v>0</v>
      </c>
      <c r="H349" s="79">
        <f t="shared" si="122"/>
        <v>0</v>
      </c>
      <c r="I349" s="80">
        <f t="shared" si="123"/>
        <v>0</v>
      </c>
      <c r="J349" s="80">
        <f t="shared" si="124"/>
        <v>0</v>
      </c>
      <c r="K349" s="6">
        <f t="shared" si="135"/>
        <v>0</v>
      </c>
      <c r="L349" s="7">
        <v>0</v>
      </c>
      <c r="M349" s="7">
        <f t="shared" si="136"/>
        <v>0</v>
      </c>
      <c r="N349" s="7">
        <f t="shared" si="137"/>
        <v>0</v>
      </c>
      <c r="O349" s="7">
        <f t="shared" si="138"/>
        <v>0</v>
      </c>
      <c r="P349" s="7">
        <f t="shared" si="139"/>
        <v>0</v>
      </c>
      <c r="Q349" s="6">
        <f t="shared" si="140"/>
        <v>0</v>
      </c>
      <c r="R349" s="7">
        <f t="shared" si="141"/>
        <v>0</v>
      </c>
      <c r="S349" s="2">
        <f t="shared" si="125"/>
        <v>0</v>
      </c>
      <c r="T349" s="80">
        <f t="shared" si="126"/>
        <v>0</v>
      </c>
      <c r="U349" s="79">
        <f t="shared" si="127"/>
        <v>0</v>
      </c>
      <c r="V349" s="80">
        <f t="shared" si="128"/>
        <v>0</v>
      </c>
      <c r="W349" s="80">
        <f t="shared" si="129"/>
        <v>0</v>
      </c>
      <c r="X349">
        <f t="shared" si="142"/>
        <v>0</v>
      </c>
      <c r="Y349" s="35">
        <f t="shared" si="130"/>
        <v>0</v>
      </c>
      <c r="Z349" s="35">
        <f t="shared" si="131"/>
        <v>0</v>
      </c>
      <c r="AA349" s="42">
        <f t="shared" si="143"/>
        <v>0</v>
      </c>
      <c r="AB349" s="42">
        <f t="shared" si="132"/>
        <v>0</v>
      </c>
    </row>
    <row r="350" spans="2:28" x14ac:dyDescent="0.25">
      <c r="B350">
        <v>348</v>
      </c>
      <c r="C350" s="35">
        <f t="shared" si="133"/>
        <v>0</v>
      </c>
      <c r="D350" s="46">
        <f>IF(AB349&gt;0,ROUND(PMT(EvalSheet!$F$92/12,EvalSheet!$F$96*12,-C350),5),0)</f>
        <v>0</v>
      </c>
      <c r="E350" s="6">
        <f t="shared" si="134"/>
        <v>0</v>
      </c>
      <c r="F350" s="2">
        <f t="shared" si="120"/>
        <v>0</v>
      </c>
      <c r="G350" s="80">
        <f t="shared" si="121"/>
        <v>0</v>
      </c>
      <c r="H350" s="79">
        <f t="shared" si="122"/>
        <v>0</v>
      </c>
      <c r="I350" s="80">
        <f t="shared" si="123"/>
        <v>0</v>
      </c>
      <c r="J350" s="80">
        <f t="shared" si="124"/>
        <v>0</v>
      </c>
      <c r="K350" s="6">
        <f t="shared" si="135"/>
        <v>0</v>
      </c>
      <c r="L350" s="7">
        <v>0</v>
      </c>
      <c r="M350" s="7">
        <f t="shared" si="136"/>
        <v>0</v>
      </c>
      <c r="N350" s="7">
        <f t="shared" si="137"/>
        <v>0</v>
      </c>
      <c r="O350" s="7">
        <f t="shared" si="138"/>
        <v>0</v>
      </c>
      <c r="P350" s="7">
        <f t="shared" si="139"/>
        <v>0</v>
      </c>
      <c r="Q350" s="6">
        <f t="shared" si="140"/>
        <v>0</v>
      </c>
      <c r="R350" s="7">
        <f t="shared" si="141"/>
        <v>0</v>
      </c>
      <c r="S350" s="2">
        <f t="shared" si="125"/>
        <v>0</v>
      </c>
      <c r="T350" s="80">
        <f t="shared" si="126"/>
        <v>0</v>
      </c>
      <c r="U350" s="79">
        <f t="shared" si="127"/>
        <v>0</v>
      </c>
      <c r="V350" s="80">
        <f t="shared" si="128"/>
        <v>0</v>
      </c>
      <c r="W350" s="80">
        <f t="shared" si="129"/>
        <v>0</v>
      </c>
      <c r="X350">
        <f t="shared" si="142"/>
        <v>0</v>
      </c>
      <c r="Y350" s="35">
        <f t="shared" si="130"/>
        <v>0</v>
      </c>
      <c r="Z350" s="35">
        <f t="shared" si="131"/>
        <v>0</v>
      </c>
      <c r="AA350" s="42">
        <f t="shared" si="143"/>
        <v>0</v>
      </c>
      <c r="AB350" s="42">
        <f t="shared" si="132"/>
        <v>0</v>
      </c>
    </row>
    <row r="351" spans="2:28" x14ac:dyDescent="0.25">
      <c r="B351">
        <v>349</v>
      </c>
      <c r="C351" s="35">
        <f t="shared" si="133"/>
        <v>0</v>
      </c>
      <c r="D351" s="46">
        <f>IF(AB350&gt;0,ROUND(PMT(EvalSheet!$F$92/12,EvalSheet!$F$96*12,-C351),5),0)</f>
        <v>0</v>
      </c>
      <c r="E351" s="6">
        <f t="shared" si="134"/>
        <v>0</v>
      </c>
      <c r="F351" s="2">
        <f t="shared" si="120"/>
        <v>0</v>
      </c>
      <c r="G351" s="80">
        <f t="shared" si="121"/>
        <v>0</v>
      </c>
      <c r="H351" s="79">
        <f t="shared" si="122"/>
        <v>0</v>
      </c>
      <c r="I351" s="80">
        <f t="shared" si="123"/>
        <v>0</v>
      </c>
      <c r="J351" s="80">
        <f t="shared" si="124"/>
        <v>0</v>
      </c>
      <c r="K351" s="6">
        <f t="shared" si="135"/>
        <v>0</v>
      </c>
      <c r="L351" s="7">
        <v>0</v>
      </c>
      <c r="M351" s="7">
        <f t="shared" si="136"/>
        <v>0</v>
      </c>
      <c r="N351" s="7">
        <f t="shared" si="137"/>
        <v>0</v>
      </c>
      <c r="O351" s="7">
        <f t="shared" si="138"/>
        <v>0</v>
      </c>
      <c r="P351" s="7">
        <f t="shared" si="139"/>
        <v>0</v>
      </c>
      <c r="Q351" s="6">
        <f t="shared" si="140"/>
        <v>0</v>
      </c>
      <c r="R351" s="7">
        <f t="shared" si="141"/>
        <v>0</v>
      </c>
      <c r="S351" s="2">
        <f t="shared" si="125"/>
        <v>0</v>
      </c>
      <c r="T351" s="80">
        <f t="shared" si="126"/>
        <v>0</v>
      </c>
      <c r="U351" s="79">
        <f t="shared" si="127"/>
        <v>0</v>
      </c>
      <c r="V351" s="80">
        <f t="shared" si="128"/>
        <v>0</v>
      </c>
      <c r="W351" s="80">
        <f t="shared" si="129"/>
        <v>0</v>
      </c>
      <c r="X351">
        <f t="shared" si="142"/>
        <v>0</v>
      </c>
      <c r="Y351" s="35">
        <f t="shared" si="130"/>
        <v>0</v>
      </c>
      <c r="Z351" s="35">
        <f t="shared" si="131"/>
        <v>0</v>
      </c>
      <c r="AA351" s="42">
        <f t="shared" si="143"/>
        <v>0</v>
      </c>
      <c r="AB351" s="42">
        <f t="shared" si="132"/>
        <v>0</v>
      </c>
    </row>
    <row r="352" spans="2:28" x14ac:dyDescent="0.25">
      <c r="B352">
        <v>350</v>
      </c>
      <c r="C352" s="35">
        <f t="shared" si="133"/>
        <v>0</v>
      </c>
      <c r="D352" s="46">
        <f>IF(AB351&gt;0,ROUND(PMT(EvalSheet!$F$92/12,EvalSheet!$F$96*12,-C352),5),0)</f>
        <v>0</v>
      </c>
      <c r="E352" s="6">
        <f t="shared" si="134"/>
        <v>0</v>
      </c>
      <c r="F352" s="2">
        <f t="shared" si="120"/>
        <v>0</v>
      </c>
      <c r="G352" s="80">
        <f t="shared" si="121"/>
        <v>0</v>
      </c>
      <c r="H352" s="79">
        <f t="shared" si="122"/>
        <v>0</v>
      </c>
      <c r="I352" s="80">
        <f t="shared" si="123"/>
        <v>0</v>
      </c>
      <c r="J352" s="80">
        <f t="shared" si="124"/>
        <v>0</v>
      </c>
      <c r="K352" s="6">
        <f t="shared" si="135"/>
        <v>0</v>
      </c>
      <c r="L352" s="7">
        <v>0</v>
      </c>
      <c r="M352" s="7">
        <f t="shared" si="136"/>
        <v>0</v>
      </c>
      <c r="N352" s="7">
        <f t="shared" si="137"/>
        <v>0</v>
      </c>
      <c r="O352" s="7">
        <f t="shared" si="138"/>
        <v>0</v>
      </c>
      <c r="P352" s="7">
        <f t="shared" si="139"/>
        <v>0</v>
      </c>
      <c r="Q352" s="6">
        <f t="shared" si="140"/>
        <v>0</v>
      </c>
      <c r="R352" s="7">
        <f t="shared" si="141"/>
        <v>0</v>
      </c>
      <c r="S352" s="2">
        <f t="shared" si="125"/>
        <v>0</v>
      </c>
      <c r="T352" s="80">
        <f t="shared" si="126"/>
        <v>0</v>
      </c>
      <c r="U352" s="79">
        <f t="shared" si="127"/>
        <v>0</v>
      </c>
      <c r="V352" s="80">
        <f t="shared" si="128"/>
        <v>0</v>
      </c>
      <c r="W352" s="80">
        <f t="shared" si="129"/>
        <v>0</v>
      </c>
      <c r="X352">
        <f t="shared" si="142"/>
        <v>0</v>
      </c>
      <c r="Y352" s="35">
        <f t="shared" si="130"/>
        <v>0</v>
      </c>
      <c r="Z352" s="35">
        <f t="shared" si="131"/>
        <v>0</v>
      </c>
      <c r="AA352" s="42">
        <f t="shared" si="143"/>
        <v>0</v>
      </c>
      <c r="AB352" s="42">
        <f t="shared" si="132"/>
        <v>0</v>
      </c>
    </row>
    <row r="353" spans="2:28" x14ac:dyDescent="0.25">
      <c r="B353">
        <v>351</v>
      </c>
      <c r="C353" s="35">
        <f t="shared" si="133"/>
        <v>0</v>
      </c>
      <c r="D353" s="46">
        <f>IF(AB352&gt;0,ROUND(PMT(EvalSheet!$F$92/12,EvalSheet!$F$96*12,-C353),5),0)</f>
        <v>0</v>
      </c>
      <c r="E353" s="6">
        <f t="shared" si="134"/>
        <v>0</v>
      </c>
      <c r="F353" s="2">
        <f t="shared" si="120"/>
        <v>0</v>
      </c>
      <c r="G353" s="80">
        <f t="shared" si="121"/>
        <v>0</v>
      </c>
      <c r="H353" s="79">
        <f t="shared" si="122"/>
        <v>0</v>
      </c>
      <c r="I353" s="80">
        <f t="shared" si="123"/>
        <v>0</v>
      </c>
      <c r="J353" s="80">
        <f t="shared" si="124"/>
        <v>0</v>
      </c>
      <c r="K353" s="6">
        <f t="shared" si="135"/>
        <v>0</v>
      </c>
      <c r="L353" s="7">
        <v>0</v>
      </c>
      <c r="M353" s="7">
        <f t="shared" si="136"/>
        <v>0</v>
      </c>
      <c r="N353" s="7">
        <f t="shared" si="137"/>
        <v>0</v>
      </c>
      <c r="O353" s="7">
        <f t="shared" si="138"/>
        <v>0</v>
      </c>
      <c r="P353" s="7">
        <f t="shared" si="139"/>
        <v>0</v>
      </c>
      <c r="Q353" s="6">
        <f t="shared" si="140"/>
        <v>0</v>
      </c>
      <c r="R353" s="7">
        <f t="shared" si="141"/>
        <v>0</v>
      </c>
      <c r="S353" s="2">
        <f t="shared" si="125"/>
        <v>0</v>
      </c>
      <c r="T353" s="80">
        <f t="shared" si="126"/>
        <v>0</v>
      </c>
      <c r="U353" s="79">
        <f t="shared" si="127"/>
        <v>0</v>
      </c>
      <c r="V353" s="80">
        <f t="shared" si="128"/>
        <v>0</v>
      </c>
      <c r="W353" s="80">
        <f t="shared" si="129"/>
        <v>0</v>
      </c>
      <c r="X353">
        <f t="shared" si="142"/>
        <v>0</v>
      </c>
      <c r="Y353" s="35">
        <f t="shared" si="130"/>
        <v>0</v>
      </c>
      <c r="Z353" s="35">
        <f t="shared" si="131"/>
        <v>0</v>
      </c>
      <c r="AA353" s="42">
        <f t="shared" si="143"/>
        <v>0</v>
      </c>
      <c r="AB353" s="42">
        <f t="shared" si="132"/>
        <v>0</v>
      </c>
    </row>
    <row r="354" spans="2:28" x14ac:dyDescent="0.25">
      <c r="B354">
        <v>352</v>
      </c>
      <c r="C354" s="35">
        <f t="shared" si="133"/>
        <v>0</v>
      </c>
      <c r="D354" s="46">
        <f>IF(AB353&gt;0,ROUND(PMT(EvalSheet!$F$92/12,EvalSheet!$F$96*12,-C354),5),0)</f>
        <v>0</v>
      </c>
      <c r="E354" s="6">
        <f t="shared" si="134"/>
        <v>0</v>
      </c>
      <c r="F354" s="2">
        <f t="shared" si="120"/>
        <v>0</v>
      </c>
      <c r="G354" s="80">
        <f t="shared" si="121"/>
        <v>0</v>
      </c>
      <c r="H354" s="79">
        <f t="shared" si="122"/>
        <v>0</v>
      </c>
      <c r="I354" s="80">
        <f t="shared" si="123"/>
        <v>0</v>
      </c>
      <c r="J354" s="80">
        <f t="shared" si="124"/>
        <v>0</v>
      </c>
      <c r="K354" s="6">
        <f t="shared" si="135"/>
        <v>0</v>
      </c>
      <c r="L354" s="7">
        <v>0</v>
      </c>
      <c r="M354" s="7">
        <f t="shared" si="136"/>
        <v>0</v>
      </c>
      <c r="N354" s="7">
        <f t="shared" si="137"/>
        <v>0</v>
      </c>
      <c r="O354" s="7">
        <f t="shared" si="138"/>
        <v>0</v>
      </c>
      <c r="P354" s="7">
        <f t="shared" si="139"/>
        <v>0</v>
      </c>
      <c r="Q354" s="6">
        <f t="shared" si="140"/>
        <v>0</v>
      </c>
      <c r="R354" s="7">
        <f t="shared" si="141"/>
        <v>0</v>
      </c>
      <c r="S354" s="2">
        <f t="shared" si="125"/>
        <v>0</v>
      </c>
      <c r="T354" s="80">
        <f t="shared" si="126"/>
        <v>0</v>
      </c>
      <c r="U354" s="79">
        <f t="shared" si="127"/>
        <v>0</v>
      </c>
      <c r="V354" s="80">
        <f t="shared" si="128"/>
        <v>0</v>
      </c>
      <c r="W354" s="80">
        <f t="shared" si="129"/>
        <v>0</v>
      </c>
      <c r="X354">
        <f t="shared" si="142"/>
        <v>0</v>
      </c>
      <c r="Y354" s="35">
        <f t="shared" si="130"/>
        <v>0</v>
      </c>
      <c r="Z354" s="35">
        <f t="shared" si="131"/>
        <v>0</v>
      </c>
      <c r="AA354" s="42">
        <f t="shared" si="143"/>
        <v>0</v>
      </c>
      <c r="AB354" s="42">
        <f t="shared" si="132"/>
        <v>0</v>
      </c>
    </row>
    <row r="355" spans="2:28" x14ac:dyDescent="0.25">
      <c r="B355">
        <v>353</v>
      </c>
      <c r="C355" s="35">
        <f t="shared" si="133"/>
        <v>0</v>
      </c>
      <c r="D355" s="46">
        <f>IF(AB354&gt;0,ROUND(PMT(EvalSheet!$F$92/12,EvalSheet!$F$96*12,-C355),5),0)</f>
        <v>0</v>
      </c>
      <c r="E355" s="6">
        <f t="shared" si="134"/>
        <v>0</v>
      </c>
      <c r="F355" s="2">
        <f t="shared" si="120"/>
        <v>0</v>
      </c>
      <c r="G355" s="80">
        <f t="shared" si="121"/>
        <v>0</v>
      </c>
      <c r="H355" s="79">
        <f t="shared" si="122"/>
        <v>0</v>
      </c>
      <c r="I355" s="80">
        <f t="shared" si="123"/>
        <v>0</v>
      </c>
      <c r="J355" s="80">
        <f t="shared" si="124"/>
        <v>0</v>
      </c>
      <c r="K355" s="6">
        <f t="shared" si="135"/>
        <v>0</v>
      </c>
      <c r="L355" s="7">
        <v>0</v>
      </c>
      <c r="M355" s="7">
        <f t="shared" si="136"/>
        <v>0</v>
      </c>
      <c r="N355" s="7">
        <f t="shared" si="137"/>
        <v>0</v>
      </c>
      <c r="O355" s="7">
        <f t="shared" si="138"/>
        <v>0</v>
      </c>
      <c r="P355" s="7">
        <f t="shared" si="139"/>
        <v>0</v>
      </c>
      <c r="Q355" s="6">
        <f t="shared" si="140"/>
        <v>0</v>
      </c>
      <c r="R355" s="7">
        <f t="shared" si="141"/>
        <v>0</v>
      </c>
      <c r="S355" s="2">
        <f t="shared" si="125"/>
        <v>0</v>
      </c>
      <c r="T355" s="80">
        <f t="shared" si="126"/>
        <v>0</v>
      </c>
      <c r="U355" s="79">
        <f t="shared" si="127"/>
        <v>0</v>
      </c>
      <c r="V355" s="80">
        <f t="shared" si="128"/>
        <v>0</v>
      </c>
      <c r="W355" s="80">
        <f t="shared" si="129"/>
        <v>0</v>
      </c>
      <c r="X355">
        <f t="shared" si="142"/>
        <v>0</v>
      </c>
      <c r="Y355" s="35">
        <f t="shared" si="130"/>
        <v>0</v>
      </c>
      <c r="Z355" s="35">
        <f t="shared" si="131"/>
        <v>0</v>
      </c>
      <c r="AA355" s="42">
        <f t="shared" si="143"/>
        <v>0</v>
      </c>
      <c r="AB355" s="42">
        <f t="shared" si="132"/>
        <v>0</v>
      </c>
    </row>
    <row r="356" spans="2:28" x14ac:dyDescent="0.25">
      <c r="B356">
        <v>354</v>
      </c>
      <c r="C356" s="35">
        <f t="shared" si="133"/>
        <v>0</v>
      </c>
      <c r="D356" s="46">
        <f>IF(AB355&gt;0,ROUND(PMT(EvalSheet!$F$92/12,EvalSheet!$F$96*12,-C356),5),0)</f>
        <v>0</v>
      </c>
      <c r="E356" s="6">
        <f t="shared" si="134"/>
        <v>0</v>
      </c>
      <c r="F356" s="2">
        <f t="shared" si="120"/>
        <v>0</v>
      </c>
      <c r="G356" s="80">
        <f t="shared" si="121"/>
        <v>0</v>
      </c>
      <c r="H356" s="79">
        <f t="shared" si="122"/>
        <v>0</v>
      </c>
      <c r="I356" s="80">
        <f t="shared" si="123"/>
        <v>0</v>
      </c>
      <c r="J356" s="80">
        <f t="shared" si="124"/>
        <v>0</v>
      </c>
      <c r="K356" s="6">
        <f t="shared" si="135"/>
        <v>0</v>
      </c>
      <c r="L356" s="7">
        <v>0</v>
      </c>
      <c r="M356" s="7">
        <f t="shared" si="136"/>
        <v>0</v>
      </c>
      <c r="N356" s="7">
        <f t="shared" si="137"/>
        <v>0</v>
      </c>
      <c r="O356" s="7">
        <f t="shared" si="138"/>
        <v>0</v>
      </c>
      <c r="P356" s="7">
        <f t="shared" si="139"/>
        <v>0</v>
      </c>
      <c r="Q356" s="6">
        <f t="shared" si="140"/>
        <v>0</v>
      </c>
      <c r="R356" s="7">
        <f t="shared" si="141"/>
        <v>0</v>
      </c>
      <c r="S356" s="2">
        <f t="shared" si="125"/>
        <v>0</v>
      </c>
      <c r="T356" s="80">
        <f t="shared" si="126"/>
        <v>0</v>
      </c>
      <c r="U356" s="79">
        <f t="shared" si="127"/>
        <v>0</v>
      </c>
      <c r="V356" s="80">
        <f t="shared" si="128"/>
        <v>0</v>
      </c>
      <c r="W356" s="80">
        <f t="shared" si="129"/>
        <v>0</v>
      </c>
      <c r="X356">
        <f t="shared" si="142"/>
        <v>0</v>
      </c>
      <c r="Y356" s="35">
        <f t="shared" si="130"/>
        <v>0</v>
      </c>
      <c r="Z356" s="35">
        <f t="shared" si="131"/>
        <v>0</v>
      </c>
      <c r="AA356" s="42">
        <f t="shared" si="143"/>
        <v>0</v>
      </c>
      <c r="AB356" s="42">
        <f t="shared" si="132"/>
        <v>0</v>
      </c>
    </row>
    <row r="357" spans="2:28" x14ac:dyDescent="0.25">
      <c r="B357">
        <v>355</v>
      </c>
      <c r="C357" s="35">
        <f t="shared" si="133"/>
        <v>0</v>
      </c>
      <c r="D357" s="46">
        <f>IF(AB356&gt;0,ROUND(PMT(EvalSheet!$F$92/12,EvalSheet!$F$96*12,-C357),5),0)</f>
        <v>0</v>
      </c>
      <c r="E357" s="6">
        <f t="shared" si="134"/>
        <v>0</v>
      </c>
      <c r="F357" s="2">
        <f t="shared" si="120"/>
        <v>0</v>
      </c>
      <c r="G357" s="80">
        <f t="shared" si="121"/>
        <v>0</v>
      </c>
      <c r="H357" s="79">
        <f t="shared" si="122"/>
        <v>0</v>
      </c>
      <c r="I357" s="80">
        <f t="shared" si="123"/>
        <v>0</v>
      </c>
      <c r="J357" s="80">
        <f t="shared" si="124"/>
        <v>0</v>
      </c>
      <c r="K357" s="6">
        <f t="shared" si="135"/>
        <v>0</v>
      </c>
      <c r="L357" s="7">
        <v>0</v>
      </c>
      <c r="M357" s="7">
        <f t="shared" si="136"/>
        <v>0</v>
      </c>
      <c r="N357" s="7">
        <f t="shared" si="137"/>
        <v>0</v>
      </c>
      <c r="O357" s="7">
        <f t="shared" si="138"/>
        <v>0</v>
      </c>
      <c r="P357" s="7">
        <f t="shared" si="139"/>
        <v>0</v>
      </c>
      <c r="Q357" s="6">
        <f t="shared" si="140"/>
        <v>0</v>
      </c>
      <c r="R357" s="7">
        <f t="shared" si="141"/>
        <v>0</v>
      </c>
      <c r="S357" s="2">
        <f t="shared" si="125"/>
        <v>0</v>
      </c>
      <c r="T357" s="80">
        <f t="shared" si="126"/>
        <v>0</v>
      </c>
      <c r="U357" s="79">
        <f t="shared" si="127"/>
        <v>0</v>
      </c>
      <c r="V357" s="80">
        <f t="shared" si="128"/>
        <v>0</v>
      </c>
      <c r="W357" s="80">
        <f t="shared" si="129"/>
        <v>0</v>
      </c>
      <c r="X357">
        <f t="shared" si="142"/>
        <v>0</v>
      </c>
      <c r="Y357" s="35">
        <f t="shared" si="130"/>
        <v>0</v>
      </c>
      <c r="Z357" s="35">
        <f t="shared" si="131"/>
        <v>0</v>
      </c>
      <c r="AA357" s="42">
        <f t="shared" si="143"/>
        <v>0</v>
      </c>
      <c r="AB357" s="42">
        <f t="shared" si="132"/>
        <v>0</v>
      </c>
    </row>
    <row r="358" spans="2:28" x14ac:dyDescent="0.25">
      <c r="B358">
        <v>356</v>
      </c>
      <c r="C358" s="35">
        <f t="shared" si="133"/>
        <v>0</v>
      </c>
      <c r="D358" s="46">
        <f>IF(AB357&gt;0,ROUND(PMT(EvalSheet!$F$92/12,EvalSheet!$F$96*12,-C358),5),0)</f>
        <v>0</v>
      </c>
      <c r="E358" s="6">
        <f t="shared" si="134"/>
        <v>0</v>
      </c>
      <c r="F358" s="2">
        <f t="shared" si="120"/>
        <v>0</v>
      </c>
      <c r="G358" s="80">
        <f t="shared" si="121"/>
        <v>0</v>
      </c>
      <c r="H358" s="79">
        <f t="shared" si="122"/>
        <v>0</v>
      </c>
      <c r="I358" s="80">
        <f t="shared" si="123"/>
        <v>0</v>
      </c>
      <c r="J358" s="80">
        <f t="shared" si="124"/>
        <v>0</v>
      </c>
      <c r="K358" s="6">
        <f t="shared" si="135"/>
        <v>0</v>
      </c>
      <c r="L358" s="7">
        <v>0</v>
      </c>
      <c r="M358" s="7">
        <f t="shared" si="136"/>
        <v>0</v>
      </c>
      <c r="N358" s="7">
        <f t="shared" si="137"/>
        <v>0</v>
      </c>
      <c r="O358" s="7">
        <f t="shared" si="138"/>
        <v>0</v>
      </c>
      <c r="P358" s="7">
        <f t="shared" si="139"/>
        <v>0</v>
      </c>
      <c r="Q358" s="6">
        <f t="shared" si="140"/>
        <v>0</v>
      </c>
      <c r="R358" s="7">
        <f t="shared" si="141"/>
        <v>0</v>
      </c>
      <c r="S358" s="2">
        <f t="shared" si="125"/>
        <v>0</v>
      </c>
      <c r="T358" s="80">
        <f t="shared" si="126"/>
        <v>0</v>
      </c>
      <c r="U358" s="79">
        <f t="shared" si="127"/>
        <v>0</v>
      </c>
      <c r="V358" s="80">
        <f t="shared" si="128"/>
        <v>0</v>
      </c>
      <c r="W358" s="80">
        <f t="shared" si="129"/>
        <v>0</v>
      </c>
      <c r="X358">
        <f t="shared" si="142"/>
        <v>0</v>
      </c>
      <c r="Y358" s="35">
        <f t="shared" si="130"/>
        <v>0</v>
      </c>
      <c r="Z358" s="35">
        <f t="shared" si="131"/>
        <v>0</v>
      </c>
      <c r="AA358" s="42">
        <f t="shared" si="143"/>
        <v>0</v>
      </c>
      <c r="AB358" s="42">
        <f t="shared" si="132"/>
        <v>0</v>
      </c>
    </row>
    <row r="359" spans="2:28" x14ac:dyDescent="0.25">
      <c r="B359">
        <v>357</v>
      </c>
      <c r="C359" s="35">
        <f t="shared" si="133"/>
        <v>0</v>
      </c>
      <c r="D359" s="46">
        <f>IF(AB358&gt;0,ROUND(PMT(EvalSheet!$F$92/12,EvalSheet!$F$96*12,-C359),5),0)</f>
        <v>0</v>
      </c>
      <c r="E359" s="6">
        <f t="shared" si="134"/>
        <v>0</v>
      </c>
      <c r="F359" s="2">
        <f t="shared" si="120"/>
        <v>0</v>
      </c>
      <c r="G359" s="80">
        <f t="shared" si="121"/>
        <v>0</v>
      </c>
      <c r="H359" s="79">
        <f t="shared" si="122"/>
        <v>0</v>
      </c>
      <c r="I359" s="80">
        <f t="shared" si="123"/>
        <v>0</v>
      </c>
      <c r="J359" s="80">
        <f t="shared" si="124"/>
        <v>0</v>
      </c>
      <c r="K359" s="6">
        <f t="shared" si="135"/>
        <v>0</v>
      </c>
      <c r="L359" s="7">
        <v>0</v>
      </c>
      <c r="M359" s="7">
        <f t="shared" si="136"/>
        <v>0</v>
      </c>
      <c r="N359" s="7">
        <f t="shared" si="137"/>
        <v>0</v>
      </c>
      <c r="O359" s="7">
        <f t="shared" si="138"/>
        <v>0</v>
      </c>
      <c r="P359" s="7">
        <f t="shared" si="139"/>
        <v>0</v>
      </c>
      <c r="Q359" s="6">
        <f t="shared" si="140"/>
        <v>0</v>
      </c>
      <c r="R359" s="7">
        <f t="shared" si="141"/>
        <v>0</v>
      </c>
      <c r="S359" s="2">
        <f t="shared" si="125"/>
        <v>0</v>
      </c>
      <c r="T359" s="80">
        <f t="shared" si="126"/>
        <v>0</v>
      </c>
      <c r="U359" s="79">
        <f t="shared" si="127"/>
        <v>0</v>
      </c>
      <c r="V359" s="80">
        <f t="shared" si="128"/>
        <v>0</v>
      </c>
      <c r="W359" s="80">
        <f t="shared" si="129"/>
        <v>0</v>
      </c>
      <c r="X359">
        <f t="shared" si="142"/>
        <v>0</v>
      </c>
      <c r="Y359" s="35">
        <f t="shared" si="130"/>
        <v>0</v>
      </c>
      <c r="Z359" s="35">
        <f t="shared" si="131"/>
        <v>0</v>
      </c>
      <c r="AA359" s="42">
        <f t="shared" si="143"/>
        <v>0</v>
      </c>
      <c r="AB359" s="42">
        <f t="shared" si="132"/>
        <v>0</v>
      </c>
    </row>
    <row r="360" spans="2:28" x14ac:dyDescent="0.25">
      <c r="B360">
        <v>358</v>
      </c>
      <c r="C360" s="35">
        <f t="shared" si="133"/>
        <v>0</v>
      </c>
      <c r="D360" s="46">
        <f>IF(AB359&gt;0,ROUND(PMT(EvalSheet!$F$92/12,EvalSheet!$F$96*12,-C360),5),0)</f>
        <v>0</v>
      </c>
      <c r="E360" s="6">
        <f t="shared" si="134"/>
        <v>0</v>
      </c>
      <c r="F360" s="2">
        <f t="shared" si="120"/>
        <v>0</v>
      </c>
      <c r="G360" s="80">
        <f t="shared" si="121"/>
        <v>0</v>
      </c>
      <c r="H360" s="79">
        <f t="shared" si="122"/>
        <v>0</v>
      </c>
      <c r="I360" s="80">
        <f t="shared" si="123"/>
        <v>0</v>
      </c>
      <c r="J360" s="80">
        <f t="shared" si="124"/>
        <v>0</v>
      </c>
      <c r="K360" s="6">
        <f t="shared" si="135"/>
        <v>0</v>
      </c>
      <c r="L360" s="7">
        <v>0</v>
      </c>
      <c r="M360" s="7">
        <f t="shared" si="136"/>
        <v>0</v>
      </c>
      <c r="N360" s="7">
        <f t="shared" si="137"/>
        <v>0</v>
      </c>
      <c r="O360" s="7">
        <f t="shared" si="138"/>
        <v>0</v>
      </c>
      <c r="P360" s="7">
        <f t="shared" si="139"/>
        <v>0</v>
      </c>
      <c r="Q360" s="6">
        <f t="shared" si="140"/>
        <v>0</v>
      </c>
      <c r="R360" s="7">
        <f t="shared" si="141"/>
        <v>0</v>
      </c>
      <c r="S360" s="2">
        <f t="shared" si="125"/>
        <v>0</v>
      </c>
      <c r="T360" s="80">
        <f t="shared" si="126"/>
        <v>0</v>
      </c>
      <c r="U360" s="79">
        <f t="shared" si="127"/>
        <v>0</v>
      </c>
      <c r="V360" s="80">
        <f t="shared" si="128"/>
        <v>0</v>
      </c>
      <c r="W360" s="80">
        <f t="shared" si="129"/>
        <v>0</v>
      </c>
      <c r="X360">
        <f t="shared" si="142"/>
        <v>0</v>
      </c>
      <c r="Y360" s="35">
        <f t="shared" si="130"/>
        <v>0</v>
      </c>
      <c r="Z360" s="35">
        <f t="shared" si="131"/>
        <v>0</v>
      </c>
      <c r="AA360" s="42">
        <f t="shared" si="143"/>
        <v>0</v>
      </c>
      <c r="AB360" s="42">
        <f t="shared" si="132"/>
        <v>0</v>
      </c>
    </row>
    <row r="361" spans="2:28" x14ac:dyDescent="0.25">
      <c r="B361">
        <v>359</v>
      </c>
      <c r="C361" s="35">
        <f t="shared" si="133"/>
        <v>0</v>
      </c>
      <c r="D361" s="46">
        <f>IF(AB360&gt;0,ROUND(PMT(EvalSheet!$F$92/12,EvalSheet!$F$96*12,-C361),5),0)</f>
        <v>0</v>
      </c>
      <c r="E361" s="6">
        <f t="shared" si="134"/>
        <v>0</v>
      </c>
      <c r="F361" s="2">
        <f t="shared" si="120"/>
        <v>0</v>
      </c>
      <c r="G361" s="80">
        <f t="shared" si="121"/>
        <v>0</v>
      </c>
      <c r="H361" s="79">
        <f t="shared" si="122"/>
        <v>0</v>
      </c>
      <c r="I361" s="80">
        <f t="shared" si="123"/>
        <v>0</v>
      </c>
      <c r="J361" s="80">
        <f t="shared" si="124"/>
        <v>0</v>
      </c>
      <c r="K361" s="6">
        <f t="shared" si="135"/>
        <v>0</v>
      </c>
      <c r="L361" s="7">
        <v>0</v>
      </c>
      <c r="M361" s="7">
        <f t="shared" si="136"/>
        <v>0</v>
      </c>
      <c r="N361" s="7">
        <f t="shared" si="137"/>
        <v>0</v>
      </c>
      <c r="O361" s="7">
        <f t="shared" si="138"/>
        <v>0</v>
      </c>
      <c r="P361" s="7">
        <f t="shared" si="139"/>
        <v>0</v>
      </c>
      <c r="Q361" s="6">
        <f t="shared" si="140"/>
        <v>0</v>
      </c>
      <c r="R361" s="7">
        <f t="shared" si="141"/>
        <v>0</v>
      </c>
      <c r="S361" s="2">
        <f t="shared" si="125"/>
        <v>0</v>
      </c>
      <c r="T361" s="80">
        <f t="shared" si="126"/>
        <v>0</v>
      </c>
      <c r="U361" s="79">
        <f t="shared" si="127"/>
        <v>0</v>
      </c>
      <c r="V361" s="80">
        <f t="shared" si="128"/>
        <v>0</v>
      </c>
      <c r="W361" s="80">
        <f t="shared" si="129"/>
        <v>0</v>
      </c>
      <c r="X361">
        <f t="shared" si="142"/>
        <v>0</v>
      </c>
      <c r="Y361" s="35">
        <f t="shared" si="130"/>
        <v>0</v>
      </c>
      <c r="Z361" s="35">
        <f t="shared" si="131"/>
        <v>0</v>
      </c>
      <c r="AA361" s="42">
        <f t="shared" si="143"/>
        <v>0</v>
      </c>
      <c r="AB361" s="42">
        <f t="shared" si="132"/>
        <v>0</v>
      </c>
    </row>
    <row r="362" spans="2:28" x14ac:dyDescent="0.25">
      <c r="B362">
        <v>360</v>
      </c>
      <c r="C362" s="35">
        <f t="shared" si="133"/>
        <v>0</v>
      </c>
      <c r="D362" s="46">
        <f>IF(AB361&gt;0,ROUND(PMT(EvalSheet!$F$92/12,EvalSheet!$F$96*12,-C362),5),0)</f>
        <v>0</v>
      </c>
      <c r="E362" s="6">
        <f t="shared" si="134"/>
        <v>0</v>
      </c>
      <c r="F362" s="2">
        <f t="shared" si="120"/>
        <v>0</v>
      </c>
      <c r="G362" s="80">
        <f t="shared" si="121"/>
        <v>0</v>
      </c>
      <c r="H362" s="79">
        <f t="shared" si="122"/>
        <v>0</v>
      </c>
      <c r="I362" s="80">
        <f t="shared" si="123"/>
        <v>0</v>
      </c>
      <c r="J362" s="80">
        <f t="shared" si="124"/>
        <v>0</v>
      </c>
      <c r="K362" s="6">
        <f t="shared" si="135"/>
        <v>0</v>
      </c>
      <c r="L362" s="7">
        <v>0</v>
      </c>
      <c r="M362" s="7">
        <f t="shared" si="136"/>
        <v>0</v>
      </c>
      <c r="N362" s="7">
        <f t="shared" si="137"/>
        <v>0</v>
      </c>
      <c r="O362" s="7">
        <f t="shared" si="138"/>
        <v>0</v>
      </c>
      <c r="P362" s="7">
        <f t="shared" si="139"/>
        <v>0</v>
      </c>
      <c r="Q362" s="6">
        <f t="shared" si="140"/>
        <v>0</v>
      </c>
      <c r="R362" s="7">
        <f t="shared" si="141"/>
        <v>0</v>
      </c>
      <c r="S362" s="2">
        <f t="shared" si="125"/>
        <v>0</v>
      </c>
      <c r="T362" s="80">
        <f t="shared" si="126"/>
        <v>0</v>
      </c>
      <c r="U362" s="79">
        <f t="shared" si="127"/>
        <v>0</v>
      </c>
      <c r="V362" s="80">
        <f t="shared" si="128"/>
        <v>0</v>
      </c>
      <c r="W362" s="80">
        <f t="shared" si="129"/>
        <v>0</v>
      </c>
      <c r="X362">
        <f t="shared" si="142"/>
        <v>0</v>
      </c>
      <c r="Y362" s="35">
        <f t="shared" si="130"/>
        <v>0</v>
      </c>
      <c r="Z362" s="35">
        <f t="shared" si="131"/>
        <v>0</v>
      </c>
      <c r="AA362" s="42">
        <f t="shared" si="143"/>
        <v>0</v>
      </c>
      <c r="AB362" s="42">
        <f t="shared" si="132"/>
        <v>0</v>
      </c>
    </row>
    <row r="363" spans="2:28" x14ac:dyDescent="0.25">
      <c r="B363">
        <v>361</v>
      </c>
      <c r="C363" s="35">
        <f t="shared" si="133"/>
        <v>0</v>
      </c>
      <c r="D363" s="46">
        <f>IF(AB362&gt;0,ROUND(PMT(EvalSheet!$F$92/12,EvalSheet!$F$96*12,-C363),5),0)</f>
        <v>0</v>
      </c>
      <c r="E363" s="6">
        <f t="shared" si="134"/>
        <v>0</v>
      </c>
      <c r="F363" s="2">
        <f t="shared" si="120"/>
        <v>0</v>
      </c>
      <c r="G363" s="80">
        <f t="shared" si="121"/>
        <v>0</v>
      </c>
      <c r="H363" s="79">
        <f t="shared" si="122"/>
        <v>0</v>
      </c>
      <c r="I363" s="80">
        <f t="shared" si="123"/>
        <v>0</v>
      </c>
      <c r="J363" s="80">
        <f t="shared" si="124"/>
        <v>0</v>
      </c>
      <c r="K363" s="6">
        <f t="shared" si="135"/>
        <v>0</v>
      </c>
      <c r="L363" s="7">
        <v>0</v>
      </c>
      <c r="M363" s="7">
        <f t="shared" si="136"/>
        <v>0</v>
      </c>
      <c r="N363" s="7">
        <f t="shared" si="137"/>
        <v>0</v>
      </c>
      <c r="O363" s="7">
        <f t="shared" si="138"/>
        <v>0</v>
      </c>
      <c r="P363" s="7">
        <f t="shared" si="139"/>
        <v>0</v>
      </c>
      <c r="Q363" s="6">
        <f t="shared" si="140"/>
        <v>0</v>
      </c>
      <c r="R363" s="7">
        <f t="shared" si="141"/>
        <v>0</v>
      </c>
      <c r="S363" s="2">
        <f t="shared" si="125"/>
        <v>0</v>
      </c>
      <c r="T363" s="80">
        <f t="shared" si="126"/>
        <v>0</v>
      </c>
      <c r="U363" s="79">
        <f t="shared" si="127"/>
        <v>0</v>
      </c>
      <c r="V363" s="80">
        <f t="shared" si="128"/>
        <v>0</v>
      </c>
      <c r="W363" s="80">
        <f t="shared" si="129"/>
        <v>0</v>
      </c>
      <c r="X363">
        <f t="shared" si="142"/>
        <v>0</v>
      </c>
      <c r="Y363" s="35">
        <f t="shared" si="130"/>
        <v>0</v>
      </c>
      <c r="Z363" s="35">
        <f t="shared" si="131"/>
        <v>0</v>
      </c>
      <c r="AA363" s="42">
        <f t="shared" si="143"/>
        <v>0</v>
      </c>
      <c r="AB363" s="42">
        <f t="shared" si="132"/>
        <v>0</v>
      </c>
    </row>
    <row r="364" spans="2:28" x14ac:dyDescent="0.25">
      <c r="B364">
        <v>362</v>
      </c>
      <c r="C364" s="35">
        <f t="shared" si="133"/>
        <v>0</v>
      </c>
      <c r="D364" s="46">
        <f>IF(AB363&gt;0,ROUND(PMT(EvalSheet!$F$92/12,EvalSheet!$F$96*12,-C364),5),0)</f>
        <v>0</v>
      </c>
      <c r="E364" s="6">
        <f t="shared" si="134"/>
        <v>0</v>
      </c>
      <c r="F364" s="2">
        <f t="shared" si="120"/>
        <v>0</v>
      </c>
      <c r="G364" s="80">
        <f t="shared" si="121"/>
        <v>0</v>
      </c>
      <c r="H364" s="79">
        <f t="shared" si="122"/>
        <v>0</v>
      </c>
      <c r="I364" s="80">
        <f t="shared" si="123"/>
        <v>0</v>
      </c>
      <c r="J364" s="80">
        <f t="shared" si="124"/>
        <v>0</v>
      </c>
      <c r="K364" s="6">
        <f t="shared" si="135"/>
        <v>0</v>
      </c>
      <c r="L364" s="7">
        <v>0</v>
      </c>
      <c r="M364" s="7">
        <f t="shared" si="136"/>
        <v>0</v>
      </c>
      <c r="N364" s="7">
        <f t="shared" si="137"/>
        <v>0</v>
      </c>
      <c r="O364" s="7">
        <f t="shared" si="138"/>
        <v>0</v>
      </c>
      <c r="P364" s="7">
        <f t="shared" si="139"/>
        <v>0</v>
      </c>
      <c r="Q364" s="6">
        <f t="shared" si="140"/>
        <v>0</v>
      </c>
      <c r="R364" s="7">
        <f t="shared" si="141"/>
        <v>0</v>
      </c>
      <c r="S364" s="2">
        <f t="shared" si="125"/>
        <v>0</v>
      </c>
      <c r="T364" s="80">
        <f t="shared" si="126"/>
        <v>0</v>
      </c>
      <c r="U364" s="79">
        <f t="shared" si="127"/>
        <v>0</v>
      </c>
      <c r="V364" s="80">
        <f t="shared" si="128"/>
        <v>0</v>
      </c>
      <c r="W364" s="80">
        <f t="shared" si="129"/>
        <v>0</v>
      </c>
      <c r="X364">
        <f t="shared" si="142"/>
        <v>0</v>
      </c>
      <c r="Y364" s="35">
        <f t="shared" si="130"/>
        <v>0</v>
      </c>
      <c r="Z364" s="35">
        <f t="shared" si="131"/>
        <v>0</v>
      </c>
      <c r="AA364" s="42">
        <f t="shared" si="143"/>
        <v>0</v>
      </c>
      <c r="AB364" s="42">
        <f t="shared" si="132"/>
        <v>0</v>
      </c>
    </row>
    <row r="365" spans="2:28" x14ac:dyDescent="0.25">
      <c r="B365">
        <v>363</v>
      </c>
      <c r="C365" s="35">
        <f t="shared" si="133"/>
        <v>0</v>
      </c>
      <c r="D365" s="46">
        <f>IF(AB364&gt;0,ROUND(PMT(EvalSheet!$F$92/12,EvalSheet!$F$96*12,-C365),5),0)</f>
        <v>0</v>
      </c>
      <c r="E365" s="6">
        <f t="shared" si="134"/>
        <v>0</v>
      </c>
      <c r="F365" s="2">
        <f t="shared" si="120"/>
        <v>0</v>
      </c>
      <c r="G365" s="80">
        <f t="shared" si="121"/>
        <v>0</v>
      </c>
      <c r="H365" s="79">
        <f t="shared" si="122"/>
        <v>0</v>
      </c>
      <c r="I365" s="80">
        <f t="shared" si="123"/>
        <v>0</v>
      </c>
      <c r="J365" s="80">
        <f t="shared" si="124"/>
        <v>0</v>
      </c>
      <c r="K365" s="6">
        <f t="shared" si="135"/>
        <v>0</v>
      </c>
      <c r="L365" s="7">
        <v>0</v>
      </c>
      <c r="M365" s="7">
        <f t="shared" si="136"/>
        <v>0</v>
      </c>
      <c r="N365" s="7">
        <f t="shared" si="137"/>
        <v>0</v>
      </c>
      <c r="O365" s="7">
        <f t="shared" si="138"/>
        <v>0</v>
      </c>
      <c r="P365" s="7">
        <f t="shared" si="139"/>
        <v>0</v>
      </c>
      <c r="Q365" s="6">
        <f t="shared" si="140"/>
        <v>0</v>
      </c>
      <c r="R365" s="7">
        <f t="shared" si="141"/>
        <v>0</v>
      </c>
      <c r="S365" s="2">
        <f t="shared" si="125"/>
        <v>0</v>
      </c>
      <c r="T365" s="80">
        <f t="shared" si="126"/>
        <v>0</v>
      </c>
      <c r="U365" s="79">
        <f t="shared" si="127"/>
        <v>0</v>
      </c>
      <c r="V365" s="80">
        <f t="shared" si="128"/>
        <v>0</v>
      </c>
      <c r="W365" s="80">
        <f t="shared" si="129"/>
        <v>0</v>
      </c>
      <c r="X365">
        <f t="shared" si="142"/>
        <v>0</v>
      </c>
      <c r="Y365" s="35">
        <f t="shared" si="130"/>
        <v>0</v>
      </c>
      <c r="Z365" s="35">
        <f t="shared" si="131"/>
        <v>0</v>
      </c>
      <c r="AA365" s="42">
        <f t="shared" si="143"/>
        <v>0</v>
      </c>
      <c r="AB365" s="42">
        <f t="shared" si="132"/>
        <v>0</v>
      </c>
    </row>
    <row r="366" spans="2:28" x14ac:dyDescent="0.25">
      <c r="B366">
        <v>364</v>
      </c>
      <c r="C366" s="35">
        <f t="shared" si="133"/>
        <v>0</v>
      </c>
      <c r="D366" s="46">
        <f>IF(AB365&gt;0,ROUND(PMT(EvalSheet!$F$92/12,EvalSheet!$F$96*12,-C366),5),0)</f>
        <v>0</v>
      </c>
      <c r="E366" s="6">
        <f t="shared" si="134"/>
        <v>0</v>
      </c>
      <c r="F366" s="2">
        <f t="shared" si="120"/>
        <v>0</v>
      </c>
      <c r="G366" s="80">
        <f t="shared" si="121"/>
        <v>0</v>
      </c>
      <c r="H366" s="79">
        <f t="shared" si="122"/>
        <v>0</v>
      </c>
      <c r="I366" s="80">
        <f t="shared" si="123"/>
        <v>0</v>
      </c>
      <c r="J366" s="80">
        <f t="shared" si="124"/>
        <v>0</v>
      </c>
      <c r="K366" s="6">
        <f t="shared" si="135"/>
        <v>0</v>
      </c>
      <c r="L366" s="7">
        <v>0</v>
      </c>
      <c r="M366" s="7">
        <f t="shared" si="136"/>
        <v>0</v>
      </c>
      <c r="N366" s="7">
        <f t="shared" si="137"/>
        <v>0</v>
      </c>
      <c r="O366" s="7">
        <f t="shared" si="138"/>
        <v>0</v>
      </c>
      <c r="P366" s="7">
        <f t="shared" si="139"/>
        <v>0</v>
      </c>
      <c r="Q366" s="6">
        <f t="shared" si="140"/>
        <v>0</v>
      </c>
      <c r="R366" s="7">
        <f t="shared" si="141"/>
        <v>0</v>
      </c>
      <c r="S366" s="2">
        <f t="shared" si="125"/>
        <v>0</v>
      </c>
      <c r="T366" s="80">
        <f t="shared" si="126"/>
        <v>0</v>
      </c>
      <c r="U366" s="79">
        <f t="shared" si="127"/>
        <v>0</v>
      </c>
      <c r="V366" s="80">
        <f t="shared" si="128"/>
        <v>0</v>
      </c>
      <c r="W366" s="80">
        <f t="shared" si="129"/>
        <v>0</v>
      </c>
      <c r="X366">
        <f t="shared" si="142"/>
        <v>0</v>
      </c>
      <c r="Y366" s="35">
        <f t="shared" si="130"/>
        <v>0</v>
      </c>
      <c r="Z366" s="35">
        <f t="shared" si="131"/>
        <v>0</v>
      </c>
      <c r="AA366" s="42">
        <f t="shared" si="143"/>
        <v>0</v>
      </c>
      <c r="AB366" s="42">
        <f t="shared" si="132"/>
        <v>0</v>
      </c>
    </row>
    <row r="367" spans="2:28" x14ac:dyDescent="0.25">
      <c r="B367">
        <v>365</v>
      </c>
      <c r="C367" s="35">
        <f t="shared" si="133"/>
        <v>0</v>
      </c>
      <c r="D367" s="46">
        <f>IF(AB366&gt;0,ROUND(PMT(EvalSheet!$F$92/12,EvalSheet!$F$96*12,-C367),5),0)</f>
        <v>0</v>
      </c>
      <c r="E367" s="6">
        <f t="shared" si="134"/>
        <v>0</v>
      </c>
      <c r="F367" s="2">
        <f t="shared" si="120"/>
        <v>0</v>
      </c>
      <c r="G367" s="80">
        <f t="shared" si="121"/>
        <v>0</v>
      </c>
      <c r="H367" s="79">
        <f t="shared" si="122"/>
        <v>0</v>
      </c>
      <c r="I367" s="80">
        <f t="shared" si="123"/>
        <v>0</v>
      </c>
      <c r="J367" s="80">
        <f t="shared" si="124"/>
        <v>0</v>
      </c>
      <c r="K367" s="6">
        <f t="shared" si="135"/>
        <v>0</v>
      </c>
      <c r="L367" s="7">
        <v>0</v>
      </c>
      <c r="M367" s="7">
        <f t="shared" si="136"/>
        <v>0</v>
      </c>
      <c r="N367" s="7">
        <f t="shared" si="137"/>
        <v>0</v>
      </c>
      <c r="O367" s="7">
        <f t="shared" si="138"/>
        <v>0</v>
      </c>
      <c r="P367" s="7">
        <f t="shared" si="139"/>
        <v>0</v>
      </c>
      <c r="Q367" s="6">
        <f t="shared" si="140"/>
        <v>0</v>
      </c>
      <c r="R367" s="7">
        <f t="shared" si="141"/>
        <v>0</v>
      </c>
      <c r="S367" s="2">
        <f t="shared" si="125"/>
        <v>0</v>
      </c>
      <c r="T367" s="80">
        <f t="shared" si="126"/>
        <v>0</v>
      </c>
      <c r="U367" s="79">
        <f t="shared" si="127"/>
        <v>0</v>
      </c>
      <c r="V367" s="80">
        <f t="shared" si="128"/>
        <v>0</v>
      </c>
      <c r="W367" s="80">
        <f t="shared" si="129"/>
        <v>0</v>
      </c>
      <c r="X367">
        <f t="shared" si="142"/>
        <v>0</v>
      </c>
      <c r="Y367" s="35">
        <f t="shared" si="130"/>
        <v>0</v>
      </c>
      <c r="Z367" s="35">
        <f t="shared" si="131"/>
        <v>0</v>
      </c>
      <c r="AA367" s="42">
        <f t="shared" si="143"/>
        <v>0</v>
      </c>
      <c r="AB367" s="42">
        <f t="shared" si="132"/>
        <v>0</v>
      </c>
    </row>
    <row r="368" spans="2:28" x14ac:dyDescent="0.25">
      <c r="B368">
        <v>366</v>
      </c>
      <c r="C368" s="35">
        <f t="shared" si="133"/>
        <v>0</v>
      </c>
      <c r="D368" s="46">
        <f>IF(AB367&gt;0,ROUND(PMT(EvalSheet!$F$92/12,EvalSheet!$F$96*12,-C368),5),0)</f>
        <v>0</v>
      </c>
      <c r="E368" s="6">
        <f t="shared" si="134"/>
        <v>0</v>
      </c>
      <c r="F368" s="2">
        <f t="shared" si="120"/>
        <v>0</v>
      </c>
      <c r="G368" s="80">
        <f t="shared" si="121"/>
        <v>0</v>
      </c>
      <c r="H368" s="79">
        <f t="shared" si="122"/>
        <v>0</v>
      </c>
      <c r="I368" s="80">
        <f t="shared" si="123"/>
        <v>0</v>
      </c>
      <c r="J368" s="80">
        <f t="shared" si="124"/>
        <v>0</v>
      </c>
      <c r="K368" s="6">
        <f t="shared" si="135"/>
        <v>0</v>
      </c>
      <c r="L368" s="7">
        <v>0</v>
      </c>
      <c r="M368" s="7">
        <f t="shared" si="136"/>
        <v>0</v>
      </c>
      <c r="N368" s="7">
        <f t="shared" si="137"/>
        <v>0</v>
      </c>
      <c r="O368" s="7">
        <f t="shared" si="138"/>
        <v>0</v>
      </c>
      <c r="P368" s="7">
        <f t="shared" si="139"/>
        <v>0</v>
      </c>
      <c r="Q368" s="6">
        <f t="shared" si="140"/>
        <v>0</v>
      </c>
      <c r="R368" s="7">
        <f t="shared" si="141"/>
        <v>0</v>
      </c>
      <c r="S368" s="2">
        <f t="shared" si="125"/>
        <v>0</v>
      </c>
      <c r="T368" s="80">
        <f t="shared" si="126"/>
        <v>0</v>
      </c>
      <c r="U368" s="79">
        <f t="shared" si="127"/>
        <v>0</v>
      </c>
      <c r="V368" s="80">
        <f t="shared" si="128"/>
        <v>0</v>
      </c>
      <c r="W368" s="80">
        <f t="shared" si="129"/>
        <v>0</v>
      </c>
      <c r="X368">
        <f t="shared" si="142"/>
        <v>0</v>
      </c>
      <c r="Y368" s="35">
        <f t="shared" si="130"/>
        <v>0</v>
      </c>
      <c r="Z368" s="35">
        <f t="shared" si="131"/>
        <v>0</v>
      </c>
      <c r="AA368" s="42">
        <f t="shared" si="143"/>
        <v>0</v>
      </c>
      <c r="AB368" s="42">
        <f t="shared" si="132"/>
        <v>0</v>
      </c>
    </row>
    <row r="369" spans="2:28" x14ac:dyDescent="0.25">
      <c r="B369">
        <v>367</v>
      </c>
      <c r="C369" s="35">
        <f t="shared" si="133"/>
        <v>0</v>
      </c>
      <c r="D369" s="46">
        <f>IF(AB368&gt;0,ROUND(PMT(EvalSheet!$F$92/12,EvalSheet!$F$96*12,-C369),5),0)</f>
        <v>0</v>
      </c>
      <c r="E369" s="6">
        <f t="shared" si="134"/>
        <v>0</v>
      </c>
      <c r="F369" s="2">
        <f t="shared" si="120"/>
        <v>0</v>
      </c>
      <c r="G369" s="80">
        <f t="shared" si="121"/>
        <v>0</v>
      </c>
      <c r="H369" s="79">
        <f t="shared" si="122"/>
        <v>0</v>
      </c>
      <c r="I369" s="80">
        <f t="shared" si="123"/>
        <v>0</v>
      </c>
      <c r="J369" s="80">
        <f t="shared" si="124"/>
        <v>0</v>
      </c>
      <c r="K369" s="6">
        <f t="shared" si="135"/>
        <v>0</v>
      </c>
      <c r="L369" s="7">
        <v>0</v>
      </c>
      <c r="M369" s="7">
        <f t="shared" si="136"/>
        <v>0</v>
      </c>
      <c r="N369" s="7">
        <f t="shared" si="137"/>
        <v>0</v>
      </c>
      <c r="O369" s="7">
        <f t="shared" si="138"/>
        <v>0</v>
      </c>
      <c r="P369" s="7">
        <f t="shared" si="139"/>
        <v>0</v>
      </c>
      <c r="Q369" s="6">
        <f t="shared" si="140"/>
        <v>0</v>
      </c>
      <c r="R369" s="7">
        <f t="shared" si="141"/>
        <v>0</v>
      </c>
      <c r="S369" s="2">
        <f t="shared" si="125"/>
        <v>0</v>
      </c>
      <c r="T369" s="80">
        <f t="shared" si="126"/>
        <v>0</v>
      </c>
      <c r="U369" s="79">
        <f t="shared" si="127"/>
        <v>0</v>
      </c>
      <c r="V369" s="80">
        <f t="shared" si="128"/>
        <v>0</v>
      </c>
      <c r="W369" s="80">
        <f t="shared" si="129"/>
        <v>0</v>
      </c>
      <c r="X369">
        <f t="shared" si="142"/>
        <v>0</v>
      </c>
      <c r="Y369" s="35">
        <f t="shared" si="130"/>
        <v>0</v>
      </c>
      <c r="Z369" s="35">
        <f t="shared" si="131"/>
        <v>0</v>
      </c>
      <c r="AA369" s="42">
        <f t="shared" si="143"/>
        <v>0</v>
      </c>
      <c r="AB369" s="42">
        <f t="shared" si="132"/>
        <v>0</v>
      </c>
    </row>
    <row r="370" spans="2:28" x14ac:dyDescent="0.25">
      <c r="B370">
        <v>368</v>
      </c>
      <c r="C370" s="35">
        <f t="shared" si="133"/>
        <v>0</v>
      </c>
      <c r="D370" s="46">
        <f>IF(AB369&gt;0,ROUND(PMT(EvalSheet!$F$92/12,EvalSheet!$F$96*12,-C370),5),0)</f>
        <v>0</v>
      </c>
      <c r="E370" s="6">
        <f t="shared" si="134"/>
        <v>0</v>
      </c>
      <c r="F370" s="2">
        <f t="shared" si="120"/>
        <v>0</v>
      </c>
      <c r="G370" s="80">
        <f t="shared" si="121"/>
        <v>0</v>
      </c>
      <c r="H370" s="79">
        <f t="shared" si="122"/>
        <v>0</v>
      </c>
      <c r="I370" s="80">
        <f t="shared" si="123"/>
        <v>0</v>
      </c>
      <c r="J370" s="80">
        <f t="shared" si="124"/>
        <v>0</v>
      </c>
      <c r="K370" s="6">
        <f t="shared" si="135"/>
        <v>0</v>
      </c>
      <c r="L370" s="7">
        <v>0</v>
      </c>
      <c r="M370" s="7">
        <f t="shared" si="136"/>
        <v>0</v>
      </c>
      <c r="N370" s="7">
        <f t="shared" si="137"/>
        <v>0</v>
      </c>
      <c r="O370" s="7">
        <f t="shared" si="138"/>
        <v>0</v>
      </c>
      <c r="P370" s="7">
        <f t="shared" si="139"/>
        <v>0</v>
      </c>
      <c r="Q370" s="6">
        <f t="shared" si="140"/>
        <v>0</v>
      </c>
      <c r="R370" s="7">
        <f t="shared" si="141"/>
        <v>0</v>
      </c>
      <c r="S370" s="2">
        <f t="shared" si="125"/>
        <v>0</v>
      </c>
      <c r="T370" s="80">
        <f t="shared" si="126"/>
        <v>0</v>
      </c>
      <c r="U370" s="79">
        <f t="shared" si="127"/>
        <v>0</v>
      </c>
      <c r="V370" s="80">
        <f t="shared" si="128"/>
        <v>0</v>
      </c>
      <c r="W370" s="80">
        <f t="shared" si="129"/>
        <v>0</v>
      </c>
      <c r="X370">
        <f t="shared" si="142"/>
        <v>0</v>
      </c>
      <c r="Y370" s="35">
        <f t="shared" si="130"/>
        <v>0</v>
      </c>
      <c r="Z370" s="35">
        <f t="shared" si="131"/>
        <v>0</v>
      </c>
      <c r="AA370" s="42">
        <f t="shared" si="143"/>
        <v>0</v>
      </c>
      <c r="AB370" s="42">
        <f t="shared" si="132"/>
        <v>0</v>
      </c>
    </row>
    <row r="371" spans="2:28" x14ac:dyDescent="0.25">
      <c r="B371">
        <v>369</v>
      </c>
      <c r="C371" s="35">
        <f t="shared" si="133"/>
        <v>0</v>
      </c>
      <c r="D371" s="46">
        <f>IF(AB370&gt;0,ROUND(PMT(EvalSheet!$F$92/12,EvalSheet!$F$96*12,-C371),5),0)</f>
        <v>0</v>
      </c>
      <c r="E371" s="6">
        <f t="shared" si="134"/>
        <v>0</v>
      </c>
      <c r="F371" s="2">
        <f t="shared" si="120"/>
        <v>0</v>
      </c>
      <c r="G371" s="80">
        <f t="shared" si="121"/>
        <v>0</v>
      </c>
      <c r="H371" s="79">
        <f t="shared" si="122"/>
        <v>0</v>
      </c>
      <c r="I371" s="80">
        <f t="shared" si="123"/>
        <v>0</v>
      </c>
      <c r="J371" s="80">
        <f t="shared" si="124"/>
        <v>0</v>
      </c>
      <c r="K371" s="6">
        <f t="shared" si="135"/>
        <v>0</v>
      </c>
      <c r="L371" s="7">
        <v>0</v>
      </c>
      <c r="M371" s="7">
        <f t="shared" si="136"/>
        <v>0</v>
      </c>
      <c r="N371" s="7">
        <f t="shared" si="137"/>
        <v>0</v>
      </c>
      <c r="O371" s="7">
        <f t="shared" si="138"/>
        <v>0</v>
      </c>
      <c r="P371" s="7">
        <f t="shared" si="139"/>
        <v>0</v>
      </c>
      <c r="Q371" s="6">
        <f t="shared" si="140"/>
        <v>0</v>
      </c>
      <c r="R371" s="7">
        <f t="shared" si="141"/>
        <v>0</v>
      </c>
      <c r="S371" s="2">
        <f t="shared" si="125"/>
        <v>0</v>
      </c>
      <c r="T371" s="80">
        <f t="shared" si="126"/>
        <v>0</v>
      </c>
      <c r="U371" s="79">
        <f t="shared" si="127"/>
        <v>0</v>
      </c>
      <c r="V371" s="80">
        <f t="shared" si="128"/>
        <v>0</v>
      </c>
      <c r="W371" s="80">
        <f t="shared" si="129"/>
        <v>0</v>
      </c>
      <c r="X371">
        <f t="shared" si="142"/>
        <v>0</v>
      </c>
      <c r="Y371" s="35">
        <f t="shared" si="130"/>
        <v>0</v>
      </c>
      <c r="Z371" s="35">
        <f t="shared" si="131"/>
        <v>0</v>
      </c>
      <c r="AA371" s="42">
        <f t="shared" si="143"/>
        <v>0</v>
      </c>
      <c r="AB371" s="42">
        <f t="shared" si="132"/>
        <v>0</v>
      </c>
    </row>
    <row r="372" spans="2:28" x14ac:dyDescent="0.25">
      <c r="B372">
        <v>370</v>
      </c>
      <c r="C372" s="35">
        <f t="shared" si="133"/>
        <v>0</v>
      </c>
      <c r="D372" s="46">
        <f>IF(AB371&gt;0,ROUND(PMT(EvalSheet!$F$92/12,EvalSheet!$F$96*12,-C372),5),0)</f>
        <v>0</v>
      </c>
      <c r="E372" s="6">
        <f t="shared" si="134"/>
        <v>0</v>
      </c>
      <c r="F372" s="2">
        <f t="shared" si="120"/>
        <v>0</v>
      </c>
      <c r="G372" s="80">
        <f t="shared" si="121"/>
        <v>0</v>
      </c>
      <c r="H372" s="79">
        <f t="shared" si="122"/>
        <v>0</v>
      </c>
      <c r="I372" s="80">
        <f t="shared" si="123"/>
        <v>0</v>
      </c>
      <c r="J372" s="80">
        <f t="shared" si="124"/>
        <v>0</v>
      </c>
      <c r="K372" s="6">
        <f t="shared" si="135"/>
        <v>0</v>
      </c>
      <c r="L372" s="7">
        <v>0</v>
      </c>
      <c r="M372" s="7">
        <f t="shared" si="136"/>
        <v>0</v>
      </c>
      <c r="N372" s="7">
        <f t="shared" si="137"/>
        <v>0</v>
      </c>
      <c r="O372" s="7">
        <f t="shared" si="138"/>
        <v>0</v>
      </c>
      <c r="P372" s="7">
        <f t="shared" si="139"/>
        <v>0</v>
      </c>
      <c r="Q372" s="6">
        <f t="shared" si="140"/>
        <v>0</v>
      </c>
      <c r="R372" s="7">
        <f t="shared" si="141"/>
        <v>0</v>
      </c>
      <c r="S372" s="2">
        <f t="shared" si="125"/>
        <v>0</v>
      </c>
      <c r="T372" s="80">
        <f t="shared" si="126"/>
        <v>0</v>
      </c>
      <c r="U372" s="79">
        <f t="shared" si="127"/>
        <v>0</v>
      </c>
      <c r="V372" s="80">
        <f t="shared" si="128"/>
        <v>0</v>
      </c>
      <c r="W372" s="80">
        <f t="shared" si="129"/>
        <v>0</v>
      </c>
      <c r="X372">
        <f t="shared" si="142"/>
        <v>0</v>
      </c>
      <c r="Y372" s="35">
        <f t="shared" si="130"/>
        <v>0</v>
      </c>
      <c r="Z372" s="35">
        <f t="shared" si="131"/>
        <v>0</v>
      </c>
      <c r="AA372" s="42">
        <f t="shared" si="143"/>
        <v>0</v>
      </c>
      <c r="AB372" s="42">
        <f t="shared" si="132"/>
        <v>0</v>
      </c>
    </row>
    <row r="373" spans="2:28" x14ac:dyDescent="0.25">
      <c r="B373">
        <v>371</v>
      </c>
      <c r="C373" s="35">
        <f t="shared" si="133"/>
        <v>0</v>
      </c>
      <c r="D373" s="46">
        <f>IF(AB372&gt;0,ROUND(PMT(EvalSheet!$F$92/12,EvalSheet!$F$96*12,-C373),5),0)</f>
        <v>0</v>
      </c>
      <c r="E373" s="6">
        <f t="shared" si="134"/>
        <v>0</v>
      </c>
      <c r="F373" s="2">
        <f t="shared" si="120"/>
        <v>0</v>
      </c>
      <c r="G373" s="80">
        <f t="shared" si="121"/>
        <v>0</v>
      </c>
      <c r="H373" s="79">
        <f t="shared" si="122"/>
        <v>0</v>
      </c>
      <c r="I373" s="80">
        <f t="shared" si="123"/>
        <v>0</v>
      </c>
      <c r="J373" s="80">
        <f t="shared" si="124"/>
        <v>0</v>
      </c>
      <c r="K373" s="6">
        <f t="shared" si="135"/>
        <v>0</v>
      </c>
      <c r="L373" s="7">
        <v>0</v>
      </c>
      <c r="M373" s="7">
        <f t="shared" si="136"/>
        <v>0</v>
      </c>
      <c r="N373" s="7">
        <f t="shared" si="137"/>
        <v>0</v>
      </c>
      <c r="O373" s="7">
        <f t="shared" si="138"/>
        <v>0</v>
      </c>
      <c r="P373" s="7">
        <f t="shared" si="139"/>
        <v>0</v>
      </c>
      <c r="Q373" s="6">
        <f t="shared" si="140"/>
        <v>0</v>
      </c>
      <c r="R373" s="7">
        <f t="shared" si="141"/>
        <v>0</v>
      </c>
      <c r="S373" s="2">
        <f t="shared" si="125"/>
        <v>0</v>
      </c>
      <c r="T373" s="80">
        <f t="shared" si="126"/>
        <v>0</v>
      </c>
      <c r="U373" s="79">
        <f t="shared" si="127"/>
        <v>0</v>
      </c>
      <c r="V373" s="80">
        <f t="shared" si="128"/>
        <v>0</v>
      </c>
      <c r="W373" s="80">
        <f t="shared" si="129"/>
        <v>0</v>
      </c>
      <c r="X373">
        <f t="shared" si="142"/>
        <v>0</v>
      </c>
      <c r="Y373" s="35">
        <f t="shared" si="130"/>
        <v>0</v>
      </c>
      <c r="Z373" s="35">
        <f t="shared" si="131"/>
        <v>0</v>
      </c>
      <c r="AA373" s="42">
        <f t="shared" si="143"/>
        <v>0</v>
      </c>
      <c r="AB373" s="42">
        <f t="shared" si="132"/>
        <v>0</v>
      </c>
    </row>
    <row r="374" spans="2:28" x14ac:dyDescent="0.25">
      <c r="B374">
        <v>372</v>
      </c>
      <c r="C374" s="35">
        <f t="shared" si="133"/>
        <v>0</v>
      </c>
      <c r="D374" s="46">
        <f>IF(AB373&gt;0,ROUND(PMT(EvalSheet!$F$92/12,EvalSheet!$F$96*12,-C374),5),0)</f>
        <v>0</v>
      </c>
      <c r="E374" s="6">
        <f t="shared" si="134"/>
        <v>0</v>
      </c>
      <c r="F374" s="2">
        <f t="shared" si="120"/>
        <v>0</v>
      </c>
      <c r="G374" s="80">
        <f t="shared" si="121"/>
        <v>0</v>
      </c>
      <c r="H374" s="79">
        <f t="shared" si="122"/>
        <v>0</v>
      </c>
      <c r="I374" s="80">
        <f t="shared" si="123"/>
        <v>0</v>
      </c>
      <c r="J374" s="80">
        <f t="shared" si="124"/>
        <v>0</v>
      </c>
      <c r="K374" s="6">
        <f t="shared" si="135"/>
        <v>0</v>
      </c>
      <c r="L374" s="7">
        <v>0</v>
      </c>
      <c r="M374" s="7">
        <f t="shared" si="136"/>
        <v>0</v>
      </c>
      <c r="N374" s="7">
        <f t="shared" si="137"/>
        <v>0</v>
      </c>
      <c r="O374" s="7">
        <f t="shared" si="138"/>
        <v>0</v>
      </c>
      <c r="P374" s="7">
        <f t="shared" si="139"/>
        <v>0</v>
      </c>
      <c r="Q374" s="6">
        <f t="shared" si="140"/>
        <v>0</v>
      </c>
      <c r="R374" s="7">
        <f t="shared" si="141"/>
        <v>0</v>
      </c>
      <c r="S374" s="2">
        <f t="shared" si="125"/>
        <v>0</v>
      </c>
      <c r="T374" s="80">
        <f t="shared" si="126"/>
        <v>0</v>
      </c>
      <c r="U374" s="79">
        <f t="shared" si="127"/>
        <v>0</v>
      </c>
      <c r="V374" s="80">
        <f t="shared" si="128"/>
        <v>0</v>
      </c>
      <c r="W374" s="80">
        <f t="shared" si="129"/>
        <v>0</v>
      </c>
      <c r="X374">
        <f t="shared" si="142"/>
        <v>0</v>
      </c>
      <c r="Y374" s="35">
        <f t="shared" si="130"/>
        <v>0</v>
      </c>
      <c r="Z374" s="35">
        <f t="shared" si="131"/>
        <v>0</v>
      </c>
      <c r="AA374" s="42">
        <f t="shared" si="143"/>
        <v>0</v>
      </c>
      <c r="AB374" s="42">
        <f t="shared" si="132"/>
        <v>0</v>
      </c>
    </row>
    <row r="375" spans="2:28" x14ac:dyDescent="0.25">
      <c r="B375">
        <v>373</v>
      </c>
      <c r="C375" s="35">
        <f t="shared" si="133"/>
        <v>0</v>
      </c>
      <c r="D375" s="46">
        <f>IF(AB374&gt;0,ROUND(PMT(EvalSheet!$F$92/12,EvalSheet!$F$96*12,-C375),5),0)</f>
        <v>0</v>
      </c>
      <c r="E375" s="6">
        <f t="shared" si="134"/>
        <v>0</v>
      </c>
      <c r="F375" s="2">
        <f t="shared" si="120"/>
        <v>0</v>
      </c>
      <c r="G375" s="80">
        <f t="shared" si="121"/>
        <v>0</v>
      </c>
      <c r="H375" s="79">
        <f t="shared" si="122"/>
        <v>0</v>
      </c>
      <c r="I375" s="80">
        <f t="shared" si="123"/>
        <v>0</v>
      </c>
      <c r="J375" s="80">
        <f t="shared" si="124"/>
        <v>0</v>
      </c>
      <c r="K375" s="6">
        <f t="shared" si="135"/>
        <v>0</v>
      </c>
      <c r="L375" s="7">
        <v>0</v>
      </c>
      <c r="M375" s="7">
        <f t="shared" si="136"/>
        <v>0</v>
      </c>
      <c r="N375" s="7">
        <f t="shared" si="137"/>
        <v>0</v>
      </c>
      <c r="O375" s="7">
        <f t="shared" si="138"/>
        <v>0</v>
      </c>
      <c r="P375" s="7">
        <f t="shared" si="139"/>
        <v>0</v>
      </c>
      <c r="Q375" s="6">
        <f t="shared" si="140"/>
        <v>0</v>
      </c>
      <c r="R375" s="7">
        <f t="shared" si="141"/>
        <v>0</v>
      </c>
      <c r="S375" s="2">
        <f t="shared" si="125"/>
        <v>0</v>
      </c>
      <c r="T375" s="80">
        <f t="shared" si="126"/>
        <v>0</v>
      </c>
      <c r="U375" s="79">
        <f t="shared" si="127"/>
        <v>0</v>
      </c>
      <c r="V375" s="80">
        <f t="shared" si="128"/>
        <v>0</v>
      </c>
      <c r="W375" s="80">
        <f t="shared" si="129"/>
        <v>0</v>
      </c>
      <c r="X375">
        <f t="shared" si="142"/>
        <v>0</v>
      </c>
      <c r="Y375" s="35">
        <f t="shared" si="130"/>
        <v>0</v>
      </c>
      <c r="Z375" s="35">
        <f t="shared" si="131"/>
        <v>0</v>
      </c>
      <c r="AA375" s="42">
        <f t="shared" si="143"/>
        <v>0</v>
      </c>
      <c r="AB375" s="42">
        <f t="shared" si="132"/>
        <v>0</v>
      </c>
    </row>
    <row r="376" spans="2:28" x14ac:dyDescent="0.25">
      <c r="B376">
        <v>374</v>
      </c>
      <c r="C376" s="35">
        <f t="shared" si="133"/>
        <v>0</v>
      </c>
      <c r="D376" s="46">
        <f>IF(AB375&gt;0,ROUND(PMT(EvalSheet!$F$92/12,EvalSheet!$F$96*12,-C376),5),0)</f>
        <v>0</v>
      </c>
      <c r="E376" s="6">
        <f t="shared" si="134"/>
        <v>0</v>
      </c>
      <c r="F376" s="2">
        <f t="shared" si="120"/>
        <v>0</v>
      </c>
      <c r="G376" s="80">
        <f t="shared" si="121"/>
        <v>0</v>
      </c>
      <c r="H376" s="79">
        <f t="shared" si="122"/>
        <v>0</v>
      </c>
      <c r="I376" s="80">
        <f t="shared" si="123"/>
        <v>0</v>
      </c>
      <c r="J376" s="80">
        <f t="shared" si="124"/>
        <v>0</v>
      </c>
      <c r="K376" s="6">
        <f t="shared" si="135"/>
        <v>0</v>
      </c>
      <c r="L376" s="7">
        <v>0</v>
      </c>
      <c r="M376" s="7">
        <f t="shared" si="136"/>
        <v>0</v>
      </c>
      <c r="N376" s="7">
        <f t="shared" si="137"/>
        <v>0</v>
      </c>
      <c r="O376" s="7">
        <f t="shared" si="138"/>
        <v>0</v>
      </c>
      <c r="P376" s="7">
        <f t="shared" si="139"/>
        <v>0</v>
      </c>
      <c r="Q376" s="6">
        <f t="shared" si="140"/>
        <v>0</v>
      </c>
      <c r="R376" s="7">
        <f t="shared" si="141"/>
        <v>0</v>
      </c>
      <c r="S376" s="2">
        <f t="shared" si="125"/>
        <v>0</v>
      </c>
      <c r="T376" s="80">
        <f t="shared" si="126"/>
        <v>0</v>
      </c>
      <c r="U376" s="79">
        <f t="shared" si="127"/>
        <v>0</v>
      </c>
      <c r="V376" s="80">
        <f t="shared" si="128"/>
        <v>0</v>
      </c>
      <c r="W376" s="80">
        <f t="shared" si="129"/>
        <v>0</v>
      </c>
      <c r="X376">
        <f t="shared" si="142"/>
        <v>0</v>
      </c>
      <c r="Y376" s="35">
        <f t="shared" si="130"/>
        <v>0</v>
      </c>
      <c r="Z376" s="35">
        <f t="shared" si="131"/>
        <v>0</v>
      </c>
      <c r="AA376" s="42">
        <f t="shared" si="143"/>
        <v>0</v>
      </c>
      <c r="AB376" s="42">
        <f t="shared" si="132"/>
        <v>0</v>
      </c>
    </row>
    <row r="377" spans="2:28" x14ac:dyDescent="0.25">
      <c r="B377">
        <v>375</v>
      </c>
      <c r="C377" s="35">
        <f t="shared" si="133"/>
        <v>0</v>
      </c>
      <c r="D377" s="46">
        <f>IF(AB376&gt;0,ROUND(PMT(EvalSheet!$F$92/12,EvalSheet!$F$96*12,-C377),5),0)</f>
        <v>0</v>
      </c>
      <c r="E377" s="6">
        <f t="shared" si="134"/>
        <v>0</v>
      </c>
      <c r="F377" s="2">
        <f t="shared" si="120"/>
        <v>0</v>
      </c>
      <c r="G377" s="80">
        <f t="shared" si="121"/>
        <v>0</v>
      </c>
      <c r="H377" s="79">
        <f t="shared" si="122"/>
        <v>0</v>
      </c>
      <c r="I377" s="80">
        <f t="shared" si="123"/>
        <v>0</v>
      </c>
      <c r="J377" s="80">
        <f t="shared" si="124"/>
        <v>0</v>
      </c>
      <c r="K377" s="6">
        <f t="shared" si="135"/>
        <v>0</v>
      </c>
      <c r="L377" s="7">
        <v>0</v>
      </c>
      <c r="M377" s="7">
        <f t="shared" si="136"/>
        <v>0</v>
      </c>
      <c r="N377" s="7">
        <f t="shared" si="137"/>
        <v>0</v>
      </c>
      <c r="O377" s="7">
        <f t="shared" si="138"/>
        <v>0</v>
      </c>
      <c r="P377" s="7">
        <f t="shared" si="139"/>
        <v>0</v>
      </c>
      <c r="Q377" s="6">
        <f t="shared" si="140"/>
        <v>0</v>
      </c>
      <c r="R377" s="7">
        <f t="shared" si="141"/>
        <v>0</v>
      </c>
      <c r="S377" s="2">
        <f t="shared" si="125"/>
        <v>0</v>
      </c>
      <c r="T377" s="80">
        <f t="shared" si="126"/>
        <v>0</v>
      </c>
      <c r="U377" s="79">
        <f t="shared" si="127"/>
        <v>0</v>
      </c>
      <c r="V377" s="80">
        <f t="shared" si="128"/>
        <v>0</v>
      </c>
      <c r="W377" s="80">
        <f t="shared" si="129"/>
        <v>0</v>
      </c>
      <c r="X377">
        <f t="shared" si="142"/>
        <v>0</v>
      </c>
      <c r="Y377" s="35">
        <f t="shared" si="130"/>
        <v>0</v>
      </c>
      <c r="Z377" s="35">
        <f t="shared" si="131"/>
        <v>0</v>
      </c>
      <c r="AA377" s="42">
        <f t="shared" si="143"/>
        <v>0</v>
      </c>
      <c r="AB377" s="42">
        <f t="shared" si="132"/>
        <v>0</v>
      </c>
    </row>
    <row r="378" spans="2:28" x14ac:dyDescent="0.25">
      <c r="B378">
        <v>376</v>
      </c>
      <c r="C378" s="35">
        <f t="shared" si="133"/>
        <v>0</v>
      </c>
      <c r="D378" s="46">
        <f>IF(AB377&gt;0,ROUND(PMT(EvalSheet!$F$92/12,EvalSheet!$F$96*12,-C378),5),0)</f>
        <v>0</v>
      </c>
      <c r="E378" s="6">
        <f t="shared" si="134"/>
        <v>0</v>
      </c>
      <c r="F378" s="2">
        <f t="shared" si="120"/>
        <v>0</v>
      </c>
      <c r="G378" s="80">
        <f t="shared" si="121"/>
        <v>0</v>
      </c>
      <c r="H378" s="79">
        <f t="shared" si="122"/>
        <v>0</v>
      </c>
      <c r="I378" s="80">
        <f t="shared" si="123"/>
        <v>0</v>
      </c>
      <c r="J378" s="80">
        <f t="shared" si="124"/>
        <v>0</v>
      </c>
      <c r="K378" s="6">
        <f t="shared" si="135"/>
        <v>0</v>
      </c>
      <c r="L378" s="7">
        <v>0</v>
      </c>
      <c r="M378" s="7">
        <f t="shared" si="136"/>
        <v>0</v>
      </c>
      <c r="N378" s="7">
        <f t="shared" si="137"/>
        <v>0</v>
      </c>
      <c r="O378" s="7">
        <f t="shared" si="138"/>
        <v>0</v>
      </c>
      <c r="P378" s="7">
        <f t="shared" si="139"/>
        <v>0</v>
      </c>
      <c r="Q378" s="6">
        <f t="shared" si="140"/>
        <v>0</v>
      </c>
      <c r="R378" s="7">
        <f t="shared" si="141"/>
        <v>0</v>
      </c>
      <c r="S378" s="2">
        <f t="shared" si="125"/>
        <v>0</v>
      </c>
      <c r="T378" s="80">
        <f t="shared" si="126"/>
        <v>0</v>
      </c>
      <c r="U378" s="79">
        <f t="shared" si="127"/>
        <v>0</v>
      </c>
      <c r="V378" s="80">
        <f t="shared" si="128"/>
        <v>0</v>
      </c>
      <c r="W378" s="80">
        <f t="shared" si="129"/>
        <v>0</v>
      </c>
      <c r="X378">
        <f t="shared" si="142"/>
        <v>0</v>
      </c>
      <c r="Y378" s="35">
        <f t="shared" si="130"/>
        <v>0</v>
      </c>
      <c r="Z378" s="35">
        <f t="shared" si="131"/>
        <v>0</v>
      </c>
      <c r="AA378" s="42">
        <f t="shared" si="143"/>
        <v>0</v>
      </c>
      <c r="AB378" s="42">
        <f t="shared" si="132"/>
        <v>0</v>
      </c>
    </row>
    <row r="379" spans="2:28" x14ac:dyDescent="0.25">
      <c r="B379">
        <v>377</v>
      </c>
      <c r="C379" s="35">
        <f t="shared" si="133"/>
        <v>0</v>
      </c>
      <c r="D379" s="46">
        <f>IF(AB378&gt;0,ROUND(PMT(EvalSheet!$F$92/12,EvalSheet!$F$96*12,-C379),5),0)</f>
        <v>0</v>
      </c>
      <c r="E379" s="6">
        <f t="shared" si="134"/>
        <v>0</v>
      </c>
      <c r="F379" s="2">
        <f t="shared" si="120"/>
        <v>0</v>
      </c>
      <c r="G379" s="80">
        <f t="shared" si="121"/>
        <v>0</v>
      </c>
      <c r="H379" s="79">
        <f t="shared" si="122"/>
        <v>0</v>
      </c>
      <c r="I379" s="80">
        <f t="shared" si="123"/>
        <v>0</v>
      </c>
      <c r="J379" s="80">
        <f t="shared" si="124"/>
        <v>0</v>
      </c>
      <c r="K379" s="6">
        <f t="shared" si="135"/>
        <v>0</v>
      </c>
      <c r="L379" s="7">
        <v>0</v>
      </c>
      <c r="M379" s="7">
        <f t="shared" si="136"/>
        <v>0</v>
      </c>
      <c r="N379" s="7">
        <f t="shared" si="137"/>
        <v>0</v>
      </c>
      <c r="O379" s="7">
        <f t="shared" si="138"/>
        <v>0</v>
      </c>
      <c r="P379" s="7">
        <f t="shared" si="139"/>
        <v>0</v>
      </c>
      <c r="Q379" s="6">
        <f t="shared" si="140"/>
        <v>0</v>
      </c>
      <c r="R379" s="7">
        <f t="shared" si="141"/>
        <v>0</v>
      </c>
      <c r="S379" s="2">
        <f t="shared" si="125"/>
        <v>0</v>
      </c>
      <c r="T379" s="80">
        <f t="shared" si="126"/>
        <v>0</v>
      </c>
      <c r="U379" s="79">
        <f t="shared" si="127"/>
        <v>0</v>
      </c>
      <c r="V379" s="80">
        <f t="shared" si="128"/>
        <v>0</v>
      </c>
      <c r="W379" s="80">
        <f t="shared" si="129"/>
        <v>0</v>
      </c>
      <c r="X379">
        <f t="shared" si="142"/>
        <v>0</v>
      </c>
      <c r="Y379" s="35">
        <f t="shared" si="130"/>
        <v>0</v>
      </c>
      <c r="Z379" s="35">
        <f t="shared" si="131"/>
        <v>0</v>
      </c>
      <c r="AA379" s="42">
        <f t="shared" si="143"/>
        <v>0</v>
      </c>
      <c r="AB379" s="42">
        <f t="shared" si="132"/>
        <v>0</v>
      </c>
    </row>
    <row r="380" spans="2:28" x14ac:dyDescent="0.25">
      <c r="B380">
        <v>378</v>
      </c>
      <c r="C380" s="35">
        <f t="shared" si="133"/>
        <v>0</v>
      </c>
      <c r="D380" s="46">
        <f>IF(AB379&gt;0,ROUND(PMT(EvalSheet!$F$92/12,EvalSheet!$F$96*12,-C380),5),0)</f>
        <v>0</v>
      </c>
      <c r="E380" s="6">
        <f t="shared" si="134"/>
        <v>0</v>
      </c>
      <c r="F380" s="2">
        <f t="shared" si="120"/>
        <v>0</v>
      </c>
      <c r="G380" s="80">
        <f t="shared" si="121"/>
        <v>0</v>
      </c>
      <c r="H380" s="79">
        <f t="shared" si="122"/>
        <v>0</v>
      </c>
      <c r="I380" s="80">
        <f t="shared" si="123"/>
        <v>0</v>
      </c>
      <c r="J380" s="80">
        <f t="shared" si="124"/>
        <v>0</v>
      </c>
      <c r="K380" s="6">
        <f t="shared" si="135"/>
        <v>0</v>
      </c>
      <c r="L380" s="7">
        <v>0</v>
      </c>
      <c r="M380" s="7">
        <f t="shared" si="136"/>
        <v>0</v>
      </c>
      <c r="N380" s="7">
        <f t="shared" si="137"/>
        <v>0</v>
      </c>
      <c r="O380" s="7">
        <f t="shared" si="138"/>
        <v>0</v>
      </c>
      <c r="P380" s="7">
        <f t="shared" si="139"/>
        <v>0</v>
      </c>
      <c r="Q380" s="6">
        <f t="shared" si="140"/>
        <v>0</v>
      </c>
      <c r="R380" s="7">
        <f t="shared" si="141"/>
        <v>0</v>
      </c>
      <c r="S380" s="2">
        <f t="shared" si="125"/>
        <v>0</v>
      </c>
      <c r="T380" s="80">
        <f t="shared" si="126"/>
        <v>0</v>
      </c>
      <c r="U380" s="79">
        <f t="shared" si="127"/>
        <v>0</v>
      </c>
      <c r="V380" s="80">
        <f t="shared" si="128"/>
        <v>0</v>
      </c>
      <c r="W380" s="80">
        <f t="shared" si="129"/>
        <v>0</v>
      </c>
      <c r="X380">
        <f t="shared" si="142"/>
        <v>0</v>
      </c>
      <c r="Y380" s="35">
        <f t="shared" si="130"/>
        <v>0</v>
      </c>
      <c r="Z380" s="35">
        <f t="shared" si="131"/>
        <v>0</v>
      </c>
      <c r="AA380" s="42">
        <f t="shared" si="143"/>
        <v>0</v>
      </c>
      <c r="AB380" s="42">
        <f t="shared" si="132"/>
        <v>0</v>
      </c>
    </row>
    <row r="381" spans="2:28" x14ac:dyDescent="0.25">
      <c r="B381">
        <v>379</v>
      </c>
      <c r="C381" s="35">
        <f t="shared" si="133"/>
        <v>0</v>
      </c>
      <c r="D381" s="46">
        <f>IF(AB380&gt;0,ROUND(PMT(EvalSheet!$F$92/12,EvalSheet!$F$96*12,-C381),5),0)</f>
        <v>0</v>
      </c>
      <c r="E381" s="6">
        <f t="shared" si="134"/>
        <v>0</v>
      </c>
      <c r="F381" s="2">
        <f t="shared" si="120"/>
        <v>0</v>
      </c>
      <c r="G381" s="80">
        <f t="shared" si="121"/>
        <v>0</v>
      </c>
      <c r="H381" s="79">
        <f t="shared" si="122"/>
        <v>0</v>
      </c>
      <c r="I381" s="80">
        <f t="shared" si="123"/>
        <v>0</v>
      </c>
      <c r="J381" s="80">
        <f t="shared" si="124"/>
        <v>0</v>
      </c>
      <c r="K381" s="6">
        <f t="shared" si="135"/>
        <v>0</v>
      </c>
      <c r="L381" s="7">
        <v>0</v>
      </c>
      <c r="M381" s="7">
        <f t="shared" si="136"/>
        <v>0</v>
      </c>
      <c r="N381" s="7">
        <f t="shared" si="137"/>
        <v>0</v>
      </c>
      <c r="O381" s="7">
        <f t="shared" si="138"/>
        <v>0</v>
      </c>
      <c r="P381" s="7">
        <f t="shared" si="139"/>
        <v>0</v>
      </c>
      <c r="Q381" s="6">
        <f t="shared" si="140"/>
        <v>0</v>
      </c>
      <c r="R381" s="7">
        <f t="shared" si="141"/>
        <v>0</v>
      </c>
      <c r="S381" s="2">
        <f t="shared" si="125"/>
        <v>0</v>
      </c>
      <c r="T381" s="80">
        <f t="shared" si="126"/>
        <v>0</v>
      </c>
      <c r="U381" s="79">
        <f t="shared" si="127"/>
        <v>0</v>
      </c>
      <c r="V381" s="80">
        <f t="shared" si="128"/>
        <v>0</v>
      </c>
      <c r="W381" s="80">
        <f t="shared" si="129"/>
        <v>0</v>
      </c>
      <c r="X381">
        <f t="shared" si="142"/>
        <v>0</v>
      </c>
      <c r="Y381" s="35">
        <f t="shared" si="130"/>
        <v>0</v>
      </c>
      <c r="Z381" s="35">
        <f t="shared" si="131"/>
        <v>0</v>
      </c>
      <c r="AA381" s="42">
        <f t="shared" si="143"/>
        <v>0</v>
      </c>
      <c r="AB381" s="42">
        <f t="shared" si="132"/>
        <v>0</v>
      </c>
    </row>
    <row r="382" spans="2:28" x14ac:dyDescent="0.25">
      <c r="B382">
        <v>380</v>
      </c>
      <c r="C382" s="35">
        <f t="shared" si="133"/>
        <v>0</v>
      </c>
      <c r="D382" s="46">
        <f>IF(AB381&gt;0,ROUND(PMT(EvalSheet!$F$92/12,EvalSheet!$F$96*12,-C382),5),0)</f>
        <v>0</v>
      </c>
      <c r="E382" s="6">
        <f t="shared" si="134"/>
        <v>0</v>
      </c>
      <c r="F382" s="2">
        <f t="shared" si="120"/>
        <v>0</v>
      </c>
      <c r="G382" s="80">
        <f t="shared" si="121"/>
        <v>0</v>
      </c>
      <c r="H382" s="79">
        <f t="shared" si="122"/>
        <v>0</v>
      </c>
      <c r="I382" s="80">
        <f t="shared" si="123"/>
        <v>0</v>
      </c>
      <c r="J382" s="80">
        <f t="shared" si="124"/>
        <v>0</v>
      </c>
      <c r="K382" s="6">
        <f t="shared" si="135"/>
        <v>0</v>
      </c>
      <c r="L382" s="7">
        <v>0</v>
      </c>
      <c r="M382" s="7">
        <f t="shared" si="136"/>
        <v>0</v>
      </c>
      <c r="N382" s="7">
        <f t="shared" si="137"/>
        <v>0</v>
      </c>
      <c r="O382" s="7">
        <f t="shared" si="138"/>
        <v>0</v>
      </c>
      <c r="P382" s="7">
        <f t="shared" si="139"/>
        <v>0</v>
      </c>
      <c r="Q382" s="6">
        <f t="shared" si="140"/>
        <v>0</v>
      </c>
      <c r="R382" s="7">
        <f t="shared" si="141"/>
        <v>0</v>
      </c>
      <c r="S382" s="2">
        <f t="shared" si="125"/>
        <v>0</v>
      </c>
      <c r="T382" s="80">
        <f t="shared" si="126"/>
        <v>0</v>
      </c>
      <c r="U382" s="79">
        <f t="shared" si="127"/>
        <v>0</v>
      </c>
      <c r="V382" s="80">
        <f t="shared" si="128"/>
        <v>0</v>
      </c>
      <c r="W382" s="80">
        <f t="shared" si="129"/>
        <v>0</v>
      </c>
      <c r="X382">
        <f t="shared" si="142"/>
        <v>0</v>
      </c>
      <c r="Y382" s="35">
        <f t="shared" si="130"/>
        <v>0</v>
      </c>
      <c r="Z382" s="35">
        <f t="shared" si="131"/>
        <v>0</v>
      </c>
      <c r="AA382" s="42">
        <f t="shared" si="143"/>
        <v>0</v>
      </c>
      <c r="AB382" s="42">
        <f t="shared" si="132"/>
        <v>0</v>
      </c>
    </row>
    <row r="383" spans="2:28" x14ac:dyDescent="0.25">
      <c r="B383">
        <v>381</v>
      </c>
      <c r="C383" s="35">
        <f t="shared" si="133"/>
        <v>0</v>
      </c>
      <c r="D383" s="46">
        <f>IF(AB382&gt;0,ROUND(PMT(EvalSheet!$F$92/12,EvalSheet!$F$96*12,-C383),5),0)</f>
        <v>0</v>
      </c>
      <c r="E383" s="6">
        <f t="shared" si="134"/>
        <v>0</v>
      </c>
      <c r="F383" s="2">
        <f t="shared" si="120"/>
        <v>0</v>
      </c>
      <c r="G383" s="80">
        <f t="shared" si="121"/>
        <v>0</v>
      </c>
      <c r="H383" s="79">
        <f t="shared" si="122"/>
        <v>0</v>
      </c>
      <c r="I383" s="80">
        <f t="shared" si="123"/>
        <v>0</v>
      </c>
      <c r="J383" s="80">
        <f t="shared" si="124"/>
        <v>0</v>
      </c>
      <c r="K383" s="6">
        <f t="shared" si="135"/>
        <v>0</v>
      </c>
      <c r="L383" s="7">
        <v>0</v>
      </c>
      <c r="M383" s="7">
        <f t="shared" si="136"/>
        <v>0</v>
      </c>
      <c r="N383" s="7">
        <f t="shared" si="137"/>
        <v>0</v>
      </c>
      <c r="O383" s="7">
        <f t="shared" si="138"/>
        <v>0</v>
      </c>
      <c r="P383" s="7">
        <f t="shared" si="139"/>
        <v>0</v>
      </c>
      <c r="Q383" s="6">
        <f t="shared" si="140"/>
        <v>0</v>
      </c>
      <c r="R383" s="7">
        <f t="shared" si="141"/>
        <v>0</v>
      </c>
      <c r="S383" s="2">
        <f t="shared" si="125"/>
        <v>0</v>
      </c>
      <c r="T383" s="80">
        <f t="shared" si="126"/>
        <v>0</v>
      </c>
      <c r="U383" s="79">
        <f t="shared" si="127"/>
        <v>0</v>
      </c>
      <c r="V383" s="80">
        <f t="shared" si="128"/>
        <v>0</v>
      </c>
      <c r="W383" s="80">
        <f t="shared" si="129"/>
        <v>0</v>
      </c>
      <c r="X383">
        <f t="shared" si="142"/>
        <v>0</v>
      </c>
      <c r="Y383" s="35">
        <f t="shared" si="130"/>
        <v>0</v>
      </c>
      <c r="Z383" s="35">
        <f t="shared" si="131"/>
        <v>0</v>
      </c>
      <c r="AA383" s="42">
        <f t="shared" si="143"/>
        <v>0</v>
      </c>
      <c r="AB383" s="42">
        <f t="shared" si="132"/>
        <v>0</v>
      </c>
    </row>
    <row r="384" spans="2:28" x14ac:dyDescent="0.25">
      <c r="B384">
        <v>382</v>
      </c>
      <c r="C384" s="35">
        <f t="shared" si="133"/>
        <v>0</v>
      </c>
      <c r="D384" s="46">
        <f>IF(AB383&gt;0,ROUND(PMT(EvalSheet!$F$92/12,EvalSheet!$F$96*12,-C384),5),0)</f>
        <v>0</v>
      </c>
      <c r="E384" s="6">
        <f t="shared" si="134"/>
        <v>0</v>
      </c>
      <c r="F384" s="2">
        <f t="shared" si="120"/>
        <v>0</v>
      </c>
      <c r="G384" s="80">
        <f t="shared" si="121"/>
        <v>0</v>
      </c>
      <c r="H384" s="79">
        <f t="shared" si="122"/>
        <v>0</v>
      </c>
      <c r="I384" s="80">
        <f t="shared" si="123"/>
        <v>0</v>
      </c>
      <c r="J384" s="80">
        <f t="shared" si="124"/>
        <v>0</v>
      </c>
      <c r="K384" s="6">
        <f t="shared" si="135"/>
        <v>0</v>
      </c>
      <c r="L384" s="7">
        <v>0</v>
      </c>
      <c r="M384" s="7">
        <f t="shared" si="136"/>
        <v>0</v>
      </c>
      <c r="N384" s="7">
        <f t="shared" si="137"/>
        <v>0</v>
      </c>
      <c r="O384" s="7">
        <f t="shared" si="138"/>
        <v>0</v>
      </c>
      <c r="P384" s="7">
        <f t="shared" si="139"/>
        <v>0</v>
      </c>
      <c r="Q384" s="6">
        <f t="shared" si="140"/>
        <v>0</v>
      </c>
      <c r="R384" s="7">
        <f t="shared" si="141"/>
        <v>0</v>
      </c>
      <c r="S384" s="2">
        <f t="shared" si="125"/>
        <v>0</v>
      </c>
      <c r="T384" s="80">
        <f t="shared" si="126"/>
        <v>0</v>
      </c>
      <c r="U384" s="79">
        <f t="shared" si="127"/>
        <v>0</v>
      </c>
      <c r="V384" s="80">
        <f t="shared" si="128"/>
        <v>0</v>
      </c>
      <c r="W384" s="80">
        <f t="shared" si="129"/>
        <v>0</v>
      </c>
      <c r="X384">
        <f t="shared" si="142"/>
        <v>0</v>
      </c>
      <c r="Y384" s="35">
        <f t="shared" si="130"/>
        <v>0</v>
      </c>
      <c r="Z384" s="35">
        <f t="shared" si="131"/>
        <v>0</v>
      </c>
      <c r="AA384" s="42">
        <f t="shared" si="143"/>
        <v>0</v>
      </c>
      <c r="AB384" s="42">
        <f t="shared" si="132"/>
        <v>0</v>
      </c>
    </row>
    <row r="385" spans="2:28" x14ac:dyDescent="0.25">
      <c r="B385">
        <v>383</v>
      </c>
      <c r="C385" s="35">
        <f t="shared" si="133"/>
        <v>0</v>
      </c>
      <c r="D385" s="46">
        <f>IF(AB384&gt;0,ROUND(PMT(EvalSheet!$F$92/12,EvalSheet!$F$96*12,-C385),5),0)</f>
        <v>0</v>
      </c>
      <c r="E385" s="6">
        <f t="shared" si="134"/>
        <v>0</v>
      </c>
      <c r="F385" s="2">
        <f t="shared" si="120"/>
        <v>0</v>
      </c>
      <c r="G385" s="80">
        <f t="shared" si="121"/>
        <v>0</v>
      </c>
      <c r="H385" s="79">
        <f t="shared" si="122"/>
        <v>0</v>
      </c>
      <c r="I385" s="80">
        <f t="shared" si="123"/>
        <v>0</v>
      </c>
      <c r="J385" s="80">
        <f t="shared" si="124"/>
        <v>0</v>
      </c>
      <c r="K385" s="6">
        <f t="shared" si="135"/>
        <v>0</v>
      </c>
      <c r="L385" s="7">
        <v>0</v>
      </c>
      <c r="M385" s="7">
        <f t="shared" si="136"/>
        <v>0</v>
      </c>
      <c r="N385" s="7">
        <f t="shared" si="137"/>
        <v>0</v>
      </c>
      <c r="O385" s="7">
        <f t="shared" si="138"/>
        <v>0</v>
      </c>
      <c r="P385" s="7">
        <f t="shared" si="139"/>
        <v>0</v>
      </c>
      <c r="Q385" s="6">
        <f t="shared" si="140"/>
        <v>0</v>
      </c>
      <c r="R385" s="7">
        <f t="shared" si="141"/>
        <v>0</v>
      </c>
      <c r="S385" s="2">
        <f t="shared" si="125"/>
        <v>0</v>
      </c>
      <c r="T385" s="80">
        <f t="shared" si="126"/>
        <v>0</v>
      </c>
      <c r="U385" s="79">
        <f t="shared" si="127"/>
        <v>0</v>
      </c>
      <c r="V385" s="80">
        <f t="shared" si="128"/>
        <v>0</v>
      </c>
      <c r="W385" s="80">
        <f t="shared" si="129"/>
        <v>0</v>
      </c>
      <c r="X385">
        <f t="shared" si="142"/>
        <v>0</v>
      </c>
      <c r="Y385" s="35">
        <f t="shared" si="130"/>
        <v>0</v>
      </c>
      <c r="Z385" s="35">
        <f t="shared" si="131"/>
        <v>0</v>
      </c>
      <c r="AA385" s="42">
        <f t="shared" si="143"/>
        <v>0</v>
      </c>
      <c r="AB385" s="42">
        <f t="shared" si="132"/>
        <v>0</v>
      </c>
    </row>
    <row r="386" spans="2:28" x14ac:dyDescent="0.25">
      <c r="B386">
        <v>384</v>
      </c>
      <c r="C386" s="35">
        <f t="shared" si="133"/>
        <v>0</v>
      </c>
      <c r="D386" s="46">
        <f>IF(AB385&gt;0,ROUND(PMT(EvalSheet!$F$92/12,EvalSheet!$F$96*12,-C386),5),0)</f>
        <v>0</v>
      </c>
      <c r="E386" s="6">
        <f t="shared" si="134"/>
        <v>0</v>
      </c>
      <c r="F386" s="2">
        <f t="shared" si="120"/>
        <v>0</v>
      </c>
      <c r="G386" s="80">
        <f t="shared" si="121"/>
        <v>0</v>
      </c>
      <c r="H386" s="79">
        <f t="shared" si="122"/>
        <v>0</v>
      </c>
      <c r="I386" s="80">
        <f t="shared" si="123"/>
        <v>0</v>
      </c>
      <c r="J386" s="80">
        <f t="shared" si="124"/>
        <v>0</v>
      </c>
      <c r="K386" s="6">
        <f t="shared" si="135"/>
        <v>0</v>
      </c>
      <c r="L386" s="7">
        <v>0</v>
      </c>
      <c r="M386" s="7">
        <f t="shared" si="136"/>
        <v>0</v>
      </c>
      <c r="N386" s="7">
        <f t="shared" si="137"/>
        <v>0</v>
      </c>
      <c r="O386" s="7">
        <f t="shared" si="138"/>
        <v>0</v>
      </c>
      <c r="P386" s="7">
        <f t="shared" si="139"/>
        <v>0</v>
      </c>
      <c r="Q386" s="6">
        <f t="shared" si="140"/>
        <v>0</v>
      </c>
      <c r="R386" s="7">
        <f t="shared" si="141"/>
        <v>0</v>
      </c>
      <c r="S386" s="2">
        <f t="shared" si="125"/>
        <v>0</v>
      </c>
      <c r="T386" s="80">
        <f t="shared" si="126"/>
        <v>0</v>
      </c>
      <c r="U386" s="79">
        <f t="shared" si="127"/>
        <v>0</v>
      </c>
      <c r="V386" s="80">
        <f t="shared" si="128"/>
        <v>0</v>
      </c>
      <c r="W386" s="80">
        <f t="shared" si="129"/>
        <v>0</v>
      </c>
      <c r="X386">
        <f t="shared" si="142"/>
        <v>0</v>
      </c>
      <c r="Y386" s="35">
        <f t="shared" si="130"/>
        <v>0</v>
      </c>
      <c r="Z386" s="35">
        <f t="shared" si="131"/>
        <v>0</v>
      </c>
      <c r="AA386" s="42">
        <f t="shared" si="143"/>
        <v>0</v>
      </c>
      <c r="AB386" s="42">
        <f t="shared" si="132"/>
        <v>0</v>
      </c>
    </row>
    <row r="387" spans="2:28" x14ac:dyDescent="0.25">
      <c r="B387">
        <v>385</v>
      </c>
      <c r="C387" s="35">
        <f t="shared" si="133"/>
        <v>0</v>
      </c>
      <c r="D387" s="46">
        <f>IF(AB386&gt;0,ROUND(PMT(EvalSheet!$F$92/12,EvalSheet!$F$96*12,-C387),5),0)</f>
        <v>0</v>
      </c>
      <c r="E387" s="6">
        <f t="shared" si="134"/>
        <v>0</v>
      </c>
      <c r="F387" s="2">
        <f t="shared" ref="F387:F450" si="144">INT(E387)</f>
        <v>0</v>
      </c>
      <c r="G387" s="80">
        <f t="shared" ref="G387:G450" si="145">INT((E387-F387)*10)/10</f>
        <v>0</v>
      </c>
      <c r="H387" s="79">
        <f t="shared" ref="H387:H450" si="146">E387-F387-G387</f>
        <v>0</v>
      </c>
      <c r="I387" s="80">
        <f t="shared" ref="I387:I450" si="147">IF(OR(H387=0.05,H387=0),H387,IF(AND(H387&gt;0.051,H387&lt;0.1),0.1,IF(AND(H387&gt;0.001,H387&lt;0.05),0.05,H387)))</f>
        <v>0</v>
      </c>
      <c r="J387" s="80">
        <f t="shared" ref="J387:J450" si="148">F387+G387+I387</f>
        <v>0</v>
      </c>
      <c r="K387" s="6">
        <f t="shared" si="135"/>
        <v>0</v>
      </c>
      <c r="L387" s="7">
        <v>0</v>
      </c>
      <c r="M387" s="7">
        <f t="shared" si="136"/>
        <v>0</v>
      </c>
      <c r="N387" s="7">
        <f t="shared" si="137"/>
        <v>0</v>
      </c>
      <c r="O387" s="7">
        <f t="shared" si="138"/>
        <v>0</v>
      </c>
      <c r="P387" s="7">
        <f t="shared" si="139"/>
        <v>0</v>
      </c>
      <c r="Q387" s="6">
        <f t="shared" si="140"/>
        <v>0</v>
      </c>
      <c r="R387" s="7">
        <f t="shared" si="141"/>
        <v>0</v>
      </c>
      <c r="S387" s="2">
        <f t="shared" ref="S387:S450" si="149">INT(R387)</f>
        <v>0</v>
      </c>
      <c r="T387" s="80">
        <f t="shared" ref="T387:T450" si="150">INT((R387-S387)*10)/10</f>
        <v>0</v>
      </c>
      <c r="U387" s="79">
        <f t="shared" ref="U387:U450" si="151">R387-S387-T387</f>
        <v>0</v>
      </c>
      <c r="V387" s="80">
        <f t="shared" ref="V387:V450" si="152">IF(OR(U387=0.05,U387=0),U387,IF(AND(U387&gt;0.051,U387&lt;0.1),0.1,IF(AND(U387&gt;0.001,U387&lt;0.05),0.05,U387)))</f>
        <v>0</v>
      </c>
      <c r="W387" s="80">
        <f t="shared" ref="W387:W450" si="153">S387+T387+V387</f>
        <v>0</v>
      </c>
      <c r="X387">
        <f t="shared" si="142"/>
        <v>0</v>
      </c>
      <c r="Y387" s="35">
        <f t="shared" si="130"/>
        <v>0</v>
      </c>
      <c r="Z387" s="35">
        <f t="shared" si="131"/>
        <v>0</v>
      </c>
      <c r="AA387" s="42">
        <f t="shared" si="143"/>
        <v>0</v>
      </c>
      <c r="AB387" s="42">
        <f t="shared" si="132"/>
        <v>0</v>
      </c>
    </row>
    <row r="388" spans="2:28" x14ac:dyDescent="0.25">
      <c r="B388">
        <v>386</v>
      </c>
      <c r="C388" s="35">
        <f t="shared" si="133"/>
        <v>0</v>
      </c>
      <c r="D388" s="46">
        <f>IF(AB387&gt;0,ROUND(PMT(EvalSheet!$F$92/12,EvalSheet!$F$96*12,-C388),5),0)</f>
        <v>0</v>
      </c>
      <c r="E388" s="6">
        <f t="shared" si="134"/>
        <v>0</v>
      </c>
      <c r="F388" s="2">
        <f t="shared" si="144"/>
        <v>0</v>
      </c>
      <c r="G388" s="80">
        <f t="shared" si="145"/>
        <v>0</v>
      </c>
      <c r="H388" s="79">
        <f t="shared" si="146"/>
        <v>0</v>
      </c>
      <c r="I388" s="80">
        <f t="shared" si="147"/>
        <v>0</v>
      </c>
      <c r="J388" s="80">
        <f t="shared" si="148"/>
        <v>0</v>
      </c>
      <c r="K388" s="6">
        <f t="shared" si="135"/>
        <v>0</v>
      </c>
      <c r="L388" s="7">
        <v>0</v>
      </c>
      <c r="M388" s="7">
        <f t="shared" si="136"/>
        <v>0</v>
      </c>
      <c r="N388" s="7">
        <f t="shared" si="137"/>
        <v>0</v>
      </c>
      <c r="O388" s="7">
        <f t="shared" si="138"/>
        <v>0</v>
      </c>
      <c r="P388" s="7">
        <f t="shared" si="139"/>
        <v>0</v>
      </c>
      <c r="Q388" s="6">
        <f t="shared" si="140"/>
        <v>0</v>
      </c>
      <c r="R388" s="7">
        <f t="shared" si="141"/>
        <v>0</v>
      </c>
      <c r="S388" s="2">
        <f t="shared" si="149"/>
        <v>0</v>
      </c>
      <c r="T388" s="80">
        <f t="shared" si="150"/>
        <v>0</v>
      </c>
      <c r="U388" s="79">
        <f t="shared" si="151"/>
        <v>0</v>
      </c>
      <c r="V388" s="80">
        <f t="shared" si="152"/>
        <v>0</v>
      </c>
      <c r="W388" s="80">
        <f t="shared" si="153"/>
        <v>0</v>
      </c>
      <c r="X388">
        <f t="shared" si="142"/>
        <v>0</v>
      </c>
      <c r="Y388" s="35">
        <f t="shared" ref="Y388:Y451" si="154">ROUND(D388+J388+W388+X388,2)</f>
        <v>0</v>
      </c>
      <c r="Z388" s="35">
        <f>IF(AND(Y388&gt;0,Y389=0),Y388,0)</f>
        <v>0</v>
      </c>
      <c r="AA388" s="42">
        <f t="shared" si="143"/>
        <v>0</v>
      </c>
      <c r="AB388" s="42">
        <f>IF(ROUND(Y388-AA388,2)&gt;0,ROUND(Y388-AA388,2),0)</f>
        <v>0</v>
      </c>
    </row>
    <row r="389" spans="2:28" x14ac:dyDescent="0.25">
      <c r="B389">
        <v>387</v>
      </c>
      <c r="C389" s="35">
        <f>IF(AB388&gt;0,C388-1000,C388)</f>
        <v>0</v>
      </c>
      <c r="D389" s="46">
        <f>IF(AB388&gt;0,ROUND(PMT(EvalSheet!$F$92/12,EvalSheet!$F$96*12,-C389),5),0)</f>
        <v>0</v>
      </c>
      <c r="E389" s="6">
        <f t="shared" ref="E389:E452" si="155">IF(AB388&gt;0,ROUND(C389*$E$1/1000,2),0)</f>
        <v>0</v>
      </c>
      <c r="F389" s="2">
        <f t="shared" si="144"/>
        <v>0</v>
      </c>
      <c r="G389" s="80">
        <f t="shared" si="145"/>
        <v>0</v>
      </c>
      <c r="H389" s="79">
        <f t="shared" si="146"/>
        <v>0</v>
      </c>
      <c r="I389" s="80">
        <f t="shared" si="147"/>
        <v>0</v>
      </c>
      <c r="J389" s="80">
        <f t="shared" si="148"/>
        <v>0</v>
      </c>
      <c r="K389" s="6">
        <f t="shared" ref="K389:K452" si="156">IF(AB388&gt;0,ROUND($D$1*$K$1,2),0)</f>
        <v>0</v>
      </c>
      <c r="L389" s="7">
        <v>0</v>
      </c>
      <c r="M389" s="7">
        <f t="shared" ref="M389:M452" si="157">IF(AB388&gt;0,ROUND($D$1*$M$1,0),0)</f>
        <v>0</v>
      </c>
      <c r="N389" s="7">
        <f t="shared" ref="N389:N452" si="158">IF(AB388&gt;0,ROUND($D$1*$N$1,2),0)</f>
        <v>0</v>
      </c>
      <c r="O389" s="7">
        <f t="shared" ref="O389:O452" si="159">IF(AB388&gt;0,ROUND($D$1*$O$1,2),0)</f>
        <v>0</v>
      </c>
      <c r="P389" s="7">
        <f t="shared" ref="P389:P452" si="160">IF(AB388&gt;0,ROUND($D$1*$P$1,2),0)</f>
        <v>0</v>
      </c>
      <c r="Q389" s="6">
        <f>IF(AB388&gt;0,K389+SUM(M389:P389),0)</f>
        <v>0</v>
      </c>
      <c r="R389" s="7">
        <f>IF(AB388&gt;0,ROUND(Q389/12,2),0)</f>
        <v>0</v>
      </c>
      <c r="S389" s="2">
        <f t="shared" si="149"/>
        <v>0</v>
      </c>
      <c r="T389" s="80">
        <f t="shared" si="150"/>
        <v>0</v>
      </c>
      <c r="U389" s="79">
        <f t="shared" si="151"/>
        <v>0</v>
      </c>
      <c r="V389" s="80">
        <f t="shared" si="152"/>
        <v>0</v>
      </c>
      <c r="W389" s="80">
        <f t="shared" si="153"/>
        <v>0</v>
      </c>
      <c r="X389">
        <f>IF(AB388&gt;0,X388,0)</f>
        <v>0</v>
      </c>
      <c r="Y389" s="35">
        <f t="shared" si="154"/>
        <v>0</v>
      </c>
      <c r="Z389" s="35">
        <f>IF(AND(Y389&gt;0,Y390=0),Y389,0)</f>
        <v>0</v>
      </c>
      <c r="AA389" s="42">
        <f>IF(AB388&gt;0,AA388,0)</f>
        <v>0</v>
      </c>
      <c r="AB389" s="42">
        <f>IF(ROUND(Y389-AA389,2)&gt;0,ROUND(Y389-AA389,2),0)</f>
        <v>0</v>
      </c>
    </row>
    <row r="390" spans="2:28" x14ac:dyDescent="0.25">
      <c r="B390">
        <v>388</v>
      </c>
      <c r="C390" s="35">
        <f>IF(AB389&gt;0,C389-1000,C389)</f>
        <v>0</v>
      </c>
      <c r="D390" s="46">
        <f>IF(AB389&gt;0,ROUND(PMT(EvalSheet!$F$92/12,EvalSheet!$F$96*12,-C390),5),0)</f>
        <v>0</v>
      </c>
      <c r="E390" s="6">
        <f t="shared" si="155"/>
        <v>0</v>
      </c>
      <c r="F390" s="2">
        <f t="shared" si="144"/>
        <v>0</v>
      </c>
      <c r="G390" s="80">
        <f t="shared" si="145"/>
        <v>0</v>
      </c>
      <c r="H390" s="79">
        <f t="shared" si="146"/>
        <v>0</v>
      </c>
      <c r="I390" s="80">
        <f t="shared" si="147"/>
        <v>0</v>
      </c>
      <c r="J390" s="80">
        <f t="shared" si="148"/>
        <v>0</v>
      </c>
      <c r="K390" s="6">
        <f t="shared" si="156"/>
        <v>0</v>
      </c>
      <c r="L390" s="7">
        <v>0</v>
      </c>
      <c r="M390" s="7">
        <f t="shared" si="157"/>
        <v>0</v>
      </c>
      <c r="N390" s="7">
        <f t="shared" si="158"/>
        <v>0</v>
      </c>
      <c r="O390" s="7">
        <f t="shared" si="159"/>
        <v>0</v>
      </c>
      <c r="P390" s="7">
        <f t="shared" si="160"/>
        <v>0</v>
      </c>
      <c r="Q390" s="6">
        <f>IF(AB389&gt;0,K390+SUM(M390:P390),0)</f>
        <v>0</v>
      </c>
      <c r="R390" s="7">
        <f>IF(AB389&gt;0,ROUND(Q390/12,2),0)</f>
        <v>0</v>
      </c>
      <c r="S390" s="2">
        <f t="shared" si="149"/>
        <v>0</v>
      </c>
      <c r="T390" s="80">
        <f t="shared" si="150"/>
        <v>0</v>
      </c>
      <c r="U390" s="79">
        <f t="shared" si="151"/>
        <v>0</v>
      </c>
      <c r="V390" s="80">
        <f t="shared" si="152"/>
        <v>0</v>
      </c>
      <c r="W390" s="80">
        <f t="shared" si="153"/>
        <v>0</v>
      </c>
      <c r="X390">
        <f>IF(AB389&gt;0,X389,0)</f>
        <v>0</v>
      </c>
      <c r="Y390" s="35">
        <f t="shared" si="154"/>
        <v>0</v>
      </c>
      <c r="Z390" s="35">
        <f>IF(AND(Y390&gt;0,Y391=0),Y390,0)</f>
        <v>0</v>
      </c>
      <c r="AA390" s="42">
        <f>IF(AB389&gt;0,AA389,0)</f>
        <v>0</v>
      </c>
      <c r="AB390" s="42">
        <f>IF(ROUND(Y390-AA390,2)&gt;0,ROUND(Y390-AA390,2),0)</f>
        <v>0</v>
      </c>
    </row>
    <row r="391" spans="2:28" x14ac:dyDescent="0.25">
      <c r="B391">
        <v>389</v>
      </c>
      <c r="C391" s="35">
        <f t="shared" ref="C391:C454" si="161">IF(AB390&gt;0,C390-1000,C390)</f>
        <v>0</v>
      </c>
      <c r="D391" s="46">
        <f>IF(AB390&gt;0,ROUND(PMT(EvalSheet!$F$92/12,EvalSheet!$F$96*12,-C391),5),0)</f>
        <v>0</v>
      </c>
      <c r="E391" s="6">
        <f t="shared" si="155"/>
        <v>0</v>
      </c>
      <c r="F391" s="2">
        <f t="shared" si="144"/>
        <v>0</v>
      </c>
      <c r="G391" s="80">
        <f t="shared" si="145"/>
        <v>0</v>
      </c>
      <c r="H391" s="79">
        <f t="shared" si="146"/>
        <v>0</v>
      </c>
      <c r="I391" s="80">
        <f t="shared" si="147"/>
        <v>0</v>
      </c>
      <c r="J391" s="80">
        <f t="shared" si="148"/>
        <v>0</v>
      </c>
      <c r="K391" s="6">
        <f t="shared" si="156"/>
        <v>0</v>
      </c>
      <c r="L391" s="7">
        <v>0</v>
      </c>
      <c r="M391" s="7">
        <f t="shared" si="157"/>
        <v>0</v>
      </c>
      <c r="N391" s="7">
        <f t="shared" si="158"/>
        <v>0</v>
      </c>
      <c r="O391" s="7">
        <f t="shared" si="159"/>
        <v>0</v>
      </c>
      <c r="P391" s="7">
        <f t="shared" si="160"/>
        <v>0</v>
      </c>
      <c r="Q391" s="6">
        <f t="shared" ref="Q391:Q454" si="162">IF(AB390&gt;0,K391+SUM(M391:P391),0)</f>
        <v>0</v>
      </c>
      <c r="R391" s="7">
        <f t="shared" ref="R391:R454" si="163">IF(AB390&gt;0,ROUND(Q391/12,2),0)</f>
        <v>0</v>
      </c>
      <c r="S391" s="2">
        <f t="shared" si="149"/>
        <v>0</v>
      </c>
      <c r="T391" s="80">
        <f t="shared" si="150"/>
        <v>0</v>
      </c>
      <c r="U391" s="79">
        <f t="shared" si="151"/>
        <v>0</v>
      </c>
      <c r="V391" s="80">
        <f t="shared" si="152"/>
        <v>0</v>
      </c>
      <c r="W391" s="80">
        <f t="shared" si="153"/>
        <v>0</v>
      </c>
      <c r="X391">
        <f t="shared" ref="X391:X454" si="164">IF(AB390&gt;0,X390,0)</f>
        <v>0</v>
      </c>
      <c r="Y391" s="35">
        <f t="shared" si="154"/>
        <v>0</v>
      </c>
      <c r="Z391" s="35">
        <f t="shared" ref="Z391:Z454" si="165">IF(AND(Y391&gt;0,Y392=0),Y391,0)</f>
        <v>0</v>
      </c>
      <c r="AA391" s="42">
        <f t="shared" ref="AA391:AA454" si="166">IF(AB390&gt;0,AA390,0)</f>
        <v>0</v>
      </c>
      <c r="AB391" s="42">
        <f t="shared" ref="AB391:AB454" si="167">IF(ROUND(Y391-AA391,2)&gt;0,ROUND(Y391-AA391,2),0)</f>
        <v>0</v>
      </c>
    </row>
    <row r="392" spans="2:28" x14ac:dyDescent="0.25">
      <c r="B392">
        <v>390</v>
      </c>
      <c r="C392" s="35">
        <f t="shared" si="161"/>
        <v>0</v>
      </c>
      <c r="D392" s="46">
        <f>IF(AB391&gt;0,ROUND(PMT(EvalSheet!$F$92/12,EvalSheet!$F$96*12,-C392),5),0)</f>
        <v>0</v>
      </c>
      <c r="E392" s="6">
        <f t="shared" si="155"/>
        <v>0</v>
      </c>
      <c r="F392" s="2">
        <f t="shared" si="144"/>
        <v>0</v>
      </c>
      <c r="G392" s="80">
        <f t="shared" si="145"/>
        <v>0</v>
      </c>
      <c r="H392" s="79">
        <f t="shared" si="146"/>
        <v>0</v>
      </c>
      <c r="I392" s="80">
        <f t="shared" si="147"/>
        <v>0</v>
      </c>
      <c r="J392" s="80">
        <f t="shared" si="148"/>
        <v>0</v>
      </c>
      <c r="K392" s="6">
        <f t="shared" si="156"/>
        <v>0</v>
      </c>
      <c r="L392" s="7">
        <v>0</v>
      </c>
      <c r="M392" s="7">
        <f t="shared" si="157"/>
        <v>0</v>
      </c>
      <c r="N392" s="7">
        <f t="shared" si="158"/>
        <v>0</v>
      </c>
      <c r="O392" s="7">
        <f t="shared" si="159"/>
        <v>0</v>
      </c>
      <c r="P392" s="7">
        <f t="shared" si="160"/>
        <v>0</v>
      </c>
      <c r="Q392" s="6">
        <f t="shared" si="162"/>
        <v>0</v>
      </c>
      <c r="R392" s="7">
        <f t="shared" si="163"/>
        <v>0</v>
      </c>
      <c r="S392" s="2">
        <f t="shared" si="149"/>
        <v>0</v>
      </c>
      <c r="T392" s="80">
        <f t="shared" si="150"/>
        <v>0</v>
      </c>
      <c r="U392" s="79">
        <f t="shared" si="151"/>
        <v>0</v>
      </c>
      <c r="V392" s="80">
        <f t="shared" si="152"/>
        <v>0</v>
      </c>
      <c r="W392" s="80">
        <f t="shared" si="153"/>
        <v>0</v>
      </c>
      <c r="X392">
        <f t="shared" si="164"/>
        <v>0</v>
      </c>
      <c r="Y392" s="35">
        <f t="shared" si="154"/>
        <v>0</v>
      </c>
      <c r="Z392" s="35">
        <f t="shared" si="165"/>
        <v>0</v>
      </c>
      <c r="AA392" s="42">
        <f t="shared" si="166"/>
        <v>0</v>
      </c>
      <c r="AB392" s="42">
        <f t="shared" si="167"/>
        <v>0</v>
      </c>
    </row>
    <row r="393" spans="2:28" x14ac:dyDescent="0.25">
      <c r="B393">
        <v>391</v>
      </c>
      <c r="C393" s="35">
        <f t="shared" si="161"/>
        <v>0</v>
      </c>
      <c r="D393" s="46">
        <f>IF(AB392&gt;0,ROUND(PMT(EvalSheet!$F$92/12,EvalSheet!$F$96*12,-C393),5),0)</f>
        <v>0</v>
      </c>
      <c r="E393" s="6">
        <f t="shared" si="155"/>
        <v>0</v>
      </c>
      <c r="F393" s="2">
        <f t="shared" si="144"/>
        <v>0</v>
      </c>
      <c r="G393" s="80">
        <f t="shared" si="145"/>
        <v>0</v>
      </c>
      <c r="H393" s="79">
        <f t="shared" si="146"/>
        <v>0</v>
      </c>
      <c r="I393" s="80">
        <f t="shared" si="147"/>
        <v>0</v>
      </c>
      <c r="J393" s="80">
        <f t="shared" si="148"/>
        <v>0</v>
      </c>
      <c r="K393" s="6">
        <f t="shared" si="156"/>
        <v>0</v>
      </c>
      <c r="L393" s="7">
        <v>0</v>
      </c>
      <c r="M393" s="7">
        <f t="shared" si="157"/>
        <v>0</v>
      </c>
      <c r="N393" s="7">
        <f t="shared" si="158"/>
        <v>0</v>
      </c>
      <c r="O393" s="7">
        <f t="shared" si="159"/>
        <v>0</v>
      </c>
      <c r="P393" s="7">
        <f t="shared" si="160"/>
        <v>0</v>
      </c>
      <c r="Q393" s="6">
        <f t="shared" si="162"/>
        <v>0</v>
      </c>
      <c r="R393" s="7">
        <f t="shared" si="163"/>
        <v>0</v>
      </c>
      <c r="S393" s="2">
        <f t="shared" si="149"/>
        <v>0</v>
      </c>
      <c r="T393" s="80">
        <f t="shared" si="150"/>
        <v>0</v>
      </c>
      <c r="U393" s="79">
        <f t="shared" si="151"/>
        <v>0</v>
      </c>
      <c r="V393" s="80">
        <f t="shared" si="152"/>
        <v>0</v>
      </c>
      <c r="W393" s="80">
        <f t="shared" si="153"/>
        <v>0</v>
      </c>
      <c r="X393">
        <f t="shared" si="164"/>
        <v>0</v>
      </c>
      <c r="Y393" s="35">
        <f t="shared" si="154"/>
        <v>0</v>
      </c>
      <c r="Z393" s="35">
        <f t="shared" si="165"/>
        <v>0</v>
      </c>
      <c r="AA393" s="42">
        <f t="shared" si="166"/>
        <v>0</v>
      </c>
      <c r="AB393" s="42">
        <f t="shared" si="167"/>
        <v>0</v>
      </c>
    </row>
    <row r="394" spans="2:28" x14ac:dyDescent="0.25">
      <c r="B394">
        <v>392</v>
      </c>
      <c r="C394" s="35">
        <f t="shared" si="161"/>
        <v>0</v>
      </c>
      <c r="D394" s="46">
        <f>IF(AB393&gt;0,ROUND(PMT(EvalSheet!$F$92/12,EvalSheet!$F$96*12,-C394),5),0)</f>
        <v>0</v>
      </c>
      <c r="E394" s="6">
        <f t="shared" si="155"/>
        <v>0</v>
      </c>
      <c r="F394" s="2">
        <f t="shared" si="144"/>
        <v>0</v>
      </c>
      <c r="G394" s="80">
        <f t="shared" si="145"/>
        <v>0</v>
      </c>
      <c r="H394" s="79">
        <f t="shared" si="146"/>
        <v>0</v>
      </c>
      <c r="I394" s="80">
        <f t="shared" si="147"/>
        <v>0</v>
      </c>
      <c r="J394" s="80">
        <f t="shared" si="148"/>
        <v>0</v>
      </c>
      <c r="K394" s="6">
        <f t="shared" si="156"/>
        <v>0</v>
      </c>
      <c r="L394" s="7">
        <v>0</v>
      </c>
      <c r="M394" s="7">
        <f t="shared" si="157"/>
        <v>0</v>
      </c>
      <c r="N394" s="7">
        <f t="shared" si="158"/>
        <v>0</v>
      </c>
      <c r="O394" s="7">
        <f t="shared" si="159"/>
        <v>0</v>
      </c>
      <c r="P394" s="7">
        <f t="shared" si="160"/>
        <v>0</v>
      </c>
      <c r="Q394" s="6">
        <f t="shared" si="162"/>
        <v>0</v>
      </c>
      <c r="R394" s="7">
        <f t="shared" si="163"/>
        <v>0</v>
      </c>
      <c r="S394" s="2">
        <f t="shared" si="149"/>
        <v>0</v>
      </c>
      <c r="T394" s="80">
        <f t="shared" si="150"/>
        <v>0</v>
      </c>
      <c r="U394" s="79">
        <f t="shared" si="151"/>
        <v>0</v>
      </c>
      <c r="V394" s="80">
        <f t="shared" si="152"/>
        <v>0</v>
      </c>
      <c r="W394" s="80">
        <f t="shared" si="153"/>
        <v>0</v>
      </c>
      <c r="X394">
        <f t="shared" si="164"/>
        <v>0</v>
      </c>
      <c r="Y394" s="35">
        <f t="shared" si="154"/>
        <v>0</v>
      </c>
      <c r="Z394" s="35">
        <f t="shared" si="165"/>
        <v>0</v>
      </c>
      <c r="AA394" s="42">
        <f t="shared" si="166"/>
        <v>0</v>
      </c>
      <c r="AB394" s="42">
        <f t="shared" si="167"/>
        <v>0</v>
      </c>
    </row>
    <row r="395" spans="2:28" x14ac:dyDescent="0.25">
      <c r="B395">
        <v>393</v>
      </c>
      <c r="C395" s="35">
        <f t="shared" si="161"/>
        <v>0</v>
      </c>
      <c r="D395" s="46">
        <f>IF(AB394&gt;0,ROUND(PMT(EvalSheet!$F$92/12,EvalSheet!$F$96*12,-C395),5),0)</f>
        <v>0</v>
      </c>
      <c r="E395" s="6">
        <f t="shared" si="155"/>
        <v>0</v>
      </c>
      <c r="F395" s="2">
        <f t="shared" si="144"/>
        <v>0</v>
      </c>
      <c r="G395" s="80">
        <f t="shared" si="145"/>
        <v>0</v>
      </c>
      <c r="H395" s="79">
        <f t="shared" si="146"/>
        <v>0</v>
      </c>
      <c r="I395" s="80">
        <f t="shared" si="147"/>
        <v>0</v>
      </c>
      <c r="J395" s="80">
        <f t="shared" si="148"/>
        <v>0</v>
      </c>
      <c r="K395" s="6">
        <f t="shared" si="156"/>
        <v>0</v>
      </c>
      <c r="L395" s="7">
        <v>0</v>
      </c>
      <c r="M395" s="7">
        <f t="shared" si="157"/>
        <v>0</v>
      </c>
      <c r="N395" s="7">
        <f t="shared" si="158"/>
        <v>0</v>
      </c>
      <c r="O395" s="7">
        <f t="shared" si="159"/>
        <v>0</v>
      </c>
      <c r="P395" s="7">
        <f t="shared" si="160"/>
        <v>0</v>
      </c>
      <c r="Q395" s="6">
        <f t="shared" si="162"/>
        <v>0</v>
      </c>
      <c r="R395" s="7">
        <f t="shared" si="163"/>
        <v>0</v>
      </c>
      <c r="S395" s="2">
        <f t="shared" si="149"/>
        <v>0</v>
      </c>
      <c r="T395" s="80">
        <f t="shared" si="150"/>
        <v>0</v>
      </c>
      <c r="U395" s="79">
        <f t="shared" si="151"/>
        <v>0</v>
      </c>
      <c r="V395" s="80">
        <f t="shared" si="152"/>
        <v>0</v>
      </c>
      <c r="W395" s="80">
        <f t="shared" si="153"/>
        <v>0</v>
      </c>
      <c r="X395">
        <f t="shared" si="164"/>
        <v>0</v>
      </c>
      <c r="Y395" s="35">
        <f t="shared" si="154"/>
        <v>0</v>
      </c>
      <c r="Z395" s="35">
        <f t="shared" si="165"/>
        <v>0</v>
      </c>
      <c r="AA395" s="42">
        <f t="shared" si="166"/>
        <v>0</v>
      </c>
      <c r="AB395" s="42">
        <f t="shared" si="167"/>
        <v>0</v>
      </c>
    </row>
    <row r="396" spans="2:28" x14ac:dyDescent="0.25">
      <c r="B396">
        <v>394</v>
      </c>
      <c r="C396" s="35">
        <f t="shared" si="161"/>
        <v>0</v>
      </c>
      <c r="D396" s="46">
        <f>IF(AB395&gt;0,ROUND(PMT(EvalSheet!$F$92/12,EvalSheet!$F$96*12,-C396),5),0)</f>
        <v>0</v>
      </c>
      <c r="E396" s="6">
        <f t="shared" si="155"/>
        <v>0</v>
      </c>
      <c r="F396" s="2">
        <f t="shared" si="144"/>
        <v>0</v>
      </c>
      <c r="G396" s="80">
        <f t="shared" si="145"/>
        <v>0</v>
      </c>
      <c r="H396" s="79">
        <f t="shared" si="146"/>
        <v>0</v>
      </c>
      <c r="I396" s="80">
        <f t="shared" si="147"/>
        <v>0</v>
      </c>
      <c r="J396" s="80">
        <f t="shared" si="148"/>
        <v>0</v>
      </c>
      <c r="K396" s="6">
        <f t="shared" si="156"/>
        <v>0</v>
      </c>
      <c r="L396" s="7">
        <v>0</v>
      </c>
      <c r="M396" s="7">
        <f t="shared" si="157"/>
        <v>0</v>
      </c>
      <c r="N396" s="7">
        <f t="shared" si="158"/>
        <v>0</v>
      </c>
      <c r="O396" s="7">
        <f t="shared" si="159"/>
        <v>0</v>
      </c>
      <c r="P396" s="7">
        <f t="shared" si="160"/>
        <v>0</v>
      </c>
      <c r="Q396" s="6">
        <f t="shared" si="162"/>
        <v>0</v>
      </c>
      <c r="R396" s="7">
        <f t="shared" si="163"/>
        <v>0</v>
      </c>
      <c r="S396" s="2">
        <f t="shared" si="149"/>
        <v>0</v>
      </c>
      <c r="T396" s="80">
        <f t="shared" si="150"/>
        <v>0</v>
      </c>
      <c r="U396" s="79">
        <f t="shared" si="151"/>
        <v>0</v>
      </c>
      <c r="V396" s="80">
        <f t="shared" si="152"/>
        <v>0</v>
      </c>
      <c r="W396" s="80">
        <f t="shared" si="153"/>
        <v>0</v>
      </c>
      <c r="X396">
        <f t="shared" si="164"/>
        <v>0</v>
      </c>
      <c r="Y396" s="35">
        <f t="shared" si="154"/>
        <v>0</v>
      </c>
      <c r="Z396" s="35">
        <f t="shared" si="165"/>
        <v>0</v>
      </c>
      <c r="AA396" s="42">
        <f t="shared" si="166"/>
        <v>0</v>
      </c>
      <c r="AB396" s="42">
        <f t="shared" si="167"/>
        <v>0</v>
      </c>
    </row>
    <row r="397" spans="2:28" x14ac:dyDescent="0.25">
      <c r="B397">
        <v>395</v>
      </c>
      <c r="C397" s="35">
        <f t="shared" si="161"/>
        <v>0</v>
      </c>
      <c r="D397" s="46">
        <f>IF(AB396&gt;0,ROUND(PMT(EvalSheet!$F$92/12,EvalSheet!$F$96*12,-C397),5),0)</f>
        <v>0</v>
      </c>
      <c r="E397" s="6">
        <f t="shared" si="155"/>
        <v>0</v>
      </c>
      <c r="F397" s="2">
        <f t="shared" si="144"/>
        <v>0</v>
      </c>
      <c r="G397" s="80">
        <f t="shared" si="145"/>
        <v>0</v>
      </c>
      <c r="H397" s="79">
        <f t="shared" si="146"/>
        <v>0</v>
      </c>
      <c r="I397" s="80">
        <f t="shared" si="147"/>
        <v>0</v>
      </c>
      <c r="J397" s="80">
        <f t="shared" si="148"/>
        <v>0</v>
      </c>
      <c r="K397" s="6">
        <f t="shared" si="156"/>
        <v>0</v>
      </c>
      <c r="L397" s="7">
        <v>0</v>
      </c>
      <c r="M397" s="7">
        <f t="shared" si="157"/>
        <v>0</v>
      </c>
      <c r="N397" s="7">
        <f t="shared" si="158"/>
        <v>0</v>
      </c>
      <c r="O397" s="7">
        <f t="shared" si="159"/>
        <v>0</v>
      </c>
      <c r="P397" s="7">
        <f t="shared" si="160"/>
        <v>0</v>
      </c>
      <c r="Q397" s="6">
        <f t="shared" si="162"/>
        <v>0</v>
      </c>
      <c r="R397" s="7">
        <f t="shared" si="163"/>
        <v>0</v>
      </c>
      <c r="S397" s="2">
        <f t="shared" si="149"/>
        <v>0</v>
      </c>
      <c r="T397" s="80">
        <f t="shared" si="150"/>
        <v>0</v>
      </c>
      <c r="U397" s="79">
        <f t="shared" si="151"/>
        <v>0</v>
      </c>
      <c r="V397" s="80">
        <f t="shared" si="152"/>
        <v>0</v>
      </c>
      <c r="W397" s="80">
        <f t="shared" si="153"/>
        <v>0</v>
      </c>
      <c r="X397">
        <f t="shared" si="164"/>
        <v>0</v>
      </c>
      <c r="Y397" s="35">
        <f t="shared" si="154"/>
        <v>0</v>
      </c>
      <c r="Z397" s="35">
        <f t="shared" si="165"/>
        <v>0</v>
      </c>
      <c r="AA397" s="42">
        <f t="shared" si="166"/>
        <v>0</v>
      </c>
      <c r="AB397" s="42">
        <f t="shared" si="167"/>
        <v>0</v>
      </c>
    </row>
    <row r="398" spans="2:28" x14ac:dyDescent="0.25">
      <c r="B398">
        <v>396</v>
      </c>
      <c r="C398" s="35">
        <f t="shared" si="161"/>
        <v>0</v>
      </c>
      <c r="D398" s="46">
        <f>IF(AB397&gt;0,ROUND(PMT(EvalSheet!$F$92/12,EvalSheet!$F$96*12,-C398),5),0)</f>
        <v>0</v>
      </c>
      <c r="E398" s="6">
        <f t="shared" si="155"/>
        <v>0</v>
      </c>
      <c r="F398" s="2">
        <f t="shared" si="144"/>
        <v>0</v>
      </c>
      <c r="G398" s="80">
        <f t="shared" si="145"/>
        <v>0</v>
      </c>
      <c r="H398" s="79">
        <f t="shared" si="146"/>
        <v>0</v>
      </c>
      <c r="I398" s="80">
        <f t="shared" si="147"/>
        <v>0</v>
      </c>
      <c r="J398" s="80">
        <f t="shared" si="148"/>
        <v>0</v>
      </c>
      <c r="K398" s="6">
        <f t="shared" si="156"/>
        <v>0</v>
      </c>
      <c r="L398" s="7">
        <v>0</v>
      </c>
      <c r="M398" s="7">
        <f t="shared" si="157"/>
        <v>0</v>
      </c>
      <c r="N398" s="7">
        <f t="shared" si="158"/>
        <v>0</v>
      </c>
      <c r="O398" s="7">
        <f t="shared" si="159"/>
        <v>0</v>
      </c>
      <c r="P398" s="7">
        <f t="shared" si="160"/>
        <v>0</v>
      </c>
      <c r="Q398" s="6">
        <f t="shared" si="162"/>
        <v>0</v>
      </c>
      <c r="R398" s="7">
        <f t="shared" si="163"/>
        <v>0</v>
      </c>
      <c r="S398" s="2">
        <f t="shared" si="149"/>
        <v>0</v>
      </c>
      <c r="T398" s="80">
        <f t="shared" si="150"/>
        <v>0</v>
      </c>
      <c r="U398" s="79">
        <f t="shared" si="151"/>
        <v>0</v>
      </c>
      <c r="V398" s="80">
        <f t="shared" si="152"/>
        <v>0</v>
      </c>
      <c r="W398" s="80">
        <f t="shared" si="153"/>
        <v>0</v>
      </c>
      <c r="X398">
        <f t="shared" si="164"/>
        <v>0</v>
      </c>
      <c r="Y398" s="35">
        <f t="shared" si="154"/>
        <v>0</v>
      </c>
      <c r="Z398" s="35">
        <f t="shared" si="165"/>
        <v>0</v>
      </c>
      <c r="AA398" s="42">
        <f t="shared" si="166"/>
        <v>0</v>
      </c>
      <c r="AB398" s="42">
        <f t="shared" si="167"/>
        <v>0</v>
      </c>
    </row>
    <row r="399" spans="2:28" x14ac:dyDescent="0.25">
      <c r="B399">
        <v>397</v>
      </c>
      <c r="C399" s="35">
        <f t="shared" si="161"/>
        <v>0</v>
      </c>
      <c r="D399" s="46">
        <f>IF(AB398&gt;0,ROUND(PMT(EvalSheet!$F$92/12,EvalSheet!$F$96*12,-C399),5),0)</f>
        <v>0</v>
      </c>
      <c r="E399" s="6">
        <f t="shared" si="155"/>
        <v>0</v>
      </c>
      <c r="F399" s="2">
        <f t="shared" si="144"/>
        <v>0</v>
      </c>
      <c r="G399" s="80">
        <f t="shared" si="145"/>
        <v>0</v>
      </c>
      <c r="H399" s="79">
        <f t="shared" si="146"/>
        <v>0</v>
      </c>
      <c r="I399" s="80">
        <f t="shared" si="147"/>
        <v>0</v>
      </c>
      <c r="J399" s="80">
        <f t="shared" si="148"/>
        <v>0</v>
      </c>
      <c r="K399" s="6">
        <f t="shared" si="156"/>
        <v>0</v>
      </c>
      <c r="L399" s="7">
        <v>0</v>
      </c>
      <c r="M399" s="7">
        <f t="shared" si="157"/>
        <v>0</v>
      </c>
      <c r="N399" s="7">
        <f t="shared" si="158"/>
        <v>0</v>
      </c>
      <c r="O399" s="7">
        <f t="shared" si="159"/>
        <v>0</v>
      </c>
      <c r="P399" s="7">
        <f t="shared" si="160"/>
        <v>0</v>
      </c>
      <c r="Q399" s="6">
        <f t="shared" si="162"/>
        <v>0</v>
      </c>
      <c r="R399" s="7">
        <f t="shared" si="163"/>
        <v>0</v>
      </c>
      <c r="S399" s="2">
        <f t="shared" si="149"/>
        <v>0</v>
      </c>
      <c r="T399" s="80">
        <f t="shared" si="150"/>
        <v>0</v>
      </c>
      <c r="U399" s="79">
        <f t="shared" si="151"/>
        <v>0</v>
      </c>
      <c r="V399" s="80">
        <f t="shared" si="152"/>
        <v>0</v>
      </c>
      <c r="W399" s="80">
        <f t="shared" si="153"/>
        <v>0</v>
      </c>
      <c r="X399">
        <f t="shared" si="164"/>
        <v>0</v>
      </c>
      <c r="Y399" s="35">
        <f t="shared" si="154"/>
        <v>0</v>
      </c>
      <c r="Z399" s="35">
        <f t="shared" si="165"/>
        <v>0</v>
      </c>
      <c r="AA399" s="42">
        <f t="shared" si="166"/>
        <v>0</v>
      </c>
      <c r="AB399" s="42">
        <f t="shared" si="167"/>
        <v>0</v>
      </c>
    </row>
    <row r="400" spans="2:28" x14ac:dyDescent="0.25">
      <c r="B400">
        <v>398</v>
      </c>
      <c r="C400" s="35">
        <f t="shared" si="161"/>
        <v>0</v>
      </c>
      <c r="D400" s="46">
        <f>IF(AB399&gt;0,ROUND(PMT(EvalSheet!$F$92/12,EvalSheet!$F$96*12,-C400),5),0)</f>
        <v>0</v>
      </c>
      <c r="E400" s="6">
        <f t="shared" si="155"/>
        <v>0</v>
      </c>
      <c r="F400" s="2">
        <f t="shared" si="144"/>
        <v>0</v>
      </c>
      <c r="G400" s="80">
        <f t="shared" si="145"/>
        <v>0</v>
      </c>
      <c r="H400" s="79">
        <f t="shared" si="146"/>
        <v>0</v>
      </c>
      <c r="I400" s="80">
        <f t="shared" si="147"/>
        <v>0</v>
      </c>
      <c r="J400" s="80">
        <f t="shared" si="148"/>
        <v>0</v>
      </c>
      <c r="K400" s="6">
        <f t="shared" si="156"/>
        <v>0</v>
      </c>
      <c r="L400" s="7">
        <v>0</v>
      </c>
      <c r="M400" s="7">
        <f t="shared" si="157"/>
        <v>0</v>
      </c>
      <c r="N400" s="7">
        <f t="shared" si="158"/>
        <v>0</v>
      </c>
      <c r="O400" s="7">
        <f t="shared" si="159"/>
        <v>0</v>
      </c>
      <c r="P400" s="7">
        <f t="shared" si="160"/>
        <v>0</v>
      </c>
      <c r="Q400" s="6">
        <f t="shared" si="162"/>
        <v>0</v>
      </c>
      <c r="R400" s="7">
        <f t="shared" si="163"/>
        <v>0</v>
      </c>
      <c r="S400" s="2">
        <f t="shared" si="149"/>
        <v>0</v>
      </c>
      <c r="T400" s="80">
        <f t="shared" si="150"/>
        <v>0</v>
      </c>
      <c r="U400" s="79">
        <f t="shared" si="151"/>
        <v>0</v>
      </c>
      <c r="V400" s="80">
        <f t="shared" si="152"/>
        <v>0</v>
      </c>
      <c r="W400" s="80">
        <f t="shared" si="153"/>
        <v>0</v>
      </c>
      <c r="X400">
        <f t="shared" si="164"/>
        <v>0</v>
      </c>
      <c r="Y400" s="35">
        <f t="shared" si="154"/>
        <v>0</v>
      </c>
      <c r="Z400" s="35">
        <f t="shared" si="165"/>
        <v>0</v>
      </c>
      <c r="AA400" s="42">
        <f t="shared" si="166"/>
        <v>0</v>
      </c>
      <c r="AB400" s="42">
        <f t="shared" si="167"/>
        <v>0</v>
      </c>
    </row>
    <row r="401" spans="2:28" x14ac:dyDescent="0.25">
      <c r="B401">
        <v>399</v>
      </c>
      <c r="C401" s="35">
        <f t="shared" si="161"/>
        <v>0</v>
      </c>
      <c r="D401" s="46">
        <f>IF(AB400&gt;0,ROUND(PMT(EvalSheet!$F$92/12,EvalSheet!$F$96*12,-C401),5),0)</f>
        <v>0</v>
      </c>
      <c r="E401" s="6">
        <f t="shared" si="155"/>
        <v>0</v>
      </c>
      <c r="F401" s="2">
        <f t="shared" si="144"/>
        <v>0</v>
      </c>
      <c r="G401" s="80">
        <f t="shared" si="145"/>
        <v>0</v>
      </c>
      <c r="H401" s="79">
        <f t="shared" si="146"/>
        <v>0</v>
      </c>
      <c r="I401" s="80">
        <f t="shared" si="147"/>
        <v>0</v>
      </c>
      <c r="J401" s="80">
        <f t="shared" si="148"/>
        <v>0</v>
      </c>
      <c r="K401" s="6">
        <f t="shared" si="156"/>
        <v>0</v>
      </c>
      <c r="L401" s="7">
        <v>0</v>
      </c>
      <c r="M401" s="7">
        <f t="shared" si="157"/>
        <v>0</v>
      </c>
      <c r="N401" s="7">
        <f t="shared" si="158"/>
        <v>0</v>
      </c>
      <c r="O401" s="7">
        <f t="shared" si="159"/>
        <v>0</v>
      </c>
      <c r="P401" s="7">
        <f t="shared" si="160"/>
        <v>0</v>
      </c>
      <c r="Q401" s="6">
        <f t="shared" si="162"/>
        <v>0</v>
      </c>
      <c r="R401" s="7">
        <f t="shared" si="163"/>
        <v>0</v>
      </c>
      <c r="S401" s="2">
        <f t="shared" si="149"/>
        <v>0</v>
      </c>
      <c r="T401" s="80">
        <f t="shared" si="150"/>
        <v>0</v>
      </c>
      <c r="U401" s="79">
        <f t="shared" si="151"/>
        <v>0</v>
      </c>
      <c r="V401" s="80">
        <f t="shared" si="152"/>
        <v>0</v>
      </c>
      <c r="W401" s="80">
        <f t="shared" si="153"/>
        <v>0</v>
      </c>
      <c r="X401">
        <f t="shared" si="164"/>
        <v>0</v>
      </c>
      <c r="Y401" s="35">
        <f t="shared" si="154"/>
        <v>0</v>
      </c>
      <c r="Z401" s="35">
        <f t="shared" si="165"/>
        <v>0</v>
      </c>
      <c r="AA401" s="42">
        <f t="shared" si="166"/>
        <v>0</v>
      </c>
      <c r="AB401" s="42">
        <f t="shared" si="167"/>
        <v>0</v>
      </c>
    </row>
    <row r="402" spans="2:28" x14ac:dyDescent="0.25">
      <c r="B402">
        <v>400</v>
      </c>
      <c r="C402" s="35">
        <f t="shared" si="161"/>
        <v>0</v>
      </c>
      <c r="D402" s="46">
        <f>IF(AB401&gt;0,ROUND(PMT(EvalSheet!$F$92/12,EvalSheet!$F$96*12,-C402),5),0)</f>
        <v>0</v>
      </c>
      <c r="E402" s="6">
        <f t="shared" si="155"/>
        <v>0</v>
      </c>
      <c r="F402" s="2">
        <f t="shared" si="144"/>
        <v>0</v>
      </c>
      <c r="G402" s="80">
        <f t="shared" si="145"/>
        <v>0</v>
      </c>
      <c r="H402" s="79">
        <f t="shared" si="146"/>
        <v>0</v>
      </c>
      <c r="I402" s="80">
        <f t="shared" si="147"/>
        <v>0</v>
      </c>
      <c r="J402" s="80">
        <f t="shared" si="148"/>
        <v>0</v>
      </c>
      <c r="K402" s="6">
        <f t="shared" si="156"/>
        <v>0</v>
      </c>
      <c r="L402" s="7">
        <v>0</v>
      </c>
      <c r="M402" s="7">
        <f t="shared" si="157"/>
        <v>0</v>
      </c>
      <c r="N402" s="7">
        <f t="shared" si="158"/>
        <v>0</v>
      </c>
      <c r="O402" s="7">
        <f t="shared" si="159"/>
        <v>0</v>
      </c>
      <c r="P402" s="7">
        <f t="shared" si="160"/>
        <v>0</v>
      </c>
      <c r="Q402" s="6">
        <f t="shared" si="162"/>
        <v>0</v>
      </c>
      <c r="R402" s="7">
        <f t="shared" si="163"/>
        <v>0</v>
      </c>
      <c r="S402" s="2">
        <f t="shared" si="149"/>
        <v>0</v>
      </c>
      <c r="T402" s="80">
        <f t="shared" si="150"/>
        <v>0</v>
      </c>
      <c r="U402" s="79">
        <f t="shared" si="151"/>
        <v>0</v>
      </c>
      <c r="V402" s="80">
        <f t="shared" si="152"/>
        <v>0</v>
      </c>
      <c r="W402" s="80">
        <f t="shared" si="153"/>
        <v>0</v>
      </c>
      <c r="X402">
        <f t="shared" si="164"/>
        <v>0</v>
      </c>
      <c r="Y402" s="35">
        <f t="shared" si="154"/>
        <v>0</v>
      </c>
      <c r="Z402" s="35">
        <f t="shared" si="165"/>
        <v>0</v>
      </c>
      <c r="AA402" s="42">
        <f t="shared" si="166"/>
        <v>0</v>
      </c>
      <c r="AB402" s="42">
        <f t="shared" si="167"/>
        <v>0</v>
      </c>
    </row>
    <row r="403" spans="2:28" x14ac:dyDescent="0.25">
      <c r="B403">
        <v>401</v>
      </c>
      <c r="C403" s="35">
        <f t="shared" si="161"/>
        <v>0</v>
      </c>
      <c r="D403" s="46">
        <f>IF(AB402&gt;0,ROUND(PMT(EvalSheet!$F$92/12,EvalSheet!$F$96*12,-C403),5),0)</f>
        <v>0</v>
      </c>
      <c r="E403" s="6">
        <f t="shared" si="155"/>
        <v>0</v>
      </c>
      <c r="F403" s="2">
        <f t="shared" si="144"/>
        <v>0</v>
      </c>
      <c r="G403" s="80">
        <f t="shared" si="145"/>
        <v>0</v>
      </c>
      <c r="H403" s="79">
        <f t="shared" si="146"/>
        <v>0</v>
      </c>
      <c r="I403" s="80">
        <f t="shared" si="147"/>
        <v>0</v>
      </c>
      <c r="J403" s="80">
        <f t="shared" si="148"/>
        <v>0</v>
      </c>
      <c r="K403" s="6">
        <f t="shared" si="156"/>
        <v>0</v>
      </c>
      <c r="L403" s="7">
        <v>0</v>
      </c>
      <c r="M403" s="7">
        <f t="shared" si="157"/>
        <v>0</v>
      </c>
      <c r="N403" s="7">
        <f t="shared" si="158"/>
        <v>0</v>
      </c>
      <c r="O403" s="7">
        <f t="shared" si="159"/>
        <v>0</v>
      </c>
      <c r="P403" s="7">
        <f t="shared" si="160"/>
        <v>0</v>
      </c>
      <c r="Q403" s="6">
        <f t="shared" si="162"/>
        <v>0</v>
      </c>
      <c r="R403" s="7">
        <f t="shared" si="163"/>
        <v>0</v>
      </c>
      <c r="S403" s="2">
        <f t="shared" si="149"/>
        <v>0</v>
      </c>
      <c r="T403" s="80">
        <f t="shared" si="150"/>
        <v>0</v>
      </c>
      <c r="U403" s="79">
        <f t="shared" si="151"/>
        <v>0</v>
      </c>
      <c r="V403" s="80">
        <f t="shared" si="152"/>
        <v>0</v>
      </c>
      <c r="W403" s="80">
        <f t="shared" si="153"/>
        <v>0</v>
      </c>
      <c r="X403">
        <f t="shared" si="164"/>
        <v>0</v>
      </c>
      <c r="Y403" s="35">
        <f t="shared" si="154"/>
        <v>0</v>
      </c>
      <c r="Z403" s="35">
        <f t="shared" si="165"/>
        <v>0</v>
      </c>
      <c r="AA403" s="42">
        <f t="shared" si="166"/>
        <v>0</v>
      </c>
      <c r="AB403" s="42">
        <f t="shared" si="167"/>
        <v>0</v>
      </c>
    </row>
    <row r="404" spans="2:28" x14ac:dyDescent="0.25">
      <c r="B404">
        <v>402</v>
      </c>
      <c r="C404" s="35">
        <f t="shared" si="161"/>
        <v>0</v>
      </c>
      <c r="D404" s="46">
        <f>IF(AB403&gt;0,ROUND(PMT(EvalSheet!$F$92/12,EvalSheet!$F$96*12,-C404),5),0)</f>
        <v>0</v>
      </c>
      <c r="E404" s="6">
        <f t="shared" si="155"/>
        <v>0</v>
      </c>
      <c r="F404" s="2">
        <f t="shared" si="144"/>
        <v>0</v>
      </c>
      <c r="G404" s="80">
        <f t="shared" si="145"/>
        <v>0</v>
      </c>
      <c r="H404" s="79">
        <f t="shared" si="146"/>
        <v>0</v>
      </c>
      <c r="I404" s="80">
        <f t="shared" si="147"/>
        <v>0</v>
      </c>
      <c r="J404" s="80">
        <f t="shared" si="148"/>
        <v>0</v>
      </c>
      <c r="K404" s="6">
        <f t="shared" si="156"/>
        <v>0</v>
      </c>
      <c r="L404" s="7">
        <v>0</v>
      </c>
      <c r="M404" s="7">
        <f t="shared" si="157"/>
        <v>0</v>
      </c>
      <c r="N404" s="7">
        <f t="shared" si="158"/>
        <v>0</v>
      </c>
      <c r="O404" s="7">
        <f t="shared" si="159"/>
        <v>0</v>
      </c>
      <c r="P404" s="7">
        <f t="shared" si="160"/>
        <v>0</v>
      </c>
      <c r="Q404" s="6">
        <f t="shared" si="162"/>
        <v>0</v>
      </c>
      <c r="R404" s="7">
        <f t="shared" si="163"/>
        <v>0</v>
      </c>
      <c r="S404" s="2">
        <f t="shared" si="149"/>
        <v>0</v>
      </c>
      <c r="T404" s="80">
        <f t="shared" si="150"/>
        <v>0</v>
      </c>
      <c r="U404" s="79">
        <f t="shared" si="151"/>
        <v>0</v>
      </c>
      <c r="V404" s="80">
        <f t="shared" si="152"/>
        <v>0</v>
      </c>
      <c r="W404" s="80">
        <f t="shared" si="153"/>
        <v>0</v>
      </c>
      <c r="X404">
        <f t="shared" si="164"/>
        <v>0</v>
      </c>
      <c r="Y404" s="35">
        <f t="shared" si="154"/>
        <v>0</v>
      </c>
      <c r="Z404" s="35">
        <f t="shared" si="165"/>
        <v>0</v>
      </c>
      <c r="AA404" s="42">
        <f t="shared" si="166"/>
        <v>0</v>
      </c>
      <c r="AB404" s="42">
        <f t="shared" si="167"/>
        <v>0</v>
      </c>
    </row>
    <row r="405" spans="2:28" x14ac:dyDescent="0.25">
      <c r="B405">
        <v>403</v>
      </c>
      <c r="C405" s="35">
        <f t="shared" si="161"/>
        <v>0</v>
      </c>
      <c r="D405" s="46">
        <f>IF(AB404&gt;0,ROUND(PMT(EvalSheet!$F$92/12,EvalSheet!$F$96*12,-C405),5),0)</f>
        <v>0</v>
      </c>
      <c r="E405" s="6">
        <f t="shared" si="155"/>
        <v>0</v>
      </c>
      <c r="F405" s="2">
        <f t="shared" si="144"/>
        <v>0</v>
      </c>
      <c r="G405" s="80">
        <f t="shared" si="145"/>
        <v>0</v>
      </c>
      <c r="H405" s="79">
        <f t="shared" si="146"/>
        <v>0</v>
      </c>
      <c r="I405" s="80">
        <f t="shared" si="147"/>
        <v>0</v>
      </c>
      <c r="J405" s="80">
        <f t="shared" si="148"/>
        <v>0</v>
      </c>
      <c r="K405" s="6">
        <f t="shared" si="156"/>
        <v>0</v>
      </c>
      <c r="L405" s="7">
        <v>0</v>
      </c>
      <c r="M405" s="7">
        <f t="shared" si="157"/>
        <v>0</v>
      </c>
      <c r="N405" s="7">
        <f t="shared" si="158"/>
        <v>0</v>
      </c>
      <c r="O405" s="7">
        <f t="shared" si="159"/>
        <v>0</v>
      </c>
      <c r="P405" s="7">
        <f t="shared" si="160"/>
        <v>0</v>
      </c>
      <c r="Q405" s="6">
        <f t="shared" si="162"/>
        <v>0</v>
      </c>
      <c r="R405" s="7">
        <f t="shared" si="163"/>
        <v>0</v>
      </c>
      <c r="S405" s="2">
        <f t="shared" si="149"/>
        <v>0</v>
      </c>
      <c r="T405" s="80">
        <f t="shared" si="150"/>
        <v>0</v>
      </c>
      <c r="U405" s="79">
        <f t="shared" si="151"/>
        <v>0</v>
      </c>
      <c r="V405" s="80">
        <f t="shared" si="152"/>
        <v>0</v>
      </c>
      <c r="W405" s="80">
        <f t="shared" si="153"/>
        <v>0</v>
      </c>
      <c r="X405">
        <f t="shared" si="164"/>
        <v>0</v>
      </c>
      <c r="Y405" s="35">
        <f t="shared" si="154"/>
        <v>0</v>
      </c>
      <c r="Z405" s="35">
        <f t="shared" si="165"/>
        <v>0</v>
      </c>
      <c r="AA405" s="42">
        <f t="shared" si="166"/>
        <v>0</v>
      </c>
      <c r="AB405" s="42">
        <f t="shared" si="167"/>
        <v>0</v>
      </c>
    </row>
    <row r="406" spans="2:28" x14ac:dyDescent="0.25">
      <c r="B406">
        <v>404</v>
      </c>
      <c r="C406" s="35">
        <f t="shared" si="161"/>
        <v>0</v>
      </c>
      <c r="D406" s="46">
        <f>IF(AB405&gt;0,ROUND(PMT(EvalSheet!$F$92/12,EvalSheet!$F$96*12,-C406),5),0)</f>
        <v>0</v>
      </c>
      <c r="E406" s="6">
        <f t="shared" si="155"/>
        <v>0</v>
      </c>
      <c r="F406" s="2">
        <f t="shared" si="144"/>
        <v>0</v>
      </c>
      <c r="G406" s="80">
        <f t="shared" si="145"/>
        <v>0</v>
      </c>
      <c r="H406" s="79">
        <f t="shared" si="146"/>
        <v>0</v>
      </c>
      <c r="I406" s="80">
        <f t="shared" si="147"/>
        <v>0</v>
      </c>
      <c r="J406" s="80">
        <f t="shared" si="148"/>
        <v>0</v>
      </c>
      <c r="K406" s="6">
        <f t="shared" si="156"/>
        <v>0</v>
      </c>
      <c r="L406" s="7">
        <v>0</v>
      </c>
      <c r="M406" s="7">
        <f t="shared" si="157"/>
        <v>0</v>
      </c>
      <c r="N406" s="7">
        <f t="shared" si="158"/>
        <v>0</v>
      </c>
      <c r="O406" s="7">
        <f t="shared" si="159"/>
        <v>0</v>
      </c>
      <c r="P406" s="7">
        <f t="shared" si="160"/>
        <v>0</v>
      </c>
      <c r="Q406" s="6">
        <f t="shared" si="162"/>
        <v>0</v>
      </c>
      <c r="R406" s="7">
        <f t="shared" si="163"/>
        <v>0</v>
      </c>
      <c r="S406" s="2">
        <f t="shared" si="149"/>
        <v>0</v>
      </c>
      <c r="T406" s="80">
        <f t="shared" si="150"/>
        <v>0</v>
      </c>
      <c r="U406" s="79">
        <f t="shared" si="151"/>
        <v>0</v>
      </c>
      <c r="V406" s="80">
        <f t="shared" si="152"/>
        <v>0</v>
      </c>
      <c r="W406" s="80">
        <f t="shared" si="153"/>
        <v>0</v>
      </c>
      <c r="X406">
        <f t="shared" si="164"/>
        <v>0</v>
      </c>
      <c r="Y406" s="35">
        <f t="shared" si="154"/>
        <v>0</v>
      </c>
      <c r="Z406" s="35">
        <f t="shared" si="165"/>
        <v>0</v>
      </c>
      <c r="AA406" s="42">
        <f t="shared" si="166"/>
        <v>0</v>
      </c>
      <c r="AB406" s="42">
        <f t="shared" si="167"/>
        <v>0</v>
      </c>
    </row>
    <row r="407" spans="2:28" x14ac:dyDescent="0.25">
      <c r="B407">
        <v>405</v>
      </c>
      <c r="C407" s="35">
        <f t="shared" si="161"/>
        <v>0</v>
      </c>
      <c r="D407" s="46">
        <f>IF(AB406&gt;0,ROUND(PMT(EvalSheet!$F$92/12,EvalSheet!$F$96*12,-C407),5),0)</f>
        <v>0</v>
      </c>
      <c r="E407" s="6">
        <f t="shared" si="155"/>
        <v>0</v>
      </c>
      <c r="F407" s="2">
        <f t="shared" si="144"/>
        <v>0</v>
      </c>
      <c r="G407" s="80">
        <f t="shared" si="145"/>
        <v>0</v>
      </c>
      <c r="H407" s="79">
        <f t="shared" si="146"/>
        <v>0</v>
      </c>
      <c r="I407" s="80">
        <f t="shared" si="147"/>
        <v>0</v>
      </c>
      <c r="J407" s="80">
        <f t="shared" si="148"/>
        <v>0</v>
      </c>
      <c r="K407" s="6">
        <f t="shared" si="156"/>
        <v>0</v>
      </c>
      <c r="L407" s="7">
        <v>0</v>
      </c>
      <c r="M407" s="7">
        <f t="shared" si="157"/>
        <v>0</v>
      </c>
      <c r="N407" s="7">
        <f t="shared" si="158"/>
        <v>0</v>
      </c>
      <c r="O407" s="7">
        <f t="shared" si="159"/>
        <v>0</v>
      </c>
      <c r="P407" s="7">
        <f t="shared" si="160"/>
        <v>0</v>
      </c>
      <c r="Q407" s="6">
        <f t="shared" si="162"/>
        <v>0</v>
      </c>
      <c r="R407" s="7">
        <f t="shared" si="163"/>
        <v>0</v>
      </c>
      <c r="S407" s="2">
        <f t="shared" si="149"/>
        <v>0</v>
      </c>
      <c r="T407" s="80">
        <f t="shared" si="150"/>
        <v>0</v>
      </c>
      <c r="U407" s="79">
        <f t="shared" si="151"/>
        <v>0</v>
      </c>
      <c r="V407" s="80">
        <f t="shared" si="152"/>
        <v>0</v>
      </c>
      <c r="W407" s="80">
        <f t="shared" si="153"/>
        <v>0</v>
      </c>
      <c r="X407">
        <f t="shared" si="164"/>
        <v>0</v>
      </c>
      <c r="Y407" s="35">
        <f t="shared" si="154"/>
        <v>0</v>
      </c>
      <c r="Z407" s="35">
        <f t="shared" si="165"/>
        <v>0</v>
      </c>
      <c r="AA407" s="42">
        <f t="shared" si="166"/>
        <v>0</v>
      </c>
      <c r="AB407" s="42">
        <f t="shared" si="167"/>
        <v>0</v>
      </c>
    </row>
    <row r="408" spans="2:28" x14ac:dyDescent="0.25">
      <c r="B408">
        <v>406</v>
      </c>
      <c r="C408" s="35">
        <f t="shared" si="161"/>
        <v>0</v>
      </c>
      <c r="D408" s="46">
        <f>IF(AB407&gt;0,ROUND(PMT(EvalSheet!$F$92/12,EvalSheet!$F$96*12,-C408),5),0)</f>
        <v>0</v>
      </c>
      <c r="E408" s="6">
        <f t="shared" si="155"/>
        <v>0</v>
      </c>
      <c r="F408" s="2">
        <f t="shared" si="144"/>
        <v>0</v>
      </c>
      <c r="G408" s="80">
        <f t="shared" si="145"/>
        <v>0</v>
      </c>
      <c r="H408" s="79">
        <f t="shared" si="146"/>
        <v>0</v>
      </c>
      <c r="I408" s="80">
        <f t="shared" si="147"/>
        <v>0</v>
      </c>
      <c r="J408" s="80">
        <f t="shared" si="148"/>
        <v>0</v>
      </c>
      <c r="K408" s="6">
        <f t="shared" si="156"/>
        <v>0</v>
      </c>
      <c r="L408" s="7">
        <v>0</v>
      </c>
      <c r="M408" s="7">
        <f t="shared" si="157"/>
        <v>0</v>
      </c>
      <c r="N408" s="7">
        <f t="shared" si="158"/>
        <v>0</v>
      </c>
      <c r="O408" s="7">
        <f t="shared" si="159"/>
        <v>0</v>
      </c>
      <c r="P408" s="7">
        <f t="shared" si="160"/>
        <v>0</v>
      </c>
      <c r="Q408" s="6">
        <f t="shared" si="162"/>
        <v>0</v>
      </c>
      <c r="R408" s="7">
        <f t="shared" si="163"/>
        <v>0</v>
      </c>
      <c r="S408" s="2">
        <f t="shared" si="149"/>
        <v>0</v>
      </c>
      <c r="T408" s="80">
        <f t="shared" si="150"/>
        <v>0</v>
      </c>
      <c r="U408" s="79">
        <f t="shared" si="151"/>
        <v>0</v>
      </c>
      <c r="V408" s="80">
        <f t="shared" si="152"/>
        <v>0</v>
      </c>
      <c r="W408" s="80">
        <f t="shared" si="153"/>
        <v>0</v>
      </c>
      <c r="X408">
        <f t="shared" si="164"/>
        <v>0</v>
      </c>
      <c r="Y408" s="35">
        <f t="shared" si="154"/>
        <v>0</v>
      </c>
      <c r="Z408" s="35">
        <f t="shared" si="165"/>
        <v>0</v>
      </c>
      <c r="AA408" s="42">
        <f t="shared" si="166"/>
        <v>0</v>
      </c>
      <c r="AB408" s="42">
        <f t="shared" si="167"/>
        <v>0</v>
      </c>
    </row>
    <row r="409" spans="2:28" x14ac:dyDescent="0.25">
      <c r="B409">
        <v>407</v>
      </c>
      <c r="C409" s="35">
        <f t="shared" si="161"/>
        <v>0</v>
      </c>
      <c r="D409" s="46">
        <f>IF(AB408&gt;0,ROUND(PMT(EvalSheet!$F$92/12,EvalSheet!$F$96*12,-C409),5),0)</f>
        <v>0</v>
      </c>
      <c r="E409" s="6">
        <f t="shared" si="155"/>
        <v>0</v>
      </c>
      <c r="F409" s="2">
        <f t="shared" si="144"/>
        <v>0</v>
      </c>
      <c r="G409" s="80">
        <f t="shared" si="145"/>
        <v>0</v>
      </c>
      <c r="H409" s="79">
        <f t="shared" si="146"/>
        <v>0</v>
      </c>
      <c r="I409" s="80">
        <f t="shared" si="147"/>
        <v>0</v>
      </c>
      <c r="J409" s="80">
        <f t="shared" si="148"/>
        <v>0</v>
      </c>
      <c r="K409" s="6">
        <f t="shared" si="156"/>
        <v>0</v>
      </c>
      <c r="L409" s="7">
        <v>0</v>
      </c>
      <c r="M409" s="7">
        <f t="shared" si="157"/>
        <v>0</v>
      </c>
      <c r="N409" s="7">
        <f t="shared" si="158"/>
        <v>0</v>
      </c>
      <c r="O409" s="7">
        <f t="shared" si="159"/>
        <v>0</v>
      </c>
      <c r="P409" s="7">
        <f t="shared" si="160"/>
        <v>0</v>
      </c>
      <c r="Q409" s="6">
        <f t="shared" si="162"/>
        <v>0</v>
      </c>
      <c r="R409" s="7">
        <f t="shared" si="163"/>
        <v>0</v>
      </c>
      <c r="S409" s="2">
        <f t="shared" si="149"/>
        <v>0</v>
      </c>
      <c r="T409" s="80">
        <f t="shared" si="150"/>
        <v>0</v>
      </c>
      <c r="U409" s="79">
        <f t="shared" si="151"/>
        <v>0</v>
      </c>
      <c r="V409" s="80">
        <f t="shared" si="152"/>
        <v>0</v>
      </c>
      <c r="W409" s="80">
        <f t="shared" si="153"/>
        <v>0</v>
      </c>
      <c r="X409">
        <f t="shared" si="164"/>
        <v>0</v>
      </c>
      <c r="Y409" s="35">
        <f t="shared" si="154"/>
        <v>0</v>
      </c>
      <c r="Z409" s="35">
        <f t="shared" si="165"/>
        <v>0</v>
      </c>
      <c r="AA409" s="42">
        <f t="shared" si="166"/>
        <v>0</v>
      </c>
      <c r="AB409" s="42">
        <f t="shared" si="167"/>
        <v>0</v>
      </c>
    </row>
    <row r="410" spans="2:28" x14ac:dyDescent="0.25">
      <c r="B410">
        <v>408</v>
      </c>
      <c r="C410" s="35">
        <f t="shared" si="161"/>
        <v>0</v>
      </c>
      <c r="D410" s="46">
        <f>IF(AB409&gt;0,ROUND(PMT(EvalSheet!$F$92/12,EvalSheet!$F$96*12,-C410),5),0)</f>
        <v>0</v>
      </c>
      <c r="E410" s="6">
        <f t="shared" si="155"/>
        <v>0</v>
      </c>
      <c r="F410" s="2">
        <f t="shared" si="144"/>
        <v>0</v>
      </c>
      <c r="G410" s="80">
        <f t="shared" si="145"/>
        <v>0</v>
      </c>
      <c r="H410" s="79">
        <f t="shared" si="146"/>
        <v>0</v>
      </c>
      <c r="I410" s="80">
        <f t="shared" si="147"/>
        <v>0</v>
      </c>
      <c r="J410" s="80">
        <f t="shared" si="148"/>
        <v>0</v>
      </c>
      <c r="K410" s="6">
        <f t="shared" si="156"/>
        <v>0</v>
      </c>
      <c r="L410" s="7">
        <v>0</v>
      </c>
      <c r="M410" s="7">
        <f t="shared" si="157"/>
        <v>0</v>
      </c>
      <c r="N410" s="7">
        <f t="shared" si="158"/>
        <v>0</v>
      </c>
      <c r="O410" s="7">
        <f t="shared" si="159"/>
        <v>0</v>
      </c>
      <c r="P410" s="7">
        <f t="shared" si="160"/>
        <v>0</v>
      </c>
      <c r="Q410" s="6">
        <f t="shared" si="162"/>
        <v>0</v>
      </c>
      <c r="R410" s="7">
        <f t="shared" si="163"/>
        <v>0</v>
      </c>
      <c r="S410" s="2">
        <f t="shared" si="149"/>
        <v>0</v>
      </c>
      <c r="T410" s="80">
        <f t="shared" si="150"/>
        <v>0</v>
      </c>
      <c r="U410" s="79">
        <f t="shared" si="151"/>
        <v>0</v>
      </c>
      <c r="V410" s="80">
        <f t="shared" si="152"/>
        <v>0</v>
      </c>
      <c r="W410" s="80">
        <f t="shared" si="153"/>
        <v>0</v>
      </c>
      <c r="X410">
        <f t="shared" si="164"/>
        <v>0</v>
      </c>
      <c r="Y410" s="35">
        <f t="shared" si="154"/>
        <v>0</v>
      </c>
      <c r="Z410" s="35">
        <f t="shared" si="165"/>
        <v>0</v>
      </c>
      <c r="AA410" s="42">
        <f t="shared" si="166"/>
        <v>0</v>
      </c>
      <c r="AB410" s="42">
        <f t="shared" si="167"/>
        <v>0</v>
      </c>
    </row>
    <row r="411" spans="2:28" x14ac:dyDescent="0.25">
      <c r="B411">
        <v>409</v>
      </c>
      <c r="C411" s="35">
        <f t="shared" si="161"/>
        <v>0</v>
      </c>
      <c r="D411" s="46">
        <f>IF(AB410&gt;0,ROUND(PMT(EvalSheet!$F$92/12,EvalSheet!$F$96*12,-C411),5),0)</f>
        <v>0</v>
      </c>
      <c r="E411" s="6">
        <f t="shared" si="155"/>
        <v>0</v>
      </c>
      <c r="F411" s="2">
        <f t="shared" si="144"/>
        <v>0</v>
      </c>
      <c r="G411" s="80">
        <f t="shared" si="145"/>
        <v>0</v>
      </c>
      <c r="H411" s="79">
        <f t="shared" si="146"/>
        <v>0</v>
      </c>
      <c r="I411" s="80">
        <f t="shared" si="147"/>
        <v>0</v>
      </c>
      <c r="J411" s="80">
        <f t="shared" si="148"/>
        <v>0</v>
      </c>
      <c r="K411" s="6">
        <f t="shared" si="156"/>
        <v>0</v>
      </c>
      <c r="L411" s="7">
        <v>0</v>
      </c>
      <c r="M411" s="7">
        <f t="shared" si="157"/>
        <v>0</v>
      </c>
      <c r="N411" s="7">
        <f t="shared" si="158"/>
        <v>0</v>
      </c>
      <c r="O411" s="7">
        <f t="shared" si="159"/>
        <v>0</v>
      </c>
      <c r="P411" s="7">
        <f t="shared" si="160"/>
        <v>0</v>
      </c>
      <c r="Q411" s="6">
        <f t="shared" si="162"/>
        <v>0</v>
      </c>
      <c r="R411" s="7">
        <f t="shared" si="163"/>
        <v>0</v>
      </c>
      <c r="S411" s="2">
        <f t="shared" si="149"/>
        <v>0</v>
      </c>
      <c r="T411" s="80">
        <f t="shared" si="150"/>
        <v>0</v>
      </c>
      <c r="U411" s="79">
        <f t="shared" si="151"/>
        <v>0</v>
      </c>
      <c r="V411" s="80">
        <f t="shared" si="152"/>
        <v>0</v>
      </c>
      <c r="W411" s="80">
        <f t="shared" si="153"/>
        <v>0</v>
      </c>
      <c r="X411">
        <f t="shared" si="164"/>
        <v>0</v>
      </c>
      <c r="Y411" s="35">
        <f t="shared" si="154"/>
        <v>0</v>
      </c>
      <c r="Z411" s="35">
        <f t="shared" si="165"/>
        <v>0</v>
      </c>
      <c r="AA411" s="42">
        <f t="shared" si="166"/>
        <v>0</v>
      </c>
      <c r="AB411" s="42">
        <f t="shared" si="167"/>
        <v>0</v>
      </c>
    </row>
    <row r="412" spans="2:28" x14ac:dyDescent="0.25">
      <c r="B412">
        <v>410</v>
      </c>
      <c r="C412" s="35">
        <f t="shared" si="161"/>
        <v>0</v>
      </c>
      <c r="D412" s="46">
        <f>IF(AB411&gt;0,ROUND(PMT(EvalSheet!$F$92/12,EvalSheet!$F$96*12,-C412),5),0)</f>
        <v>0</v>
      </c>
      <c r="E412" s="6">
        <f t="shared" si="155"/>
        <v>0</v>
      </c>
      <c r="F412" s="2">
        <f t="shared" si="144"/>
        <v>0</v>
      </c>
      <c r="G412" s="80">
        <f t="shared" si="145"/>
        <v>0</v>
      </c>
      <c r="H412" s="79">
        <f t="shared" si="146"/>
        <v>0</v>
      </c>
      <c r="I412" s="80">
        <f t="shared" si="147"/>
        <v>0</v>
      </c>
      <c r="J412" s="80">
        <f t="shared" si="148"/>
        <v>0</v>
      </c>
      <c r="K412" s="6">
        <f t="shared" si="156"/>
        <v>0</v>
      </c>
      <c r="L412" s="7">
        <v>0</v>
      </c>
      <c r="M412" s="7">
        <f t="shared" si="157"/>
        <v>0</v>
      </c>
      <c r="N412" s="7">
        <f t="shared" si="158"/>
        <v>0</v>
      </c>
      <c r="O412" s="7">
        <f t="shared" si="159"/>
        <v>0</v>
      </c>
      <c r="P412" s="7">
        <f t="shared" si="160"/>
        <v>0</v>
      </c>
      <c r="Q412" s="6">
        <f t="shared" si="162"/>
        <v>0</v>
      </c>
      <c r="R412" s="7">
        <f t="shared" si="163"/>
        <v>0</v>
      </c>
      <c r="S412" s="2">
        <f t="shared" si="149"/>
        <v>0</v>
      </c>
      <c r="T412" s="80">
        <f t="shared" si="150"/>
        <v>0</v>
      </c>
      <c r="U412" s="79">
        <f t="shared" si="151"/>
        <v>0</v>
      </c>
      <c r="V412" s="80">
        <f t="shared" si="152"/>
        <v>0</v>
      </c>
      <c r="W412" s="80">
        <f t="shared" si="153"/>
        <v>0</v>
      </c>
      <c r="X412">
        <f t="shared" si="164"/>
        <v>0</v>
      </c>
      <c r="Y412" s="35">
        <f t="shared" si="154"/>
        <v>0</v>
      </c>
      <c r="Z412" s="35">
        <f t="shared" si="165"/>
        <v>0</v>
      </c>
      <c r="AA412" s="42">
        <f t="shared" si="166"/>
        <v>0</v>
      </c>
      <c r="AB412" s="42">
        <f t="shared" si="167"/>
        <v>0</v>
      </c>
    </row>
    <row r="413" spans="2:28" x14ac:dyDescent="0.25">
      <c r="B413">
        <v>411</v>
      </c>
      <c r="C413" s="35">
        <f t="shared" si="161"/>
        <v>0</v>
      </c>
      <c r="D413" s="46">
        <f>IF(AB412&gt;0,ROUND(PMT(EvalSheet!$F$92/12,EvalSheet!$F$96*12,-C413),5),0)</f>
        <v>0</v>
      </c>
      <c r="E413" s="6">
        <f t="shared" si="155"/>
        <v>0</v>
      </c>
      <c r="F413" s="2">
        <f t="shared" si="144"/>
        <v>0</v>
      </c>
      <c r="G413" s="80">
        <f t="shared" si="145"/>
        <v>0</v>
      </c>
      <c r="H413" s="79">
        <f t="shared" si="146"/>
        <v>0</v>
      </c>
      <c r="I413" s="80">
        <f t="shared" si="147"/>
        <v>0</v>
      </c>
      <c r="J413" s="80">
        <f t="shared" si="148"/>
        <v>0</v>
      </c>
      <c r="K413" s="6">
        <f t="shared" si="156"/>
        <v>0</v>
      </c>
      <c r="L413" s="7">
        <v>0</v>
      </c>
      <c r="M413" s="7">
        <f t="shared" si="157"/>
        <v>0</v>
      </c>
      <c r="N413" s="7">
        <f t="shared" si="158"/>
        <v>0</v>
      </c>
      <c r="O413" s="7">
        <f t="shared" si="159"/>
        <v>0</v>
      </c>
      <c r="P413" s="7">
        <f t="shared" si="160"/>
        <v>0</v>
      </c>
      <c r="Q413" s="6">
        <f t="shared" si="162"/>
        <v>0</v>
      </c>
      <c r="R413" s="7">
        <f t="shared" si="163"/>
        <v>0</v>
      </c>
      <c r="S413" s="2">
        <f t="shared" si="149"/>
        <v>0</v>
      </c>
      <c r="T413" s="80">
        <f t="shared" si="150"/>
        <v>0</v>
      </c>
      <c r="U413" s="79">
        <f t="shared" si="151"/>
        <v>0</v>
      </c>
      <c r="V413" s="80">
        <f t="shared" si="152"/>
        <v>0</v>
      </c>
      <c r="W413" s="80">
        <f t="shared" si="153"/>
        <v>0</v>
      </c>
      <c r="X413">
        <f t="shared" si="164"/>
        <v>0</v>
      </c>
      <c r="Y413" s="35">
        <f t="shared" si="154"/>
        <v>0</v>
      </c>
      <c r="Z413" s="35">
        <f t="shared" si="165"/>
        <v>0</v>
      </c>
      <c r="AA413" s="42">
        <f t="shared" si="166"/>
        <v>0</v>
      </c>
      <c r="AB413" s="42">
        <f t="shared" si="167"/>
        <v>0</v>
      </c>
    </row>
    <row r="414" spans="2:28" x14ac:dyDescent="0.25">
      <c r="B414">
        <v>412</v>
      </c>
      <c r="C414" s="35">
        <f t="shared" si="161"/>
        <v>0</v>
      </c>
      <c r="D414" s="46">
        <f>IF(AB413&gt;0,ROUND(PMT(EvalSheet!$F$92/12,EvalSheet!$F$96*12,-C414),5),0)</f>
        <v>0</v>
      </c>
      <c r="E414" s="6">
        <f t="shared" si="155"/>
        <v>0</v>
      </c>
      <c r="F414" s="2">
        <f t="shared" si="144"/>
        <v>0</v>
      </c>
      <c r="G414" s="80">
        <f t="shared" si="145"/>
        <v>0</v>
      </c>
      <c r="H414" s="79">
        <f t="shared" si="146"/>
        <v>0</v>
      </c>
      <c r="I414" s="80">
        <f t="shared" si="147"/>
        <v>0</v>
      </c>
      <c r="J414" s="80">
        <f t="shared" si="148"/>
        <v>0</v>
      </c>
      <c r="K414" s="6">
        <f t="shared" si="156"/>
        <v>0</v>
      </c>
      <c r="L414" s="7">
        <v>0</v>
      </c>
      <c r="M414" s="7">
        <f t="shared" si="157"/>
        <v>0</v>
      </c>
      <c r="N414" s="7">
        <f t="shared" si="158"/>
        <v>0</v>
      </c>
      <c r="O414" s="7">
        <f t="shared" si="159"/>
        <v>0</v>
      </c>
      <c r="P414" s="7">
        <f t="shared" si="160"/>
        <v>0</v>
      </c>
      <c r="Q414" s="6">
        <f t="shared" si="162"/>
        <v>0</v>
      </c>
      <c r="R414" s="7">
        <f t="shared" si="163"/>
        <v>0</v>
      </c>
      <c r="S414" s="2">
        <f t="shared" si="149"/>
        <v>0</v>
      </c>
      <c r="T414" s="80">
        <f t="shared" si="150"/>
        <v>0</v>
      </c>
      <c r="U414" s="79">
        <f t="shared" si="151"/>
        <v>0</v>
      </c>
      <c r="V414" s="80">
        <f t="shared" si="152"/>
        <v>0</v>
      </c>
      <c r="W414" s="80">
        <f t="shared" si="153"/>
        <v>0</v>
      </c>
      <c r="X414">
        <f t="shared" si="164"/>
        <v>0</v>
      </c>
      <c r="Y414" s="35">
        <f t="shared" si="154"/>
        <v>0</v>
      </c>
      <c r="Z414" s="35">
        <f t="shared" si="165"/>
        <v>0</v>
      </c>
      <c r="AA414" s="42">
        <f t="shared" si="166"/>
        <v>0</v>
      </c>
      <c r="AB414" s="42">
        <f t="shared" si="167"/>
        <v>0</v>
      </c>
    </row>
    <row r="415" spans="2:28" x14ac:dyDescent="0.25">
      <c r="B415">
        <v>413</v>
      </c>
      <c r="C415" s="35">
        <f t="shared" si="161"/>
        <v>0</v>
      </c>
      <c r="D415" s="46">
        <f>IF(AB414&gt;0,ROUND(PMT(EvalSheet!$F$92/12,EvalSheet!$F$96*12,-C415),5),0)</f>
        <v>0</v>
      </c>
      <c r="E415" s="6">
        <f t="shared" si="155"/>
        <v>0</v>
      </c>
      <c r="F415" s="2">
        <f t="shared" si="144"/>
        <v>0</v>
      </c>
      <c r="G415" s="80">
        <f t="shared" si="145"/>
        <v>0</v>
      </c>
      <c r="H415" s="79">
        <f t="shared" si="146"/>
        <v>0</v>
      </c>
      <c r="I415" s="80">
        <f t="shared" si="147"/>
        <v>0</v>
      </c>
      <c r="J415" s="80">
        <f t="shared" si="148"/>
        <v>0</v>
      </c>
      <c r="K415" s="6">
        <f t="shared" si="156"/>
        <v>0</v>
      </c>
      <c r="L415" s="7">
        <v>0</v>
      </c>
      <c r="M415" s="7">
        <f t="shared" si="157"/>
        <v>0</v>
      </c>
      <c r="N415" s="7">
        <f t="shared" si="158"/>
        <v>0</v>
      </c>
      <c r="O415" s="7">
        <f t="shared" si="159"/>
        <v>0</v>
      </c>
      <c r="P415" s="7">
        <f t="shared" si="160"/>
        <v>0</v>
      </c>
      <c r="Q415" s="6">
        <f t="shared" si="162"/>
        <v>0</v>
      </c>
      <c r="R415" s="7">
        <f t="shared" si="163"/>
        <v>0</v>
      </c>
      <c r="S415" s="2">
        <f t="shared" si="149"/>
        <v>0</v>
      </c>
      <c r="T415" s="80">
        <f t="shared" si="150"/>
        <v>0</v>
      </c>
      <c r="U415" s="79">
        <f t="shared" si="151"/>
        <v>0</v>
      </c>
      <c r="V415" s="80">
        <f t="shared" si="152"/>
        <v>0</v>
      </c>
      <c r="W415" s="80">
        <f t="shared" si="153"/>
        <v>0</v>
      </c>
      <c r="X415">
        <f t="shared" si="164"/>
        <v>0</v>
      </c>
      <c r="Y415" s="35">
        <f t="shared" si="154"/>
        <v>0</v>
      </c>
      <c r="Z415" s="35">
        <f t="shared" si="165"/>
        <v>0</v>
      </c>
      <c r="AA415" s="42">
        <f t="shared" si="166"/>
        <v>0</v>
      </c>
      <c r="AB415" s="42">
        <f t="shared" si="167"/>
        <v>0</v>
      </c>
    </row>
    <row r="416" spans="2:28" x14ac:dyDescent="0.25">
      <c r="B416">
        <v>414</v>
      </c>
      <c r="C416" s="35">
        <f t="shared" si="161"/>
        <v>0</v>
      </c>
      <c r="D416" s="46">
        <f>IF(AB415&gt;0,ROUND(PMT(EvalSheet!$F$92/12,EvalSheet!$F$96*12,-C416),5),0)</f>
        <v>0</v>
      </c>
      <c r="E416" s="6">
        <f t="shared" si="155"/>
        <v>0</v>
      </c>
      <c r="F416" s="2">
        <f t="shared" si="144"/>
        <v>0</v>
      </c>
      <c r="G416" s="80">
        <f t="shared" si="145"/>
        <v>0</v>
      </c>
      <c r="H416" s="79">
        <f t="shared" si="146"/>
        <v>0</v>
      </c>
      <c r="I416" s="80">
        <f t="shared" si="147"/>
        <v>0</v>
      </c>
      <c r="J416" s="80">
        <f t="shared" si="148"/>
        <v>0</v>
      </c>
      <c r="K416" s="6">
        <f t="shared" si="156"/>
        <v>0</v>
      </c>
      <c r="L416" s="7">
        <v>0</v>
      </c>
      <c r="M416" s="7">
        <f t="shared" si="157"/>
        <v>0</v>
      </c>
      <c r="N416" s="7">
        <f t="shared" si="158"/>
        <v>0</v>
      </c>
      <c r="O416" s="7">
        <f t="shared" si="159"/>
        <v>0</v>
      </c>
      <c r="P416" s="7">
        <f t="shared" si="160"/>
        <v>0</v>
      </c>
      <c r="Q416" s="6">
        <f t="shared" si="162"/>
        <v>0</v>
      </c>
      <c r="R416" s="7">
        <f t="shared" si="163"/>
        <v>0</v>
      </c>
      <c r="S416" s="2">
        <f t="shared" si="149"/>
        <v>0</v>
      </c>
      <c r="T416" s="80">
        <f t="shared" si="150"/>
        <v>0</v>
      </c>
      <c r="U416" s="79">
        <f t="shared" si="151"/>
        <v>0</v>
      </c>
      <c r="V416" s="80">
        <f t="shared" si="152"/>
        <v>0</v>
      </c>
      <c r="W416" s="80">
        <f t="shared" si="153"/>
        <v>0</v>
      </c>
      <c r="X416">
        <f t="shared" si="164"/>
        <v>0</v>
      </c>
      <c r="Y416" s="35">
        <f t="shared" si="154"/>
        <v>0</v>
      </c>
      <c r="Z416" s="35">
        <f t="shared" si="165"/>
        <v>0</v>
      </c>
      <c r="AA416" s="42">
        <f t="shared" si="166"/>
        <v>0</v>
      </c>
      <c r="AB416" s="42">
        <f t="shared" si="167"/>
        <v>0</v>
      </c>
    </row>
    <row r="417" spans="2:28" x14ac:dyDescent="0.25">
      <c r="B417">
        <v>415</v>
      </c>
      <c r="C417" s="35">
        <f t="shared" si="161"/>
        <v>0</v>
      </c>
      <c r="D417" s="46">
        <f>IF(AB416&gt;0,ROUND(PMT(EvalSheet!$F$92/12,EvalSheet!$F$96*12,-C417),5),0)</f>
        <v>0</v>
      </c>
      <c r="E417" s="6">
        <f t="shared" si="155"/>
        <v>0</v>
      </c>
      <c r="F417" s="2">
        <f t="shared" si="144"/>
        <v>0</v>
      </c>
      <c r="G417" s="80">
        <f t="shared" si="145"/>
        <v>0</v>
      </c>
      <c r="H417" s="79">
        <f t="shared" si="146"/>
        <v>0</v>
      </c>
      <c r="I417" s="80">
        <f t="shared" si="147"/>
        <v>0</v>
      </c>
      <c r="J417" s="80">
        <f t="shared" si="148"/>
        <v>0</v>
      </c>
      <c r="K417" s="6">
        <f t="shared" si="156"/>
        <v>0</v>
      </c>
      <c r="L417" s="7">
        <v>0</v>
      </c>
      <c r="M417" s="7">
        <f t="shared" si="157"/>
        <v>0</v>
      </c>
      <c r="N417" s="7">
        <f t="shared" si="158"/>
        <v>0</v>
      </c>
      <c r="O417" s="7">
        <f t="shared" si="159"/>
        <v>0</v>
      </c>
      <c r="P417" s="7">
        <f t="shared" si="160"/>
        <v>0</v>
      </c>
      <c r="Q417" s="6">
        <f t="shared" si="162"/>
        <v>0</v>
      </c>
      <c r="R417" s="7">
        <f t="shared" si="163"/>
        <v>0</v>
      </c>
      <c r="S417" s="2">
        <f t="shared" si="149"/>
        <v>0</v>
      </c>
      <c r="T417" s="80">
        <f t="shared" si="150"/>
        <v>0</v>
      </c>
      <c r="U417" s="79">
        <f t="shared" si="151"/>
        <v>0</v>
      </c>
      <c r="V417" s="80">
        <f t="shared" si="152"/>
        <v>0</v>
      </c>
      <c r="W417" s="80">
        <f t="shared" si="153"/>
        <v>0</v>
      </c>
      <c r="X417">
        <f t="shared" si="164"/>
        <v>0</v>
      </c>
      <c r="Y417" s="35">
        <f t="shared" si="154"/>
        <v>0</v>
      </c>
      <c r="Z417" s="35">
        <f t="shared" si="165"/>
        <v>0</v>
      </c>
      <c r="AA417" s="42">
        <f t="shared" si="166"/>
        <v>0</v>
      </c>
      <c r="AB417" s="42">
        <f t="shared" si="167"/>
        <v>0</v>
      </c>
    </row>
    <row r="418" spans="2:28" x14ac:dyDescent="0.25">
      <c r="B418">
        <v>416</v>
      </c>
      <c r="C418" s="35">
        <f t="shared" si="161"/>
        <v>0</v>
      </c>
      <c r="D418" s="46">
        <f>IF(AB417&gt;0,ROUND(PMT(EvalSheet!$F$92/12,EvalSheet!$F$96*12,-C418),5),0)</f>
        <v>0</v>
      </c>
      <c r="E418" s="6">
        <f t="shared" si="155"/>
        <v>0</v>
      </c>
      <c r="F418" s="2">
        <f t="shared" si="144"/>
        <v>0</v>
      </c>
      <c r="G418" s="80">
        <f t="shared" si="145"/>
        <v>0</v>
      </c>
      <c r="H418" s="79">
        <f t="shared" si="146"/>
        <v>0</v>
      </c>
      <c r="I418" s="80">
        <f t="shared" si="147"/>
        <v>0</v>
      </c>
      <c r="J418" s="80">
        <f t="shared" si="148"/>
        <v>0</v>
      </c>
      <c r="K418" s="6">
        <f t="shared" si="156"/>
        <v>0</v>
      </c>
      <c r="L418" s="7">
        <v>0</v>
      </c>
      <c r="M418" s="7">
        <f t="shared" si="157"/>
        <v>0</v>
      </c>
      <c r="N418" s="7">
        <f t="shared" si="158"/>
        <v>0</v>
      </c>
      <c r="O418" s="7">
        <f t="shared" si="159"/>
        <v>0</v>
      </c>
      <c r="P418" s="7">
        <f t="shared" si="160"/>
        <v>0</v>
      </c>
      <c r="Q418" s="6">
        <f t="shared" si="162"/>
        <v>0</v>
      </c>
      <c r="R418" s="7">
        <f t="shared" si="163"/>
        <v>0</v>
      </c>
      <c r="S418" s="2">
        <f t="shared" si="149"/>
        <v>0</v>
      </c>
      <c r="T418" s="80">
        <f t="shared" si="150"/>
        <v>0</v>
      </c>
      <c r="U418" s="79">
        <f t="shared" si="151"/>
        <v>0</v>
      </c>
      <c r="V418" s="80">
        <f t="shared" si="152"/>
        <v>0</v>
      </c>
      <c r="W418" s="80">
        <f t="shared" si="153"/>
        <v>0</v>
      </c>
      <c r="X418">
        <f t="shared" si="164"/>
        <v>0</v>
      </c>
      <c r="Y418" s="35">
        <f t="shared" si="154"/>
        <v>0</v>
      </c>
      <c r="Z418" s="35">
        <f t="shared" si="165"/>
        <v>0</v>
      </c>
      <c r="AA418" s="42">
        <f t="shared" si="166"/>
        <v>0</v>
      </c>
      <c r="AB418" s="42">
        <f t="shared" si="167"/>
        <v>0</v>
      </c>
    </row>
    <row r="419" spans="2:28" x14ac:dyDescent="0.25">
      <c r="B419">
        <v>417</v>
      </c>
      <c r="C419" s="35">
        <f t="shared" si="161"/>
        <v>0</v>
      </c>
      <c r="D419" s="46">
        <f>IF(AB418&gt;0,ROUND(PMT(EvalSheet!$F$92/12,EvalSheet!$F$96*12,-C419),5),0)</f>
        <v>0</v>
      </c>
      <c r="E419" s="6">
        <f t="shared" si="155"/>
        <v>0</v>
      </c>
      <c r="F419" s="2">
        <f t="shared" si="144"/>
        <v>0</v>
      </c>
      <c r="G419" s="80">
        <f t="shared" si="145"/>
        <v>0</v>
      </c>
      <c r="H419" s="79">
        <f t="shared" si="146"/>
        <v>0</v>
      </c>
      <c r="I419" s="80">
        <f t="shared" si="147"/>
        <v>0</v>
      </c>
      <c r="J419" s="80">
        <f t="shared" si="148"/>
        <v>0</v>
      </c>
      <c r="K419" s="6">
        <f t="shared" si="156"/>
        <v>0</v>
      </c>
      <c r="L419" s="7">
        <v>0</v>
      </c>
      <c r="M419" s="7">
        <f t="shared" si="157"/>
        <v>0</v>
      </c>
      <c r="N419" s="7">
        <f t="shared" si="158"/>
        <v>0</v>
      </c>
      <c r="O419" s="7">
        <f t="shared" si="159"/>
        <v>0</v>
      </c>
      <c r="P419" s="7">
        <f t="shared" si="160"/>
        <v>0</v>
      </c>
      <c r="Q419" s="6">
        <f t="shared" si="162"/>
        <v>0</v>
      </c>
      <c r="R419" s="7">
        <f t="shared" si="163"/>
        <v>0</v>
      </c>
      <c r="S419" s="2">
        <f t="shared" si="149"/>
        <v>0</v>
      </c>
      <c r="T419" s="80">
        <f t="shared" si="150"/>
        <v>0</v>
      </c>
      <c r="U419" s="79">
        <f t="shared" si="151"/>
        <v>0</v>
      </c>
      <c r="V419" s="80">
        <f t="shared" si="152"/>
        <v>0</v>
      </c>
      <c r="W419" s="80">
        <f t="shared" si="153"/>
        <v>0</v>
      </c>
      <c r="X419">
        <f t="shared" si="164"/>
        <v>0</v>
      </c>
      <c r="Y419" s="35">
        <f t="shared" si="154"/>
        <v>0</v>
      </c>
      <c r="Z419" s="35">
        <f t="shared" si="165"/>
        <v>0</v>
      </c>
      <c r="AA419" s="42">
        <f t="shared" si="166"/>
        <v>0</v>
      </c>
      <c r="AB419" s="42">
        <f t="shared" si="167"/>
        <v>0</v>
      </c>
    </row>
    <row r="420" spans="2:28" x14ac:dyDescent="0.25">
      <c r="B420">
        <v>418</v>
      </c>
      <c r="C420" s="35">
        <f t="shared" si="161"/>
        <v>0</v>
      </c>
      <c r="D420" s="46">
        <f>IF(AB419&gt;0,ROUND(PMT(EvalSheet!$F$92/12,EvalSheet!$F$96*12,-C420),5),0)</f>
        <v>0</v>
      </c>
      <c r="E420" s="6">
        <f t="shared" si="155"/>
        <v>0</v>
      </c>
      <c r="F420" s="2">
        <f t="shared" si="144"/>
        <v>0</v>
      </c>
      <c r="G420" s="80">
        <f t="shared" si="145"/>
        <v>0</v>
      </c>
      <c r="H420" s="79">
        <f t="shared" si="146"/>
        <v>0</v>
      </c>
      <c r="I420" s="80">
        <f t="shared" si="147"/>
        <v>0</v>
      </c>
      <c r="J420" s="80">
        <f t="shared" si="148"/>
        <v>0</v>
      </c>
      <c r="K420" s="6">
        <f t="shared" si="156"/>
        <v>0</v>
      </c>
      <c r="L420" s="7">
        <v>0</v>
      </c>
      <c r="M420" s="7">
        <f t="shared" si="157"/>
        <v>0</v>
      </c>
      <c r="N420" s="7">
        <f t="shared" si="158"/>
        <v>0</v>
      </c>
      <c r="O420" s="7">
        <f t="shared" si="159"/>
        <v>0</v>
      </c>
      <c r="P420" s="7">
        <f t="shared" si="160"/>
        <v>0</v>
      </c>
      <c r="Q420" s="6">
        <f t="shared" si="162"/>
        <v>0</v>
      </c>
      <c r="R420" s="7">
        <f t="shared" si="163"/>
        <v>0</v>
      </c>
      <c r="S420" s="2">
        <f t="shared" si="149"/>
        <v>0</v>
      </c>
      <c r="T420" s="80">
        <f t="shared" si="150"/>
        <v>0</v>
      </c>
      <c r="U420" s="79">
        <f t="shared" si="151"/>
        <v>0</v>
      </c>
      <c r="V420" s="80">
        <f t="shared" si="152"/>
        <v>0</v>
      </c>
      <c r="W420" s="80">
        <f t="shared" si="153"/>
        <v>0</v>
      </c>
      <c r="X420">
        <f t="shared" si="164"/>
        <v>0</v>
      </c>
      <c r="Y420" s="35">
        <f t="shared" si="154"/>
        <v>0</v>
      </c>
      <c r="Z420" s="35">
        <f t="shared" si="165"/>
        <v>0</v>
      </c>
      <c r="AA420" s="42">
        <f t="shared" si="166"/>
        <v>0</v>
      </c>
      <c r="AB420" s="42">
        <f t="shared" si="167"/>
        <v>0</v>
      </c>
    </row>
    <row r="421" spans="2:28" x14ac:dyDescent="0.25">
      <c r="B421">
        <v>419</v>
      </c>
      <c r="C421" s="35">
        <f t="shared" si="161"/>
        <v>0</v>
      </c>
      <c r="D421" s="46">
        <f>IF(AB420&gt;0,ROUND(PMT(EvalSheet!$F$92/12,EvalSheet!$F$96*12,-C421),5),0)</f>
        <v>0</v>
      </c>
      <c r="E421" s="6">
        <f t="shared" si="155"/>
        <v>0</v>
      </c>
      <c r="F421" s="2">
        <f t="shared" si="144"/>
        <v>0</v>
      </c>
      <c r="G421" s="80">
        <f t="shared" si="145"/>
        <v>0</v>
      </c>
      <c r="H421" s="79">
        <f t="shared" si="146"/>
        <v>0</v>
      </c>
      <c r="I421" s="80">
        <f t="shared" si="147"/>
        <v>0</v>
      </c>
      <c r="J421" s="80">
        <f t="shared" si="148"/>
        <v>0</v>
      </c>
      <c r="K421" s="6">
        <f t="shared" si="156"/>
        <v>0</v>
      </c>
      <c r="L421" s="7">
        <v>0</v>
      </c>
      <c r="M421" s="7">
        <f t="shared" si="157"/>
        <v>0</v>
      </c>
      <c r="N421" s="7">
        <f t="shared" si="158"/>
        <v>0</v>
      </c>
      <c r="O421" s="7">
        <f t="shared" si="159"/>
        <v>0</v>
      </c>
      <c r="P421" s="7">
        <f t="shared" si="160"/>
        <v>0</v>
      </c>
      <c r="Q421" s="6">
        <f t="shared" si="162"/>
        <v>0</v>
      </c>
      <c r="R421" s="7">
        <f t="shared" si="163"/>
        <v>0</v>
      </c>
      <c r="S421" s="2">
        <f t="shared" si="149"/>
        <v>0</v>
      </c>
      <c r="T421" s="80">
        <f t="shared" si="150"/>
        <v>0</v>
      </c>
      <c r="U421" s="79">
        <f t="shared" si="151"/>
        <v>0</v>
      </c>
      <c r="V421" s="80">
        <f t="shared" si="152"/>
        <v>0</v>
      </c>
      <c r="W421" s="80">
        <f t="shared" si="153"/>
        <v>0</v>
      </c>
      <c r="X421">
        <f t="shared" si="164"/>
        <v>0</v>
      </c>
      <c r="Y421" s="35">
        <f t="shared" si="154"/>
        <v>0</v>
      </c>
      <c r="Z421" s="35">
        <f t="shared" si="165"/>
        <v>0</v>
      </c>
      <c r="AA421" s="42">
        <f t="shared" si="166"/>
        <v>0</v>
      </c>
      <c r="AB421" s="42">
        <f t="shared" si="167"/>
        <v>0</v>
      </c>
    </row>
    <row r="422" spans="2:28" x14ac:dyDescent="0.25">
      <c r="B422">
        <v>420</v>
      </c>
      <c r="C422" s="35">
        <f t="shared" si="161"/>
        <v>0</v>
      </c>
      <c r="D422" s="46">
        <f>IF(AB421&gt;0,ROUND(PMT(EvalSheet!$F$92/12,EvalSheet!$F$96*12,-C422),5),0)</f>
        <v>0</v>
      </c>
      <c r="E422" s="6">
        <f t="shared" si="155"/>
        <v>0</v>
      </c>
      <c r="F422" s="2">
        <f t="shared" si="144"/>
        <v>0</v>
      </c>
      <c r="G422" s="80">
        <f t="shared" si="145"/>
        <v>0</v>
      </c>
      <c r="H422" s="79">
        <f t="shared" si="146"/>
        <v>0</v>
      </c>
      <c r="I422" s="80">
        <f t="shared" si="147"/>
        <v>0</v>
      </c>
      <c r="J422" s="80">
        <f t="shared" si="148"/>
        <v>0</v>
      </c>
      <c r="K422" s="6">
        <f t="shared" si="156"/>
        <v>0</v>
      </c>
      <c r="L422" s="7">
        <v>0</v>
      </c>
      <c r="M422" s="7">
        <f t="shared" si="157"/>
        <v>0</v>
      </c>
      <c r="N422" s="7">
        <f t="shared" si="158"/>
        <v>0</v>
      </c>
      <c r="O422" s="7">
        <f t="shared" si="159"/>
        <v>0</v>
      </c>
      <c r="P422" s="7">
        <f t="shared" si="160"/>
        <v>0</v>
      </c>
      <c r="Q422" s="6">
        <f t="shared" si="162"/>
        <v>0</v>
      </c>
      <c r="R422" s="7">
        <f t="shared" si="163"/>
        <v>0</v>
      </c>
      <c r="S422" s="2">
        <f t="shared" si="149"/>
        <v>0</v>
      </c>
      <c r="T422" s="80">
        <f t="shared" si="150"/>
        <v>0</v>
      </c>
      <c r="U422" s="79">
        <f t="shared" si="151"/>
        <v>0</v>
      </c>
      <c r="V422" s="80">
        <f t="shared" si="152"/>
        <v>0</v>
      </c>
      <c r="W422" s="80">
        <f t="shared" si="153"/>
        <v>0</v>
      </c>
      <c r="X422">
        <f t="shared" si="164"/>
        <v>0</v>
      </c>
      <c r="Y422" s="35">
        <f t="shared" si="154"/>
        <v>0</v>
      </c>
      <c r="Z422" s="35">
        <f t="shared" si="165"/>
        <v>0</v>
      </c>
      <c r="AA422" s="42">
        <f t="shared" si="166"/>
        <v>0</v>
      </c>
      <c r="AB422" s="42">
        <f t="shared" si="167"/>
        <v>0</v>
      </c>
    </row>
    <row r="423" spans="2:28" x14ac:dyDescent="0.25">
      <c r="B423">
        <v>421</v>
      </c>
      <c r="C423" s="35">
        <f t="shared" si="161"/>
        <v>0</v>
      </c>
      <c r="D423" s="46">
        <f>IF(AB422&gt;0,ROUND(PMT(EvalSheet!$F$92/12,EvalSheet!$F$96*12,-C423),5),0)</f>
        <v>0</v>
      </c>
      <c r="E423" s="6">
        <f t="shared" si="155"/>
        <v>0</v>
      </c>
      <c r="F423" s="2">
        <f t="shared" si="144"/>
        <v>0</v>
      </c>
      <c r="G423" s="80">
        <f t="shared" si="145"/>
        <v>0</v>
      </c>
      <c r="H423" s="79">
        <f t="shared" si="146"/>
        <v>0</v>
      </c>
      <c r="I423" s="80">
        <f t="shared" si="147"/>
        <v>0</v>
      </c>
      <c r="J423" s="80">
        <f t="shared" si="148"/>
        <v>0</v>
      </c>
      <c r="K423" s="6">
        <f t="shared" si="156"/>
        <v>0</v>
      </c>
      <c r="L423" s="7">
        <v>0</v>
      </c>
      <c r="M423" s="7">
        <f t="shared" si="157"/>
        <v>0</v>
      </c>
      <c r="N423" s="7">
        <f t="shared" si="158"/>
        <v>0</v>
      </c>
      <c r="O423" s="7">
        <f t="shared" si="159"/>
        <v>0</v>
      </c>
      <c r="P423" s="7">
        <f t="shared" si="160"/>
        <v>0</v>
      </c>
      <c r="Q423" s="6">
        <f t="shared" si="162"/>
        <v>0</v>
      </c>
      <c r="R423" s="7">
        <f t="shared" si="163"/>
        <v>0</v>
      </c>
      <c r="S423" s="2">
        <f t="shared" si="149"/>
        <v>0</v>
      </c>
      <c r="T423" s="80">
        <f t="shared" si="150"/>
        <v>0</v>
      </c>
      <c r="U423" s="79">
        <f t="shared" si="151"/>
        <v>0</v>
      </c>
      <c r="V423" s="80">
        <f t="shared" si="152"/>
        <v>0</v>
      </c>
      <c r="W423" s="80">
        <f t="shared" si="153"/>
        <v>0</v>
      </c>
      <c r="X423">
        <f t="shared" si="164"/>
        <v>0</v>
      </c>
      <c r="Y423" s="35">
        <f t="shared" si="154"/>
        <v>0</v>
      </c>
      <c r="Z423" s="35">
        <f t="shared" si="165"/>
        <v>0</v>
      </c>
      <c r="AA423" s="42">
        <f t="shared" si="166"/>
        <v>0</v>
      </c>
      <c r="AB423" s="42">
        <f t="shared" si="167"/>
        <v>0</v>
      </c>
    </row>
    <row r="424" spans="2:28" x14ac:dyDescent="0.25">
      <c r="B424">
        <v>422</v>
      </c>
      <c r="C424" s="35">
        <f t="shared" si="161"/>
        <v>0</v>
      </c>
      <c r="D424" s="46">
        <f>IF(AB423&gt;0,ROUND(PMT(EvalSheet!$F$92/12,EvalSheet!$F$96*12,-C424),5),0)</f>
        <v>0</v>
      </c>
      <c r="E424" s="6">
        <f t="shared" si="155"/>
        <v>0</v>
      </c>
      <c r="F424" s="2">
        <f t="shared" si="144"/>
        <v>0</v>
      </c>
      <c r="G424" s="80">
        <f t="shared" si="145"/>
        <v>0</v>
      </c>
      <c r="H424" s="79">
        <f t="shared" si="146"/>
        <v>0</v>
      </c>
      <c r="I424" s="80">
        <f t="shared" si="147"/>
        <v>0</v>
      </c>
      <c r="J424" s="80">
        <f t="shared" si="148"/>
        <v>0</v>
      </c>
      <c r="K424" s="6">
        <f t="shared" si="156"/>
        <v>0</v>
      </c>
      <c r="L424" s="7">
        <v>0</v>
      </c>
      <c r="M424" s="7">
        <f t="shared" si="157"/>
        <v>0</v>
      </c>
      <c r="N424" s="7">
        <f t="shared" si="158"/>
        <v>0</v>
      </c>
      <c r="O424" s="7">
        <f t="shared" si="159"/>
        <v>0</v>
      </c>
      <c r="P424" s="7">
        <f t="shared" si="160"/>
        <v>0</v>
      </c>
      <c r="Q424" s="6">
        <f t="shared" si="162"/>
        <v>0</v>
      </c>
      <c r="R424" s="7">
        <f t="shared" si="163"/>
        <v>0</v>
      </c>
      <c r="S424" s="2">
        <f t="shared" si="149"/>
        <v>0</v>
      </c>
      <c r="T424" s="80">
        <f t="shared" si="150"/>
        <v>0</v>
      </c>
      <c r="U424" s="79">
        <f t="shared" si="151"/>
        <v>0</v>
      </c>
      <c r="V424" s="80">
        <f t="shared" si="152"/>
        <v>0</v>
      </c>
      <c r="W424" s="80">
        <f t="shared" si="153"/>
        <v>0</v>
      </c>
      <c r="X424">
        <f t="shared" si="164"/>
        <v>0</v>
      </c>
      <c r="Y424" s="35">
        <f t="shared" si="154"/>
        <v>0</v>
      </c>
      <c r="Z424" s="35">
        <f t="shared" si="165"/>
        <v>0</v>
      </c>
      <c r="AA424" s="42">
        <f t="shared" si="166"/>
        <v>0</v>
      </c>
      <c r="AB424" s="42">
        <f t="shared" si="167"/>
        <v>0</v>
      </c>
    </row>
    <row r="425" spans="2:28" x14ac:dyDescent="0.25">
      <c r="B425">
        <v>423</v>
      </c>
      <c r="C425" s="35">
        <f t="shared" si="161"/>
        <v>0</v>
      </c>
      <c r="D425" s="46">
        <f>IF(AB424&gt;0,ROUND(PMT(EvalSheet!$F$92/12,EvalSheet!$F$96*12,-C425),5),0)</f>
        <v>0</v>
      </c>
      <c r="E425" s="6">
        <f t="shared" si="155"/>
        <v>0</v>
      </c>
      <c r="F425" s="2">
        <f t="shared" si="144"/>
        <v>0</v>
      </c>
      <c r="G425" s="80">
        <f t="shared" si="145"/>
        <v>0</v>
      </c>
      <c r="H425" s="79">
        <f t="shared" si="146"/>
        <v>0</v>
      </c>
      <c r="I425" s="80">
        <f t="shared" si="147"/>
        <v>0</v>
      </c>
      <c r="J425" s="80">
        <f t="shared" si="148"/>
        <v>0</v>
      </c>
      <c r="K425" s="6">
        <f t="shared" si="156"/>
        <v>0</v>
      </c>
      <c r="L425" s="7">
        <v>0</v>
      </c>
      <c r="M425" s="7">
        <f t="shared" si="157"/>
        <v>0</v>
      </c>
      <c r="N425" s="7">
        <f t="shared" si="158"/>
        <v>0</v>
      </c>
      <c r="O425" s="7">
        <f t="shared" si="159"/>
        <v>0</v>
      </c>
      <c r="P425" s="7">
        <f t="shared" si="160"/>
        <v>0</v>
      </c>
      <c r="Q425" s="6">
        <f t="shared" si="162"/>
        <v>0</v>
      </c>
      <c r="R425" s="7">
        <f t="shared" si="163"/>
        <v>0</v>
      </c>
      <c r="S425" s="2">
        <f t="shared" si="149"/>
        <v>0</v>
      </c>
      <c r="T425" s="80">
        <f t="shared" si="150"/>
        <v>0</v>
      </c>
      <c r="U425" s="79">
        <f t="shared" si="151"/>
        <v>0</v>
      </c>
      <c r="V425" s="80">
        <f t="shared" si="152"/>
        <v>0</v>
      </c>
      <c r="W425" s="80">
        <f t="shared" si="153"/>
        <v>0</v>
      </c>
      <c r="X425">
        <f t="shared" si="164"/>
        <v>0</v>
      </c>
      <c r="Y425" s="35">
        <f t="shared" si="154"/>
        <v>0</v>
      </c>
      <c r="Z425" s="35">
        <f t="shared" si="165"/>
        <v>0</v>
      </c>
      <c r="AA425" s="42">
        <f t="shared" si="166"/>
        <v>0</v>
      </c>
      <c r="AB425" s="42">
        <f t="shared" si="167"/>
        <v>0</v>
      </c>
    </row>
    <row r="426" spans="2:28" x14ac:dyDescent="0.25">
      <c r="B426">
        <v>424</v>
      </c>
      <c r="C426" s="35">
        <f t="shared" si="161"/>
        <v>0</v>
      </c>
      <c r="D426" s="46">
        <f>IF(AB425&gt;0,ROUND(PMT(EvalSheet!$F$92/12,EvalSheet!$F$96*12,-C426),5),0)</f>
        <v>0</v>
      </c>
      <c r="E426" s="6">
        <f t="shared" si="155"/>
        <v>0</v>
      </c>
      <c r="F426" s="2">
        <f t="shared" si="144"/>
        <v>0</v>
      </c>
      <c r="G426" s="80">
        <f t="shared" si="145"/>
        <v>0</v>
      </c>
      <c r="H426" s="79">
        <f t="shared" si="146"/>
        <v>0</v>
      </c>
      <c r="I426" s="80">
        <f t="shared" si="147"/>
        <v>0</v>
      </c>
      <c r="J426" s="80">
        <f t="shared" si="148"/>
        <v>0</v>
      </c>
      <c r="K426" s="6">
        <f t="shared" si="156"/>
        <v>0</v>
      </c>
      <c r="L426" s="7">
        <v>0</v>
      </c>
      <c r="M426" s="7">
        <f t="shared" si="157"/>
        <v>0</v>
      </c>
      <c r="N426" s="7">
        <f t="shared" si="158"/>
        <v>0</v>
      </c>
      <c r="O426" s="7">
        <f t="shared" si="159"/>
        <v>0</v>
      </c>
      <c r="P426" s="7">
        <f t="shared" si="160"/>
        <v>0</v>
      </c>
      <c r="Q426" s="6">
        <f t="shared" si="162"/>
        <v>0</v>
      </c>
      <c r="R426" s="7">
        <f t="shared" si="163"/>
        <v>0</v>
      </c>
      <c r="S426" s="2">
        <f t="shared" si="149"/>
        <v>0</v>
      </c>
      <c r="T426" s="80">
        <f t="shared" si="150"/>
        <v>0</v>
      </c>
      <c r="U426" s="79">
        <f t="shared" si="151"/>
        <v>0</v>
      </c>
      <c r="V426" s="80">
        <f t="shared" si="152"/>
        <v>0</v>
      </c>
      <c r="W426" s="80">
        <f t="shared" si="153"/>
        <v>0</v>
      </c>
      <c r="X426">
        <f t="shared" si="164"/>
        <v>0</v>
      </c>
      <c r="Y426" s="35">
        <f t="shared" si="154"/>
        <v>0</v>
      </c>
      <c r="Z426" s="35">
        <f t="shared" si="165"/>
        <v>0</v>
      </c>
      <c r="AA426" s="42">
        <f t="shared" si="166"/>
        <v>0</v>
      </c>
      <c r="AB426" s="42">
        <f t="shared" si="167"/>
        <v>0</v>
      </c>
    </row>
    <row r="427" spans="2:28" x14ac:dyDescent="0.25">
      <c r="B427">
        <v>425</v>
      </c>
      <c r="C427" s="35">
        <f t="shared" si="161"/>
        <v>0</v>
      </c>
      <c r="D427" s="46">
        <f>IF(AB426&gt;0,ROUND(PMT(EvalSheet!$F$92/12,EvalSheet!$F$96*12,-C427),5),0)</f>
        <v>0</v>
      </c>
      <c r="E427" s="6">
        <f t="shared" si="155"/>
        <v>0</v>
      </c>
      <c r="F427" s="2">
        <f t="shared" si="144"/>
        <v>0</v>
      </c>
      <c r="G427" s="80">
        <f t="shared" si="145"/>
        <v>0</v>
      </c>
      <c r="H427" s="79">
        <f t="shared" si="146"/>
        <v>0</v>
      </c>
      <c r="I427" s="80">
        <f t="shared" si="147"/>
        <v>0</v>
      </c>
      <c r="J427" s="80">
        <f t="shared" si="148"/>
        <v>0</v>
      </c>
      <c r="K427" s="6">
        <f t="shared" si="156"/>
        <v>0</v>
      </c>
      <c r="L427" s="7">
        <v>0</v>
      </c>
      <c r="M427" s="7">
        <f t="shared" si="157"/>
        <v>0</v>
      </c>
      <c r="N427" s="7">
        <f t="shared" si="158"/>
        <v>0</v>
      </c>
      <c r="O427" s="7">
        <f t="shared" si="159"/>
        <v>0</v>
      </c>
      <c r="P427" s="7">
        <f t="shared" si="160"/>
        <v>0</v>
      </c>
      <c r="Q427" s="6">
        <f t="shared" si="162"/>
        <v>0</v>
      </c>
      <c r="R427" s="7">
        <f t="shared" si="163"/>
        <v>0</v>
      </c>
      <c r="S427" s="2">
        <f t="shared" si="149"/>
        <v>0</v>
      </c>
      <c r="T427" s="80">
        <f t="shared" si="150"/>
        <v>0</v>
      </c>
      <c r="U427" s="79">
        <f t="shared" si="151"/>
        <v>0</v>
      </c>
      <c r="V427" s="80">
        <f t="shared" si="152"/>
        <v>0</v>
      </c>
      <c r="W427" s="80">
        <f t="shared" si="153"/>
        <v>0</v>
      </c>
      <c r="X427">
        <f t="shared" si="164"/>
        <v>0</v>
      </c>
      <c r="Y427" s="35">
        <f t="shared" si="154"/>
        <v>0</v>
      </c>
      <c r="Z427" s="35">
        <f t="shared" si="165"/>
        <v>0</v>
      </c>
      <c r="AA427" s="42">
        <f t="shared" si="166"/>
        <v>0</v>
      </c>
      <c r="AB427" s="42">
        <f t="shared" si="167"/>
        <v>0</v>
      </c>
    </row>
    <row r="428" spans="2:28" x14ac:dyDescent="0.25">
      <c r="B428">
        <v>426</v>
      </c>
      <c r="C428" s="35">
        <f t="shared" si="161"/>
        <v>0</v>
      </c>
      <c r="D428" s="46">
        <f>IF(AB427&gt;0,ROUND(PMT(EvalSheet!$F$92/12,EvalSheet!$F$96*12,-C428),5),0)</f>
        <v>0</v>
      </c>
      <c r="E428" s="6">
        <f t="shared" si="155"/>
        <v>0</v>
      </c>
      <c r="F428" s="2">
        <f t="shared" si="144"/>
        <v>0</v>
      </c>
      <c r="G428" s="80">
        <f t="shared" si="145"/>
        <v>0</v>
      </c>
      <c r="H428" s="79">
        <f t="shared" si="146"/>
        <v>0</v>
      </c>
      <c r="I428" s="80">
        <f t="shared" si="147"/>
        <v>0</v>
      </c>
      <c r="J428" s="80">
        <f t="shared" si="148"/>
        <v>0</v>
      </c>
      <c r="K428" s="6">
        <f t="shared" si="156"/>
        <v>0</v>
      </c>
      <c r="L428" s="7">
        <v>0</v>
      </c>
      <c r="M428" s="7">
        <f t="shared" si="157"/>
        <v>0</v>
      </c>
      <c r="N428" s="7">
        <f t="shared" si="158"/>
        <v>0</v>
      </c>
      <c r="O428" s="7">
        <f t="shared" si="159"/>
        <v>0</v>
      </c>
      <c r="P428" s="7">
        <f t="shared" si="160"/>
        <v>0</v>
      </c>
      <c r="Q428" s="6">
        <f t="shared" si="162"/>
        <v>0</v>
      </c>
      <c r="R428" s="7">
        <f t="shared" si="163"/>
        <v>0</v>
      </c>
      <c r="S428" s="2">
        <f t="shared" si="149"/>
        <v>0</v>
      </c>
      <c r="T428" s="80">
        <f t="shared" si="150"/>
        <v>0</v>
      </c>
      <c r="U428" s="79">
        <f t="shared" si="151"/>
        <v>0</v>
      </c>
      <c r="V428" s="80">
        <f t="shared" si="152"/>
        <v>0</v>
      </c>
      <c r="W428" s="80">
        <f t="shared" si="153"/>
        <v>0</v>
      </c>
      <c r="X428">
        <f t="shared" si="164"/>
        <v>0</v>
      </c>
      <c r="Y428" s="35">
        <f t="shared" si="154"/>
        <v>0</v>
      </c>
      <c r="Z428" s="35">
        <f t="shared" si="165"/>
        <v>0</v>
      </c>
      <c r="AA428" s="42">
        <f t="shared" si="166"/>
        <v>0</v>
      </c>
      <c r="AB428" s="42">
        <f t="shared" si="167"/>
        <v>0</v>
      </c>
    </row>
    <row r="429" spans="2:28" x14ac:dyDescent="0.25">
      <c r="B429">
        <v>427</v>
      </c>
      <c r="C429" s="35">
        <f t="shared" si="161"/>
        <v>0</v>
      </c>
      <c r="D429" s="46">
        <f>IF(AB428&gt;0,ROUND(PMT(EvalSheet!$F$92/12,EvalSheet!$F$96*12,-C429),5),0)</f>
        <v>0</v>
      </c>
      <c r="E429" s="6">
        <f t="shared" si="155"/>
        <v>0</v>
      </c>
      <c r="F429" s="2">
        <f t="shared" si="144"/>
        <v>0</v>
      </c>
      <c r="G429" s="80">
        <f t="shared" si="145"/>
        <v>0</v>
      </c>
      <c r="H429" s="79">
        <f t="shared" si="146"/>
        <v>0</v>
      </c>
      <c r="I429" s="80">
        <f t="shared" si="147"/>
        <v>0</v>
      </c>
      <c r="J429" s="80">
        <f t="shared" si="148"/>
        <v>0</v>
      </c>
      <c r="K429" s="6">
        <f t="shared" si="156"/>
        <v>0</v>
      </c>
      <c r="L429" s="7">
        <v>0</v>
      </c>
      <c r="M429" s="7">
        <f t="shared" si="157"/>
        <v>0</v>
      </c>
      <c r="N429" s="7">
        <f t="shared" si="158"/>
        <v>0</v>
      </c>
      <c r="O429" s="7">
        <f t="shared" si="159"/>
        <v>0</v>
      </c>
      <c r="P429" s="7">
        <f t="shared" si="160"/>
        <v>0</v>
      </c>
      <c r="Q429" s="6">
        <f t="shared" si="162"/>
        <v>0</v>
      </c>
      <c r="R429" s="7">
        <f t="shared" si="163"/>
        <v>0</v>
      </c>
      <c r="S429" s="2">
        <f t="shared" si="149"/>
        <v>0</v>
      </c>
      <c r="T429" s="80">
        <f t="shared" si="150"/>
        <v>0</v>
      </c>
      <c r="U429" s="79">
        <f t="shared" si="151"/>
        <v>0</v>
      </c>
      <c r="V429" s="80">
        <f t="shared" si="152"/>
        <v>0</v>
      </c>
      <c r="W429" s="80">
        <f t="shared" si="153"/>
        <v>0</v>
      </c>
      <c r="X429">
        <f t="shared" si="164"/>
        <v>0</v>
      </c>
      <c r="Y429" s="35">
        <f t="shared" si="154"/>
        <v>0</v>
      </c>
      <c r="Z429" s="35">
        <f t="shared" si="165"/>
        <v>0</v>
      </c>
      <c r="AA429" s="42">
        <f t="shared" si="166"/>
        <v>0</v>
      </c>
      <c r="AB429" s="42">
        <f t="shared" si="167"/>
        <v>0</v>
      </c>
    </row>
    <row r="430" spans="2:28" x14ac:dyDescent="0.25">
      <c r="B430">
        <v>428</v>
      </c>
      <c r="C430" s="35">
        <f t="shared" si="161"/>
        <v>0</v>
      </c>
      <c r="D430" s="46">
        <f>IF(AB429&gt;0,ROUND(PMT(EvalSheet!$F$92/12,EvalSheet!$F$96*12,-C430),5),0)</f>
        <v>0</v>
      </c>
      <c r="E430" s="6">
        <f t="shared" si="155"/>
        <v>0</v>
      </c>
      <c r="F430" s="2">
        <f t="shared" si="144"/>
        <v>0</v>
      </c>
      <c r="G430" s="80">
        <f t="shared" si="145"/>
        <v>0</v>
      </c>
      <c r="H430" s="79">
        <f t="shared" si="146"/>
        <v>0</v>
      </c>
      <c r="I430" s="80">
        <f t="shared" si="147"/>
        <v>0</v>
      </c>
      <c r="J430" s="80">
        <f t="shared" si="148"/>
        <v>0</v>
      </c>
      <c r="K430" s="6">
        <f t="shared" si="156"/>
        <v>0</v>
      </c>
      <c r="L430" s="7">
        <v>0</v>
      </c>
      <c r="M430" s="7">
        <f t="shared" si="157"/>
        <v>0</v>
      </c>
      <c r="N430" s="7">
        <f t="shared" si="158"/>
        <v>0</v>
      </c>
      <c r="O430" s="7">
        <f t="shared" si="159"/>
        <v>0</v>
      </c>
      <c r="P430" s="7">
        <f t="shared" si="160"/>
        <v>0</v>
      </c>
      <c r="Q430" s="6">
        <f t="shared" si="162"/>
        <v>0</v>
      </c>
      <c r="R430" s="7">
        <f t="shared" si="163"/>
        <v>0</v>
      </c>
      <c r="S430" s="2">
        <f t="shared" si="149"/>
        <v>0</v>
      </c>
      <c r="T430" s="80">
        <f t="shared" si="150"/>
        <v>0</v>
      </c>
      <c r="U430" s="79">
        <f t="shared" si="151"/>
        <v>0</v>
      </c>
      <c r="V430" s="80">
        <f t="shared" si="152"/>
        <v>0</v>
      </c>
      <c r="W430" s="80">
        <f t="shared" si="153"/>
        <v>0</v>
      </c>
      <c r="X430">
        <f t="shared" si="164"/>
        <v>0</v>
      </c>
      <c r="Y430" s="35">
        <f t="shared" si="154"/>
        <v>0</v>
      </c>
      <c r="Z430" s="35">
        <f t="shared" si="165"/>
        <v>0</v>
      </c>
      <c r="AA430" s="42">
        <f t="shared" si="166"/>
        <v>0</v>
      </c>
      <c r="AB430" s="42">
        <f t="shared" si="167"/>
        <v>0</v>
      </c>
    </row>
    <row r="431" spans="2:28" x14ac:dyDescent="0.25">
      <c r="B431">
        <v>429</v>
      </c>
      <c r="C431" s="35">
        <f t="shared" si="161"/>
        <v>0</v>
      </c>
      <c r="D431" s="46">
        <f>IF(AB430&gt;0,ROUND(PMT(EvalSheet!$F$92/12,EvalSheet!$F$96*12,-C431),5),0)</f>
        <v>0</v>
      </c>
      <c r="E431" s="6">
        <f t="shared" si="155"/>
        <v>0</v>
      </c>
      <c r="F431" s="2">
        <f t="shared" si="144"/>
        <v>0</v>
      </c>
      <c r="G431" s="80">
        <f t="shared" si="145"/>
        <v>0</v>
      </c>
      <c r="H431" s="79">
        <f t="shared" si="146"/>
        <v>0</v>
      </c>
      <c r="I431" s="80">
        <f t="shared" si="147"/>
        <v>0</v>
      </c>
      <c r="J431" s="80">
        <f t="shared" si="148"/>
        <v>0</v>
      </c>
      <c r="K431" s="6">
        <f t="shared" si="156"/>
        <v>0</v>
      </c>
      <c r="L431" s="7">
        <v>0</v>
      </c>
      <c r="M431" s="7">
        <f t="shared" si="157"/>
        <v>0</v>
      </c>
      <c r="N431" s="7">
        <f t="shared" si="158"/>
        <v>0</v>
      </c>
      <c r="O431" s="7">
        <f t="shared" si="159"/>
        <v>0</v>
      </c>
      <c r="P431" s="7">
        <f t="shared" si="160"/>
        <v>0</v>
      </c>
      <c r="Q431" s="6">
        <f t="shared" si="162"/>
        <v>0</v>
      </c>
      <c r="R431" s="7">
        <f t="shared" si="163"/>
        <v>0</v>
      </c>
      <c r="S431" s="2">
        <f t="shared" si="149"/>
        <v>0</v>
      </c>
      <c r="T431" s="80">
        <f t="shared" si="150"/>
        <v>0</v>
      </c>
      <c r="U431" s="79">
        <f t="shared" si="151"/>
        <v>0</v>
      </c>
      <c r="V431" s="80">
        <f t="shared" si="152"/>
        <v>0</v>
      </c>
      <c r="W431" s="80">
        <f t="shared" si="153"/>
        <v>0</v>
      </c>
      <c r="X431">
        <f t="shared" si="164"/>
        <v>0</v>
      </c>
      <c r="Y431" s="35">
        <f t="shared" si="154"/>
        <v>0</v>
      </c>
      <c r="Z431" s="35">
        <f t="shared" si="165"/>
        <v>0</v>
      </c>
      <c r="AA431" s="42">
        <f t="shared" si="166"/>
        <v>0</v>
      </c>
      <c r="AB431" s="42">
        <f t="shared" si="167"/>
        <v>0</v>
      </c>
    </row>
    <row r="432" spans="2:28" x14ac:dyDescent="0.25">
      <c r="B432">
        <v>430</v>
      </c>
      <c r="C432" s="35">
        <f t="shared" si="161"/>
        <v>0</v>
      </c>
      <c r="D432" s="46">
        <f>IF(AB431&gt;0,ROUND(PMT(EvalSheet!$F$92/12,EvalSheet!$F$96*12,-C432),5),0)</f>
        <v>0</v>
      </c>
      <c r="E432" s="6">
        <f t="shared" si="155"/>
        <v>0</v>
      </c>
      <c r="F432" s="2">
        <f t="shared" si="144"/>
        <v>0</v>
      </c>
      <c r="G432" s="80">
        <f t="shared" si="145"/>
        <v>0</v>
      </c>
      <c r="H432" s="79">
        <f t="shared" si="146"/>
        <v>0</v>
      </c>
      <c r="I432" s="80">
        <f t="shared" si="147"/>
        <v>0</v>
      </c>
      <c r="J432" s="80">
        <f t="shared" si="148"/>
        <v>0</v>
      </c>
      <c r="K432" s="6">
        <f t="shared" si="156"/>
        <v>0</v>
      </c>
      <c r="L432" s="7">
        <v>0</v>
      </c>
      <c r="M432" s="7">
        <f t="shared" si="157"/>
        <v>0</v>
      </c>
      <c r="N432" s="7">
        <f t="shared" si="158"/>
        <v>0</v>
      </c>
      <c r="O432" s="7">
        <f t="shared" si="159"/>
        <v>0</v>
      </c>
      <c r="P432" s="7">
        <f t="shared" si="160"/>
        <v>0</v>
      </c>
      <c r="Q432" s="6">
        <f t="shared" si="162"/>
        <v>0</v>
      </c>
      <c r="R432" s="7">
        <f t="shared" si="163"/>
        <v>0</v>
      </c>
      <c r="S432" s="2">
        <f t="shared" si="149"/>
        <v>0</v>
      </c>
      <c r="T432" s="80">
        <f t="shared" si="150"/>
        <v>0</v>
      </c>
      <c r="U432" s="79">
        <f t="shared" si="151"/>
        <v>0</v>
      </c>
      <c r="V432" s="80">
        <f t="shared" si="152"/>
        <v>0</v>
      </c>
      <c r="W432" s="80">
        <f t="shared" si="153"/>
        <v>0</v>
      </c>
      <c r="X432">
        <f t="shared" si="164"/>
        <v>0</v>
      </c>
      <c r="Y432" s="35">
        <f t="shared" si="154"/>
        <v>0</v>
      </c>
      <c r="Z432" s="35">
        <f t="shared" si="165"/>
        <v>0</v>
      </c>
      <c r="AA432" s="42">
        <f t="shared" si="166"/>
        <v>0</v>
      </c>
      <c r="AB432" s="42">
        <f t="shared" si="167"/>
        <v>0</v>
      </c>
    </row>
    <row r="433" spans="2:28" x14ac:dyDescent="0.25">
      <c r="B433">
        <v>431</v>
      </c>
      <c r="C433" s="35">
        <f t="shared" si="161"/>
        <v>0</v>
      </c>
      <c r="D433" s="46">
        <f>IF(AB432&gt;0,ROUND(PMT(EvalSheet!$F$92/12,EvalSheet!$F$96*12,-C433),5),0)</f>
        <v>0</v>
      </c>
      <c r="E433" s="6">
        <f t="shared" si="155"/>
        <v>0</v>
      </c>
      <c r="F433" s="2">
        <f t="shared" si="144"/>
        <v>0</v>
      </c>
      <c r="G433" s="80">
        <f t="shared" si="145"/>
        <v>0</v>
      </c>
      <c r="H433" s="79">
        <f t="shared" si="146"/>
        <v>0</v>
      </c>
      <c r="I433" s="80">
        <f t="shared" si="147"/>
        <v>0</v>
      </c>
      <c r="J433" s="80">
        <f t="shared" si="148"/>
        <v>0</v>
      </c>
      <c r="K433" s="6">
        <f t="shared" si="156"/>
        <v>0</v>
      </c>
      <c r="L433" s="7">
        <v>0</v>
      </c>
      <c r="M433" s="7">
        <f t="shared" si="157"/>
        <v>0</v>
      </c>
      <c r="N433" s="7">
        <f t="shared" si="158"/>
        <v>0</v>
      </c>
      <c r="O433" s="7">
        <f t="shared" si="159"/>
        <v>0</v>
      </c>
      <c r="P433" s="7">
        <f t="shared" si="160"/>
        <v>0</v>
      </c>
      <c r="Q433" s="6">
        <f t="shared" si="162"/>
        <v>0</v>
      </c>
      <c r="R433" s="7">
        <f t="shared" si="163"/>
        <v>0</v>
      </c>
      <c r="S433" s="2">
        <f t="shared" si="149"/>
        <v>0</v>
      </c>
      <c r="T433" s="80">
        <f t="shared" si="150"/>
        <v>0</v>
      </c>
      <c r="U433" s="79">
        <f t="shared" si="151"/>
        <v>0</v>
      </c>
      <c r="V433" s="80">
        <f t="shared" si="152"/>
        <v>0</v>
      </c>
      <c r="W433" s="80">
        <f t="shared" si="153"/>
        <v>0</v>
      </c>
      <c r="X433">
        <f t="shared" si="164"/>
        <v>0</v>
      </c>
      <c r="Y433" s="35">
        <f t="shared" si="154"/>
        <v>0</v>
      </c>
      <c r="Z433" s="35">
        <f t="shared" si="165"/>
        <v>0</v>
      </c>
      <c r="AA433" s="42">
        <f t="shared" si="166"/>
        <v>0</v>
      </c>
      <c r="AB433" s="42">
        <f t="shared" si="167"/>
        <v>0</v>
      </c>
    </row>
    <row r="434" spans="2:28" x14ac:dyDescent="0.25">
      <c r="B434">
        <v>432</v>
      </c>
      <c r="C434" s="35">
        <f t="shared" si="161"/>
        <v>0</v>
      </c>
      <c r="D434" s="46">
        <f>IF(AB433&gt;0,ROUND(PMT(EvalSheet!$F$92/12,EvalSheet!$F$96*12,-C434),5),0)</f>
        <v>0</v>
      </c>
      <c r="E434" s="6">
        <f t="shared" si="155"/>
        <v>0</v>
      </c>
      <c r="F434" s="2">
        <f t="shared" si="144"/>
        <v>0</v>
      </c>
      <c r="G434" s="80">
        <f t="shared" si="145"/>
        <v>0</v>
      </c>
      <c r="H434" s="79">
        <f t="shared" si="146"/>
        <v>0</v>
      </c>
      <c r="I434" s="80">
        <f t="shared" si="147"/>
        <v>0</v>
      </c>
      <c r="J434" s="80">
        <f t="shared" si="148"/>
        <v>0</v>
      </c>
      <c r="K434" s="6">
        <f t="shared" si="156"/>
        <v>0</v>
      </c>
      <c r="L434" s="7">
        <v>0</v>
      </c>
      <c r="M434" s="7">
        <f t="shared" si="157"/>
        <v>0</v>
      </c>
      <c r="N434" s="7">
        <f t="shared" si="158"/>
        <v>0</v>
      </c>
      <c r="O434" s="7">
        <f t="shared" si="159"/>
        <v>0</v>
      </c>
      <c r="P434" s="7">
        <f t="shared" si="160"/>
        <v>0</v>
      </c>
      <c r="Q434" s="6">
        <f t="shared" si="162"/>
        <v>0</v>
      </c>
      <c r="R434" s="7">
        <f t="shared" si="163"/>
        <v>0</v>
      </c>
      <c r="S434" s="2">
        <f t="shared" si="149"/>
        <v>0</v>
      </c>
      <c r="T434" s="80">
        <f t="shared" si="150"/>
        <v>0</v>
      </c>
      <c r="U434" s="79">
        <f t="shared" si="151"/>
        <v>0</v>
      </c>
      <c r="V434" s="80">
        <f t="shared" si="152"/>
        <v>0</v>
      </c>
      <c r="W434" s="80">
        <f t="shared" si="153"/>
        <v>0</v>
      </c>
      <c r="X434">
        <f t="shared" si="164"/>
        <v>0</v>
      </c>
      <c r="Y434" s="35">
        <f t="shared" si="154"/>
        <v>0</v>
      </c>
      <c r="Z434" s="35">
        <f t="shared" si="165"/>
        <v>0</v>
      </c>
      <c r="AA434" s="42">
        <f t="shared" si="166"/>
        <v>0</v>
      </c>
      <c r="AB434" s="42">
        <f t="shared" si="167"/>
        <v>0</v>
      </c>
    </row>
    <row r="435" spans="2:28" x14ac:dyDescent="0.25">
      <c r="B435">
        <v>433</v>
      </c>
      <c r="C435" s="35">
        <f t="shared" si="161"/>
        <v>0</v>
      </c>
      <c r="D435" s="46">
        <f>IF(AB434&gt;0,ROUND(PMT(EvalSheet!$F$92/12,EvalSheet!$F$96*12,-C435),5),0)</f>
        <v>0</v>
      </c>
      <c r="E435" s="6">
        <f t="shared" si="155"/>
        <v>0</v>
      </c>
      <c r="F435" s="2">
        <f t="shared" si="144"/>
        <v>0</v>
      </c>
      <c r="G435" s="80">
        <f t="shared" si="145"/>
        <v>0</v>
      </c>
      <c r="H435" s="79">
        <f t="shared" si="146"/>
        <v>0</v>
      </c>
      <c r="I435" s="80">
        <f t="shared" si="147"/>
        <v>0</v>
      </c>
      <c r="J435" s="80">
        <f t="shared" si="148"/>
        <v>0</v>
      </c>
      <c r="K435" s="6">
        <f t="shared" si="156"/>
        <v>0</v>
      </c>
      <c r="L435" s="7">
        <v>0</v>
      </c>
      <c r="M435" s="7">
        <f t="shared" si="157"/>
        <v>0</v>
      </c>
      <c r="N435" s="7">
        <f t="shared" si="158"/>
        <v>0</v>
      </c>
      <c r="O435" s="7">
        <f t="shared" si="159"/>
        <v>0</v>
      </c>
      <c r="P435" s="7">
        <f t="shared" si="160"/>
        <v>0</v>
      </c>
      <c r="Q435" s="6">
        <f t="shared" si="162"/>
        <v>0</v>
      </c>
      <c r="R435" s="7">
        <f t="shared" si="163"/>
        <v>0</v>
      </c>
      <c r="S435" s="2">
        <f t="shared" si="149"/>
        <v>0</v>
      </c>
      <c r="T435" s="80">
        <f t="shared" si="150"/>
        <v>0</v>
      </c>
      <c r="U435" s="79">
        <f t="shared" si="151"/>
        <v>0</v>
      </c>
      <c r="V435" s="80">
        <f t="shared" si="152"/>
        <v>0</v>
      </c>
      <c r="W435" s="80">
        <f t="shared" si="153"/>
        <v>0</v>
      </c>
      <c r="X435">
        <f t="shared" si="164"/>
        <v>0</v>
      </c>
      <c r="Y435" s="35">
        <f t="shared" si="154"/>
        <v>0</v>
      </c>
      <c r="Z435" s="35">
        <f t="shared" si="165"/>
        <v>0</v>
      </c>
      <c r="AA435" s="42">
        <f t="shared" si="166"/>
        <v>0</v>
      </c>
      <c r="AB435" s="42">
        <f t="shared" si="167"/>
        <v>0</v>
      </c>
    </row>
    <row r="436" spans="2:28" x14ac:dyDescent="0.25">
      <c r="B436">
        <v>434</v>
      </c>
      <c r="C436" s="35">
        <f t="shared" si="161"/>
        <v>0</v>
      </c>
      <c r="D436" s="46">
        <f>IF(AB435&gt;0,ROUND(PMT(EvalSheet!$F$92/12,EvalSheet!$F$96*12,-C436),5),0)</f>
        <v>0</v>
      </c>
      <c r="E436" s="6">
        <f t="shared" si="155"/>
        <v>0</v>
      </c>
      <c r="F436" s="2">
        <f t="shared" si="144"/>
        <v>0</v>
      </c>
      <c r="G436" s="80">
        <f t="shared" si="145"/>
        <v>0</v>
      </c>
      <c r="H436" s="79">
        <f t="shared" si="146"/>
        <v>0</v>
      </c>
      <c r="I436" s="80">
        <f t="shared" si="147"/>
        <v>0</v>
      </c>
      <c r="J436" s="80">
        <f t="shared" si="148"/>
        <v>0</v>
      </c>
      <c r="K436" s="6">
        <f t="shared" si="156"/>
        <v>0</v>
      </c>
      <c r="L436" s="7">
        <v>0</v>
      </c>
      <c r="M436" s="7">
        <f t="shared" si="157"/>
        <v>0</v>
      </c>
      <c r="N436" s="7">
        <f t="shared" si="158"/>
        <v>0</v>
      </c>
      <c r="O436" s="7">
        <f t="shared" si="159"/>
        <v>0</v>
      </c>
      <c r="P436" s="7">
        <f t="shared" si="160"/>
        <v>0</v>
      </c>
      <c r="Q436" s="6">
        <f t="shared" si="162"/>
        <v>0</v>
      </c>
      <c r="R436" s="7">
        <f t="shared" si="163"/>
        <v>0</v>
      </c>
      <c r="S436" s="2">
        <f t="shared" si="149"/>
        <v>0</v>
      </c>
      <c r="T436" s="80">
        <f t="shared" si="150"/>
        <v>0</v>
      </c>
      <c r="U436" s="79">
        <f t="shared" si="151"/>
        <v>0</v>
      </c>
      <c r="V436" s="80">
        <f t="shared" si="152"/>
        <v>0</v>
      </c>
      <c r="W436" s="80">
        <f t="shared" si="153"/>
        <v>0</v>
      </c>
      <c r="X436">
        <f t="shared" si="164"/>
        <v>0</v>
      </c>
      <c r="Y436" s="35">
        <f t="shared" si="154"/>
        <v>0</v>
      </c>
      <c r="Z436" s="35">
        <f t="shared" si="165"/>
        <v>0</v>
      </c>
      <c r="AA436" s="42">
        <f t="shared" si="166"/>
        <v>0</v>
      </c>
      <c r="AB436" s="42">
        <f t="shared" si="167"/>
        <v>0</v>
      </c>
    </row>
    <row r="437" spans="2:28" x14ac:dyDescent="0.25">
      <c r="B437">
        <v>435</v>
      </c>
      <c r="C437" s="35">
        <f t="shared" si="161"/>
        <v>0</v>
      </c>
      <c r="D437" s="46">
        <f>IF(AB436&gt;0,ROUND(PMT(EvalSheet!$F$92/12,EvalSheet!$F$96*12,-C437),5),0)</f>
        <v>0</v>
      </c>
      <c r="E437" s="6">
        <f t="shared" si="155"/>
        <v>0</v>
      </c>
      <c r="F437" s="2">
        <f t="shared" si="144"/>
        <v>0</v>
      </c>
      <c r="G437" s="80">
        <f t="shared" si="145"/>
        <v>0</v>
      </c>
      <c r="H437" s="79">
        <f t="shared" si="146"/>
        <v>0</v>
      </c>
      <c r="I437" s="80">
        <f t="shared" si="147"/>
        <v>0</v>
      </c>
      <c r="J437" s="80">
        <f t="shared" si="148"/>
        <v>0</v>
      </c>
      <c r="K437" s="6">
        <f t="shared" si="156"/>
        <v>0</v>
      </c>
      <c r="L437" s="7">
        <v>0</v>
      </c>
      <c r="M437" s="7">
        <f t="shared" si="157"/>
        <v>0</v>
      </c>
      <c r="N437" s="7">
        <f t="shared" si="158"/>
        <v>0</v>
      </c>
      <c r="O437" s="7">
        <f t="shared" si="159"/>
        <v>0</v>
      </c>
      <c r="P437" s="7">
        <f t="shared" si="160"/>
        <v>0</v>
      </c>
      <c r="Q437" s="6">
        <f t="shared" si="162"/>
        <v>0</v>
      </c>
      <c r="R437" s="7">
        <f t="shared" si="163"/>
        <v>0</v>
      </c>
      <c r="S437" s="2">
        <f t="shared" si="149"/>
        <v>0</v>
      </c>
      <c r="T437" s="80">
        <f t="shared" si="150"/>
        <v>0</v>
      </c>
      <c r="U437" s="79">
        <f t="shared" si="151"/>
        <v>0</v>
      </c>
      <c r="V437" s="80">
        <f t="shared" si="152"/>
        <v>0</v>
      </c>
      <c r="W437" s="80">
        <f t="shared" si="153"/>
        <v>0</v>
      </c>
      <c r="X437">
        <f t="shared" si="164"/>
        <v>0</v>
      </c>
      <c r="Y437" s="35">
        <f t="shared" si="154"/>
        <v>0</v>
      </c>
      <c r="Z437" s="35">
        <f t="shared" si="165"/>
        <v>0</v>
      </c>
      <c r="AA437" s="42">
        <f t="shared" si="166"/>
        <v>0</v>
      </c>
      <c r="AB437" s="42">
        <f t="shared" si="167"/>
        <v>0</v>
      </c>
    </row>
    <row r="438" spans="2:28" x14ac:dyDescent="0.25">
      <c r="B438">
        <v>436</v>
      </c>
      <c r="C438" s="35">
        <f t="shared" si="161"/>
        <v>0</v>
      </c>
      <c r="D438" s="46">
        <f>IF(AB437&gt;0,ROUND(PMT(EvalSheet!$F$92/12,EvalSheet!$F$96*12,-C438),5),0)</f>
        <v>0</v>
      </c>
      <c r="E438" s="6">
        <f t="shared" si="155"/>
        <v>0</v>
      </c>
      <c r="F438" s="2">
        <f t="shared" si="144"/>
        <v>0</v>
      </c>
      <c r="G438" s="80">
        <f t="shared" si="145"/>
        <v>0</v>
      </c>
      <c r="H438" s="79">
        <f t="shared" si="146"/>
        <v>0</v>
      </c>
      <c r="I438" s="80">
        <f t="shared" si="147"/>
        <v>0</v>
      </c>
      <c r="J438" s="80">
        <f t="shared" si="148"/>
        <v>0</v>
      </c>
      <c r="K438" s="6">
        <f t="shared" si="156"/>
        <v>0</v>
      </c>
      <c r="L438" s="7">
        <v>0</v>
      </c>
      <c r="M438" s="7">
        <f t="shared" si="157"/>
        <v>0</v>
      </c>
      <c r="N438" s="7">
        <f t="shared" si="158"/>
        <v>0</v>
      </c>
      <c r="O438" s="7">
        <f t="shared" si="159"/>
        <v>0</v>
      </c>
      <c r="P438" s="7">
        <f t="shared" si="160"/>
        <v>0</v>
      </c>
      <c r="Q438" s="6">
        <f t="shared" si="162"/>
        <v>0</v>
      </c>
      <c r="R438" s="7">
        <f t="shared" si="163"/>
        <v>0</v>
      </c>
      <c r="S438" s="2">
        <f t="shared" si="149"/>
        <v>0</v>
      </c>
      <c r="T438" s="80">
        <f t="shared" si="150"/>
        <v>0</v>
      </c>
      <c r="U438" s="79">
        <f t="shared" si="151"/>
        <v>0</v>
      </c>
      <c r="V438" s="80">
        <f t="shared" si="152"/>
        <v>0</v>
      </c>
      <c r="W438" s="80">
        <f t="shared" si="153"/>
        <v>0</v>
      </c>
      <c r="X438">
        <f t="shared" si="164"/>
        <v>0</v>
      </c>
      <c r="Y438" s="35">
        <f t="shared" si="154"/>
        <v>0</v>
      </c>
      <c r="Z438" s="35">
        <f t="shared" si="165"/>
        <v>0</v>
      </c>
      <c r="AA438" s="42">
        <f t="shared" si="166"/>
        <v>0</v>
      </c>
      <c r="AB438" s="42">
        <f t="shared" si="167"/>
        <v>0</v>
      </c>
    </row>
    <row r="439" spans="2:28" x14ac:dyDescent="0.25">
      <c r="B439">
        <v>437</v>
      </c>
      <c r="C439" s="35">
        <f t="shared" si="161"/>
        <v>0</v>
      </c>
      <c r="D439" s="46">
        <f>IF(AB438&gt;0,ROUND(PMT(EvalSheet!$F$92/12,EvalSheet!$F$96*12,-C439),5),0)</f>
        <v>0</v>
      </c>
      <c r="E439" s="6">
        <f t="shared" si="155"/>
        <v>0</v>
      </c>
      <c r="F439" s="2">
        <f t="shared" si="144"/>
        <v>0</v>
      </c>
      <c r="G439" s="80">
        <f t="shared" si="145"/>
        <v>0</v>
      </c>
      <c r="H439" s="79">
        <f t="shared" si="146"/>
        <v>0</v>
      </c>
      <c r="I439" s="80">
        <f t="shared" si="147"/>
        <v>0</v>
      </c>
      <c r="J439" s="80">
        <f t="shared" si="148"/>
        <v>0</v>
      </c>
      <c r="K439" s="6">
        <f t="shared" si="156"/>
        <v>0</v>
      </c>
      <c r="L439" s="7">
        <v>0</v>
      </c>
      <c r="M439" s="7">
        <f t="shared" si="157"/>
        <v>0</v>
      </c>
      <c r="N439" s="7">
        <f t="shared" si="158"/>
        <v>0</v>
      </c>
      <c r="O439" s="7">
        <f t="shared" si="159"/>
        <v>0</v>
      </c>
      <c r="P439" s="7">
        <f t="shared" si="160"/>
        <v>0</v>
      </c>
      <c r="Q439" s="6">
        <f t="shared" si="162"/>
        <v>0</v>
      </c>
      <c r="R439" s="7">
        <f t="shared" si="163"/>
        <v>0</v>
      </c>
      <c r="S439" s="2">
        <f t="shared" si="149"/>
        <v>0</v>
      </c>
      <c r="T439" s="80">
        <f t="shared" si="150"/>
        <v>0</v>
      </c>
      <c r="U439" s="79">
        <f t="shared" si="151"/>
        <v>0</v>
      </c>
      <c r="V439" s="80">
        <f t="shared" si="152"/>
        <v>0</v>
      </c>
      <c r="W439" s="80">
        <f t="shared" si="153"/>
        <v>0</v>
      </c>
      <c r="X439">
        <f t="shared" si="164"/>
        <v>0</v>
      </c>
      <c r="Y439" s="35">
        <f t="shared" si="154"/>
        <v>0</v>
      </c>
      <c r="Z439" s="35">
        <f t="shared" si="165"/>
        <v>0</v>
      </c>
      <c r="AA439" s="42">
        <f t="shared" si="166"/>
        <v>0</v>
      </c>
      <c r="AB439" s="42">
        <f t="shared" si="167"/>
        <v>0</v>
      </c>
    </row>
    <row r="440" spans="2:28" x14ac:dyDescent="0.25">
      <c r="B440">
        <v>438</v>
      </c>
      <c r="C440" s="35">
        <f t="shared" si="161"/>
        <v>0</v>
      </c>
      <c r="D440" s="46">
        <f>IF(AB439&gt;0,ROUND(PMT(EvalSheet!$F$92/12,EvalSheet!$F$96*12,-C440),5),0)</f>
        <v>0</v>
      </c>
      <c r="E440" s="6">
        <f t="shared" si="155"/>
        <v>0</v>
      </c>
      <c r="F440" s="2">
        <f t="shared" si="144"/>
        <v>0</v>
      </c>
      <c r="G440" s="80">
        <f t="shared" si="145"/>
        <v>0</v>
      </c>
      <c r="H440" s="79">
        <f t="shared" si="146"/>
        <v>0</v>
      </c>
      <c r="I440" s="80">
        <f t="shared" si="147"/>
        <v>0</v>
      </c>
      <c r="J440" s="80">
        <f t="shared" si="148"/>
        <v>0</v>
      </c>
      <c r="K440" s="6">
        <f t="shared" si="156"/>
        <v>0</v>
      </c>
      <c r="L440" s="7">
        <v>0</v>
      </c>
      <c r="M440" s="7">
        <f t="shared" si="157"/>
        <v>0</v>
      </c>
      <c r="N440" s="7">
        <f t="shared" si="158"/>
        <v>0</v>
      </c>
      <c r="O440" s="7">
        <f t="shared" si="159"/>
        <v>0</v>
      </c>
      <c r="P440" s="7">
        <f t="shared" si="160"/>
        <v>0</v>
      </c>
      <c r="Q440" s="6">
        <f t="shared" si="162"/>
        <v>0</v>
      </c>
      <c r="R440" s="7">
        <f t="shared" si="163"/>
        <v>0</v>
      </c>
      <c r="S440" s="2">
        <f t="shared" si="149"/>
        <v>0</v>
      </c>
      <c r="T440" s="80">
        <f t="shared" si="150"/>
        <v>0</v>
      </c>
      <c r="U440" s="79">
        <f t="shared" si="151"/>
        <v>0</v>
      </c>
      <c r="V440" s="80">
        <f t="shared" si="152"/>
        <v>0</v>
      </c>
      <c r="W440" s="80">
        <f t="shared" si="153"/>
        <v>0</v>
      </c>
      <c r="X440">
        <f t="shared" si="164"/>
        <v>0</v>
      </c>
      <c r="Y440" s="35">
        <f t="shared" si="154"/>
        <v>0</v>
      </c>
      <c r="Z440" s="35">
        <f t="shared" si="165"/>
        <v>0</v>
      </c>
      <c r="AA440" s="42">
        <f t="shared" si="166"/>
        <v>0</v>
      </c>
      <c r="AB440" s="42">
        <f t="shared" si="167"/>
        <v>0</v>
      </c>
    </row>
    <row r="441" spans="2:28" x14ac:dyDescent="0.25">
      <c r="B441">
        <v>439</v>
      </c>
      <c r="C441" s="35">
        <f t="shared" si="161"/>
        <v>0</v>
      </c>
      <c r="D441" s="46">
        <f>IF(AB440&gt;0,ROUND(PMT(EvalSheet!$F$92/12,EvalSheet!$F$96*12,-C441),5),0)</f>
        <v>0</v>
      </c>
      <c r="E441" s="6">
        <f t="shared" si="155"/>
        <v>0</v>
      </c>
      <c r="F441" s="2">
        <f t="shared" si="144"/>
        <v>0</v>
      </c>
      <c r="G441" s="80">
        <f t="shared" si="145"/>
        <v>0</v>
      </c>
      <c r="H441" s="79">
        <f t="shared" si="146"/>
        <v>0</v>
      </c>
      <c r="I441" s="80">
        <f t="shared" si="147"/>
        <v>0</v>
      </c>
      <c r="J441" s="80">
        <f t="shared" si="148"/>
        <v>0</v>
      </c>
      <c r="K441" s="6">
        <f t="shared" si="156"/>
        <v>0</v>
      </c>
      <c r="L441" s="7">
        <v>0</v>
      </c>
      <c r="M441" s="7">
        <f t="shared" si="157"/>
        <v>0</v>
      </c>
      <c r="N441" s="7">
        <f t="shared" si="158"/>
        <v>0</v>
      </c>
      <c r="O441" s="7">
        <f t="shared" si="159"/>
        <v>0</v>
      </c>
      <c r="P441" s="7">
        <f t="shared" si="160"/>
        <v>0</v>
      </c>
      <c r="Q441" s="6">
        <f t="shared" si="162"/>
        <v>0</v>
      </c>
      <c r="R441" s="7">
        <f t="shared" si="163"/>
        <v>0</v>
      </c>
      <c r="S441" s="2">
        <f t="shared" si="149"/>
        <v>0</v>
      </c>
      <c r="T441" s="80">
        <f t="shared" si="150"/>
        <v>0</v>
      </c>
      <c r="U441" s="79">
        <f t="shared" si="151"/>
        <v>0</v>
      </c>
      <c r="V441" s="80">
        <f t="shared" si="152"/>
        <v>0</v>
      </c>
      <c r="W441" s="80">
        <f t="shared" si="153"/>
        <v>0</v>
      </c>
      <c r="X441">
        <f t="shared" si="164"/>
        <v>0</v>
      </c>
      <c r="Y441" s="35">
        <f t="shared" si="154"/>
        <v>0</v>
      </c>
      <c r="Z441" s="35">
        <f t="shared" si="165"/>
        <v>0</v>
      </c>
      <c r="AA441" s="42">
        <f t="shared" si="166"/>
        <v>0</v>
      </c>
      <c r="AB441" s="42">
        <f t="shared" si="167"/>
        <v>0</v>
      </c>
    </row>
    <row r="442" spans="2:28" x14ac:dyDescent="0.25">
      <c r="B442">
        <v>440</v>
      </c>
      <c r="C442" s="35">
        <f t="shared" si="161"/>
        <v>0</v>
      </c>
      <c r="D442" s="46">
        <f>IF(AB441&gt;0,ROUND(PMT(EvalSheet!$F$92/12,EvalSheet!$F$96*12,-C442),5),0)</f>
        <v>0</v>
      </c>
      <c r="E442" s="6">
        <f t="shared" si="155"/>
        <v>0</v>
      </c>
      <c r="F442" s="2">
        <f t="shared" si="144"/>
        <v>0</v>
      </c>
      <c r="G442" s="80">
        <f t="shared" si="145"/>
        <v>0</v>
      </c>
      <c r="H442" s="79">
        <f t="shared" si="146"/>
        <v>0</v>
      </c>
      <c r="I442" s="80">
        <f t="shared" si="147"/>
        <v>0</v>
      </c>
      <c r="J442" s="80">
        <f t="shared" si="148"/>
        <v>0</v>
      </c>
      <c r="K442" s="6">
        <f t="shared" si="156"/>
        <v>0</v>
      </c>
      <c r="L442" s="7">
        <v>0</v>
      </c>
      <c r="M442" s="7">
        <f t="shared" si="157"/>
        <v>0</v>
      </c>
      <c r="N442" s="7">
        <f t="shared" si="158"/>
        <v>0</v>
      </c>
      <c r="O442" s="7">
        <f t="shared" si="159"/>
        <v>0</v>
      </c>
      <c r="P442" s="7">
        <f t="shared" si="160"/>
        <v>0</v>
      </c>
      <c r="Q442" s="6">
        <f t="shared" si="162"/>
        <v>0</v>
      </c>
      <c r="R442" s="7">
        <f t="shared" si="163"/>
        <v>0</v>
      </c>
      <c r="S442" s="2">
        <f t="shared" si="149"/>
        <v>0</v>
      </c>
      <c r="T442" s="80">
        <f t="shared" si="150"/>
        <v>0</v>
      </c>
      <c r="U442" s="79">
        <f t="shared" si="151"/>
        <v>0</v>
      </c>
      <c r="V442" s="80">
        <f t="shared" si="152"/>
        <v>0</v>
      </c>
      <c r="W442" s="80">
        <f t="shared" si="153"/>
        <v>0</v>
      </c>
      <c r="X442">
        <f t="shared" si="164"/>
        <v>0</v>
      </c>
      <c r="Y442" s="35">
        <f t="shared" si="154"/>
        <v>0</v>
      </c>
      <c r="Z442" s="35">
        <f t="shared" si="165"/>
        <v>0</v>
      </c>
      <c r="AA442" s="42">
        <f t="shared" si="166"/>
        <v>0</v>
      </c>
      <c r="AB442" s="42">
        <f t="shared" si="167"/>
        <v>0</v>
      </c>
    </row>
    <row r="443" spans="2:28" x14ac:dyDescent="0.25">
      <c r="B443">
        <v>441</v>
      </c>
      <c r="C443" s="35">
        <f t="shared" si="161"/>
        <v>0</v>
      </c>
      <c r="D443" s="46">
        <f>IF(AB442&gt;0,ROUND(PMT(EvalSheet!$F$92/12,EvalSheet!$F$96*12,-C443),5),0)</f>
        <v>0</v>
      </c>
      <c r="E443" s="6">
        <f t="shared" si="155"/>
        <v>0</v>
      </c>
      <c r="F443" s="2">
        <f t="shared" si="144"/>
        <v>0</v>
      </c>
      <c r="G443" s="80">
        <f t="shared" si="145"/>
        <v>0</v>
      </c>
      <c r="H443" s="79">
        <f t="shared" si="146"/>
        <v>0</v>
      </c>
      <c r="I443" s="80">
        <f t="shared" si="147"/>
        <v>0</v>
      </c>
      <c r="J443" s="80">
        <f t="shared" si="148"/>
        <v>0</v>
      </c>
      <c r="K443" s="6">
        <f t="shared" si="156"/>
        <v>0</v>
      </c>
      <c r="L443" s="7">
        <v>0</v>
      </c>
      <c r="M443" s="7">
        <f t="shared" si="157"/>
        <v>0</v>
      </c>
      <c r="N443" s="7">
        <f t="shared" si="158"/>
        <v>0</v>
      </c>
      <c r="O443" s="7">
        <f t="shared" si="159"/>
        <v>0</v>
      </c>
      <c r="P443" s="7">
        <f t="shared" si="160"/>
        <v>0</v>
      </c>
      <c r="Q443" s="6">
        <f t="shared" si="162"/>
        <v>0</v>
      </c>
      <c r="R443" s="7">
        <f t="shared" si="163"/>
        <v>0</v>
      </c>
      <c r="S443" s="2">
        <f t="shared" si="149"/>
        <v>0</v>
      </c>
      <c r="T443" s="80">
        <f t="shared" si="150"/>
        <v>0</v>
      </c>
      <c r="U443" s="79">
        <f t="shared" si="151"/>
        <v>0</v>
      </c>
      <c r="V443" s="80">
        <f t="shared" si="152"/>
        <v>0</v>
      </c>
      <c r="W443" s="80">
        <f t="shared" si="153"/>
        <v>0</v>
      </c>
      <c r="X443">
        <f t="shared" si="164"/>
        <v>0</v>
      </c>
      <c r="Y443" s="35">
        <f t="shared" si="154"/>
        <v>0</v>
      </c>
      <c r="Z443" s="35">
        <f t="shared" si="165"/>
        <v>0</v>
      </c>
      <c r="AA443" s="42">
        <f t="shared" si="166"/>
        <v>0</v>
      </c>
      <c r="AB443" s="42">
        <f t="shared" si="167"/>
        <v>0</v>
      </c>
    </row>
    <row r="444" spans="2:28" x14ac:dyDescent="0.25">
      <c r="B444">
        <v>442</v>
      </c>
      <c r="C444" s="35">
        <f t="shared" si="161"/>
        <v>0</v>
      </c>
      <c r="D444" s="46">
        <f>IF(AB443&gt;0,ROUND(PMT(EvalSheet!$F$92/12,EvalSheet!$F$96*12,-C444),5),0)</f>
        <v>0</v>
      </c>
      <c r="E444" s="6">
        <f t="shared" si="155"/>
        <v>0</v>
      </c>
      <c r="F444" s="2">
        <f t="shared" si="144"/>
        <v>0</v>
      </c>
      <c r="G444" s="80">
        <f t="shared" si="145"/>
        <v>0</v>
      </c>
      <c r="H444" s="79">
        <f t="shared" si="146"/>
        <v>0</v>
      </c>
      <c r="I444" s="80">
        <f t="shared" si="147"/>
        <v>0</v>
      </c>
      <c r="J444" s="80">
        <f t="shared" si="148"/>
        <v>0</v>
      </c>
      <c r="K444" s="6">
        <f t="shared" si="156"/>
        <v>0</v>
      </c>
      <c r="L444" s="7">
        <v>0</v>
      </c>
      <c r="M444" s="7">
        <f t="shared" si="157"/>
        <v>0</v>
      </c>
      <c r="N444" s="7">
        <f t="shared" si="158"/>
        <v>0</v>
      </c>
      <c r="O444" s="7">
        <f t="shared" si="159"/>
        <v>0</v>
      </c>
      <c r="P444" s="7">
        <f t="shared" si="160"/>
        <v>0</v>
      </c>
      <c r="Q444" s="6">
        <f t="shared" si="162"/>
        <v>0</v>
      </c>
      <c r="R444" s="7">
        <f t="shared" si="163"/>
        <v>0</v>
      </c>
      <c r="S444" s="2">
        <f t="shared" si="149"/>
        <v>0</v>
      </c>
      <c r="T444" s="80">
        <f t="shared" si="150"/>
        <v>0</v>
      </c>
      <c r="U444" s="79">
        <f t="shared" si="151"/>
        <v>0</v>
      </c>
      <c r="V444" s="80">
        <f t="shared" si="152"/>
        <v>0</v>
      </c>
      <c r="W444" s="80">
        <f t="shared" si="153"/>
        <v>0</v>
      </c>
      <c r="X444">
        <f t="shared" si="164"/>
        <v>0</v>
      </c>
      <c r="Y444" s="35">
        <f t="shared" si="154"/>
        <v>0</v>
      </c>
      <c r="Z444" s="35">
        <f t="shared" si="165"/>
        <v>0</v>
      </c>
      <c r="AA444" s="42">
        <f t="shared" si="166"/>
        <v>0</v>
      </c>
      <c r="AB444" s="42">
        <f t="shared" si="167"/>
        <v>0</v>
      </c>
    </row>
    <row r="445" spans="2:28" x14ac:dyDescent="0.25">
      <c r="B445">
        <v>443</v>
      </c>
      <c r="C445" s="35">
        <f t="shared" si="161"/>
        <v>0</v>
      </c>
      <c r="D445" s="46">
        <f>IF(AB444&gt;0,ROUND(PMT(EvalSheet!$F$92/12,EvalSheet!$F$96*12,-C445),5),0)</f>
        <v>0</v>
      </c>
      <c r="E445" s="6">
        <f t="shared" si="155"/>
        <v>0</v>
      </c>
      <c r="F445" s="2">
        <f t="shared" si="144"/>
        <v>0</v>
      </c>
      <c r="G445" s="80">
        <f t="shared" si="145"/>
        <v>0</v>
      </c>
      <c r="H445" s="79">
        <f t="shared" si="146"/>
        <v>0</v>
      </c>
      <c r="I445" s="80">
        <f t="shared" si="147"/>
        <v>0</v>
      </c>
      <c r="J445" s="80">
        <f t="shared" si="148"/>
        <v>0</v>
      </c>
      <c r="K445" s="6">
        <f t="shared" si="156"/>
        <v>0</v>
      </c>
      <c r="L445" s="7">
        <v>0</v>
      </c>
      <c r="M445" s="7">
        <f t="shared" si="157"/>
        <v>0</v>
      </c>
      <c r="N445" s="7">
        <f t="shared" si="158"/>
        <v>0</v>
      </c>
      <c r="O445" s="7">
        <f t="shared" si="159"/>
        <v>0</v>
      </c>
      <c r="P445" s="7">
        <f t="shared" si="160"/>
        <v>0</v>
      </c>
      <c r="Q445" s="6">
        <f t="shared" si="162"/>
        <v>0</v>
      </c>
      <c r="R445" s="7">
        <f t="shared" si="163"/>
        <v>0</v>
      </c>
      <c r="S445" s="2">
        <f t="shared" si="149"/>
        <v>0</v>
      </c>
      <c r="T445" s="80">
        <f t="shared" si="150"/>
        <v>0</v>
      </c>
      <c r="U445" s="79">
        <f t="shared" si="151"/>
        <v>0</v>
      </c>
      <c r="V445" s="80">
        <f t="shared" si="152"/>
        <v>0</v>
      </c>
      <c r="W445" s="80">
        <f t="shared" si="153"/>
        <v>0</v>
      </c>
      <c r="X445">
        <f t="shared" si="164"/>
        <v>0</v>
      </c>
      <c r="Y445" s="35">
        <f t="shared" si="154"/>
        <v>0</v>
      </c>
      <c r="Z445" s="35">
        <f t="shared" si="165"/>
        <v>0</v>
      </c>
      <c r="AA445" s="42">
        <f t="shared" si="166"/>
        <v>0</v>
      </c>
      <c r="AB445" s="42">
        <f t="shared" si="167"/>
        <v>0</v>
      </c>
    </row>
    <row r="446" spans="2:28" x14ac:dyDescent="0.25">
      <c r="B446">
        <v>444</v>
      </c>
      <c r="C446" s="35">
        <f t="shared" si="161"/>
        <v>0</v>
      </c>
      <c r="D446" s="46">
        <f>IF(AB445&gt;0,ROUND(PMT(EvalSheet!$F$92/12,EvalSheet!$F$96*12,-C446),5),0)</f>
        <v>0</v>
      </c>
      <c r="E446" s="6">
        <f t="shared" si="155"/>
        <v>0</v>
      </c>
      <c r="F446" s="2">
        <f t="shared" si="144"/>
        <v>0</v>
      </c>
      <c r="G446" s="80">
        <f t="shared" si="145"/>
        <v>0</v>
      </c>
      <c r="H446" s="79">
        <f t="shared" si="146"/>
        <v>0</v>
      </c>
      <c r="I446" s="80">
        <f t="shared" si="147"/>
        <v>0</v>
      </c>
      <c r="J446" s="80">
        <f t="shared" si="148"/>
        <v>0</v>
      </c>
      <c r="K446" s="6">
        <f t="shared" si="156"/>
        <v>0</v>
      </c>
      <c r="L446" s="7">
        <v>0</v>
      </c>
      <c r="M446" s="7">
        <f t="shared" si="157"/>
        <v>0</v>
      </c>
      <c r="N446" s="7">
        <f t="shared" si="158"/>
        <v>0</v>
      </c>
      <c r="O446" s="7">
        <f t="shared" si="159"/>
        <v>0</v>
      </c>
      <c r="P446" s="7">
        <f t="shared" si="160"/>
        <v>0</v>
      </c>
      <c r="Q446" s="6">
        <f t="shared" si="162"/>
        <v>0</v>
      </c>
      <c r="R446" s="7">
        <f t="shared" si="163"/>
        <v>0</v>
      </c>
      <c r="S446" s="2">
        <f t="shared" si="149"/>
        <v>0</v>
      </c>
      <c r="T446" s="80">
        <f t="shared" si="150"/>
        <v>0</v>
      </c>
      <c r="U446" s="79">
        <f t="shared" si="151"/>
        <v>0</v>
      </c>
      <c r="V446" s="80">
        <f t="shared" si="152"/>
        <v>0</v>
      </c>
      <c r="W446" s="80">
        <f t="shared" si="153"/>
        <v>0</v>
      </c>
      <c r="X446">
        <f t="shared" si="164"/>
        <v>0</v>
      </c>
      <c r="Y446" s="35">
        <f t="shared" si="154"/>
        <v>0</v>
      </c>
      <c r="Z446" s="35">
        <f t="shared" si="165"/>
        <v>0</v>
      </c>
      <c r="AA446" s="42">
        <f t="shared" si="166"/>
        <v>0</v>
      </c>
      <c r="AB446" s="42">
        <f t="shared" si="167"/>
        <v>0</v>
      </c>
    </row>
    <row r="447" spans="2:28" x14ac:dyDescent="0.25">
      <c r="B447">
        <v>445</v>
      </c>
      <c r="C447" s="35">
        <f t="shared" si="161"/>
        <v>0</v>
      </c>
      <c r="D447" s="46">
        <f>IF(AB446&gt;0,ROUND(PMT(EvalSheet!$F$92/12,EvalSheet!$F$96*12,-C447),5),0)</f>
        <v>0</v>
      </c>
      <c r="E447" s="6">
        <f t="shared" si="155"/>
        <v>0</v>
      </c>
      <c r="F447" s="2">
        <f t="shared" si="144"/>
        <v>0</v>
      </c>
      <c r="G447" s="80">
        <f t="shared" si="145"/>
        <v>0</v>
      </c>
      <c r="H447" s="79">
        <f t="shared" si="146"/>
        <v>0</v>
      </c>
      <c r="I447" s="80">
        <f t="shared" si="147"/>
        <v>0</v>
      </c>
      <c r="J447" s="80">
        <f t="shared" si="148"/>
        <v>0</v>
      </c>
      <c r="K447" s="6">
        <f t="shared" si="156"/>
        <v>0</v>
      </c>
      <c r="L447" s="7">
        <v>0</v>
      </c>
      <c r="M447" s="7">
        <f t="shared" si="157"/>
        <v>0</v>
      </c>
      <c r="N447" s="7">
        <f t="shared" si="158"/>
        <v>0</v>
      </c>
      <c r="O447" s="7">
        <f t="shared" si="159"/>
        <v>0</v>
      </c>
      <c r="P447" s="7">
        <f t="shared" si="160"/>
        <v>0</v>
      </c>
      <c r="Q447" s="6">
        <f t="shared" si="162"/>
        <v>0</v>
      </c>
      <c r="R447" s="7">
        <f t="shared" si="163"/>
        <v>0</v>
      </c>
      <c r="S447" s="2">
        <f t="shared" si="149"/>
        <v>0</v>
      </c>
      <c r="T447" s="80">
        <f t="shared" si="150"/>
        <v>0</v>
      </c>
      <c r="U447" s="79">
        <f t="shared" si="151"/>
        <v>0</v>
      </c>
      <c r="V447" s="80">
        <f t="shared" si="152"/>
        <v>0</v>
      </c>
      <c r="W447" s="80">
        <f t="shared" si="153"/>
        <v>0</v>
      </c>
      <c r="X447">
        <f t="shared" si="164"/>
        <v>0</v>
      </c>
      <c r="Y447" s="35">
        <f t="shared" si="154"/>
        <v>0</v>
      </c>
      <c r="Z447" s="35">
        <f t="shared" si="165"/>
        <v>0</v>
      </c>
      <c r="AA447" s="42">
        <f t="shared" si="166"/>
        <v>0</v>
      </c>
      <c r="AB447" s="42">
        <f t="shared" si="167"/>
        <v>0</v>
      </c>
    </row>
    <row r="448" spans="2:28" x14ac:dyDescent="0.25">
      <c r="B448">
        <v>446</v>
      </c>
      <c r="C448" s="35">
        <f t="shared" si="161"/>
        <v>0</v>
      </c>
      <c r="D448" s="46">
        <f>IF(AB447&gt;0,ROUND(PMT(EvalSheet!$F$92/12,EvalSheet!$F$96*12,-C448),5),0)</f>
        <v>0</v>
      </c>
      <c r="E448" s="6">
        <f t="shared" si="155"/>
        <v>0</v>
      </c>
      <c r="F448" s="2">
        <f t="shared" si="144"/>
        <v>0</v>
      </c>
      <c r="G448" s="80">
        <f t="shared" si="145"/>
        <v>0</v>
      </c>
      <c r="H448" s="79">
        <f t="shared" si="146"/>
        <v>0</v>
      </c>
      <c r="I448" s="80">
        <f t="shared" si="147"/>
        <v>0</v>
      </c>
      <c r="J448" s="80">
        <f t="shared" si="148"/>
        <v>0</v>
      </c>
      <c r="K448" s="6">
        <f t="shared" si="156"/>
        <v>0</v>
      </c>
      <c r="L448" s="7">
        <v>0</v>
      </c>
      <c r="M448" s="7">
        <f t="shared" si="157"/>
        <v>0</v>
      </c>
      <c r="N448" s="7">
        <f t="shared" si="158"/>
        <v>0</v>
      </c>
      <c r="O448" s="7">
        <f t="shared" si="159"/>
        <v>0</v>
      </c>
      <c r="P448" s="7">
        <f t="shared" si="160"/>
        <v>0</v>
      </c>
      <c r="Q448" s="6">
        <f t="shared" si="162"/>
        <v>0</v>
      </c>
      <c r="R448" s="7">
        <f t="shared" si="163"/>
        <v>0</v>
      </c>
      <c r="S448" s="2">
        <f t="shared" si="149"/>
        <v>0</v>
      </c>
      <c r="T448" s="80">
        <f t="shared" si="150"/>
        <v>0</v>
      </c>
      <c r="U448" s="79">
        <f t="shared" si="151"/>
        <v>0</v>
      </c>
      <c r="V448" s="80">
        <f t="shared" si="152"/>
        <v>0</v>
      </c>
      <c r="W448" s="80">
        <f t="shared" si="153"/>
        <v>0</v>
      </c>
      <c r="X448">
        <f t="shared" si="164"/>
        <v>0</v>
      </c>
      <c r="Y448" s="35">
        <f t="shared" si="154"/>
        <v>0</v>
      </c>
      <c r="Z448" s="35">
        <f t="shared" si="165"/>
        <v>0</v>
      </c>
      <c r="AA448" s="42">
        <f t="shared" si="166"/>
        <v>0</v>
      </c>
      <c r="AB448" s="42">
        <f t="shared" si="167"/>
        <v>0</v>
      </c>
    </row>
    <row r="449" spans="2:28" x14ac:dyDescent="0.25">
      <c r="B449">
        <v>447</v>
      </c>
      <c r="C449" s="35">
        <f t="shared" si="161"/>
        <v>0</v>
      </c>
      <c r="D449" s="46">
        <f>IF(AB448&gt;0,ROUND(PMT(EvalSheet!$F$92/12,EvalSheet!$F$96*12,-C449),5),0)</f>
        <v>0</v>
      </c>
      <c r="E449" s="6">
        <f t="shared" si="155"/>
        <v>0</v>
      </c>
      <c r="F449" s="2">
        <f t="shared" si="144"/>
        <v>0</v>
      </c>
      <c r="G449" s="80">
        <f t="shared" si="145"/>
        <v>0</v>
      </c>
      <c r="H449" s="79">
        <f t="shared" si="146"/>
        <v>0</v>
      </c>
      <c r="I449" s="80">
        <f t="shared" si="147"/>
        <v>0</v>
      </c>
      <c r="J449" s="80">
        <f t="shared" si="148"/>
        <v>0</v>
      </c>
      <c r="K449" s="6">
        <f t="shared" si="156"/>
        <v>0</v>
      </c>
      <c r="L449" s="7">
        <v>0</v>
      </c>
      <c r="M449" s="7">
        <f t="shared" si="157"/>
        <v>0</v>
      </c>
      <c r="N449" s="7">
        <f t="shared" si="158"/>
        <v>0</v>
      </c>
      <c r="O449" s="7">
        <f t="shared" si="159"/>
        <v>0</v>
      </c>
      <c r="P449" s="7">
        <f t="shared" si="160"/>
        <v>0</v>
      </c>
      <c r="Q449" s="6">
        <f t="shared" si="162"/>
        <v>0</v>
      </c>
      <c r="R449" s="7">
        <f t="shared" si="163"/>
        <v>0</v>
      </c>
      <c r="S449" s="2">
        <f t="shared" si="149"/>
        <v>0</v>
      </c>
      <c r="T449" s="80">
        <f t="shared" si="150"/>
        <v>0</v>
      </c>
      <c r="U449" s="79">
        <f t="shared" si="151"/>
        <v>0</v>
      </c>
      <c r="V449" s="80">
        <f t="shared" si="152"/>
        <v>0</v>
      </c>
      <c r="W449" s="80">
        <f t="shared" si="153"/>
        <v>0</v>
      </c>
      <c r="X449">
        <f t="shared" si="164"/>
        <v>0</v>
      </c>
      <c r="Y449" s="35">
        <f t="shared" si="154"/>
        <v>0</v>
      </c>
      <c r="Z449" s="35">
        <f t="shared" si="165"/>
        <v>0</v>
      </c>
      <c r="AA449" s="42">
        <f t="shared" si="166"/>
        <v>0</v>
      </c>
      <c r="AB449" s="42">
        <f t="shared" si="167"/>
        <v>0</v>
      </c>
    </row>
    <row r="450" spans="2:28" x14ac:dyDescent="0.25">
      <c r="B450">
        <v>448</v>
      </c>
      <c r="C450" s="35">
        <f t="shared" si="161"/>
        <v>0</v>
      </c>
      <c r="D450" s="46">
        <f>IF(AB449&gt;0,ROUND(PMT(EvalSheet!$F$92/12,EvalSheet!$F$96*12,-C450),5),0)</f>
        <v>0</v>
      </c>
      <c r="E450" s="6">
        <f t="shared" si="155"/>
        <v>0</v>
      </c>
      <c r="F450" s="2">
        <f t="shared" si="144"/>
        <v>0</v>
      </c>
      <c r="G450" s="80">
        <f t="shared" si="145"/>
        <v>0</v>
      </c>
      <c r="H450" s="79">
        <f t="shared" si="146"/>
        <v>0</v>
      </c>
      <c r="I450" s="80">
        <f t="shared" si="147"/>
        <v>0</v>
      </c>
      <c r="J450" s="80">
        <f t="shared" si="148"/>
        <v>0</v>
      </c>
      <c r="K450" s="6">
        <f t="shared" si="156"/>
        <v>0</v>
      </c>
      <c r="L450" s="7">
        <v>0</v>
      </c>
      <c r="M450" s="7">
        <f t="shared" si="157"/>
        <v>0</v>
      </c>
      <c r="N450" s="7">
        <f t="shared" si="158"/>
        <v>0</v>
      </c>
      <c r="O450" s="7">
        <f t="shared" si="159"/>
        <v>0</v>
      </c>
      <c r="P450" s="7">
        <f t="shared" si="160"/>
        <v>0</v>
      </c>
      <c r="Q450" s="6">
        <f t="shared" si="162"/>
        <v>0</v>
      </c>
      <c r="R450" s="7">
        <f t="shared" si="163"/>
        <v>0</v>
      </c>
      <c r="S450" s="2">
        <f t="shared" si="149"/>
        <v>0</v>
      </c>
      <c r="T450" s="80">
        <f t="shared" si="150"/>
        <v>0</v>
      </c>
      <c r="U450" s="79">
        <f t="shared" si="151"/>
        <v>0</v>
      </c>
      <c r="V450" s="80">
        <f t="shared" si="152"/>
        <v>0</v>
      </c>
      <c r="W450" s="80">
        <f t="shared" si="153"/>
        <v>0</v>
      </c>
      <c r="X450">
        <f t="shared" si="164"/>
        <v>0</v>
      </c>
      <c r="Y450" s="35">
        <f t="shared" si="154"/>
        <v>0</v>
      </c>
      <c r="Z450" s="35">
        <f t="shared" si="165"/>
        <v>0</v>
      </c>
      <c r="AA450" s="42">
        <f t="shared" si="166"/>
        <v>0</v>
      </c>
      <c r="AB450" s="42">
        <f t="shared" si="167"/>
        <v>0</v>
      </c>
    </row>
    <row r="451" spans="2:28" x14ac:dyDescent="0.25">
      <c r="B451">
        <v>449</v>
      </c>
      <c r="C451" s="35">
        <f t="shared" si="161"/>
        <v>0</v>
      </c>
      <c r="D451" s="46">
        <f>IF(AB450&gt;0,ROUND(PMT(EvalSheet!$F$92/12,EvalSheet!$F$96*12,-C451),5),0)</f>
        <v>0</v>
      </c>
      <c r="E451" s="6">
        <f t="shared" si="155"/>
        <v>0</v>
      </c>
      <c r="F451" s="2">
        <f t="shared" ref="F451:F514" si="168">INT(E451)</f>
        <v>0</v>
      </c>
      <c r="G451" s="80">
        <f t="shared" ref="G451:G514" si="169">INT((E451-F451)*10)/10</f>
        <v>0</v>
      </c>
      <c r="H451" s="79">
        <f t="shared" ref="H451:H514" si="170">E451-F451-G451</f>
        <v>0</v>
      </c>
      <c r="I451" s="80">
        <f t="shared" ref="I451:I514" si="171">IF(OR(H451=0.05,H451=0),H451,IF(AND(H451&gt;0.051,H451&lt;0.1),0.1,IF(AND(H451&gt;0.001,H451&lt;0.05),0.05,H451)))</f>
        <v>0</v>
      </c>
      <c r="J451" s="80">
        <f t="shared" ref="J451:J514" si="172">F451+G451+I451</f>
        <v>0</v>
      </c>
      <c r="K451" s="6">
        <f t="shared" si="156"/>
        <v>0</v>
      </c>
      <c r="L451" s="7">
        <v>0</v>
      </c>
      <c r="M451" s="7">
        <f t="shared" si="157"/>
        <v>0</v>
      </c>
      <c r="N451" s="7">
        <f t="shared" si="158"/>
        <v>0</v>
      </c>
      <c r="O451" s="7">
        <f t="shared" si="159"/>
        <v>0</v>
      </c>
      <c r="P451" s="7">
        <f t="shared" si="160"/>
        <v>0</v>
      </c>
      <c r="Q451" s="6">
        <f t="shared" si="162"/>
        <v>0</v>
      </c>
      <c r="R451" s="7">
        <f t="shared" si="163"/>
        <v>0</v>
      </c>
      <c r="S451" s="2">
        <f t="shared" ref="S451:S514" si="173">INT(R451)</f>
        <v>0</v>
      </c>
      <c r="T451" s="80">
        <f t="shared" ref="T451:T514" si="174">INT((R451-S451)*10)/10</f>
        <v>0</v>
      </c>
      <c r="U451" s="79">
        <f t="shared" ref="U451:U514" si="175">R451-S451-T451</f>
        <v>0</v>
      </c>
      <c r="V451" s="80">
        <f t="shared" ref="V451:V514" si="176">IF(OR(U451=0.05,U451=0),U451,IF(AND(U451&gt;0.051,U451&lt;0.1),0.1,IF(AND(U451&gt;0.001,U451&lt;0.05),0.05,U451)))</f>
        <v>0</v>
      </c>
      <c r="W451" s="80">
        <f t="shared" ref="W451:W514" si="177">S451+T451+V451</f>
        <v>0</v>
      </c>
      <c r="X451">
        <f t="shared" si="164"/>
        <v>0</v>
      </c>
      <c r="Y451" s="35">
        <f t="shared" si="154"/>
        <v>0</v>
      </c>
      <c r="Z451" s="35">
        <f t="shared" si="165"/>
        <v>0</v>
      </c>
      <c r="AA451" s="42">
        <f t="shared" si="166"/>
        <v>0</v>
      </c>
      <c r="AB451" s="42">
        <f t="shared" si="167"/>
        <v>0</v>
      </c>
    </row>
    <row r="452" spans="2:28" x14ac:dyDescent="0.25">
      <c r="B452">
        <v>450</v>
      </c>
      <c r="C452" s="35">
        <f t="shared" si="161"/>
        <v>0</v>
      </c>
      <c r="D452" s="46">
        <f>IF(AB451&gt;0,ROUND(PMT(EvalSheet!$F$92/12,EvalSheet!$F$96*12,-C452),5),0)</f>
        <v>0</v>
      </c>
      <c r="E452" s="6">
        <f t="shared" si="155"/>
        <v>0</v>
      </c>
      <c r="F452" s="2">
        <f t="shared" si="168"/>
        <v>0</v>
      </c>
      <c r="G452" s="80">
        <f t="shared" si="169"/>
        <v>0</v>
      </c>
      <c r="H452" s="79">
        <f t="shared" si="170"/>
        <v>0</v>
      </c>
      <c r="I452" s="80">
        <f t="shared" si="171"/>
        <v>0</v>
      </c>
      <c r="J452" s="80">
        <f t="shared" si="172"/>
        <v>0</v>
      </c>
      <c r="K452" s="6">
        <f t="shared" si="156"/>
        <v>0</v>
      </c>
      <c r="L452" s="7">
        <v>0</v>
      </c>
      <c r="M452" s="7">
        <f t="shared" si="157"/>
        <v>0</v>
      </c>
      <c r="N452" s="7">
        <f t="shared" si="158"/>
        <v>0</v>
      </c>
      <c r="O452" s="7">
        <f t="shared" si="159"/>
        <v>0</v>
      </c>
      <c r="P452" s="7">
        <f t="shared" si="160"/>
        <v>0</v>
      </c>
      <c r="Q452" s="6">
        <f t="shared" si="162"/>
        <v>0</v>
      </c>
      <c r="R452" s="7">
        <f t="shared" si="163"/>
        <v>0</v>
      </c>
      <c r="S452" s="2">
        <f t="shared" si="173"/>
        <v>0</v>
      </c>
      <c r="T452" s="80">
        <f t="shared" si="174"/>
        <v>0</v>
      </c>
      <c r="U452" s="79">
        <f t="shared" si="175"/>
        <v>0</v>
      </c>
      <c r="V452" s="80">
        <f t="shared" si="176"/>
        <v>0</v>
      </c>
      <c r="W452" s="80">
        <f t="shared" si="177"/>
        <v>0</v>
      </c>
      <c r="X452">
        <f t="shared" si="164"/>
        <v>0</v>
      </c>
      <c r="Y452" s="35">
        <f t="shared" ref="Y452:Y515" si="178">ROUND(D452+J452+W452+X452,2)</f>
        <v>0</v>
      </c>
      <c r="Z452" s="35">
        <f t="shared" si="165"/>
        <v>0</v>
      </c>
      <c r="AA452" s="42">
        <f t="shared" si="166"/>
        <v>0</v>
      </c>
      <c r="AB452" s="42">
        <f t="shared" si="167"/>
        <v>0</v>
      </c>
    </row>
    <row r="453" spans="2:28" x14ac:dyDescent="0.25">
      <c r="B453">
        <v>451</v>
      </c>
      <c r="C453" s="35">
        <f t="shared" si="161"/>
        <v>0</v>
      </c>
      <c r="D453" s="46">
        <f>IF(AB452&gt;0,ROUND(PMT(EvalSheet!$F$92/12,EvalSheet!$F$96*12,-C453),5),0)</f>
        <v>0</v>
      </c>
      <c r="E453" s="6">
        <f t="shared" ref="E453:E516" si="179">IF(AB452&gt;0,ROUND(C453*$E$1/1000,2),0)</f>
        <v>0</v>
      </c>
      <c r="F453" s="2">
        <f t="shared" si="168"/>
        <v>0</v>
      </c>
      <c r="G453" s="80">
        <f t="shared" si="169"/>
        <v>0</v>
      </c>
      <c r="H453" s="79">
        <f t="shared" si="170"/>
        <v>0</v>
      </c>
      <c r="I453" s="80">
        <f t="shared" si="171"/>
        <v>0</v>
      </c>
      <c r="J453" s="80">
        <f t="shared" si="172"/>
        <v>0</v>
      </c>
      <c r="K453" s="6">
        <f t="shared" ref="K453:K516" si="180">IF(AB452&gt;0,ROUND($D$1*$K$1,2),0)</f>
        <v>0</v>
      </c>
      <c r="L453" s="7">
        <v>0</v>
      </c>
      <c r="M453" s="7">
        <f t="shared" ref="M453:M516" si="181">IF(AB452&gt;0,ROUND($D$1*$M$1,0),0)</f>
        <v>0</v>
      </c>
      <c r="N453" s="7">
        <f t="shared" ref="N453:N516" si="182">IF(AB452&gt;0,ROUND($D$1*$N$1,2),0)</f>
        <v>0</v>
      </c>
      <c r="O453" s="7">
        <f t="shared" ref="O453:O516" si="183">IF(AB452&gt;0,ROUND($D$1*$O$1,2),0)</f>
        <v>0</v>
      </c>
      <c r="P453" s="7">
        <f t="shared" ref="P453:P516" si="184">IF(AB452&gt;0,ROUND($D$1*$P$1,2),0)</f>
        <v>0</v>
      </c>
      <c r="Q453" s="6">
        <f t="shared" si="162"/>
        <v>0</v>
      </c>
      <c r="R453" s="7">
        <f t="shared" si="163"/>
        <v>0</v>
      </c>
      <c r="S453" s="2">
        <f t="shared" si="173"/>
        <v>0</v>
      </c>
      <c r="T453" s="80">
        <f t="shared" si="174"/>
        <v>0</v>
      </c>
      <c r="U453" s="79">
        <f t="shared" si="175"/>
        <v>0</v>
      </c>
      <c r="V453" s="80">
        <f t="shared" si="176"/>
        <v>0</v>
      </c>
      <c r="W453" s="80">
        <f t="shared" si="177"/>
        <v>0</v>
      </c>
      <c r="X453">
        <f t="shared" si="164"/>
        <v>0</v>
      </c>
      <c r="Y453" s="35">
        <f t="shared" si="178"/>
        <v>0</v>
      </c>
      <c r="Z453" s="35">
        <f t="shared" si="165"/>
        <v>0</v>
      </c>
      <c r="AA453" s="42">
        <f t="shared" si="166"/>
        <v>0</v>
      </c>
      <c r="AB453" s="42">
        <f t="shared" si="167"/>
        <v>0</v>
      </c>
    </row>
    <row r="454" spans="2:28" x14ac:dyDescent="0.25">
      <c r="B454">
        <v>452</v>
      </c>
      <c r="C454" s="35">
        <f t="shared" si="161"/>
        <v>0</v>
      </c>
      <c r="D454" s="46">
        <f>IF(AB453&gt;0,ROUND(PMT(EvalSheet!$F$92/12,EvalSheet!$F$96*12,-C454),5),0)</f>
        <v>0</v>
      </c>
      <c r="E454" s="6">
        <f t="shared" si="179"/>
        <v>0</v>
      </c>
      <c r="F454" s="2">
        <f t="shared" si="168"/>
        <v>0</v>
      </c>
      <c r="G454" s="80">
        <f t="shared" si="169"/>
        <v>0</v>
      </c>
      <c r="H454" s="79">
        <f t="shared" si="170"/>
        <v>0</v>
      </c>
      <c r="I454" s="80">
        <f t="shared" si="171"/>
        <v>0</v>
      </c>
      <c r="J454" s="80">
        <f t="shared" si="172"/>
        <v>0</v>
      </c>
      <c r="K454" s="6">
        <f t="shared" si="180"/>
        <v>0</v>
      </c>
      <c r="L454" s="7">
        <v>0</v>
      </c>
      <c r="M454" s="7">
        <f t="shared" si="181"/>
        <v>0</v>
      </c>
      <c r="N454" s="7">
        <f t="shared" si="182"/>
        <v>0</v>
      </c>
      <c r="O454" s="7">
        <f t="shared" si="183"/>
        <v>0</v>
      </c>
      <c r="P454" s="7">
        <f t="shared" si="184"/>
        <v>0</v>
      </c>
      <c r="Q454" s="6">
        <f t="shared" si="162"/>
        <v>0</v>
      </c>
      <c r="R454" s="7">
        <f t="shared" si="163"/>
        <v>0</v>
      </c>
      <c r="S454" s="2">
        <f t="shared" si="173"/>
        <v>0</v>
      </c>
      <c r="T454" s="80">
        <f t="shared" si="174"/>
        <v>0</v>
      </c>
      <c r="U454" s="79">
        <f t="shared" si="175"/>
        <v>0</v>
      </c>
      <c r="V454" s="80">
        <f t="shared" si="176"/>
        <v>0</v>
      </c>
      <c r="W454" s="80">
        <f t="shared" si="177"/>
        <v>0</v>
      </c>
      <c r="X454">
        <f t="shared" si="164"/>
        <v>0</v>
      </c>
      <c r="Y454" s="35">
        <f t="shared" si="178"/>
        <v>0</v>
      </c>
      <c r="Z454" s="35">
        <f t="shared" si="165"/>
        <v>0</v>
      </c>
      <c r="AA454" s="42">
        <f t="shared" si="166"/>
        <v>0</v>
      </c>
      <c r="AB454" s="42">
        <f t="shared" si="167"/>
        <v>0</v>
      </c>
    </row>
    <row r="455" spans="2:28" x14ac:dyDescent="0.25">
      <c r="B455">
        <v>453</v>
      </c>
      <c r="C455" s="35">
        <f t="shared" ref="C455:C518" si="185">IF(AB454&gt;0,C454-1000,C454)</f>
        <v>0</v>
      </c>
      <c r="D455" s="46">
        <f>IF(AB454&gt;0,ROUND(PMT(EvalSheet!$F$92/12,EvalSheet!$F$96*12,-C455),5),0)</f>
        <v>0</v>
      </c>
      <c r="E455" s="6">
        <f t="shared" si="179"/>
        <v>0</v>
      </c>
      <c r="F455" s="2">
        <f t="shared" si="168"/>
        <v>0</v>
      </c>
      <c r="G455" s="80">
        <f t="shared" si="169"/>
        <v>0</v>
      </c>
      <c r="H455" s="79">
        <f t="shared" si="170"/>
        <v>0</v>
      </c>
      <c r="I455" s="80">
        <f t="shared" si="171"/>
        <v>0</v>
      </c>
      <c r="J455" s="80">
        <f t="shared" si="172"/>
        <v>0</v>
      </c>
      <c r="K455" s="6">
        <f t="shared" si="180"/>
        <v>0</v>
      </c>
      <c r="L455" s="7">
        <v>0</v>
      </c>
      <c r="M455" s="7">
        <f t="shared" si="181"/>
        <v>0</v>
      </c>
      <c r="N455" s="7">
        <f t="shared" si="182"/>
        <v>0</v>
      </c>
      <c r="O455" s="7">
        <f t="shared" si="183"/>
        <v>0</v>
      </c>
      <c r="P455" s="7">
        <f t="shared" si="184"/>
        <v>0</v>
      </c>
      <c r="Q455" s="6">
        <f t="shared" ref="Q455:Q518" si="186">IF(AB454&gt;0,K455+SUM(M455:P455),0)</f>
        <v>0</v>
      </c>
      <c r="R455" s="7">
        <f t="shared" ref="R455:R518" si="187">IF(AB454&gt;0,ROUND(Q455/12,2),0)</f>
        <v>0</v>
      </c>
      <c r="S455" s="2">
        <f t="shared" si="173"/>
        <v>0</v>
      </c>
      <c r="T455" s="80">
        <f t="shared" si="174"/>
        <v>0</v>
      </c>
      <c r="U455" s="79">
        <f t="shared" si="175"/>
        <v>0</v>
      </c>
      <c r="V455" s="80">
        <f t="shared" si="176"/>
        <v>0</v>
      </c>
      <c r="W455" s="80">
        <f t="shared" si="177"/>
        <v>0</v>
      </c>
      <c r="X455">
        <f t="shared" ref="X455:X518" si="188">IF(AB454&gt;0,X454,0)</f>
        <v>0</v>
      </c>
      <c r="Y455" s="35">
        <f t="shared" si="178"/>
        <v>0</v>
      </c>
      <c r="Z455" s="35">
        <f t="shared" ref="Z455:Z518" si="189">IF(AND(Y455&gt;0,Y456=0),Y455,0)</f>
        <v>0</v>
      </c>
      <c r="AA455" s="42">
        <f t="shared" ref="AA455:AA518" si="190">IF(AB454&gt;0,AA454,0)</f>
        <v>0</v>
      </c>
      <c r="AB455" s="42">
        <f t="shared" ref="AB455:AB518" si="191">IF(ROUND(Y455-AA455,2)&gt;0,ROUND(Y455-AA455,2),0)</f>
        <v>0</v>
      </c>
    </row>
    <row r="456" spans="2:28" x14ac:dyDescent="0.25">
      <c r="B456">
        <v>454</v>
      </c>
      <c r="C456" s="35">
        <f t="shared" si="185"/>
        <v>0</v>
      </c>
      <c r="D456" s="46">
        <f>IF(AB455&gt;0,ROUND(PMT(EvalSheet!$F$92/12,EvalSheet!$F$96*12,-C456),5),0)</f>
        <v>0</v>
      </c>
      <c r="E456" s="6">
        <f t="shared" si="179"/>
        <v>0</v>
      </c>
      <c r="F456" s="2">
        <f t="shared" si="168"/>
        <v>0</v>
      </c>
      <c r="G456" s="80">
        <f t="shared" si="169"/>
        <v>0</v>
      </c>
      <c r="H456" s="79">
        <f t="shared" si="170"/>
        <v>0</v>
      </c>
      <c r="I456" s="80">
        <f t="shared" si="171"/>
        <v>0</v>
      </c>
      <c r="J456" s="80">
        <f t="shared" si="172"/>
        <v>0</v>
      </c>
      <c r="K456" s="6">
        <f t="shared" si="180"/>
        <v>0</v>
      </c>
      <c r="L456" s="7">
        <v>0</v>
      </c>
      <c r="M456" s="7">
        <f t="shared" si="181"/>
        <v>0</v>
      </c>
      <c r="N456" s="7">
        <f t="shared" si="182"/>
        <v>0</v>
      </c>
      <c r="O456" s="7">
        <f t="shared" si="183"/>
        <v>0</v>
      </c>
      <c r="P456" s="7">
        <f t="shared" si="184"/>
        <v>0</v>
      </c>
      <c r="Q456" s="6">
        <f t="shared" si="186"/>
        <v>0</v>
      </c>
      <c r="R456" s="7">
        <f t="shared" si="187"/>
        <v>0</v>
      </c>
      <c r="S456" s="2">
        <f t="shared" si="173"/>
        <v>0</v>
      </c>
      <c r="T456" s="80">
        <f t="shared" si="174"/>
        <v>0</v>
      </c>
      <c r="U456" s="79">
        <f t="shared" si="175"/>
        <v>0</v>
      </c>
      <c r="V456" s="80">
        <f t="shared" si="176"/>
        <v>0</v>
      </c>
      <c r="W456" s="80">
        <f t="shared" si="177"/>
        <v>0</v>
      </c>
      <c r="X456">
        <f t="shared" si="188"/>
        <v>0</v>
      </c>
      <c r="Y456" s="35">
        <f t="shared" si="178"/>
        <v>0</v>
      </c>
      <c r="Z456" s="35">
        <f t="shared" si="189"/>
        <v>0</v>
      </c>
      <c r="AA456" s="42">
        <f t="shared" si="190"/>
        <v>0</v>
      </c>
      <c r="AB456" s="42">
        <f t="shared" si="191"/>
        <v>0</v>
      </c>
    </row>
    <row r="457" spans="2:28" x14ac:dyDescent="0.25">
      <c r="B457">
        <v>455</v>
      </c>
      <c r="C457" s="35">
        <f t="shared" si="185"/>
        <v>0</v>
      </c>
      <c r="D457" s="46">
        <f>IF(AB456&gt;0,ROUND(PMT(EvalSheet!$F$92/12,EvalSheet!$F$96*12,-C457),5),0)</f>
        <v>0</v>
      </c>
      <c r="E457" s="6">
        <f t="shared" si="179"/>
        <v>0</v>
      </c>
      <c r="F457" s="2">
        <f t="shared" si="168"/>
        <v>0</v>
      </c>
      <c r="G457" s="80">
        <f t="shared" si="169"/>
        <v>0</v>
      </c>
      <c r="H457" s="79">
        <f t="shared" si="170"/>
        <v>0</v>
      </c>
      <c r="I457" s="80">
        <f t="shared" si="171"/>
        <v>0</v>
      </c>
      <c r="J457" s="80">
        <f t="shared" si="172"/>
        <v>0</v>
      </c>
      <c r="K457" s="6">
        <f t="shared" si="180"/>
        <v>0</v>
      </c>
      <c r="L457" s="7">
        <v>0</v>
      </c>
      <c r="M457" s="7">
        <f t="shared" si="181"/>
        <v>0</v>
      </c>
      <c r="N457" s="7">
        <f t="shared" si="182"/>
        <v>0</v>
      </c>
      <c r="O457" s="7">
        <f t="shared" si="183"/>
        <v>0</v>
      </c>
      <c r="P457" s="7">
        <f t="shared" si="184"/>
        <v>0</v>
      </c>
      <c r="Q457" s="6">
        <f t="shared" si="186"/>
        <v>0</v>
      </c>
      <c r="R457" s="7">
        <f t="shared" si="187"/>
        <v>0</v>
      </c>
      <c r="S457" s="2">
        <f t="shared" si="173"/>
        <v>0</v>
      </c>
      <c r="T457" s="80">
        <f t="shared" si="174"/>
        <v>0</v>
      </c>
      <c r="U457" s="79">
        <f t="shared" si="175"/>
        <v>0</v>
      </c>
      <c r="V457" s="80">
        <f t="shared" si="176"/>
        <v>0</v>
      </c>
      <c r="W457" s="80">
        <f t="shared" si="177"/>
        <v>0</v>
      </c>
      <c r="X457">
        <f t="shared" si="188"/>
        <v>0</v>
      </c>
      <c r="Y457" s="35">
        <f t="shared" si="178"/>
        <v>0</v>
      </c>
      <c r="Z457" s="35">
        <f t="shared" si="189"/>
        <v>0</v>
      </c>
      <c r="AA457" s="42">
        <f t="shared" si="190"/>
        <v>0</v>
      </c>
      <c r="AB457" s="42">
        <f t="shared" si="191"/>
        <v>0</v>
      </c>
    </row>
    <row r="458" spans="2:28" x14ac:dyDescent="0.25">
      <c r="B458">
        <v>456</v>
      </c>
      <c r="C458" s="35">
        <f t="shared" si="185"/>
        <v>0</v>
      </c>
      <c r="D458" s="46">
        <f>IF(AB457&gt;0,ROUND(PMT(EvalSheet!$F$92/12,EvalSheet!$F$96*12,-C458),5),0)</f>
        <v>0</v>
      </c>
      <c r="E458" s="6">
        <f t="shared" si="179"/>
        <v>0</v>
      </c>
      <c r="F458" s="2">
        <f t="shared" si="168"/>
        <v>0</v>
      </c>
      <c r="G458" s="80">
        <f t="shared" si="169"/>
        <v>0</v>
      </c>
      <c r="H458" s="79">
        <f t="shared" si="170"/>
        <v>0</v>
      </c>
      <c r="I458" s="80">
        <f t="shared" si="171"/>
        <v>0</v>
      </c>
      <c r="J458" s="80">
        <f t="shared" si="172"/>
        <v>0</v>
      </c>
      <c r="K458" s="6">
        <f t="shared" si="180"/>
        <v>0</v>
      </c>
      <c r="L458" s="7">
        <v>0</v>
      </c>
      <c r="M458" s="7">
        <f t="shared" si="181"/>
        <v>0</v>
      </c>
      <c r="N458" s="7">
        <f t="shared" si="182"/>
        <v>0</v>
      </c>
      <c r="O458" s="7">
        <f t="shared" si="183"/>
        <v>0</v>
      </c>
      <c r="P458" s="7">
        <f t="shared" si="184"/>
        <v>0</v>
      </c>
      <c r="Q458" s="6">
        <f t="shared" si="186"/>
        <v>0</v>
      </c>
      <c r="R458" s="7">
        <f t="shared" si="187"/>
        <v>0</v>
      </c>
      <c r="S458" s="2">
        <f t="shared" si="173"/>
        <v>0</v>
      </c>
      <c r="T458" s="80">
        <f t="shared" si="174"/>
        <v>0</v>
      </c>
      <c r="U458" s="79">
        <f t="shared" si="175"/>
        <v>0</v>
      </c>
      <c r="V458" s="80">
        <f t="shared" si="176"/>
        <v>0</v>
      </c>
      <c r="W458" s="80">
        <f t="shared" si="177"/>
        <v>0</v>
      </c>
      <c r="X458">
        <f t="shared" si="188"/>
        <v>0</v>
      </c>
      <c r="Y458" s="35">
        <f t="shared" si="178"/>
        <v>0</v>
      </c>
      <c r="Z458" s="35">
        <f t="shared" si="189"/>
        <v>0</v>
      </c>
      <c r="AA458" s="42">
        <f t="shared" si="190"/>
        <v>0</v>
      </c>
      <c r="AB458" s="42">
        <f t="shared" si="191"/>
        <v>0</v>
      </c>
    </row>
    <row r="459" spans="2:28" x14ac:dyDescent="0.25">
      <c r="B459">
        <v>457</v>
      </c>
      <c r="C459" s="35">
        <f t="shared" si="185"/>
        <v>0</v>
      </c>
      <c r="D459" s="46">
        <f>IF(AB458&gt;0,ROUND(PMT(EvalSheet!$F$92/12,EvalSheet!$F$96*12,-C459),5),0)</f>
        <v>0</v>
      </c>
      <c r="E459" s="6">
        <f t="shared" si="179"/>
        <v>0</v>
      </c>
      <c r="F459" s="2">
        <f t="shared" si="168"/>
        <v>0</v>
      </c>
      <c r="G459" s="80">
        <f t="shared" si="169"/>
        <v>0</v>
      </c>
      <c r="H459" s="79">
        <f t="shared" si="170"/>
        <v>0</v>
      </c>
      <c r="I459" s="80">
        <f t="shared" si="171"/>
        <v>0</v>
      </c>
      <c r="J459" s="80">
        <f t="shared" si="172"/>
        <v>0</v>
      </c>
      <c r="K459" s="6">
        <f t="shared" si="180"/>
        <v>0</v>
      </c>
      <c r="L459" s="7">
        <v>0</v>
      </c>
      <c r="M459" s="7">
        <f t="shared" si="181"/>
        <v>0</v>
      </c>
      <c r="N459" s="7">
        <f t="shared" si="182"/>
        <v>0</v>
      </c>
      <c r="O459" s="7">
        <f t="shared" si="183"/>
        <v>0</v>
      </c>
      <c r="P459" s="7">
        <f t="shared" si="184"/>
        <v>0</v>
      </c>
      <c r="Q459" s="6">
        <f t="shared" si="186"/>
        <v>0</v>
      </c>
      <c r="R459" s="7">
        <f t="shared" si="187"/>
        <v>0</v>
      </c>
      <c r="S459" s="2">
        <f t="shared" si="173"/>
        <v>0</v>
      </c>
      <c r="T459" s="80">
        <f t="shared" si="174"/>
        <v>0</v>
      </c>
      <c r="U459" s="79">
        <f t="shared" si="175"/>
        <v>0</v>
      </c>
      <c r="V459" s="80">
        <f t="shared" si="176"/>
        <v>0</v>
      </c>
      <c r="W459" s="80">
        <f t="shared" si="177"/>
        <v>0</v>
      </c>
      <c r="X459">
        <f t="shared" si="188"/>
        <v>0</v>
      </c>
      <c r="Y459" s="35">
        <f t="shared" si="178"/>
        <v>0</v>
      </c>
      <c r="Z459" s="35">
        <f t="shared" si="189"/>
        <v>0</v>
      </c>
      <c r="AA459" s="42">
        <f t="shared" si="190"/>
        <v>0</v>
      </c>
      <c r="AB459" s="42">
        <f t="shared" si="191"/>
        <v>0</v>
      </c>
    </row>
    <row r="460" spans="2:28" x14ac:dyDescent="0.25">
      <c r="B460">
        <v>458</v>
      </c>
      <c r="C460" s="35">
        <f t="shared" si="185"/>
        <v>0</v>
      </c>
      <c r="D460" s="46">
        <f>IF(AB459&gt;0,ROUND(PMT(EvalSheet!$F$92/12,EvalSheet!$F$96*12,-C460),5),0)</f>
        <v>0</v>
      </c>
      <c r="E460" s="6">
        <f t="shared" si="179"/>
        <v>0</v>
      </c>
      <c r="F460" s="2">
        <f t="shared" si="168"/>
        <v>0</v>
      </c>
      <c r="G460" s="80">
        <f t="shared" si="169"/>
        <v>0</v>
      </c>
      <c r="H460" s="79">
        <f t="shared" si="170"/>
        <v>0</v>
      </c>
      <c r="I460" s="80">
        <f t="shared" si="171"/>
        <v>0</v>
      </c>
      <c r="J460" s="80">
        <f t="shared" si="172"/>
        <v>0</v>
      </c>
      <c r="K460" s="6">
        <f t="shared" si="180"/>
        <v>0</v>
      </c>
      <c r="L460" s="7">
        <v>0</v>
      </c>
      <c r="M460" s="7">
        <f t="shared" si="181"/>
        <v>0</v>
      </c>
      <c r="N460" s="7">
        <f t="shared" si="182"/>
        <v>0</v>
      </c>
      <c r="O460" s="7">
        <f t="shared" si="183"/>
        <v>0</v>
      </c>
      <c r="P460" s="7">
        <f t="shared" si="184"/>
        <v>0</v>
      </c>
      <c r="Q460" s="6">
        <f t="shared" si="186"/>
        <v>0</v>
      </c>
      <c r="R460" s="7">
        <f t="shared" si="187"/>
        <v>0</v>
      </c>
      <c r="S460" s="2">
        <f t="shared" si="173"/>
        <v>0</v>
      </c>
      <c r="T460" s="80">
        <f t="shared" si="174"/>
        <v>0</v>
      </c>
      <c r="U460" s="79">
        <f t="shared" si="175"/>
        <v>0</v>
      </c>
      <c r="V460" s="80">
        <f t="shared" si="176"/>
        <v>0</v>
      </c>
      <c r="W460" s="80">
        <f t="shared" si="177"/>
        <v>0</v>
      </c>
      <c r="X460">
        <f t="shared" si="188"/>
        <v>0</v>
      </c>
      <c r="Y460" s="35">
        <f t="shared" si="178"/>
        <v>0</v>
      </c>
      <c r="Z460" s="35">
        <f t="shared" si="189"/>
        <v>0</v>
      </c>
      <c r="AA460" s="42">
        <f t="shared" si="190"/>
        <v>0</v>
      </c>
      <c r="AB460" s="42">
        <f t="shared" si="191"/>
        <v>0</v>
      </c>
    </row>
    <row r="461" spans="2:28" x14ac:dyDescent="0.25">
      <c r="B461">
        <v>459</v>
      </c>
      <c r="C461" s="35">
        <f t="shared" si="185"/>
        <v>0</v>
      </c>
      <c r="D461" s="46">
        <f>IF(AB460&gt;0,ROUND(PMT(EvalSheet!$F$92/12,EvalSheet!$F$96*12,-C461),5),0)</f>
        <v>0</v>
      </c>
      <c r="E461" s="6">
        <f t="shared" si="179"/>
        <v>0</v>
      </c>
      <c r="F461" s="2">
        <f t="shared" si="168"/>
        <v>0</v>
      </c>
      <c r="G461" s="80">
        <f t="shared" si="169"/>
        <v>0</v>
      </c>
      <c r="H461" s="79">
        <f t="shared" si="170"/>
        <v>0</v>
      </c>
      <c r="I461" s="80">
        <f t="shared" si="171"/>
        <v>0</v>
      </c>
      <c r="J461" s="80">
        <f t="shared" si="172"/>
        <v>0</v>
      </c>
      <c r="K461" s="6">
        <f t="shared" si="180"/>
        <v>0</v>
      </c>
      <c r="L461" s="7">
        <v>0</v>
      </c>
      <c r="M461" s="7">
        <f t="shared" si="181"/>
        <v>0</v>
      </c>
      <c r="N461" s="7">
        <f t="shared" si="182"/>
        <v>0</v>
      </c>
      <c r="O461" s="7">
        <f t="shared" si="183"/>
        <v>0</v>
      </c>
      <c r="P461" s="7">
        <f t="shared" si="184"/>
        <v>0</v>
      </c>
      <c r="Q461" s="6">
        <f t="shared" si="186"/>
        <v>0</v>
      </c>
      <c r="R461" s="7">
        <f t="shared" si="187"/>
        <v>0</v>
      </c>
      <c r="S461" s="2">
        <f t="shared" si="173"/>
        <v>0</v>
      </c>
      <c r="T461" s="80">
        <f t="shared" si="174"/>
        <v>0</v>
      </c>
      <c r="U461" s="79">
        <f t="shared" si="175"/>
        <v>0</v>
      </c>
      <c r="V461" s="80">
        <f t="shared" si="176"/>
        <v>0</v>
      </c>
      <c r="W461" s="80">
        <f t="shared" si="177"/>
        <v>0</v>
      </c>
      <c r="X461">
        <f t="shared" si="188"/>
        <v>0</v>
      </c>
      <c r="Y461" s="35">
        <f t="shared" si="178"/>
        <v>0</v>
      </c>
      <c r="Z461" s="35">
        <f t="shared" si="189"/>
        <v>0</v>
      </c>
      <c r="AA461" s="42">
        <f t="shared" si="190"/>
        <v>0</v>
      </c>
      <c r="AB461" s="42">
        <f t="shared" si="191"/>
        <v>0</v>
      </c>
    </row>
    <row r="462" spans="2:28" x14ac:dyDescent="0.25">
      <c r="B462">
        <v>460</v>
      </c>
      <c r="C462" s="35">
        <f t="shared" si="185"/>
        <v>0</v>
      </c>
      <c r="D462" s="46">
        <f>IF(AB461&gt;0,ROUND(PMT(EvalSheet!$F$92/12,EvalSheet!$F$96*12,-C462),5),0)</f>
        <v>0</v>
      </c>
      <c r="E462" s="6">
        <f t="shared" si="179"/>
        <v>0</v>
      </c>
      <c r="F462" s="2">
        <f t="shared" si="168"/>
        <v>0</v>
      </c>
      <c r="G462" s="80">
        <f t="shared" si="169"/>
        <v>0</v>
      </c>
      <c r="H462" s="79">
        <f t="shared" si="170"/>
        <v>0</v>
      </c>
      <c r="I462" s="80">
        <f t="shared" si="171"/>
        <v>0</v>
      </c>
      <c r="J462" s="80">
        <f t="shared" si="172"/>
        <v>0</v>
      </c>
      <c r="K462" s="6">
        <f t="shared" si="180"/>
        <v>0</v>
      </c>
      <c r="L462" s="7">
        <v>0</v>
      </c>
      <c r="M462" s="7">
        <f t="shared" si="181"/>
        <v>0</v>
      </c>
      <c r="N462" s="7">
        <f t="shared" si="182"/>
        <v>0</v>
      </c>
      <c r="O462" s="7">
        <f t="shared" si="183"/>
        <v>0</v>
      </c>
      <c r="P462" s="7">
        <f t="shared" si="184"/>
        <v>0</v>
      </c>
      <c r="Q462" s="6">
        <f t="shared" si="186"/>
        <v>0</v>
      </c>
      <c r="R462" s="7">
        <f t="shared" si="187"/>
        <v>0</v>
      </c>
      <c r="S462" s="2">
        <f t="shared" si="173"/>
        <v>0</v>
      </c>
      <c r="T462" s="80">
        <f t="shared" si="174"/>
        <v>0</v>
      </c>
      <c r="U462" s="79">
        <f t="shared" si="175"/>
        <v>0</v>
      </c>
      <c r="V462" s="80">
        <f t="shared" si="176"/>
        <v>0</v>
      </c>
      <c r="W462" s="80">
        <f t="shared" si="177"/>
        <v>0</v>
      </c>
      <c r="X462">
        <f t="shared" si="188"/>
        <v>0</v>
      </c>
      <c r="Y462" s="35">
        <f t="shared" si="178"/>
        <v>0</v>
      </c>
      <c r="Z462" s="35">
        <f t="shared" si="189"/>
        <v>0</v>
      </c>
      <c r="AA462" s="42">
        <f t="shared" si="190"/>
        <v>0</v>
      </c>
      <c r="AB462" s="42">
        <f t="shared" si="191"/>
        <v>0</v>
      </c>
    </row>
    <row r="463" spans="2:28" x14ac:dyDescent="0.25">
      <c r="B463">
        <v>461</v>
      </c>
      <c r="C463" s="35">
        <f t="shared" si="185"/>
        <v>0</v>
      </c>
      <c r="D463" s="46">
        <f>IF(AB462&gt;0,ROUND(PMT(EvalSheet!$F$92/12,EvalSheet!$F$96*12,-C463),5),0)</f>
        <v>0</v>
      </c>
      <c r="E463" s="6">
        <f t="shared" si="179"/>
        <v>0</v>
      </c>
      <c r="F463" s="2">
        <f t="shared" si="168"/>
        <v>0</v>
      </c>
      <c r="G463" s="80">
        <f t="shared" si="169"/>
        <v>0</v>
      </c>
      <c r="H463" s="79">
        <f t="shared" si="170"/>
        <v>0</v>
      </c>
      <c r="I463" s="80">
        <f t="shared" si="171"/>
        <v>0</v>
      </c>
      <c r="J463" s="80">
        <f t="shared" si="172"/>
        <v>0</v>
      </c>
      <c r="K463" s="6">
        <f t="shared" si="180"/>
        <v>0</v>
      </c>
      <c r="L463" s="7">
        <v>0</v>
      </c>
      <c r="M463" s="7">
        <f t="shared" si="181"/>
        <v>0</v>
      </c>
      <c r="N463" s="7">
        <f t="shared" si="182"/>
        <v>0</v>
      </c>
      <c r="O463" s="7">
        <f t="shared" si="183"/>
        <v>0</v>
      </c>
      <c r="P463" s="7">
        <f t="shared" si="184"/>
        <v>0</v>
      </c>
      <c r="Q463" s="6">
        <f t="shared" si="186"/>
        <v>0</v>
      </c>
      <c r="R463" s="7">
        <f t="shared" si="187"/>
        <v>0</v>
      </c>
      <c r="S463" s="2">
        <f t="shared" si="173"/>
        <v>0</v>
      </c>
      <c r="T463" s="80">
        <f t="shared" si="174"/>
        <v>0</v>
      </c>
      <c r="U463" s="79">
        <f t="shared" si="175"/>
        <v>0</v>
      </c>
      <c r="V463" s="80">
        <f t="shared" si="176"/>
        <v>0</v>
      </c>
      <c r="W463" s="80">
        <f t="shared" si="177"/>
        <v>0</v>
      </c>
      <c r="X463">
        <f t="shared" si="188"/>
        <v>0</v>
      </c>
      <c r="Y463" s="35">
        <f t="shared" si="178"/>
        <v>0</v>
      </c>
      <c r="Z463" s="35">
        <f t="shared" si="189"/>
        <v>0</v>
      </c>
      <c r="AA463" s="42">
        <f t="shared" si="190"/>
        <v>0</v>
      </c>
      <c r="AB463" s="42">
        <f t="shared" si="191"/>
        <v>0</v>
      </c>
    </row>
    <row r="464" spans="2:28" x14ac:dyDescent="0.25">
      <c r="B464">
        <v>462</v>
      </c>
      <c r="C464" s="35">
        <f t="shared" si="185"/>
        <v>0</v>
      </c>
      <c r="D464" s="46">
        <f>IF(AB463&gt;0,ROUND(PMT(EvalSheet!$F$92/12,EvalSheet!$F$96*12,-C464),5),0)</f>
        <v>0</v>
      </c>
      <c r="E464" s="6">
        <f t="shared" si="179"/>
        <v>0</v>
      </c>
      <c r="F464" s="2">
        <f t="shared" si="168"/>
        <v>0</v>
      </c>
      <c r="G464" s="80">
        <f t="shared" si="169"/>
        <v>0</v>
      </c>
      <c r="H464" s="79">
        <f t="shared" si="170"/>
        <v>0</v>
      </c>
      <c r="I464" s="80">
        <f t="shared" si="171"/>
        <v>0</v>
      </c>
      <c r="J464" s="80">
        <f t="shared" si="172"/>
        <v>0</v>
      </c>
      <c r="K464" s="6">
        <f t="shared" si="180"/>
        <v>0</v>
      </c>
      <c r="L464" s="7">
        <v>0</v>
      </c>
      <c r="M464" s="7">
        <f t="shared" si="181"/>
        <v>0</v>
      </c>
      <c r="N464" s="7">
        <f t="shared" si="182"/>
        <v>0</v>
      </c>
      <c r="O464" s="7">
        <f t="shared" si="183"/>
        <v>0</v>
      </c>
      <c r="P464" s="7">
        <f t="shared" si="184"/>
        <v>0</v>
      </c>
      <c r="Q464" s="6">
        <f t="shared" si="186"/>
        <v>0</v>
      </c>
      <c r="R464" s="7">
        <f t="shared" si="187"/>
        <v>0</v>
      </c>
      <c r="S464" s="2">
        <f t="shared" si="173"/>
        <v>0</v>
      </c>
      <c r="T464" s="80">
        <f t="shared" si="174"/>
        <v>0</v>
      </c>
      <c r="U464" s="79">
        <f t="shared" si="175"/>
        <v>0</v>
      </c>
      <c r="V464" s="80">
        <f t="shared" si="176"/>
        <v>0</v>
      </c>
      <c r="W464" s="80">
        <f t="shared" si="177"/>
        <v>0</v>
      </c>
      <c r="X464">
        <f t="shared" si="188"/>
        <v>0</v>
      </c>
      <c r="Y464" s="35">
        <f t="shared" si="178"/>
        <v>0</v>
      </c>
      <c r="Z464" s="35">
        <f t="shared" si="189"/>
        <v>0</v>
      </c>
      <c r="AA464" s="42">
        <f t="shared" si="190"/>
        <v>0</v>
      </c>
      <c r="AB464" s="42">
        <f t="shared" si="191"/>
        <v>0</v>
      </c>
    </row>
    <row r="465" spans="2:28" x14ac:dyDescent="0.25">
      <c r="B465">
        <v>463</v>
      </c>
      <c r="C465" s="35">
        <f t="shared" si="185"/>
        <v>0</v>
      </c>
      <c r="D465" s="46">
        <f>IF(AB464&gt;0,ROUND(PMT(EvalSheet!$F$92/12,EvalSheet!$F$96*12,-C465),5),0)</f>
        <v>0</v>
      </c>
      <c r="E465" s="6">
        <f t="shared" si="179"/>
        <v>0</v>
      </c>
      <c r="F465" s="2">
        <f t="shared" si="168"/>
        <v>0</v>
      </c>
      <c r="G465" s="80">
        <f t="shared" si="169"/>
        <v>0</v>
      </c>
      <c r="H465" s="79">
        <f t="shared" si="170"/>
        <v>0</v>
      </c>
      <c r="I465" s="80">
        <f t="shared" si="171"/>
        <v>0</v>
      </c>
      <c r="J465" s="80">
        <f t="shared" si="172"/>
        <v>0</v>
      </c>
      <c r="K465" s="6">
        <f t="shared" si="180"/>
        <v>0</v>
      </c>
      <c r="L465" s="7">
        <v>0</v>
      </c>
      <c r="M465" s="7">
        <f t="shared" si="181"/>
        <v>0</v>
      </c>
      <c r="N465" s="7">
        <f t="shared" si="182"/>
        <v>0</v>
      </c>
      <c r="O465" s="7">
        <f t="shared" si="183"/>
        <v>0</v>
      </c>
      <c r="P465" s="7">
        <f t="shared" si="184"/>
        <v>0</v>
      </c>
      <c r="Q465" s="6">
        <f t="shared" si="186"/>
        <v>0</v>
      </c>
      <c r="R465" s="7">
        <f t="shared" si="187"/>
        <v>0</v>
      </c>
      <c r="S465" s="2">
        <f t="shared" si="173"/>
        <v>0</v>
      </c>
      <c r="T465" s="80">
        <f t="shared" si="174"/>
        <v>0</v>
      </c>
      <c r="U465" s="79">
        <f t="shared" si="175"/>
        <v>0</v>
      </c>
      <c r="V465" s="80">
        <f t="shared" si="176"/>
        <v>0</v>
      </c>
      <c r="W465" s="80">
        <f t="shared" si="177"/>
        <v>0</v>
      </c>
      <c r="X465">
        <f t="shared" si="188"/>
        <v>0</v>
      </c>
      <c r="Y465" s="35">
        <f t="shared" si="178"/>
        <v>0</v>
      </c>
      <c r="Z465" s="35">
        <f t="shared" si="189"/>
        <v>0</v>
      </c>
      <c r="AA465" s="42">
        <f t="shared" si="190"/>
        <v>0</v>
      </c>
      <c r="AB465" s="42">
        <f t="shared" si="191"/>
        <v>0</v>
      </c>
    </row>
    <row r="466" spans="2:28" x14ac:dyDescent="0.25">
      <c r="B466">
        <v>464</v>
      </c>
      <c r="C466" s="35">
        <f t="shared" si="185"/>
        <v>0</v>
      </c>
      <c r="D466" s="46">
        <f>IF(AB465&gt;0,ROUND(PMT(EvalSheet!$F$92/12,EvalSheet!$F$96*12,-C466),5),0)</f>
        <v>0</v>
      </c>
      <c r="E466" s="6">
        <f t="shared" si="179"/>
        <v>0</v>
      </c>
      <c r="F466" s="2">
        <f t="shared" si="168"/>
        <v>0</v>
      </c>
      <c r="G466" s="80">
        <f t="shared" si="169"/>
        <v>0</v>
      </c>
      <c r="H466" s="79">
        <f t="shared" si="170"/>
        <v>0</v>
      </c>
      <c r="I466" s="80">
        <f t="shared" si="171"/>
        <v>0</v>
      </c>
      <c r="J466" s="80">
        <f t="shared" si="172"/>
        <v>0</v>
      </c>
      <c r="K466" s="6">
        <f t="shared" si="180"/>
        <v>0</v>
      </c>
      <c r="L466" s="7">
        <v>0</v>
      </c>
      <c r="M466" s="7">
        <f t="shared" si="181"/>
        <v>0</v>
      </c>
      <c r="N466" s="7">
        <f t="shared" si="182"/>
        <v>0</v>
      </c>
      <c r="O466" s="7">
        <f t="shared" si="183"/>
        <v>0</v>
      </c>
      <c r="P466" s="7">
        <f t="shared" si="184"/>
        <v>0</v>
      </c>
      <c r="Q466" s="6">
        <f t="shared" si="186"/>
        <v>0</v>
      </c>
      <c r="R466" s="7">
        <f t="shared" si="187"/>
        <v>0</v>
      </c>
      <c r="S466" s="2">
        <f t="shared" si="173"/>
        <v>0</v>
      </c>
      <c r="T466" s="80">
        <f t="shared" si="174"/>
        <v>0</v>
      </c>
      <c r="U466" s="79">
        <f t="shared" si="175"/>
        <v>0</v>
      </c>
      <c r="V466" s="80">
        <f t="shared" si="176"/>
        <v>0</v>
      </c>
      <c r="W466" s="80">
        <f t="shared" si="177"/>
        <v>0</v>
      </c>
      <c r="X466">
        <f t="shared" si="188"/>
        <v>0</v>
      </c>
      <c r="Y466" s="35">
        <f t="shared" si="178"/>
        <v>0</v>
      </c>
      <c r="Z466" s="35">
        <f t="shared" si="189"/>
        <v>0</v>
      </c>
      <c r="AA466" s="42">
        <f t="shared" si="190"/>
        <v>0</v>
      </c>
      <c r="AB466" s="42">
        <f t="shared" si="191"/>
        <v>0</v>
      </c>
    </row>
    <row r="467" spans="2:28" x14ac:dyDescent="0.25">
      <c r="B467">
        <v>465</v>
      </c>
      <c r="C467" s="35">
        <f t="shared" si="185"/>
        <v>0</v>
      </c>
      <c r="D467" s="46">
        <f>IF(AB466&gt;0,ROUND(PMT(EvalSheet!$F$92/12,EvalSheet!$F$96*12,-C467),5),0)</f>
        <v>0</v>
      </c>
      <c r="E467" s="6">
        <f t="shared" si="179"/>
        <v>0</v>
      </c>
      <c r="F467" s="2">
        <f t="shared" si="168"/>
        <v>0</v>
      </c>
      <c r="G467" s="80">
        <f t="shared" si="169"/>
        <v>0</v>
      </c>
      <c r="H467" s="79">
        <f t="shared" si="170"/>
        <v>0</v>
      </c>
      <c r="I467" s="80">
        <f t="shared" si="171"/>
        <v>0</v>
      </c>
      <c r="J467" s="80">
        <f t="shared" si="172"/>
        <v>0</v>
      </c>
      <c r="K467" s="6">
        <f t="shared" si="180"/>
        <v>0</v>
      </c>
      <c r="L467" s="7">
        <v>0</v>
      </c>
      <c r="M467" s="7">
        <f t="shared" si="181"/>
        <v>0</v>
      </c>
      <c r="N467" s="7">
        <f t="shared" si="182"/>
        <v>0</v>
      </c>
      <c r="O467" s="7">
        <f t="shared" si="183"/>
        <v>0</v>
      </c>
      <c r="P467" s="7">
        <f t="shared" si="184"/>
        <v>0</v>
      </c>
      <c r="Q467" s="6">
        <f t="shared" si="186"/>
        <v>0</v>
      </c>
      <c r="R467" s="7">
        <f t="shared" si="187"/>
        <v>0</v>
      </c>
      <c r="S467" s="2">
        <f t="shared" si="173"/>
        <v>0</v>
      </c>
      <c r="T467" s="80">
        <f t="shared" si="174"/>
        <v>0</v>
      </c>
      <c r="U467" s="79">
        <f t="shared" si="175"/>
        <v>0</v>
      </c>
      <c r="V467" s="80">
        <f t="shared" si="176"/>
        <v>0</v>
      </c>
      <c r="W467" s="80">
        <f t="shared" si="177"/>
        <v>0</v>
      </c>
      <c r="X467">
        <f t="shared" si="188"/>
        <v>0</v>
      </c>
      <c r="Y467" s="35">
        <f t="shared" si="178"/>
        <v>0</v>
      </c>
      <c r="Z467" s="35">
        <f t="shared" si="189"/>
        <v>0</v>
      </c>
      <c r="AA467" s="42">
        <f t="shared" si="190"/>
        <v>0</v>
      </c>
      <c r="AB467" s="42">
        <f t="shared" si="191"/>
        <v>0</v>
      </c>
    </row>
    <row r="468" spans="2:28" x14ac:dyDescent="0.25">
      <c r="B468">
        <v>466</v>
      </c>
      <c r="C468" s="35">
        <f t="shared" si="185"/>
        <v>0</v>
      </c>
      <c r="D468" s="46">
        <f>IF(AB467&gt;0,ROUND(PMT(EvalSheet!$F$92/12,EvalSheet!$F$96*12,-C468),5),0)</f>
        <v>0</v>
      </c>
      <c r="E468" s="6">
        <f t="shared" si="179"/>
        <v>0</v>
      </c>
      <c r="F468" s="2">
        <f t="shared" si="168"/>
        <v>0</v>
      </c>
      <c r="G468" s="80">
        <f t="shared" si="169"/>
        <v>0</v>
      </c>
      <c r="H468" s="79">
        <f t="shared" si="170"/>
        <v>0</v>
      </c>
      <c r="I468" s="80">
        <f t="shared" si="171"/>
        <v>0</v>
      </c>
      <c r="J468" s="80">
        <f t="shared" si="172"/>
        <v>0</v>
      </c>
      <c r="K468" s="6">
        <f t="shared" si="180"/>
        <v>0</v>
      </c>
      <c r="L468" s="7">
        <v>0</v>
      </c>
      <c r="M468" s="7">
        <f t="shared" si="181"/>
        <v>0</v>
      </c>
      <c r="N468" s="7">
        <f t="shared" si="182"/>
        <v>0</v>
      </c>
      <c r="O468" s="7">
        <f t="shared" si="183"/>
        <v>0</v>
      </c>
      <c r="P468" s="7">
        <f t="shared" si="184"/>
        <v>0</v>
      </c>
      <c r="Q468" s="6">
        <f t="shared" si="186"/>
        <v>0</v>
      </c>
      <c r="R468" s="7">
        <f t="shared" si="187"/>
        <v>0</v>
      </c>
      <c r="S468" s="2">
        <f t="shared" si="173"/>
        <v>0</v>
      </c>
      <c r="T468" s="80">
        <f t="shared" si="174"/>
        <v>0</v>
      </c>
      <c r="U468" s="79">
        <f t="shared" si="175"/>
        <v>0</v>
      </c>
      <c r="V468" s="80">
        <f t="shared" si="176"/>
        <v>0</v>
      </c>
      <c r="W468" s="80">
        <f t="shared" si="177"/>
        <v>0</v>
      </c>
      <c r="X468">
        <f t="shared" si="188"/>
        <v>0</v>
      </c>
      <c r="Y468" s="35">
        <f t="shared" si="178"/>
        <v>0</v>
      </c>
      <c r="Z468" s="35">
        <f t="shared" si="189"/>
        <v>0</v>
      </c>
      <c r="AA468" s="42">
        <f t="shared" si="190"/>
        <v>0</v>
      </c>
      <c r="AB468" s="42">
        <f t="shared" si="191"/>
        <v>0</v>
      </c>
    </row>
    <row r="469" spans="2:28" x14ac:dyDescent="0.25">
      <c r="B469">
        <v>467</v>
      </c>
      <c r="C469" s="35">
        <f t="shared" si="185"/>
        <v>0</v>
      </c>
      <c r="D469" s="46">
        <f>IF(AB468&gt;0,ROUND(PMT(EvalSheet!$F$92/12,EvalSheet!$F$96*12,-C469),5),0)</f>
        <v>0</v>
      </c>
      <c r="E469" s="6">
        <f t="shared" si="179"/>
        <v>0</v>
      </c>
      <c r="F469" s="2">
        <f t="shared" si="168"/>
        <v>0</v>
      </c>
      <c r="G469" s="80">
        <f t="shared" si="169"/>
        <v>0</v>
      </c>
      <c r="H469" s="79">
        <f t="shared" si="170"/>
        <v>0</v>
      </c>
      <c r="I469" s="80">
        <f t="shared" si="171"/>
        <v>0</v>
      </c>
      <c r="J469" s="80">
        <f t="shared" si="172"/>
        <v>0</v>
      </c>
      <c r="K469" s="6">
        <f t="shared" si="180"/>
        <v>0</v>
      </c>
      <c r="L469" s="7">
        <v>0</v>
      </c>
      <c r="M469" s="7">
        <f t="shared" si="181"/>
        <v>0</v>
      </c>
      <c r="N469" s="7">
        <f t="shared" si="182"/>
        <v>0</v>
      </c>
      <c r="O469" s="7">
        <f t="shared" si="183"/>
        <v>0</v>
      </c>
      <c r="P469" s="7">
        <f t="shared" si="184"/>
        <v>0</v>
      </c>
      <c r="Q469" s="6">
        <f t="shared" si="186"/>
        <v>0</v>
      </c>
      <c r="R469" s="7">
        <f t="shared" si="187"/>
        <v>0</v>
      </c>
      <c r="S469" s="2">
        <f t="shared" si="173"/>
        <v>0</v>
      </c>
      <c r="T469" s="80">
        <f t="shared" si="174"/>
        <v>0</v>
      </c>
      <c r="U469" s="79">
        <f t="shared" si="175"/>
        <v>0</v>
      </c>
      <c r="V469" s="80">
        <f t="shared" si="176"/>
        <v>0</v>
      </c>
      <c r="W469" s="80">
        <f t="shared" si="177"/>
        <v>0</v>
      </c>
      <c r="X469">
        <f t="shared" si="188"/>
        <v>0</v>
      </c>
      <c r="Y469" s="35">
        <f t="shared" si="178"/>
        <v>0</v>
      </c>
      <c r="Z469" s="35">
        <f t="shared" si="189"/>
        <v>0</v>
      </c>
      <c r="AA469" s="42">
        <f t="shared" si="190"/>
        <v>0</v>
      </c>
      <c r="AB469" s="42">
        <f t="shared" si="191"/>
        <v>0</v>
      </c>
    </row>
    <row r="470" spans="2:28" x14ac:dyDescent="0.25">
      <c r="B470">
        <v>468</v>
      </c>
      <c r="C470" s="35">
        <f t="shared" si="185"/>
        <v>0</v>
      </c>
      <c r="D470" s="46">
        <f>IF(AB469&gt;0,ROUND(PMT(EvalSheet!$F$92/12,EvalSheet!$F$96*12,-C470),5),0)</f>
        <v>0</v>
      </c>
      <c r="E470" s="6">
        <f t="shared" si="179"/>
        <v>0</v>
      </c>
      <c r="F470" s="2">
        <f t="shared" si="168"/>
        <v>0</v>
      </c>
      <c r="G470" s="80">
        <f t="shared" si="169"/>
        <v>0</v>
      </c>
      <c r="H470" s="79">
        <f t="shared" si="170"/>
        <v>0</v>
      </c>
      <c r="I470" s="80">
        <f t="shared" si="171"/>
        <v>0</v>
      </c>
      <c r="J470" s="80">
        <f t="shared" si="172"/>
        <v>0</v>
      </c>
      <c r="K470" s="6">
        <f t="shared" si="180"/>
        <v>0</v>
      </c>
      <c r="L470" s="7">
        <v>0</v>
      </c>
      <c r="M470" s="7">
        <f t="shared" si="181"/>
        <v>0</v>
      </c>
      <c r="N470" s="7">
        <f t="shared" si="182"/>
        <v>0</v>
      </c>
      <c r="O470" s="7">
        <f t="shared" si="183"/>
        <v>0</v>
      </c>
      <c r="P470" s="7">
        <f t="shared" si="184"/>
        <v>0</v>
      </c>
      <c r="Q470" s="6">
        <f t="shared" si="186"/>
        <v>0</v>
      </c>
      <c r="R470" s="7">
        <f t="shared" si="187"/>
        <v>0</v>
      </c>
      <c r="S470" s="2">
        <f t="shared" si="173"/>
        <v>0</v>
      </c>
      <c r="T470" s="80">
        <f t="shared" si="174"/>
        <v>0</v>
      </c>
      <c r="U470" s="79">
        <f t="shared" si="175"/>
        <v>0</v>
      </c>
      <c r="V470" s="80">
        <f t="shared" si="176"/>
        <v>0</v>
      </c>
      <c r="W470" s="80">
        <f t="shared" si="177"/>
        <v>0</v>
      </c>
      <c r="X470">
        <f t="shared" si="188"/>
        <v>0</v>
      </c>
      <c r="Y470" s="35">
        <f t="shared" si="178"/>
        <v>0</v>
      </c>
      <c r="Z470" s="35">
        <f t="shared" si="189"/>
        <v>0</v>
      </c>
      <c r="AA470" s="42">
        <f t="shared" si="190"/>
        <v>0</v>
      </c>
      <c r="AB470" s="42">
        <f t="shared" si="191"/>
        <v>0</v>
      </c>
    </row>
    <row r="471" spans="2:28" x14ac:dyDescent="0.25">
      <c r="B471">
        <v>469</v>
      </c>
      <c r="C471" s="35">
        <f t="shared" si="185"/>
        <v>0</v>
      </c>
      <c r="D471" s="46">
        <f>IF(AB470&gt;0,ROUND(PMT(EvalSheet!$F$92/12,EvalSheet!$F$96*12,-C471),5),0)</f>
        <v>0</v>
      </c>
      <c r="E471" s="6">
        <f t="shared" si="179"/>
        <v>0</v>
      </c>
      <c r="F471" s="2">
        <f t="shared" si="168"/>
        <v>0</v>
      </c>
      <c r="G471" s="80">
        <f t="shared" si="169"/>
        <v>0</v>
      </c>
      <c r="H471" s="79">
        <f t="shared" si="170"/>
        <v>0</v>
      </c>
      <c r="I471" s="80">
        <f t="shared" si="171"/>
        <v>0</v>
      </c>
      <c r="J471" s="80">
        <f t="shared" si="172"/>
        <v>0</v>
      </c>
      <c r="K471" s="6">
        <f t="shared" si="180"/>
        <v>0</v>
      </c>
      <c r="L471" s="7">
        <v>0</v>
      </c>
      <c r="M471" s="7">
        <f t="shared" si="181"/>
        <v>0</v>
      </c>
      <c r="N471" s="7">
        <f t="shared" si="182"/>
        <v>0</v>
      </c>
      <c r="O471" s="7">
        <f t="shared" si="183"/>
        <v>0</v>
      </c>
      <c r="P471" s="7">
        <f t="shared" si="184"/>
        <v>0</v>
      </c>
      <c r="Q471" s="6">
        <f t="shared" si="186"/>
        <v>0</v>
      </c>
      <c r="R471" s="7">
        <f t="shared" si="187"/>
        <v>0</v>
      </c>
      <c r="S471" s="2">
        <f t="shared" si="173"/>
        <v>0</v>
      </c>
      <c r="T471" s="80">
        <f t="shared" si="174"/>
        <v>0</v>
      </c>
      <c r="U471" s="79">
        <f t="shared" si="175"/>
        <v>0</v>
      </c>
      <c r="V471" s="80">
        <f t="shared" si="176"/>
        <v>0</v>
      </c>
      <c r="W471" s="80">
        <f t="shared" si="177"/>
        <v>0</v>
      </c>
      <c r="X471">
        <f t="shared" si="188"/>
        <v>0</v>
      </c>
      <c r="Y471" s="35">
        <f t="shared" si="178"/>
        <v>0</v>
      </c>
      <c r="Z471" s="35">
        <f t="shared" si="189"/>
        <v>0</v>
      </c>
      <c r="AA471" s="42">
        <f t="shared" si="190"/>
        <v>0</v>
      </c>
      <c r="AB471" s="42">
        <f t="shared" si="191"/>
        <v>0</v>
      </c>
    </row>
    <row r="472" spans="2:28" x14ac:dyDescent="0.25">
      <c r="B472">
        <v>470</v>
      </c>
      <c r="C472" s="35">
        <f t="shared" si="185"/>
        <v>0</v>
      </c>
      <c r="D472" s="46">
        <f>IF(AB471&gt;0,ROUND(PMT(EvalSheet!$F$92/12,EvalSheet!$F$96*12,-C472),5),0)</f>
        <v>0</v>
      </c>
      <c r="E472" s="6">
        <f t="shared" si="179"/>
        <v>0</v>
      </c>
      <c r="F472" s="2">
        <f t="shared" si="168"/>
        <v>0</v>
      </c>
      <c r="G472" s="80">
        <f t="shared" si="169"/>
        <v>0</v>
      </c>
      <c r="H472" s="79">
        <f t="shared" si="170"/>
        <v>0</v>
      </c>
      <c r="I472" s="80">
        <f t="shared" si="171"/>
        <v>0</v>
      </c>
      <c r="J472" s="80">
        <f t="shared" si="172"/>
        <v>0</v>
      </c>
      <c r="K472" s="6">
        <f t="shared" si="180"/>
        <v>0</v>
      </c>
      <c r="L472" s="7">
        <v>0</v>
      </c>
      <c r="M472" s="7">
        <f t="shared" si="181"/>
        <v>0</v>
      </c>
      <c r="N472" s="7">
        <f t="shared" si="182"/>
        <v>0</v>
      </c>
      <c r="O472" s="7">
        <f t="shared" si="183"/>
        <v>0</v>
      </c>
      <c r="P472" s="7">
        <f t="shared" si="184"/>
        <v>0</v>
      </c>
      <c r="Q472" s="6">
        <f t="shared" si="186"/>
        <v>0</v>
      </c>
      <c r="R472" s="7">
        <f t="shared" si="187"/>
        <v>0</v>
      </c>
      <c r="S472" s="2">
        <f t="shared" si="173"/>
        <v>0</v>
      </c>
      <c r="T472" s="80">
        <f t="shared" si="174"/>
        <v>0</v>
      </c>
      <c r="U472" s="79">
        <f t="shared" si="175"/>
        <v>0</v>
      </c>
      <c r="V472" s="80">
        <f t="shared" si="176"/>
        <v>0</v>
      </c>
      <c r="W472" s="80">
        <f t="shared" si="177"/>
        <v>0</v>
      </c>
      <c r="X472">
        <f t="shared" si="188"/>
        <v>0</v>
      </c>
      <c r="Y472" s="35">
        <f t="shared" si="178"/>
        <v>0</v>
      </c>
      <c r="Z472" s="35">
        <f t="shared" si="189"/>
        <v>0</v>
      </c>
      <c r="AA472" s="42">
        <f t="shared" si="190"/>
        <v>0</v>
      </c>
      <c r="AB472" s="42">
        <f t="shared" si="191"/>
        <v>0</v>
      </c>
    </row>
    <row r="473" spans="2:28" x14ac:dyDescent="0.25">
      <c r="B473">
        <v>471</v>
      </c>
      <c r="C473" s="35">
        <f t="shared" si="185"/>
        <v>0</v>
      </c>
      <c r="D473" s="46">
        <f>IF(AB472&gt;0,ROUND(PMT(EvalSheet!$F$92/12,EvalSheet!$F$96*12,-C473),5),0)</f>
        <v>0</v>
      </c>
      <c r="E473" s="6">
        <f t="shared" si="179"/>
        <v>0</v>
      </c>
      <c r="F473" s="2">
        <f t="shared" si="168"/>
        <v>0</v>
      </c>
      <c r="G473" s="80">
        <f t="shared" si="169"/>
        <v>0</v>
      </c>
      <c r="H473" s="79">
        <f t="shared" si="170"/>
        <v>0</v>
      </c>
      <c r="I473" s="80">
        <f t="shared" si="171"/>
        <v>0</v>
      </c>
      <c r="J473" s="80">
        <f t="shared" si="172"/>
        <v>0</v>
      </c>
      <c r="K473" s="6">
        <f t="shared" si="180"/>
        <v>0</v>
      </c>
      <c r="L473" s="7">
        <v>0</v>
      </c>
      <c r="M473" s="7">
        <f t="shared" si="181"/>
        <v>0</v>
      </c>
      <c r="N473" s="7">
        <f t="shared" si="182"/>
        <v>0</v>
      </c>
      <c r="O473" s="7">
        <f t="shared" si="183"/>
        <v>0</v>
      </c>
      <c r="P473" s="7">
        <f t="shared" si="184"/>
        <v>0</v>
      </c>
      <c r="Q473" s="6">
        <f t="shared" si="186"/>
        <v>0</v>
      </c>
      <c r="R473" s="7">
        <f t="shared" si="187"/>
        <v>0</v>
      </c>
      <c r="S473" s="2">
        <f t="shared" si="173"/>
        <v>0</v>
      </c>
      <c r="T473" s="80">
        <f t="shared" si="174"/>
        <v>0</v>
      </c>
      <c r="U473" s="79">
        <f t="shared" si="175"/>
        <v>0</v>
      </c>
      <c r="V473" s="80">
        <f t="shared" si="176"/>
        <v>0</v>
      </c>
      <c r="W473" s="80">
        <f t="shared" si="177"/>
        <v>0</v>
      </c>
      <c r="X473">
        <f t="shared" si="188"/>
        <v>0</v>
      </c>
      <c r="Y473" s="35">
        <f t="shared" si="178"/>
        <v>0</v>
      </c>
      <c r="Z473" s="35">
        <f t="shared" si="189"/>
        <v>0</v>
      </c>
      <c r="AA473" s="42">
        <f t="shared" si="190"/>
        <v>0</v>
      </c>
      <c r="AB473" s="42">
        <f t="shared" si="191"/>
        <v>0</v>
      </c>
    </row>
    <row r="474" spans="2:28" x14ac:dyDescent="0.25">
      <c r="B474">
        <v>472</v>
      </c>
      <c r="C474" s="35">
        <f t="shared" si="185"/>
        <v>0</v>
      </c>
      <c r="D474" s="46">
        <f>IF(AB473&gt;0,ROUND(PMT(EvalSheet!$F$92/12,EvalSheet!$F$96*12,-C474),5),0)</f>
        <v>0</v>
      </c>
      <c r="E474" s="6">
        <f t="shared" si="179"/>
        <v>0</v>
      </c>
      <c r="F474" s="2">
        <f t="shared" si="168"/>
        <v>0</v>
      </c>
      <c r="G474" s="80">
        <f t="shared" si="169"/>
        <v>0</v>
      </c>
      <c r="H474" s="79">
        <f t="shared" si="170"/>
        <v>0</v>
      </c>
      <c r="I474" s="80">
        <f t="shared" si="171"/>
        <v>0</v>
      </c>
      <c r="J474" s="80">
        <f t="shared" si="172"/>
        <v>0</v>
      </c>
      <c r="K474" s="6">
        <f t="shared" si="180"/>
        <v>0</v>
      </c>
      <c r="L474" s="7">
        <v>0</v>
      </c>
      <c r="M474" s="7">
        <f t="shared" si="181"/>
        <v>0</v>
      </c>
      <c r="N474" s="7">
        <f t="shared" si="182"/>
        <v>0</v>
      </c>
      <c r="O474" s="7">
        <f t="shared" si="183"/>
        <v>0</v>
      </c>
      <c r="P474" s="7">
        <f t="shared" si="184"/>
        <v>0</v>
      </c>
      <c r="Q474" s="6">
        <f t="shared" si="186"/>
        <v>0</v>
      </c>
      <c r="R474" s="7">
        <f t="shared" si="187"/>
        <v>0</v>
      </c>
      <c r="S474" s="2">
        <f t="shared" si="173"/>
        <v>0</v>
      </c>
      <c r="T474" s="80">
        <f t="shared" si="174"/>
        <v>0</v>
      </c>
      <c r="U474" s="79">
        <f t="shared" si="175"/>
        <v>0</v>
      </c>
      <c r="V474" s="80">
        <f t="shared" si="176"/>
        <v>0</v>
      </c>
      <c r="W474" s="80">
        <f t="shared" si="177"/>
        <v>0</v>
      </c>
      <c r="X474">
        <f t="shared" si="188"/>
        <v>0</v>
      </c>
      <c r="Y474" s="35">
        <f t="shared" si="178"/>
        <v>0</v>
      </c>
      <c r="Z474" s="35">
        <f t="shared" si="189"/>
        <v>0</v>
      </c>
      <c r="AA474" s="42">
        <f t="shared" si="190"/>
        <v>0</v>
      </c>
      <c r="AB474" s="42">
        <f t="shared" si="191"/>
        <v>0</v>
      </c>
    </row>
    <row r="475" spans="2:28" x14ac:dyDescent="0.25">
      <c r="B475">
        <v>473</v>
      </c>
      <c r="C475" s="35">
        <f t="shared" si="185"/>
        <v>0</v>
      </c>
      <c r="D475" s="46">
        <f>IF(AB474&gt;0,ROUND(PMT(EvalSheet!$F$92/12,EvalSheet!$F$96*12,-C475),5),0)</f>
        <v>0</v>
      </c>
      <c r="E475" s="6">
        <f t="shared" si="179"/>
        <v>0</v>
      </c>
      <c r="F475" s="2">
        <f t="shared" si="168"/>
        <v>0</v>
      </c>
      <c r="G475" s="80">
        <f t="shared" si="169"/>
        <v>0</v>
      </c>
      <c r="H475" s="79">
        <f t="shared" si="170"/>
        <v>0</v>
      </c>
      <c r="I475" s="80">
        <f t="shared" si="171"/>
        <v>0</v>
      </c>
      <c r="J475" s="80">
        <f t="shared" si="172"/>
        <v>0</v>
      </c>
      <c r="K475" s="6">
        <f t="shared" si="180"/>
        <v>0</v>
      </c>
      <c r="L475" s="7">
        <v>0</v>
      </c>
      <c r="M475" s="7">
        <f t="shared" si="181"/>
        <v>0</v>
      </c>
      <c r="N475" s="7">
        <f t="shared" si="182"/>
        <v>0</v>
      </c>
      <c r="O475" s="7">
        <f t="shared" si="183"/>
        <v>0</v>
      </c>
      <c r="P475" s="7">
        <f t="shared" si="184"/>
        <v>0</v>
      </c>
      <c r="Q475" s="6">
        <f t="shared" si="186"/>
        <v>0</v>
      </c>
      <c r="R475" s="7">
        <f t="shared" si="187"/>
        <v>0</v>
      </c>
      <c r="S475" s="2">
        <f t="shared" si="173"/>
        <v>0</v>
      </c>
      <c r="T475" s="80">
        <f t="shared" si="174"/>
        <v>0</v>
      </c>
      <c r="U475" s="79">
        <f t="shared" si="175"/>
        <v>0</v>
      </c>
      <c r="V475" s="80">
        <f t="shared" si="176"/>
        <v>0</v>
      </c>
      <c r="W475" s="80">
        <f t="shared" si="177"/>
        <v>0</v>
      </c>
      <c r="X475">
        <f t="shared" si="188"/>
        <v>0</v>
      </c>
      <c r="Y475" s="35">
        <f t="shared" si="178"/>
        <v>0</v>
      </c>
      <c r="Z475" s="35">
        <f t="shared" si="189"/>
        <v>0</v>
      </c>
      <c r="AA475" s="42">
        <f t="shared" si="190"/>
        <v>0</v>
      </c>
      <c r="AB475" s="42">
        <f t="shared" si="191"/>
        <v>0</v>
      </c>
    </row>
    <row r="476" spans="2:28" x14ac:dyDescent="0.25">
      <c r="B476">
        <v>474</v>
      </c>
      <c r="C476" s="35">
        <f t="shared" si="185"/>
        <v>0</v>
      </c>
      <c r="D476" s="46">
        <f>IF(AB475&gt;0,ROUND(PMT(EvalSheet!$F$92/12,EvalSheet!$F$96*12,-C476),5),0)</f>
        <v>0</v>
      </c>
      <c r="E476" s="6">
        <f t="shared" si="179"/>
        <v>0</v>
      </c>
      <c r="F476" s="2">
        <f t="shared" si="168"/>
        <v>0</v>
      </c>
      <c r="G476" s="80">
        <f t="shared" si="169"/>
        <v>0</v>
      </c>
      <c r="H476" s="79">
        <f t="shared" si="170"/>
        <v>0</v>
      </c>
      <c r="I476" s="80">
        <f t="shared" si="171"/>
        <v>0</v>
      </c>
      <c r="J476" s="80">
        <f t="shared" si="172"/>
        <v>0</v>
      </c>
      <c r="K476" s="6">
        <f t="shared" si="180"/>
        <v>0</v>
      </c>
      <c r="L476" s="7">
        <v>0</v>
      </c>
      <c r="M476" s="7">
        <f t="shared" si="181"/>
        <v>0</v>
      </c>
      <c r="N476" s="7">
        <f t="shared" si="182"/>
        <v>0</v>
      </c>
      <c r="O476" s="7">
        <f t="shared" si="183"/>
        <v>0</v>
      </c>
      <c r="P476" s="7">
        <f t="shared" si="184"/>
        <v>0</v>
      </c>
      <c r="Q476" s="6">
        <f t="shared" si="186"/>
        <v>0</v>
      </c>
      <c r="R476" s="7">
        <f t="shared" si="187"/>
        <v>0</v>
      </c>
      <c r="S476" s="2">
        <f t="shared" si="173"/>
        <v>0</v>
      </c>
      <c r="T476" s="80">
        <f t="shared" si="174"/>
        <v>0</v>
      </c>
      <c r="U476" s="79">
        <f t="shared" si="175"/>
        <v>0</v>
      </c>
      <c r="V476" s="80">
        <f t="shared" si="176"/>
        <v>0</v>
      </c>
      <c r="W476" s="80">
        <f t="shared" si="177"/>
        <v>0</v>
      </c>
      <c r="X476">
        <f t="shared" si="188"/>
        <v>0</v>
      </c>
      <c r="Y476" s="35">
        <f t="shared" si="178"/>
        <v>0</v>
      </c>
      <c r="Z476" s="35">
        <f t="shared" si="189"/>
        <v>0</v>
      </c>
      <c r="AA476" s="42">
        <f t="shared" si="190"/>
        <v>0</v>
      </c>
      <c r="AB476" s="42">
        <f t="shared" si="191"/>
        <v>0</v>
      </c>
    </row>
    <row r="477" spans="2:28" x14ac:dyDescent="0.25">
      <c r="B477">
        <v>475</v>
      </c>
      <c r="C477" s="35">
        <f t="shared" si="185"/>
        <v>0</v>
      </c>
      <c r="D477" s="46">
        <f>IF(AB476&gt;0,ROUND(PMT(EvalSheet!$F$92/12,EvalSheet!$F$96*12,-C477),5),0)</f>
        <v>0</v>
      </c>
      <c r="E477" s="6">
        <f t="shared" si="179"/>
        <v>0</v>
      </c>
      <c r="F477" s="2">
        <f t="shared" si="168"/>
        <v>0</v>
      </c>
      <c r="G477" s="80">
        <f t="shared" si="169"/>
        <v>0</v>
      </c>
      <c r="H477" s="79">
        <f t="shared" si="170"/>
        <v>0</v>
      </c>
      <c r="I477" s="80">
        <f t="shared" si="171"/>
        <v>0</v>
      </c>
      <c r="J477" s="80">
        <f t="shared" si="172"/>
        <v>0</v>
      </c>
      <c r="K477" s="6">
        <f t="shared" si="180"/>
        <v>0</v>
      </c>
      <c r="L477" s="7">
        <v>0</v>
      </c>
      <c r="M477" s="7">
        <f t="shared" si="181"/>
        <v>0</v>
      </c>
      <c r="N477" s="7">
        <f t="shared" si="182"/>
        <v>0</v>
      </c>
      <c r="O477" s="7">
        <f t="shared" si="183"/>
        <v>0</v>
      </c>
      <c r="P477" s="7">
        <f t="shared" si="184"/>
        <v>0</v>
      </c>
      <c r="Q477" s="6">
        <f t="shared" si="186"/>
        <v>0</v>
      </c>
      <c r="R477" s="7">
        <f t="shared" si="187"/>
        <v>0</v>
      </c>
      <c r="S477" s="2">
        <f t="shared" si="173"/>
        <v>0</v>
      </c>
      <c r="T477" s="80">
        <f t="shared" si="174"/>
        <v>0</v>
      </c>
      <c r="U477" s="79">
        <f t="shared" si="175"/>
        <v>0</v>
      </c>
      <c r="V477" s="80">
        <f t="shared" si="176"/>
        <v>0</v>
      </c>
      <c r="W477" s="80">
        <f t="shared" si="177"/>
        <v>0</v>
      </c>
      <c r="X477">
        <f t="shared" si="188"/>
        <v>0</v>
      </c>
      <c r="Y477" s="35">
        <f t="shared" si="178"/>
        <v>0</v>
      </c>
      <c r="Z477" s="35">
        <f t="shared" si="189"/>
        <v>0</v>
      </c>
      <c r="AA477" s="42">
        <f t="shared" si="190"/>
        <v>0</v>
      </c>
      <c r="AB477" s="42">
        <f t="shared" si="191"/>
        <v>0</v>
      </c>
    </row>
    <row r="478" spans="2:28" x14ac:dyDescent="0.25">
      <c r="B478">
        <v>476</v>
      </c>
      <c r="C478" s="35">
        <f t="shared" si="185"/>
        <v>0</v>
      </c>
      <c r="D478" s="46">
        <f>IF(AB477&gt;0,ROUND(PMT(EvalSheet!$F$92/12,EvalSheet!$F$96*12,-C478),5),0)</f>
        <v>0</v>
      </c>
      <c r="E478" s="6">
        <f t="shared" si="179"/>
        <v>0</v>
      </c>
      <c r="F478" s="2">
        <f t="shared" si="168"/>
        <v>0</v>
      </c>
      <c r="G478" s="80">
        <f t="shared" si="169"/>
        <v>0</v>
      </c>
      <c r="H478" s="79">
        <f t="shared" si="170"/>
        <v>0</v>
      </c>
      <c r="I478" s="80">
        <f t="shared" si="171"/>
        <v>0</v>
      </c>
      <c r="J478" s="80">
        <f t="shared" si="172"/>
        <v>0</v>
      </c>
      <c r="K478" s="6">
        <f t="shared" si="180"/>
        <v>0</v>
      </c>
      <c r="L478" s="7">
        <v>0</v>
      </c>
      <c r="M478" s="7">
        <f t="shared" si="181"/>
        <v>0</v>
      </c>
      <c r="N478" s="7">
        <f t="shared" si="182"/>
        <v>0</v>
      </c>
      <c r="O478" s="7">
        <f t="shared" si="183"/>
        <v>0</v>
      </c>
      <c r="P478" s="7">
        <f t="shared" si="184"/>
        <v>0</v>
      </c>
      <c r="Q478" s="6">
        <f t="shared" si="186"/>
        <v>0</v>
      </c>
      <c r="R478" s="7">
        <f t="shared" si="187"/>
        <v>0</v>
      </c>
      <c r="S478" s="2">
        <f t="shared" si="173"/>
        <v>0</v>
      </c>
      <c r="T478" s="80">
        <f t="shared" si="174"/>
        <v>0</v>
      </c>
      <c r="U478" s="79">
        <f t="shared" si="175"/>
        <v>0</v>
      </c>
      <c r="V478" s="80">
        <f t="shared" si="176"/>
        <v>0</v>
      </c>
      <c r="W478" s="80">
        <f t="shared" si="177"/>
        <v>0</v>
      </c>
      <c r="X478">
        <f t="shared" si="188"/>
        <v>0</v>
      </c>
      <c r="Y478" s="35">
        <f t="shared" si="178"/>
        <v>0</v>
      </c>
      <c r="Z478" s="35">
        <f t="shared" si="189"/>
        <v>0</v>
      </c>
      <c r="AA478" s="42">
        <f t="shared" si="190"/>
        <v>0</v>
      </c>
      <c r="AB478" s="42">
        <f t="shared" si="191"/>
        <v>0</v>
      </c>
    </row>
    <row r="479" spans="2:28" x14ac:dyDescent="0.25">
      <c r="B479">
        <v>477</v>
      </c>
      <c r="C479" s="35">
        <f t="shared" si="185"/>
        <v>0</v>
      </c>
      <c r="D479" s="46">
        <f>IF(AB478&gt;0,ROUND(PMT(EvalSheet!$F$92/12,EvalSheet!$F$96*12,-C479),5),0)</f>
        <v>0</v>
      </c>
      <c r="E479" s="6">
        <f t="shared" si="179"/>
        <v>0</v>
      </c>
      <c r="F479" s="2">
        <f t="shared" si="168"/>
        <v>0</v>
      </c>
      <c r="G479" s="80">
        <f t="shared" si="169"/>
        <v>0</v>
      </c>
      <c r="H479" s="79">
        <f t="shared" si="170"/>
        <v>0</v>
      </c>
      <c r="I479" s="80">
        <f t="shared" si="171"/>
        <v>0</v>
      </c>
      <c r="J479" s="80">
        <f t="shared" si="172"/>
        <v>0</v>
      </c>
      <c r="K479" s="6">
        <f t="shared" si="180"/>
        <v>0</v>
      </c>
      <c r="L479" s="7">
        <v>0</v>
      </c>
      <c r="M479" s="7">
        <f t="shared" si="181"/>
        <v>0</v>
      </c>
      <c r="N479" s="7">
        <f t="shared" si="182"/>
        <v>0</v>
      </c>
      <c r="O479" s="7">
        <f t="shared" si="183"/>
        <v>0</v>
      </c>
      <c r="P479" s="7">
        <f t="shared" si="184"/>
        <v>0</v>
      </c>
      <c r="Q479" s="6">
        <f t="shared" si="186"/>
        <v>0</v>
      </c>
      <c r="R479" s="7">
        <f t="shared" si="187"/>
        <v>0</v>
      </c>
      <c r="S479" s="2">
        <f t="shared" si="173"/>
        <v>0</v>
      </c>
      <c r="T479" s="80">
        <f t="shared" si="174"/>
        <v>0</v>
      </c>
      <c r="U479" s="79">
        <f t="shared" si="175"/>
        <v>0</v>
      </c>
      <c r="V479" s="80">
        <f t="shared" si="176"/>
        <v>0</v>
      </c>
      <c r="W479" s="80">
        <f t="shared" si="177"/>
        <v>0</v>
      </c>
      <c r="X479">
        <f t="shared" si="188"/>
        <v>0</v>
      </c>
      <c r="Y479" s="35">
        <f t="shared" si="178"/>
        <v>0</v>
      </c>
      <c r="Z479" s="35">
        <f t="shared" si="189"/>
        <v>0</v>
      </c>
      <c r="AA479" s="42">
        <f t="shared" si="190"/>
        <v>0</v>
      </c>
      <c r="AB479" s="42">
        <f t="shared" si="191"/>
        <v>0</v>
      </c>
    </row>
    <row r="480" spans="2:28" x14ac:dyDescent="0.25">
      <c r="B480">
        <v>478</v>
      </c>
      <c r="C480" s="35">
        <f t="shared" si="185"/>
        <v>0</v>
      </c>
      <c r="D480" s="46">
        <f>IF(AB479&gt;0,ROUND(PMT(EvalSheet!$F$92/12,EvalSheet!$F$96*12,-C480),5),0)</f>
        <v>0</v>
      </c>
      <c r="E480" s="6">
        <f t="shared" si="179"/>
        <v>0</v>
      </c>
      <c r="F480" s="2">
        <f t="shared" si="168"/>
        <v>0</v>
      </c>
      <c r="G480" s="80">
        <f t="shared" si="169"/>
        <v>0</v>
      </c>
      <c r="H480" s="79">
        <f t="shared" si="170"/>
        <v>0</v>
      </c>
      <c r="I480" s="80">
        <f t="shared" si="171"/>
        <v>0</v>
      </c>
      <c r="J480" s="80">
        <f t="shared" si="172"/>
        <v>0</v>
      </c>
      <c r="K480" s="6">
        <f t="shared" si="180"/>
        <v>0</v>
      </c>
      <c r="L480" s="7">
        <v>0</v>
      </c>
      <c r="M480" s="7">
        <f t="shared" si="181"/>
        <v>0</v>
      </c>
      <c r="N480" s="7">
        <f t="shared" si="182"/>
        <v>0</v>
      </c>
      <c r="O480" s="7">
        <f t="shared" si="183"/>
        <v>0</v>
      </c>
      <c r="P480" s="7">
        <f t="shared" si="184"/>
        <v>0</v>
      </c>
      <c r="Q480" s="6">
        <f t="shared" si="186"/>
        <v>0</v>
      </c>
      <c r="R480" s="7">
        <f t="shared" si="187"/>
        <v>0</v>
      </c>
      <c r="S480" s="2">
        <f t="shared" si="173"/>
        <v>0</v>
      </c>
      <c r="T480" s="80">
        <f t="shared" si="174"/>
        <v>0</v>
      </c>
      <c r="U480" s="79">
        <f t="shared" si="175"/>
        <v>0</v>
      </c>
      <c r="V480" s="80">
        <f t="shared" si="176"/>
        <v>0</v>
      </c>
      <c r="W480" s="80">
        <f t="shared" si="177"/>
        <v>0</v>
      </c>
      <c r="X480">
        <f t="shared" si="188"/>
        <v>0</v>
      </c>
      <c r="Y480" s="35">
        <f t="shared" si="178"/>
        <v>0</v>
      </c>
      <c r="Z480" s="35">
        <f t="shared" si="189"/>
        <v>0</v>
      </c>
      <c r="AA480" s="42">
        <f t="shared" si="190"/>
        <v>0</v>
      </c>
      <c r="AB480" s="42">
        <f t="shared" si="191"/>
        <v>0</v>
      </c>
    </row>
    <row r="481" spans="2:28" x14ac:dyDescent="0.25">
      <c r="B481">
        <v>479</v>
      </c>
      <c r="C481" s="35">
        <f t="shared" si="185"/>
        <v>0</v>
      </c>
      <c r="D481" s="46">
        <f>IF(AB480&gt;0,ROUND(PMT(EvalSheet!$F$92/12,EvalSheet!$F$96*12,-C481),5),0)</f>
        <v>0</v>
      </c>
      <c r="E481" s="6">
        <f t="shared" si="179"/>
        <v>0</v>
      </c>
      <c r="F481" s="2">
        <f t="shared" si="168"/>
        <v>0</v>
      </c>
      <c r="G481" s="80">
        <f t="shared" si="169"/>
        <v>0</v>
      </c>
      <c r="H481" s="79">
        <f t="shared" si="170"/>
        <v>0</v>
      </c>
      <c r="I481" s="80">
        <f t="shared" si="171"/>
        <v>0</v>
      </c>
      <c r="J481" s="80">
        <f t="shared" si="172"/>
        <v>0</v>
      </c>
      <c r="K481" s="6">
        <f t="shared" si="180"/>
        <v>0</v>
      </c>
      <c r="L481" s="7">
        <v>0</v>
      </c>
      <c r="M481" s="7">
        <f t="shared" si="181"/>
        <v>0</v>
      </c>
      <c r="N481" s="7">
        <f t="shared" si="182"/>
        <v>0</v>
      </c>
      <c r="O481" s="7">
        <f t="shared" si="183"/>
        <v>0</v>
      </c>
      <c r="P481" s="7">
        <f t="shared" si="184"/>
        <v>0</v>
      </c>
      <c r="Q481" s="6">
        <f t="shared" si="186"/>
        <v>0</v>
      </c>
      <c r="R481" s="7">
        <f t="shared" si="187"/>
        <v>0</v>
      </c>
      <c r="S481" s="2">
        <f t="shared" si="173"/>
        <v>0</v>
      </c>
      <c r="T481" s="80">
        <f t="shared" si="174"/>
        <v>0</v>
      </c>
      <c r="U481" s="79">
        <f t="shared" si="175"/>
        <v>0</v>
      </c>
      <c r="V481" s="80">
        <f t="shared" si="176"/>
        <v>0</v>
      </c>
      <c r="W481" s="80">
        <f t="shared" si="177"/>
        <v>0</v>
      </c>
      <c r="X481">
        <f t="shared" si="188"/>
        <v>0</v>
      </c>
      <c r="Y481" s="35">
        <f t="shared" si="178"/>
        <v>0</v>
      </c>
      <c r="Z481" s="35">
        <f t="shared" si="189"/>
        <v>0</v>
      </c>
      <c r="AA481" s="42">
        <f t="shared" si="190"/>
        <v>0</v>
      </c>
      <c r="AB481" s="42">
        <f t="shared" si="191"/>
        <v>0</v>
      </c>
    </row>
    <row r="482" spans="2:28" x14ac:dyDescent="0.25">
      <c r="B482">
        <v>480</v>
      </c>
      <c r="C482" s="35">
        <f t="shared" si="185"/>
        <v>0</v>
      </c>
      <c r="D482" s="46">
        <f>IF(AB481&gt;0,ROUND(PMT(EvalSheet!$F$92/12,EvalSheet!$F$96*12,-C482),5),0)</f>
        <v>0</v>
      </c>
      <c r="E482" s="6">
        <f t="shared" si="179"/>
        <v>0</v>
      </c>
      <c r="F482" s="2">
        <f t="shared" si="168"/>
        <v>0</v>
      </c>
      <c r="G482" s="80">
        <f t="shared" si="169"/>
        <v>0</v>
      </c>
      <c r="H482" s="79">
        <f t="shared" si="170"/>
        <v>0</v>
      </c>
      <c r="I482" s="80">
        <f t="shared" si="171"/>
        <v>0</v>
      </c>
      <c r="J482" s="80">
        <f t="shared" si="172"/>
        <v>0</v>
      </c>
      <c r="K482" s="6">
        <f t="shared" si="180"/>
        <v>0</v>
      </c>
      <c r="L482" s="7">
        <v>0</v>
      </c>
      <c r="M482" s="7">
        <f t="shared" si="181"/>
        <v>0</v>
      </c>
      <c r="N482" s="7">
        <f t="shared" si="182"/>
        <v>0</v>
      </c>
      <c r="O482" s="7">
        <f t="shared" si="183"/>
        <v>0</v>
      </c>
      <c r="P482" s="7">
        <f t="shared" si="184"/>
        <v>0</v>
      </c>
      <c r="Q482" s="6">
        <f t="shared" si="186"/>
        <v>0</v>
      </c>
      <c r="R482" s="7">
        <f t="shared" si="187"/>
        <v>0</v>
      </c>
      <c r="S482" s="2">
        <f t="shared" si="173"/>
        <v>0</v>
      </c>
      <c r="T482" s="80">
        <f t="shared" si="174"/>
        <v>0</v>
      </c>
      <c r="U482" s="79">
        <f t="shared" si="175"/>
        <v>0</v>
      </c>
      <c r="V482" s="80">
        <f t="shared" si="176"/>
        <v>0</v>
      </c>
      <c r="W482" s="80">
        <f t="shared" si="177"/>
        <v>0</v>
      </c>
      <c r="X482">
        <f t="shared" si="188"/>
        <v>0</v>
      </c>
      <c r="Y482" s="35">
        <f t="shared" si="178"/>
        <v>0</v>
      </c>
      <c r="Z482" s="35">
        <f t="shared" si="189"/>
        <v>0</v>
      </c>
      <c r="AA482" s="42">
        <f t="shared" si="190"/>
        <v>0</v>
      </c>
      <c r="AB482" s="42">
        <f t="shared" si="191"/>
        <v>0</v>
      </c>
    </row>
    <row r="483" spans="2:28" x14ac:dyDescent="0.25">
      <c r="B483">
        <v>481</v>
      </c>
      <c r="C483" s="35">
        <f t="shared" si="185"/>
        <v>0</v>
      </c>
      <c r="D483" s="46">
        <f>IF(AB482&gt;0,ROUND(PMT(EvalSheet!$F$92/12,EvalSheet!$F$96*12,-C483),5),0)</f>
        <v>0</v>
      </c>
      <c r="E483" s="6">
        <f t="shared" si="179"/>
        <v>0</v>
      </c>
      <c r="F483" s="2">
        <f t="shared" si="168"/>
        <v>0</v>
      </c>
      <c r="G483" s="80">
        <f t="shared" si="169"/>
        <v>0</v>
      </c>
      <c r="H483" s="79">
        <f t="shared" si="170"/>
        <v>0</v>
      </c>
      <c r="I483" s="80">
        <f t="shared" si="171"/>
        <v>0</v>
      </c>
      <c r="J483" s="80">
        <f t="shared" si="172"/>
        <v>0</v>
      </c>
      <c r="K483" s="6">
        <f t="shared" si="180"/>
        <v>0</v>
      </c>
      <c r="L483" s="7">
        <v>0</v>
      </c>
      <c r="M483" s="7">
        <f t="shared" si="181"/>
        <v>0</v>
      </c>
      <c r="N483" s="7">
        <f t="shared" si="182"/>
        <v>0</v>
      </c>
      <c r="O483" s="7">
        <f t="shared" si="183"/>
        <v>0</v>
      </c>
      <c r="P483" s="7">
        <f t="shared" si="184"/>
        <v>0</v>
      </c>
      <c r="Q483" s="6">
        <f t="shared" si="186"/>
        <v>0</v>
      </c>
      <c r="R483" s="7">
        <f t="shared" si="187"/>
        <v>0</v>
      </c>
      <c r="S483" s="2">
        <f t="shared" si="173"/>
        <v>0</v>
      </c>
      <c r="T483" s="80">
        <f t="shared" si="174"/>
        <v>0</v>
      </c>
      <c r="U483" s="79">
        <f t="shared" si="175"/>
        <v>0</v>
      </c>
      <c r="V483" s="80">
        <f t="shared" si="176"/>
        <v>0</v>
      </c>
      <c r="W483" s="80">
        <f t="shared" si="177"/>
        <v>0</v>
      </c>
      <c r="X483">
        <f t="shared" si="188"/>
        <v>0</v>
      </c>
      <c r="Y483" s="35">
        <f t="shared" si="178"/>
        <v>0</v>
      </c>
      <c r="Z483" s="35">
        <f t="shared" si="189"/>
        <v>0</v>
      </c>
      <c r="AA483" s="42">
        <f t="shared" si="190"/>
        <v>0</v>
      </c>
      <c r="AB483" s="42">
        <f t="shared" si="191"/>
        <v>0</v>
      </c>
    </row>
    <row r="484" spans="2:28" x14ac:dyDescent="0.25">
      <c r="B484">
        <v>482</v>
      </c>
      <c r="C484" s="35">
        <f t="shared" si="185"/>
        <v>0</v>
      </c>
      <c r="D484" s="46">
        <f>IF(AB483&gt;0,ROUND(PMT(EvalSheet!$F$92/12,EvalSheet!$F$96*12,-C484),5),0)</f>
        <v>0</v>
      </c>
      <c r="E484" s="6">
        <f t="shared" si="179"/>
        <v>0</v>
      </c>
      <c r="F484" s="2">
        <f t="shared" si="168"/>
        <v>0</v>
      </c>
      <c r="G484" s="80">
        <f t="shared" si="169"/>
        <v>0</v>
      </c>
      <c r="H484" s="79">
        <f t="shared" si="170"/>
        <v>0</v>
      </c>
      <c r="I484" s="80">
        <f t="shared" si="171"/>
        <v>0</v>
      </c>
      <c r="J484" s="80">
        <f t="shared" si="172"/>
        <v>0</v>
      </c>
      <c r="K484" s="6">
        <f t="shared" si="180"/>
        <v>0</v>
      </c>
      <c r="L484" s="7">
        <v>0</v>
      </c>
      <c r="M484" s="7">
        <f t="shared" si="181"/>
        <v>0</v>
      </c>
      <c r="N484" s="7">
        <f t="shared" si="182"/>
        <v>0</v>
      </c>
      <c r="O484" s="7">
        <f t="shared" si="183"/>
        <v>0</v>
      </c>
      <c r="P484" s="7">
        <f t="shared" si="184"/>
        <v>0</v>
      </c>
      <c r="Q484" s="6">
        <f t="shared" si="186"/>
        <v>0</v>
      </c>
      <c r="R484" s="7">
        <f t="shared" si="187"/>
        <v>0</v>
      </c>
      <c r="S484" s="2">
        <f t="shared" si="173"/>
        <v>0</v>
      </c>
      <c r="T484" s="80">
        <f t="shared" si="174"/>
        <v>0</v>
      </c>
      <c r="U484" s="79">
        <f t="shared" si="175"/>
        <v>0</v>
      </c>
      <c r="V484" s="80">
        <f t="shared" si="176"/>
        <v>0</v>
      </c>
      <c r="W484" s="80">
        <f t="shared" si="177"/>
        <v>0</v>
      </c>
      <c r="X484">
        <f t="shared" si="188"/>
        <v>0</v>
      </c>
      <c r="Y484" s="35">
        <f t="shared" si="178"/>
        <v>0</v>
      </c>
      <c r="Z484" s="35">
        <f t="shared" si="189"/>
        <v>0</v>
      </c>
      <c r="AA484" s="42">
        <f t="shared" si="190"/>
        <v>0</v>
      </c>
      <c r="AB484" s="42">
        <f t="shared" si="191"/>
        <v>0</v>
      </c>
    </row>
    <row r="485" spans="2:28" x14ac:dyDescent="0.25">
      <c r="B485">
        <v>483</v>
      </c>
      <c r="C485" s="35">
        <f t="shared" si="185"/>
        <v>0</v>
      </c>
      <c r="D485" s="46">
        <f>IF(AB484&gt;0,ROUND(PMT(EvalSheet!$F$92/12,EvalSheet!$F$96*12,-C485),5),0)</f>
        <v>0</v>
      </c>
      <c r="E485" s="6">
        <f t="shared" si="179"/>
        <v>0</v>
      </c>
      <c r="F485" s="2">
        <f t="shared" si="168"/>
        <v>0</v>
      </c>
      <c r="G485" s="80">
        <f t="shared" si="169"/>
        <v>0</v>
      </c>
      <c r="H485" s="79">
        <f t="shared" si="170"/>
        <v>0</v>
      </c>
      <c r="I485" s="80">
        <f t="shared" si="171"/>
        <v>0</v>
      </c>
      <c r="J485" s="80">
        <f t="shared" si="172"/>
        <v>0</v>
      </c>
      <c r="K485" s="6">
        <f t="shared" si="180"/>
        <v>0</v>
      </c>
      <c r="L485" s="7">
        <v>0</v>
      </c>
      <c r="M485" s="7">
        <f t="shared" si="181"/>
        <v>0</v>
      </c>
      <c r="N485" s="7">
        <f t="shared" si="182"/>
        <v>0</v>
      </c>
      <c r="O485" s="7">
        <f t="shared" si="183"/>
        <v>0</v>
      </c>
      <c r="P485" s="7">
        <f t="shared" si="184"/>
        <v>0</v>
      </c>
      <c r="Q485" s="6">
        <f t="shared" si="186"/>
        <v>0</v>
      </c>
      <c r="R485" s="7">
        <f t="shared" si="187"/>
        <v>0</v>
      </c>
      <c r="S485" s="2">
        <f t="shared" si="173"/>
        <v>0</v>
      </c>
      <c r="T485" s="80">
        <f t="shared" si="174"/>
        <v>0</v>
      </c>
      <c r="U485" s="79">
        <f t="shared" si="175"/>
        <v>0</v>
      </c>
      <c r="V485" s="80">
        <f t="shared" si="176"/>
        <v>0</v>
      </c>
      <c r="W485" s="80">
        <f t="shared" si="177"/>
        <v>0</v>
      </c>
      <c r="X485">
        <f t="shared" si="188"/>
        <v>0</v>
      </c>
      <c r="Y485" s="35">
        <f t="shared" si="178"/>
        <v>0</v>
      </c>
      <c r="Z485" s="35">
        <f t="shared" si="189"/>
        <v>0</v>
      </c>
      <c r="AA485" s="42">
        <f t="shared" si="190"/>
        <v>0</v>
      </c>
      <c r="AB485" s="42">
        <f t="shared" si="191"/>
        <v>0</v>
      </c>
    </row>
    <row r="486" spans="2:28" x14ac:dyDescent="0.25">
      <c r="B486">
        <v>484</v>
      </c>
      <c r="C486" s="35">
        <f t="shared" si="185"/>
        <v>0</v>
      </c>
      <c r="D486" s="46">
        <f>IF(AB485&gt;0,ROUND(PMT(EvalSheet!$F$92/12,EvalSheet!$F$96*12,-C486),5),0)</f>
        <v>0</v>
      </c>
      <c r="E486" s="6">
        <f t="shared" si="179"/>
        <v>0</v>
      </c>
      <c r="F486" s="2">
        <f t="shared" si="168"/>
        <v>0</v>
      </c>
      <c r="G486" s="80">
        <f t="shared" si="169"/>
        <v>0</v>
      </c>
      <c r="H486" s="79">
        <f t="shared" si="170"/>
        <v>0</v>
      </c>
      <c r="I486" s="80">
        <f t="shared" si="171"/>
        <v>0</v>
      </c>
      <c r="J486" s="80">
        <f t="shared" si="172"/>
        <v>0</v>
      </c>
      <c r="K486" s="6">
        <f t="shared" si="180"/>
        <v>0</v>
      </c>
      <c r="L486" s="7">
        <v>0</v>
      </c>
      <c r="M486" s="7">
        <f t="shared" si="181"/>
        <v>0</v>
      </c>
      <c r="N486" s="7">
        <f t="shared" si="182"/>
        <v>0</v>
      </c>
      <c r="O486" s="7">
        <f t="shared" si="183"/>
        <v>0</v>
      </c>
      <c r="P486" s="7">
        <f t="shared" si="184"/>
        <v>0</v>
      </c>
      <c r="Q486" s="6">
        <f t="shared" si="186"/>
        <v>0</v>
      </c>
      <c r="R486" s="7">
        <f t="shared" si="187"/>
        <v>0</v>
      </c>
      <c r="S486" s="2">
        <f t="shared" si="173"/>
        <v>0</v>
      </c>
      <c r="T486" s="80">
        <f t="shared" si="174"/>
        <v>0</v>
      </c>
      <c r="U486" s="79">
        <f t="shared" si="175"/>
        <v>0</v>
      </c>
      <c r="V486" s="80">
        <f t="shared" si="176"/>
        <v>0</v>
      </c>
      <c r="W486" s="80">
        <f t="shared" si="177"/>
        <v>0</v>
      </c>
      <c r="X486">
        <f t="shared" si="188"/>
        <v>0</v>
      </c>
      <c r="Y486" s="35">
        <f t="shared" si="178"/>
        <v>0</v>
      </c>
      <c r="Z486" s="35">
        <f t="shared" si="189"/>
        <v>0</v>
      </c>
      <c r="AA486" s="42">
        <f t="shared" si="190"/>
        <v>0</v>
      </c>
      <c r="AB486" s="42">
        <f t="shared" si="191"/>
        <v>0</v>
      </c>
    </row>
    <row r="487" spans="2:28" x14ac:dyDescent="0.25">
      <c r="B487">
        <v>485</v>
      </c>
      <c r="C487" s="35">
        <f t="shared" si="185"/>
        <v>0</v>
      </c>
      <c r="D487" s="46">
        <f>IF(AB486&gt;0,ROUND(PMT(EvalSheet!$F$92/12,EvalSheet!$F$96*12,-C487),5),0)</f>
        <v>0</v>
      </c>
      <c r="E487" s="6">
        <f t="shared" si="179"/>
        <v>0</v>
      </c>
      <c r="F487" s="2">
        <f t="shared" si="168"/>
        <v>0</v>
      </c>
      <c r="G487" s="80">
        <f t="shared" si="169"/>
        <v>0</v>
      </c>
      <c r="H487" s="79">
        <f t="shared" si="170"/>
        <v>0</v>
      </c>
      <c r="I487" s="80">
        <f t="shared" si="171"/>
        <v>0</v>
      </c>
      <c r="J487" s="80">
        <f t="shared" si="172"/>
        <v>0</v>
      </c>
      <c r="K487" s="6">
        <f t="shared" si="180"/>
        <v>0</v>
      </c>
      <c r="L487" s="7">
        <v>0</v>
      </c>
      <c r="M487" s="7">
        <f t="shared" si="181"/>
        <v>0</v>
      </c>
      <c r="N487" s="7">
        <f t="shared" si="182"/>
        <v>0</v>
      </c>
      <c r="O487" s="7">
        <f t="shared" si="183"/>
        <v>0</v>
      </c>
      <c r="P487" s="7">
        <f t="shared" si="184"/>
        <v>0</v>
      </c>
      <c r="Q487" s="6">
        <f t="shared" si="186"/>
        <v>0</v>
      </c>
      <c r="R487" s="7">
        <f t="shared" si="187"/>
        <v>0</v>
      </c>
      <c r="S487" s="2">
        <f t="shared" si="173"/>
        <v>0</v>
      </c>
      <c r="T487" s="80">
        <f t="shared" si="174"/>
        <v>0</v>
      </c>
      <c r="U487" s="79">
        <f t="shared" si="175"/>
        <v>0</v>
      </c>
      <c r="V487" s="80">
        <f t="shared" si="176"/>
        <v>0</v>
      </c>
      <c r="W487" s="80">
        <f t="shared" si="177"/>
        <v>0</v>
      </c>
      <c r="X487">
        <f t="shared" si="188"/>
        <v>0</v>
      </c>
      <c r="Y487" s="35">
        <f t="shared" si="178"/>
        <v>0</v>
      </c>
      <c r="Z487" s="35">
        <f t="shared" si="189"/>
        <v>0</v>
      </c>
      <c r="AA487" s="42">
        <f t="shared" si="190"/>
        <v>0</v>
      </c>
      <c r="AB487" s="42">
        <f t="shared" si="191"/>
        <v>0</v>
      </c>
    </row>
    <row r="488" spans="2:28" x14ac:dyDescent="0.25">
      <c r="B488">
        <v>486</v>
      </c>
      <c r="C488" s="35">
        <f t="shared" si="185"/>
        <v>0</v>
      </c>
      <c r="D488" s="46">
        <f>IF(AB487&gt;0,ROUND(PMT(EvalSheet!$F$92/12,EvalSheet!$F$96*12,-C488),5),0)</f>
        <v>0</v>
      </c>
      <c r="E488" s="6">
        <f t="shared" si="179"/>
        <v>0</v>
      </c>
      <c r="F488" s="2">
        <f t="shared" si="168"/>
        <v>0</v>
      </c>
      <c r="G488" s="80">
        <f t="shared" si="169"/>
        <v>0</v>
      </c>
      <c r="H488" s="79">
        <f t="shared" si="170"/>
        <v>0</v>
      </c>
      <c r="I488" s="80">
        <f t="shared" si="171"/>
        <v>0</v>
      </c>
      <c r="J488" s="80">
        <f t="shared" si="172"/>
        <v>0</v>
      </c>
      <c r="K488" s="6">
        <f t="shared" si="180"/>
        <v>0</v>
      </c>
      <c r="L488" s="7">
        <v>0</v>
      </c>
      <c r="M488" s="7">
        <f t="shared" si="181"/>
        <v>0</v>
      </c>
      <c r="N488" s="7">
        <f t="shared" si="182"/>
        <v>0</v>
      </c>
      <c r="O488" s="7">
        <f t="shared" si="183"/>
        <v>0</v>
      </c>
      <c r="P488" s="7">
        <f t="shared" si="184"/>
        <v>0</v>
      </c>
      <c r="Q488" s="6">
        <f t="shared" si="186"/>
        <v>0</v>
      </c>
      <c r="R488" s="7">
        <f t="shared" si="187"/>
        <v>0</v>
      </c>
      <c r="S488" s="2">
        <f t="shared" si="173"/>
        <v>0</v>
      </c>
      <c r="T488" s="80">
        <f t="shared" si="174"/>
        <v>0</v>
      </c>
      <c r="U488" s="79">
        <f t="shared" si="175"/>
        <v>0</v>
      </c>
      <c r="V488" s="80">
        <f t="shared" si="176"/>
        <v>0</v>
      </c>
      <c r="W488" s="80">
        <f t="shared" si="177"/>
        <v>0</v>
      </c>
      <c r="X488">
        <f t="shared" si="188"/>
        <v>0</v>
      </c>
      <c r="Y488" s="35">
        <f t="shared" si="178"/>
        <v>0</v>
      </c>
      <c r="Z488" s="35">
        <f t="shared" si="189"/>
        <v>0</v>
      </c>
      <c r="AA488" s="42">
        <f t="shared" si="190"/>
        <v>0</v>
      </c>
      <c r="AB488" s="42">
        <f t="shared" si="191"/>
        <v>0</v>
      </c>
    </row>
    <row r="489" spans="2:28" x14ac:dyDescent="0.25">
      <c r="B489">
        <v>487</v>
      </c>
      <c r="C489" s="35">
        <f t="shared" si="185"/>
        <v>0</v>
      </c>
      <c r="D489" s="46">
        <f>IF(AB488&gt;0,ROUND(PMT(EvalSheet!$F$92/12,EvalSheet!$F$96*12,-C489),5),0)</f>
        <v>0</v>
      </c>
      <c r="E489" s="6">
        <f t="shared" si="179"/>
        <v>0</v>
      </c>
      <c r="F489" s="2">
        <f t="shared" si="168"/>
        <v>0</v>
      </c>
      <c r="G489" s="80">
        <f t="shared" si="169"/>
        <v>0</v>
      </c>
      <c r="H489" s="79">
        <f t="shared" si="170"/>
        <v>0</v>
      </c>
      <c r="I489" s="80">
        <f t="shared" si="171"/>
        <v>0</v>
      </c>
      <c r="J489" s="80">
        <f t="shared" si="172"/>
        <v>0</v>
      </c>
      <c r="K489" s="6">
        <f t="shared" si="180"/>
        <v>0</v>
      </c>
      <c r="L489" s="7">
        <v>0</v>
      </c>
      <c r="M489" s="7">
        <f t="shared" si="181"/>
        <v>0</v>
      </c>
      <c r="N489" s="7">
        <f t="shared" si="182"/>
        <v>0</v>
      </c>
      <c r="O489" s="7">
        <f t="shared" si="183"/>
        <v>0</v>
      </c>
      <c r="P489" s="7">
        <f t="shared" si="184"/>
        <v>0</v>
      </c>
      <c r="Q489" s="6">
        <f t="shared" si="186"/>
        <v>0</v>
      </c>
      <c r="R489" s="7">
        <f t="shared" si="187"/>
        <v>0</v>
      </c>
      <c r="S489" s="2">
        <f t="shared" si="173"/>
        <v>0</v>
      </c>
      <c r="T489" s="80">
        <f t="shared" si="174"/>
        <v>0</v>
      </c>
      <c r="U489" s="79">
        <f t="shared" si="175"/>
        <v>0</v>
      </c>
      <c r="V489" s="80">
        <f t="shared" si="176"/>
        <v>0</v>
      </c>
      <c r="W489" s="80">
        <f t="shared" si="177"/>
        <v>0</v>
      </c>
      <c r="X489">
        <f t="shared" si="188"/>
        <v>0</v>
      </c>
      <c r="Y489" s="35">
        <f t="shared" si="178"/>
        <v>0</v>
      </c>
      <c r="Z489" s="35">
        <f t="shared" si="189"/>
        <v>0</v>
      </c>
      <c r="AA489" s="42">
        <f t="shared" si="190"/>
        <v>0</v>
      </c>
      <c r="AB489" s="42">
        <f t="shared" si="191"/>
        <v>0</v>
      </c>
    </row>
    <row r="490" spans="2:28" x14ac:dyDescent="0.25">
      <c r="B490">
        <v>488</v>
      </c>
      <c r="C490" s="35">
        <f t="shared" si="185"/>
        <v>0</v>
      </c>
      <c r="D490" s="46">
        <f>IF(AB489&gt;0,ROUND(PMT(EvalSheet!$F$92/12,EvalSheet!$F$96*12,-C490),5),0)</f>
        <v>0</v>
      </c>
      <c r="E490" s="6">
        <f t="shared" si="179"/>
        <v>0</v>
      </c>
      <c r="F490" s="2">
        <f t="shared" si="168"/>
        <v>0</v>
      </c>
      <c r="G490" s="80">
        <f t="shared" si="169"/>
        <v>0</v>
      </c>
      <c r="H490" s="79">
        <f t="shared" si="170"/>
        <v>0</v>
      </c>
      <c r="I490" s="80">
        <f t="shared" si="171"/>
        <v>0</v>
      </c>
      <c r="J490" s="80">
        <f t="shared" si="172"/>
        <v>0</v>
      </c>
      <c r="K490" s="6">
        <f t="shared" si="180"/>
        <v>0</v>
      </c>
      <c r="L490" s="7">
        <v>0</v>
      </c>
      <c r="M490" s="7">
        <f t="shared" si="181"/>
        <v>0</v>
      </c>
      <c r="N490" s="7">
        <f t="shared" si="182"/>
        <v>0</v>
      </c>
      <c r="O490" s="7">
        <f t="shared" si="183"/>
        <v>0</v>
      </c>
      <c r="P490" s="7">
        <f t="shared" si="184"/>
        <v>0</v>
      </c>
      <c r="Q490" s="6">
        <f t="shared" si="186"/>
        <v>0</v>
      </c>
      <c r="R490" s="7">
        <f t="shared" si="187"/>
        <v>0</v>
      </c>
      <c r="S490" s="2">
        <f t="shared" si="173"/>
        <v>0</v>
      </c>
      <c r="T490" s="80">
        <f t="shared" si="174"/>
        <v>0</v>
      </c>
      <c r="U490" s="79">
        <f t="shared" si="175"/>
        <v>0</v>
      </c>
      <c r="V490" s="80">
        <f t="shared" si="176"/>
        <v>0</v>
      </c>
      <c r="W490" s="80">
        <f t="shared" si="177"/>
        <v>0</v>
      </c>
      <c r="X490">
        <f t="shared" si="188"/>
        <v>0</v>
      </c>
      <c r="Y490" s="35">
        <f t="shared" si="178"/>
        <v>0</v>
      </c>
      <c r="Z490" s="35">
        <f t="shared" si="189"/>
        <v>0</v>
      </c>
      <c r="AA490" s="42">
        <f t="shared" si="190"/>
        <v>0</v>
      </c>
      <c r="AB490" s="42">
        <f t="shared" si="191"/>
        <v>0</v>
      </c>
    </row>
    <row r="491" spans="2:28" x14ac:dyDescent="0.25">
      <c r="B491">
        <v>489</v>
      </c>
      <c r="C491" s="35">
        <f t="shared" si="185"/>
        <v>0</v>
      </c>
      <c r="D491" s="46">
        <f>IF(AB490&gt;0,ROUND(PMT(EvalSheet!$F$92/12,EvalSheet!$F$96*12,-C491),5),0)</f>
        <v>0</v>
      </c>
      <c r="E491" s="6">
        <f t="shared" si="179"/>
        <v>0</v>
      </c>
      <c r="F491" s="2">
        <f t="shared" si="168"/>
        <v>0</v>
      </c>
      <c r="G491" s="80">
        <f t="shared" si="169"/>
        <v>0</v>
      </c>
      <c r="H491" s="79">
        <f t="shared" si="170"/>
        <v>0</v>
      </c>
      <c r="I491" s="80">
        <f t="shared" si="171"/>
        <v>0</v>
      </c>
      <c r="J491" s="80">
        <f t="shared" si="172"/>
        <v>0</v>
      </c>
      <c r="K491" s="6">
        <f t="shared" si="180"/>
        <v>0</v>
      </c>
      <c r="L491" s="7">
        <v>0</v>
      </c>
      <c r="M491" s="7">
        <f t="shared" si="181"/>
        <v>0</v>
      </c>
      <c r="N491" s="7">
        <f t="shared" si="182"/>
        <v>0</v>
      </c>
      <c r="O491" s="7">
        <f t="shared" si="183"/>
        <v>0</v>
      </c>
      <c r="P491" s="7">
        <f t="shared" si="184"/>
        <v>0</v>
      </c>
      <c r="Q491" s="6">
        <f t="shared" si="186"/>
        <v>0</v>
      </c>
      <c r="R491" s="7">
        <f t="shared" si="187"/>
        <v>0</v>
      </c>
      <c r="S491" s="2">
        <f t="shared" si="173"/>
        <v>0</v>
      </c>
      <c r="T491" s="80">
        <f t="shared" si="174"/>
        <v>0</v>
      </c>
      <c r="U491" s="79">
        <f t="shared" si="175"/>
        <v>0</v>
      </c>
      <c r="V491" s="80">
        <f t="shared" si="176"/>
        <v>0</v>
      </c>
      <c r="W491" s="80">
        <f t="shared" si="177"/>
        <v>0</v>
      </c>
      <c r="X491">
        <f t="shared" si="188"/>
        <v>0</v>
      </c>
      <c r="Y491" s="35">
        <f t="shared" si="178"/>
        <v>0</v>
      </c>
      <c r="Z491" s="35">
        <f t="shared" si="189"/>
        <v>0</v>
      </c>
      <c r="AA491" s="42">
        <f t="shared" si="190"/>
        <v>0</v>
      </c>
      <c r="AB491" s="42">
        <f t="shared" si="191"/>
        <v>0</v>
      </c>
    </row>
    <row r="492" spans="2:28" x14ac:dyDescent="0.25">
      <c r="B492">
        <v>490</v>
      </c>
      <c r="C492" s="35">
        <f t="shared" si="185"/>
        <v>0</v>
      </c>
      <c r="D492" s="46">
        <f>IF(AB491&gt;0,ROUND(PMT(EvalSheet!$F$92/12,EvalSheet!$F$96*12,-C492),5),0)</f>
        <v>0</v>
      </c>
      <c r="E492" s="6">
        <f t="shared" si="179"/>
        <v>0</v>
      </c>
      <c r="F492" s="2">
        <f t="shared" si="168"/>
        <v>0</v>
      </c>
      <c r="G492" s="80">
        <f t="shared" si="169"/>
        <v>0</v>
      </c>
      <c r="H492" s="79">
        <f t="shared" si="170"/>
        <v>0</v>
      </c>
      <c r="I492" s="80">
        <f t="shared" si="171"/>
        <v>0</v>
      </c>
      <c r="J492" s="80">
        <f t="shared" si="172"/>
        <v>0</v>
      </c>
      <c r="K492" s="6">
        <f t="shared" si="180"/>
        <v>0</v>
      </c>
      <c r="L492" s="7">
        <v>0</v>
      </c>
      <c r="M492" s="7">
        <f t="shared" si="181"/>
        <v>0</v>
      </c>
      <c r="N492" s="7">
        <f t="shared" si="182"/>
        <v>0</v>
      </c>
      <c r="O492" s="7">
        <f t="shared" si="183"/>
        <v>0</v>
      </c>
      <c r="P492" s="7">
        <f t="shared" si="184"/>
        <v>0</v>
      </c>
      <c r="Q492" s="6">
        <f t="shared" si="186"/>
        <v>0</v>
      </c>
      <c r="R492" s="7">
        <f t="shared" si="187"/>
        <v>0</v>
      </c>
      <c r="S492" s="2">
        <f t="shared" si="173"/>
        <v>0</v>
      </c>
      <c r="T492" s="80">
        <f t="shared" si="174"/>
        <v>0</v>
      </c>
      <c r="U492" s="79">
        <f t="shared" si="175"/>
        <v>0</v>
      </c>
      <c r="V492" s="80">
        <f t="shared" si="176"/>
        <v>0</v>
      </c>
      <c r="W492" s="80">
        <f t="shared" si="177"/>
        <v>0</v>
      </c>
      <c r="X492">
        <f t="shared" si="188"/>
        <v>0</v>
      </c>
      <c r="Y492" s="35">
        <f t="shared" si="178"/>
        <v>0</v>
      </c>
      <c r="Z492" s="35">
        <f t="shared" si="189"/>
        <v>0</v>
      </c>
      <c r="AA492" s="42">
        <f t="shared" si="190"/>
        <v>0</v>
      </c>
      <c r="AB492" s="42">
        <f t="shared" si="191"/>
        <v>0</v>
      </c>
    </row>
    <row r="493" spans="2:28" x14ac:dyDescent="0.25">
      <c r="B493">
        <v>491</v>
      </c>
      <c r="C493" s="35">
        <f t="shared" si="185"/>
        <v>0</v>
      </c>
      <c r="D493" s="46">
        <f>IF(AB492&gt;0,ROUND(PMT(EvalSheet!$F$92/12,EvalSheet!$F$96*12,-C493),5),0)</f>
        <v>0</v>
      </c>
      <c r="E493" s="6">
        <f t="shared" si="179"/>
        <v>0</v>
      </c>
      <c r="F493" s="2">
        <f t="shared" si="168"/>
        <v>0</v>
      </c>
      <c r="G493" s="80">
        <f t="shared" si="169"/>
        <v>0</v>
      </c>
      <c r="H493" s="79">
        <f t="shared" si="170"/>
        <v>0</v>
      </c>
      <c r="I493" s="80">
        <f t="shared" si="171"/>
        <v>0</v>
      </c>
      <c r="J493" s="80">
        <f t="shared" si="172"/>
        <v>0</v>
      </c>
      <c r="K493" s="6">
        <f t="shared" si="180"/>
        <v>0</v>
      </c>
      <c r="L493" s="7">
        <v>0</v>
      </c>
      <c r="M493" s="7">
        <f t="shared" si="181"/>
        <v>0</v>
      </c>
      <c r="N493" s="7">
        <f t="shared" si="182"/>
        <v>0</v>
      </c>
      <c r="O493" s="7">
        <f t="shared" si="183"/>
        <v>0</v>
      </c>
      <c r="P493" s="7">
        <f t="shared" si="184"/>
        <v>0</v>
      </c>
      <c r="Q493" s="6">
        <f t="shared" si="186"/>
        <v>0</v>
      </c>
      <c r="R493" s="7">
        <f t="shared" si="187"/>
        <v>0</v>
      </c>
      <c r="S493" s="2">
        <f t="shared" si="173"/>
        <v>0</v>
      </c>
      <c r="T493" s="80">
        <f t="shared" si="174"/>
        <v>0</v>
      </c>
      <c r="U493" s="79">
        <f t="shared" si="175"/>
        <v>0</v>
      </c>
      <c r="V493" s="80">
        <f t="shared" si="176"/>
        <v>0</v>
      </c>
      <c r="W493" s="80">
        <f t="shared" si="177"/>
        <v>0</v>
      </c>
      <c r="X493">
        <f t="shared" si="188"/>
        <v>0</v>
      </c>
      <c r="Y493" s="35">
        <f t="shared" si="178"/>
        <v>0</v>
      </c>
      <c r="Z493" s="35">
        <f t="shared" si="189"/>
        <v>0</v>
      </c>
      <c r="AA493" s="42">
        <f t="shared" si="190"/>
        <v>0</v>
      </c>
      <c r="AB493" s="42">
        <f t="shared" si="191"/>
        <v>0</v>
      </c>
    </row>
    <row r="494" spans="2:28" x14ac:dyDescent="0.25">
      <c r="B494">
        <v>492</v>
      </c>
      <c r="C494" s="35">
        <f t="shared" si="185"/>
        <v>0</v>
      </c>
      <c r="D494" s="46">
        <f>IF(AB493&gt;0,ROUND(PMT(EvalSheet!$F$92/12,EvalSheet!$F$96*12,-C494),5),0)</f>
        <v>0</v>
      </c>
      <c r="E494" s="6">
        <f t="shared" si="179"/>
        <v>0</v>
      </c>
      <c r="F494" s="2">
        <f t="shared" si="168"/>
        <v>0</v>
      </c>
      <c r="G494" s="80">
        <f t="shared" si="169"/>
        <v>0</v>
      </c>
      <c r="H494" s="79">
        <f t="shared" si="170"/>
        <v>0</v>
      </c>
      <c r="I494" s="80">
        <f t="shared" si="171"/>
        <v>0</v>
      </c>
      <c r="J494" s="80">
        <f t="shared" si="172"/>
        <v>0</v>
      </c>
      <c r="K494" s="6">
        <f t="shared" si="180"/>
        <v>0</v>
      </c>
      <c r="L494" s="7">
        <v>0</v>
      </c>
      <c r="M494" s="7">
        <f t="shared" si="181"/>
        <v>0</v>
      </c>
      <c r="N494" s="7">
        <f t="shared" si="182"/>
        <v>0</v>
      </c>
      <c r="O494" s="7">
        <f t="shared" si="183"/>
        <v>0</v>
      </c>
      <c r="P494" s="7">
        <f t="shared" si="184"/>
        <v>0</v>
      </c>
      <c r="Q494" s="6">
        <f t="shared" si="186"/>
        <v>0</v>
      </c>
      <c r="R494" s="7">
        <f t="shared" si="187"/>
        <v>0</v>
      </c>
      <c r="S494" s="2">
        <f t="shared" si="173"/>
        <v>0</v>
      </c>
      <c r="T494" s="80">
        <f t="shared" si="174"/>
        <v>0</v>
      </c>
      <c r="U494" s="79">
        <f t="shared" si="175"/>
        <v>0</v>
      </c>
      <c r="V494" s="80">
        <f t="shared" si="176"/>
        <v>0</v>
      </c>
      <c r="W494" s="80">
        <f t="shared" si="177"/>
        <v>0</v>
      </c>
      <c r="X494">
        <f t="shared" si="188"/>
        <v>0</v>
      </c>
      <c r="Y494" s="35">
        <f t="shared" si="178"/>
        <v>0</v>
      </c>
      <c r="Z494" s="35">
        <f t="shared" si="189"/>
        <v>0</v>
      </c>
      <c r="AA494" s="42">
        <f t="shared" si="190"/>
        <v>0</v>
      </c>
      <c r="AB494" s="42">
        <f t="shared" si="191"/>
        <v>0</v>
      </c>
    </row>
    <row r="495" spans="2:28" x14ac:dyDescent="0.25">
      <c r="B495">
        <v>493</v>
      </c>
      <c r="C495" s="35">
        <f t="shared" si="185"/>
        <v>0</v>
      </c>
      <c r="D495" s="46">
        <f>IF(AB494&gt;0,ROUND(PMT(EvalSheet!$F$92/12,EvalSheet!$F$96*12,-C495),5),0)</f>
        <v>0</v>
      </c>
      <c r="E495" s="6">
        <f t="shared" si="179"/>
        <v>0</v>
      </c>
      <c r="F495" s="2">
        <f t="shared" si="168"/>
        <v>0</v>
      </c>
      <c r="G495" s="80">
        <f t="shared" si="169"/>
        <v>0</v>
      </c>
      <c r="H495" s="79">
        <f t="shared" si="170"/>
        <v>0</v>
      </c>
      <c r="I495" s="80">
        <f t="shared" si="171"/>
        <v>0</v>
      </c>
      <c r="J495" s="80">
        <f t="shared" si="172"/>
        <v>0</v>
      </c>
      <c r="K495" s="6">
        <f t="shared" si="180"/>
        <v>0</v>
      </c>
      <c r="L495" s="7">
        <v>0</v>
      </c>
      <c r="M495" s="7">
        <f t="shared" si="181"/>
        <v>0</v>
      </c>
      <c r="N495" s="7">
        <f t="shared" si="182"/>
        <v>0</v>
      </c>
      <c r="O495" s="7">
        <f t="shared" si="183"/>
        <v>0</v>
      </c>
      <c r="P495" s="7">
        <f t="shared" si="184"/>
        <v>0</v>
      </c>
      <c r="Q495" s="6">
        <f t="shared" si="186"/>
        <v>0</v>
      </c>
      <c r="R495" s="7">
        <f t="shared" si="187"/>
        <v>0</v>
      </c>
      <c r="S495" s="2">
        <f t="shared" si="173"/>
        <v>0</v>
      </c>
      <c r="T495" s="80">
        <f t="shared" si="174"/>
        <v>0</v>
      </c>
      <c r="U495" s="79">
        <f t="shared" si="175"/>
        <v>0</v>
      </c>
      <c r="V495" s="80">
        <f t="shared" si="176"/>
        <v>0</v>
      </c>
      <c r="W495" s="80">
        <f t="shared" si="177"/>
        <v>0</v>
      </c>
      <c r="X495">
        <f t="shared" si="188"/>
        <v>0</v>
      </c>
      <c r="Y495" s="35">
        <f t="shared" si="178"/>
        <v>0</v>
      </c>
      <c r="Z495" s="35">
        <f t="shared" si="189"/>
        <v>0</v>
      </c>
      <c r="AA495" s="42">
        <f t="shared" si="190"/>
        <v>0</v>
      </c>
      <c r="AB495" s="42">
        <f t="shared" si="191"/>
        <v>0</v>
      </c>
    </row>
    <row r="496" spans="2:28" x14ac:dyDescent="0.25">
      <c r="B496">
        <v>494</v>
      </c>
      <c r="C496" s="35">
        <f t="shared" si="185"/>
        <v>0</v>
      </c>
      <c r="D496" s="46">
        <f>IF(AB495&gt;0,ROUND(PMT(EvalSheet!$F$92/12,EvalSheet!$F$96*12,-C496),5),0)</f>
        <v>0</v>
      </c>
      <c r="E496" s="6">
        <f t="shared" si="179"/>
        <v>0</v>
      </c>
      <c r="F496" s="2">
        <f t="shared" si="168"/>
        <v>0</v>
      </c>
      <c r="G496" s="80">
        <f t="shared" si="169"/>
        <v>0</v>
      </c>
      <c r="H496" s="79">
        <f t="shared" si="170"/>
        <v>0</v>
      </c>
      <c r="I496" s="80">
        <f t="shared" si="171"/>
        <v>0</v>
      </c>
      <c r="J496" s="80">
        <f t="shared" si="172"/>
        <v>0</v>
      </c>
      <c r="K496" s="6">
        <f t="shared" si="180"/>
        <v>0</v>
      </c>
      <c r="L496" s="7">
        <v>0</v>
      </c>
      <c r="M496" s="7">
        <f t="shared" si="181"/>
        <v>0</v>
      </c>
      <c r="N496" s="7">
        <f t="shared" si="182"/>
        <v>0</v>
      </c>
      <c r="O496" s="7">
        <f t="shared" si="183"/>
        <v>0</v>
      </c>
      <c r="P496" s="7">
        <f t="shared" si="184"/>
        <v>0</v>
      </c>
      <c r="Q496" s="6">
        <f t="shared" si="186"/>
        <v>0</v>
      </c>
      <c r="R496" s="7">
        <f t="shared" si="187"/>
        <v>0</v>
      </c>
      <c r="S496" s="2">
        <f t="shared" si="173"/>
        <v>0</v>
      </c>
      <c r="T496" s="80">
        <f t="shared" si="174"/>
        <v>0</v>
      </c>
      <c r="U496" s="79">
        <f t="shared" si="175"/>
        <v>0</v>
      </c>
      <c r="V496" s="80">
        <f t="shared" si="176"/>
        <v>0</v>
      </c>
      <c r="W496" s="80">
        <f t="shared" si="177"/>
        <v>0</v>
      </c>
      <c r="X496">
        <f t="shared" si="188"/>
        <v>0</v>
      </c>
      <c r="Y496" s="35">
        <f t="shared" si="178"/>
        <v>0</v>
      </c>
      <c r="Z496" s="35">
        <f t="shared" si="189"/>
        <v>0</v>
      </c>
      <c r="AA496" s="42">
        <f t="shared" si="190"/>
        <v>0</v>
      </c>
      <c r="AB496" s="42">
        <f t="shared" si="191"/>
        <v>0</v>
      </c>
    </row>
    <row r="497" spans="2:28" x14ac:dyDescent="0.25">
      <c r="B497">
        <v>495</v>
      </c>
      <c r="C497" s="35">
        <f t="shared" si="185"/>
        <v>0</v>
      </c>
      <c r="D497" s="46">
        <f>IF(AB496&gt;0,ROUND(PMT(EvalSheet!$F$92/12,EvalSheet!$F$96*12,-C497),5),0)</f>
        <v>0</v>
      </c>
      <c r="E497" s="6">
        <f t="shared" si="179"/>
        <v>0</v>
      </c>
      <c r="F497" s="2">
        <f t="shared" si="168"/>
        <v>0</v>
      </c>
      <c r="G497" s="80">
        <f t="shared" si="169"/>
        <v>0</v>
      </c>
      <c r="H497" s="79">
        <f t="shared" si="170"/>
        <v>0</v>
      </c>
      <c r="I497" s="80">
        <f t="shared" si="171"/>
        <v>0</v>
      </c>
      <c r="J497" s="80">
        <f t="shared" si="172"/>
        <v>0</v>
      </c>
      <c r="K497" s="6">
        <f t="shared" si="180"/>
        <v>0</v>
      </c>
      <c r="L497" s="7">
        <v>0</v>
      </c>
      <c r="M497" s="7">
        <f t="shared" si="181"/>
        <v>0</v>
      </c>
      <c r="N497" s="7">
        <f t="shared" si="182"/>
        <v>0</v>
      </c>
      <c r="O497" s="7">
        <f t="shared" si="183"/>
        <v>0</v>
      </c>
      <c r="P497" s="7">
        <f t="shared" si="184"/>
        <v>0</v>
      </c>
      <c r="Q497" s="6">
        <f t="shared" si="186"/>
        <v>0</v>
      </c>
      <c r="R497" s="7">
        <f t="shared" si="187"/>
        <v>0</v>
      </c>
      <c r="S497" s="2">
        <f t="shared" si="173"/>
        <v>0</v>
      </c>
      <c r="T497" s="80">
        <f t="shared" si="174"/>
        <v>0</v>
      </c>
      <c r="U497" s="79">
        <f t="shared" si="175"/>
        <v>0</v>
      </c>
      <c r="V497" s="80">
        <f t="shared" si="176"/>
        <v>0</v>
      </c>
      <c r="W497" s="80">
        <f t="shared" si="177"/>
        <v>0</v>
      </c>
      <c r="X497">
        <f t="shared" si="188"/>
        <v>0</v>
      </c>
      <c r="Y497" s="35">
        <f t="shared" si="178"/>
        <v>0</v>
      </c>
      <c r="Z497" s="35">
        <f t="shared" si="189"/>
        <v>0</v>
      </c>
      <c r="AA497" s="42">
        <f t="shared" si="190"/>
        <v>0</v>
      </c>
      <c r="AB497" s="42">
        <f t="shared" si="191"/>
        <v>0</v>
      </c>
    </row>
    <row r="498" spans="2:28" x14ac:dyDescent="0.25">
      <c r="B498">
        <v>496</v>
      </c>
      <c r="C498" s="35">
        <f t="shared" si="185"/>
        <v>0</v>
      </c>
      <c r="D498" s="46">
        <f>IF(AB497&gt;0,ROUND(PMT(EvalSheet!$F$92/12,EvalSheet!$F$96*12,-C498),5),0)</f>
        <v>0</v>
      </c>
      <c r="E498" s="6">
        <f t="shared" si="179"/>
        <v>0</v>
      </c>
      <c r="F498" s="2">
        <f t="shared" si="168"/>
        <v>0</v>
      </c>
      <c r="G498" s="80">
        <f t="shared" si="169"/>
        <v>0</v>
      </c>
      <c r="H498" s="79">
        <f t="shared" si="170"/>
        <v>0</v>
      </c>
      <c r="I498" s="80">
        <f t="shared" si="171"/>
        <v>0</v>
      </c>
      <c r="J498" s="80">
        <f t="shared" si="172"/>
        <v>0</v>
      </c>
      <c r="K498" s="6">
        <f t="shared" si="180"/>
        <v>0</v>
      </c>
      <c r="L498" s="7">
        <v>0</v>
      </c>
      <c r="M498" s="7">
        <f t="shared" si="181"/>
        <v>0</v>
      </c>
      <c r="N498" s="7">
        <f t="shared" si="182"/>
        <v>0</v>
      </c>
      <c r="O498" s="7">
        <f t="shared" si="183"/>
        <v>0</v>
      </c>
      <c r="P498" s="7">
        <f t="shared" si="184"/>
        <v>0</v>
      </c>
      <c r="Q498" s="6">
        <f t="shared" si="186"/>
        <v>0</v>
      </c>
      <c r="R498" s="7">
        <f t="shared" si="187"/>
        <v>0</v>
      </c>
      <c r="S498" s="2">
        <f t="shared" si="173"/>
        <v>0</v>
      </c>
      <c r="T498" s="80">
        <f t="shared" si="174"/>
        <v>0</v>
      </c>
      <c r="U498" s="79">
        <f t="shared" si="175"/>
        <v>0</v>
      </c>
      <c r="V498" s="80">
        <f t="shared" si="176"/>
        <v>0</v>
      </c>
      <c r="W498" s="80">
        <f t="shared" si="177"/>
        <v>0</v>
      </c>
      <c r="X498">
        <f t="shared" si="188"/>
        <v>0</v>
      </c>
      <c r="Y498" s="35">
        <f t="shared" si="178"/>
        <v>0</v>
      </c>
      <c r="Z498" s="35">
        <f t="shared" si="189"/>
        <v>0</v>
      </c>
      <c r="AA498" s="42">
        <f t="shared" si="190"/>
        <v>0</v>
      </c>
      <c r="AB498" s="42">
        <f t="shared" si="191"/>
        <v>0</v>
      </c>
    </row>
    <row r="499" spans="2:28" x14ac:dyDescent="0.25">
      <c r="B499">
        <v>497</v>
      </c>
      <c r="C499" s="35">
        <f t="shared" si="185"/>
        <v>0</v>
      </c>
      <c r="D499" s="46">
        <f>IF(AB498&gt;0,ROUND(PMT(EvalSheet!$F$92/12,EvalSheet!$F$96*12,-C499),5),0)</f>
        <v>0</v>
      </c>
      <c r="E499" s="6">
        <f t="shared" si="179"/>
        <v>0</v>
      </c>
      <c r="F499" s="2">
        <f t="shared" si="168"/>
        <v>0</v>
      </c>
      <c r="G499" s="80">
        <f t="shared" si="169"/>
        <v>0</v>
      </c>
      <c r="H499" s="79">
        <f t="shared" si="170"/>
        <v>0</v>
      </c>
      <c r="I499" s="80">
        <f t="shared" si="171"/>
        <v>0</v>
      </c>
      <c r="J499" s="80">
        <f t="shared" si="172"/>
        <v>0</v>
      </c>
      <c r="K499" s="6">
        <f t="shared" si="180"/>
        <v>0</v>
      </c>
      <c r="L499" s="7">
        <v>0</v>
      </c>
      <c r="M499" s="7">
        <f t="shared" si="181"/>
        <v>0</v>
      </c>
      <c r="N499" s="7">
        <f t="shared" si="182"/>
        <v>0</v>
      </c>
      <c r="O499" s="7">
        <f t="shared" si="183"/>
        <v>0</v>
      </c>
      <c r="P499" s="7">
        <f t="shared" si="184"/>
        <v>0</v>
      </c>
      <c r="Q499" s="6">
        <f t="shared" si="186"/>
        <v>0</v>
      </c>
      <c r="R499" s="7">
        <f t="shared" si="187"/>
        <v>0</v>
      </c>
      <c r="S499" s="2">
        <f t="shared" si="173"/>
        <v>0</v>
      </c>
      <c r="T499" s="80">
        <f t="shared" si="174"/>
        <v>0</v>
      </c>
      <c r="U499" s="79">
        <f t="shared" si="175"/>
        <v>0</v>
      </c>
      <c r="V499" s="80">
        <f t="shared" si="176"/>
        <v>0</v>
      </c>
      <c r="W499" s="80">
        <f t="shared" si="177"/>
        <v>0</v>
      </c>
      <c r="X499">
        <f t="shared" si="188"/>
        <v>0</v>
      </c>
      <c r="Y499" s="35">
        <f t="shared" si="178"/>
        <v>0</v>
      </c>
      <c r="Z499" s="35">
        <f t="shared" si="189"/>
        <v>0</v>
      </c>
      <c r="AA499" s="42">
        <f t="shared" si="190"/>
        <v>0</v>
      </c>
      <c r="AB499" s="42">
        <f t="shared" si="191"/>
        <v>0</v>
      </c>
    </row>
    <row r="500" spans="2:28" x14ac:dyDescent="0.25">
      <c r="B500">
        <v>498</v>
      </c>
      <c r="C500" s="35">
        <f t="shared" si="185"/>
        <v>0</v>
      </c>
      <c r="D500" s="46">
        <f>IF(AB499&gt;0,ROUND(PMT(EvalSheet!$F$92/12,EvalSheet!$F$96*12,-C500),5),0)</f>
        <v>0</v>
      </c>
      <c r="E500" s="6">
        <f t="shared" si="179"/>
        <v>0</v>
      </c>
      <c r="F500" s="2">
        <f t="shared" si="168"/>
        <v>0</v>
      </c>
      <c r="G500" s="80">
        <f t="shared" si="169"/>
        <v>0</v>
      </c>
      <c r="H500" s="79">
        <f t="shared" si="170"/>
        <v>0</v>
      </c>
      <c r="I500" s="80">
        <f t="shared" si="171"/>
        <v>0</v>
      </c>
      <c r="J500" s="80">
        <f t="shared" si="172"/>
        <v>0</v>
      </c>
      <c r="K500" s="6">
        <f t="shared" si="180"/>
        <v>0</v>
      </c>
      <c r="L500" s="7">
        <v>0</v>
      </c>
      <c r="M500" s="7">
        <f t="shared" si="181"/>
        <v>0</v>
      </c>
      <c r="N500" s="7">
        <f t="shared" si="182"/>
        <v>0</v>
      </c>
      <c r="O500" s="7">
        <f t="shared" si="183"/>
        <v>0</v>
      </c>
      <c r="P500" s="7">
        <f t="shared" si="184"/>
        <v>0</v>
      </c>
      <c r="Q500" s="6">
        <f t="shared" si="186"/>
        <v>0</v>
      </c>
      <c r="R500" s="7">
        <f t="shared" si="187"/>
        <v>0</v>
      </c>
      <c r="S500" s="2">
        <f t="shared" si="173"/>
        <v>0</v>
      </c>
      <c r="T500" s="80">
        <f t="shared" si="174"/>
        <v>0</v>
      </c>
      <c r="U500" s="79">
        <f t="shared" si="175"/>
        <v>0</v>
      </c>
      <c r="V500" s="80">
        <f t="shared" si="176"/>
        <v>0</v>
      </c>
      <c r="W500" s="80">
        <f t="shared" si="177"/>
        <v>0</v>
      </c>
      <c r="X500">
        <f t="shared" si="188"/>
        <v>0</v>
      </c>
      <c r="Y500" s="35">
        <f t="shared" si="178"/>
        <v>0</v>
      </c>
      <c r="Z500" s="35">
        <f t="shared" si="189"/>
        <v>0</v>
      </c>
      <c r="AA500" s="42">
        <f t="shared" si="190"/>
        <v>0</v>
      </c>
      <c r="AB500" s="42">
        <f t="shared" si="191"/>
        <v>0</v>
      </c>
    </row>
    <row r="501" spans="2:28" x14ac:dyDescent="0.25">
      <c r="B501">
        <v>499</v>
      </c>
      <c r="C501" s="35">
        <f t="shared" si="185"/>
        <v>0</v>
      </c>
      <c r="D501" s="46">
        <f>IF(AB500&gt;0,ROUND(PMT(EvalSheet!$F$92/12,EvalSheet!$F$96*12,-C501),5),0)</f>
        <v>0</v>
      </c>
      <c r="E501" s="6">
        <f t="shared" si="179"/>
        <v>0</v>
      </c>
      <c r="F501" s="2">
        <f t="shared" si="168"/>
        <v>0</v>
      </c>
      <c r="G501" s="80">
        <f t="shared" si="169"/>
        <v>0</v>
      </c>
      <c r="H501" s="79">
        <f t="shared" si="170"/>
        <v>0</v>
      </c>
      <c r="I501" s="80">
        <f t="shared" si="171"/>
        <v>0</v>
      </c>
      <c r="J501" s="80">
        <f t="shared" si="172"/>
        <v>0</v>
      </c>
      <c r="K501" s="6">
        <f t="shared" si="180"/>
        <v>0</v>
      </c>
      <c r="L501" s="7">
        <v>0</v>
      </c>
      <c r="M501" s="7">
        <f t="shared" si="181"/>
        <v>0</v>
      </c>
      <c r="N501" s="7">
        <f t="shared" si="182"/>
        <v>0</v>
      </c>
      <c r="O501" s="7">
        <f t="shared" si="183"/>
        <v>0</v>
      </c>
      <c r="P501" s="7">
        <f t="shared" si="184"/>
        <v>0</v>
      </c>
      <c r="Q501" s="6">
        <f t="shared" si="186"/>
        <v>0</v>
      </c>
      <c r="R501" s="7">
        <f t="shared" si="187"/>
        <v>0</v>
      </c>
      <c r="S501" s="2">
        <f t="shared" si="173"/>
        <v>0</v>
      </c>
      <c r="T501" s="80">
        <f t="shared" si="174"/>
        <v>0</v>
      </c>
      <c r="U501" s="79">
        <f t="shared" si="175"/>
        <v>0</v>
      </c>
      <c r="V501" s="80">
        <f t="shared" si="176"/>
        <v>0</v>
      </c>
      <c r="W501" s="80">
        <f t="shared" si="177"/>
        <v>0</v>
      </c>
      <c r="X501">
        <f t="shared" si="188"/>
        <v>0</v>
      </c>
      <c r="Y501" s="35">
        <f t="shared" si="178"/>
        <v>0</v>
      </c>
      <c r="Z501" s="35">
        <f t="shared" si="189"/>
        <v>0</v>
      </c>
      <c r="AA501" s="42">
        <f t="shared" si="190"/>
        <v>0</v>
      </c>
      <c r="AB501" s="42">
        <f t="shared" si="191"/>
        <v>0</v>
      </c>
    </row>
    <row r="502" spans="2:28" x14ac:dyDescent="0.25">
      <c r="B502">
        <v>500</v>
      </c>
      <c r="C502" s="35">
        <f t="shared" si="185"/>
        <v>0</v>
      </c>
      <c r="D502" s="46">
        <f>IF(AB501&gt;0,ROUND(PMT(EvalSheet!$F$92/12,EvalSheet!$F$96*12,-C502),5),0)</f>
        <v>0</v>
      </c>
      <c r="E502" s="6">
        <f t="shared" si="179"/>
        <v>0</v>
      </c>
      <c r="F502" s="2">
        <f t="shared" si="168"/>
        <v>0</v>
      </c>
      <c r="G502" s="80">
        <f t="shared" si="169"/>
        <v>0</v>
      </c>
      <c r="H502" s="79">
        <f t="shared" si="170"/>
        <v>0</v>
      </c>
      <c r="I502" s="80">
        <f t="shared" si="171"/>
        <v>0</v>
      </c>
      <c r="J502" s="80">
        <f t="shared" si="172"/>
        <v>0</v>
      </c>
      <c r="K502" s="6">
        <f t="shared" si="180"/>
        <v>0</v>
      </c>
      <c r="L502" s="7">
        <v>0</v>
      </c>
      <c r="M502" s="7">
        <f t="shared" si="181"/>
        <v>0</v>
      </c>
      <c r="N502" s="7">
        <f t="shared" si="182"/>
        <v>0</v>
      </c>
      <c r="O502" s="7">
        <f t="shared" si="183"/>
        <v>0</v>
      </c>
      <c r="P502" s="7">
        <f t="shared" si="184"/>
        <v>0</v>
      </c>
      <c r="Q502" s="6">
        <f t="shared" si="186"/>
        <v>0</v>
      </c>
      <c r="R502" s="7">
        <f t="shared" si="187"/>
        <v>0</v>
      </c>
      <c r="S502" s="2">
        <f t="shared" si="173"/>
        <v>0</v>
      </c>
      <c r="T502" s="80">
        <f t="shared" si="174"/>
        <v>0</v>
      </c>
      <c r="U502" s="79">
        <f t="shared" si="175"/>
        <v>0</v>
      </c>
      <c r="V502" s="80">
        <f t="shared" si="176"/>
        <v>0</v>
      </c>
      <c r="W502" s="80">
        <f t="shared" si="177"/>
        <v>0</v>
      </c>
      <c r="X502">
        <f t="shared" si="188"/>
        <v>0</v>
      </c>
      <c r="Y502" s="35">
        <f t="shared" si="178"/>
        <v>0</v>
      </c>
      <c r="Z502" s="35">
        <f t="shared" si="189"/>
        <v>0</v>
      </c>
      <c r="AA502" s="42">
        <f t="shared" si="190"/>
        <v>0</v>
      </c>
      <c r="AB502" s="42">
        <f t="shared" si="191"/>
        <v>0</v>
      </c>
    </row>
    <row r="503" spans="2:28" x14ac:dyDescent="0.25">
      <c r="B503">
        <v>501</v>
      </c>
      <c r="C503" s="35">
        <f t="shared" si="185"/>
        <v>0</v>
      </c>
      <c r="D503" s="46">
        <f>IF(AB502&gt;0,ROUND(PMT(EvalSheet!$F$92/12,EvalSheet!$F$96*12,-C503),5),0)</f>
        <v>0</v>
      </c>
      <c r="E503" s="6">
        <f t="shared" si="179"/>
        <v>0</v>
      </c>
      <c r="F503" s="2">
        <f t="shared" si="168"/>
        <v>0</v>
      </c>
      <c r="G503" s="80">
        <f t="shared" si="169"/>
        <v>0</v>
      </c>
      <c r="H503" s="79">
        <f t="shared" si="170"/>
        <v>0</v>
      </c>
      <c r="I503" s="80">
        <f t="shared" si="171"/>
        <v>0</v>
      </c>
      <c r="J503" s="80">
        <f t="shared" si="172"/>
        <v>0</v>
      </c>
      <c r="K503" s="6">
        <f t="shared" si="180"/>
        <v>0</v>
      </c>
      <c r="L503" s="7">
        <v>0</v>
      </c>
      <c r="M503" s="7">
        <f t="shared" si="181"/>
        <v>0</v>
      </c>
      <c r="N503" s="7">
        <f t="shared" si="182"/>
        <v>0</v>
      </c>
      <c r="O503" s="7">
        <f t="shared" si="183"/>
        <v>0</v>
      </c>
      <c r="P503" s="7">
        <f t="shared" si="184"/>
        <v>0</v>
      </c>
      <c r="Q503" s="6">
        <f t="shared" si="186"/>
        <v>0</v>
      </c>
      <c r="R503" s="7">
        <f t="shared" si="187"/>
        <v>0</v>
      </c>
      <c r="S503" s="2">
        <f t="shared" si="173"/>
        <v>0</v>
      </c>
      <c r="T503" s="80">
        <f t="shared" si="174"/>
        <v>0</v>
      </c>
      <c r="U503" s="79">
        <f t="shared" si="175"/>
        <v>0</v>
      </c>
      <c r="V503" s="80">
        <f t="shared" si="176"/>
        <v>0</v>
      </c>
      <c r="W503" s="80">
        <f t="shared" si="177"/>
        <v>0</v>
      </c>
      <c r="X503">
        <f t="shared" si="188"/>
        <v>0</v>
      </c>
      <c r="Y503" s="35">
        <f t="shared" si="178"/>
        <v>0</v>
      </c>
      <c r="Z503" s="35">
        <f t="shared" si="189"/>
        <v>0</v>
      </c>
      <c r="AA503" s="42">
        <f t="shared" si="190"/>
        <v>0</v>
      </c>
      <c r="AB503" s="42">
        <f t="shared" si="191"/>
        <v>0</v>
      </c>
    </row>
    <row r="504" spans="2:28" x14ac:dyDescent="0.25">
      <c r="B504">
        <v>502</v>
      </c>
      <c r="C504" s="35">
        <f t="shared" si="185"/>
        <v>0</v>
      </c>
      <c r="D504" s="46">
        <f>IF(AB503&gt;0,ROUND(PMT(EvalSheet!$F$92/12,EvalSheet!$F$96*12,-C504),5),0)</f>
        <v>0</v>
      </c>
      <c r="E504" s="6">
        <f t="shared" si="179"/>
        <v>0</v>
      </c>
      <c r="F504" s="2">
        <f t="shared" si="168"/>
        <v>0</v>
      </c>
      <c r="G504" s="80">
        <f t="shared" si="169"/>
        <v>0</v>
      </c>
      <c r="H504" s="79">
        <f t="shared" si="170"/>
        <v>0</v>
      </c>
      <c r="I504" s="80">
        <f t="shared" si="171"/>
        <v>0</v>
      </c>
      <c r="J504" s="80">
        <f t="shared" si="172"/>
        <v>0</v>
      </c>
      <c r="K504" s="6">
        <f t="shared" si="180"/>
        <v>0</v>
      </c>
      <c r="L504" s="7">
        <v>0</v>
      </c>
      <c r="M504" s="7">
        <f t="shared" si="181"/>
        <v>0</v>
      </c>
      <c r="N504" s="7">
        <f t="shared" si="182"/>
        <v>0</v>
      </c>
      <c r="O504" s="7">
        <f t="shared" si="183"/>
        <v>0</v>
      </c>
      <c r="P504" s="7">
        <f t="shared" si="184"/>
        <v>0</v>
      </c>
      <c r="Q504" s="6">
        <f t="shared" si="186"/>
        <v>0</v>
      </c>
      <c r="R504" s="7">
        <f t="shared" si="187"/>
        <v>0</v>
      </c>
      <c r="S504" s="2">
        <f t="shared" si="173"/>
        <v>0</v>
      </c>
      <c r="T504" s="80">
        <f t="shared" si="174"/>
        <v>0</v>
      </c>
      <c r="U504" s="79">
        <f t="shared" si="175"/>
        <v>0</v>
      </c>
      <c r="V504" s="80">
        <f t="shared" si="176"/>
        <v>0</v>
      </c>
      <c r="W504" s="80">
        <f t="shared" si="177"/>
        <v>0</v>
      </c>
      <c r="X504">
        <f t="shared" si="188"/>
        <v>0</v>
      </c>
      <c r="Y504" s="35">
        <f t="shared" si="178"/>
        <v>0</v>
      </c>
      <c r="Z504" s="35">
        <f t="shared" si="189"/>
        <v>0</v>
      </c>
      <c r="AA504" s="42">
        <f t="shared" si="190"/>
        <v>0</v>
      </c>
      <c r="AB504" s="42">
        <f t="shared" si="191"/>
        <v>0</v>
      </c>
    </row>
    <row r="505" spans="2:28" x14ac:dyDescent="0.25">
      <c r="B505">
        <v>503</v>
      </c>
      <c r="C505" s="35">
        <f t="shared" si="185"/>
        <v>0</v>
      </c>
      <c r="D505" s="46">
        <f>IF(AB504&gt;0,ROUND(PMT(EvalSheet!$F$92/12,EvalSheet!$F$96*12,-C505),5),0)</f>
        <v>0</v>
      </c>
      <c r="E505" s="6">
        <f t="shared" si="179"/>
        <v>0</v>
      </c>
      <c r="F505" s="2">
        <f t="shared" si="168"/>
        <v>0</v>
      </c>
      <c r="G505" s="80">
        <f t="shared" si="169"/>
        <v>0</v>
      </c>
      <c r="H505" s="79">
        <f t="shared" si="170"/>
        <v>0</v>
      </c>
      <c r="I505" s="80">
        <f t="shared" si="171"/>
        <v>0</v>
      </c>
      <c r="J505" s="80">
        <f t="shared" si="172"/>
        <v>0</v>
      </c>
      <c r="K505" s="6">
        <f t="shared" si="180"/>
        <v>0</v>
      </c>
      <c r="L505" s="7">
        <v>0</v>
      </c>
      <c r="M505" s="7">
        <f t="shared" si="181"/>
        <v>0</v>
      </c>
      <c r="N505" s="7">
        <f t="shared" si="182"/>
        <v>0</v>
      </c>
      <c r="O505" s="7">
        <f t="shared" si="183"/>
        <v>0</v>
      </c>
      <c r="P505" s="7">
        <f t="shared" si="184"/>
        <v>0</v>
      </c>
      <c r="Q505" s="6">
        <f t="shared" si="186"/>
        <v>0</v>
      </c>
      <c r="R505" s="7">
        <f t="shared" si="187"/>
        <v>0</v>
      </c>
      <c r="S505" s="2">
        <f t="shared" si="173"/>
        <v>0</v>
      </c>
      <c r="T505" s="80">
        <f t="shared" si="174"/>
        <v>0</v>
      </c>
      <c r="U505" s="79">
        <f t="shared" si="175"/>
        <v>0</v>
      </c>
      <c r="V505" s="80">
        <f t="shared" si="176"/>
        <v>0</v>
      </c>
      <c r="W505" s="80">
        <f t="shared" si="177"/>
        <v>0</v>
      </c>
      <c r="X505">
        <f t="shared" si="188"/>
        <v>0</v>
      </c>
      <c r="Y505" s="35">
        <f t="shared" si="178"/>
        <v>0</v>
      </c>
      <c r="Z505" s="35">
        <f t="shared" si="189"/>
        <v>0</v>
      </c>
      <c r="AA505" s="42">
        <f t="shared" si="190"/>
        <v>0</v>
      </c>
      <c r="AB505" s="42">
        <f t="shared" si="191"/>
        <v>0</v>
      </c>
    </row>
    <row r="506" spans="2:28" x14ac:dyDescent="0.25">
      <c r="B506">
        <v>504</v>
      </c>
      <c r="C506" s="35">
        <f t="shared" si="185"/>
        <v>0</v>
      </c>
      <c r="D506" s="46">
        <f>IF(AB505&gt;0,ROUND(PMT(EvalSheet!$F$92/12,EvalSheet!$F$96*12,-C506),5),0)</f>
        <v>0</v>
      </c>
      <c r="E506" s="6">
        <f t="shared" si="179"/>
        <v>0</v>
      </c>
      <c r="F506" s="2">
        <f t="shared" si="168"/>
        <v>0</v>
      </c>
      <c r="G506" s="80">
        <f t="shared" si="169"/>
        <v>0</v>
      </c>
      <c r="H506" s="79">
        <f t="shared" si="170"/>
        <v>0</v>
      </c>
      <c r="I506" s="80">
        <f t="shared" si="171"/>
        <v>0</v>
      </c>
      <c r="J506" s="80">
        <f t="shared" si="172"/>
        <v>0</v>
      </c>
      <c r="K506" s="6">
        <f t="shared" si="180"/>
        <v>0</v>
      </c>
      <c r="L506" s="7">
        <v>0</v>
      </c>
      <c r="M506" s="7">
        <f t="shared" si="181"/>
        <v>0</v>
      </c>
      <c r="N506" s="7">
        <f t="shared" si="182"/>
        <v>0</v>
      </c>
      <c r="O506" s="7">
        <f t="shared" si="183"/>
        <v>0</v>
      </c>
      <c r="P506" s="7">
        <f t="shared" si="184"/>
        <v>0</v>
      </c>
      <c r="Q506" s="6">
        <f t="shared" si="186"/>
        <v>0</v>
      </c>
      <c r="R506" s="7">
        <f t="shared" si="187"/>
        <v>0</v>
      </c>
      <c r="S506" s="2">
        <f t="shared" si="173"/>
        <v>0</v>
      </c>
      <c r="T506" s="80">
        <f t="shared" si="174"/>
        <v>0</v>
      </c>
      <c r="U506" s="79">
        <f t="shared" si="175"/>
        <v>0</v>
      </c>
      <c r="V506" s="80">
        <f t="shared" si="176"/>
        <v>0</v>
      </c>
      <c r="W506" s="80">
        <f t="shared" si="177"/>
        <v>0</v>
      </c>
      <c r="X506">
        <f t="shared" si="188"/>
        <v>0</v>
      </c>
      <c r="Y506" s="35">
        <f t="shared" si="178"/>
        <v>0</v>
      </c>
      <c r="Z506" s="35">
        <f t="shared" si="189"/>
        <v>0</v>
      </c>
      <c r="AA506" s="42">
        <f t="shared" si="190"/>
        <v>0</v>
      </c>
      <c r="AB506" s="42">
        <f t="shared" si="191"/>
        <v>0</v>
      </c>
    </row>
    <row r="507" spans="2:28" x14ac:dyDescent="0.25">
      <c r="B507">
        <v>505</v>
      </c>
      <c r="C507" s="35">
        <f t="shared" si="185"/>
        <v>0</v>
      </c>
      <c r="D507" s="46">
        <f>IF(AB506&gt;0,ROUND(PMT(EvalSheet!$F$92/12,EvalSheet!$F$96*12,-C507),5),0)</f>
        <v>0</v>
      </c>
      <c r="E507" s="6">
        <f t="shared" si="179"/>
        <v>0</v>
      </c>
      <c r="F507" s="2">
        <f t="shared" si="168"/>
        <v>0</v>
      </c>
      <c r="G507" s="80">
        <f t="shared" si="169"/>
        <v>0</v>
      </c>
      <c r="H507" s="79">
        <f t="shared" si="170"/>
        <v>0</v>
      </c>
      <c r="I507" s="80">
        <f t="shared" si="171"/>
        <v>0</v>
      </c>
      <c r="J507" s="80">
        <f t="shared" si="172"/>
        <v>0</v>
      </c>
      <c r="K507" s="6">
        <f t="shared" si="180"/>
        <v>0</v>
      </c>
      <c r="L507" s="7">
        <v>0</v>
      </c>
      <c r="M507" s="7">
        <f t="shared" si="181"/>
        <v>0</v>
      </c>
      <c r="N507" s="7">
        <f t="shared" si="182"/>
        <v>0</v>
      </c>
      <c r="O507" s="7">
        <f t="shared" si="183"/>
        <v>0</v>
      </c>
      <c r="P507" s="7">
        <f t="shared" si="184"/>
        <v>0</v>
      </c>
      <c r="Q507" s="6">
        <f t="shared" si="186"/>
        <v>0</v>
      </c>
      <c r="R507" s="7">
        <f t="shared" si="187"/>
        <v>0</v>
      </c>
      <c r="S507" s="2">
        <f t="shared" si="173"/>
        <v>0</v>
      </c>
      <c r="T507" s="80">
        <f t="shared" si="174"/>
        <v>0</v>
      </c>
      <c r="U507" s="79">
        <f t="shared" si="175"/>
        <v>0</v>
      </c>
      <c r="V507" s="80">
        <f t="shared" si="176"/>
        <v>0</v>
      </c>
      <c r="W507" s="80">
        <f t="shared" si="177"/>
        <v>0</v>
      </c>
      <c r="X507">
        <f t="shared" si="188"/>
        <v>0</v>
      </c>
      <c r="Y507" s="35">
        <f t="shared" si="178"/>
        <v>0</v>
      </c>
      <c r="Z507" s="35">
        <f t="shared" si="189"/>
        <v>0</v>
      </c>
      <c r="AA507" s="42">
        <f t="shared" si="190"/>
        <v>0</v>
      </c>
      <c r="AB507" s="42">
        <f t="shared" si="191"/>
        <v>0</v>
      </c>
    </row>
    <row r="508" spans="2:28" x14ac:dyDescent="0.25">
      <c r="B508">
        <v>506</v>
      </c>
      <c r="C508" s="35">
        <f t="shared" si="185"/>
        <v>0</v>
      </c>
      <c r="D508" s="46">
        <f>IF(AB507&gt;0,ROUND(PMT(EvalSheet!$F$92/12,EvalSheet!$F$96*12,-C508),5),0)</f>
        <v>0</v>
      </c>
      <c r="E508" s="6">
        <f t="shared" si="179"/>
        <v>0</v>
      </c>
      <c r="F508" s="2">
        <f t="shared" si="168"/>
        <v>0</v>
      </c>
      <c r="G508" s="80">
        <f t="shared" si="169"/>
        <v>0</v>
      </c>
      <c r="H508" s="79">
        <f t="shared" si="170"/>
        <v>0</v>
      </c>
      <c r="I508" s="80">
        <f t="shared" si="171"/>
        <v>0</v>
      </c>
      <c r="J508" s="80">
        <f t="shared" si="172"/>
        <v>0</v>
      </c>
      <c r="K508" s="6">
        <f t="shared" si="180"/>
        <v>0</v>
      </c>
      <c r="L508" s="7">
        <v>0</v>
      </c>
      <c r="M508" s="7">
        <f t="shared" si="181"/>
        <v>0</v>
      </c>
      <c r="N508" s="7">
        <f t="shared" si="182"/>
        <v>0</v>
      </c>
      <c r="O508" s="7">
        <f t="shared" si="183"/>
        <v>0</v>
      </c>
      <c r="P508" s="7">
        <f t="shared" si="184"/>
        <v>0</v>
      </c>
      <c r="Q508" s="6">
        <f t="shared" si="186"/>
        <v>0</v>
      </c>
      <c r="R508" s="7">
        <f t="shared" si="187"/>
        <v>0</v>
      </c>
      <c r="S508" s="2">
        <f t="shared" si="173"/>
        <v>0</v>
      </c>
      <c r="T508" s="80">
        <f t="shared" si="174"/>
        <v>0</v>
      </c>
      <c r="U508" s="79">
        <f t="shared" si="175"/>
        <v>0</v>
      </c>
      <c r="V508" s="80">
        <f t="shared" si="176"/>
        <v>0</v>
      </c>
      <c r="W508" s="80">
        <f t="shared" si="177"/>
        <v>0</v>
      </c>
      <c r="X508">
        <f t="shared" si="188"/>
        <v>0</v>
      </c>
      <c r="Y508" s="35">
        <f t="shared" si="178"/>
        <v>0</v>
      </c>
      <c r="Z508" s="35">
        <f t="shared" si="189"/>
        <v>0</v>
      </c>
      <c r="AA508" s="42">
        <f t="shared" si="190"/>
        <v>0</v>
      </c>
      <c r="AB508" s="42">
        <f t="shared" si="191"/>
        <v>0</v>
      </c>
    </row>
    <row r="509" spans="2:28" x14ac:dyDescent="0.25">
      <c r="B509">
        <v>507</v>
      </c>
      <c r="C509" s="35">
        <f t="shared" si="185"/>
        <v>0</v>
      </c>
      <c r="D509" s="46">
        <f>IF(AB508&gt;0,ROUND(PMT(EvalSheet!$F$92/12,EvalSheet!$F$96*12,-C509),5),0)</f>
        <v>0</v>
      </c>
      <c r="E509" s="6">
        <f t="shared" si="179"/>
        <v>0</v>
      </c>
      <c r="F509" s="2">
        <f t="shared" si="168"/>
        <v>0</v>
      </c>
      <c r="G509" s="80">
        <f t="shared" si="169"/>
        <v>0</v>
      </c>
      <c r="H509" s="79">
        <f t="shared" si="170"/>
        <v>0</v>
      </c>
      <c r="I509" s="80">
        <f t="shared" si="171"/>
        <v>0</v>
      </c>
      <c r="J509" s="80">
        <f t="shared" si="172"/>
        <v>0</v>
      </c>
      <c r="K509" s="6">
        <f t="shared" si="180"/>
        <v>0</v>
      </c>
      <c r="L509" s="7">
        <v>0</v>
      </c>
      <c r="M509" s="7">
        <f t="shared" si="181"/>
        <v>0</v>
      </c>
      <c r="N509" s="7">
        <f t="shared" si="182"/>
        <v>0</v>
      </c>
      <c r="O509" s="7">
        <f t="shared" si="183"/>
        <v>0</v>
      </c>
      <c r="P509" s="7">
        <f t="shared" si="184"/>
        <v>0</v>
      </c>
      <c r="Q509" s="6">
        <f t="shared" si="186"/>
        <v>0</v>
      </c>
      <c r="R509" s="7">
        <f t="shared" si="187"/>
        <v>0</v>
      </c>
      <c r="S509" s="2">
        <f t="shared" si="173"/>
        <v>0</v>
      </c>
      <c r="T509" s="80">
        <f t="shared" si="174"/>
        <v>0</v>
      </c>
      <c r="U509" s="79">
        <f t="shared" si="175"/>
        <v>0</v>
      </c>
      <c r="V509" s="80">
        <f t="shared" si="176"/>
        <v>0</v>
      </c>
      <c r="W509" s="80">
        <f t="shared" si="177"/>
        <v>0</v>
      </c>
      <c r="X509">
        <f t="shared" si="188"/>
        <v>0</v>
      </c>
      <c r="Y509" s="35">
        <f t="shared" si="178"/>
        <v>0</v>
      </c>
      <c r="Z509" s="35">
        <f t="shared" si="189"/>
        <v>0</v>
      </c>
      <c r="AA509" s="42">
        <f t="shared" si="190"/>
        <v>0</v>
      </c>
      <c r="AB509" s="42">
        <f t="shared" si="191"/>
        <v>0</v>
      </c>
    </row>
    <row r="510" spans="2:28" x14ac:dyDescent="0.25">
      <c r="B510">
        <v>508</v>
      </c>
      <c r="C510" s="35">
        <f t="shared" si="185"/>
        <v>0</v>
      </c>
      <c r="D510" s="46">
        <f>IF(AB509&gt;0,ROUND(PMT(EvalSheet!$F$92/12,EvalSheet!$F$96*12,-C510),5),0)</f>
        <v>0</v>
      </c>
      <c r="E510" s="6">
        <f t="shared" si="179"/>
        <v>0</v>
      </c>
      <c r="F510" s="2">
        <f t="shared" si="168"/>
        <v>0</v>
      </c>
      <c r="G510" s="80">
        <f t="shared" si="169"/>
        <v>0</v>
      </c>
      <c r="H510" s="79">
        <f t="shared" si="170"/>
        <v>0</v>
      </c>
      <c r="I510" s="80">
        <f t="shared" si="171"/>
        <v>0</v>
      </c>
      <c r="J510" s="80">
        <f t="shared" si="172"/>
        <v>0</v>
      </c>
      <c r="K510" s="6">
        <f t="shared" si="180"/>
        <v>0</v>
      </c>
      <c r="L510" s="7">
        <v>0</v>
      </c>
      <c r="M510" s="7">
        <f t="shared" si="181"/>
        <v>0</v>
      </c>
      <c r="N510" s="7">
        <f t="shared" si="182"/>
        <v>0</v>
      </c>
      <c r="O510" s="7">
        <f t="shared" si="183"/>
        <v>0</v>
      </c>
      <c r="P510" s="7">
        <f t="shared" si="184"/>
        <v>0</v>
      </c>
      <c r="Q510" s="6">
        <f t="shared" si="186"/>
        <v>0</v>
      </c>
      <c r="R510" s="7">
        <f t="shared" si="187"/>
        <v>0</v>
      </c>
      <c r="S510" s="2">
        <f t="shared" si="173"/>
        <v>0</v>
      </c>
      <c r="T510" s="80">
        <f t="shared" si="174"/>
        <v>0</v>
      </c>
      <c r="U510" s="79">
        <f t="shared" si="175"/>
        <v>0</v>
      </c>
      <c r="V510" s="80">
        <f t="shared" si="176"/>
        <v>0</v>
      </c>
      <c r="W510" s="80">
        <f t="shared" si="177"/>
        <v>0</v>
      </c>
      <c r="X510">
        <f t="shared" si="188"/>
        <v>0</v>
      </c>
      <c r="Y510" s="35">
        <f t="shared" si="178"/>
        <v>0</v>
      </c>
      <c r="Z510" s="35">
        <f t="shared" si="189"/>
        <v>0</v>
      </c>
      <c r="AA510" s="42">
        <f t="shared" si="190"/>
        <v>0</v>
      </c>
      <c r="AB510" s="42">
        <f t="shared" si="191"/>
        <v>0</v>
      </c>
    </row>
    <row r="511" spans="2:28" x14ac:dyDescent="0.25">
      <c r="B511">
        <v>509</v>
      </c>
      <c r="C511" s="35">
        <f t="shared" si="185"/>
        <v>0</v>
      </c>
      <c r="D511" s="46">
        <f>IF(AB510&gt;0,ROUND(PMT(EvalSheet!$F$92/12,EvalSheet!$F$96*12,-C511),5),0)</f>
        <v>0</v>
      </c>
      <c r="E511" s="6">
        <f t="shared" si="179"/>
        <v>0</v>
      </c>
      <c r="F511" s="2">
        <f t="shared" si="168"/>
        <v>0</v>
      </c>
      <c r="G511" s="80">
        <f t="shared" si="169"/>
        <v>0</v>
      </c>
      <c r="H511" s="79">
        <f t="shared" si="170"/>
        <v>0</v>
      </c>
      <c r="I511" s="80">
        <f t="shared" si="171"/>
        <v>0</v>
      </c>
      <c r="J511" s="80">
        <f t="shared" si="172"/>
        <v>0</v>
      </c>
      <c r="K511" s="6">
        <f t="shared" si="180"/>
        <v>0</v>
      </c>
      <c r="L511" s="7">
        <v>0</v>
      </c>
      <c r="M511" s="7">
        <f t="shared" si="181"/>
        <v>0</v>
      </c>
      <c r="N511" s="7">
        <f t="shared" si="182"/>
        <v>0</v>
      </c>
      <c r="O511" s="7">
        <f t="shared" si="183"/>
        <v>0</v>
      </c>
      <c r="P511" s="7">
        <f t="shared" si="184"/>
        <v>0</v>
      </c>
      <c r="Q511" s="6">
        <f t="shared" si="186"/>
        <v>0</v>
      </c>
      <c r="R511" s="7">
        <f t="shared" si="187"/>
        <v>0</v>
      </c>
      <c r="S511" s="2">
        <f t="shared" si="173"/>
        <v>0</v>
      </c>
      <c r="T511" s="80">
        <f t="shared" si="174"/>
        <v>0</v>
      </c>
      <c r="U511" s="79">
        <f t="shared" si="175"/>
        <v>0</v>
      </c>
      <c r="V511" s="80">
        <f t="shared" si="176"/>
        <v>0</v>
      </c>
      <c r="W511" s="80">
        <f t="shared" si="177"/>
        <v>0</v>
      </c>
      <c r="X511">
        <f t="shared" si="188"/>
        <v>0</v>
      </c>
      <c r="Y511" s="35">
        <f t="shared" si="178"/>
        <v>0</v>
      </c>
      <c r="Z511" s="35">
        <f t="shared" si="189"/>
        <v>0</v>
      </c>
      <c r="AA511" s="42">
        <f t="shared" si="190"/>
        <v>0</v>
      </c>
      <c r="AB511" s="42">
        <f t="shared" si="191"/>
        <v>0</v>
      </c>
    </row>
    <row r="512" spans="2:28" x14ac:dyDescent="0.25">
      <c r="B512">
        <v>510</v>
      </c>
      <c r="C512" s="35">
        <f t="shared" si="185"/>
        <v>0</v>
      </c>
      <c r="D512" s="46">
        <f>IF(AB511&gt;0,ROUND(PMT(EvalSheet!$F$92/12,EvalSheet!$F$96*12,-C512),5),0)</f>
        <v>0</v>
      </c>
      <c r="E512" s="6">
        <f t="shared" si="179"/>
        <v>0</v>
      </c>
      <c r="F512" s="2">
        <f t="shared" si="168"/>
        <v>0</v>
      </c>
      <c r="G512" s="80">
        <f t="shared" si="169"/>
        <v>0</v>
      </c>
      <c r="H512" s="79">
        <f t="shared" si="170"/>
        <v>0</v>
      </c>
      <c r="I512" s="80">
        <f t="shared" si="171"/>
        <v>0</v>
      </c>
      <c r="J512" s="80">
        <f t="shared" si="172"/>
        <v>0</v>
      </c>
      <c r="K512" s="6">
        <f t="shared" si="180"/>
        <v>0</v>
      </c>
      <c r="L512" s="7">
        <v>0</v>
      </c>
      <c r="M512" s="7">
        <f t="shared" si="181"/>
        <v>0</v>
      </c>
      <c r="N512" s="7">
        <f t="shared" si="182"/>
        <v>0</v>
      </c>
      <c r="O512" s="7">
        <f t="shared" si="183"/>
        <v>0</v>
      </c>
      <c r="P512" s="7">
        <f t="shared" si="184"/>
        <v>0</v>
      </c>
      <c r="Q512" s="6">
        <f t="shared" si="186"/>
        <v>0</v>
      </c>
      <c r="R512" s="7">
        <f t="shared" si="187"/>
        <v>0</v>
      </c>
      <c r="S512" s="2">
        <f t="shared" si="173"/>
        <v>0</v>
      </c>
      <c r="T512" s="80">
        <f t="shared" si="174"/>
        <v>0</v>
      </c>
      <c r="U512" s="79">
        <f t="shared" si="175"/>
        <v>0</v>
      </c>
      <c r="V512" s="80">
        <f t="shared" si="176"/>
        <v>0</v>
      </c>
      <c r="W512" s="80">
        <f t="shared" si="177"/>
        <v>0</v>
      </c>
      <c r="X512">
        <f t="shared" si="188"/>
        <v>0</v>
      </c>
      <c r="Y512" s="35">
        <f t="shared" si="178"/>
        <v>0</v>
      </c>
      <c r="Z512" s="35">
        <f t="shared" si="189"/>
        <v>0</v>
      </c>
      <c r="AA512" s="42">
        <f t="shared" si="190"/>
        <v>0</v>
      </c>
      <c r="AB512" s="42">
        <f t="shared" si="191"/>
        <v>0</v>
      </c>
    </row>
    <row r="513" spans="2:28" x14ac:dyDescent="0.25">
      <c r="B513">
        <v>511</v>
      </c>
      <c r="C513" s="35">
        <f t="shared" si="185"/>
        <v>0</v>
      </c>
      <c r="D513" s="46">
        <f>IF(AB512&gt;0,ROUND(PMT(EvalSheet!$F$92/12,EvalSheet!$F$96*12,-C513),5),0)</f>
        <v>0</v>
      </c>
      <c r="E513" s="6">
        <f t="shared" si="179"/>
        <v>0</v>
      </c>
      <c r="F513" s="2">
        <f t="shared" si="168"/>
        <v>0</v>
      </c>
      <c r="G513" s="80">
        <f t="shared" si="169"/>
        <v>0</v>
      </c>
      <c r="H513" s="79">
        <f t="shared" si="170"/>
        <v>0</v>
      </c>
      <c r="I513" s="80">
        <f t="shared" si="171"/>
        <v>0</v>
      </c>
      <c r="J513" s="80">
        <f t="shared" si="172"/>
        <v>0</v>
      </c>
      <c r="K513" s="6">
        <f t="shared" si="180"/>
        <v>0</v>
      </c>
      <c r="L513" s="7">
        <v>0</v>
      </c>
      <c r="M513" s="7">
        <f t="shared" si="181"/>
        <v>0</v>
      </c>
      <c r="N513" s="7">
        <f t="shared" si="182"/>
        <v>0</v>
      </c>
      <c r="O513" s="7">
        <f t="shared" si="183"/>
        <v>0</v>
      </c>
      <c r="P513" s="7">
        <f t="shared" si="184"/>
        <v>0</v>
      </c>
      <c r="Q513" s="6">
        <f t="shared" si="186"/>
        <v>0</v>
      </c>
      <c r="R513" s="7">
        <f t="shared" si="187"/>
        <v>0</v>
      </c>
      <c r="S513" s="2">
        <f t="shared" si="173"/>
        <v>0</v>
      </c>
      <c r="T513" s="80">
        <f t="shared" si="174"/>
        <v>0</v>
      </c>
      <c r="U513" s="79">
        <f t="shared" si="175"/>
        <v>0</v>
      </c>
      <c r="V513" s="80">
        <f t="shared" si="176"/>
        <v>0</v>
      </c>
      <c r="W513" s="80">
        <f t="shared" si="177"/>
        <v>0</v>
      </c>
      <c r="X513">
        <f t="shared" si="188"/>
        <v>0</v>
      </c>
      <c r="Y513" s="35">
        <f t="shared" si="178"/>
        <v>0</v>
      </c>
      <c r="Z513" s="35">
        <f t="shared" si="189"/>
        <v>0</v>
      </c>
      <c r="AA513" s="42">
        <f t="shared" si="190"/>
        <v>0</v>
      </c>
      <c r="AB513" s="42">
        <f t="shared" si="191"/>
        <v>0</v>
      </c>
    </row>
    <row r="514" spans="2:28" x14ac:dyDescent="0.25">
      <c r="B514">
        <v>512</v>
      </c>
      <c r="C514" s="35">
        <f t="shared" si="185"/>
        <v>0</v>
      </c>
      <c r="D514" s="46">
        <f>IF(AB513&gt;0,ROUND(PMT(EvalSheet!$F$92/12,EvalSheet!$F$96*12,-C514),5),0)</f>
        <v>0</v>
      </c>
      <c r="E514" s="6">
        <f t="shared" si="179"/>
        <v>0</v>
      </c>
      <c r="F514" s="2">
        <f t="shared" si="168"/>
        <v>0</v>
      </c>
      <c r="G514" s="80">
        <f t="shared" si="169"/>
        <v>0</v>
      </c>
      <c r="H514" s="79">
        <f t="shared" si="170"/>
        <v>0</v>
      </c>
      <c r="I514" s="80">
        <f t="shared" si="171"/>
        <v>0</v>
      </c>
      <c r="J514" s="80">
        <f t="shared" si="172"/>
        <v>0</v>
      </c>
      <c r="K514" s="6">
        <f t="shared" si="180"/>
        <v>0</v>
      </c>
      <c r="L514" s="7">
        <v>0</v>
      </c>
      <c r="M514" s="7">
        <f t="shared" si="181"/>
        <v>0</v>
      </c>
      <c r="N514" s="7">
        <f t="shared" si="182"/>
        <v>0</v>
      </c>
      <c r="O514" s="7">
        <f t="shared" si="183"/>
        <v>0</v>
      </c>
      <c r="P514" s="7">
        <f t="shared" si="184"/>
        <v>0</v>
      </c>
      <c r="Q514" s="6">
        <f t="shared" si="186"/>
        <v>0</v>
      </c>
      <c r="R514" s="7">
        <f t="shared" si="187"/>
        <v>0</v>
      </c>
      <c r="S514" s="2">
        <f t="shared" si="173"/>
        <v>0</v>
      </c>
      <c r="T514" s="80">
        <f t="shared" si="174"/>
        <v>0</v>
      </c>
      <c r="U514" s="79">
        <f t="shared" si="175"/>
        <v>0</v>
      </c>
      <c r="V514" s="80">
        <f t="shared" si="176"/>
        <v>0</v>
      </c>
      <c r="W514" s="80">
        <f t="shared" si="177"/>
        <v>0</v>
      </c>
      <c r="X514">
        <f t="shared" si="188"/>
        <v>0</v>
      </c>
      <c r="Y514" s="35">
        <f t="shared" si="178"/>
        <v>0</v>
      </c>
      <c r="Z514" s="35">
        <f t="shared" si="189"/>
        <v>0</v>
      </c>
      <c r="AA514" s="42">
        <f t="shared" si="190"/>
        <v>0</v>
      </c>
      <c r="AB514" s="42">
        <f t="shared" si="191"/>
        <v>0</v>
      </c>
    </row>
    <row r="515" spans="2:28" x14ac:dyDescent="0.25">
      <c r="B515">
        <v>513</v>
      </c>
      <c r="C515" s="35">
        <f t="shared" si="185"/>
        <v>0</v>
      </c>
      <c r="D515" s="46">
        <f>IF(AB514&gt;0,ROUND(PMT(EvalSheet!$F$92/12,EvalSheet!$F$96*12,-C515),5),0)</f>
        <v>0</v>
      </c>
      <c r="E515" s="6">
        <f t="shared" si="179"/>
        <v>0</v>
      </c>
      <c r="F515" s="2">
        <f t="shared" ref="F515:F578" si="192">INT(E515)</f>
        <v>0</v>
      </c>
      <c r="G515" s="80">
        <f t="shared" ref="G515:G578" si="193">INT((E515-F515)*10)/10</f>
        <v>0</v>
      </c>
      <c r="H515" s="79">
        <f t="shared" ref="H515:H578" si="194">E515-F515-G515</f>
        <v>0</v>
      </c>
      <c r="I515" s="80">
        <f t="shared" ref="I515:I578" si="195">IF(OR(H515=0.05,H515=0),H515,IF(AND(H515&gt;0.051,H515&lt;0.1),0.1,IF(AND(H515&gt;0.001,H515&lt;0.05),0.05,H515)))</f>
        <v>0</v>
      </c>
      <c r="J515" s="80">
        <f t="shared" ref="J515:J578" si="196">F515+G515+I515</f>
        <v>0</v>
      </c>
      <c r="K515" s="6">
        <f t="shared" si="180"/>
        <v>0</v>
      </c>
      <c r="L515" s="7">
        <v>0</v>
      </c>
      <c r="M515" s="7">
        <f t="shared" si="181"/>
        <v>0</v>
      </c>
      <c r="N515" s="7">
        <f t="shared" si="182"/>
        <v>0</v>
      </c>
      <c r="O515" s="7">
        <f t="shared" si="183"/>
        <v>0</v>
      </c>
      <c r="P515" s="7">
        <f t="shared" si="184"/>
        <v>0</v>
      </c>
      <c r="Q515" s="6">
        <f t="shared" si="186"/>
        <v>0</v>
      </c>
      <c r="R515" s="7">
        <f t="shared" si="187"/>
        <v>0</v>
      </c>
      <c r="S515" s="2">
        <f t="shared" ref="S515:S578" si="197">INT(R515)</f>
        <v>0</v>
      </c>
      <c r="T515" s="80">
        <f t="shared" ref="T515:T578" si="198">INT((R515-S515)*10)/10</f>
        <v>0</v>
      </c>
      <c r="U515" s="79">
        <f t="shared" ref="U515:U578" si="199">R515-S515-T515</f>
        <v>0</v>
      </c>
      <c r="V515" s="80">
        <f t="shared" ref="V515:V578" si="200">IF(OR(U515=0.05,U515=0),U515,IF(AND(U515&gt;0.051,U515&lt;0.1),0.1,IF(AND(U515&gt;0.001,U515&lt;0.05),0.05,U515)))</f>
        <v>0</v>
      </c>
      <c r="W515" s="80">
        <f t="shared" ref="W515:W578" si="201">S515+T515+V515</f>
        <v>0</v>
      </c>
      <c r="X515">
        <f t="shared" si="188"/>
        <v>0</v>
      </c>
      <c r="Y515" s="35">
        <f t="shared" si="178"/>
        <v>0</v>
      </c>
      <c r="Z515" s="35">
        <f t="shared" si="189"/>
        <v>0</v>
      </c>
      <c r="AA515" s="42">
        <f t="shared" si="190"/>
        <v>0</v>
      </c>
      <c r="AB515" s="42">
        <f t="shared" si="191"/>
        <v>0</v>
      </c>
    </row>
    <row r="516" spans="2:28" x14ac:dyDescent="0.25">
      <c r="B516">
        <v>514</v>
      </c>
      <c r="C516" s="35">
        <f t="shared" si="185"/>
        <v>0</v>
      </c>
      <c r="D516" s="46">
        <f>IF(AB515&gt;0,ROUND(PMT(EvalSheet!$F$92/12,EvalSheet!$F$96*12,-C516),5),0)</f>
        <v>0</v>
      </c>
      <c r="E516" s="6">
        <f t="shared" si="179"/>
        <v>0</v>
      </c>
      <c r="F516" s="2">
        <f t="shared" si="192"/>
        <v>0</v>
      </c>
      <c r="G516" s="80">
        <f t="shared" si="193"/>
        <v>0</v>
      </c>
      <c r="H516" s="79">
        <f t="shared" si="194"/>
        <v>0</v>
      </c>
      <c r="I516" s="80">
        <f t="shared" si="195"/>
        <v>0</v>
      </c>
      <c r="J516" s="80">
        <f t="shared" si="196"/>
        <v>0</v>
      </c>
      <c r="K516" s="6">
        <f t="shared" si="180"/>
        <v>0</v>
      </c>
      <c r="L516" s="7">
        <v>0</v>
      </c>
      <c r="M516" s="7">
        <f t="shared" si="181"/>
        <v>0</v>
      </c>
      <c r="N516" s="7">
        <f t="shared" si="182"/>
        <v>0</v>
      </c>
      <c r="O516" s="7">
        <f t="shared" si="183"/>
        <v>0</v>
      </c>
      <c r="P516" s="7">
        <f t="shared" si="184"/>
        <v>0</v>
      </c>
      <c r="Q516" s="6">
        <f t="shared" si="186"/>
        <v>0</v>
      </c>
      <c r="R516" s="7">
        <f t="shared" si="187"/>
        <v>0</v>
      </c>
      <c r="S516" s="2">
        <f t="shared" si="197"/>
        <v>0</v>
      </c>
      <c r="T516" s="80">
        <f t="shared" si="198"/>
        <v>0</v>
      </c>
      <c r="U516" s="79">
        <f t="shared" si="199"/>
        <v>0</v>
      </c>
      <c r="V516" s="80">
        <f t="shared" si="200"/>
        <v>0</v>
      </c>
      <c r="W516" s="80">
        <f t="shared" si="201"/>
        <v>0</v>
      </c>
      <c r="X516">
        <f t="shared" si="188"/>
        <v>0</v>
      </c>
      <c r="Y516" s="35">
        <f t="shared" ref="Y516:Y579" si="202">ROUND(D516+J516+W516+X516,2)</f>
        <v>0</v>
      </c>
      <c r="Z516" s="35">
        <f t="shared" si="189"/>
        <v>0</v>
      </c>
      <c r="AA516" s="42">
        <f t="shared" si="190"/>
        <v>0</v>
      </c>
      <c r="AB516" s="42">
        <f t="shared" si="191"/>
        <v>0</v>
      </c>
    </row>
    <row r="517" spans="2:28" x14ac:dyDescent="0.25">
      <c r="B517">
        <v>515</v>
      </c>
      <c r="C517" s="35">
        <f t="shared" si="185"/>
        <v>0</v>
      </c>
      <c r="D517" s="46">
        <f>IF(AB516&gt;0,ROUND(PMT(EvalSheet!$F$92/12,EvalSheet!$F$96*12,-C517),5),0)</f>
        <v>0</v>
      </c>
      <c r="E517" s="6">
        <f t="shared" ref="E517:E580" si="203">IF(AB516&gt;0,ROUND(C517*$E$1/1000,2),0)</f>
        <v>0</v>
      </c>
      <c r="F517" s="2">
        <f t="shared" si="192"/>
        <v>0</v>
      </c>
      <c r="G517" s="80">
        <f t="shared" si="193"/>
        <v>0</v>
      </c>
      <c r="H517" s="79">
        <f t="shared" si="194"/>
        <v>0</v>
      </c>
      <c r="I517" s="80">
        <f t="shared" si="195"/>
        <v>0</v>
      </c>
      <c r="J517" s="80">
        <f t="shared" si="196"/>
        <v>0</v>
      </c>
      <c r="K517" s="6">
        <f t="shared" ref="K517:K580" si="204">IF(AB516&gt;0,ROUND($D$1*$K$1,2),0)</f>
        <v>0</v>
      </c>
      <c r="L517" s="7">
        <v>0</v>
      </c>
      <c r="M517" s="7">
        <f t="shared" ref="M517:M580" si="205">IF(AB516&gt;0,ROUND($D$1*$M$1,0),0)</f>
        <v>0</v>
      </c>
      <c r="N517" s="7">
        <f t="shared" ref="N517:N580" si="206">IF(AB516&gt;0,ROUND($D$1*$N$1,2),0)</f>
        <v>0</v>
      </c>
      <c r="O517" s="7">
        <f t="shared" ref="O517:O580" si="207">IF(AB516&gt;0,ROUND($D$1*$O$1,2),0)</f>
        <v>0</v>
      </c>
      <c r="P517" s="7">
        <f t="shared" ref="P517:P580" si="208">IF(AB516&gt;0,ROUND($D$1*$P$1,2),0)</f>
        <v>0</v>
      </c>
      <c r="Q517" s="6">
        <f t="shared" si="186"/>
        <v>0</v>
      </c>
      <c r="R517" s="7">
        <f t="shared" si="187"/>
        <v>0</v>
      </c>
      <c r="S517" s="2">
        <f t="shared" si="197"/>
        <v>0</v>
      </c>
      <c r="T517" s="80">
        <f t="shared" si="198"/>
        <v>0</v>
      </c>
      <c r="U517" s="79">
        <f t="shared" si="199"/>
        <v>0</v>
      </c>
      <c r="V517" s="80">
        <f t="shared" si="200"/>
        <v>0</v>
      </c>
      <c r="W517" s="80">
        <f t="shared" si="201"/>
        <v>0</v>
      </c>
      <c r="X517">
        <f t="shared" si="188"/>
        <v>0</v>
      </c>
      <c r="Y517" s="35">
        <f t="shared" si="202"/>
        <v>0</v>
      </c>
      <c r="Z517" s="35">
        <f t="shared" si="189"/>
        <v>0</v>
      </c>
      <c r="AA517" s="42">
        <f t="shared" si="190"/>
        <v>0</v>
      </c>
      <c r="AB517" s="42">
        <f t="shared" si="191"/>
        <v>0</v>
      </c>
    </row>
    <row r="518" spans="2:28" x14ac:dyDescent="0.25">
      <c r="B518">
        <v>516</v>
      </c>
      <c r="C518" s="35">
        <f t="shared" si="185"/>
        <v>0</v>
      </c>
      <c r="D518" s="46">
        <f>IF(AB517&gt;0,ROUND(PMT(EvalSheet!$F$92/12,EvalSheet!$F$96*12,-C518),5),0)</f>
        <v>0</v>
      </c>
      <c r="E518" s="6">
        <f t="shared" si="203"/>
        <v>0</v>
      </c>
      <c r="F518" s="2">
        <f t="shared" si="192"/>
        <v>0</v>
      </c>
      <c r="G518" s="80">
        <f t="shared" si="193"/>
        <v>0</v>
      </c>
      <c r="H518" s="79">
        <f t="shared" si="194"/>
        <v>0</v>
      </c>
      <c r="I518" s="80">
        <f t="shared" si="195"/>
        <v>0</v>
      </c>
      <c r="J518" s="80">
        <f t="shared" si="196"/>
        <v>0</v>
      </c>
      <c r="K518" s="6">
        <f t="shared" si="204"/>
        <v>0</v>
      </c>
      <c r="L518" s="7">
        <v>0</v>
      </c>
      <c r="M518" s="7">
        <f t="shared" si="205"/>
        <v>0</v>
      </c>
      <c r="N518" s="7">
        <f t="shared" si="206"/>
        <v>0</v>
      </c>
      <c r="O518" s="7">
        <f t="shared" si="207"/>
        <v>0</v>
      </c>
      <c r="P518" s="7">
        <f t="shared" si="208"/>
        <v>0</v>
      </c>
      <c r="Q518" s="6">
        <f t="shared" si="186"/>
        <v>0</v>
      </c>
      <c r="R518" s="7">
        <f t="shared" si="187"/>
        <v>0</v>
      </c>
      <c r="S518" s="2">
        <f t="shared" si="197"/>
        <v>0</v>
      </c>
      <c r="T518" s="80">
        <f t="shared" si="198"/>
        <v>0</v>
      </c>
      <c r="U518" s="79">
        <f t="shared" si="199"/>
        <v>0</v>
      </c>
      <c r="V518" s="80">
        <f t="shared" si="200"/>
        <v>0</v>
      </c>
      <c r="W518" s="80">
        <f t="shared" si="201"/>
        <v>0</v>
      </c>
      <c r="X518">
        <f t="shared" si="188"/>
        <v>0</v>
      </c>
      <c r="Y518" s="35">
        <f t="shared" si="202"/>
        <v>0</v>
      </c>
      <c r="Z518" s="35">
        <f t="shared" si="189"/>
        <v>0</v>
      </c>
      <c r="AA518" s="42">
        <f t="shared" si="190"/>
        <v>0</v>
      </c>
      <c r="AB518" s="42">
        <f t="shared" si="191"/>
        <v>0</v>
      </c>
    </row>
    <row r="519" spans="2:28" x14ac:dyDescent="0.25">
      <c r="B519">
        <v>517</v>
      </c>
      <c r="C519" s="35">
        <f t="shared" ref="C519:C582" si="209">IF(AB518&gt;0,C518-1000,C518)</f>
        <v>0</v>
      </c>
      <c r="D519" s="46">
        <f>IF(AB518&gt;0,ROUND(PMT(EvalSheet!$F$92/12,EvalSheet!$F$96*12,-C519),5),0)</f>
        <v>0</v>
      </c>
      <c r="E519" s="6">
        <f t="shared" si="203"/>
        <v>0</v>
      </c>
      <c r="F519" s="2">
        <f t="shared" si="192"/>
        <v>0</v>
      </c>
      <c r="G519" s="80">
        <f t="shared" si="193"/>
        <v>0</v>
      </c>
      <c r="H519" s="79">
        <f t="shared" si="194"/>
        <v>0</v>
      </c>
      <c r="I519" s="80">
        <f t="shared" si="195"/>
        <v>0</v>
      </c>
      <c r="J519" s="80">
        <f t="shared" si="196"/>
        <v>0</v>
      </c>
      <c r="K519" s="6">
        <f t="shared" si="204"/>
        <v>0</v>
      </c>
      <c r="L519" s="7">
        <v>0</v>
      </c>
      <c r="M519" s="7">
        <f t="shared" si="205"/>
        <v>0</v>
      </c>
      <c r="N519" s="7">
        <f t="shared" si="206"/>
        <v>0</v>
      </c>
      <c r="O519" s="7">
        <f t="shared" si="207"/>
        <v>0</v>
      </c>
      <c r="P519" s="7">
        <f t="shared" si="208"/>
        <v>0</v>
      </c>
      <c r="Q519" s="6">
        <f t="shared" ref="Q519:Q582" si="210">IF(AB518&gt;0,K519+SUM(M519:P519),0)</f>
        <v>0</v>
      </c>
      <c r="R519" s="7">
        <f t="shared" ref="R519:R582" si="211">IF(AB518&gt;0,ROUND(Q519/12,2),0)</f>
        <v>0</v>
      </c>
      <c r="S519" s="2">
        <f t="shared" si="197"/>
        <v>0</v>
      </c>
      <c r="T519" s="80">
        <f t="shared" si="198"/>
        <v>0</v>
      </c>
      <c r="U519" s="79">
        <f t="shared" si="199"/>
        <v>0</v>
      </c>
      <c r="V519" s="80">
        <f t="shared" si="200"/>
        <v>0</v>
      </c>
      <c r="W519" s="80">
        <f t="shared" si="201"/>
        <v>0</v>
      </c>
      <c r="X519">
        <f t="shared" ref="X519:X582" si="212">IF(AB518&gt;0,X518,0)</f>
        <v>0</v>
      </c>
      <c r="Y519" s="35">
        <f t="shared" si="202"/>
        <v>0</v>
      </c>
      <c r="Z519" s="35">
        <f t="shared" ref="Z519:Z582" si="213">IF(AND(Y519&gt;0,Y520=0),Y519,0)</f>
        <v>0</v>
      </c>
      <c r="AA519" s="42">
        <f t="shared" ref="AA519:AA582" si="214">IF(AB518&gt;0,AA518,0)</f>
        <v>0</v>
      </c>
      <c r="AB519" s="42">
        <f t="shared" ref="AB519:AB582" si="215">IF(ROUND(Y519-AA519,2)&gt;0,ROUND(Y519-AA519,2),0)</f>
        <v>0</v>
      </c>
    </row>
    <row r="520" spans="2:28" x14ac:dyDescent="0.25">
      <c r="B520">
        <v>518</v>
      </c>
      <c r="C520" s="35">
        <f t="shared" si="209"/>
        <v>0</v>
      </c>
      <c r="D520" s="46">
        <f>IF(AB519&gt;0,ROUND(PMT(EvalSheet!$F$92/12,EvalSheet!$F$96*12,-C520),5),0)</f>
        <v>0</v>
      </c>
      <c r="E520" s="6">
        <f t="shared" si="203"/>
        <v>0</v>
      </c>
      <c r="F520" s="2">
        <f t="shared" si="192"/>
        <v>0</v>
      </c>
      <c r="G520" s="80">
        <f t="shared" si="193"/>
        <v>0</v>
      </c>
      <c r="H520" s="79">
        <f t="shared" si="194"/>
        <v>0</v>
      </c>
      <c r="I520" s="80">
        <f t="shared" si="195"/>
        <v>0</v>
      </c>
      <c r="J520" s="80">
        <f t="shared" si="196"/>
        <v>0</v>
      </c>
      <c r="K520" s="6">
        <f t="shared" si="204"/>
        <v>0</v>
      </c>
      <c r="L520" s="7">
        <v>0</v>
      </c>
      <c r="M520" s="7">
        <f t="shared" si="205"/>
        <v>0</v>
      </c>
      <c r="N520" s="7">
        <f t="shared" si="206"/>
        <v>0</v>
      </c>
      <c r="O520" s="7">
        <f t="shared" si="207"/>
        <v>0</v>
      </c>
      <c r="P520" s="7">
        <f t="shared" si="208"/>
        <v>0</v>
      </c>
      <c r="Q520" s="6">
        <f t="shared" si="210"/>
        <v>0</v>
      </c>
      <c r="R520" s="7">
        <f t="shared" si="211"/>
        <v>0</v>
      </c>
      <c r="S520" s="2">
        <f t="shared" si="197"/>
        <v>0</v>
      </c>
      <c r="T520" s="80">
        <f t="shared" si="198"/>
        <v>0</v>
      </c>
      <c r="U520" s="79">
        <f t="shared" si="199"/>
        <v>0</v>
      </c>
      <c r="V520" s="80">
        <f t="shared" si="200"/>
        <v>0</v>
      </c>
      <c r="W520" s="80">
        <f t="shared" si="201"/>
        <v>0</v>
      </c>
      <c r="X520">
        <f t="shared" si="212"/>
        <v>0</v>
      </c>
      <c r="Y520" s="35">
        <f t="shared" si="202"/>
        <v>0</v>
      </c>
      <c r="Z520" s="35">
        <f t="shared" si="213"/>
        <v>0</v>
      </c>
      <c r="AA520" s="42">
        <f t="shared" si="214"/>
        <v>0</v>
      </c>
      <c r="AB520" s="42">
        <f t="shared" si="215"/>
        <v>0</v>
      </c>
    </row>
    <row r="521" spans="2:28" x14ac:dyDescent="0.25">
      <c r="B521">
        <v>519</v>
      </c>
      <c r="C521" s="35">
        <f t="shared" si="209"/>
        <v>0</v>
      </c>
      <c r="D521" s="46">
        <f>IF(AB520&gt;0,ROUND(PMT(EvalSheet!$F$92/12,EvalSheet!$F$96*12,-C521),5),0)</f>
        <v>0</v>
      </c>
      <c r="E521" s="6">
        <f t="shared" si="203"/>
        <v>0</v>
      </c>
      <c r="F521" s="2">
        <f t="shared" si="192"/>
        <v>0</v>
      </c>
      <c r="G521" s="80">
        <f t="shared" si="193"/>
        <v>0</v>
      </c>
      <c r="H521" s="79">
        <f t="shared" si="194"/>
        <v>0</v>
      </c>
      <c r="I521" s="80">
        <f t="shared" si="195"/>
        <v>0</v>
      </c>
      <c r="J521" s="80">
        <f t="shared" si="196"/>
        <v>0</v>
      </c>
      <c r="K521" s="6">
        <f t="shared" si="204"/>
        <v>0</v>
      </c>
      <c r="L521" s="7">
        <v>0</v>
      </c>
      <c r="M521" s="7">
        <f t="shared" si="205"/>
        <v>0</v>
      </c>
      <c r="N521" s="7">
        <f t="shared" si="206"/>
        <v>0</v>
      </c>
      <c r="O521" s="7">
        <f t="shared" si="207"/>
        <v>0</v>
      </c>
      <c r="P521" s="7">
        <f t="shared" si="208"/>
        <v>0</v>
      </c>
      <c r="Q521" s="6">
        <f t="shared" si="210"/>
        <v>0</v>
      </c>
      <c r="R521" s="7">
        <f t="shared" si="211"/>
        <v>0</v>
      </c>
      <c r="S521" s="2">
        <f t="shared" si="197"/>
        <v>0</v>
      </c>
      <c r="T521" s="80">
        <f t="shared" si="198"/>
        <v>0</v>
      </c>
      <c r="U521" s="79">
        <f t="shared" si="199"/>
        <v>0</v>
      </c>
      <c r="V521" s="80">
        <f t="shared" si="200"/>
        <v>0</v>
      </c>
      <c r="W521" s="80">
        <f t="shared" si="201"/>
        <v>0</v>
      </c>
      <c r="X521">
        <f t="shared" si="212"/>
        <v>0</v>
      </c>
      <c r="Y521" s="35">
        <f t="shared" si="202"/>
        <v>0</v>
      </c>
      <c r="Z521" s="35">
        <f t="shared" si="213"/>
        <v>0</v>
      </c>
      <c r="AA521" s="42">
        <f t="shared" si="214"/>
        <v>0</v>
      </c>
      <c r="AB521" s="42">
        <f t="shared" si="215"/>
        <v>0</v>
      </c>
    </row>
    <row r="522" spans="2:28" x14ac:dyDescent="0.25">
      <c r="B522">
        <v>520</v>
      </c>
      <c r="C522" s="35">
        <f t="shared" si="209"/>
        <v>0</v>
      </c>
      <c r="D522" s="46">
        <f>IF(AB521&gt;0,ROUND(PMT(EvalSheet!$F$92/12,EvalSheet!$F$96*12,-C522),5),0)</f>
        <v>0</v>
      </c>
      <c r="E522" s="6">
        <f t="shared" si="203"/>
        <v>0</v>
      </c>
      <c r="F522" s="2">
        <f t="shared" si="192"/>
        <v>0</v>
      </c>
      <c r="G522" s="80">
        <f t="shared" si="193"/>
        <v>0</v>
      </c>
      <c r="H522" s="79">
        <f t="shared" si="194"/>
        <v>0</v>
      </c>
      <c r="I522" s="80">
        <f t="shared" si="195"/>
        <v>0</v>
      </c>
      <c r="J522" s="80">
        <f t="shared" si="196"/>
        <v>0</v>
      </c>
      <c r="K522" s="6">
        <f t="shared" si="204"/>
        <v>0</v>
      </c>
      <c r="L522" s="7">
        <v>0</v>
      </c>
      <c r="M522" s="7">
        <f t="shared" si="205"/>
        <v>0</v>
      </c>
      <c r="N522" s="7">
        <f t="shared" si="206"/>
        <v>0</v>
      </c>
      <c r="O522" s="7">
        <f t="shared" si="207"/>
        <v>0</v>
      </c>
      <c r="P522" s="7">
        <f t="shared" si="208"/>
        <v>0</v>
      </c>
      <c r="Q522" s="6">
        <f t="shared" si="210"/>
        <v>0</v>
      </c>
      <c r="R522" s="7">
        <f t="shared" si="211"/>
        <v>0</v>
      </c>
      <c r="S522" s="2">
        <f t="shared" si="197"/>
        <v>0</v>
      </c>
      <c r="T522" s="80">
        <f t="shared" si="198"/>
        <v>0</v>
      </c>
      <c r="U522" s="79">
        <f t="shared" si="199"/>
        <v>0</v>
      </c>
      <c r="V522" s="80">
        <f t="shared" si="200"/>
        <v>0</v>
      </c>
      <c r="W522" s="80">
        <f t="shared" si="201"/>
        <v>0</v>
      </c>
      <c r="X522">
        <f t="shared" si="212"/>
        <v>0</v>
      </c>
      <c r="Y522" s="35">
        <f t="shared" si="202"/>
        <v>0</v>
      </c>
      <c r="Z522" s="35">
        <f t="shared" si="213"/>
        <v>0</v>
      </c>
      <c r="AA522" s="42">
        <f t="shared" si="214"/>
        <v>0</v>
      </c>
      <c r="AB522" s="42">
        <f t="shared" si="215"/>
        <v>0</v>
      </c>
    </row>
    <row r="523" spans="2:28" x14ac:dyDescent="0.25">
      <c r="B523">
        <v>521</v>
      </c>
      <c r="C523" s="35">
        <f t="shared" si="209"/>
        <v>0</v>
      </c>
      <c r="D523" s="46">
        <f>IF(AB522&gt;0,ROUND(PMT(EvalSheet!$F$92/12,EvalSheet!$F$96*12,-C523),5),0)</f>
        <v>0</v>
      </c>
      <c r="E523" s="6">
        <f t="shared" si="203"/>
        <v>0</v>
      </c>
      <c r="F523" s="2">
        <f t="shared" si="192"/>
        <v>0</v>
      </c>
      <c r="G523" s="80">
        <f t="shared" si="193"/>
        <v>0</v>
      </c>
      <c r="H523" s="79">
        <f t="shared" si="194"/>
        <v>0</v>
      </c>
      <c r="I523" s="80">
        <f t="shared" si="195"/>
        <v>0</v>
      </c>
      <c r="J523" s="80">
        <f t="shared" si="196"/>
        <v>0</v>
      </c>
      <c r="K523" s="6">
        <f t="shared" si="204"/>
        <v>0</v>
      </c>
      <c r="L523" s="7">
        <v>0</v>
      </c>
      <c r="M523" s="7">
        <f t="shared" si="205"/>
        <v>0</v>
      </c>
      <c r="N523" s="7">
        <f t="shared" si="206"/>
        <v>0</v>
      </c>
      <c r="O523" s="7">
        <f t="shared" si="207"/>
        <v>0</v>
      </c>
      <c r="P523" s="7">
        <f t="shared" si="208"/>
        <v>0</v>
      </c>
      <c r="Q523" s="6">
        <f t="shared" si="210"/>
        <v>0</v>
      </c>
      <c r="R523" s="7">
        <f t="shared" si="211"/>
        <v>0</v>
      </c>
      <c r="S523" s="2">
        <f t="shared" si="197"/>
        <v>0</v>
      </c>
      <c r="T523" s="80">
        <f t="shared" si="198"/>
        <v>0</v>
      </c>
      <c r="U523" s="79">
        <f t="shared" si="199"/>
        <v>0</v>
      </c>
      <c r="V523" s="80">
        <f t="shared" si="200"/>
        <v>0</v>
      </c>
      <c r="W523" s="80">
        <f t="shared" si="201"/>
        <v>0</v>
      </c>
      <c r="X523">
        <f t="shared" si="212"/>
        <v>0</v>
      </c>
      <c r="Y523" s="35">
        <f t="shared" si="202"/>
        <v>0</v>
      </c>
      <c r="Z523" s="35">
        <f t="shared" si="213"/>
        <v>0</v>
      </c>
      <c r="AA523" s="42">
        <f t="shared" si="214"/>
        <v>0</v>
      </c>
      <c r="AB523" s="42">
        <f t="shared" si="215"/>
        <v>0</v>
      </c>
    </row>
    <row r="524" spans="2:28" x14ac:dyDescent="0.25">
      <c r="B524">
        <v>522</v>
      </c>
      <c r="C524" s="35">
        <f t="shared" si="209"/>
        <v>0</v>
      </c>
      <c r="D524" s="46">
        <f>IF(AB523&gt;0,ROUND(PMT(EvalSheet!$F$92/12,EvalSheet!$F$96*12,-C524),5),0)</f>
        <v>0</v>
      </c>
      <c r="E524" s="6">
        <f t="shared" si="203"/>
        <v>0</v>
      </c>
      <c r="F524" s="2">
        <f t="shared" si="192"/>
        <v>0</v>
      </c>
      <c r="G524" s="80">
        <f t="shared" si="193"/>
        <v>0</v>
      </c>
      <c r="H524" s="79">
        <f t="shared" si="194"/>
        <v>0</v>
      </c>
      <c r="I524" s="80">
        <f t="shared" si="195"/>
        <v>0</v>
      </c>
      <c r="J524" s="80">
        <f t="shared" si="196"/>
        <v>0</v>
      </c>
      <c r="K524" s="6">
        <f t="shared" si="204"/>
        <v>0</v>
      </c>
      <c r="L524" s="7">
        <v>0</v>
      </c>
      <c r="M524" s="7">
        <f t="shared" si="205"/>
        <v>0</v>
      </c>
      <c r="N524" s="7">
        <f t="shared" si="206"/>
        <v>0</v>
      </c>
      <c r="O524" s="7">
        <f t="shared" si="207"/>
        <v>0</v>
      </c>
      <c r="P524" s="7">
        <f t="shared" si="208"/>
        <v>0</v>
      </c>
      <c r="Q524" s="6">
        <f t="shared" si="210"/>
        <v>0</v>
      </c>
      <c r="R524" s="7">
        <f t="shared" si="211"/>
        <v>0</v>
      </c>
      <c r="S524" s="2">
        <f t="shared" si="197"/>
        <v>0</v>
      </c>
      <c r="T524" s="80">
        <f t="shared" si="198"/>
        <v>0</v>
      </c>
      <c r="U524" s="79">
        <f t="shared" si="199"/>
        <v>0</v>
      </c>
      <c r="V524" s="80">
        <f t="shared" si="200"/>
        <v>0</v>
      </c>
      <c r="W524" s="80">
        <f t="shared" si="201"/>
        <v>0</v>
      </c>
      <c r="X524">
        <f t="shared" si="212"/>
        <v>0</v>
      </c>
      <c r="Y524" s="35">
        <f t="shared" si="202"/>
        <v>0</v>
      </c>
      <c r="Z524" s="35">
        <f t="shared" si="213"/>
        <v>0</v>
      </c>
      <c r="AA524" s="42">
        <f t="shared" si="214"/>
        <v>0</v>
      </c>
      <c r="AB524" s="42">
        <f t="shared" si="215"/>
        <v>0</v>
      </c>
    </row>
    <row r="525" spans="2:28" x14ac:dyDescent="0.25">
      <c r="B525">
        <v>523</v>
      </c>
      <c r="C525" s="35">
        <f t="shared" si="209"/>
        <v>0</v>
      </c>
      <c r="D525" s="46">
        <f>IF(AB524&gt;0,ROUND(PMT(EvalSheet!$F$92/12,EvalSheet!$F$96*12,-C525),5),0)</f>
        <v>0</v>
      </c>
      <c r="E525" s="6">
        <f t="shared" si="203"/>
        <v>0</v>
      </c>
      <c r="F525" s="2">
        <f t="shared" si="192"/>
        <v>0</v>
      </c>
      <c r="G525" s="80">
        <f t="shared" si="193"/>
        <v>0</v>
      </c>
      <c r="H525" s="79">
        <f t="shared" si="194"/>
        <v>0</v>
      </c>
      <c r="I525" s="80">
        <f t="shared" si="195"/>
        <v>0</v>
      </c>
      <c r="J525" s="80">
        <f t="shared" si="196"/>
        <v>0</v>
      </c>
      <c r="K525" s="6">
        <f t="shared" si="204"/>
        <v>0</v>
      </c>
      <c r="L525" s="7">
        <v>0</v>
      </c>
      <c r="M525" s="7">
        <f t="shared" si="205"/>
        <v>0</v>
      </c>
      <c r="N525" s="7">
        <f t="shared" si="206"/>
        <v>0</v>
      </c>
      <c r="O525" s="7">
        <f t="shared" si="207"/>
        <v>0</v>
      </c>
      <c r="P525" s="7">
        <f t="shared" si="208"/>
        <v>0</v>
      </c>
      <c r="Q525" s="6">
        <f t="shared" si="210"/>
        <v>0</v>
      </c>
      <c r="R525" s="7">
        <f t="shared" si="211"/>
        <v>0</v>
      </c>
      <c r="S525" s="2">
        <f t="shared" si="197"/>
        <v>0</v>
      </c>
      <c r="T525" s="80">
        <f t="shared" si="198"/>
        <v>0</v>
      </c>
      <c r="U525" s="79">
        <f t="shared" si="199"/>
        <v>0</v>
      </c>
      <c r="V525" s="80">
        <f t="shared" si="200"/>
        <v>0</v>
      </c>
      <c r="W525" s="80">
        <f t="shared" si="201"/>
        <v>0</v>
      </c>
      <c r="X525">
        <f t="shared" si="212"/>
        <v>0</v>
      </c>
      <c r="Y525" s="35">
        <f t="shared" si="202"/>
        <v>0</v>
      </c>
      <c r="Z525" s="35">
        <f t="shared" si="213"/>
        <v>0</v>
      </c>
      <c r="AA525" s="42">
        <f t="shared" si="214"/>
        <v>0</v>
      </c>
      <c r="AB525" s="42">
        <f t="shared" si="215"/>
        <v>0</v>
      </c>
    </row>
    <row r="526" spans="2:28" x14ac:dyDescent="0.25">
      <c r="B526">
        <v>524</v>
      </c>
      <c r="C526" s="35">
        <f t="shared" si="209"/>
        <v>0</v>
      </c>
      <c r="D526" s="46">
        <f>IF(AB525&gt;0,ROUND(PMT(EvalSheet!$F$92/12,EvalSheet!$F$96*12,-C526),5),0)</f>
        <v>0</v>
      </c>
      <c r="E526" s="6">
        <f t="shared" si="203"/>
        <v>0</v>
      </c>
      <c r="F526" s="2">
        <f t="shared" si="192"/>
        <v>0</v>
      </c>
      <c r="G526" s="80">
        <f t="shared" si="193"/>
        <v>0</v>
      </c>
      <c r="H526" s="79">
        <f t="shared" si="194"/>
        <v>0</v>
      </c>
      <c r="I526" s="80">
        <f t="shared" si="195"/>
        <v>0</v>
      </c>
      <c r="J526" s="80">
        <f t="shared" si="196"/>
        <v>0</v>
      </c>
      <c r="K526" s="6">
        <f t="shared" si="204"/>
        <v>0</v>
      </c>
      <c r="L526" s="7">
        <v>0</v>
      </c>
      <c r="M526" s="7">
        <f t="shared" si="205"/>
        <v>0</v>
      </c>
      <c r="N526" s="7">
        <f t="shared" si="206"/>
        <v>0</v>
      </c>
      <c r="O526" s="7">
        <f t="shared" si="207"/>
        <v>0</v>
      </c>
      <c r="P526" s="7">
        <f t="shared" si="208"/>
        <v>0</v>
      </c>
      <c r="Q526" s="6">
        <f t="shared" si="210"/>
        <v>0</v>
      </c>
      <c r="R526" s="7">
        <f t="shared" si="211"/>
        <v>0</v>
      </c>
      <c r="S526" s="2">
        <f t="shared" si="197"/>
        <v>0</v>
      </c>
      <c r="T526" s="80">
        <f t="shared" si="198"/>
        <v>0</v>
      </c>
      <c r="U526" s="79">
        <f t="shared" si="199"/>
        <v>0</v>
      </c>
      <c r="V526" s="80">
        <f t="shared" si="200"/>
        <v>0</v>
      </c>
      <c r="W526" s="80">
        <f t="shared" si="201"/>
        <v>0</v>
      </c>
      <c r="X526">
        <f t="shared" si="212"/>
        <v>0</v>
      </c>
      <c r="Y526" s="35">
        <f t="shared" si="202"/>
        <v>0</v>
      </c>
      <c r="Z526" s="35">
        <f t="shared" si="213"/>
        <v>0</v>
      </c>
      <c r="AA526" s="42">
        <f t="shared" si="214"/>
        <v>0</v>
      </c>
      <c r="AB526" s="42">
        <f t="shared" si="215"/>
        <v>0</v>
      </c>
    </row>
    <row r="527" spans="2:28" x14ac:dyDescent="0.25">
      <c r="B527">
        <v>525</v>
      </c>
      <c r="C527" s="35">
        <f t="shared" si="209"/>
        <v>0</v>
      </c>
      <c r="D527" s="46">
        <f>IF(AB526&gt;0,ROUND(PMT(EvalSheet!$F$92/12,EvalSheet!$F$96*12,-C527),5),0)</f>
        <v>0</v>
      </c>
      <c r="E527" s="6">
        <f t="shared" si="203"/>
        <v>0</v>
      </c>
      <c r="F527" s="2">
        <f t="shared" si="192"/>
        <v>0</v>
      </c>
      <c r="G527" s="80">
        <f t="shared" si="193"/>
        <v>0</v>
      </c>
      <c r="H527" s="79">
        <f t="shared" si="194"/>
        <v>0</v>
      </c>
      <c r="I527" s="80">
        <f t="shared" si="195"/>
        <v>0</v>
      </c>
      <c r="J527" s="80">
        <f t="shared" si="196"/>
        <v>0</v>
      </c>
      <c r="K527" s="6">
        <f t="shared" si="204"/>
        <v>0</v>
      </c>
      <c r="L527" s="7">
        <v>0</v>
      </c>
      <c r="M527" s="7">
        <f t="shared" si="205"/>
        <v>0</v>
      </c>
      <c r="N527" s="7">
        <f t="shared" si="206"/>
        <v>0</v>
      </c>
      <c r="O527" s="7">
        <f t="shared" si="207"/>
        <v>0</v>
      </c>
      <c r="P527" s="7">
        <f t="shared" si="208"/>
        <v>0</v>
      </c>
      <c r="Q527" s="6">
        <f t="shared" si="210"/>
        <v>0</v>
      </c>
      <c r="R527" s="7">
        <f t="shared" si="211"/>
        <v>0</v>
      </c>
      <c r="S527" s="2">
        <f t="shared" si="197"/>
        <v>0</v>
      </c>
      <c r="T527" s="80">
        <f t="shared" si="198"/>
        <v>0</v>
      </c>
      <c r="U527" s="79">
        <f t="shared" si="199"/>
        <v>0</v>
      </c>
      <c r="V527" s="80">
        <f t="shared" si="200"/>
        <v>0</v>
      </c>
      <c r="W527" s="80">
        <f t="shared" si="201"/>
        <v>0</v>
      </c>
      <c r="X527">
        <f t="shared" si="212"/>
        <v>0</v>
      </c>
      <c r="Y527" s="35">
        <f t="shared" si="202"/>
        <v>0</v>
      </c>
      <c r="Z527" s="35">
        <f t="shared" si="213"/>
        <v>0</v>
      </c>
      <c r="AA527" s="42">
        <f t="shared" si="214"/>
        <v>0</v>
      </c>
      <c r="AB527" s="42">
        <f t="shared" si="215"/>
        <v>0</v>
      </c>
    </row>
    <row r="528" spans="2:28" x14ac:dyDescent="0.25">
      <c r="B528">
        <v>526</v>
      </c>
      <c r="C528" s="35">
        <f t="shared" si="209"/>
        <v>0</v>
      </c>
      <c r="D528" s="46">
        <f>IF(AB527&gt;0,ROUND(PMT(EvalSheet!$F$92/12,EvalSheet!$F$96*12,-C528),5),0)</f>
        <v>0</v>
      </c>
      <c r="E528" s="6">
        <f t="shared" si="203"/>
        <v>0</v>
      </c>
      <c r="F528" s="2">
        <f t="shared" si="192"/>
        <v>0</v>
      </c>
      <c r="G528" s="80">
        <f t="shared" si="193"/>
        <v>0</v>
      </c>
      <c r="H528" s="79">
        <f t="shared" si="194"/>
        <v>0</v>
      </c>
      <c r="I528" s="80">
        <f t="shared" si="195"/>
        <v>0</v>
      </c>
      <c r="J528" s="80">
        <f t="shared" si="196"/>
        <v>0</v>
      </c>
      <c r="K528" s="6">
        <f t="shared" si="204"/>
        <v>0</v>
      </c>
      <c r="L528" s="7">
        <v>0</v>
      </c>
      <c r="M528" s="7">
        <f t="shared" si="205"/>
        <v>0</v>
      </c>
      <c r="N528" s="7">
        <f t="shared" si="206"/>
        <v>0</v>
      </c>
      <c r="O528" s="7">
        <f t="shared" si="207"/>
        <v>0</v>
      </c>
      <c r="P528" s="7">
        <f t="shared" si="208"/>
        <v>0</v>
      </c>
      <c r="Q528" s="6">
        <f t="shared" si="210"/>
        <v>0</v>
      </c>
      <c r="R528" s="7">
        <f t="shared" si="211"/>
        <v>0</v>
      </c>
      <c r="S528" s="2">
        <f t="shared" si="197"/>
        <v>0</v>
      </c>
      <c r="T528" s="80">
        <f t="shared" si="198"/>
        <v>0</v>
      </c>
      <c r="U528" s="79">
        <f t="shared" si="199"/>
        <v>0</v>
      </c>
      <c r="V528" s="80">
        <f t="shared" si="200"/>
        <v>0</v>
      </c>
      <c r="W528" s="80">
        <f t="shared" si="201"/>
        <v>0</v>
      </c>
      <c r="X528">
        <f t="shared" si="212"/>
        <v>0</v>
      </c>
      <c r="Y528" s="35">
        <f t="shared" si="202"/>
        <v>0</v>
      </c>
      <c r="Z528" s="35">
        <f t="shared" si="213"/>
        <v>0</v>
      </c>
      <c r="AA528" s="42">
        <f t="shared" si="214"/>
        <v>0</v>
      </c>
      <c r="AB528" s="42">
        <f t="shared" si="215"/>
        <v>0</v>
      </c>
    </row>
    <row r="529" spans="2:28" x14ac:dyDescent="0.25">
      <c r="B529">
        <v>527</v>
      </c>
      <c r="C529" s="35">
        <f t="shared" si="209"/>
        <v>0</v>
      </c>
      <c r="D529" s="46">
        <f>IF(AB528&gt;0,ROUND(PMT(EvalSheet!$F$92/12,EvalSheet!$F$96*12,-C529),5),0)</f>
        <v>0</v>
      </c>
      <c r="E529" s="6">
        <f t="shared" si="203"/>
        <v>0</v>
      </c>
      <c r="F529" s="2">
        <f t="shared" si="192"/>
        <v>0</v>
      </c>
      <c r="G529" s="80">
        <f t="shared" si="193"/>
        <v>0</v>
      </c>
      <c r="H529" s="79">
        <f t="shared" si="194"/>
        <v>0</v>
      </c>
      <c r="I529" s="80">
        <f t="shared" si="195"/>
        <v>0</v>
      </c>
      <c r="J529" s="80">
        <f t="shared" si="196"/>
        <v>0</v>
      </c>
      <c r="K529" s="6">
        <f t="shared" si="204"/>
        <v>0</v>
      </c>
      <c r="L529" s="7">
        <v>0</v>
      </c>
      <c r="M529" s="7">
        <f t="shared" si="205"/>
        <v>0</v>
      </c>
      <c r="N529" s="7">
        <f t="shared" si="206"/>
        <v>0</v>
      </c>
      <c r="O529" s="7">
        <f t="shared" si="207"/>
        <v>0</v>
      </c>
      <c r="P529" s="7">
        <f t="shared" si="208"/>
        <v>0</v>
      </c>
      <c r="Q529" s="6">
        <f t="shared" si="210"/>
        <v>0</v>
      </c>
      <c r="R529" s="7">
        <f t="shared" si="211"/>
        <v>0</v>
      </c>
      <c r="S529" s="2">
        <f t="shared" si="197"/>
        <v>0</v>
      </c>
      <c r="T529" s="80">
        <f t="shared" si="198"/>
        <v>0</v>
      </c>
      <c r="U529" s="79">
        <f t="shared" si="199"/>
        <v>0</v>
      </c>
      <c r="V529" s="80">
        <f t="shared" si="200"/>
        <v>0</v>
      </c>
      <c r="W529" s="80">
        <f t="shared" si="201"/>
        <v>0</v>
      </c>
      <c r="X529">
        <f t="shared" si="212"/>
        <v>0</v>
      </c>
      <c r="Y529" s="35">
        <f t="shared" si="202"/>
        <v>0</v>
      </c>
      <c r="Z529" s="35">
        <f t="shared" si="213"/>
        <v>0</v>
      </c>
      <c r="AA529" s="42">
        <f t="shared" si="214"/>
        <v>0</v>
      </c>
      <c r="AB529" s="42">
        <f t="shared" si="215"/>
        <v>0</v>
      </c>
    </row>
    <row r="530" spans="2:28" x14ac:dyDescent="0.25">
      <c r="B530">
        <v>528</v>
      </c>
      <c r="C530" s="35">
        <f t="shared" si="209"/>
        <v>0</v>
      </c>
      <c r="D530" s="46">
        <f>IF(AB529&gt;0,ROUND(PMT(EvalSheet!$F$92/12,EvalSheet!$F$96*12,-C530),5),0)</f>
        <v>0</v>
      </c>
      <c r="E530" s="6">
        <f t="shared" si="203"/>
        <v>0</v>
      </c>
      <c r="F530" s="2">
        <f t="shared" si="192"/>
        <v>0</v>
      </c>
      <c r="G530" s="80">
        <f t="shared" si="193"/>
        <v>0</v>
      </c>
      <c r="H530" s="79">
        <f t="shared" si="194"/>
        <v>0</v>
      </c>
      <c r="I530" s="80">
        <f t="shared" si="195"/>
        <v>0</v>
      </c>
      <c r="J530" s="80">
        <f t="shared" si="196"/>
        <v>0</v>
      </c>
      <c r="K530" s="6">
        <f t="shared" si="204"/>
        <v>0</v>
      </c>
      <c r="L530" s="7">
        <v>0</v>
      </c>
      <c r="M530" s="7">
        <f t="shared" si="205"/>
        <v>0</v>
      </c>
      <c r="N530" s="7">
        <f t="shared" si="206"/>
        <v>0</v>
      </c>
      <c r="O530" s="7">
        <f t="shared" si="207"/>
        <v>0</v>
      </c>
      <c r="P530" s="7">
        <f t="shared" si="208"/>
        <v>0</v>
      </c>
      <c r="Q530" s="6">
        <f t="shared" si="210"/>
        <v>0</v>
      </c>
      <c r="R530" s="7">
        <f t="shared" si="211"/>
        <v>0</v>
      </c>
      <c r="S530" s="2">
        <f t="shared" si="197"/>
        <v>0</v>
      </c>
      <c r="T530" s="80">
        <f t="shared" si="198"/>
        <v>0</v>
      </c>
      <c r="U530" s="79">
        <f t="shared" si="199"/>
        <v>0</v>
      </c>
      <c r="V530" s="80">
        <f t="shared" si="200"/>
        <v>0</v>
      </c>
      <c r="W530" s="80">
        <f t="shared" si="201"/>
        <v>0</v>
      </c>
      <c r="X530">
        <f t="shared" si="212"/>
        <v>0</v>
      </c>
      <c r="Y530" s="35">
        <f t="shared" si="202"/>
        <v>0</v>
      </c>
      <c r="Z530" s="35">
        <f t="shared" si="213"/>
        <v>0</v>
      </c>
      <c r="AA530" s="42">
        <f t="shared" si="214"/>
        <v>0</v>
      </c>
      <c r="AB530" s="42">
        <f t="shared" si="215"/>
        <v>0</v>
      </c>
    </row>
    <row r="531" spans="2:28" x14ac:dyDescent="0.25">
      <c r="B531">
        <v>529</v>
      </c>
      <c r="C531" s="35">
        <f t="shared" si="209"/>
        <v>0</v>
      </c>
      <c r="D531" s="46">
        <f>IF(AB530&gt;0,ROUND(PMT(EvalSheet!$F$92/12,EvalSheet!$F$96*12,-C531),5),0)</f>
        <v>0</v>
      </c>
      <c r="E531" s="6">
        <f t="shared" si="203"/>
        <v>0</v>
      </c>
      <c r="F531" s="2">
        <f t="shared" si="192"/>
        <v>0</v>
      </c>
      <c r="G531" s="80">
        <f t="shared" si="193"/>
        <v>0</v>
      </c>
      <c r="H531" s="79">
        <f t="shared" si="194"/>
        <v>0</v>
      </c>
      <c r="I531" s="80">
        <f t="shared" si="195"/>
        <v>0</v>
      </c>
      <c r="J531" s="80">
        <f t="shared" si="196"/>
        <v>0</v>
      </c>
      <c r="K531" s="6">
        <f t="shared" si="204"/>
        <v>0</v>
      </c>
      <c r="L531" s="7">
        <v>0</v>
      </c>
      <c r="M531" s="7">
        <f t="shared" si="205"/>
        <v>0</v>
      </c>
      <c r="N531" s="7">
        <f t="shared" si="206"/>
        <v>0</v>
      </c>
      <c r="O531" s="7">
        <f t="shared" si="207"/>
        <v>0</v>
      </c>
      <c r="P531" s="7">
        <f t="shared" si="208"/>
        <v>0</v>
      </c>
      <c r="Q531" s="6">
        <f t="shared" si="210"/>
        <v>0</v>
      </c>
      <c r="R531" s="7">
        <f t="shared" si="211"/>
        <v>0</v>
      </c>
      <c r="S531" s="2">
        <f t="shared" si="197"/>
        <v>0</v>
      </c>
      <c r="T531" s="80">
        <f t="shared" si="198"/>
        <v>0</v>
      </c>
      <c r="U531" s="79">
        <f t="shared" si="199"/>
        <v>0</v>
      </c>
      <c r="V531" s="80">
        <f t="shared" si="200"/>
        <v>0</v>
      </c>
      <c r="W531" s="80">
        <f t="shared" si="201"/>
        <v>0</v>
      </c>
      <c r="X531">
        <f t="shared" si="212"/>
        <v>0</v>
      </c>
      <c r="Y531" s="35">
        <f t="shared" si="202"/>
        <v>0</v>
      </c>
      <c r="Z531" s="35">
        <f t="shared" si="213"/>
        <v>0</v>
      </c>
      <c r="AA531" s="42">
        <f t="shared" si="214"/>
        <v>0</v>
      </c>
      <c r="AB531" s="42">
        <f t="shared" si="215"/>
        <v>0</v>
      </c>
    </row>
    <row r="532" spans="2:28" x14ac:dyDescent="0.25">
      <c r="B532">
        <v>530</v>
      </c>
      <c r="C532" s="35">
        <f t="shared" si="209"/>
        <v>0</v>
      </c>
      <c r="D532" s="46">
        <f>IF(AB531&gt;0,ROUND(PMT(EvalSheet!$F$92/12,EvalSheet!$F$96*12,-C532),5),0)</f>
        <v>0</v>
      </c>
      <c r="E532" s="6">
        <f t="shared" si="203"/>
        <v>0</v>
      </c>
      <c r="F532" s="2">
        <f t="shared" si="192"/>
        <v>0</v>
      </c>
      <c r="G532" s="80">
        <f t="shared" si="193"/>
        <v>0</v>
      </c>
      <c r="H532" s="79">
        <f t="shared" si="194"/>
        <v>0</v>
      </c>
      <c r="I532" s="80">
        <f t="shared" si="195"/>
        <v>0</v>
      </c>
      <c r="J532" s="80">
        <f t="shared" si="196"/>
        <v>0</v>
      </c>
      <c r="K532" s="6">
        <f t="shared" si="204"/>
        <v>0</v>
      </c>
      <c r="L532" s="7">
        <v>0</v>
      </c>
      <c r="M532" s="7">
        <f t="shared" si="205"/>
        <v>0</v>
      </c>
      <c r="N532" s="7">
        <f t="shared" si="206"/>
        <v>0</v>
      </c>
      <c r="O532" s="7">
        <f t="shared" si="207"/>
        <v>0</v>
      </c>
      <c r="P532" s="7">
        <f t="shared" si="208"/>
        <v>0</v>
      </c>
      <c r="Q532" s="6">
        <f t="shared" si="210"/>
        <v>0</v>
      </c>
      <c r="R532" s="7">
        <f t="shared" si="211"/>
        <v>0</v>
      </c>
      <c r="S532" s="2">
        <f t="shared" si="197"/>
        <v>0</v>
      </c>
      <c r="T532" s="80">
        <f t="shared" si="198"/>
        <v>0</v>
      </c>
      <c r="U532" s="79">
        <f t="shared" si="199"/>
        <v>0</v>
      </c>
      <c r="V532" s="80">
        <f t="shared" si="200"/>
        <v>0</v>
      </c>
      <c r="W532" s="80">
        <f t="shared" si="201"/>
        <v>0</v>
      </c>
      <c r="X532">
        <f t="shared" si="212"/>
        <v>0</v>
      </c>
      <c r="Y532" s="35">
        <f t="shared" si="202"/>
        <v>0</v>
      </c>
      <c r="Z532" s="35">
        <f t="shared" si="213"/>
        <v>0</v>
      </c>
      <c r="AA532" s="42">
        <f t="shared" si="214"/>
        <v>0</v>
      </c>
      <c r="AB532" s="42">
        <f t="shared" si="215"/>
        <v>0</v>
      </c>
    </row>
    <row r="533" spans="2:28" x14ac:dyDescent="0.25">
      <c r="B533">
        <v>531</v>
      </c>
      <c r="C533" s="35">
        <f t="shared" si="209"/>
        <v>0</v>
      </c>
      <c r="D533" s="46">
        <f>IF(AB532&gt;0,ROUND(PMT(EvalSheet!$F$92/12,EvalSheet!$F$96*12,-C533),5),0)</f>
        <v>0</v>
      </c>
      <c r="E533" s="6">
        <f t="shared" si="203"/>
        <v>0</v>
      </c>
      <c r="F533" s="2">
        <f t="shared" si="192"/>
        <v>0</v>
      </c>
      <c r="G533" s="80">
        <f t="shared" si="193"/>
        <v>0</v>
      </c>
      <c r="H533" s="79">
        <f t="shared" si="194"/>
        <v>0</v>
      </c>
      <c r="I533" s="80">
        <f t="shared" si="195"/>
        <v>0</v>
      </c>
      <c r="J533" s="80">
        <f t="shared" si="196"/>
        <v>0</v>
      </c>
      <c r="K533" s="6">
        <f t="shared" si="204"/>
        <v>0</v>
      </c>
      <c r="L533" s="7">
        <v>0</v>
      </c>
      <c r="M533" s="7">
        <f t="shared" si="205"/>
        <v>0</v>
      </c>
      <c r="N533" s="7">
        <f t="shared" si="206"/>
        <v>0</v>
      </c>
      <c r="O533" s="7">
        <f t="shared" si="207"/>
        <v>0</v>
      </c>
      <c r="P533" s="7">
        <f t="shared" si="208"/>
        <v>0</v>
      </c>
      <c r="Q533" s="6">
        <f t="shared" si="210"/>
        <v>0</v>
      </c>
      <c r="R533" s="7">
        <f t="shared" si="211"/>
        <v>0</v>
      </c>
      <c r="S533" s="2">
        <f t="shared" si="197"/>
        <v>0</v>
      </c>
      <c r="T533" s="80">
        <f t="shared" si="198"/>
        <v>0</v>
      </c>
      <c r="U533" s="79">
        <f t="shared" si="199"/>
        <v>0</v>
      </c>
      <c r="V533" s="80">
        <f t="shared" si="200"/>
        <v>0</v>
      </c>
      <c r="W533" s="80">
        <f t="shared" si="201"/>
        <v>0</v>
      </c>
      <c r="X533">
        <f t="shared" si="212"/>
        <v>0</v>
      </c>
      <c r="Y533" s="35">
        <f t="shared" si="202"/>
        <v>0</v>
      </c>
      <c r="Z533" s="35">
        <f t="shared" si="213"/>
        <v>0</v>
      </c>
      <c r="AA533" s="42">
        <f t="shared" si="214"/>
        <v>0</v>
      </c>
      <c r="AB533" s="42">
        <f t="shared" si="215"/>
        <v>0</v>
      </c>
    </row>
    <row r="534" spans="2:28" x14ac:dyDescent="0.25">
      <c r="B534">
        <v>532</v>
      </c>
      <c r="C534" s="35">
        <f t="shared" si="209"/>
        <v>0</v>
      </c>
      <c r="D534" s="46">
        <f>IF(AB533&gt;0,ROUND(PMT(EvalSheet!$F$92/12,EvalSheet!$F$96*12,-C534),5),0)</f>
        <v>0</v>
      </c>
      <c r="E534" s="6">
        <f t="shared" si="203"/>
        <v>0</v>
      </c>
      <c r="F534" s="2">
        <f t="shared" si="192"/>
        <v>0</v>
      </c>
      <c r="G534" s="80">
        <f t="shared" si="193"/>
        <v>0</v>
      </c>
      <c r="H534" s="79">
        <f t="shared" si="194"/>
        <v>0</v>
      </c>
      <c r="I534" s="80">
        <f t="shared" si="195"/>
        <v>0</v>
      </c>
      <c r="J534" s="80">
        <f t="shared" si="196"/>
        <v>0</v>
      </c>
      <c r="K534" s="6">
        <f t="shared" si="204"/>
        <v>0</v>
      </c>
      <c r="L534" s="7">
        <v>0</v>
      </c>
      <c r="M534" s="7">
        <f t="shared" si="205"/>
        <v>0</v>
      </c>
      <c r="N534" s="7">
        <f t="shared" si="206"/>
        <v>0</v>
      </c>
      <c r="O534" s="7">
        <f t="shared" si="207"/>
        <v>0</v>
      </c>
      <c r="P534" s="7">
        <f t="shared" si="208"/>
        <v>0</v>
      </c>
      <c r="Q534" s="6">
        <f t="shared" si="210"/>
        <v>0</v>
      </c>
      <c r="R534" s="7">
        <f t="shared" si="211"/>
        <v>0</v>
      </c>
      <c r="S534" s="2">
        <f t="shared" si="197"/>
        <v>0</v>
      </c>
      <c r="T534" s="80">
        <f t="shared" si="198"/>
        <v>0</v>
      </c>
      <c r="U534" s="79">
        <f t="shared" si="199"/>
        <v>0</v>
      </c>
      <c r="V534" s="80">
        <f t="shared" si="200"/>
        <v>0</v>
      </c>
      <c r="W534" s="80">
        <f t="shared" si="201"/>
        <v>0</v>
      </c>
      <c r="X534">
        <f t="shared" si="212"/>
        <v>0</v>
      </c>
      <c r="Y534" s="35">
        <f t="shared" si="202"/>
        <v>0</v>
      </c>
      <c r="Z534" s="35">
        <f t="shared" si="213"/>
        <v>0</v>
      </c>
      <c r="AA534" s="42">
        <f t="shared" si="214"/>
        <v>0</v>
      </c>
      <c r="AB534" s="42">
        <f t="shared" si="215"/>
        <v>0</v>
      </c>
    </row>
    <row r="535" spans="2:28" x14ac:dyDescent="0.25">
      <c r="B535">
        <v>533</v>
      </c>
      <c r="C535" s="35">
        <f t="shared" si="209"/>
        <v>0</v>
      </c>
      <c r="D535" s="46">
        <f>IF(AB534&gt;0,ROUND(PMT(EvalSheet!$F$92/12,EvalSheet!$F$96*12,-C535),5),0)</f>
        <v>0</v>
      </c>
      <c r="E535" s="6">
        <f t="shared" si="203"/>
        <v>0</v>
      </c>
      <c r="F535" s="2">
        <f t="shared" si="192"/>
        <v>0</v>
      </c>
      <c r="G535" s="80">
        <f t="shared" si="193"/>
        <v>0</v>
      </c>
      <c r="H535" s="79">
        <f t="shared" si="194"/>
        <v>0</v>
      </c>
      <c r="I535" s="80">
        <f t="shared" si="195"/>
        <v>0</v>
      </c>
      <c r="J535" s="80">
        <f t="shared" si="196"/>
        <v>0</v>
      </c>
      <c r="K535" s="6">
        <f t="shared" si="204"/>
        <v>0</v>
      </c>
      <c r="L535" s="7">
        <v>0</v>
      </c>
      <c r="M535" s="7">
        <f t="shared" si="205"/>
        <v>0</v>
      </c>
      <c r="N535" s="7">
        <f t="shared" si="206"/>
        <v>0</v>
      </c>
      <c r="O535" s="7">
        <f t="shared" si="207"/>
        <v>0</v>
      </c>
      <c r="P535" s="7">
        <f t="shared" si="208"/>
        <v>0</v>
      </c>
      <c r="Q535" s="6">
        <f t="shared" si="210"/>
        <v>0</v>
      </c>
      <c r="R535" s="7">
        <f t="shared" si="211"/>
        <v>0</v>
      </c>
      <c r="S535" s="2">
        <f t="shared" si="197"/>
        <v>0</v>
      </c>
      <c r="T535" s="80">
        <f t="shared" si="198"/>
        <v>0</v>
      </c>
      <c r="U535" s="79">
        <f t="shared" si="199"/>
        <v>0</v>
      </c>
      <c r="V535" s="80">
        <f t="shared" si="200"/>
        <v>0</v>
      </c>
      <c r="W535" s="80">
        <f t="shared" si="201"/>
        <v>0</v>
      </c>
      <c r="X535">
        <f t="shared" si="212"/>
        <v>0</v>
      </c>
      <c r="Y535" s="35">
        <f t="shared" si="202"/>
        <v>0</v>
      </c>
      <c r="Z535" s="35">
        <f t="shared" si="213"/>
        <v>0</v>
      </c>
      <c r="AA535" s="42">
        <f t="shared" si="214"/>
        <v>0</v>
      </c>
      <c r="AB535" s="42">
        <f t="shared" si="215"/>
        <v>0</v>
      </c>
    </row>
    <row r="536" spans="2:28" x14ac:dyDescent="0.25">
      <c r="B536">
        <v>534</v>
      </c>
      <c r="C536" s="35">
        <f t="shared" si="209"/>
        <v>0</v>
      </c>
      <c r="D536" s="46">
        <f>IF(AB535&gt;0,ROUND(PMT(EvalSheet!$F$92/12,EvalSheet!$F$96*12,-C536),5),0)</f>
        <v>0</v>
      </c>
      <c r="E536" s="6">
        <f t="shared" si="203"/>
        <v>0</v>
      </c>
      <c r="F536" s="2">
        <f t="shared" si="192"/>
        <v>0</v>
      </c>
      <c r="G536" s="80">
        <f t="shared" si="193"/>
        <v>0</v>
      </c>
      <c r="H536" s="79">
        <f t="shared" si="194"/>
        <v>0</v>
      </c>
      <c r="I536" s="80">
        <f t="shared" si="195"/>
        <v>0</v>
      </c>
      <c r="J536" s="80">
        <f t="shared" si="196"/>
        <v>0</v>
      </c>
      <c r="K536" s="6">
        <f t="shared" si="204"/>
        <v>0</v>
      </c>
      <c r="L536" s="7">
        <v>0</v>
      </c>
      <c r="M536" s="7">
        <f t="shared" si="205"/>
        <v>0</v>
      </c>
      <c r="N536" s="7">
        <f t="shared" si="206"/>
        <v>0</v>
      </c>
      <c r="O536" s="7">
        <f t="shared" si="207"/>
        <v>0</v>
      </c>
      <c r="P536" s="7">
        <f t="shared" si="208"/>
        <v>0</v>
      </c>
      <c r="Q536" s="6">
        <f t="shared" si="210"/>
        <v>0</v>
      </c>
      <c r="R536" s="7">
        <f t="shared" si="211"/>
        <v>0</v>
      </c>
      <c r="S536" s="2">
        <f t="shared" si="197"/>
        <v>0</v>
      </c>
      <c r="T536" s="80">
        <f t="shared" si="198"/>
        <v>0</v>
      </c>
      <c r="U536" s="79">
        <f t="shared" si="199"/>
        <v>0</v>
      </c>
      <c r="V536" s="80">
        <f t="shared" si="200"/>
        <v>0</v>
      </c>
      <c r="W536" s="80">
        <f t="shared" si="201"/>
        <v>0</v>
      </c>
      <c r="X536">
        <f t="shared" si="212"/>
        <v>0</v>
      </c>
      <c r="Y536" s="35">
        <f t="shared" si="202"/>
        <v>0</v>
      </c>
      <c r="Z536" s="35">
        <f t="shared" si="213"/>
        <v>0</v>
      </c>
      <c r="AA536" s="42">
        <f t="shared" si="214"/>
        <v>0</v>
      </c>
      <c r="AB536" s="42">
        <f t="shared" si="215"/>
        <v>0</v>
      </c>
    </row>
    <row r="537" spans="2:28" x14ac:dyDescent="0.25">
      <c r="B537">
        <v>535</v>
      </c>
      <c r="C537" s="35">
        <f t="shared" si="209"/>
        <v>0</v>
      </c>
      <c r="D537" s="46">
        <f>IF(AB536&gt;0,ROUND(PMT(EvalSheet!$F$92/12,EvalSheet!$F$96*12,-C537),5),0)</f>
        <v>0</v>
      </c>
      <c r="E537" s="6">
        <f t="shared" si="203"/>
        <v>0</v>
      </c>
      <c r="F537" s="2">
        <f t="shared" si="192"/>
        <v>0</v>
      </c>
      <c r="G537" s="80">
        <f t="shared" si="193"/>
        <v>0</v>
      </c>
      <c r="H537" s="79">
        <f t="shared" si="194"/>
        <v>0</v>
      </c>
      <c r="I537" s="80">
        <f t="shared" si="195"/>
        <v>0</v>
      </c>
      <c r="J537" s="80">
        <f t="shared" si="196"/>
        <v>0</v>
      </c>
      <c r="K537" s="6">
        <f t="shared" si="204"/>
        <v>0</v>
      </c>
      <c r="L537" s="7">
        <v>0</v>
      </c>
      <c r="M537" s="7">
        <f t="shared" si="205"/>
        <v>0</v>
      </c>
      <c r="N537" s="7">
        <f t="shared" si="206"/>
        <v>0</v>
      </c>
      <c r="O537" s="7">
        <f t="shared" si="207"/>
        <v>0</v>
      </c>
      <c r="P537" s="7">
        <f t="shared" si="208"/>
        <v>0</v>
      </c>
      <c r="Q537" s="6">
        <f t="shared" si="210"/>
        <v>0</v>
      </c>
      <c r="R537" s="7">
        <f t="shared" si="211"/>
        <v>0</v>
      </c>
      <c r="S537" s="2">
        <f t="shared" si="197"/>
        <v>0</v>
      </c>
      <c r="T537" s="80">
        <f t="shared" si="198"/>
        <v>0</v>
      </c>
      <c r="U537" s="79">
        <f t="shared" si="199"/>
        <v>0</v>
      </c>
      <c r="V537" s="80">
        <f t="shared" si="200"/>
        <v>0</v>
      </c>
      <c r="W537" s="80">
        <f t="shared" si="201"/>
        <v>0</v>
      </c>
      <c r="X537">
        <f t="shared" si="212"/>
        <v>0</v>
      </c>
      <c r="Y537" s="35">
        <f t="shared" si="202"/>
        <v>0</v>
      </c>
      <c r="Z537" s="35">
        <f t="shared" si="213"/>
        <v>0</v>
      </c>
      <c r="AA537" s="42">
        <f t="shared" si="214"/>
        <v>0</v>
      </c>
      <c r="AB537" s="42">
        <f t="shared" si="215"/>
        <v>0</v>
      </c>
    </row>
    <row r="538" spans="2:28" x14ac:dyDescent="0.25">
      <c r="B538">
        <v>536</v>
      </c>
      <c r="C538" s="35">
        <f t="shared" si="209"/>
        <v>0</v>
      </c>
      <c r="D538" s="46">
        <f>IF(AB537&gt;0,ROUND(PMT(EvalSheet!$F$92/12,EvalSheet!$F$96*12,-C538),5),0)</f>
        <v>0</v>
      </c>
      <c r="E538" s="6">
        <f t="shared" si="203"/>
        <v>0</v>
      </c>
      <c r="F538" s="2">
        <f t="shared" si="192"/>
        <v>0</v>
      </c>
      <c r="G538" s="80">
        <f t="shared" si="193"/>
        <v>0</v>
      </c>
      <c r="H538" s="79">
        <f t="shared" si="194"/>
        <v>0</v>
      </c>
      <c r="I538" s="80">
        <f t="shared" si="195"/>
        <v>0</v>
      </c>
      <c r="J538" s="80">
        <f t="shared" si="196"/>
        <v>0</v>
      </c>
      <c r="K538" s="6">
        <f t="shared" si="204"/>
        <v>0</v>
      </c>
      <c r="L538" s="7">
        <v>0</v>
      </c>
      <c r="M538" s="7">
        <f t="shared" si="205"/>
        <v>0</v>
      </c>
      <c r="N538" s="7">
        <f t="shared" si="206"/>
        <v>0</v>
      </c>
      <c r="O538" s="7">
        <f t="shared" si="207"/>
        <v>0</v>
      </c>
      <c r="P538" s="7">
        <f t="shared" si="208"/>
        <v>0</v>
      </c>
      <c r="Q538" s="6">
        <f t="shared" si="210"/>
        <v>0</v>
      </c>
      <c r="R538" s="7">
        <f t="shared" si="211"/>
        <v>0</v>
      </c>
      <c r="S538" s="2">
        <f t="shared" si="197"/>
        <v>0</v>
      </c>
      <c r="T538" s="80">
        <f t="shared" si="198"/>
        <v>0</v>
      </c>
      <c r="U538" s="79">
        <f t="shared" si="199"/>
        <v>0</v>
      </c>
      <c r="V538" s="80">
        <f t="shared" si="200"/>
        <v>0</v>
      </c>
      <c r="W538" s="80">
        <f t="shared" si="201"/>
        <v>0</v>
      </c>
      <c r="X538">
        <f t="shared" si="212"/>
        <v>0</v>
      </c>
      <c r="Y538" s="35">
        <f t="shared" si="202"/>
        <v>0</v>
      </c>
      <c r="Z538" s="35">
        <f t="shared" si="213"/>
        <v>0</v>
      </c>
      <c r="AA538" s="42">
        <f t="shared" si="214"/>
        <v>0</v>
      </c>
      <c r="AB538" s="42">
        <f t="shared" si="215"/>
        <v>0</v>
      </c>
    </row>
    <row r="539" spans="2:28" x14ac:dyDescent="0.25">
      <c r="B539">
        <v>537</v>
      </c>
      <c r="C539" s="35">
        <f t="shared" si="209"/>
        <v>0</v>
      </c>
      <c r="D539" s="46">
        <f>IF(AB538&gt;0,ROUND(PMT(EvalSheet!$F$92/12,EvalSheet!$F$96*12,-C539),5),0)</f>
        <v>0</v>
      </c>
      <c r="E539" s="6">
        <f t="shared" si="203"/>
        <v>0</v>
      </c>
      <c r="F539" s="2">
        <f t="shared" si="192"/>
        <v>0</v>
      </c>
      <c r="G539" s="80">
        <f t="shared" si="193"/>
        <v>0</v>
      </c>
      <c r="H539" s="79">
        <f t="shared" si="194"/>
        <v>0</v>
      </c>
      <c r="I539" s="80">
        <f t="shared" si="195"/>
        <v>0</v>
      </c>
      <c r="J539" s="80">
        <f t="shared" si="196"/>
        <v>0</v>
      </c>
      <c r="K539" s="6">
        <f t="shared" si="204"/>
        <v>0</v>
      </c>
      <c r="L539" s="7">
        <v>0</v>
      </c>
      <c r="M539" s="7">
        <f t="shared" si="205"/>
        <v>0</v>
      </c>
      <c r="N539" s="7">
        <f t="shared" si="206"/>
        <v>0</v>
      </c>
      <c r="O539" s="7">
        <f t="shared" si="207"/>
        <v>0</v>
      </c>
      <c r="P539" s="7">
        <f t="shared" si="208"/>
        <v>0</v>
      </c>
      <c r="Q539" s="6">
        <f t="shared" si="210"/>
        <v>0</v>
      </c>
      <c r="R539" s="7">
        <f t="shared" si="211"/>
        <v>0</v>
      </c>
      <c r="S539" s="2">
        <f t="shared" si="197"/>
        <v>0</v>
      </c>
      <c r="T539" s="80">
        <f t="shared" si="198"/>
        <v>0</v>
      </c>
      <c r="U539" s="79">
        <f t="shared" si="199"/>
        <v>0</v>
      </c>
      <c r="V539" s="80">
        <f t="shared" si="200"/>
        <v>0</v>
      </c>
      <c r="W539" s="80">
        <f t="shared" si="201"/>
        <v>0</v>
      </c>
      <c r="X539">
        <f t="shared" si="212"/>
        <v>0</v>
      </c>
      <c r="Y539" s="35">
        <f t="shared" si="202"/>
        <v>0</v>
      </c>
      <c r="Z539" s="35">
        <f t="shared" si="213"/>
        <v>0</v>
      </c>
      <c r="AA539" s="42">
        <f t="shared" si="214"/>
        <v>0</v>
      </c>
      <c r="AB539" s="42">
        <f t="shared" si="215"/>
        <v>0</v>
      </c>
    </row>
    <row r="540" spans="2:28" x14ac:dyDescent="0.25">
      <c r="B540">
        <v>538</v>
      </c>
      <c r="C540" s="35">
        <f t="shared" si="209"/>
        <v>0</v>
      </c>
      <c r="D540" s="46">
        <f>IF(AB539&gt;0,ROUND(PMT(EvalSheet!$F$92/12,EvalSheet!$F$96*12,-C540),5),0)</f>
        <v>0</v>
      </c>
      <c r="E540" s="6">
        <f t="shared" si="203"/>
        <v>0</v>
      </c>
      <c r="F540" s="2">
        <f t="shared" si="192"/>
        <v>0</v>
      </c>
      <c r="G540" s="80">
        <f t="shared" si="193"/>
        <v>0</v>
      </c>
      <c r="H540" s="79">
        <f t="shared" si="194"/>
        <v>0</v>
      </c>
      <c r="I540" s="80">
        <f t="shared" si="195"/>
        <v>0</v>
      </c>
      <c r="J540" s="80">
        <f t="shared" si="196"/>
        <v>0</v>
      </c>
      <c r="K540" s="6">
        <f t="shared" si="204"/>
        <v>0</v>
      </c>
      <c r="L540" s="7">
        <v>0</v>
      </c>
      <c r="M540" s="7">
        <f t="shared" si="205"/>
        <v>0</v>
      </c>
      <c r="N540" s="7">
        <f t="shared" si="206"/>
        <v>0</v>
      </c>
      <c r="O540" s="7">
        <f t="shared" si="207"/>
        <v>0</v>
      </c>
      <c r="P540" s="7">
        <f t="shared" si="208"/>
        <v>0</v>
      </c>
      <c r="Q540" s="6">
        <f t="shared" si="210"/>
        <v>0</v>
      </c>
      <c r="R540" s="7">
        <f t="shared" si="211"/>
        <v>0</v>
      </c>
      <c r="S540" s="2">
        <f t="shared" si="197"/>
        <v>0</v>
      </c>
      <c r="T540" s="80">
        <f t="shared" si="198"/>
        <v>0</v>
      </c>
      <c r="U540" s="79">
        <f t="shared" si="199"/>
        <v>0</v>
      </c>
      <c r="V540" s="80">
        <f t="shared" si="200"/>
        <v>0</v>
      </c>
      <c r="W540" s="80">
        <f t="shared" si="201"/>
        <v>0</v>
      </c>
      <c r="X540">
        <f t="shared" si="212"/>
        <v>0</v>
      </c>
      <c r="Y540" s="35">
        <f t="shared" si="202"/>
        <v>0</v>
      </c>
      <c r="Z540" s="35">
        <f t="shared" si="213"/>
        <v>0</v>
      </c>
      <c r="AA540" s="42">
        <f t="shared" si="214"/>
        <v>0</v>
      </c>
      <c r="AB540" s="42">
        <f t="shared" si="215"/>
        <v>0</v>
      </c>
    </row>
    <row r="541" spans="2:28" x14ac:dyDescent="0.25">
      <c r="B541">
        <v>539</v>
      </c>
      <c r="C541" s="35">
        <f t="shared" si="209"/>
        <v>0</v>
      </c>
      <c r="D541" s="46">
        <f>IF(AB540&gt;0,ROUND(PMT(EvalSheet!$F$92/12,EvalSheet!$F$96*12,-C541),5),0)</f>
        <v>0</v>
      </c>
      <c r="E541" s="6">
        <f t="shared" si="203"/>
        <v>0</v>
      </c>
      <c r="F541" s="2">
        <f t="shared" si="192"/>
        <v>0</v>
      </c>
      <c r="G541" s="80">
        <f t="shared" si="193"/>
        <v>0</v>
      </c>
      <c r="H541" s="79">
        <f t="shared" si="194"/>
        <v>0</v>
      </c>
      <c r="I541" s="80">
        <f t="shared" si="195"/>
        <v>0</v>
      </c>
      <c r="J541" s="80">
        <f t="shared" si="196"/>
        <v>0</v>
      </c>
      <c r="K541" s="6">
        <f t="shared" si="204"/>
        <v>0</v>
      </c>
      <c r="L541" s="7">
        <v>0</v>
      </c>
      <c r="M541" s="7">
        <f t="shared" si="205"/>
        <v>0</v>
      </c>
      <c r="N541" s="7">
        <f t="shared" si="206"/>
        <v>0</v>
      </c>
      <c r="O541" s="7">
        <f t="shared" si="207"/>
        <v>0</v>
      </c>
      <c r="P541" s="7">
        <f t="shared" si="208"/>
        <v>0</v>
      </c>
      <c r="Q541" s="6">
        <f t="shared" si="210"/>
        <v>0</v>
      </c>
      <c r="R541" s="7">
        <f t="shared" si="211"/>
        <v>0</v>
      </c>
      <c r="S541" s="2">
        <f t="shared" si="197"/>
        <v>0</v>
      </c>
      <c r="T541" s="80">
        <f t="shared" si="198"/>
        <v>0</v>
      </c>
      <c r="U541" s="79">
        <f t="shared" si="199"/>
        <v>0</v>
      </c>
      <c r="V541" s="80">
        <f t="shared" si="200"/>
        <v>0</v>
      </c>
      <c r="W541" s="80">
        <f t="shared" si="201"/>
        <v>0</v>
      </c>
      <c r="X541">
        <f t="shared" si="212"/>
        <v>0</v>
      </c>
      <c r="Y541" s="35">
        <f t="shared" si="202"/>
        <v>0</v>
      </c>
      <c r="Z541" s="35">
        <f t="shared" si="213"/>
        <v>0</v>
      </c>
      <c r="AA541" s="42">
        <f t="shared" si="214"/>
        <v>0</v>
      </c>
      <c r="AB541" s="42">
        <f t="shared" si="215"/>
        <v>0</v>
      </c>
    </row>
    <row r="542" spans="2:28" x14ac:dyDescent="0.25">
      <c r="B542">
        <v>540</v>
      </c>
      <c r="C542" s="35">
        <f t="shared" si="209"/>
        <v>0</v>
      </c>
      <c r="D542" s="46">
        <f>IF(AB541&gt;0,ROUND(PMT(EvalSheet!$F$92/12,EvalSheet!$F$96*12,-C542),5),0)</f>
        <v>0</v>
      </c>
      <c r="E542" s="6">
        <f t="shared" si="203"/>
        <v>0</v>
      </c>
      <c r="F542" s="2">
        <f t="shared" si="192"/>
        <v>0</v>
      </c>
      <c r="G542" s="80">
        <f t="shared" si="193"/>
        <v>0</v>
      </c>
      <c r="H542" s="79">
        <f t="shared" si="194"/>
        <v>0</v>
      </c>
      <c r="I542" s="80">
        <f t="shared" si="195"/>
        <v>0</v>
      </c>
      <c r="J542" s="80">
        <f t="shared" si="196"/>
        <v>0</v>
      </c>
      <c r="K542" s="6">
        <f t="shared" si="204"/>
        <v>0</v>
      </c>
      <c r="L542" s="7">
        <v>0</v>
      </c>
      <c r="M542" s="7">
        <f t="shared" si="205"/>
        <v>0</v>
      </c>
      <c r="N542" s="7">
        <f t="shared" si="206"/>
        <v>0</v>
      </c>
      <c r="O542" s="7">
        <f t="shared" si="207"/>
        <v>0</v>
      </c>
      <c r="P542" s="7">
        <f t="shared" si="208"/>
        <v>0</v>
      </c>
      <c r="Q542" s="6">
        <f t="shared" si="210"/>
        <v>0</v>
      </c>
      <c r="R542" s="7">
        <f t="shared" si="211"/>
        <v>0</v>
      </c>
      <c r="S542" s="2">
        <f t="shared" si="197"/>
        <v>0</v>
      </c>
      <c r="T542" s="80">
        <f t="shared" si="198"/>
        <v>0</v>
      </c>
      <c r="U542" s="79">
        <f t="shared" si="199"/>
        <v>0</v>
      </c>
      <c r="V542" s="80">
        <f t="shared" si="200"/>
        <v>0</v>
      </c>
      <c r="W542" s="80">
        <f t="shared" si="201"/>
        <v>0</v>
      </c>
      <c r="X542">
        <f t="shared" si="212"/>
        <v>0</v>
      </c>
      <c r="Y542" s="35">
        <f t="shared" si="202"/>
        <v>0</v>
      </c>
      <c r="Z542" s="35">
        <f t="shared" si="213"/>
        <v>0</v>
      </c>
      <c r="AA542" s="42">
        <f t="shared" si="214"/>
        <v>0</v>
      </c>
      <c r="AB542" s="42">
        <f t="shared" si="215"/>
        <v>0</v>
      </c>
    </row>
    <row r="543" spans="2:28" x14ac:dyDescent="0.25">
      <c r="B543">
        <v>541</v>
      </c>
      <c r="C543" s="35">
        <f t="shared" si="209"/>
        <v>0</v>
      </c>
      <c r="D543" s="46">
        <f>IF(AB542&gt;0,ROUND(PMT(EvalSheet!$F$92/12,EvalSheet!$F$96*12,-C543),5),0)</f>
        <v>0</v>
      </c>
      <c r="E543" s="6">
        <f t="shared" si="203"/>
        <v>0</v>
      </c>
      <c r="F543" s="2">
        <f t="shared" si="192"/>
        <v>0</v>
      </c>
      <c r="G543" s="80">
        <f t="shared" si="193"/>
        <v>0</v>
      </c>
      <c r="H543" s="79">
        <f t="shared" si="194"/>
        <v>0</v>
      </c>
      <c r="I543" s="80">
        <f t="shared" si="195"/>
        <v>0</v>
      </c>
      <c r="J543" s="80">
        <f t="shared" si="196"/>
        <v>0</v>
      </c>
      <c r="K543" s="6">
        <f t="shared" si="204"/>
        <v>0</v>
      </c>
      <c r="L543" s="7">
        <v>0</v>
      </c>
      <c r="M543" s="7">
        <f t="shared" si="205"/>
        <v>0</v>
      </c>
      <c r="N543" s="7">
        <f t="shared" si="206"/>
        <v>0</v>
      </c>
      <c r="O543" s="7">
        <f t="shared" si="207"/>
        <v>0</v>
      </c>
      <c r="P543" s="7">
        <f t="shared" si="208"/>
        <v>0</v>
      </c>
      <c r="Q543" s="6">
        <f t="shared" si="210"/>
        <v>0</v>
      </c>
      <c r="R543" s="7">
        <f t="shared" si="211"/>
        <v>0</v>
      </c>
      <c r="S543" s="2">
        <f t="shared" si="197"/>
        <v>0</v>
      </c>
      <c r="T543" s="80">
        <f t="shared" si="198"/>
        <v>0</v>
      </c>
      <c r="U543" s="79">
        <f t="shared" si="199"/>
        <v>0</v>
      </c>
      <c r="V543" s="80">
        <f t="shared" si="200"/>
        <v>0</v>
      </c>
      <c r="W543" s="80">
        <f t="shared" si="201"/>
        <v>0</v>
      </c>
      <c r="X543">
        <f t="shared" si="212"/>
        <v>0</v>
      </c>
      <c r="Y543" s="35">
        <f t="shared" si="202"/>
        <v>0</v>
      </c>
      <c r="Z543" s="35">
        <f t="shared" si="213"/>
        <v>0</v>
      </c>
      <c r="AA543" s="42">
        <f t="shared" si="214"/>
        <v>0</v>
      </c>
      <c r="AB543" s="42">
        <f t="shared" si="215"/>
        <v>0</v>
      </c>
    </row>
    <row r="544" spans="2:28" x14ac:dyDescent="0.25">
      <c r="B544">
        <v>542</v>
      </c>
      <c r="C544" s="35">
        <f t="shared" si="209"/>
        <v>0</v>
      </c>
      <c r="D544" s="46">
        <f>IF(AB543&gt;0,ROUND(PMT(EvalSheet!$F$92/12,EvalSheet!$F$96*12,-C544),5),0)</f>
        <v>0</v>
      </c>
      <c r="E544" s="6">
        <f t="shared" si="203"/>
        <v>0</v>
      </c>
      <c r="F544" s="2">
        <f t="shared" si="192"/>
        <v>0</v>
      </c>
      <c r="G544" s="80">
        <f t="shared" si="193"/>
        <v>0</v>
      </c>
      <c r="H544" s="79">
        <f t="shared" si="194"/>
        <v>0</v>
      </c>
      <c r="I544" s="80">
        <f t="shared" si="195"/>
        <v>0</v>
      </c>
      <c r="J544" s="80">
        <f t="shared" si="196"/>
        <v>0</v>
      </c>
      <c r="K544" s="6">
        <f t="shared" si="204"/>
        <v>0</v>
      </c>
      <c r="L544" s="7">
        <v>0</v>
      </c>
      <c r="M544" s="7">
        <f t="shared" si="205"/>
        <v>0</v>
      </c>
      <c r="N544" s="7">
        <f t="shared" si="206"/>
        <v>0</v>
      </c>
      <c r="O544" s="7">
        <f t="shared" si="207"/>
        <v>0</v>
      </c>
      <c r="P544" s="7">
        <f t="shared" si="208"/>
        <v>0</v>
      </c>
      <c r="Q544" s="6">
        <f t="shared" si="210"/>
        <v>0</v>
      </c>
      <c r="R544" s="7">
        <f t="shared" si="211"/>
        <v>0</v>
      </c>
      <c r="S544" s="2">
        <f t="shared" si="197"/>
        <v>0</v>
      </c>
      <c r="T544" s="80">
        <f t="shared" si="198"/>
        <v>0</v>
      </c>
      <c r="U544" s="79">
        <f t="shared" si="199"/>
        <v>0</v>
      </c>
      <c r="V544" s="80">
        <f t="shared" si="200"/>
        <v>0</v>
      </c>
      <c r="W544" s="80">
        <f t="shared" si="201"/>
        <v>0</v>
      </c>
      <c r="X544">
        <f t="shared" si="212"/>
        <v>0</v>
      </c>
      <c r="Y544" s="35">
        <f t="shared" si="202"/>
        <v>0</v>
      </c>
      <c r="Z544" s="35">
        <f t="shared" si="213"/>
        <v>0</v>
      </c>
      <c r="AA544" s="42">
        <f t="shared" si="214"/>
        <v>0</v>
      </c>
      <c r="AB544" s="42">
        <f t="shared" si="215"/>
        <v>0</v>
      </c>
    </row>
    <row r="545" spans="2:28" x14ac:dyDescent="0.25">
      <c r="B545">
        <v>543</v>
      </c>
      <c r="C545" s="35">
        <f t="shared" si="209"/>
        <v>0</v>
      </c>
      <c r="D545" s="46">
        <f>IF(AB544&gt;0,ROUND(PMT(EvalSheet!$F$92/12,EvalSheet!$F$96*12,-C545),5),0)</f>
        <v>0</v>
      </c>
      <c r="E545" s="6">
        <f t="shared" si="203"/>
        <v>0</v>
      </c>
      <c r="F545" s="2">
        <f t="shared" si="192"/>
        <v>0</v>
      </c>
      <c r="G545" s="80">
        <f t="shared" si="193"/>
        <v>0</v>
      </c>
      <c r="H545" s="79">
        <f t="shared" si="194"/>
        <v>0</v>
      </c>
      <c r="I545" s="80">
        <f t="shared" si="195"/>
        <v>0</v>
      </c>
      <c r="J545" s="80">
        <f t="shared" si="196"/>
        <v>0</v>
      </c>
      <c r="K545" s="6">
        <f t="shared" si="204"/>
        <v>0</v>
      </c>
      <c r="L545" s="7">
        <v>0</v>
      </c>
      <c r="M545" s="7">
        <f t="shared" si="205"/>
        <v>0</v>
      </c>
      <c r="N545" s="7">
        <f t="shared" si="206"/>
        <v>0</v>
      </c>
      <c r="O545" s="7">
        <f t="shared" si="207"/>
        <v>0</v>
      </c>
      <c r="P545" s="7">
        <f t="shared" si="208"/>
        <v>0</v>
      </c>
      <c r="Q545" s="6">
        <f t="shared" si="210"/>
        <v>0</v>
      </c>
      <c r="R545" s="7">
        <f t="shared" si="211"/>
        <v>0</v>
      </c>
      <c r="S545" s="2">
        <f t="shared" si="197"/>
        <v>0</v>
      </c>
      <c r="T545" s="80">
        <f t="shared" si="198"/>
        <v>0</v>
      </c>
      <c r="U545" s="79">
        <f t="shared" si="199"/>
        <v>0</v>
      </c>
      <c r="V545" s="80">
        <f t="shared" si="200"/>
        <v>0</v>
      </c>
      <c r="W545" s="80">
        <f t="shared" si="201"/>
        <v>0</v>
      </c>
      <c r="X545">
        <f t="shared" si="212"/>
        <v>0</v>
      </c>
      <c r="Y545" s="35">
        <f t="shared" si="202"/>
        <v>0</v>
      </c>
      <c r="Z545" s="35">
        <f t="shared" si="213"/>
        <v>0</v>
      </c>
      <c r="AA545" s="42">
        <f t="shared" si="214"/>
        <v>0</v>
      </c>
      <c r="AB545" s="42">
        <f t="shared" si="215"/>
        <v>0</v>
      </c>
    </row>
    <row r="546" spans="2:28" x14ac:dyDescent="0.25">
      <c r="B546">
        <v>544</v>
      </c>
      <c r="C546" s="35">
        <f t="shared" si="209"/>
        <v>0</v>
      </c>
      <c r="D546" s="46">
        <f>IF(AB545&gt;0,ROUND(PMT(EvalSheet!$F$92/12,EvalSheet!$F$96*12,-C546),5),0)</f>
        <v>0</v>
      </c>
      <c r="E546" s="6">
        <f t="shared" si="203"/>
        <v>0</v>
      </c>
      <c r="F546" s="2">
        <f t="shared" si="192"/>
        <v>0</v>
      </c>
      <c r="G546" s="80">
        <f t="shared" si="193"/>
        <v>0</v>
      </c>
      <c r="H546" s="79">
        <f t="shared" si="194"/>
        <v>0</v>
      </c>
      <c r="I546" s="80">
        <f t="shared" si="195"/>
        <v>0</v>
      </c>
      <c r="J546" s="80">
        <f t="shared" si="196"/>
        <v>0</v>
      </c>
      <c r="K546" s="6">
        <f t="shared" si="204"/>
        <v>0</v>
      </c>
      <c r="L546" s="7">
        <v>0</v>
      </c>
      <c r="M546" s="7">
        <f t="shared" si="205"/>
        <v>0</v>
      </c>
      <c r="N546" s="7">
        <f t="shared" si="206"/>
        <v>0</v>
      </c>
      <c r="O546" s="7">
        <f t="shared" si="207"/>
        <v>0</v>
      </c>
      <c r="P546" s="7">
        <f t="shared" si="208"/>
        <v>0</v>
      </c>
      <c r="Q546" s="6">
        <f t="shared" si="210"/>
        <v>0</v>
      </c>
      <c r="R546" s="7">
        <f t="shared" si="211"/>
        <v>0</v>
      </c>
      <c r="S546" s="2">
        <f t="shared" si="197"/>
        <v>0</v>
      </c>
      <c r="T546" s="80">
        <f t="shared" si="198"/>
        <v>0</v>
      </c>
      <c r="U546" s="79">
        <f t="shared" si="199"/>
        <v>0</v>
      </c>
      <c r="V546" s="80">
        <f t="shared" si="200"/>
        <v>0</v>
      </c>
      <c r="W546" s="80">
        <f t="shared" si="201"/>
        <v>0</v>
      </c>
      <c r="X546">
        <f t="shared" si="212"/>
        <v>0</v>
      </c>
      <c r="Y546" s="35">
        <f t="shared" si="202"/>
        <v>0</v>
      </c>
      <c r="Z546" s="35">
        <f t="shared" si="213"/>
        <v>0</v>
      </c>
      <c r="AA546" s="42">
        <f t="shared" si="214"/>
        <v>0</v>
      </c>
      <c r="AB546" s="42">
        <f t="shared" si="215"/>
        <v>0</v>
      </c>
    </row>
    <row r="547" spans="2:28" x14ac:dyDescent="0.25">
      <c r="B547">
        <v>545</v>
      </c>
      <c r="C547" s="35">
        <f t="shared" si="209"/>
        <v>0</v>
      </c>
      <c r="D547" s="46">
        <f>IF(AB546&gt;0,ROUND(PMT(EvalSheet!$F$92/12,EvalSheet!$F$96*12,-C547),5),0)</f>
        <v>0</v>
      </c>
      <c r="E547" s="6">
        <f t="shared" si="203"/>
        <v>0</v>
      </c>
      <c r="F547" s="2">
        <f t="shared" si="192"/>
        <v>0</v>
      </c>
      <c r="G547" s="80">
        <f t="shared" si="193"/>
        <v>0</v>
      </c>
      <c r="H547" s="79">
        <f t="shared" si="194"/>
        <v>0</v>
      </c>
      <c r="I547" s="80">
        <f t="shared" si="195"/>
        <v>0</v>
      </c>
      <c r="J547" s="80">
        <f t="shared" si="196"/>
        <v>0</v>
      </c>
      <c r="K547" s="6">
        <f t="shared" si="204"/>
        <v>0</v>
      </c>
      <c r="L547" s="7">
        <v>0</v>
      </c>
      <c r="M547" s="7">
        <f t="shared" si="205"/>
        <v>0</v>
      </c>
      <c r="N547" s="7">
        <f t="shared" si="206"/>
        <v>0</v>
      </c>
      <c r="O547" s="7">
        <f t="shared" si="207"/>
        <v>0</v>
      </c>
      <c r="P547" s="7">
        <f t="shared" si="208"/>
        <v>0</v>
      </c>
      <c r="Q547" s="6">
        <f t="shared" si="210"/>
        <v>0</v>
      </c>
      <c r="R547" s="7">
        <f t="shared" si="211"/>
        <v>0</v>
      </c>
      <c r="S547" s="2">
        <f t="shared" si="197"/>
        <v>0</v>
      </c>
      <c r="T547" s="80">
        <f t="shared" si="198"/>
        <v>0</v>
      </c>
      <c r="U547" s="79">
        <f t="shared" si="199"/>
        <v>0</v>
      </c>
      <c r="V547" s="80">
        <f t="shared" si="200"/>
        <v>0</v>
      </c>
      <c r="W547" s="80">
        <f t="shared" si="201"/>
        <v>0</v>
      </c>
      <c r="X547">
        <f t="shared" si="212"/>
        <v>0</v>
      </c>
      <c r="Y547" s="35">
        <f t="shared" si="202"/>
        <v>0</v>
      </c>
      <c r="Z547" s="35">
        <f t="shared" si="213"/>
        <v>0</v>
      </c>
      <c r="AA547" s="42">
        <f t="shared" si="214"/>
        <v>0</v>
      </c>
      <c r="AB547" s="42">
        <f t="shared" si="215"/>
        <v>0</v>
      </c>
    </row>
    <row r="548" spans="2:28" x14ac:dyDescent="0.25">
      <c r="B548">
        <v>546</v>
      </c>
      <c r="C548" s="35">
        <f t="shared" si="209"/>
        <v>0</v>
      </c>
      <c r="D548" s="46">
        <f>IF(AB547&gt;0,ROUND(PMT(EvalSheet!$F$92/12,EvalSheet!$F$96*12,-C548),5),0)</f>
        <v>0</v>
      </c>
      <c r="E548" s="6">
        <f t="shared" si="203"/>
        <v>0</v>
      </c>
      <c r="F548" s="2">
        <f t="shared" si="192"/>
        <v>0</v>
      </c>
      <c r="G548" s="80">
        <f t="shared" si="193"/>
        <v>0</v>
      </c>
      <c r="H548" s="79">
        <f t="shared" si="194"/>
        <v>0</v>
      </c>
      <c r="I548" s="80">
        <f t="shared" si="195"/>
        <v>0</v>
      </c>
      <c r="J548" s="80">
        <f t="shared" si="196"/>
        <v>0</v>
      </c>
      <c r="K548" s="6">
        <f t="shared" si="204"/>
        <v>0</v>
      </c>
      <c r="L548" s="7">
        <v>0</v>
      </c>
      <c r="M548" s="7">
        <f t="shared" si="205"/>
        <v>0</v>
      </c>
      <c r="N548" s="7">
        <f t="shared" si="206"/>
        <v>0</v>
      </c>
      <c r="O548" s="7">
        <f t="shared" si="207"/>
        <v>0</v>
      </c>
      <c r="P548" s="7">
        <f t="shared" si="208"/>
        <v>0</v>
      </c>
      <c r="Q548" s="6">
        <f t="shared" si="210"/>
        <v>0</v>
      </c>
      <c r="R548" s="7">
        <f t="shared" si="211"/>
        <v>0</v>
      </c>
      <c r="S548" s="2">
        <f t="shared" si="197"/>
        <v>0</v>
      </c>
      <c r="T548" s="80">
        <f t="shared" si="198"/>
        <v>0</v>
      </c>
      <c r="U548" s="79">
        <f t="shared" si="199"/>
        <v>0</v>
      </c>
      <c r="V548" s="80">
        <f t="shared" si="200"/>
        <v>0</v>
      </c>
      <c r="W548" s="80">
        <f t="shared" si="201"/>
        <v>0</v>
      </c>
      <c r="X548">
        <f t="shared" si="212"/>
        <v>0</v>
      </c>
      <c r="Y548" s="35">
        <f t="shared" si="202"/>
        <v>0</v>
      </c>
      <c r="Z548" s="35">
        <f t="shared" si="213"/>
        <v>0</v>
      </c>
      <c r="AA548" s="42">
        <f t="shared" si="214"/>
        <v>0</v>
      </c>
      <c r="AB548" s="42">
        <f t="shared" si="215"/>
        <v>0</v>
      </c>
    </row>
    <row r="549" spans="2:28" x14ac:dyDescent="0.25">
      <c r="B549">
        <v>547</v>
      </c>
      <c r="C549" s="35">
        <f t="shared" si="209"/>
        <v>0</v>
      </c>
      <c r="D549" s="46">
        <f>IF(AB548&gt;0,ROUND(PMT(EvalSheet!$F$92/12,EvalSheet!$F$96*12,-C549),5),0)</f>
        <v>0</v>
      </c>
      <c r="E549" s="6">
        <f t="shared" si="203"/>
        <v>0</v>
      </c>
      <c r="F549" s="2">
        <f t="shared" si="192"/>
        <v>0</v>
      </c>
      <c r="G549" s="80">
        <f t="shared" si="193"/>
        <v>0</v>
      </c>
      <c r="H549" s="79">
        <f t="shared" si="194"/>
        <v>0</v>
      </c>
      <c r="I549" s="80">
        <f t="shared" si="195"/>
        <v>0</v>
      </c>
      <c r="J549" s="80">
        <f t="shared" si="196"/>
        <v>0</v>
      </c>
      <c r="K549" s="6">
        <f t="shared" si="204"/>
        <v>0</v>
      </c>
      <c r="L549" s="7">
        <v>0</v>
      </c>
      <c r="M549" s="7">
        <f t="shared" si="205"/>
        <v>0</v>
      </c>
      <c r="N549" s="7">
        <f t="shared" si="206"/>
        <v>0</v>
      </c>
      <c r="O549" s="7">
        <f t="shared" si="207"/>
        <v>0</v>
      </c>
      <c r="P549" s="7">
        <f t="shared" si="208"/>
        <v>0</v>
      </c>
      <c r="Q549" s="6">
        <f t="shared" si="210"/>
        <v>0</v>
      </c>
      <c r="R549" s="7">
        <f t="shared" si="211"/>
        <v>0</v>
      </c>
      <c r="S549" s="2">
        <f t="shared" si="197"/>
        <v>0</v>
      </c>
      <c r="T549" s="80">
        <f t="shared" si="198"/>
        <v>0</v>
      </c>
      <c r="U549" s="79">
        <f t="shared" si="199"/>
        <v>0</v>
      </c>
      <c r="V549" s="80">
        <f t="shared" si="200"/>
        <v>0</v>
      </c>
      <c r="W549" s="80">
        <f t="shared" si="201"/>
        <v>0</v>
      </c>
      <c r="X549">
        <f t="shared" si="212"/>
        <v>0</v>
      </c>
      <c r="Y549" s="35">
        <f t="shared" si="202"/>
        <v>0</v>
      </c>
      <c r="Z549" s="35">
        <f t="shared" si="213"/>
        <v>0</v>
      </c>
      <c r="AA549" s="42">
        <f t="shared" si="214"/>
        <v>0</v>
      </c>
      <c r="AB549" s="42">
        <f t="shared" si="215"/>
        <v>0</v>
      </c>
    </row>
    <row r="550" spans="2:28" x14ac:dyDescent="0.25">
      <c r="B550">
        <v>548</v>
      </c>
      <c r="C550" s="35">
        <f t="shared" si="209"/>
        <v>0</v>
      </c>
      <c r="D550" s="46">
        <f>IF(AB549&gt;0,ROUND(PMT(EvalSheet!$F$92/12,EvalSheet!$F$96*12,-C550),5),0)</f>
        <v>0</v>
      </c>
      <c r="E550" s="6">
        <f t="shared" si="203"/>
        <v>0</v>
      </c>
      <c r="F550" s="2">
        <f t="shared" si="192"/>
        <v>0</v>
      </c>
      <c r="G550" s="80">
        <f t="shared" si="193"/>
        <v>0</v>
      </c>
      <c r="H550" s="79">
        <f t="shared" si="194"/>
        <v>0</v>
      </c>
      <c r="I550" s="80">
        <f t="shared" si="195"/>
        <v>0</v>
      </c>
      <c r="J550" s="80">
        <f t="shared" si="196"/>
        <v>0</v>
      </c>
      <c r="K550" s="6">
        <f t="shared" si="204"/>
        <v>0</v>
      </c>
      <c r="L550" s="7">
        <v>0</v>
      </c>
      <c r="M550" s="7">
        <f t="shared" si="205"/>
        <v>0</v>
      </c>
      <c r="N550" s="7">
        <f t="shared" si="206"/>
        <v>0</v>
      </c>
      <c r="O550" s="7">
        <f t="shared" si="207"/>
        <v>0</v>
      </c>
      <c r="P550" s="7">
        <f t="shared" si="208"/>
        <v>0</v>
      </c>
      <c r="Q550" s="6">
        <f t="shared" si="210"/>
        <v>0</v>
      </c>
      <c r="R550" s="7">
        <f t="shared" si="211"/>
        <v>0</v>
      </c>
      <c r="S550" s="2">
        <f t="shared" si="197"/>
        <v>0</v>
      </c>
      <c r="T550" s="80">
        <f t="shared" si="198"/>
        <v>0</v>
      </c>
      <c r="U550" s="79">
        <f t="shared" si="199"/>
        <v>0</v>
      </c>
      <c r="V550" s="80">
        <f t="shared" si="200"/>
        <v>0</v>
      </c>
      <c r="W550" s="80">
        <f t="shared" si="201"/>
        <v>0</v>
      </c>
      <c r="X550">
        <f t="shared" si="212"/>
        <v>0</v>
      </c>
      <c r="Y550" s="35">
        <f t="shared" si="202"/>
        <v>0</v>
      </c>
      <c r="Z550" s="35">
        <f t="shared" si="213"/>
        <v>0</v>
      </c>
      <c r="AA550" s="42">
        <f t="shared" si="214"/>
        <v>0</v>
      </c>
      <c r="AB550" s="42">
        <f t="shared" si="215"/>
        <v>0</v>
      </c>
    </row>
    <row r="551" spans="2:28" x14ac:dyDescent="0.25">
      <c r="B551">
        <v>549</v>
      </c>
      <c r="C551" s="35">
        <f t="shared" si="209"/>
        <v>0</v>
      </c>
      <c r="D551" s="46">
        <f>IF(AB550&gt;0,ROUND(PMT(EvalSheet!$F$92/12,EvalSheet!$F$96*12,-C551),5),0)</f>
        <v>0</v>
      </c>
      <c r="E551" s="6">
        <f t="shared" si="203"/>
        <v>0</v>
      </c>
      <c r="F551" s="2">
        <f t="shared" si="192"/>
        <v>0</v>
      </c>
      <c r="G551" s="80">
        <f t="shared" si="193"/>
        <v>0</v>
      </c>
      <c r="H551" s="79">
        <f t="shared" si="194"/>
        <v>0</v>
      </c>
      <c r="I551" s="80">
        <f t="shared" si="195"/>
        <v>0</v>
      </c>
      <c r="J551" s="80">
        <f t="shared" si="196"/>
        <v>0</v>
      </c>
      <c r="K551" s="6">
        <f t="shared" si="204"/>
        <v>0</v>
      </c>
      <c r="L551" s="7">
        <v>0</v>
      </c>
      <c r="M551" s="7">
        <f t="shared" si="205"/>
        <v>0</v>
      </c>
      <c r="N551" s="7">
        <f t="shared" si="206"/>
        <v>0</v>
      </c>
      <c r="O551" s="7">
        <f t="shared" si="207"/>
        <v>0</v>
      </c>
      <c r="P551" s="7">
        <f t="shared" si="208"/>
        <v>0</v>
      </c>
      <c r="Q551" s="6">
        <f t="shared" si="210"/>
        <v>0</v>
      </c>
      <c r="R551" s="7">
        <f t="shared" si="211"/>
        <v>0</v>
      </c>
      <c r="S551" s="2">
        <f t="shared" si="197"/>
        <v>0</v>
      </c>
      <c r="T551" s="80">
        <f t="shared" si="198"/>
        <v>0</v>
      </c>
      <c r="U551" s="79">
        <f t="shared" si="199"/>
        <v>0</v>
      </c>
      <c r="V551" s="80">
        <f t="shared" si="200"/>
        <v>0</v>
      </c>
      <c r="W551" s="80">
        <f t="shared" si="201"/>
        <v>0</v>
      </c>
      <c r="X551">
        <f t="shared" si="212"/>
        <v>0</v>
      </c>
      <c r="Y551" s="35">
        <f t="shared" si="202"/>
        <v>0</v>
      </c>
      <c r="Z551" s="35">
        <f t="shared" si="213"/>
        <v>0</v>
      </c>
      <c r="AA551" s="42">
        <f t="shared" si="214"/>
        <v>0</v>
      </c>
      <c r="AB551" s="42">
        <f t="shared" si="215"/>
        <v>0</v>
      </c>
    </row>
    <row r="552" spans="2:28" x14ac:dyDescent="0.25">
      <c r="B552">
        <v>550</v>
      </c>
      <c r="C552" s="35">
        <f t="shared" si="209"/>
        <v>0</v>
      </c>
      <c r="D552" s="46">
        <f>IF(AB551&gt;0,ROUND(PMT(EvalSheet!$F$92/12,EvalSheet!$F$96*12,-C552),5),0)</f>
        <v>0</v>
      </c>
      <c r="E552" s="6">
        <f t="shared" si="203"/>
        <v>0</v>
      </c>
      <c r="F552" s="2">
        <f t="shared" si="192"/>
        <v>0</v>
      </c>
      <c r="G552" s="80">
        <f t="shared" si="193"/>
        <v>0</v>
      </c>
      <c r="H552" s="79">
        <f t="shared" si="194"/>
        <v>0</v>
      </c>
      <c r="I552" s="80">
        <f t="shared" si="195"/>
        <v>0</v>
      </c>
      <c r="J552" s="80">
        <f t="shared" si="196"/>
        <v>0</v>
      </c>
      <c r="K552" s="6">
        <f t="shared" si="204"/>
        <v>0</v>
      </c>
      <c r="L552" s="7">
        <v>0</v>
      </c>
      <c r="M552" s="7">
        <f t="shared" si="205"/>
        <v>0</v>
      </c>
      <c r="N552" s="7">
        <f t="shared" si="206"/>
        <v>0</v>
      </c>
      <c r="O552" s="7">
        <f t="shared" si="207"/>
        <v>0</v>
      </c>
      <c r="P552" s="7">
        <f t="shared" si="208"/>
        <v>0</v>
      </c>
      <c r="Q552" s="6">
        <f t="shared" si="210"/>
        <v>0</v>
      </c>
      <c r="R552" s="7">
        <f t="shared" si="211"/>
        <v>0</v>
      </c>
      <c r="S552" s="2">
        <f t="shared" si="197"/>
        <v>0</v>
      </c>
      <c r="T552" s="80">
        <f t="shared" si="198"/>
        <v>0</v>
      </c>
      <c r="U552" s="79">
        <f t="shared" si="199"/>
        <v>0</v>
      </c>
      <c r="V552" s="80">
        <f t="shared" si="200"/>
        <v>0</v>
      </c>
      <c r="W552" s="80">
        <f t="shared" si="201"/>
        <v>0</v>
      </c>
      <c r="X552">
        <f t="shared" si="212"/>
        <v>0</v>
      </c>
      <c r="Y552" s="35">
        <f t="shared" si="202"/>
        <v>0</v>
      </c>
      <c r="Z552" s="35">
        <f t="shared" si="213"/>
        <v>0</v>
      </c>
      <c r="AA552" s="42">
        <f t="shared" si="214"/>
        <v>0</v>
      </c>
      <c r="AB552" s="42">
        <f t="shared" si="215"/>
        <v>0</v>
      </c>
    </row>
    <row r="553" spans="2:28" x14ac:dyDescent="0.25">
      <c r="B553">
        <v>551</v>
      </c>
      <c r="C553" s="35">
        <f t="shared" si="209"/>
        <v>0</v>
      </c>
      <c r="D553" s="46">
        <f>IF(AB552&gt;0,ROUND(PMT(EvalSheet!$F$92/12,EvalSheet!$F$96*12,-C553),5),0)</f>
        <v>0</v>
      </c>
      <c r="E553" s="6">
        <f t="shared" si="203"/>
        <v>0</v>
      </c>
      <c r="F553" s="2">
        <f t="shared" si="192"/>
        <v>0</v>
      </c>
      <c r="G553" s="80">
        <f t="shared" si="193"/>
        <v>0</v>
      </c>
      <c r="H553" s="79">
        <f t="shared" si="194"/>
        <v>0</v>
      </c>
      <c r="I553" s="80">
        <f t="shared" si="195"/>
        <v>0</v>
      </c>
      <c r="J553" s="80">
        <f t="shared" si="196"/>
        <v>0</v>
      </c>
      <c r="K553" s="6">
        <f t="shared" si="204"/>
        <v>0</v>
      </c>
      <c r="L553" s="7">
        <v>0</v>
      </c>
      <c r="M553" s="7">
        <f t="shared" si="205"/>
        <v>0</v>
      </c>
      <c r="N553" s="7">
        <f t="shared" si="206"/>
        <v>0</v>
      </c>
      <c r="O553" s="7">
        <f t="shared" si="207"/>
        <v>0</v>
      </c>
      <c r="P553" s="7">
        <f t="shared" si="208"/>
        <v>0</v>
      </c>
      <c r="Q553" s="6">
        <f t="shared" si="210"/>
        <v>0</v>
      </c>
      <c r="R553" s="7">
        <f t="shared" si="211"/>
        <v>0</v>
      </c>
      <c r="S553" s="2">
        <f t="shared" si="197"/>
        <v>0</v>
      </c>
      <c r="T553" s="80">
        <f t="shared" si="198"/>
        <v>0</v>
      </c>
      <c r="U553" s="79">
        <f t="shared" si="199"/>
        <v>0</v>
      </c>
      <c r="V553" s="80">
        <f t="shared" si="200"/>
        <v>0</v>
      </c>
      <c r="W553" s="80">
        <f t="shared" si="201"/>
        <v>0</v>
      </c>
      <c r="X553">
        <f t="shared" si="212"/>
        <v>0</v>
      </c>
      <c r="Y553" s="35">
        <f t="shared" si="202"/>
        <v>0</v>
      </c>
      <c r="Z553" s="35">
        <f t="shared" si="213"/>
        <v>0</v>
      </c>
      <c r="AA553" s="42">
        <f t="shared" si="214"/>
        <v>0</v>
      </c>
      <c r="AB553" s="42">
        <f t="shared" si="215"/>
        <v>0</v>
      </c>
    </row>
    <row r="554" spans="2:28" x14ac:dyDescent="0.25">
      <c r="B554">
        <v>552</v>
      </c>
      <c r="C554" s="35">
        <f t="shared" si="209"/>
        <v>0</v>
      </c>
      <c r="D554" s="46">
        <f>IF(AB553&gt;0,ROUND(PMT(EvalSheet!$F$92/12,EvalSheet!$F$96*12,-C554),5),0)</f>
        <v>0</v>
      </c>
      <c r="E554" s="6">
        <f t="shared" si="203"/>
        <v>0</v>
      </c>
      <c r="F554" s="2">
        <f t="shared" si="192"/>
        <v>0</v>
      </c>
      <c r="G554" s="80">
        <f t="shared" si="193"/>
        <v>0</v>
      </c>
      <c r="H554" s="79">
        <f t="shared" si="194"/>
        <v>0</v>
      </c>
      <c r="I554" s="80">
        <f t="shared" si="195"/>
        <v>0</v>
      </c>
      <c r="J554" s="80">
        <f t="shared" si="196"/>
        <v>0</v>
      </c>
      <c r="K554" s="6">
        <f t="shared" si="204"/>
        <v>0</v>
      </c>
      <c r="L554" s="7">
        <v>0</v>
      </c>
      <c r="M554" s="7">
        <f t="shared" si="205"/>
        <v>0</v>
      </c>
      <c r="N554" s="7">
        <f t="shared" si="206"/>
        <v>0</v>
      </c>
      <c r="O554" s="7">
        <f t="shared" si="207"/>
        <v>0</v>
      </c>
      <c r="P554" s="7">
        <f t="shared" si="208"/>
        <v>0</v>
      </c>
      <c r="Q554" s="6">
        <f t="shared" si="210"/>
        <v>0</v>
      </c>
      <c r="R554" s="7">
        <f t="shared" si="211"/>
        <v>0</v>
      </c>
      <c r="S554" s="2">
        <f t="shared" si="197"/>
        <v>0</v>
      </c>
      <c r="T554" s="80">
        <f t="shared" si="198"/>
        <v>0</v>
      </c>
      <c r="U554" s="79">
        <f t="shared" si="199"/>
        <v>0</v>
      </c>
      <c r="V554" s="80">
        <f t="shared" si="200"/>
        <v>0</v>
      </c>
      <c r="W554" s="80">
        <f t="shared" si="201"/>
        <v>0</v>
      </c>
      <c r="X554">
        <f t="shared" si="212"/>
        <v>0</v>
      </c>
      <c r="Y554" s="35">
        <f t="shared" si="202"/>
        <v>0</v>
      </c>
      <c r="Z554" s="35">
        <f t="shared" si="213"/>
        <v>0</v>
      </c>
      <c r="AA554" s="42">
        <f t="shared" si="214"/>
        <v>0</v>
      </c>
      <c r="AB554" s="42">
        <f t="shared" si="215"/>
        <v>0</v>
      </c>
    </row>
    <row r="555" spans="2:28" x14ac:dyDescent="0.25">
      <c r="B555">
        <v>553</v>
      </c>
      <c r="C555" s="35">
        <f t="shared" si="209"/>
        <v>0</v>
      </c>
      <c r="D555" s="46">
        <f>IF(AB554&gt;0,ROUND(PMT(EvalSheet!$F$92/12,EvalSheet!$F$96*12,-C555),5),0)</f>
        <v>0</v>
      </c>
      <c r="E555" s="6">
        <f t="shared" si="203"/>
        <v>0</v>
      </c>
      <c r="F555" s="2">
        <f t="shared" si="192"/>
        <v>0</v>
      </c>
      <c r="G555" s="80">
        <f t="shared" si="193"/>
        <v>0</v>
      </c>
      <c r="H555" s="79">
        <f t="shared" si="194"/>
        <v>0</v>
      </c>
      <c r="I555" s="80">
        <f t="shared" si="195"/>
        <v>0</v>
      </c>
      <c r="J555" s="80">
        <f t="shared" si="196"/>
        <v>0</v>
      </c>
      <c r="K555" s="6">
        <f t="shared" si="204"/>
        <v>0</v>
      </c>
      <c r="L555" s="7">
        <v>0</v>
      </c>
      <c r="M555" s="7">
        <f t="shared" si="205"/>
        <v>0</v>
      </c>
      <c r="N555" s="7">
        <f t="shared" si="206"/>
        <v>0</v>
      </c>
      <c r="O555" s="7">
        <f t="shared" si="207"/>
        <v>0</v>
      </c>
      <c r="P555" s="7">
        <f t="shared" si="208"/>
        <v>0</v>
      </c>
      <c r="Q555" s="6">
        <f t="shared" si="210"/>
        <v>0</v>
      </c>
      <c r="R555" s="7">
        <f t="shared" si="211"/>
        <v>0</v>
      </c>
      <c r="S555" s="2">
        <f t="shared" si="197"/>
        <v>0</v>
      </c>
      <c r="T555" s="80">
        <f t="shared" si="198"/>
        <v>0</v>
      </c>
      <c r="U555" s="79">
        <f t="shared" si="199"/>
        <v>0</v>
      </c>
      <c r="V555" s="80">
        <f t="shared" si="200"/>
        <v>0</v>
      </c>
      <c r="W555" s="80">
        <f t="shared" si="201"/>
        <v>0</v>
      </c>
      <c r="X555">
        <f t="shared" si="212"/>
        <v>0</v>
      </c>
      <c r="Y555" s="35">
        <f t="shared" si="202"/>
        <v>0</v>
      </c>
      <c r="Z555" s="35">
        <f t="shared" si="213"/>
        <v>0</v>
      </c>
      <c r="AA555" s="42">
        <f t="shared" si="214"/>
        <v>0</v>
      </c>
      <c r="AB555" s="42">
        <f t="shared" si="215"/>
        <v>0</v>
      </c>
    </row>
    <row r="556" spans="2:28" x14ac:dyDescent="0.25">
      <c r="B556">
        <v>554</v>
      </c>
      <c r="C556" s="35">
        <f t="shared" si="209"/>
        <v>0</v>
      </c>
      <c r="D556" s="46">
        <f>IF(AB555&gt;0,ROUND(PMT(EvalSheet!$F$92/12,EvalSheet!$F$96*12,-C556),5),0)</f>
        <v>0</v>
      </c>
      <c r="E556" s="6">
        <f t="shared" si="203"/>
        <v>0</v>
      </c>
      <c r="F556" s="2">
        <f t="shared" si="192"/>
        <v>0</v>
      </c>
      <c r="G556" s="80">
        <f t="shared" si="193"/>
        <v>0</v>
      </c>
      <c r="H556" s="79">
        <f t="shared" si="194"/>
        <v>0</v>
      </c>
      <c r="I556" s="80">
        <f t="shared" si="195"/>
        <v>0</v>
      </c>
      <c r="J556" s="80">
        <f t="shared" si="196"/>
        <v>0</v>
      </c>
      <c r="K556" s="6">
        <f t="shared" si="204"/>
        <v>0</v>
      </c>
      <c r="L556" s="7">
        <v>0</v>
      </c>
      <c r="M556" s="7">
        <f t="shared" si="205"/>
        <v>0</v>
      </c>
      <c r="N556" s="7">
        <f t="shared" si="206"/>
        <v>0</v>
      </c>
      <c r="O556" s="7">
        <f t="shared" si="207"/>
        <v>0</v>
      </c>
      <c r="P556" s="7">
        <f t="shared" si="208"/>
        <v>0</v>
      </c>
      <c r="Q556" s="6">
        <f t="shared" si="210"/>
        <v>0</v>
      </c>
      <c r="R556" s="7">
        <f t="shared" si="211"/>
        <v>0</v>
      </c>
      <c r="S556" s="2">
        <f t="shared" si="197"/>
        <v>0</v>
      </c>
      <c r="T556" s="80">
        <f t="shared" si="198"/>
        <v>0</v>
      </c>
      <c r="U556" s="79">
        <f t="shared" si="199"/>
        <v>0</v>
      </c>
      <c r="V556" s="80">
        <f t="shared" si="200"/>
        <v>0</v>
      </c>
      <c r="W556" s="80">
        <f t="shared" si="201"/>
        <v>0</v>
      </c>
      <c r="X556">
        <f t="shared" si="212"/>
        <v>0</v>
      </c>
      <c r="Y556" s="35">
        <f t="shared" si="202"/>
        <v>0</v>
      </c>
      <c r="Z556" s="35">
        <f t="shared" si="213"/>
        <v>0</v>
      </c>
      <c r="AA556" s="42">
        <f t="shared" si="214"/>
        <v>0</v>
      </c>
      <c r="AB556" s="42">
        <f t="shared" si="215"/>
        <v>0</v>
      </c>
    </row>
    <row r="557" spans="2:28" x14ac:dyDescent="0.25">
      <c r="B557">
        <v>555</v>
      </c>
      <c r="C557" s="35">
        <f t="shared" si="209"/>
        <v>0</v>
      </c>
      <c r="D557" s="46">
        <f>IF(AB556&gt;0,ROUND(PMT(EvalSheet!$F$92/12,EvalSheet!$F$96*12,-C557),5),0)</f>
        <v>0</v>
      </c>
      <c r="E557" s="6">
        <f t="shared" si="203"/>
        <v>0</v>
      </c>
      <c r="F557" s="2">
        <f t="shared" si="192"/>
        <v>0</v>
      </c>
      <c r="G557" s="80">
        <f t="shared" si="193"/>
        <v>0</v>
      </c>
      <c r="H557" s="79">
        <f t="shared" si="194"/>
        <v>0</v>
      </c>
      <c r="I557" s="80">
        <f t="shared" si="195"/>
        <v>0</v>
      </c>
      <c r="J557" s="80">
        <f t="shared" si="196"/>
        <v>0</v>
      </c>
      <c r="K557" s="6">
        <f t="shared" si="204"/>
        <v>0</v>
      </c>
      <c r="L557" s="7">
        <v>0</v>
      </c>
      <c r="M557" s="7">
        <f t="shared" si="205"/>
        <v>0</v>
      </c>
      <c r="N557" s="7">
        <f t="shared" si="206"/>
        <v>0</v>
      </c>
      <c r="O557" s="7">
        <f t="shared" si="207"/>
        <v>0</v>
      </c>
      <c r="P557" s="7">
        <f t="shared" si="208"/>
        <v>0</v>
      </c>
      <c r="Q557" s="6">
        <f t="shared" si="210"/>
        <v>0</v>
      </c>
      <c r="R557" s="7">
        <f t="shared" si="211"/>
        <v>0</v>
      </c>
      <c r="S557" s="2">
        <f t="shared" si="197"/>
        <v>0</v>
      </c>
      <c r="T557" s="80">
        <f t="shared" si="198"/>
        <v>0</v>
      </c>
      <c r="U557" s="79">
        <f t="shared" si="199"/>
        <v>0</v>
      </c>
      <c r="V557" s="80">
        <f t="shared" si="200"/>
        <v>0</v>
      </c>
      <c r="W557" s="80">
        <f t="shared" si="201"/>
        <v>0</v>
      </c>
      <c r="X557">
        <f t="shared" si="212"/>
        <v>0</v>
      </c>
      <c r="Y557" s="35">
        <f t="shared" si="202"/>
        <v>0</v>
      </c>
      <c r="Z557" s="35">
        <f t="shared" si="213"/>
        <v>0</v>
      </c>
      <c r="AA557" s="42">
        <f t="shared" si="214"/>
        <v>0</v>
      </c>
      <c r="AB557" s="42">
        <f t="shared" si="215"/>
        <v>0</v>
      </c>
    </row>
    <row r="558" spans="2:28" x14ac:dyDescent="0.25">
      <c r="B558">
        <v>556</v>
      </c>
      <c r="C558" s="35">
        <f t="shared" si="209"/>
        <v>0</v>
      </c>
      <c r="D558" s="46">
        <f>IF(AB557&gt;0,ROUND(PMT(EvalSheet!$F$92/12,EvalSheet!$F$96*12,-C558),5),0)</f>
        <v>0</v>
      </c>
      <c r="E558" s="6">
        <f t="shared" si="203"/>
        <v>0</v>
      </c>
      <c r="F558" s="2">
        <f t="shared" si="192"/>
        <v>0</v>
      </c>
      <c r="G558" s="80">
        <f t="shared" si="193"/>
        <v>0</v>
      </c>
      <c r="H558" s="79">
        <f t="shared" si="194"/>
        <v>0</v>
      </c>
      <c r="I558" s="80">
        <f t="shared" si="195"/>
        <v>0</v>
      </c>
      <c r="J558" s="80">
        <f t="shared" si="196"/>
        <v>0</v>
      </c>
      <c r="K558" s="6">
        <f t="shared" si="204"/>
        <v>0</v>
      </c>
      <c r="L558" s="7">
        <v>0</v>
      </c>
      <c r="M558" s="7">
        <f t="shared" si="205"/>
        <v>0</v>
      </c>
      <c r="N558" s="7">
        <f t="shared" si="206"/>
        <v>0</v>
      </c>
      <c r="O558" s="7">
        <f t="shared" si="207"/>
        <v>0</v>
      </c>
      <c r="P558" s="7">
        <f t="shared" si="208"/>
        <v>0</v>
      </c>
      <c r="Q558" s="6">
        <f t="shared" si="210"/>
        <v>0</v>
      </c>
      <c r="R558" s="7">
        <f t="shared" si="211"/>
        <v>0</v>
      </c>
      <c r="S558" s="2">
        <f t="shared" si="197"/>
        <v>0</v>
      </c>
      <c r="T558" s="80">
        <f t="shared" si="198"/>
        <v>0</v>
      </c>
      <c r="U558" s="79">
        <f t="shared" si="199"/>
        <v>0</v>
      </c>
      <c r="V558" s="80">
        <f t="shared" si="200"/>
        <v>0</v>
      </c>
      <c r="W558" s="80">
        <f t="shared" si="201"/>
        <v>0</v>
      </c>
      <c r="X558">
        <f t="shared" si="212"/>
        <v>0</v>
      </c>
      <c r="Y558" s="35">
        <f t="shared" si="202"/>
        <v>0</v>
      </c>
      <c r="Z558" s="35">
        <f t="shared" si="213"/>
        <v>0</v>
      </c>
      <c r="AA558" s="42">
        <f t="shared" si="214"/>
        <v>0</v>
      </c>
      <c r="AB558" s="42">
        <f t="shared" si="215"/>
        <v>0</v>
      </c>
    </row>
    <row r="559" spans="2:28" x14ac:dyDescent="0.25">
      <c r="B559">
        <v>557</v>
      </c>
      <c r="C559" s="35">
        <f t="shared" si="209"/>
        <v>0</v>
      </c>
      <c r="D559" s="46">
        <f>IF(AB558&gt;0,ROUND(PMT(EvalSheet!$F$92/12,EvalSheet!$F$96*12,-C559),5),0)</f>
        <v>0</v>
      </c>
      <c r="E559" s="6">
        <f t="shared" si="203"/>
        <v>0</v>
      </c>
      <c r="F559" s="2">
        <f t="shared" si="192"/>
        <v>0</v>
      </c>
      <c r="G559" s="80">
        <f t="shared" si="193"/>
        <v>0</v>
      </c>
      <c r="H559" s="79">
        <f t="shared" si="194"/>
        <v>0</v>
      </c>
      <c r="I559" s="80">
        <f t="shared" si="195"/>
        <v>0</v>
      </c>
      <c r="J559" s="80">
        <f t="shared" si="196"/>
        <v>0</v>
      </c>
      <c r="K559" s="6">
        <f t="shared" si="204"/>
        <v>0</v>
      </c>
      <c r="L559" s="7">
        <v>0</v>
      </c>
      <c r="M559" s="7">
        <f t="shared" si="205"/>
        <v>0</v>
      </c>
      <c r="N559" s="7">
        <f t="shared" si="206"/>
        <v>0</v>
      </c>
      <c r="O559" s="7">
        <f t="shared" si="207"/>
        <v>0</v>
      </c>
      <c r="P559" s="7">
        <f t="shared" si="208"/>
        <v>0</v>
      </c>
      <c r="Q559" s="6">
        <f t="shared" si="210"/>
        <v>0</v>
      </c>
      <c r="R559" s="7">
        <f t="shared" si="211"/>
        <v>0</v>
      </c>
      <c r="S559" s="2">
        <f t="shared" si="197"/>
        <v>0</v>
      </c>
      <c r="T559" s="80">
        <f t="shared" si="198"/>
        <v>0</v>
      </c>
      <c r="U559" s="79">
        <f t="shared" si="199"/>
        <v>0</v>
      </c>
      <c r="V559" s="80">
        <f t="shared" si="200"/>
        <v>0</v>
      </c>
      <c r="W559" s="80">
        <f t="shared" si="201"/>
        <v>0</v>
      </c>
      <c r="X559">
        <f t="shared" si="212"/>
        <v>0</v>
      </c>
      <c r="Y559" s="35">
        <f t="shared" si="202"/>
        <v>0</v>
      </c>
      <c r="Z559" s="35">
        <f t="shared" si="213"/>
        <v>0</v>
      </c>
      <c r="AA559" s="42">
        <f t="shared" si="214"/>
        <v>0</v>
      </c>
      <c r="AB559" s="42">
        <f t="shared" si="215"/>
        <v>0</v>
      </c>
    </row>
    <row r="560" spans="2:28" x14ac:dyDescent="0.25">
      <c r="B560">
        <v>558</v>
      </c>
      <c r="C560" s="35">
        <f t="shared" si="209"/>
        <v>0</v>
      </c>
      <c r="D560" s="46">
        <f>IF(AB559&gt;0,ROUND(PMT(EvalSheet!$F$92/12,EvalSheet!$F$96*12,-C560),5),0)</f>
        <v>0</v>
      </c>
      <c r="E560" s="6">
        <f t="shared" si="203"/>
        <v>0</v>
      </c>
      <c r="F560" s="2">
        <f t="shared" si="192"/>
        <v>0</v>
      </c>
      <c r="G560" s="80">
        <f t="shared" si="193"/>
        <v>0</v>
      </c>
      <c r="H560" s="79">
        <f t="shared" si="194"/>
        <v>0</v>
      </c>
      <c r="I560" s="80">
        <f t="shared" si="195"/>
        <v>0</v>
      </c>
      <c r="J560" s="80">
        <f t="shared" si="196"/>
        <v>0</v>
      </c>
      <c r="K560" s="6">
        <f t="shared" si="204"/>
        <v>0</v>
      </c>
      <c r="L560" s="7">
        <v>0</v>
      </c>
      <c r="M560" s="7">
        <f t="shared" si="205"/>
        <v>0</v>
      </c>
      <c r="N560" s="7">
        <f t="shared" si="206"/>
        <v>0</v>
      </c>
      <c r="O560" s="7">
        <f t="shared" si="207"/>
        <v>0</v>
      </c>
      <c r="P560" s="7">
        <f t="shared" si="208"/>
        <v>0</v>
      </c>
      <c r="Q560" s="6">
        <f t="shared" si="210"/>
        <v>0</v>
      </c>
      <c r="R560" s="7">
        <f t="shared" si="211"/>
        <v>0</v>
      </c>
      <c r="S560" s="2">
        <f t="shared" si="197"/>
        <v>0</v>
      </c>
      <c r="T560" s="80">
        <f t="shared" si="198"/>
        <v>0</v>
      </c>
      <c r="U560" s="79">
        <f t="shared" si="199"/>
        <v>0</v>
      </c>
      <c r="V560" s="80">
        <f t="shared" si="200"/>
        <v>0</v>
      </c>
      <c r="W560" s="80">
        <f t="shared" si="201"/>
        <v>0</v>
      </c>
      <c r="X560">
        <f t="shared" si="212"/>
        <v>0</v>
      </c>
      <c r="Y560" s="35">
        <f t="shared" si="202"/>
        <v>0</v>
      </c>
      <c r="Z560" s="35">
        <f t="shared" si="213"/>
        <v>0</v>
      </c>
      <c r="AA560" s="42">
        <f t="shared" si="214"/>
        <v>0</v>
      </c>
      <c r="AB560" s="42">
        <f t="shared" si="215"/>
        <v>0</v>
      </c>
    </row>
    <row r="561" spans="2:28" x14ac:dyDescent="0.25">
      <c r="B561">
        <v>559</v>
      </c>
      <c r="C561" s="35">
        <f t="shared" si="209"/>
        <v>0</v>
      </c>
      <c r="D561" s="46">
        <f>IF(AB560&gt;0,ROUND(PMT(EvalSheet!$F$92/12,EvalSheet!$F$96*12,-C561),5),0)</f>
        <v>0</v>
      </c>
      <c r="E561" s="6">
        <f t="shared" si="203"/>
        <v>0</v>
      </c>
      <c r="F561" s="2">
        <f t="shared" si="192"/>
        <v>0</v>
      </c>
      <c r="G561" s="80">
        <f t="shared" si="193"/>
        <v>0</v>
      </c>
      <c r="H561" s="79">
        <f t="shared" si="194"/>
        <v>0</v>
      </c>
      <c r="I561" s="80">
        <f t="shared" si="195"/>
        <v>0</v>
      </c>
      <c r="J561" s="80">
        <f t="shared" si="196"/>
        <v>0</v>
      </c>
      <c r="K561" s="6">
        <f t="shared" si="204"/>
        <v>0</v>
      </c>
      <c r="L561" s="7">
        <v>0</v>
      </c>
      <c r="M561" s="7">
        <f t="shared" si="205"/>
        <v>0</v>
      </c>
      <c r="N561" s="7">
        <f t="shared" si="206"/>
        <v>0</v>
      </c>
      <c r="O561" s="7">
        <f t="shared" si="207"/>
        <v>0</v>
      </c>
      <c r="P561" s="7">
        <f t="shared" si="208"/>
        <v>0</v>
      </c>
      <c r="Q561" s="6">
        <f t="shared" si="210"/>
        <v>0</v>
      </c>
      <c r="R561" s="7">
        <f t="shared" si="211"/>
        <v>0</v>
      </c>
      <c r="S561" s="2">
        <f t="shared" si="197"/>
        <v>0</v>
      </c>
      <c r="T561" s="80">
        <f t="shared" si="198"/>
        <v>0</v>
      </c>
      <c r="U561" s="79">
        <f t="shared" si="199"/>
        <v>0</v>
      </c>
      <c r="V561" s="80">
        <f t="shared" si="200"/>
        <v>0</v>
      </c>
      <c r="W561" s="80">
        <f t="shared" si="201"/>
        <v>0</v>
      </c>
      <c r="X561">
        <f t="shared" si="212"/>
        <v>0</v>
      </c>
      <c r="Y561" s="35">
        <f t="shared" si="202"/>
        <v>0</v>
      </c>
      <c r="Z561" s="35">
        <f t="shared" si="213"/>
        <v>0</v>
      </c>
      <c r="AA561" s="42">
        <f t="shared" si="214"/>
        <v>0</v>
      </c>
      <c r="AB561" s="42">
        <f t="shared" si="215"/>
        <v>0</v>
      </c>
    </row>
    <row r="562" spans="2:28" x14ac:dyDescent="0.25">
      <c r="B562">
        <v>560</v>
      </c>
      <c r="C562" s="35">
        <f t="shared" si="209"/>
        <v>0</v>
      </c>
      <c r="D562" s="46">
        <f>IF(AB561&gt;0,ROUND(PMT(EvalSheet!$F$92/12,EvalSheet!$F$96*12,-C562),5),0)</f>
        <v>0</v>
      </c>
      <c r="E562" s="6">
        <f t="shared" si="203"/>
        <v>0</v>
      </c>
      <c r="F562" s="2">
        <f t="shared" si="192"/>
        <v>0</v>
      </c>
      <c r="G562" s="80">
        <f t="shared" si="193"/>
        <v>0</v>
      </c>
      <c r="H562" s="79">
        <f t="shared" si="194"/>
        <v>0</v>
      </c>
      <c r="I562" s="80">
        <f t="shared" si="195"/>
        <v>0</v>
      </c>
      <c r="J562" s="80">
        <f t="shared" si="196"/>
        <v>0</v>
      </c>
      <c r="K562" s="6">
        <f t="shared" si="204"/>
        <v>0</v>
      </c>
      <c r="L562" s="7">
        <v>0</v>
      </c>
      <c r="M562" s="7">
        <f t="shared" si="205"/>
        <v>0</v>
      </c>
      <c r="N562" s="7">
        <f t="shared" si="206"/>
        <v>0</v>
      </c>
      <c r="O562" s="7">
        <f t="shared" si="207"/>
        <v>0</v>
      </c>
      <c r="P562" s="7">
        <f t="shared" si="208"/>
        <v>0</v>
      </c>
      <c r="Q562" s="6">
        <f t="shared" si="210"/>
        <v>0</v>
      </c>
      <c r="R562" s="7">
        <f t="shared" si="211"/>
        <v>0</v>
      </c>
      <c r="S562" s="2">
        <f t="shared" si="197"/>
        <v>0</v>
      </c>
      <c r="T562" s="80">
        <f t="shared" si="198"/>
        <v>0</v>
      </c>
      <c r="U562" s="79">
        <f t="shared" si="199"/>
        <v>0</v>
      </c>
      <c r="V562" s="80">
        <f t="shared" si="200"/>
        <v>0</v>
      </c>
      <c r="W562" s="80">
        <f t="shared" si="201"/>
        <v>0</v>
      </c>
      <c r="X562">
        <f t="shared" si="212"/>
        <v>0</v>
      </c>
      <c r="Y562" s="35">
        <f t="shared" si="202"/>
        <v>0</v>
      </c>
      <c r="Z562" s="35">
        <f t="shared" si="213"/>
        <v>0</v>
      </c>
      <c r="AA562" s="42">
        <f t="shared" si="214"/>
        <v>0</v>
      </c>
      <c r="AB562" s="42">
        <f t="shared" si="215"/>
        <v>0</v>
      </c>
    </row>
    <row r="563" spans="2:28" x14ac:dyDescent="0.25">
      <c r="B563">
        <v>561</v>
      </c>
      <c r="C563" s="35">
        <f t="shared" si="209"/>
        <v>0</v>
      </c>
      <c r="D563" s="46">
        <f>IF(AB562&gt;0,ROUND(PMT(EvalSheet!$F$92/12,EvalSheet!$F$96*12,-C563),5),0)</f>
        <v>0</v>
      </c>
      <c r="E563" s="6">
        <f t="shared" si="203"/>
        <v>0</v>
      </c>
      <c r="F563" s="2">
        <f t="shared" si="192"/>
        <v>0</v>
      </c>
      <c r="G563" s="80">
        <f t="shared" si="193"/>
        <v>0</v>
      </c>
      <c r="H563" s="79">
        <f t="shared" si="194"/>
        <v>0</v>
      </c>
      <c r="I563" s="80">
        <f t="shared" si="195"/>
        <v>0</v>
      </c>
      <c r="J563" s="80">
        <f t="shared" si="196"/>
        <v>0</v>
      </c>
      <c r="K563" s="6">
        <f t="shared" si="204"/>
        <v>0</v>
      </c>
      <c r="L563" s="7">
        <v>0</v>
      </c>
      <c r="M563" s="7">
        <f t="shared" si="205"/>
        <v>0</v>
      </c>
      <c r="N563" s="7">
        <f t="shared" si="206"/>
        <v>0</v>
      </c>
      <c r="O563" s="7">
        <f t="shared" si="207"/>
        <v>0</v>
      </c>
      <c r="P563" s="7">
        <f t="shared" si="208"/>
        <v>0</v>
      </c>
      <c r="Q563" s="6">
        <f t="shared" si="210"/>
        <v>0</v>
      </c>
      <c r="R563" s="7">
        <f t="shared" si="211"/>
        <v>0</v>
      </c>
      <c r="S563" s="2">
        <f t="shared" si="197"/>
        <v>0</v>
      </c>
      <c r="T563" s="80">
        <f t="shared" si="198"/>
        <v>0</v>
      </c>
      <c r="U563" s="79">
        <f t="shared" si="199"/>
        <v>0</v>
      </c>
      <c r="V563" s="80">
        <f t="shared" si="200"/>
        <v>0</v>
      </c>
      <c r="W563" s="80">
        <f t="shared" si="201"/>
        <v>0</v>
      </c>
      <c r="X563">
        <f t="shared" si="212"/>
        <v>0</v>
      </c>
      <c r="Y563" s="35">
        <f t="shared" si="202"/>
        <v>0</v>
      </c>
      <c r="Z563" s="35">
        <f t="shared" si="213"/>
        <v>0</v>
      </c>
      <c r="AA563" s="42">
        <f t="shared" si="214"/>
        <v>0</v>
      </c>
      <c r="AB563" s="42">
        <f t="shared" si="215"/>
        <v>0</v>
      </c>
    </row>
    <row r="564" spans="2:28" x14ac:dyDescent="0.25">
      <c r="B564">
        <v>562</v>
      </c>
      <c r="C564" s="35">
        <f t="shared" si="209"/>
        <v>0</v>
      </c>
      <c r="D564" s="46">
        <f>IF(AB563&gt;0,ROUND(PMT(EvalSheet!$F$92/12,EvalSheet!$F$96*12,-C564),5),0)</f>
        <v>0</v>
      </c>
      <c r="E564" s="6">
        <f t="shared" si="203"/>
        <v>0</v>
      </c>
      <c r="F564" s="2">
        <f t="shared" si="192"/>
        <v>0</v>
      </c>
      <c r="G564" s="80">
        <f t="shared" si="193"/>
        <v>0</v>
      </c>
      <c r="H564" s="79">
        <f t="shared" si="194"/>
        <v>0</v>
      </c>
      <c r="I564" s="80">
        <f t="shared" si="195"/>
        <v>0</v>
      </c>
      <c r="J564" s="80">
        <f t="shared" si="196"/>
        <v>0</v>
      </c>
      <c r="K564" s="6">
        <f t="shared" si="204"/>
        <v>0</v>
      </c>
      <c r="L564" s="7">
        <v>0</v>
      </c>
      <c r="M564" s="7">
        <f t="shared" si="205"/>
        <v>0</v>
      </c>
      <c r="N564" s="7">
        <f t="shared" si="206"/>
        <v>0</v>
      </c>
      <c r="O564" s="7">
        <f t="shared" si="207"/>
        <v>0</v>
      </c>
      <c r="P564" s="7">
        <f t="shared" si="208"/>
        <v>0</v>
      </c>
      <c r="Q564" s="6">
        <f t="shared" si="210"/>
        <v>0</v>
      </c>
      <c r="R564" s="7">
        <f t="shared" si="211"/>
        <v>0</v>
      </c>
      <c r="S564" s="2">
        <f t="shared" si="197"/>
        <v>0</v>
      </c>
      <c r="T564" s="80">
        <f t="shared" si="198"/>
        <v>0</v>
      </c>
      <c r="U564" s="79">
        <f t="shared" si="199"/>
        <v>0</v>
      </c>
      <c r="V564" s="80">
        <f t="shared" si="200"/>
        <v>0</v>
      </c>
      <c r="W564" s="80">
        <f t="shared" si="201"/>
        <v>0</v>
      </c>
      <c r="X564">
        <f t="shared" si="212"/>
        <v>0</v>
      </c>
      <c r="Y564" s="35">
        <f t="shared" si="202"/>
        <v>0</v>
      </c>
      <c r="Z564" s="35">
        <f t="shared" si="213"/>
        <v>0</v>
      </c>
      <c r="AA564" s="42">
        <f t="shared" si="214"/>
        <v>0</v>
      </c>
      <c r="AB564" s="42">
        <f t="shared" si="215"/>
        <v>0</v>
      </c>
    </row>
    <row r="565" spans="2:28" x14ac:dyDescent="0.25">
      <c r="B565">
        <v>563</v>
      </c>
      <c r="C565" s="35">
        <f t="shared" si="209"/>
        <v>0</v>
      </c>
      <c r="D565" s="46">
        <f>IF(AB564&gt;0,ROUND(PMT(EvalSheet!$F$92/12,EvalSheet!$F$96*12,-C565),5),0)</f>
        <v>0</v>
      </c>
      <c r="E565" s="6">
        <f t="shared" si="203"/>
        <v>0</v>
      </c>
      <c r="F565" s="2">
        <f t="shared" si="192"/>
        <v>0</v>
      </c>
      <c r="G565" s="80">
        <f t="shared" si="193"/>
        <v>0</v>
      </c>
      <c r="H565" s="79">
        <f t="shared" si="194"/>
        <v>0</v>
      </c>
      <c r="I565" s="80">
        <f t="shared" si="195"/>
        <v>0</v>
      </c>
      <c r="J565" s="80">
        <f t="shared" si="196"/>
        <v>0</v>
      </c>
      <c r="K565" s="6">
        <f t="shared" si="204"/>
        <v>0</v>
      </c>
      <c r="L565" s="7">
        <v>0</v>
      </c>
      <c r="M565" s="7">
        <f t="shared" si="205"/>
        <v>0</v>
      </c>
      <c r="N565" s="7">
        <f t="shared" si="206"/>
        <v>0</v>
      </c>
      <c r="O565" s="7">
        <f t="shared" si="207"/>
        <v>0</v>
      </c>
      <c r="P565" s="7">
        <f t="shared" si="208"/>
        <v>0</v>
      </c>
      <c r="Q565" s="6">
        <f t="shared" si="210"/>
        <v>0</v>
      </c>
      <c r="R565" s="7">
        <f t="shared" si="211"/>
        <v>0</v>
      </c>
      <c r="S565" s="2">
        <f t="shared" si="197"/>
        <v>0</v>
      </c>
      <c r="T565" s="80">
        <f t="shared" si="198"/>
        <v>0</v>
      </c>
      <c r="U565" s="79">
        <f t="shared" si="199"/>
        <v>0</v>
      </c>
      <c r="V565" s="80">
        <f t="shared" si="200"/>
        <v>0</v>
      </c>
      <c r="W565" s="80">
        <f t="shared" si="201"/>
        <v>0</v>
      </c>
      <c r="X565">
        <f t="shared" si="212"/>
        <v>0</v>
      </c>
      <c r="Y565" s="35">
        <f t="shared" si="202"/>
        <v>0</v>
      </c>
      <c r="Z565" s="35">
        <f t="shared" si="213"/>
        <v>0</v>
      </c>
      <c r="AA565" s="42">
        <f t="shared" si="214"/>
        <v>0</v>
      </c>
      <c r="AB565" s="42">
        <f t="shared" si="215"/>
        <v>0</v>
      </c>
    </row>
    <row r="566" spans="2:28" x14ac:dyDescent="0.25">
      <c r="B566">
        <v>564</v>
      </c>
      <c r="C566" s="35">
        <f t="shared" si="209"/>
        <v>0</v>
      </c>
      <c r="D566" s="46">
        <f>IF(AB565&gt;0,ROUND(PMT(EvalSheet!$F$92/12,EvalSheet!$F$96*12,-C566),5),0)</f>
        <v>0</v>
      </c>
      <c r="E566" s="6">
        <f t="shared" si="203"/>
        <v>0</v>
      </c>
      <c r="F566" s="2">
        <f t="shared" si="192"/>
        <v>0</v>
      </c>
      <c r="G566" s="80">
        <f t="shared" si="193"/>
        <v>0</v>
      </c>
      <c r="H566" s="79">
        <f t="shared" si="194"/>
        <v>0</v>
      </c>
      <c r="I566" s="80">
        <f t="shared" si="195"/>
        <v>0</v>
      </c>
      <c r="J566" s="80">
        <f t="shared" si="196"/>
        <v>0</v>
      </c>
      <c r="K566" s="6">
        <f t="shared" si="204"/>
        <v>0</v>
      </c>
      <c r="L566" s="7">
        <v>0</v>
      </c>
      <c r="M566" s="7">
        <f t="shared" si="205"/>
        <v>0</v>
      </c>
      <c r="N566" s="7">
        <f t="shared" si="206"/>
        <v>0</v>
      </c>
      <c r="O566" s="7">
        <f t="shared" si="207"/>
        <v>0</v>
      </c>
      <c r="P566" s="7">
        <f t="shared" si="208"/>
        <v>0</v>
      </c>
      <c r="Q566" s="6">
        <f t="shared" si="210"/>
        <v>0</v>
      </c>
      <c r="R566" s="7">
        <f t="shared" si="211"/>
        <v>0</v>
      </c>
      <c r="S566" s="2">
        <f t="shared" si="197"/>
        <v>0</v>
      </c>
      <c r="T566" s="80">
        <f t="shared" si="198"/>
        <v>0</v>
      </c>
      <c r="U566" s="79">
        <f t="shared" si="199"/>
        <v>0</v>
      </c>
      <c r="V566" s="80">
        <f t="shared" si="200"/>
        <v>0</v>
      </c>
      <c r="W566" s="80">
        <f t="shared" si="201"/>
        <v>0</v>
      </c>
      <c r="X566">
        <f t="shared" si="212"/>
        <v>0</v>
      </c>
      <c r="Y566" s="35">
        <f t="shared" si="202"/>
        <v>0</v>
      </c>
      <c r="Z566" s="35">
        <f t="shared" si="213"/>
        <v>0</v>
      </c>
      <c r="AA566" s="42">
        <f t="shared" si="214"/>
        <v>0</v>
      </c>
      <c r="AB566" s="42">
        <f t="shared" si="215"/>
        <v>0</v>
      </c>
    </row>
    <row r="567" spans="2:28" x14ac:dyDescent="0.25">
      <c r="B567">
        <v>565</v>
      </c>
      <c r="C567" s="35">
        <f t="shared" si="209"/>
        <v>0</v>
      </c>
      <c r="D567" s="46">
        <f>IF(AB566&gt;0,ROUND(PMT(EvalSheet!$F$92/12,EvalSheet!$F$96*12,-C567),5),0)</f>
        <v>0</v>
      </c>
      <c r="E567" s="6">
        <f t="shared" si="203"/>
        <v>0</v>
      </c>
      <c r="F567" s="2">
        <f t="shared" si="192"/>
        <v>0</v>
      </c>
      <c r="G567" s="80">
        <f t="shared" si="193"/>
        <v>0</v>
      </c>
      <c r="H567" s="79">
        <f t="shared" si="194"/>
        <v>0</v>
      </c>
      <c r="I567" s="80">
        <f t="shared" si="195"/>
        <v>0</v>
      </c>
      <c r="J567" s="80">
        <f t="shared" si="196"/>
        <v>0</v>
      </c>
      <c r="K567" s="6">
        <f t="shared" si="204"/>
        <v>0</v>
      </c>
      <c r="L567" s="7">
        <v>0</v>
      </c>
      <c r="M567" s="7">
        <f t="shared" si="205"/>
        <v>0</v>
      </c>
      <c r="N567" s="7">
        <f t="shared" si="206"/>
        <v>0</v>
      </c>
      <c r="O567" s="7">
        <f t="shared" si="207"/>
        <v>0</v>
      </c>
      <c r="P567" s="7">
        <f t="shared" si="208"/>
        <v>0</v>
      </c>
      <c r="Q567" s="6">
        <f t="shared" si="210"/>
        <v>0</v>
      </c>
      <c r="R567" s="7">
        <f t="shared" si="211"/>
        <v>0</v>
      </c>
      <c r="S567" s="2">
        <f t="shared" si="197"/>
        <v>0</v>
      </c>
      <c r="T567" s="80">
        <f t="shared" si="198"/>
        <v>0</v>
      </c>
      <c r="U567" s="79">
        <f t="shared" si="199"/>
        <v>0</v>
      </c>
      <c r="V567" s="80">
        <f t="shared" si="200"/>
        <v>0</v>
      </c>
      <c r="W567" s="80">
        <f t="shared" si="201"/>
        <v>0</v>
      </c>
      <c r="X567">
        <f t="shared" si="212"/>
        <v>0</v>
      </c>
      <c r="Y567" s="35">
        <f t="shared" si="202"/>
        <v>0</v>
      </c>
      <c r="Z567" s="35">
        <f t="shared" si="213"/>
        <v>0</v>
      </c>
      <c r="AA567" s="42">
        <f t="shared" si="214"/>
        <v>0</v>
      </c>
      <c r="AB567" s="42">
        <f t="shared" si="215"/>
        <v>0</v>
      </c>
    </row>
    <row r="568" spans="2:28" x14ac:dyDescent="0.25">
      <c r="B568">
        <v>566</v>
      </c>
      <c r="C568" s="35">
        <f t="shared" si="209"/>
        <v>0</v>
      </c>
      <c r="D568" s="46">
        <f>IF(AB567&gt;0,ROUND(PMT(EvalSheet!$F$92/12,EvalSheet!$F$96*12,-C568),5),0)</f>
        <v>0</v>
      </c>
      <c r="E568" s="6">
        <f t="shared" si="203"/>
        <v>0</v>
      </c>
      <c r="F568" s="2">
        <f t="shared" si="192"/>
        <v>0</v>
      </c>
      <c r="G568" s="80">
        <f t="shared" si="193"/>
        <v>0</v>
      </c>
      <c r="H568" s="79">
        <f t="shared" si="194"/>
        <v>0</v>
      </c>
      <c r="I568" s="80">
        <f t="shared" si="195"/>
        <v>0</v>
      </c>
      <c r="J568" s="80">
        <f t="shared" si="196"/>
        <v>0</v>
      </c>
      <c r="K568" s="6">
        <f t="shared" si="204"/>
        <v>0</v>
      </c>
      <c r="L568" s="7">
        <v>0</v>
      </c>
      <c r="M568" s="7">
        <f t="shared" si="205"/>
        <v>0</v>
      </c>
      <c r="N568" s="7">
        <f t="shared" si="206"/>
        <v>0</v>
      </c>
      <c r="O568" s="7">
        <f t="shared" si="207"/>
        <v>0</v>
      </c>
      <c r="P568" s="7">
        <f t="shared" si="208"/>
        <v>0</v>
      </c>
      <c r="Q568" s="6">
        <f t="shared" si="210"/>
        <v>0</v>
      </c>
      <c r="R568" s="7">
        <f t="shared" si="211"/>
        <v>0</v>
      </c>
      <c r="S568" s="2">
        <f t="shared" si="197"/>
        <v>0</v>
      </c>
      <c r="T568" s="80">
        <f t="shared" si="198"/>
        <v>0</v>
      </c>
      <c r="U568" s="79">
        <f t="shared" si="199"/>
        <v>0</v>
      </c>
      <c r="V568" s="80">
        <f t="shared" si="200"/>
        <v>0</v>
      </c>
      <c r="W568" s="80">
        <f t="shared" si="201"/>
        <v>0</v>
      </c>
      <c r="X568">
        <f t="shared" si="212"/>
        <v>0</v>
      </c>
      <c r="Y568" s="35">
        <f t="shared" si="202"/>
        <v>0</v>
      </c>
      <c r="Z568" s="35">
        <f t="shared" si="213"/>
        <v>0</v>
      </c>
      <c r="AA568" s="42">
        <f t="shared" si="214"/>
        <v>0</v>
      </c>
      <c r="AB568" s="42">
        <f t="shared" si="215"/>
        <v>0</v>
      </c>
    </row>
    <row r="569" spans="2:28" x14ac:dyDescent="0.25">
      <c r="B569">
        <v>567</v>
      </c>
      <c r="C569" s="35">
        <f t="shared" si="209"/>
        <v>0</v>
      </c>
      <c r="D569" s="46">
        <f>IF(AB568&gt;0,ROUND(PMT(EvalSheet!$F$92/12,EvalSheet!$F$96*12,-C569),5),0)</f>
        <v>0</v>
      </c>
      <c r="E569" s="6">
        <f t="shared" si="203"/>
        <v>0</v>
      </c>
      <c r="F569" s="2">
        <f t="shared" si="192"/>
        <v>0</v>
      </c>
      <c r="G569" s="80">
        <f t="shared" si="193"/>
        <v>0</v>
      </c>
      <c r="H569" s="79">
        <f t="shared" si="194"/>
        <v>0</v>
      </c>
      <c r="I569" s="80">
        <f t="shared" si="195"/>
        <v>0</v>
      </c>
      <c r="J569" s="80">
        <f t="shared" si="196"/>
        <v>0</v>
      </c>
      <c r="K569" s="6">
        <f t="shared" si="204"/>
        <v>0</v>
      </c>
      <c r="L569" s="7">
        <v>0</v>
      </c>
      <c r="M569" s="7">
        <f t="shared" si="205"/>
        <v>0</v>
      </c>
      <c r="N569" s="7">
        <f t="shared" si="206"/>
        <v>0</v>
      </c>
      <c r="O569" s="7">
        <f t="shared" si="207"/>
        <v>0</v>
      </c>
      <c r="P569" s="7">
        <f t="shared" si="208"/>
        <v>0</v>
      </c>
      <c r="Q569" s="6">
        <f t="shared" si="210"/>
        <v>0</v>
      </c>
      <c r="R569" s="7">
        <f t="shared" si="211"/>
        <v>0</v>
      </c>
      <c r="S569" s="2">
        <f t="shared" si="197"/>
        <v>0</v>
      </c>
      <c r="T569" s="80">
        <f t="shared" si="198"/>
        <v>0</v>
      </c>
      <c r="U569" s="79">
        <f t="shared" si="199"/>
        <v>0</v>
      </c>
      <c r="V569" s="80">
        <f t="shared" si="200"/>
        <v>0</v>
      </c>
      <c r="W569" s="80">
        <f t="shared" si="201"/>
        <v>0</v>
      </c>
      <c r="X569">
        <f t="shared" si="212"/>
        <v>0</v>
      </c>
      <c r="Y569" s="35">
        <f t="shared" si="202"/>
        <v>0</v>
      </c>
      <c r="Z569" s="35">
        <f t="shared" si="213"/>
        <v>0</v>
      </c>
      <c r="AA569" s="42">
        <f t="shared" si="214"/>
        <v>0</v>
      </c>
      <c r="AB569" s="42">
        <f t="shared" si="215"/>
        <v>0</v>
      </c>
    </row>
    <row r="570" spans="2:28" x14ac:dyDescent="0.25">
      <c r="B570">
        <v>568</v>
      </c>
      <c r="C570" s="35">
        <f t="shared" si="209"/>
        <v>0</v>
      </c>
      <c r="D570" s="46">
        <f>IF(AB569&gt;0,ROUND(PMT(EvalSheet!$F$92/12,EvalSheet!$F$96*12,-C570),5),0)</f>
        <v>0</v>
      </c>
      <c r="E570" s="6">
        <f t="shared" si="203"/>
        <v>0</v>
      </c>
      <c r="F570" s="2">
        <f t="shared" si="192"/>
        <v>0</v>
      </c>
      <c r="G570" s="80">
        <f t="shared" si="193"/>
        <v>0</v>
      </c>
      <c r="H570" s="79">
        <f t="shared" si="194"/>
        <v>0</v>
      </c>
      <c r="I570" s="80">
        <f t="shared" si="195"/>
        <v>0</v>
      </c>
      <c r="J570" s="80">
        <f t="shared" si="196"/>
        <v>0</v>
      </c>
      <c r="K570" s="6">
        <f t="shared" si="204"/>
        <v>0</v>
      </c>
      <c r="L570" s="7">
        <v>0</v>
      </c>
      <c r="M570" s="7">
        <f t="shared" si="205"/>
        <v>0</v>
      </c>
      <c r="N570" s="7">
        <f t="shared" si="206"/>
        <v>0</v>
      </c>
      <c r="O570" s="7">
        <f t="shared" si="207"/>
        <v>0</v>
      </c>
      <c r="P570" s="7">
        <f t="shared" si="208"/>
        <v>0</v>
      </c>
      <c r="Q570" s="6">
        <f t="shared" si="210"/>
        <v>0</v>
      </c>
      <c r="R570" s="7">
        <f t="shared" si="211"/>
        <v>0</v>
      </c>
      <c r="S570" s="2">
        <f t="shared" si="197"/>
        <v>0</v>
      </c>
      <c r="T570" s="80">
        <f t="shared" si="198"/>
        <v>0</v>
      </c>
      <c r="U570" s="79">
        <f t="shared" si="199"/>
        <v>0</v>
      </c>
      <c r="V570" s="80">
        <f t="shared" si="200"/>
        <v>0</v>
      </c>
      <c r="W570" s="80">
        <f t="shared" si="201"/>
        <v>0</v>
      </c>
      <c r="X570">
        <f t="shared" si="212"/>
        <v>0</v>
      </c>
      <c r="Y570" s="35">
        <f t="shared" si="202"/>
        <v>0</v>
      </c>
      <c r="Z570" s="35">
        <f t="shared" si="213"/>
        <v>0</v>
      </c>
      <c r="AA570" s="42">
        <f t="shared" si="214"/>
        <v>0</v>
      </c>
      <c r="AB570" s="42">
        <f t="shared" si="215"/>
        <v>0</v>
      </c>
    </row>
    <row r="571" spans="2:28" x14ac:dyDescent="0.25">
      <c r="B571">
        <v>569</v>
      </c>
      <c r="C571" s="35">
        <f t="shared" si="209"/>
        <v>0</v>
      </c>
      <c r="D571" s="46">
        <f>IF(AB570&gt;0,ROUND(PMT(EvalSheet!$F$92/12,EvalSheet!$F$96*12,-C571),5),0)</f>
        <v>0</v>
      </c>
      <c r="E571" s="6">
        <f t="shared" si="203"/>
        <v>0</v>
      </c>
      <c r="F571" s="2">
        <f t="shared" si="192"/>
        <v>0</v>
      </c>
      <c r="G571" s="80">
        <f t="shared" si="193"/>
        <v>0</v>
      </c>
      <c r="H571" s="79">
        <f t="shared" si="194"/>
        <v>0</v>
      </c>
      <c r="I571" s="80">
        <f t="shared" si="195"/>
        <v>0</v>
      </c>
      <c r="J571" s="80">
        <f t="shared" si="196"/>
        <v>0</v>
      </c>
      <c r="K571" s="6">
        <f t="shared" si="204"/>
        <v>0</v>
      </c>
      <c r="L571" s="7">
        <v>0</v>
      </c>
      <c r="M571" s="7">
        <f t="shared" si="205"/>
        <v>0</v>
      </c>
      <c r="N571" s="7">
        <f t="shared" si="206"/>
        <v>0</v>
      </c>
      <c r="O571" s="7">
        <f t="shared" si="207"/>
        <v>0</v>
      </c>
      <c r="P571" s="7">
        <f t="shared" si="208"/>
        <v>0</v>
      </c>
      <c r="Q571" s="6">
        <f t="shared" si="210"/>
        <v>0</v>
      </c>
      <c r="R571" s="7">
        <f t="shared" si="211"/>
        <v>0</v>
      </c>
      <c r="S571" s="2">
        <f t="shared" si="197"/>
        <v>0</v>
      </c>
      <c r="T571" s="80">
        <f t="shared" si="198"/>
        <v>0</v>
      </c>
      <c r="U571" s="79">
        <f t="shared" si="199"/>
        <v>0</v>
      </c>
      <c r="V571" s="80">
        <f t="shared" si="200"/>
        <v>0</v>
      </c>
      <c r="W571" s="80">
        <f t="shared" si="201"/>
        <v>0</v>
      </c>
      <c r="X571">
        <f t="shared" si="212"/>
        <v>0</v>
      </c>
      <c r="Y571" s="35">
        <f t="shared" si="202"/>
        <v>0</v>
      </c>
      <c r="Z571" s="35">
        <f t="shared" si="213"/>
        <v>0</v>
      </c>
      <c r="AA571" s="42">
        <f t="shared" si="214"/>
        <v>0</v>
      </c>
      <c r="AB571" s="42">
        <f t="shared" si="215"/>
        <v>0</v>
      </c>
    </row>
    <row r="572" spans="2:28" x14ac:dyDescent="0.25">
      <c r="B572">
        <v>570</v>
      </c>
      <c r="C572" s="35">
        <f t="shared" si="209"/>
        <v>0</v>
      </c>
      <c r="D572" s="46">
        <f>IF(AB571&gt;0,ROUND(PMT(EvalSheet!$F$92/12,EvalSheet!$F$96*12,-C572),5),0)</f>
        <v>0</v>
      </c>
      <c r="E572" s="6">
        <f t="shared" si="203"/>
        <v>0</v>
      </c>
      <c r="F572" s="2">
        <f t="shared" si="192"/>
        <v>0</v>
      </c>
      <c r="G572" s="80">
        <f t="shared" si="193"/>
        <v>0</v>
      </c>
      <c r="H572" s="79">
        <f t="shared" si="194"/>
        <v>0</v>
      </c>
      <c r="I572" s="80">
        <f t="shared" si="195"/>
        <v>0</v>
      </c>
      <c r="J572" s="80">
        <f t="shared" si="196"/>
        <v>0</v>
      </c>
      <c r="K572" s="6">
        <f t="shared" si="204"/>
        <v>0</v>
      </c>
      <c r="L572" s="7">
        <v>0</v>
      </c>
      <c r="M572" s="7">
        <f t="shared" si="205"/>
        <v>0</v>
      </c>
      <c r="N572" s="7">
        <f t="shared" si="206"/>
        <v>0</v>
      </c>
      <c r="O572" s="7">
        <f t="shared" si="207"/>
        <v>0</v>
      </c>
      <c r="P572" s="7">
        <f t="shared" si="208"/>
        <v>0</v>
      </c>
      <c r="Q572" s="6">
        <f t="shared" si="210"/>
        <v>0</v>
      </c>
      <c r="R572" s="7">
        <f t="shared" si="211"/>
        <v>0</v>
      </c>
      <c r="S572" s="2">
        <f t="shared" si="197"/>
        <v>0</v>
      </c>
      <c r="T572" s="80">
        <f t="shared" si="198"/>
        <v>0</v>
      </c>
      <c r="U572" s="79">
        <f t="shared" si="199"/>
        <v>0</v>
      </c>
      <c r="V572" s="80">
        <f t="shared" si="200"/>
        <v>0</v>
      </c>
      <c r="W572" s="80">
        <f t="shared" si="201"/>
        <v>0</v>
      </c>
      <c r="X572">
        <f t="shared" si="212"/>
        <v>0</v>
      </c>
      <c r="Y572" s="35">
        <f t="shared" si="202"/>
        <v>0</v>
      </c>
      <c r="Z572" s="35">
        <f t="shared" si="213"/>
        <v>0</v>
      </c>
      <c r="AA572" s="42">
        <f t="shared" si="214"/>
        <v>0</v>
      </c>
      <c r="AB572" s="42">
        <f t="shared" si="215"/>
        <v>0</v>
      </c>
    </row>
    <row r="573" spans="2:28" x14ac:dyDescent="0.25">
      <c r="B573">
        <v>571</v>
      </c>
      <c r="C573" s="35">
        <f t="shared" si="209"/>
        <v>0</v>
      </c>
      <c r="D573" s="46">
        <f>IF(AB572&gt;0,ROUND(PMT(EvalSheet!$F$92/12,EvalSheet!$F$96*12,-C573),5),0)</f>
        <v>0</v>
      </c>
      <c r="E573" s="6">
        <f t="shared" si="203"/>
        <v>0</v>
      </c>
      <c r="F573" s="2">
        <f t="shared" si="192"/>
        <v>0</v>
      </c>
      <c r="G573" s="80">
        <f t="shared" si="193"/>
        <v>0</v>
      </c>
      <c r="H573" s="79">
        <f t="shared" si="194"/>
        <v>0</v>
      </c>
      <c r="I573" s="80">
        <f t="shared" si="195"/>
        <v>0</v>
      </c>
      <c r="J573" s="80">
        <f t="shared" si="196"/>
        <v>0</v>
      </c>
      <c r="K573" s="6">
        <f t="shared" si="204"/>
        <v>0</v>
      </c>
      <c r="L573" s="7">
        <v>0</v>
      </c>
      <c r="M573" s="7">
        <f t="shared" si="205"/>
        <v>0</v>
      </c>
      <c r="N573" s="7">
        <f t="shared" si="206"/>
        <v>0</v>
      </c>
      <c r="O573" s="7">
        <f t="shared" si="207"/>
        <v>0</v>
      </c>
      <c r="P573" s="7">
        <f t="shared" si="208"/>
        <v>0</v>
      </c>
      <c r="Q573" s="6">
        <f t="shared" si="210"/>
        <v>0</v>
      </c>
      <c r="R573" s="7">
        <f t="shared" si="211"/>
        <v>0</v>
      </c>
      <c r="S573" s="2">
        <f t="shared" si="197"/>
        <v>0</v>
      </c>
      <c r="T573" s="80">
        <f t="shared" si="198"/>
        <v>0</v>
      </c>
      <c r="U573" s="79">
        <f t="shared" si="199"/>
        <v>0</v>
      </c>
      <c r="V573" s="80">
        <f t="shared" si="200"/>
        <v>0</v>
      </c>
      <c r="W573" s="80">
        <f t="shared" si="201"/>
        <v>0</v>
      </c>
      <c r="X573">
        <f t="shared" si="212"/>
        <v>0</v>
      </c>
      <c r="Y573" s="35">
        <f t="shared" si="202"/>
        <v>0</v>
      </c>
      <c r="Z573" s="35">
        <f t="shared" si="213"/>
        <v>0</v>
      </c>
      <c r="AA573" s="42">
        <f t="shared" si="214"/>
        <v>0</v>
      </c>
      <c r="AB573" s="42">
        <f t="shared" si="215"/>
        <v>0</v>
      </c>
    </row>
    <row r="574" spans="2:28" x14ac:dyDescent="0.25">
      <c r="B574">
        <v>572</v>
      </c>
      <c r="C574" s="35">
        <f t="shared" si="209"/>
        <v>0</v>
      </c>
      <c r="D574" s="46">
        <f>IF(AB573&gt;0,ROUND(PMT(EvalSheet!$F$92/12,EvalSheet!$F$96*12,-C574),5),0)</f>
        <v>0</v>
      </c>
      <c r="E574" s="6">
        <f t="shared" si="203"/>
        <v>0</v>
      </c>
      <c r="F574" s="2">
        <f t="shared" si="192"/>
        <v>0</v>
      </c>
      <c r="G574" s="80">
        <f t="shared" si="193"/>
        <v>0</v>
      </c>
      <c r="H574" s="79">
        <f t="shared" si="194"/>
        <v>0</v>
      </c>
      <c r="I574" s="80">
        <f t="shared" si="195"/>
        <v>0</v>
      </c>
      <c r="J574" s="80">
        <f t="shared" si="196"/>
        <v>0</v>
      </c>
      <c r="K574" s="6">
        <f t="shared" si="204"/>
        <v>0</v>
      </c>
      <c r="L574" s="7">
        <v>0</v>
      </c>
      <c r="M574" s="7">
        <f t="shared" si="205"/>
        <v>0</v>
      </c>
      <c r="N574" s="7">
        <f t="shared" si="206"/>
        <v>0</v>
      </c>
      <c r="O574" s="7">
        <f t="shared" si="207"/>
        <v>0</v>
      </c>
      <c r="P574" s="7">
        <f t="shared" si="208"/>
        <v>0</v>
      </c>
      <c r="Q574" s="6">
        <f t="shared" si="210"/>
        <v>0</v>
      </c>
      <c r="R574" s="7">
        <f t="shared" si="211"/>
        <v>0</v>
      </c>
      <c r="S574" s="2">
        <f t="shared" si="197"/>
        <v>0</v>
      </c>
      <c r="T574" s="80">
        <f t="shared" si="198"/>
        <v>0</v>
      </c>
      <c r="U574" s="79">
        <f t="shared" si="199"/>
        <v>0</v>
      </c>
      <c r="V574" s="80">
        <f t="shared" si="200"/>
        <v>0</v>
      </c>
      <c r="W574" s="80">
        <f t="shared" si="201"/>
        <v>0</v>
      </c>
      <c r="X574">
        <f t="shared" si="212"/>
        <v>0</v>
      </c>
      <c r="Y574" s="35">
        <f t="shared" si="202"/>
        <v>0</v>
      </c>
      <c r="Z574" s="35">
        <f t="shared" si="213"/>
        <v>0</v>
      </c>
      <c r="AA574" s="42">
        <f t="shared" si="214"/>
        <v>0</v>
      </c>
      <c r="AB574" s="42">
        <f t="shared" si="215"/>
        <v>0</v>
      </c>
    </row>
    <row r="575" spans="2:28" x14ac:dyDescent="0.25">
      <c r="B575">
        <v>573</v>
      </c>
      <c r="C575" s="35">
        <f t="shared" si="209"/>
        <v>0</v>
      </c>
      <c r="D575" s="46">
        <f>IF(AB574&gt;0,ROUND(PMT(EvalSheet!$F$92/12,EvalSheet!$F$96*12,-C575),5),0)</f>
        <v>0</v>
      </c>
      <c r="E575" s="6">
        <f t="shared" si="203"/>
        <v>0</v>
      </c>
      <c r="F575" s="2">
        <f t="shared" si="192"/>
        <v>0</v>
      </c>
      <c r="G575" s="80">
        <f t="shared" si="193"/>
        <v>0</v>
      </c>
      <c r="H575" s="79">
        <f t="shared" si="194"/>
        <v>0</v>
      </c>
      <c r="I575" s="80">
        <f t="shared" si="195"/>
        <v>0</v>
      </c>
      <c r="J575" s="80">
        <f t="shared" si="196"/>
        <v>0</v>
      </c>
      <c r="K575" s="6">
        <f t="shared" si="204"/>
        <v>0</v>
      </c>
      <c r="L575" s="7">
        <v>0</v>
      </c>
      <c r="M575" s="7">
        <f t="shared" si="205"/>
        <v>0</v>
      </c>
      <c r="N575" s="7">
        <f t="shared" si="206"/>
        <v>0</v>
      </c>
      <c r="O575" s="7">
        <f t="shared" si="207"/>
        <v>0</v>
      </c>
      <c r="P575" s="7">
        <f t="shared" si="208"/>
        <v>0</v>
      </c>
      <c r="Q575" s="6">
        <f t="shared" si="210"/>
        <v>0</v>
      </c>
      <c r="R575" s="7">
        <f t="shared" si="211"/>
        <v>0</v>
      </c>
      <c r="S575" s="2">
        <f t="shared" si="197"/>
        <v>0</v>
      </c>
      <c r="T575" s="80">
        <f t="shared" si="198"/>
        <v>0</v>
      </c>
      <c r="U575" s="79">
        <f t="shared" si="199"/>
        <v>0</v>
      </c>
      <c r="V575" s="80">
        <f t="shared" si="200"/>
        <v>0</v>
      </c>
      <c r="W575" s="80">
        <f t="shared" si="201"/>
        <v>0</v>
      </c>
      <c r="X575">
        <f t="shared" si="212"/>
        <v>0</v>
      </c>
      <c r="Y575" s="35">
        <f t="shared" si="202"/>
        <v>0</v>
      </c>
      <c r="Z575" s="35">
        <f t="shared" si="213"/>
        <v>0</v>
      </c>
      <c r="AA575" s="42">
        <f t="shared" si="214"/>
        <v>0</v>
      </c>
      <c r="AB575" s="42">
        <f t="shared" si="215"/>
        <v>0</v>
      </c>
    </row>
    <row r="576" spans="2:28" x14ac:dyDescent="0.25">
      <c r="B576">
        <v>574</v>
      </c>
      <c r="C576" s="35">
        <f t="shared" si="209"/>
        <v>0</v>
      </c>
      <c r="D576" s="46">
        <f>IF(AB575&gt;0,ROUND(PMT(EvalSheet!$F$92/12,EvalSheet!$F$96*12,-C576),5),0)</f>
        <v>0</v>
      </c>
      <c r="E576" s="6">
        <f t="shared" si="203"/>
        <v>0</v>
      </c>
      <c r="F576" s="2">
        <f t="shared" si="192"/>
        <v>0</v>
      </c>
      <c r="G576" s="80">
        <f t="shared" si="193"/>
        <v>0</v>
      </c>
      <c r="H576" s="79">
        <f t="shared" si="194"/>
        <v>0</v>
      </c>
      <c r="I576" s="80">
        <f t="shared" si="195"/>
        <v>0</v>
      </c>
      <c r="J576" s="80">
        <f t="shared" si="196"/>
        <v>0</v>
      </c>
      <c r="K576" s="6">
        <f t="shared" si="204"/>
        <v>0</v>
      </c>
      <c r="L576" s="7">
        <v>0</v>
      </c>
      <c r="M576" s="7">
        <f t="shared" si="205"/>
        <v>0</v>
      </c>
      <c r="N576" s="7">
        <f t="shared" si="206"/>
        <v>0</v>
      </c>
      <c r="O576" s="7">
        <f t="shared" si="207"/>
        <v>0</v>
      </c>
      <c r="P576" s="7">
        <f t="shared" si="208"/>
        <v>0</v>
      </c>
      <c r="Q576" s="6">
        <f t="shared" si="210"/>
        <v>0</v>
      </c>
      <c r="R576" s="7">
        <f t="shared" si="211"/>
        <v>0</v>
      </c>
      <c r="S576" s="2">
        <f t="shared" si="197"/>
        <v>0</v>
      </c>
      <c r="T576" s="80">
        <f t="shared" si="198"/>
        <v>0</v>
      </c>
      <c r="U576" s="79">
        <f t="shared" si="199"/>
        <v>0</v>
      </c>
      <c r="V576" s="80">
        <f t="shared" si="200"/>
        <v>0</v>
      </c>
      <c r="W576" s="80">
        <f t="shared" si="201"/>
        <v>0</v>
      </c>
      <c r="X576">
        <f t="shared" si="212"/>
        <v>0</v>
      </c>
      <c r="Y576" s="35">
        <f t="shared" si="202"/>
        <v>0</v>
      </c>
      <c r="Z576" s="35">
        <f t="shared" si="213"/>
        <v>0</v>
      </c>
      <c r="AA576" s="42">
        <f t="shared" si="214"/>
        <v>0</v>
      </c>
      <c r="AB576" s="42">
        <f t="shared" si="215"/>
        <v>0</v>
      </c>
    </row>
    <row r="577" spans="2:28" x14ac:dyDescent="0.25">
      <c r="B577">
        <v>575</v>
      </c>
      <c r="C577" s="35">
        <f t="shared" si="209"/>
        <v>0</v>
      </c>
      <c r="D577" s="46">
        <f>IF(AB576&gt;0,ROUND(PMT(EvalSheet!$F$92/12,EvalSheet!$F$96*12,-C577),5),0)</f>
        <v>0</v>
      </c>
      <c r="E577" s="6">
        <f t="shared" si="203"/>
        <v>0</v>
      </c>
      <c r="F577" s="2">
        <f t="shared" si="192"/>
        <v>0</v>
      </c>
      <c r="G577" s="80">
        <f t="shared" si="193"/>
        <v>0</v>
      </c>
      <c r="H577" s="79">
        <f t="shared" si="194"/>
        <v>0</v>
      </c>
      <c r="I577" s="80">
        <f t="shared" si="195"/>
        <v>0</v>
      </c>
      <c r="J577" s="80">
        <f t="shared" si="196"/>
        <v>0</v>
      </c>
      <c r="K577" s="6">
        <f t="shared" si="204"/>
        <v>0</v>
      </c>
      <c r="L577" s="7">
        <v>0</v>
      </c>
      <c r="M577" s="7">
        <f t="shared" si="205"/>
        <v>0</v>
      </c>
      <c r="N577" s="7">
        <f t="shared" si="206"/>
        <v>0</v>
      </c>
      <c r="O577" s="7">
        <f t="shared" si="207"/>
        <v>0</v>
      </c>
      <c r="P577" s="7">
        <f t="shared" si="208"/>
        <v>0</v>
      </c>
      <c r="Q577" s="6">
        <f t="shared" si="210"/>
        <v>0</v>
      </c>
      <c r="R577" s="7">
        <f t="shared" si="211"/>
        <v>0</v>
      </c>
      <c r="S577" s="2">
        <f t="shared" si="197"/>
        <v>0</v>
      </c>
      <c r="T577" s="80">
        <f t="shared" si="198"/>
        <v>0</v>
      </c>
      <c r="U577" s="79">
        <f t="shared" si="199"/>
        <v>0</v>
      </c>
      <c r="V577" s="80">
        <f t="shared" si="200"/>
        <v>0</v>
      </c>
      <c r="W577" s="80">
        <f t="shared" si="201"/>
        <v>0</v>
      </c>
      <c r="X577">
        <f t="shared" si="212"/>
        <v>0</v>
      </c>
      <c r="Y577" s="35">
        <f t="shared" si="202"/>
        <v>0</v>
      </c>
      <c r="Z577" s="35">
        <f t="shared" si="213"/>
        <v>0</v>
      </c>
      <c r="AA577" s="42">
        <f t="shared" si="214"/>
        <v>0</v>
      </c>
      <c r="AB577" s="42">
        <f t="shared" si="215"/>
        <v>0</v>
      </c>
    </row>
    <row r="578" spans="2:28" x14ac:dyDescent="0.25">
      <c r="B578">
        <v>576</v>
      </c>
      <c r="C578" s="35">
        <f t="shared" si="209"/>
        <v>0</v>
      </c>
      <c r="D578" s="46">
        <f>IF(AB577&gt;0,ROUND(PMT(EvalSheet!$F$92/12,EvalSheet!$F$96*12,-C578),5),0)</f>
        <v>0</v>
      </c>
      <c r="E578" s="6">
        <f t="shared" si="203"/>
        <v>0</v>
      </c>
      <c r="F578" s="2">
        <f t="shared" si="192"/>
        <v>0</v>
      </c>
      <c r="G578" s="80">
        <f t="shared" si="193"/>
        <v>0</v>
      </c>
      <c r="H578" s="79">
        <f t="shared" si="194"/>
        <v>0</v>
      </c>
      <c r="I578" s="80">
        <f t="shared" si="195"/>
        <v>0</v>
      </c>
      <c r="J578" s="80">
        <f t="shared" si="196"/>
        <v>0</v>
      </c>
      <c r="K578" s="6">
        <f t="shared" si="204"/>
        <v>0</v>
      </c>
      <c r="L578" s="7">
        <v>0</v>
      </c>
      <c r="M578" s="7">
        <f t="shared" si="205"/>
        <v>0</v>
      </c>
      <c r="N578" s="7">
        <f t="shared" si="206"/>
        <v>0</v>
      </c>
      <c r="O578" s="7">
        <f t="shared" si="207"/>
        <v>0</v>
      </c>
      <c r="P578" s="7">
        <f t="shared" si="208"/>
        <v>0</v>
      </c>
      <c r="Q578" s="6">
        <f t="shared" si="210"/>
        <v>0</v>
      </c>
      <c r="R578" s="7">
        <f t="shared" si="211"/>
        <v>0</v>
      </c>
      <c r="S578" s="2">
        <f t="shared" si="197"/>
        <v>0</v>
      </c>
      <c r="T578" s="80">
        <f t="shared" si="198"/>
        <v>0</v>
      </c>
      <c r="U578" s="79">
        <f t="shared" si="199"/>
        <v>0</v>
      </c>
      <c r="V578" s="80">
        <f t="shared" si="200"/>
        <v>0</v>
      </c>
      <c r="W578" s="80">
        <f t="shared" si="201"/>
        <v>0</v>
      </c>
      <c r="X578">
        <f t="shared" si="212"/>
        <v>0</v>
      </c>
      <c r="Y578" s="35">
        <f t="shared" si="202"/>
        <v>0</v>
      </c>
      <c r="Z578" s="35">
        <f t="shared" si="213"/>
        <v>0</v>
      </c>
      <c r="AA578" s="42">
        <f t="shared" si="214"/>
        <v>0</v>
      </c>
      <c r="AB578" s="42">
        <f t="shared" si="215"/>
        <v>0</v>
      </c>
    </row>
    <row r="579" spans="2:28" x14ac:dyDescent="0.25">
      <c r="B579">
        <v>577</v>
      </c>
      <c r="C579" s="35">
        <f t="shared" si="209"/>
        <v>0</v>
      </c>
      <c r="D579" s="46">
        <f>IF(AB578&gt;0,ROUND(PMT(EvalSheet!$F$92/12,EvalSheet!$F$96*12,-C579),5),0)</f>
        <v>0</v>
      </c>
      <c r="E579" s="6">
        <f t="shared" si="203"/>
        <v>0</v>
      </c>
      <c r="F579" s="2">
        <f t="shared" ref="F579:F642" si="216">INT(E579)</f>
        <v>0</v>
      </c>
      <c r="G579" s="80">
        <f t="shared" ref="G579:G642" si="217">INT((E579-F579)*10)/10</f>
        <v>0</v>
      </c>
      <c r="H579" s="79">
        <f t="shared" ref="H579:H642" si="218">E579-F579-G579</f>
        <v>0</v>
      </c>
      <c r="I579" s="80">
        <f t="shared" ref="I579:I642" si="219">IF(OR(H579=0.05,H579=0),H579,IF(AND(H579&gt;0.051,H579&lt;0.1),0.1,IF(AND(H579&gt;0.001,H579&lt;0.05),0.05,H579)))</f>
        <v>0</v>
      </c>
      <c r="J579" s="80">
        <f t="shared" ref="J579:J642" si="220">F579+G579+I579</f>
        <v>0</v>
      </c>
      <c r="K579" s="6">
        <f t="shared" si="204"/>
        <v>0</v>
      </c>
      <c r="L579" s="7">
        <v>0</v>
      </c>
      <c r="M579" s="7">
        <f t="shared" si="205"/>
        <v>0</v>
      </c>
      <c r="N579" s="7">
        <f t="shared" si="206"/>
        <v>0</v>
      </c>
      <c r="O579" s="7">
        <f t="shared" si="207"/>
        <v>0</v>
      </c>
      <c r="P579" s="7">
        <f t="shared" si="208"/>
        <v>0</v>
      </c>
      <c r="Q579" s="6">
        <f t="shared" si="210"/>
        <v>0</v>
      </c>
      <c r="R579" s="7">
        <f t="shared" si="211"/>
        <v>0</v>
      </c>
      <c r="S579" s="2">
        <f t="shared" ref="S579:S642" si="221">INT(R579)</f>
        <v>0</v>
      </c>
      <c r="T579" s="80">
        <f t="shared" ref="T579:T642" si="222">INT((R579-S579)*10)/10</f>
        <v>0</v>
      </c>
      <c r="U579" s="79">
        <f t="shared" ref="U579:U642" si="223">R579-S579-T579</f>
        <v>0</v>
      </c>
      <c r="V579" s="80">
        <f t="shared" ref="V579:V642" si="224">IF(OR(U579=0.05,U579=0),U579,IF(AND(U579&gt;0.051,U579&lt;0.1),0.1,IF(AND(U579&gt;0.001,U579&lt;0.05),0.05,U579)))</f>
        <v>0</v>
      </c>
      <c r="W579" s="80">
        <f t="shared" ref="W579:W642" si="225">S579+T579+V579</f>
        <v>0</v>
      </c>
      <c r="X579">
        <f t="shared" si="212"/>
        <v>0</v>
      </c>
      <c r="Y579" s="35">
        <f t="shared" si="202"/>
        <v>0</v>
      </c>
      <c r="Z579" s="35">
        <f t="shared" si="213"/>
        <v>0</v>
      </c>
      <c r="AA579" s="42">
        <f t="shared" si="214"/>
        <v>0</v>
      </c>
      <c r="AB579" s="42">
        <f t="shared" si="215"/>
        <v>0</v>
      </c>
    </row>
    <row r="580" spans="2:28" x14ac:dyDescent="0.25">
      <c r="B580">
        <v>578</v>
      </c>
      <c r="C580" s="35">
        <f t="shared" si="209"/>
        <v>0</v>
      </c>
      <c r="D580" s="46">
        <f>IF(AB579&gt;0,ROUND(PMT(EvalSheet!$F$92/12,EvalSheet!$F$96*12,-C580),5),0)</f>
        <v>0</v>
      </c>
      <c r="E580" s="6">
        <f t="shared" si="203"/>
        <v>0</v>
      </c>
      <c r="F580" s="2">
        <f t="shared" si="216"/>
        <v>0</v>
      </c>
      <c r="G580" s="80">
        <f t="shared" si="217"/>
        <v>0</v>
      </c>
      <c r="H580" s="79">
        <f t="shared" si="218"/>
        <v>0</v>
      </c>
      <c r="I580" s="80">
        <f t="shared" si="219"/>
        <v>0</v>
      </c>
      <c r="J580" s="80">
        <f t="shared" si="220"/>
        <v>0</v>
      </c>
      <c r="K580" s="6">
        <f t="shared" si="204"/>
        <v>0</v>
      </c>
      <c r="L580" s="7">
        <v>0</v>
      </c>
      <c r="M580" s="7">
        <f t="shared" si="205"/>
        <v>0</v>
      </c>
      <c r="N580" s="7">
        <f t="shared" si="206"/>
        <v>0</v>
      </c>
      <c r="O580" s="7">
        <f t="shared" si="207"/>
        <v>0</v>
      </c>
      <c r="P580" s="7">
        <f t="shared" si="208"/>
        <v>0</v>
      </c>
      <c r="Q580" s="6">
        <f t="shared" si="210"/>
        <v>0</v>
      </c>
      <c r="R580" s="7">
        <f t="shared" si="211"/>
        <v>0</v>
      </c>
      <c r="S580" s="2">
        <f t="shared" si="221"/>
        <v>0</v>
      </c>
      <c r="T580" s="80">
        <f t="shared" si="222"/>
        <v>0</v>
      </c>
      <c r="U580" s="79">
        <f t="shared" si="223"/>
        <v>0</v>
      </c>
      <c r="V580" s="80">
        <f t="shared" si="224"/>
        <v>0</v>
      </c>
      <c r="W580" s="80">
        <f t="shared" si="225"/>
        <v>0</v>
      </c>
      <c r="X580">
        <f t="shared" si="212"/>
        <v>0</v>
      </c>
      <c r="Y580" s="35">
        <f t="shared" ref="Y580:Y643" si="226">ROUND(D580+J580+W580+X580,2)</f>
        <v>0</v>
      </c>
      <c r="Z580" s="35">
        <f t="shared" si="213"/>
        <v>0</v>
      </c>
      <c r="AA580" s="42">
        <f t="shared" si="214"/>
        <v>0</v>
      </c>
      <c r="AB580" s="42">
        <f t="shared" si="215"/>
        <v>0</v>
      </c>
    </row>
    <row r="581" spans="2:28" x14ac:dyDescent="0.25">
      <c r="B581">
        <v>579</v>
      </c>
      <c r="C581" s="35">
        <f t="shared" si="209"/>
        <v>0</v>
      </c>
      <c r="D581" s="46">
        <f>IF(AB580&gt;0,ROUND(PMT(EvalSheet!$F$92/12,EvalSheet!$F$96*12,-C581),5),0)</f>
        <v>0</v>
      </c>
      <c r="E581" s="6">
        <f t="shared" ref="E581:E644" si="227">IF(AB580&gt;0,ROUND(C581*$E$1/1000,2),0)</f>
        <v>0</v>
      </c>
      <c r="F581" s="2">
        <f t="shared" si="216"/>
        <v>0</v>
      </c>
      <c r="G581" s="80">
        <f t="shared" si="217"/>
        <v>0</v>
      </c>
      <c r="H581" s="79">
        <f t="shared" si="218"/>
        <v>0</v>
      </c>
      <c r="I581" s="80">
        <f t="shared" si="219"/>
        <v>0</v>
      </c>
      <c r="J581" s="80">
        <f t="shared" si="220"/>
        <v>0</v>
      </c>
      <c r="K581" s="6">
        <f t="shared" ref="K581:K644" si="228">IF(AB580&gt;0,ROUND($D$1*$K$1,2),0)</f>
        <v>0</v>
      </c>
      <c r="L581" s="7">
        <v>0</v>
      </c>
      <c r="M581" s="7">
        <f t="shared" ref="M581:M644" si="229">IF(AB580&gt;0,ROUND($D$1*$M$1,0),0)</f>
        <v>0</v>
      </c>
      <c r="N581" s="7">
        <f t="shared" ref="N581:N644" si="230">IF(AB580&gt;0,ROUND($D$1*$N$1,2),0)</f>
        <v>0</v>
      </c>
      <c r="O581" s="7">
        <f t="shared" ref="O581:O644" si="231">IF(AB580&gt;0,ROUND($D$1*$O$1,2),0)</f>
        <v>0</v>
      </c>
      <c r="P581" s="7">
        <f t="shared" ref="P581:P644" si="232">IF(AB580&gt;0,ROUND($D$1*$P$1,2),0)</f>
        <v>0</v>
      </c>
      <c r="Q581" s="6">
        <f t="shared" si="210"/>
        <v>0</v>
      </c>
      <c r="R581" s="7">
        <f t="shared" si="211"/>
        <v>0</v>
      </c>
      <c r="S581" s="2">
        <f t="shared" si="221"/>
        <v>0</v>
      </c>
      <c r="T581" s="80">
        <f t="shared" si="222"/>
        <v>0</v>
      </c>
      <c r="U581" s="79">
        <f t="shared" si="223"/>
        <v>0</v>
      </c>
      <c r="V581" s="80">
        <f t="shared" si="224"/>
        <v>0</v>
      </c>
      <c r="W581" s="80">
        <f t="shared" si="225"/>
        <v>0</v>
      </c>
      <c r="X581">
        <f t="shared" si="212"/>
        <v>0</v>
      </c>
      <c r="Y581" s="35">
        <f t="shared" si="226"/>
        <v>0</v>
      </c>
      <c r="Z581" s="35">
        <f t="shared" si="213"/>
        <v>0</v>
      </c>
      <c r="AA581" s="42">
        <f t="shared" si="214"/>
        <v>0</v>
      </c>
      <c r="AB581" s="42">
        <f t="shared" si="215"/>
        <v>0</v>
      </c>
    </row>
    <row r="582" spans="2:28" x14ac:dyDescent="0.25">
      <c r="B582">
        <v>580</v>
      </c>
      <c r="C582" s="35">
        <f t="shared" si="209"/>
        <v>0</v>
      </c>
      <c r="D582" s="46">
        <f>IF(AB581&gt;0,ROUND(PMT(EvalSheet!$F$92/12,EvalSheet!$F$96*12,-C582),5),0)</f>
        <v>0</v>
      </c>
      <c r="E582" s="6">
        <f t="shared" si="227"/>
        <v>0</v>
      </c>
      <c r="F582" s="2">
        <f t="shared" si="216"/>
        <v>0</v>
      </c>
      <c r="G582" s="80">
        <f t="shared" si="217"/>
        <v>0</v>
      </c>
      <c r="H582" s="79">
        <f t="shared" si="218"/>
        <v>0</v>
      </c>
      <c r="I582" s="80">
        <f t="shared" si="219"/>
        <v>0</v>
      </c>
      <c r="J582" s="80">
        <f t="shared" si="220"/>
        <v>0</v>
      </c>
      <c r="K582" s="6">
        <f t="shared" si="228"/>
        <v>0</v>
      </c>
      <c r="L582" s="7">
        <v>0</v>
      </c>
      <c r="M582" s="7">
        <f t="shared" si="229"/>
        <v>0</v>
      </c>
      <c r="N582" s="7">
        <f t="shared" si="230"/>
        <v>0</v>
      </c>
      <c r="O582" s="7">
        <f t="shared" si="231"/>
        <v>0</v>
      </c>
      <c r="P582" s="7">
        <f t="shared" si="232"/>
        <v>0</v>
      </c>
      <c r="Q582" s="6">
        <f t="shared" si="210"/>
        <v>0</v>
      </c>
      <c r="R582" s="7">
        <f t="shared" si="211"/>
        <v>0</v>
      </c>
      <c r="S582" s="2">
        <f t="shared" si="221"/>
        <v>0</v>
      </c>
      <c r="T582" s="80">
        <f t="shared" si="222"/>
        <v>0</v>
      </c>
      <c r="U582" s="79">
        <f t="shared" si="223"/>
        <v>0</v>
      </c>
      <c r="V582" s="80">
        <f t="shared" si="224"/>
        <v>0</v>
      </c>
      <c r="W582" s="80">
        <f t="shared" si="225"/>
        <v>0</v>
      </c>
      <c r="X582">
        <f t="shared" si="212"/>
        <v>0</v>
      </c>
      <c r="Y582" s="35">
        <f t="shared" si="226"/>
        <v>0</v>
      </c>
      <c r="Z582" s="35">
        <f t="shared" si="213"/>
        <v>0</v>
      </c>
      <c r="AA582" s="42">
        <f t="shared" si="214"/>
        <v>0</v>
      </c>
      <c r="AB582" s="42">
        <f t="shared" si="215"/>
        <v>0</v>
      </c>
    </row>
    <row r="583" spans="2:28" x14ac:dyDescent="0.25">
      <c r="B583">
        <v>581</v>
      </c>
      <c r="C583" s="35">
        <f t="shared" ref="C583:C646" si="233">IF(AB582&gt;0,C582-1000,C582)</f>
        <v>0</v>
      </c>
      <c r="D583" s="46">
        <f>IF(AB582&gt;0,ROUND(PMT(EvalSheet!$F$92/12,EvalSheet!$F$96*12,-C583),5),0)</f>
        <v>0</v>
      </c>
      <c r="E583" s="6">
        <f t="shared" si="227"/>
        <v>0</v>
      </c>
      <c r="F583" s="2">
        <f t="shared" si="216"/>
        <v>0</v>
      </c>
      <c r="G583" s="80">
        <f t="shared" si="217"/>
        <v>0</v>
      </c>
      <c r="H583" s="79">
        <f t="shared" si="218"/>
        <v>0</v>
      </c>
      <c r="I583" s="80">
        <f t="shared" si="219"/>
        <v>0</v>
      </c>
      <c r="J583" s="80">
        <f t="shared" si="220"/>
        <v>0</v>
      </c>
      <c r="K583" s="6">
        <f t="shared" si="228"/>
        <v>0</v>
      </c>
      <c r="L583" s="7">
        <v>0</v>
      </c>
      <c r="M583" s="7">
        <f t="shared" si="229"/>
        <v>0</v>
      </c>
      <c r="N583" s="7">
        <f t="shared" si="230"/>
        <v>0</v>
      </c>
      <c r="O583" s="7">
        <f t="shared" si="231"/>
        <v>0</v>
      </c>
      <c r="P583" s="7">
        <f t="shared" si="232"/>
        <v>0</v>
      </c>
      <c r="Q583" s="6">
        <f t="shared" ref="Q583:Q646" si="234">IF(AB582&gt;0,K583+SUM(M583:P583),0)</f>
        <v>0</v>
      </c>
      <c r="R583" s="7">
        <f t="shared" ref="R583:R646" si="235">IF(AB582&gt;0,ROUND(Q583/12,2),0)</f>
        <v>0</v>
      </c>
      <c r="S583" s="2">
        <f t="shared" si="221"/>
        <v>0</v>
      </c>
      <c r="T583" s="80">
        <f t="shared" si="222"/>
        <v>0</v>
      </c>
      <c r="U583" s="79">
        <f t="shared" si="223"/>
        <v>0</v>
      </c>
      <c r="V583" s="80">
        <f t="shared" si="224"/>
        <v>0</v>
      </c>
      <c r="W583" s="80">
        <f t="shared" si="225"/>
        <v>0</v>
      </c>
      <c r="X583">
        <f t="shared" ref="X583:X646" si="236">IF(AB582&gt;0,X582,0)</f>
        <v>0</v>
      </c>
      <c r="Y583" s="35">
        <f t="shared" si="226"/>
        <v>0</v>
      </c>
      <c r="Z583" s="35">
        <f t="shared" ref="Z583:Z646" si="237">IF(AND(Y583&gt;0,Y584=0),Y583,0)</f>
        <v>0</v>
      </c>
      <c r="AA583" s="42">
        <f t="shared" ref="AA583:AA646" si="238">IF(AB582&gt;0,AA582,0)</f>
        <v>0</v>
      </c>
      <c r="AB583" s="42">
        <f t="shared" ref="AB583:AB646" si="239">IF(ROUND(Y583-AA583,2)&gt;0,ROUND(Y583-AA583,2),0)</f>
        <v>0</v>
      </c>
    </row>
    <row r="584" spans="2:28" x14ac:dyDescent="0.25">
      <c r="B584">
        <v>582</v>
      </c>
      <c r="C584" s="35">
        <f t="shared" si="233"/>
        <v>0</v>
      </c>
      <c r="D584" s="46">
        <f>IF(AB583&gt;0,ROUND(PMT(EvalSheet!$F$92/12,EvalSheet!$F$96*12,-C584),5),0)</f>
        <v>0</v>
      </c>
      <c r="E584" s="6">
        <f t="shared" si="227"/>
        <v>0</v>
      </c>
      <c r="F584" s="2">
        <f t="shared" si="216"/>
        <v>0</v>
      </c>
      <c r="G584" s="80">
        <f t="shared" si="217"/>
        <v>0</v>
      </c>
      <c r="H584" s="79">
        <f t="shared" si="218"/>
        <v>0</v>
      </c>
      <c r="I584" s="80">
        <f t="shared" si="219"/>
        <v>0</v>
      </c>
      <c r="J584" s="80">
        <f t="shared" si="220"/>
        <v>0</v>
      </c>
      <c r="K584" s="6">
        <f t="shared" si="228"/>
        <v>0</v>
      </c>
      <c r="L584" s="7">
        <v>0</v>
      </c>
      <c r="M584" s="7">
        <f t="shared" si="229"/>
        <v>0</v>
      </c>
      <c r="N584" s="7">
        <f t="shared" si="230"/>
        <v>0</v>
      </c>
      <c r="O584" s="7">
        <f t="shared" si="231"/>
        <v>0</v>
      </c>
      <c r="P584" s="7">
        <f t="shared" si="232"/>
        <v>0</v>
      </c>
      <c r="Q584" s="6">
        <f t="shared" si="234"/>
        <v>0</v>
      </c>
      <c r="R584" s="7">
        <f t="shared" si="235"/>
        <v>0</v>
      </c>
      <c r="S584" s="2">
        <f t="shared" si="221"/>
        <v>0</v>
      </c>
      <c r="T584" s="80">
        <f t="shared" si="222"/>
        <v>0</v>
      </c>
      <c r="U584" s="79">
        <f t="shared" si="223"/>
        <v>0</v>
      </c>
      <c r="V584" s="80">
        <f t="shared" si="224"/>
        <v>0</v>
      </c>
      <c r="W584" s="80">
        <f t="shared" si="225"/>
        <v>0</v>
      </c>
      <c r="X584">
        <f t="shared" si="236"/>
        <v>0</v>
      </c>
      <c r="Y584" s="35">
        <f t="shared" si="226"/>
        <v>0</v>
      </c>
      <c r="Z584" s="35">
        <f t="shared" si="237"/>
        <v>0</v>
      </c>
      <c r="AA584" s="42">
        <f t="shared" si="238"/>
        <v>0</v>
      </c>
      <c r="AB584" s="42">
        <f t="shared" si="239"/>
        <v>0</v>
      </c>
    </row>
    <row r="585" spans="2:28" x14ac:dyDescent="0.25">
      <c r="B585">
        <v>583</v>
      </c>
      <c r="C585" s="35">
        <f t="shared" si="233"/>
        <v>0</v>
      </c>
      <c r="D585" s="46">
        <f>IF(AB584&gt;0,ROUND(PMT(EvalSheet!$F$92/12,EvalSheet!$F$96*12,-C585),5),0)</f>
        <v>0</v>
      </c>
      <c r="E585" s="6">
        <f t="shared" si="227"/>
        <v>0</v>
      </c>
      <c r="F585" s="2">
        <f t="shared" si="216"/>
        <v>0</v>
      </c>
      <c r="G585" s="80">
        <f t="shared" si="217"/>
        <v>0</v>
      </c>
      <c r="H585" s="79">
        <f t="shared" si="218"/>
        <v>0</v>
      </c>
      <c r="I585" s="80">
        <f t="shared" si="219"/>
        <v>0</v>
      </c>
      <c r="J585" s="80">
        <f t="shared" si="220"/>
        <v>0</v>
      </c>
      <c r="K585" s="6">
        <f t="shared" si="228"/>
        <v>0</v>
      </c>
      <c r="L585" s="7">
        <v>0</v>
      </c>
      <c r="M585" s="7">
        <f t="shared" si="229"/>
        <v>0</v>
      </c>
      <c r="N585" s="7">
        <f t="shared" si="230"/>
        <v>0</v>
      </c>
      <c r="O585" s="7">
        <f t="shared" si="231"/>
        <v>0</v>
      </c>
      <c r="P585" s="7">
        <f t="shared" si="232"/>
        <v>0</v>
      </c>
      <c r="Q585" s="6">
        <f t="shared" si="234"/>
        <v>0</v>
      </c>
      <c r="R585" s="7">
        <f t="shared" si="235"/>
        <v>0</v>
      </c>
      <c r="S585" s="2">
        <f t="shared" si="221"/>
        <v>0</v>
      </c>
      <c r="T585" s="80">
        <f t="shared" si="222"/>
        <v>0</v>
      </c>
      <c r="U585" s="79">
        <f t="shared" si="223"/>
        <v>0</v>
      </c>
      <c r="V585" s="80">
        <f t="shared" si="224"/>
        <v>0</v>
      </c>
      <c r="W585" s="80">
        <f t="shared" si="225"/>
        <v>0</v>
      </c>
      <c r="X585">
        <f t="shared" si="236"/>
        <v>0</v>
      </c>
      <c r="Y585" s="35">
        <f t="shared" si="226"/>
        <v>0</v>
      </c>
      <c r="Z585" s="35">
        <f t="shared" si="237"/>
        <v>0</v>
      </c>
      <c r="AA585" s="42">
        <f t="shared" si="238"/>
        <v>0</v>
      </c>
      <c r="AB585" s="42">
        <f t="shared" si="239"/>
        <v>0</v>
      </c>
    </row>
    <row r="586" spans="2:28" x14ac:dyDescent="0.25">
      <c r="B586">
        <v>584</v>
      </c>
      <c r="C586" s="35">
        <f t="shared" si="233"/>
        <v>0</v>
      </c>
      <c r="D586" s="46">
        <f>IF(AB585&gt;0,ROUND(PMT(EvalSheet!$F$92/12,EvalSheet!$F$96*12,-C586),5),0)</f>
        <v>0</v>
      </c>
      <c r="E586" s="6">
        <f t="shared" si="227"/>
        <v>0</v>
      </c>
      <c r="F586" s="2">
        <f t="shared" si="216"/>
        <v>0</v>
      </c>
      <c r="G586" s="80">
        <f t="shared" si="217"/>
        <v>0</v>
      </c>
      <c r="H586" s="79">
        <f t="shared" si="218"/>
        <v>0</v>
      </c>
      <c r="I586" s="80">
        <f t="shared" si="219"/>
        <v>0</v>
      </c>
      <c r="J586" s="80">
        <f t="shared" si="220"/>
        <v>0</v>
      </c>
      <c r="K586" s="6">
        <f t="shared" si="228"/>
        <v>0</v>
      </c>
      <c r="L586" s="7">
        <v>0</v>
      </c>
      <c r="M586" s="7">
        <f t="shared" si="229"/>
        <v>0</v>
      </c>
      <c r="N586" s="7">
        <f t="shared" si="230"/>
        <v>0</v>
      </c>
      <c r="O586" s="7">
        <f t="shared" si="231"/>
        <v>0</v>
      </c>
      <c r="P586" s="7">
        <f t="shared" si="232"/>
        <v>0</v>
      </c>
      <c r="Q586" s="6">
        <f t="shared" si="234"/>
        <v>0</v>
      </c>
      <c r="R586" s="7">
        <f t="shared" si="235"/>
        <v>0</v>
      </c>
      <c r="S586" s="2">
        <f t="shared" si="221"/>
        <v>0</v>
      </c>
      <c r="T586" s="80">
        <f t="shared" si="222"/>
        <v>0</v>
      </c>
      <c r="U586" s="79">
        <f t="shared" si="223"/>
        <v>0</v>
      </c>
      <c r="V586" s="80">
        <f t="shared" si="224"/>
        <v>0</v>
      </c>
      <c r="W586" s="80">
        <f t="shared" si="225"/>
        <v>0</v>
      </c>
      <c r="X586">
        <f t="shared" si="236"/>
        <v>0</v>
      </c>
      <c r="Y586" s="35">
        <f t="shared" si="226"/>
        <v>0</v>
      </c>
      <c r="Z586" s="35">
        <f t="shared" si="237"/>
        <v>0</v>
      </c>
      <c r="AA586" s="42">
        <f t="shared" si="238"/>
        <v>0</v>
      </c>
      <c r="AB586" s="42">
        <f t="shared" si="239"/>
        <v>0</v>
      </c>
    </row>
    <row r="587" spans="2:28" x14ac:dyDescent="0.25">
      <c r="B587">
        <v>585</v>
      </c>
      <c r="C587" s="35">
        <f t="shared" si="233"/>
        <v>0</v>
      </c>
      <c r="D587" s="46">
        <f>IF(AB586&gt;0,ROUND(PMT(EvalSheet!$F$92/12,EvalSheet!$F$96*12,-C587),5),0)</f>
        <v>0</v>
      </c>
      <c r="E587" s="6">
        <f t="shared" si="227"/>
        <v>0</v>
      </c>
      <c r="F587" s="2">
        <f t="shared" si="216"/>
        <v>0</v>
      </c>
      <c r="G587" s="80">
        <f t="shared" si="217"/>
        <v>0</v>
      </c>
      <c r="H587" s="79">
        <f t="shared" si="218"/>
        <v>0</v>
      </c>
      <c r="I587" s="80">
        <f t="shared" si="219"/>
        <v>0</v>
      </c>
      <c r="J587" s="80">
        <f t="shared" si="220"/>
        <v>0</v>
      </c>
      <c r="K587" s="6">
        <f t="shared" si="228"/>
        <v>0</v>
      </c>
      <c r="L587" s="7">
        <v>0</v>
      </c>
      <c r="M587" s="7">
        <f t="shared" si="229"/>
        <v>0</v>
      </c>
      <c r="N587" s="7">
        <f t="shared" si="230"/>
        <v>0</v>
      </c>
      <c r="O587" s="7">
        <f t="shared" si="231"/>
        <v>0</v>
      </c>
      <c r="P587" s="7">
        <f t="shared" si="232"/>
        <v>0</v>
      </c>
      <c r="Q587" s="6">
        <f t="shared" si="234"/>
        <v>0</v>
      </c>
      <c r="R587" s="7">
        <f t="shared" si="235"/>
        <v>0</v>
      </c>
      <c r="S587" s="2">
        <f t="shared" si="221"/>
        <v>0</v>
      </c>
      <c r="T587" s="80">
        <f t="shared" si="222"/>
        <v>0</v>
      </c>
      <c r="U587" s="79">
        <f t="shared" si="223"/>
        <v>0</v>
      </c>
      <c r="V587" s="80">
        <f t="shared" si="224"/>
        <v>0</v>
      </c>
      <c r="W587" s="80">
        <f t="shared" si="225"/>
        <v>0</v>
      </c>
      <c r="X587">
        <f t="shared" si="236"/>
        <v>0</v>
      </c>
      <c r="Y587" s="35">
        <f t="shared" si="226"/>
        <v>0</v>
      </c>
      <c r="Z587" s="35">
        <f t="shared" si="237"/>
        <v>0</v>
      </c>
      <c r="AA587" s="42">
        <f t="shared" si="238"/>
        <v>0</v>
      </c>
      <c r="AB587" s="42">
        <f t="shared" si="239"/>
        <v>0</v>
      </c>
    </row>
    <row r="588" spans="2:28" x14ac:dyDescent="0.25">
      <c r="B588">
        <v>586</v>
      </c>
      <c r="C588" s="35">
        <f t="shared" si="233"/>
        <v>0</v>
      </c>
      <c r="D588" s="46">
        <f>IF(AB587&gt;0,ROUND(PMT(EvalSheet!$F$92/12,EvalSheet!$F$96*12,-C588),5),0)</f>
        <v>0</v>
      </c>
      <c r="E588" s="6">
        <f t="shared" si="227"/>
        <v>0</v>
      </c>
      <c r="F588" s="2">
        <f t="shared" si="216"/>
        <v>0</v>
      </c>
      <c r="G588" s="80">
        <f t="shared" si="217"/>
        <v>0</v>
      </c>
      <c r="H588" s="79">
        <f t="shared" si="218"/>
        <v>0</v>
      </c>
      <c r="I588" s="80">
        <f t="shared" si="219"/>
        <v>0</v>
      </c>
      <c r="J588" s="80">
        <f t="shared" si="220"/>
        <v>0</v>
      </c>
      <c r="K588" s="6">
        <f t="shared" si="228"/>
        <v>0</v>
      </c>
      <c r="L588" s="7">
        <v>0</v>
      </c>
      <c r="M588" s="7">
        <f t="shared" si="229"/>
        <v>0</v>
      </c>
      <c r="N588" s="7">
        <f t="shared" si="230"/>
        <v>0</v>
      </c>
      <c r="O588" s="7">
        <f t="shared" si="231"/>
        <v>0</v>
      </c>
      <c r="P588" s="7">
        <f t="shared" si="232"/>
        <v>0</v>
      </c>
      <c r="Q588" s="6">
        <f t="shared" si="234"/>
        <v>0</v>
      </c>
      <c r="R588" s="7">
        <f t="shared" si="235"/>
        <v>0</v>
      </c>
      <c r="S588" s="2">
        <f t="shared" si="221"/>
        <v>0</v>
      </c>
      <c r="T588" s="80">
        <f t="shared" si="222"/>
        <v>0</v>
      </c>
      <c r="U588" s="79">
        <f t="shared" si="223"/>
        <v>0</v>
      </c>
      <c r="V588" s="80">
        <f t="shared" si="224"/>
        <v>0</v>
      </c>
      <c r="W588" s="80">
        <f t="shared" si="225"/>
        <v>0</v>
      </c>
      <c r="X588">
        <f t="shared" si="236"/>
        <v>0</v>
      </c>
      <c r="Y588" s="35">
        <f t="shared" si="226"/>
        <v>0</v>
      </c>
      <c r="Z588" s="35">
        <f t="shared" si="237"/>
        <v>0</v>
      </c>
      <c r="AA588" s="42">
        <f t="shared" si="238"/>
        <v>0</v>
      </c>
      <c r="AB588" s="42">
        <f t="shared" si="239"/>
        <v>0</v>
      </c>
    </row>
    <row r="589" spans="2:28" x14ac:dyDescent="0.25">
      <c r="B589">
        <v>587</v>
      </c>
      <c r="C589" s="35">
        <f t="shared" si="233"/>
        <v>0</v>
      </c>
      <c r="D589" s="46">
        <f>IF(AB588&gt;0,ROUND(PMT(EvalSheet!$F$92/12,EvalSheet!$F$96*12,-C589),5),0)</f>
        <v>0</v>
      </c>
      <c r="E589" s="6">
        <f t="shared" si="227"/>
        <v>0</v>
      </c>
      <c r="F589" s="2">
        <f t="shared" si="216"/>
        <v>0</v>
      </c>
      <c r="G589" s="80">
        <f t="shared" si="217"/>
        <v>0</v>
      </c>
      <c r="H589" s="79">
        <f t="shared" si="218"/>
        <v>0</v>
      </c>
      <c r="I589" s="80">
        <f t="shared" si="219"/>
        <v>0</v>
      </c>
      <c r="J589" s="80">
        <f t="shared" si="220"/>
        <v>0</v>
      </c>
      <c r="K589" s="6">
        <f t="shared" si="228"/>
        <v>0</v>
      </c>
      <c r="L589" s="7">
        <v>0</v>
      </c>
      <c r="M589" s="7">
        <f t="shared" si="229"/>
        <v>0</v>
      </c>
      <c r="N589" s="7">
        <f t="shared" si="230"/>
        <v>0</v>
      </c>
      <c r="O589" s="7">
        <f t="shared" si="231"/>
        <v>0</v>
      </c>
      <c r="P589" s="7">
        <f t="shared" si="232"/>
        <v>0</v>
      </c>
      <c r="Q589" s="6">
        <f t="shared" si="234"/>
        <v>0</v>
      </c>
      <c r="R589" s="7">
        <f t="shared" si="235"/>
        <v>0</v>
      </c>
      <c r="S589" s="2">
        <f t="shared" si="221"/>
        <v>0</v>
      </c>
      <c r="T589" s="80">
        <f t="shared" si="222"/>
        <v>0</v>
      </c>
      <c r="U589" s="79">
        <f t="shared" si="223"/>
        <v>0</v>
      </c>
      <c r="V589" s="80">
        <f t="shared" si="224"/>
        <v>0</v>
      </c>
      <c r="W589" s="80">
        <f t="shared" si="225"/>
        <v>0</v>
      </c>
      <c r="X589">
        <f t="shared" si="236"/>
        <v>0</v>
      </c>
      <c r="Y589" s="35">
        <f t="shared" si="226"/>
        <v>0</v>
      </c>
      <c r="Z589" s="35">
        <f t="shared" si="237"/>
        <v>0</v>
      </c>
      <c r="AA589" s="42">
        <f t="shared" si="238"/>
        <v>0</v>
      </c>
      <c r="AB589" s="42">
        <f t="shared" si="239"/>
        <v>0</v>
      </c>
    </row>
    <row r="590" spans="2:28" x14ac:dyDescent="0.25">
      <c r="B590">
        <v>588</v>
      </c>
      <c r="C590" s="35">
        <f t="shared" si="233"/>
        <v>0</v>
      </c>
      <c r="D590" s="46">
        <f>IF(AB589&gt;0,ROUND(PMT(EvalSheet!$F$92/12,EvalSheet!$F$96*12,-C590),5),0)</f>
        <v>0</v>
      </c>
      <c r="E590" s="6">
        <f t="shared" si="227"/>
        <v>0</v>
      </c>
      <c r="F590" s="2">
        <f t="shared" si="216"/>
        <v>0</v>
      </c>
      <c r="G590" s="80">
        <f t="shared" si="217"/>
        <v>0</v>
      </c>
      <c r="H590" s="79">
        <f t="shared" si="218"/>
        <v>0</v>
      </c>
      <c r="I590" s="80">
        <f t="shared" si="219"/>
        <v>0</v>
      </c>
      <c r="J590" s="80">
        <f t="shared" si="220"/>
        <v>0</v>
      </c>
      <c r="K590" s="6">
        <f t="shared" si="228"/>
        <v>0</v>
      </c>
      <c r="L590" s="7">
        <v>0</v>
      </c>
      <c r="M590" s="7">
        <f t="shared" si="229"/>
        <v>0</v>
      </c>
      <c r="N590" s="7">
        <f t="shared" si="230"/>
        <v>0</v>
      </c>
      <c r="O590" s="7">
        <f t="shared" si="231"/>
        <v>0</v>
      </c>
      <c r="P590" s="7">
        <f t="shared" si="232"/>
        <v>0</v>
      </c>
      <c r="Q590" s="6">
        <f t="shared" si="234"/>
        <v>0</v>
      </c>
      <c r="R590" s="7">
        <f t="shared" si="235"/>
        <v>0</v>
      </c>
      <c r="S590" s="2">
        <f t="shared" si="221"/>
        <v>0</v>
      </c>
      <c r="T590" s="80">
        <f t="shared" si="222"/>
        <v>0</v>
      </c>
      <c r="U590" s="79">
        <f t="shared" si="223"/>
        <v>0</v>
      </c>
      <c r="V590" s="80">
        <f t="shared" si="224"/>
        <v>0</v>
      </c>
      <c r="W590" s="80">
        <f t="shared" si="225"/>
        <v>0</v>
      </c>
      <c r="X590">
        <f t="shared" si="236"/>
        <v>0</v>
      </c>
      <c r="Y590" s="35">
        <f t="shared" si="226"/>
        <v>0</v>
      </c>
      <c r="Z590" s="35">
        <f t="shared" si="237"/>
        <v>0</v>
      </c>
      <c r="AA590" s="42">
        <f t="shared" si="238"/>
        <v>0</v>
      </c>
      <c r="AB590" s="42">
        <f t="shared" si="239"/>
        <v>0</v>
      </c>
    </row>
    <row r="591" spans="2:28" x14ac:dyDescent="0.25">
      <c r="B591">
        <v>589</v>
      </c>
      <c r="C591" s="35">
        <f t="shared" si="233"/>
        <v>0</v>
      </c>
      <c r="D591" s="46">
        <f>IF(AB590&gt;0,ROUND(PMT(EvalSheet!$F$92/12,EvalSheet!$F$96*12,-C591),5),0)</f>
        <v>0</v>
      </c>
      <c r="E591" s="6">
        <f t="shared" si="227"/>
        <v>0</v>
      </c>
      <c r="F591" s="2">
        <f t="shared" si="216"/>
        <v>0</v>
      </c>
      <c r="G591" s="80">
        <f t="shared" si="217"/>
        <v>0</v>
      </c>
      <c r="H591" s="79">
        <f t="shared" si="218"/>
        <v>0</v>
      </c>
      <c r="I591" s="80">
        <f t="shared" si="219"/>
        <v>0</v>
      </c>
      <c r="J591" s="80">
        <f t="shared" si="220"/>
        <v>0</v>
      </c>
      <c r="K591" s="6">
        <f t="shared" si="228"/>
        <v>0</v>
      </c>
      <c r="L591" s="7">
        <v>0</v>
      </c>
      <c r="M591" s="7">
        <f t="shared" si="229"/>
        <v>0</v>
      </c>
      <c r="N591" s="7">
        <f t="shared" si="230"/>
        <v>0</v>
      </c>
      <c r="O591" s="7">
        <f t="shared" si="231"/>
        <v>0</v>
      </c>
      <c r="P591" s="7">
        <f t="shared" si="232"/>
        <v>0</v>
      </c>
      <c r="Q591" s="6">
        <f t="shared" si="234"/>
        <v>0</v>
      </c>
      <c r="R591" s="7">
        <f t="shared" si="235"/>
        <v>0</v>
      </c>
      <c r="S591" s="2">
        <f t="shared" si="221"/>
        <v>0</v>
      </c>
      <c r="T591" s="80">
        <f t="shared" si="222"/>
        <v>0</v>
      </c>
      <c r="U591" s="79">
        <f t="shared" si="223"/>
        <v>0</v>
      </c>
      <c r="V591" s="80">
        <f t="shared" si="224"/>
        <v>0</v>
      </c>
      <c r="W591" s="80">
        <f t="shared" si="225"/>
        <v>0</v>
      </c>
      <c r="X591">
        <f t="shared" si="236"/>
        <v>0</v>
      </c>
      <c r="Y591" s="35">
        <f t="shared" si="226"/>
        <v>0</v>
      </c>
      <c r="Z591" s="35">
        <f t="shared" si="237"/>
        <v>0</v>
      </c>
      <c r="AA591" s="42">
        <f t="shared" si="238"/>
        <v>0</v>
      </c>
      <c r="AB591" s="42">
        <f t="shared" si="239"/>
        <v>0</v>
      </c>
    </row>
    <row r="592" spans="2:28" x14ac:dyDescent="0.25">
      <c r="B592">
        <v>590</v>
      </c>
      <c r="C592" s="35">
        <f t="shared" si="233"/>
        <v>0</v>
      </c>
      <c r="D592" s="46">
        <f>IF(AB591&gt;0,ROUND(PMT(EvalSheet!$F$92/12,EvalSheet!$F$96*12,-C592),5),0)</f>
        <v>0</v>
      </c>
      <c r="E592" s="6">
        <f t="shared" si="227"/>
        <v>0</v>
      </c>
      <c r="F592" s="2">
        <f t="shared" si="216"/>
        <v>0</v>
      </c>
      <c r="G592" s="80">
        <f t="shared" si="217"/>
        <v>0</v>
      </c>
      <c r="H592" s="79">
        <f t="shared" si="218"/>
        <v>0</v>
      </c>
      <c r="I592" s="80">
        <f t="shared" si="219"/>
        <v>0</v>
      </c>
      <c r="J592" s="80">
        <f t="shared" si="220"/>
        <v>0</v>
      </c>
      <c r="K592" s="6">
        <f t="shared" si="228"/>
        <v>0</v>
      </c>
      <c r="L592" s="7">
        <v>0</v>
      </c>
      <c r="M592" s="7">
        <f t="shared" si="229"/>
        <v>0</v>
      </c>
      <c r="N592" s="7">
        <f t="shared" si="230"/>
        <v>0</v>
      </c>
      <c r="O592" s="7">
        <f t="shared" si="231"/>
        <v>0</v>
      </c>
      <c r="P592" s="7">
        <f t="shared" si="232"/>
        <v>0</v>
      </c>
      <c r="Q592" s="6">
        <f t="shared" si="234"/>
        <v>0</v>
      </c>
      <c r="R592" s="7">
        <f t="shared" si="235"/>
        <v>0</v>
      </c>
      <c r="S592" s="2">
        <f t="shared" si="221"/>
        <v>0</v>
      </c>
      <c r="T592" s="80">
        <f t="shared" si="222"/>
        <v>0</v>
      </c>
      <c r="U592" s="79">
        <f t="shared" si="223"/>
        <v>0</v>
      </c>
      <c r="V592" s="80">
        <f t="shared" si="224"/>
        <v>0</v>
      </c>
      <c r="W592" s="80">
        <f t="shared" si="225"/>
        <v>0</v>
      </c>
      <c r="X592">
        <f t="shared" si="236"/>
        <v>0</v>
      </c>
      <c r="Y592" s="35">
        <f t="shared" si="226"/>
        <v>0</v>
      </c>
      <c r="Z592" s="35">
        <f t="shared" si="237"/>
        <v>0</v>
      </c>
      <c r="AA592" s="42">
        <f t="shared" si="238"/>
        <v>0</v>
      </c>
      <c r="AB592" s="42">
        <f t="shared" si="239"/>
        <v>0</v>
      </c>
    </row>
    <row r="593" spans="2:28" x14ac:dyDescent="0.25">
      <c r="B593">
        <v>591</v>
      </c>
      <c r="C593" s="35">
        <f t="shared" si="233"/>
        <v>0</v>
      </c>
      <c r="D593" s="46">
        <f>IF(AB592&gt;0,ROUND(PMT(EvalSheet!$F$92/12,EvalSheet!$F$96*12,-C593),5),0)</f>
        <v>0</v>
      </c>
      <c r="E593" s="6">
        <f t="shared" si="227"/>
        <v>0</v>
      </c>
      <c r="F593" s="2">
        <f t="shared" si="216"/>
        <v>0</v>
      </c>
      <c r="G593" s="80">
        <f t="shared" si="217"/>
        <v>0</v>
      </c>
      <c r="H593" s="79">
        <f t="shared" si="218"/>
        <v>0</v>
      </c>
      <c r="I593" s="80">
        <f t="shared" si="219"/>
        <v>0</v>
      </c>
      <c r="J593" s="80">
        <f t="shared" si="220"/>
        <v>0</v>
      </c>
      <c r="K593" s="6">
        <f t="shared" si="228"/>
        <v>0</v>
      </c>
      <c r="L593" s="7">
        <v>0</v>
      </c>
      <c r="M593" s="7">
        <f t="shared" si="229"/>
        <v>0</v>
      </c>
      <c r="N593" s="7">
        <f t="shared" si="230"/>
        <v>0</v>
      </c>
      <c r="O593" s="7">
        <f t="shared" si="231"/>
        <v>0</v>
      </c>
      <c r="P593" s="7">
        <f t="shared" si="232"/>
        <v>0</v>
      </c>
      <c r="Q593" s="6">
        <f t="shared" si="234"/>
        <v>0</v>
      </c>
      <c r="R593" s="7">
        <f t="shared" si="235"/>
        <v>0</v>
      </c>
      <c r="S593" s="2">
        <f t="shared" si="221"/>
        <v>0</v>
      </c>
      <c r="T593" s="80">
        <f t="shared" si="222"/>
        <v>0</v>
      </c>
      <c r="U593" s="79">
        <f t="shared" si="223"/>
        <v>0</v>
      </c>
      <c r="V593" s="80">
        <f t="shared" si="224"/>
        <v>0</v>
      </c>
      <c r="W593" s="80">
        <f t="shared" si="225"/>
        <v>0</v>
      </c>
      <c r="X593">
        <f t="shared" si="236"/>
        <v>0</v>
      </c>
      <c r="Y593" s="35">
        <f t="shared" si="226"/>
        <v>0</v>
      </c>
      <c r="Z593" s="35">
        <f t="shared" si="237"/>
        <v>0</v>
      </c>
      <c r="AA593" s="42">
        <f t="shared" si="238"/>
        <v>0</v>
      </c>
      <c r="AB593" s="42">
        <f t="shared" si="239"/>
        <v>0</v>
      </c>
    </row>
    <row r="594" spans="2:28" x14ac:dyDescent="0.25">
      <c r="B594">
        <v>592</v>
      </c>
      <c r="C594" s="35">
        <f t="shared" si="233"/>
        <v>0</v>
      </c>
      <c r="D594" s="46">
        <f>IF(AB593&gt;0,ROUND(PMT(EvalSheet!$F$92/12,EvalSheet!$F$96*12,-C594),5),0)</f>
        <v>0</v>
      </c>
      <c r="E594" s="6">
        <f t="shared" si="227"/>
        <v>0</v>
      </c>
      <c r="F594" s="2">
        <f t="shared" si="216"/>
        <v>0</v>
      </c>
      <c r="G594" s="80">
        <f t="shared" si="217"/>
        <v>0</v>
      </c>
      <c r="H594" s="79">
        <f t="shared" si="218"/>
        <v>0</v>
      </c>
      <c r="I594" s="80">
        <f t="shared" si="219"/>
        <v>0</v>
      </c>
      <c r="J594" s="80">
        <f t="shared" si="220"/>
        <v>0</v>
      </c>
      <c r="K594" s="6">
        <f t="shared" si="228"/>
        <v>0</v>
      </c>
      <c r="L594" s="7">
        <v>0</v>
      </c>
      <c r="M594" s="7">
        <f t="shared" si="229"/>
        <v>0</v>
      </c>
      <c r="N594" s="7">
        <f t="shared" si="230"/>
        <v>0</v>
      </c>
      <c r="O594" s="7">
        <f t="shared" si="231"/>
        <v>0</v>
      </c>
      <c r="P594" s="7">
        <f t="shared" si="232"/>
        <v>0</v>
      </c>
      <c r="Q594" s="6">
        <f t="shared" si="234"/>
        <v>0</v>
      </c>
      <c r="R594" s="7">
        <f t="shared" si="235"/>
        <v>0</v>
      </c>
      <c r="S594" s="2">
        <f t="shared" si="221"/>
        <v>0</v>
      </c>
      <c r="T594" s="80">
        <f t="shared" si="222"/>
        <v>0</v>
      </c>
      <c r="U594" s="79">
        <f t="shared" si="223"/>
        <v>0</v>
      </c>
      <c r="V594" s="80">
        <f t="shared" si="224"/>
        <v>0</v>
      </c>
      <c r="W594" s="80">
        <f t="shared" si="225"/>
        <v>0</v>
      </c>
      <c r="X594">
        <f t="shared" si="236"/>
        <v>0</v>
      </c>
      <c r="Y594" s="35">
        <f t="shared" si="226"/>
        <v>0</v>
      </c>
      <c r="Z594" s="35">
        <f t="shared" si="237"/>
        <v>0</v>
      </c>
      <c r="AA594" s="42">
        <f t="shared" si="238"/>
        <v>0</v>
      </c>
      <c r="AB594" s="42">
        <f t="shared" si="239"/>
        <v>0</v>
      </c>
    </row>
    <row r="595" spans="2:28" x14ac:dyDescent="0.25">
      <c r="B595">
        <v>593</v>
      </c>
      <c r="C595" s="35">
        <f t="shared" si="233"/>
        <v>0</v>
      </c>
      <c r="D595" s="46">
        <f>IF(AB594&gt;0,ROUND(PMT(EvalSheet!$F$92/12,EvalSheet!$F$96*12,-C595),5),0)</f>
        <v>0</v>
      </c>
      <c r="E595" s="6">
        <f t="shared" si="227"/>
        <v>0</v>
      </c>
      <c r="F595" s="2">
        <f t="shared" si="216"/>
        <v>0</v>
      </c>
      <c r="G595" s="80">
        <f t="shared" si="217"/>
        <v>0</v>
      </c>
      <c r="H595" s="79">
        <f t="shared" si="218"/>
        <v>0</v>
      </c>
      <c r="I595" s="80">
        <f t="shared" si="219"/>
        <v>0</v>
      </c>
      <c r="J595" s="80">
        <f t="shared" si="220"/>
        <v>0</v>
      </c>
      <c r="K595" s="6">
        <f t="shared" si="228"/>
        <v>0</v>
      </c>
      <c r="L595" s="7">
        <v>0</v>
      </c>
      <c r="M595" s="7">
        <f t="shared" si="229"/>
        <v>0</v>
      </c>
      <c r="N595" s="7">
        <f t="shared" si="230"/>
        <v>0</v>
      </c>
      <c r="O595" s="7">
        <f t="shared" si="231"/>
        <v>0</v>
      </c>
      <c r="P595" s="7">
        <f t="shared" si="232"/>
        <v>0</v>
      </c>
      <c r="Q595" s="6">
        <f t="shared" si="234"/>
        <v>0</v>
      </c>
      <c r="R595" s="7">
        <f t="shared" si="235"/>
        <v>0</v>
      </c>
      <c r="S595" s="2">
        <f t="shared" si="221"/>
        <v>0</v>
      </c>
      <c r="T595" s="80">
        <f t="shared" si="222"/>
        <v>0</v>
      </c>
      <c r="U595" s="79">
        <f t="shared" si="223"/>
        <v>0</v>
      </c>
      <c r="V595" s="80">
        <f t="shared" si="224"/>
        <v>0</v>
      </c>
      <c r="W595" s="80">
        <f t="shared" si="225"/>
        <v>0</v>
      </c>
      <c r="X595">
        <f t="shared" si="236"/>
        <v>0</v>
      </c>
      <c r="Y595" s="35">
        <f t="shared" si="226"/>
        <v>0</v>
      </c>
      <c r="Z595" s="35">
        <f t="shared" si="237"/>
        <v>0</v>
      </c>
      <c r="AA595" s="42">
        <f t="shared" si="238"/>
        <v>0</v>
      </c>
      <c r="AB595" s="42">
        <f t="shared" si="239"/>
        <v>0</v>
      </c>
    </row>
    <row r="596" spans="2:28" x14ac:dyDescent="0.25">
      <c r="B596">
        <v>594</v>
      </c>
      <c r="C596" s="35">
        <f t="shared" si="233"/>
        <v>0</v>
      </c>
      <c r="D596" s="46">
        <f>IF(AB595&gt;0,ROUND(PMT(EvalSheet!$F$92/12,EvalSheet!$F$96*12,-C596),5),0)</f>
        <v>0</v>
      </c>
      <c r="E596" s="6">
        <f t="shared" si="227"/>
        <v>0</v>
      </c>
      <c r="F596" s="2">
        <f t="shared" si="216"/>
        <v>0</v>
      </c>
      <c r="G596" s="80">
        <f t="shared" si="217"/>
        <v>0</v>
      </c>
      <c r="H596" s="79">
        <f t="shared" si="218"/>
        <v>0</v>
      </c>
      <c r="I596" s="80">
        <f t="shared" si="219"/>
        <v>0</v>
      </c>
      <c r="J596" s="80">
        <f t="shared" si="220"/>
        <v>0</v>
      </c>
      <c r="K596" s="6">
        <f t="shared" si="228"/>
        <v>0</v>
      </c>
      <c r="L596" s="7">
        <v>0</v>
      </c>
      <c r="M596" s="7">
        <f t="shared" si="229"/>
        <v>0</v>
      </c>
      <c r="N596" s="7">
        <f t="shared" si="230"/>
        <v>0</v>
      </c>
      <c r="O596" s="7">
        <f t="shared" si="231"/>
        <v>0</v>
      </c>
      <c r="P596" s="7">
        <f t="shared" si="232"/>
        <v>0</v>
      </c>
      <c r="Q596" s="6">
        <f t="shared" si="234"/>
        <v>0</v>
      </c>
      <c r="R596" s="7">
        <f t="shared" si="235"/>
        <v>0</v>
      </c>
      <c r="S596" s="2">
        <f t="shared" si="221"/>
        <v>0</v>
      </c>
      <c r="T596" s="80">
        <f t="shared" si="222"/>
        <v>0</v>
      </c>
      <c r="U596" s="79">
        <f t="shared" si="223"/>
        <v>0</v>
      </c>
      <c r="V596" s="80">
        <f t="shared" si="224"/>
        <v>0</v>
      </c>
      <c r="W596" s="80">
        <f t="shared" si="225"/>
        <v>0</v>
      </c>
      <c r="X596">
        <f t="shared" si="236"/>
        <v>0</v>
      </c>
      <c r="Y596" s="35">
        <f t="shared" si="226"/>
        <v>0</v>
      </c>
      <c r="Z596" s="35">
        <f t="shared" si="237"/>
        <v>0</v>
      </c>
      <c r="AA596" s="42">
        <f t="shared" si="238"/>
        <v>0</v>
      </c>
      <c r="AB596" s="42">
        <f t="shared" si="239"/>
        <v>0</v>
      </c>
    </row>
    <row r="597" spans="2:28" x14ac:dyDescent="0.25">
      <c r="B597">
        <v>595</v>
      </c>
      <c r="C597" s="35">
        <f t="shared" si="233"/>
        <v>0</v>
      </c>
      <c r="D597" s="46">
        <f>IF(AB596&gt;0,ROUND(PMT(EvalSheet!$F$92/12,EvalSheet!$F$96*12,-C597),5),0)</f>
        <v>0</v>
      </c>
      <c r="E597" s="6">
        <f t="shared" si="227"/>
        <v>0</v>
      </c>
      <c r="F597" s="2">
        <f t="shared" si="216"/>
        <v>0</v>
      </c>
      <c r="G597" s="80">
        <f t="shared" si="217"/>
        <v>0</v>
      </c>
      <c r="H597" s="79">
        <f t="shared" si="218"/>
        <v>0</v>
      </c>
      <c r="I597" s="80">
        <f t="shared" si="219"/>
        <v>0</v>
      </c>
      <c r="J597" s="80">
        <f t="shared" si="220"/>
        <v>0</v>
      </c>
      <c r="K597" s="6">
        <f t="shared" si="228"/>
        <v>0</v>
      </c>
      <c r="L597" s="7">
        <v>0</v>
      </c>
      <c r="M597" s="7">
        <f t="shared" si="229"/>
        <v>0</v>
      </c>
      <c r="N597" s="7">
        <f t="shared" si="230"/>
        <v>0</v>
      </c>
      <c r="O597" s="7">
        <f t="shared" si="231"/>
        <v>0</v>
      </c>
      <c r="P597" s="7">
        <f t="shared" si="232"/>
        <v>0</v>
      </c>
      <c r="Q597" s="6">
        <f t="shared" si="234"/>
        <v>0</v>
      </c>
      <c r="R597" s="7">
        <f t="shared" si="235"/>
        <v>0</v>
      </c>
      <c r="S597" s="2">
        <f t="shared" si="221"/>
        <v>0</v>
      </c>
      <c r="T597" s="80">
        <f t="shared" si="222"/>
        <v>0</v>
      </c>
      <c r="U597" s="79">
        <f t="shared" si="223"/>
        <v>0</v>
      </c>
      <c r="V597" s="80">
        <f t="shared" si="224"/>
        <v>0</v>
      </c>
      <c r="W597" s="80">
        <f t="shared" si="225"/>
        <v>0</v>
      </c>
      <c r="X597">
        <f t="shared" si="236"/>
        <v>0</v>
      </c>
      <c r="Y597" s="35">
        <f t="shared" si="226"/>
        <v>0</v>
      </c>
      <c r="Z597" s="35">
        <f t="shared" si="237"/>
        <v>0</v>
      </c>
      <c r="AA597" s="42">
        <f t="shared" si="238"/>
        <v>0</v>
      </c>
      <c r="AB597" s="42">
        <f t="shared" si="239"/>
        <v>0</v>
      </c>
    </row>
    <row r="598" spans="2:28" x14ac:dyDescent="0.25">
      <c r="B598">
        <v>596</v>
      </c>
      <c r="C598" s="35">
        <f t="shared" si="233"/>
        <v>0</v>
      </c>
      <c r="D598" s="46">
        <f>IF(AB597&gt;0,ROUND(PMT(EvalSheet!$F$92/12,EvalSheet!$F$96*12,-C598),5),0)</f>
        <v>0</v>
      </c>
      <c r="E598" s="6">
        <f t="shared" si="227"/>
        <v>0</v>
      </c>
      <c r="F598" s="2">
        <f t="shared" si="216"/>
        <v>0</v>
      </c>
      <c r="G598" s="80">
        <f t="shared" si="217"/>
        <v>0</v>
      </c>
      <c r="H598" s="79">
        <f t="shared" si="218"/>
        <v>0</v>
      </c>
      <c r="I598" s="80">
        <f t="shared" si="219"/>
        <v>0</v>
      </c>
      <c r="J598" s="80">
        <f t="shared" si="220"/>
        <v>0</v>
      </c>
      <c r="K598" s="6">
        <f t="shared" si="228"/>
        <v>0</v>
      </c>
      <c r="L598" s="7">
        <v>0</v>
      </c>
      <c r="M598" s="7">
        <f t="shared" si="229"/>
        <v>0</v>
      </c>
      <c r="N598" s="7">
        <f t="shared" si="230"/>
        <v>0</v>
      </c>
      <c r="O598" s="7">
        <f t="shared" si="231"/>
        <v>0</v>
      </c>
      <c r="P598" s="7">
        <f t="shared" si="232"/>
        <v>0</v>
      </c>
      <c r="Q598" s="6">
        <f t="shared" si="234"/>
        <v>0</v>
      </c>
      <c r="R598" s="7">
        <f t="shared" si="235"/>
        <v>0</v>
      </c>
      <c r="S598" s="2">
        <f t="shared" si="221"/>
        <v>0</v>
      </c>
      <c r="T598" s="80">
        <f t="shared" si="222"/>
        <v>0</v>
      </c>
      <c r="U598" s="79">
        <f t="shared" si="223"/>
        <v>0</v>
      </c>
      <c r="V598" s="80">
        <f t="shared" si="224"/>
        <v>0</v>
      </c>
      <c r="W598" s="80">
        <f t="shared" si="225"/>
        <v>0</v>
      </c>
      <c r="X598">
        <f t="shared" si="236"/>
        <v>0</v>
      </c>
      <c r="Y598" s="35">
        <f t="shared" si="226"/>
        <v>0</v>
      </c>
      <c r="Z598" s="35">
        <f t="shared" si="237"/>
        <v>0</v>
      </c>
      <c r="AA598" s="42">
        <f t="shared" si="238"/>
        <v>0</v>
      </c>
      <c r="AB598" s="42">
        <f t="shared" si="239"/>
        <v>0</v>
      </c>
    </row>
    <row r="599" spans="2:28" x14ac:dyDescent="0.25">
      <c r="B599">
        <v>597</v>
      </c>
      <c r="C599" s="35">
        <f t="shared" si="233"/>
        <v>0</v>
      </c>
      <c r="D599" s="46">
        <f>IF(AB598&gt;0,ROUND(PMT(EvalSheet!$F$92/12,EvalSheet!$F$96*12,-C599),5),0)</f>
        <v>0</v>
      </c>
      <c r="E599" s="6">
        <f t="shared" si="227"/>
        <v>0</v>
      </c>
      <c r="F599" s="2">
        <f t="shared" si="216"/>
        <v>0</v>
      </c>
      <c r="G599" s="80">
        <f t="shared" si="217"/>
        <v>0</v>
      </c>
      <c r="H599" s="79">
        <f t="shared" si="218"/>
        <v>0</v>
      </c>
      <c r="I599" s="80">
        <f t="shared" si="219"/>
        <v>0</v>
      </c>
      <c r="J599" s="80">
        <f t="shared" si="220"/>
        <v>0</v>
      </c>
      <c r="K599" s="6">
        <f t="shared" si="228"/>
        <v>0</v>
      </c>
      <c r="L599" s="7">
        <v>0</v>
      </c>
      <c r="M599" s="7">
        <f t="shared" si="229"/>
        <v>0</v>
      </c>
      <c r="N599" s="7">
        <f t="shared" si="230"/>
        <v>0</v>
      </c>
      <c r="O599" s="7">
        <f t="shared" si="231"/>
        <v>0</v>
      </c>
      <c r="P599" s="7">
        <f t="shared" si="232"/>
        <v>0</v>
      </c>
      <c r="Q599" s="6">
        <f t="shared" si="234"/>
        <v>0</v>
      </c>
      <c r="R599" s="7">
        <f t="shared" si="235"/>
        <v>0</v>
      </c>
      <c r="S599" s="2">
        <f t="shared" si="221"/>
        <v>0</v>
      </c>
      <c r="T599" s="80">
        <f t="shared" si="222"/>
        <v>0</v>
      </c>
      <c r="U599" s="79">
        <f t="shared" si="223"/>
        <v>0</v>
      </c>
      <c r="V599" s="80">
        <f t="shared" si="224"/>
        <v>0</v>
      </c>
      <c r="W599" s="80">
        <f t="shared" si="225"/>
        <v>0</v>
      </c>
      <c r="X599">
        <f t="shared" si="236"/>
        <v>0</v>
      </c>
      <c r="Y599" s="35">
        <f t="shared" si="226"/>
        <v>0</v>
      </c>
      <c r="Z599" s="35">
        <f t="shared" si="237"/>
        <v>0</v>
      </c>
      <c r="AA599" s="42">
        <f t="shared" si="238"/>
        <v>0</v>
      </c>
      <c r="AB599" s="42">
        <f t="shared" si="239"/>
        <v>0</v>
      </c>
    </row>
    <row r="600" spans="2:28" x14ac:dyDescent="0.25">
      <c r="B600">
        <v>598</v>
      </c>
      <c r="C600" s="35">
        <f t="shared" si="233"/>
        <v>0</v>
      </c>
      <c r="D600" s="46">
        <f>IF(AB599&gt;0,ROUND(PMT(EvalSheet!$F$92/12,EvalSheet!$F$96*12,-C600),5),0)</f>
        <v>0</v>
      </c>
      <c r="E600" s="6">
        <f t="shared" si="227"/>
        <v>0</v>
      </c>
      <c r="F600" s="2">
        <f t="shared" si="216"/>
        <v>0</v>
      </c>
      <c r="G600" s="80">
        <f t="shared" si="217"/>
        <v>0</v>
      </c>
      <c r="H600" s="79">
        <f t="shared" si="218"/>
        <v>0</v>
      </c>
      <c r="I600" s="80">
        <f t="shared" si="219"/>
        <v>0</v>
      </c>
      <c r="J600" s="80">
        <f t="shared" si="220"/>
        <v>0</v>
      </c>
      <c r="K600" s="6">
        <f t="shared" si="228"/>
        <v>0</v>
      </c>
      <c r="L600" s="7">
        <v>0</v>
      </c>
      <c r="M600" s="7">
        <f t="shared" si="229"/>
        <v>0</v>
      </c>
      <c r="N600" s="7">
        <f t="shared" si="230"/>
        <v>0</v>
      </c>
      <c r="O600" s="7">
        <f t="shared" si="231"/>
        <v>0</v>
      </c>
      <c r="P600" s="7">
        <f t="shared" si="232"/>
        <v>0</v>
      </c>
      <c r="Q600" s="6">
        <f t="shared" si="234"/>
        <v>0</v>
      </c>
      <c r="R600" s="7">
        <f t="shared" si="235"/>
        <v>0</v>
      </c>
      <c r="S600" s="2">
        <f t="shared" si="221"/>
        <v>0</v>
      </c>
      <c r="T600" s="80">
        <f t="shared" si="222"/>
        <v>0</v>
      </c>
      <c r="U600" s="79">
        <f t="shared" si="223"/>
        <v>0</v>
      </c>
      <c r="V600" s="80">
        <f t="shared" si="224"/>
        <v>0</v>
      </c>
      <c r="W600" s="80">
        <f t="shared" si="225"/>
        <v>0</v>
      </c>
      <c r="X600">
        <f t="shared" si="236"/>
        <v>0</v>
      </c>
      <c r="Y600" s="35">
        <f t="shared" si="226"/>
        <v>0</v>
      </c>
      <c r="Z600" s="35">
        <f t="shared" si="237"/>
        <v>0</v>
      </c>
      <c r="AA600" s="42">
        <f t="shared" si="238"/>
        <v>0</v>
      </c>
      <c r="AB600" s="42">
        <f t="shared" si="239"/>
        <v>0</v>
      </c>
    </row>
    <row r="601" spans="2:28" x14ac:dyDescent="0.25">
      <c r="B601">
        <v>599</v>
      </c>
      <c r="C601" s="35">
        <f t="shared" si="233"/>
        <v>0</v>
      </c>
      <c r="D601" s="46">
        <f>IF(AB600&gt;0,ROUND(PMT(EvalSheet!$F$92/12,EvalSheet!$F$96*12,-C601),5),0)</f>
        <v>0</v>
      </c>
      <c r="E601" s="6">
        <f t="shared" si="227"/>
        <v>0</v>
      </c>
      <c r="F601" s="2">
        <f t="shared" si="216"/>
        <v>0</v>
      </c>
      <c r="G601" s="80">
        <f t="shared" si="217"/>
        <v>0</v>
      </c>
      <c r="H601" s="79">
        <f t="shared" si="218"/>
        <v>0</v>
      </c>
      <c r="I601" s="80">
        <f t="shared" si="219"/>
        <v>0</v>
      </c>
      <c r="J601" s="80">
        <f t="shared" si="220"/>
        <v>0</v>
      </c>
      <c r="K601" s="6">
        <f t="shared" si="228"/>
        <v>0</v>
      </c>
      <c r="L601" s="7">
        <v>0</v>
      </c>
      <c r="M601" s="7">
        <f t="shared" si="229"/>
        <v>0</v>
      </c>
      <c r="N601" s="7">
        <f t="shared" si="230"/>
        <v>0</v>
      </c>
      <c r="O601" s="7">
        <f t="shared" si="231"/>
        <v>0</v>
      </c>
      <c r="P601" s="7">
        <f t="shared" si="232"/>
        <v>0</v>
      </c>
      <c r="Q601" s="6">
        <f t="shared" si="234"/>
        <v>0</v>
      </c>
      <c r="R601" s="7">
        <f t="shared" si="235"/>
        <v>0</v>
      </c>
      <c r="S601" s="2">
        <f t="shared" si="221"/>
        <v>0</v>
      </c>
      <c r="T601" s="80">
        <f t="shared" si="222"/>
        <v>0</v>
      </c>
      <c r="U601" s="79">
        <f t="shared" si="223"/>
        <v>0</v>
      </c>
      <c r="V601" s="80">
        <f t="shared" si="224"/>
        <v>0</v>
      </c>
      <c r="W601" s="80">
        <f t="shared" si="225"/>
        <v>0</v>
      </c>
      <c r="X601">
        <f t="shared" si="236"/>
        <v>0</v>
      </c>
      <c r="Y601" s="35">
        <f t="shared" si="226"/>
        <v>0</v>
      </c>
      <c r="Z601" s="35">
        <f t="shared" si="237"/>
        <v>0</v>
      </c>
      <c r="AA601" s="42">
        <f t="shared" si="238"/>
        <v>0</v>
      </c>
      <c r="AB601" s="42">
        <f t="shared" si="239"/>
        <v>0</v>
      </c>
    </row>
    <row r="602" spans="2:28" x14ac:dyDescent="0.25">
      <c r="B602">
        <v>600</v>
      </c>
      <c r="C602" s="35">
        <f t="shared" si="233"/>
        <v>0</v>
      </c>
      <c r="D602" s="46">
        <f>IF(AB601&gt;0,ROUND(PMT(EvalSheet!$F$92/12,EvalSheet!$F$96*12,-C602),5),0)</f>
        <v>0</v>
      </c>
      <c r="E602" s="6">
        <f t="shared" si="227"/>
        <v>0</v>
      </c>
      <c r="F602" s="2">
        <f t="shared" si="216"/>
        <v>0</v>
      </c>
      <c r="G602" s="80">
        <f t="shared" si="217"/>
        <v>0</v>
      </c>
      <c r="H602" s="79">
        <f t="shared" si="218"/>
        <v>0</v>
      </c>
      <c r="I602" s="80">
        <f t="shared" si="219"/>
        <v>0</v>
      </c>
      <c r="J602" s="80">
        <f t="shared" si="220"/>
        <v>0</v>
      </c>
      <c r="K602" s="6">
        <f t="shared" si="228"/>
        <v>0</v>
      </c>
      <c r="L602" s="7">
        <v>0</v>
      </c>
      <c r="M602" s="7">
        <f t="shared" si="229"/>
        <v>0</v>
      </c>
      <c r="N602" s="7">
        <f t="shared" si="230"/>
        <v>0</v>
      </c>
      <c r="O602" s="7">
        <f t="shared" si="231"/>
        <v>0</v>
      </c>
      <c r="P602" s="7">
        <f t="shared" si="232"/>
        <v>0</v>
      </c>
      <c r="Q602" s="6">
        <f t="shared" si="234"/>
        <v>0</v>
      </c>
      <c r="R602" s="7">
        <f t="shared" si="235"/>
        <v>0</v>
      </c>
      <c r="S602" s="2">
        <f t="shared" si="221"/>
        <v>0</v>
      </c>
      <c r="T602" s="80">
        <f t="shared" si="222"/>
        <v>0</v>
      </c>
      <c r="U602" s="79">
        <f t="shared" si="223"/>
        <v>0</v>
      </c>
      <c r="V602" s="80">
        <f t="shared" si="224"/>
        <v>0</v>
      </c>
      <c r="W602" s="80">
        <f t="shared" si="225"/>
        <v>0</v>
      </c>
      <c r="X602">
        <f t="shared" si="236"/>
        <v>0</v>
      </c>
      <c r="Y602" s="35">
        <f t="shared" si="226"/>
        <v>0</v>
      </c>
      <c r="Z602" s="35">
        <f t="shared" si="237"/>
        <v>0</v>
      </c>
      <c r="AA602" s="42">
        <f t="shared" si="238"/>
        <v>0</v>
      </c>
      <c r="AB602" s="42">
        <f t="shared" si="239"/>
        <v>0</v>
      </c>
    </row>
    <row r="603" spans="2:28" x14ac:dyDescent="0.25">
      <c r="B603">
        <v>601</v>
      </c>
      <c r="C603" s="35">
        <f t="shared" si="233"/>
        <v>0</v>
      </c>
      <c r="D603" s="46">
        <f>IF(AB602&gt;0,ROUND(PMT(EvalSheet!$F$92/12,EvalSheet!$F$96*12,-C603),5),0)</f>
        <v>0</v>
      </c>
      <c r="E603" s="6">
        <f t="shared" si="227"/>
        <v>0</v>
      </c>
      <c r="F603" s="2">
        <f t="shared" si="216"/>
        <v>0</v>
      </c>
      <c r="G603" s="80">
        <f t="shared" si="217"/>
        <v>0</v>
      </c>
      <c r="H603" s="79">
        <f t="shared" si="218"/>
        <v>0</v>
      </c>
      <c r="I603" s="80">
        <f t="shared" si="219"/>
        <v>0</v>
      </c>
      <c r="J603" s="80">
        <f t="shared" si="220"/>
        <v>0</v>
      </c>
      <c r="K603" s="6">
        <f t="shared" si="228"/>
        <v>0</v>
      </c>
      <c r="L603" s="7">
        <v>0</v>
      </c>
      <c r="M603" s="7">
        <f t="shared" si="229"/>
        <v>0</v>
      </c>
      <c r="N603" s="7">
        <f t="shared" si="230"/>
        <v>0</v>
      </c>
      <c r="O603" s="7">
        <f t="shared" si="231"/>
        <v>0</v>
      </c>
      <c r="P603" s="7">
        <f t="shared" si="232"/>
        <v>0</v>
      </c>
      <c r="Q603" s="6">
        <f t="shared" si="234"/>
        <v>0</v>
      </c>
      <c r="R603" s="7">
        <f t="shared" si="235"/>
        <v>0</v>
      </c>
      <c r="S603" s="2">
        <f t="shared" si="221"/>
        <v>0</v>
      </c>
      <c r="T603" s="80">
        <f t="shared" si="222"/>
        <v>0</v>
      </c>
      <c r="U603" s="79">
        <f t="shared" si="223"/>
        <v>0</v>
      </c>
      <c r="V603" s="80">
        <f t="shared" si="224"/>
        <v>0</v>
      </c>
      <c r="W603" s="80">
        <f t="shared" si="225"/>
        <v>0</v>
      </c>
      <c r="X603">
        <f t="shared" si="236"/>
        <v>0</v>
      </c>
      <c r="Y603" s="35">
        <f t="shared" si="226"/>
        <v>0</v>
      </c>
      <c r="Z603" s="35">
        <f t="shared" si="237"/>
        <v>0</v>
      </c>
      <c r="AA603" s="42">
        <f t="shared" si="238"/>
        <v>0</v>
      </c>
      <c r="AB603" s="42">
        <f t="shared" si="239"/>
        <v>0</v>
      </c>
    </row>
    <row r="604" spans="2:28" x14ac:dyDescent="0.25">
      <c r="B604">
        <v>602</v>
      </c>
      <c r="C604" s="35">
        <f t="shared" si="233"/>
        <v>0</v>
      </c>
      <c r="D604" s="46">
        <f>IF(AB603&gt;0,ROUND(PMT(EvalSheet!$F$92/12,EvalSheet!$F$96*12,-C604),5),0)</f>
        <v>0</v>
      </c>
      <c r="E604" s="6">
        <f t="shared" si="227"/>
        <v>0</v>
      </c>
      <c r="F604" s="2">
        <f t="shared" si="216"/>
        <v>0</v>
      </c>
      <c r="G604" s="80">
        <f t="shared" si="217"/>
        <v>0</v>
      </c>
      <c r="H604" s="79">
        <f t="shared" si="218"/>
        <v>0</v>
      </c>
      <c r="I604" s="80">
        <f t="shared" si="219"/>
        <v>0</v>
      </c>
      <c r="J604" s="80">
        <f t="shared" si="220"/>
        <v>0</v>
      </c>
      <c r="K604" s="6">
        <f t="shared" si="228"/>
        <v>0</v>
      </c>
      <c r="L604" s="7">
        <v>0</v>
      </c>
      <c r="M604" s="7">
        <f t="shared" si="229"/>
        <v>0</v>
      </c>
      <c r="N604" s="7">
        <f t="shared" si="230"/>
        <v>0</v>
      </c>
      <c r="O604" s="7">
        <f t="shared" si="231"/>
        <v>0</v>
      </c>
      <c r="P604" s="7">
        <f t="shared" si="232"/>
        <v>0</v>
      </c>
      <c r="Q604" s="6">
        <f t="shared" si="234"/>
        <v>0</v>
      </c>
      <c r="R604" s="7">
        <f t="shared" si="235"/>
        <v>0</v>
      </c>
      <c r="S604" s="2">
        <f t="shared" si="221"/>
        <v>0</v>
      </c>
      <c r="T604" s="80">
        <f t="shared" si="222"/>
        <v>0</v>
      </c>
      <c r="U604" s="79">
        <f t="shared" si="223"/>
        <v>0</v>
      </c>
      <c r="V604" s="80">
        <f t="shared" si="224"/>
        <v>0</v>
      </c>
      <c r="W604" s="80">
        <f t="shared" si="225"/>
        <v>0</v>
      </c>
      <c r="X604">
        <f t="shared" si="236"/>
        <v>0</v>
      </c>
      <c r="Y604" s="35">
        <f t="shared" si="226"/>
        <v>0</v>
      </c>
      <c r="Z604" s="35">
        <f t="shared" si="237"/>
        <v>0</v>
      </c>
      <c r="AA604" s="42">
        <f t="shared" si="238"/>
        <v>0</v>
      </c>
      <c r="AB604" s="42">
        <f t="shared" si="239"/>
        <v>0</v>
      </c>
    </row>
    <row r="605" spans="2:28" x14ac:dyDescent="0.25">
      <c r="B605">
        <v>603</v>
      </c>
      <c r="C605" s="35">
        <f t="shared" si="233"/>
        <v>0</v>
      </c>
      <c r="D605" s="46">
        <f>IF(AB604&gt;0,ROUND(PMT(EvalSheet!$F$92/12,EvalSheet!$F$96*12,-C605),5),0)</f>
        <v>0</v>
      </c>
      <c r="E605" s="6">
        <f t="shared" si="227"/>
        <v>0</v>
      </c>
      <c r="F605" s="2">
        <f t="shared" si="216"/>
        <v>0</v>
      </c>
      <c r="G605" s="80">
        <f t="shared" si="217"/>
        <v>0</v>
      </c>
      <c r="H605" s="79">
        <f t="shared" si="218"/>
        <v>0</v>
      </c>
      <c r="I605" s="80">
        <f t="shared" si="219"/>
        <v>0</v>
      </c>
      <c r="J605" s="80">
        <f t="shared" si="220"/>
        <v>0</v>
      </c>
      <c r="K605" s="6">
        <f t="shared" si="228"/>
        <v>0</v>
      </c>
      <c r="L605" s="7">
        <v>0</v>
      </c>
      <c r="M605" s="7">
        <f t="shared" si="229"/>
        <v>0</v>
      </c>
      <c r="N605" s="7">
        <f t="shared" si="230"/>
        <v>0</v>
      </c>
      <c r="O605" s="7">
        <f t="shared" si="231"/>
        <v>0</v>
      </c>
      <c r="P605" s="7">
        <f t="shared" si="232"/>
        <v>0</v>
      </c>
      <c r="Q605" s="6">
        <f t="shared" si="234"/>
        <v>0</v>
      </c>
      <c r="R605" s="7">
        <f t="shared" si="235"/>
        <v>0</v>
      </c>
      <c r="S605" s="2">
        <f t="shared" si="221"/>
        <v>0</v>
      </c>
      <c r="T605" s="80">
        <f t="shared" si="222"/>
        <v>0</v>
      </c>
      <c r="U605" s="79">
        <f t="shared" si="223"/>
        <v>0</v>
      </c>
      <c r="V605" s="80">
        <f t="shared" si="224"/>
        <v>0</v>
      </c>
      <c r="W605" s="80">
        <f t="shared" si="225"/>
        <v>0</v>
      </c>
      <c r="X605">
        <f t="shared" si="236"/>
        <v>0</v>
      </c>
      <c r="Y605" s="35">
        <f t="shared" si="226"/>
        <v>0</v>
      </c>
      <c r="Z605" s="35">
        <f t="shared" si="237"/>
        <v>0</v>
      </c>
      <c r="AA605" s="42">
        <f t="shared" si="238"/>
        <v>0</v>
      </c>
      <c r="AB605" s="42">
        <f t="shared" si="239"/>
        <v>0</v>
      </c>
    </row>
    <row r="606" spans="2:28" x14ac:dyDescent="0.25">
      <c r="B606">
        <v>604</v>
      </c>
      <c r="C606" s="35">
        <f t="shared" si="233"/>
        <v>0</v>
      </c>
      <c r="D606" s="46">
        <f>IF(AB605&gt;0,ROUND(PMT(EvalSheet!$F$92/12,EvalSheet!$F$96*12,-C606),5),0)</f>
        <v>0</v>
      </c>
      <c r="E606" s="6">
        <f t="shared" si="227"/>
        <v>0</v>
      </c>
      <c r="F606" s="2">
        <f t="shared" si="216"/>
        <v>0</v>
      </c>
      <c r="G606" s="80">
        <f t="shared" si="217"/>
        <v>0</v>
      </c>
      <c r="H606" s="79">
        <f t="shared" si="218"/>
        <v>0</v>
      </c>
      <c r="I606" s="80">
        <f t="shared" si="219"/>
        <v>0</v>
      </c>
      <c r="J606" s="80">
        <f t="shared" si="220"/>
        <v>0</v>
      </c>
      <c r="K606" s="6">
        <f t="shared" si="228"/>
        <v>0</v>
      </c>
      <c r="L606" s="7">
        <v>0</v>
      </c>
      <c r="M606" s="7">
        <f t="shared" si="229"/>
        <v>0</v>
      </c>
      <c r="N606" s="7">
        <f t="shared" si="230"/>
        <v>0</v>
      </c>
      <c r="O606" s="7">
        <f t="shared" si="231"/>
        <v>0</v>
      </c>
      <c r="P606" s="7">
        <f t="shared" si="232"/>
        <v>0</v>
      </c>
      <c r="Q606" s="6">
        <f t="shared" si="234"/>
        <v>0</v>
      </c>
      <c r="R606" s="7">
        <f t="shared" si="235"/>
        <v>0</v>
      </c>
      <c r="S606" s="2">
        <f t="shared" si="221"/>
        <v>0</v>
      </c>
      <c r="T606" s="80">
        <f t="shared" si="222"/>
        <v>0</v>
      </c>
      <c r="U606" s="79">
        <f t="shared" si="223"/>
        <v>0</v>
      </c>
      <c r="V606" s="80">
        <f t="shared" si="224"/>
        <v>0</v>
      </c>
      <c r="W606" s="80">
        <f t="shared" si="225"/>
        <v>0</v>
      </c>
      <c r="X606">
        <f t="shared" si="236"/>
        <v>0</v>
      </c>
      <c r="Y606" s="35">
        <f t="shared" si="226"/>
        <v>0</v>
      </c>
      <c r="Z606" s="35">
        <f t="shared" si="237"/>
        <v>0</v>
      </c>
      <c r="AA606" s="42">
        <f t="shared" si="238"/>
        <v>0</v>
      </c>
      <c r="AB606" s="42">
        <f t="shared" si="239"/>
        <v>0</v>
      </c>
    </row>
    <row r="607" spans="2:28" x14ac:dyDescent="0.25">
      <c r="B607">
        <v>605</v>
      </c>
      <c r="C607" s="35">
        <f t="shared" si="233"/>
        <v>0</v>
      </c>
      <c r="D607" s="46">
        <f>IF(AB606&gt;0,ROUND(PMT(EvalSheet!$F$92/12,EvalSheet!$F$96*12,-C607),5),0)</f>
        <v>0</v>
      </c>
      <c r="E607" s="6">
        <f t="shared" si="227"/>
        <v>0</v>
      </c>
      <c r="F607" s="2">
        <f t="shared" si="216"/>
        <v>0</v>
      </c>
      <c r="G607" s="80">
        <f t="shared" si="217"/>
        <v>0</v>
      </c>
      <c r="H607" s="79">
        <f t="shared" si="218"/>
        <v>0</v>
      </c>
      <c r="I607" s="80">
        <f t="shared" si="219"/>
        <v>0</v>
      </c>
      <c r="J607" s="80">
        <f t="shared" si="220"/>
        <v>0</v>
      </c>
      <c r="K607" s="6">
        <f t="shared" si="228"/>
        <v>0</v>
      </c>
      <c r="L607" s="7">
        <v>0</v>
      </c>
      <c r="M607" s="7">
        <f t="shared" si="229"/>
        <v>0</v>
      </c>
      <c r="N607" s="7">
        <f t="shared" si="230"/>
        <v>0</v>
      </c>
      <c r="O607" s="7">
        <f t="shared" si="231"/>
        <v>0</v>
      </c>
      <c r="P607" s="7">
        <f t="shared" si="232"/>
        <v>0</v>
      </c>
      <c r="Q607" s="6">
        <f t="shared" si="234"/>
        <v>0</v>
      </c>
      <c r="R607" s="7">
        <f t="shared" si="235"/>
        <v>0</v>
      </c>
      <c r="S607" s="2">
        <f t="shared" si="221"/>
        <v>0</v>
      </c>
      <c r="T607" s="80">
        <f t="shared" si="222"/>
        <v>0</v>
      </c>
      <c r="U607" s="79">
        <f t="shared" si="223"/>
        <v>0</v>
      </c>
      <c r="V607" s="80">
        <f t="shared" si="224"/>
        <v>0</v>
      </c>
      <c r="W607" s="80">
        <f t="shared" si="225"/>
        <v>0</v>
      </c>
      <c r="X607">
        <f t="shared" si="236"/>
        <v>0</v>
      </c>
      <c r="Y607" s="35">
        <f t="shared" si="226"/>
        <v>0</v>
      </c>
      <c r="Z607" s="35">
        <f t="shared" si="237"/>
        <v>0</v>
      </c>
      <c r="AA607" s="42">
        <f t="shared" si="238"/>
        <v>0</v>
      </c>
      <c r="AB607" s="42">
        <f t="shared" si="239"/>
        <v>0</v>
      </c>
    </row>
    <row r="608" spans="2:28" x14ac:dyDescent="0.25">
      <c r="B608">
        <v>606</v>
      </c>
      <c r="C608" s="35">
        <f t="shared" si="233"/>
        <v>0</v>
      </c>
      <c r="D608" s="46">
        <f>IF(AB607&gt;0,ROUND(PMT(EvalSheet!$F$92/12,EvalSheet!$F$96*12,-C608),5),0)</f>
        <v>0</v>
      </c>
      <c r="E608" s="6">
        <f t="shared" si="227"/>
        <v>0</v>
      </c>
      <c r="F608" s="2">
        <f t="shared" si="216"/>
        <v>0</v>
      </c>
      <c r="G608" s="80">
        <f t="shared" si="217"/>
        <v>0</v>
      </c>
      <c r="H608" s="79">
        <f t="shared" si="218"/>
        <v>0</v>
      </c>
      <c r="I608" s="80">
        <f t="shared" si="219"/>
        <v>0</v>
      </c>
      <c r="J608" s="80">
        <f t="shared" si="220"/>
        <v>0</v>
      </c>
      <c r="K608" s="6">
        <f t="shared" si="228"/>
        <v>0</v>
      </c>
      <c r="L608" s="7">
        <v>0</v>
      </c>
      <c r="M608" s="7">
        <f t="shared" si="229"/>
        <v>0</v>
      </c>
      <c r="N608" s="7">
        <f t="shared" si="230"/>
        <v>0</v>
      </c>
      <c r="O608" s="7">
        <f t="shared" si="231"/>
        <v>0</v>
      </c>
      <c r="P608" s="7">
        <f t="shared" si="232"/>
        <v>0</v>
      </c>
      <c r="Q608" s="6">
        <f t="shared" si="234"/>
        <v>0</v>
      </c>
      <c r="R608" s="7">
        <f t="shared" si="235"/>
        <v>0</v>
      </c>
      <c r="S608" s="2">
        <f t="shared" si="221"/>
        <v>0</v>
      </c>
      <c r="T608" s="80">
        <f t="shared" si="222"/>
        <v>0</v>
      </c>
      <c r="U608" s="79">
        <f t="shared" si="223"/>
        <v>0</v>
      </c>
      <c r="V608" s="80">
        <f t="shared" si="224"/>
        <v>0</v>
      </c>
      <c r="W608" s="80">
        <f t="shared" si="225"/>
        <v>0</v>
      </c>
      <c r="X608">
        <f t="shared" si="236"/>
        <v>0</v>
      </c>
      <c r="Y608" s="35">
        <f t="shared" si="226"/>
        <v>0</v>
      </c>
      <c r="Z608" s="35">
        <f t="shared" si="237"/>
        <v>0</v>
      </c>
      <c r="AA608" s="42">
        <f t="shared" si="238"/>
        <v>0</v>
      </c>
      <c r="AB608" s="42">
        <f t="shared" si="239"/>
        <v>0</v>
      </c>
    </row>
    <row r="609" spans="2:28" x14ac:dyDescent="0.25">
      <c r="B609">
        <v>607</v>
      </c>
      <c r="C609" s="35">
        <f t="shared" si="233"/>
        <v>0</v>
      </c>
      <c r="D609" s="46">
        <f>IF(AB608&gt;0,ROUND(PMT(EvalSheet!$F$92/12,EvalSheet!$F$96*12,-C609),5),0)</f>
        <v>0</v>
      </c>
      <c r="E609" s="6">
        <f t="shared" si="227"/>
        <v>0</v>
      </c>
      <c r="F609" s="2">
        <f t="shared" si="216"/>
        <v>0</v>
      </c>
      <c r="G609" s="80">
        <f t="shared" si="217"/>
        <v>0</v>
      </c>
      <c r="H609" s="79">
        <f t="shared" si="218"/>
        <v>0</v>
      </c>
      <c r="I609" s="80">
        <f t="shared" si="219"/>
        <v>0</v>
      </c>
      <c r="J609" s="80">
        <f t="shared" si="220"/>
        <v>0</v>
      </c>
      <c r="K609" s="6">
        <f t="shared" si="228"/>
        <v>0</v>
      </c>
      <c r="L609" s="7">
        <v>0</v>
      </c>
      <c r="M609" s="7">
        <f t="shared" si="229"/>
        <v>0</v>
      </c>
      <c r="N609" s="7">
        <f t="shared" si="230"/>
        <v>0</v>
      </c>
      <c r="O609" s="7">
        <f t="shared" si="231"/>
        <v>0</v>
      </c>
      <c r="P609" s="7">
        <f t="shared" si="232"/>
        <v>0</v>
      </c>
      <c r="Q609" s="6">
        <f t="shared" si="234"/>
        <v>0</v>
      </c>
      <c r="R609" s="7">
        <f t="shared" si="235"/>
        <v>0</v>
      </c>
      <c r="S609" s="2">
        <f t="shared" si="221"/>
        <v>0</v>
      </c>
      <c r="T609" s="80">
        <f t="shared" si="222"/>
        <v>0</v>
      </c>
      <c r="U609" s="79">
        <f t="shared" si="223"/>
        <v>0</v>
      </c>
      <c r="V609" s="80">
        <f t="shared" si="224"/>
        <v>0</v>
      </c>
      <c r="W609" s="80">
        <f t="shared" si="225"/>
        <v>0</v>
      </c>
      <c r="X609">
        <f t="shared" si="236"/>
        <v>0</v>
      </c>
      <c r="Y609" s="35">
        <f t="shared" si="226"/>
        <v>0</v>
      </c>
      <c r="Z609" s="35">
        <f t="shared" si="237"/>
        <v>0</v>
      </c>
      <c r="AA609" s="42">
        <f t="shared" si="238"/>
        <v>0</v>
      </c>
      <c r="AB609" s="42">
        <f t="shared" si="239"/>
        <v>0</v>
      </c>
    </row>
    <row r="610" spans="2:28" x14ac:dyDescent="0.25">
      <c r="B610">
        <v>608</v>
      </c>
      <c r="C610" s="35">
        <f t="shared" si="233"/>
        <v>0</v>
      </c>
      <c r="D610" s="46">
        <f>IF(AB609&gt;0,ROUND(PMT(EvalSheet!$F$92/12,EvalSheet!$F$96*12,-C610),5),0)</f>
        <v>0</v>
      </c>
      <c r="E610" s="6">
        <f t="shared" si="227"/>
        <v>0</v>
      </c>
      <c r="F610" s="2">
        <f t="shared" si="216"/>
        <v>0</v>
      </c>
      <c r="G610" s="80">
        <f t="shared" si="217"/>
        <v>0</v>
      </c>
      <c r="H610" s="79">
        <f t="shared" si="218"/>
        <v>0</v>
      </c>
      <c r="I610" s="80">
        <f t="shared" si="219"/>
        <v>0</v>
      </c>
      <c r="J610" s="80">
        <f t="shared" si="220"/>
        <v>0</v>
      </c>
      <c r="K610" s="6">
        <f t="shared" si="228"/>
        <v>0</v>
      </c>
      <c r="L610" s="7">
        <v>0</v>
      </c>
      <c r="M610" s="7">
        <f t="shared" si="229"/>
        <v>0</v>
      </c>
      <c r="N610" s="7">
        <f t="shared" si="230"/>
        <v>0</v>
      </c>
      <c r="O610" s="7">
        <f t="shared" si="231"/>
        <v>0</v>
      </c>
      <c r="P610" s="7">
        <f t="shared" si="232"/>
        <v>0</v>
      </c>
      <c r="Q610" s="6">
        <f t="shared" si="234"/>
        <v>0</v>
      </c>
      <c r="R610" s="7">
        <f t="shared" si="235"/>
        <v>0</v>
      </c>
      <c r="S610" s="2">
        <f t="shared" si="221"/>
        <v>0</v>
      </c>
      <c r="T610" s="80">
        <f t="shared" si="222"/>
        <v>0</v>
      </c>
      <c r="U610" s="79">
        <f t="shared" si="223"/>
        <v>0</v>
      </c>
      <c r="V610" s="80">
        <f t="shared" si="224"/>
        <v>0</v>
      </c>
      <c r="W610" s="80">
        <f t="shared" si="225"/>
        <v>0</v>
      </c>
      <c r="X610">
        <f t="shared" si="236"/>
        <v>0</v>
      </c>
      <c r="Y610" s="35">
        <f t="shared" si="226"/>
        <v>0</v>
      </c>
      <c r="Z610" s="35">
        <f t="shared" si="237"/>
        <v>0</v>
      </c>
      <c r="AA610" s="42">
        <f t="shared" si="238"/>
        <v>0</v>
      </c>
      <c r="AB610" s="42">
        <f t="shared" si="239"/>
        <v>0</v>
      </c>
    </row>
    <row r="611" spans="2:28" x14ac:dyDescent="0.25">
      <c r="B611">
        <v>609</v>
      </c>
      <c r="C611" s="35">
        <f t="shared" si="233"/>
        <v>0</v>
      </c>
      <c r="D611" s="46">
        <f>IF(AB610&gt;0,ROUND(PMT(EvalSheet!$F$92/12,EvalSheet!$F$96*12,-C611),5),0)</f>
        <v>0</v>
      </c>
      <c r="E611" s="6">
        <f t="shared" si="227"/>
        <v>0</v>
      </c>
      <c r="F611" s="2">
        <f t="shared" si="216"/>
        <v>0</v>
      </c>
      <c r="G611" s="80">
        <f t="shared" si="217"/>
        <v>0</v>
      </c>
      <c r="H611" s="79">
        <f t="shared" si="218"/>
        <v>0</v>
      </c>
      <c r="I611" s="80">
        <f t="shared" si="219"/>
        <v>0</v>
      </c>
      <c r="J611" s="80">
        <f t="shared" si="220"/>
        <v>0</v>
      </c>
      <c r="K611" s="6">
        <f t="shared" si="228"/>
        <v>0</v>
      </c>
      <c r="L611" s="7">
        <v>0</v>
      </c>
      <c r="M611" s="7">
        <f t="shared" si="229"/>
        <v>0</v>
      </c>
      <c r="N611" s="7">
        <f t="shared" si="230"/>
        <v>0</v>
      </c>
      <c r="O611" s="7">
        <f t="shared" si="231"/>
        <v>0</v>
      </c>
      <c r="P611" s="7">
        <f t="shared" si="232"/>
        <v>0</v>
      </c>
      <c r="Q611" s="6">
        <f t="shared" si="234"/>
        <v>0</v>
      </c>
      <c r="R611" s="7">
        <f t="shared" si="235"/>
        <v>0</v>
      </c>
      <c r="S611" s="2">
        <f t="shared" si="221"/>
        <v>0</v>
      </c>
      <c r="T611" s="80">
        <f t="shared" si="222"/>
        <v>0</v>
      </c>
      <c r="U611" s="79">
        <f t="shared" si="223"/>
        <v>0</v>
      </c>
      <c r="V611" s="80">
        <f t="shared" si="224"/>
        <v>0</v>
      </c>
      <c r="W611" s="80">
        <f t="shared" si="225"/>
        <v>0</v>
      </c>
      <c r="X611">
        <f t="shared" si="236"/>
        <v>0</v>
      </c>
      <c r="Y611" s="35">
        <f t="shared" si="226"/>
        <v>0</v>
      </c>
      <c r="Z611" s="35">
        <f t="shared" si="237"/>
        <v>0</v>
      </c>
      <c r="AA611" s="42">
        <f t="shared" si="238"/>
        <v>0</v>
      </c>
      <c r="AB611" s="42">
        <f t="shared" si="239"/>
        <v>0</v>
      </c>
    </row>
    <row r="612" spans="2:28" x14ac:dyDescent="0.25">
      <c r="B612">
        <v>610</v>
      </c>
      <c r="C612" s="35">
        <f t="shared" si="233"/>
        <v>0</v>
      </c>
      <c r="D612" s="46">
        <f>IF(AB611&gt;0,ROUND(PMT(EvalSheet!$F$92/12,EvalSheet!$F$96*12,-C612),5),0)</f>
        <v>0</v>
      </c>
      <c r="E612" s="6">
        <f t="shared" si="227"/>
        <v>0</v>
      </c>
      <c r="F612" s="2">
        <f t="shared" si="216"/>
        <v>0</v>
      </c>
      <c r="G612" s="80">
        <f t="shared" si="217"/>
        <v>0</v>
      </c>
      <c r="H612" s="79">
        <f t="shared" si="218"/>
        <v>0</v>
      </c>
      <c r="I612" s="80">
        <f t="shared" si="219"/>
        <v>0</v>
      </c>
      <c r="J612" s="80">
        <f t="shared" si="220"/>
        <v>0</v>
      </c>
      <c r="K612" s="6">
        <f t="shared" si="228"/>
        <v>0</v>
      </c>
      <c r="L612" s="7">
        <v>0</v>
      </c>
      <c r="M612" s="7">
        <f t="shared" si="229"/>
        <v>0</v>
      </c>
      <c r="N612" s="7">
        <f t="shared" si="230"/>
        <v>0</v>
      </c>
      <c r="O612" s="7">
        <f t="shared" si="231"/>
        <v>0</v>
      </c>
      <c r="P612" s="7">
        <f t="shared" si="232"/>
        <v>0</v>
      </c>
      <c r="Q612" s="6">
        <f t="shared" si="234"/>
        <v>0</v>
      </c>
      <c r="R612" s="7">
        <f t="shared" si="235"/>
        <v>0</v>
      </c>
      <c r="S612" s="2">
        <f t="shared" si="221"/>
        <v>0</v>
      </c>
      <c r="T612" s="80">
        <f t="shared" si="222"/>
        <v>0</v>
      </c>
      <c r="U612" s="79">
        <f t="shared" si="223"/>
        <v>0</v>
      </c>
      <c r="V612" s="80">
        <f t="shared" si="224"/>
        <v>0</v>
      </c>
      <c r="W612" s="80">
        <f t="shared" si="225"/>
        <v>0</v>
      </c>
      <c r="X612">
        <f t="shared" si="236"/>
        <v>0</v>
      </c>
      <c r="Y612" s="35">
        <f t="shared" si="226"/>
        <v>0</v>
      </c>
      <c r="Z612" s="35">
        <f t="shared" si="237"/>
        <v>0</v>
      </c>
      <c r="AA612" s="42">
        <f t="shared" si="238"/>
        <v>0</v>
      </c>
      <c r="AB612" s="42">
        <f t="shared" si="239"/>
        <v>0</v>
      </c>
    </row>
    <row r="613" spans="2:28" x14ac:dyDescent="0.25">
      <c r="B613">
        <v>611</v>
      </c>
      <c r="C613" s="35">
        <f t="shared" si="233"/>
        <v>0</v>
      </c>
      <c r="D613" s="46">
        <f>IF(AB612&gt;0,ROUND(PMT(EvalSheet!$F$92/12,EvalSheet!$F$96*12,-C613),5),0)</f>
        <v>0</v>
      </c>
      <c r="E613" s="6">
        <f t="shared" si="227"/>
        <v>0</v>
      </c>
      <c r="F613" s="2">
        <f t="shared" si="216"/>
        <v>0</v>
      </c>
      <c r="G613" s="80">
        <f t="shared" si="217"/>
        <v>0</v>
      </c>
      <c r="H613" s="79">
        <f t="shared" si="218"/>
        <v>0</v>
      </c>
      <c r="I613" s="80">
        <f t="shared" si="219"/>
        <v>0</v>
      </c>
      <c r="J613" s="80">
        <f t="shared" si="220"/>
        <v>0</v>
      </c>
      <c r="K613" s="6">
        <f t="shared" si="228"/>
        <v>0</v>
      </c>
      <c r="L613" s="7">
        <v>0</v>
      </c>
      <c r="M613" s="7">
        <f t="shared" si="229"/>
        <v>0</v>
      </c>
      <c r="N613" s="7">
        <f t="shared" si="230"/>
        <v>0</v>
      </c>
      <c r="O613" s="7">
        <f t="shared" si="231"/>
        <v>0</v>
      </c>
      <c r="P613" s="7">
        <f t="shared" si="232"/>
        <v>0</v>
      </c>
      <c r="Q613" s="6">
        <f t="shared" si="234"/>
        <v>0</v>
      </c>
      <c r="R613" s="7">
        <f t="shared" si="235"/>
        <v>0</v>
      </c>
      <c r="S613" s="2">
        <f t="shared" si="221"/>
        <v>0</v>
      </c>
      <c r="T613" s="80">
        <f t="shared" si="222"/>
        <v>0</v>
      </c>
      <c r="U613" s="79">
        <f t="shared" si="223"/>
        <v>0</v>
      </c>
      <c r="V613" s="80">
        <f t="shared" si="224"/>
        <v>0</v>
      </c>
      <c r="W613" s="80">
        <f t="shared" si="225"/>
        <v>0</v>
      </c>
      <c r="X613">
        <f t="shared" si="236"/>
        <v>0</v>
      </c>
      <c r="Y613" s="35">
        <f t="shared" si="226"/>
        <v>0</v>
      </c>
      <c r="Z613" s="35">
        <f t="shared" si="237"/>
        <v>0</v>
      </c>
      <c r="AA613" s="42">
        <f t="shared" si="238"/>
        <v>0</v>
      </c>
      <c r="AB613" s="42">
        <f t="shared" si="239"/>
        <v>0</v>
      </c>
    </row>
    <row r="614" spans="2:28" x14ac:dyDescent="0.25">
      <c r="B614">
        <v>612</v>
      </c>
      <c r="C614" s="35">
        <f t="shared" si="233"/>
        <v>0</v>
      </c>
      <c r="D614" s="46">
        <f>IF(AB613&gt;0,ROUND(PMT(EvalSheet!$F$92/12,EvalSheet!$F$96*12,-C614),5),0)</f>
        <v>0</v>
      </c>
      <c r="E614" s="6">
        <f t="shared" si="227"/>
        <v>0</v>
      </c>
      <c r="F614" s="2">
        <f t="shared" si="216"/>
        <v>0</v>
      </c>
      <c r="G614" s="80">
        <f t="shared" si="217"/>
        <v>0</v>
      </c>
      <c r="H614" s="79">
        <f t="shared" si="218"/>
        <v>0</v>
      </c>
      <c r="I614" s="80">
        <f t="shared" si="219"/>
        <v>0</v>
      </c>
      <c r="J614" s="80">
        <f t="shared" si="220"/>
        <v>0</v>
      </c>
      <c r="K614" s="6">
        <f t="shared" si="228"/>
        <v>0</v>
      </c>
      <c r="L614" s="7">
        <v>0</v>
      </c>
      <c r="M614" s="7">
        <f t="shared" si="229"/>
        <v>0</v>
      </c>
      <c r="N614" s="7">
        <f t="shared" si="230"/>
        <v>0</v>
      </c>
      <c r="O614" s="7">
        <f t="shared" si="231"/>
        <v>0</v>
      </c>
      <c r="P614" s="7">
        <f t="shared" si="232"/>
        <v>0</v>
      </c>
      <c r="Q614" s="6">
        <f t="shared" si="234"/>
        <v>0</v>
      </c>
      <c r="R614" s="7">
        <f t="shared" si="235"/>
        <v>0</v>
      </c>
      <c r="S614" s="2">
        <f t="shared" si="221"/>
        <v>0</v>
      </c>
      <c r="T614" s="80">
        <f t="shared" si="222"/>
        <v>0</v>
      </c>
      <c r="U614" s="79">
        <f t="shared" si="223"/>
        <v>0</v>
      </c>
      <c r="V614" s="80">
        <f t="shared" si="224"/>
        <v>0</v>
      </c>
      <c r="W614" s="80">
        <f t="shared" si="225"/>
        <v>0</v>
      </c>
      <c r="X614">
        <f t="shared" si="236"/>
        <v>0</v>
      </c>
      <c r="Y614" s="35">
        <f t="shared" si="226"/>
        <v>0</v>
      </c>
      <c r="Z614" s="35">
        <f t="shared" si="237"/>
        <v>0</v>
      </c>
      <c r="AA614" s="42">
        <f t="shared" si="238"/>
        <v>0</v>
      </c>
      <c r="AB614" s="42">
        <f t="shared" si="239"/>
        <v>0</v>
      </c>
    </row>
    <row r="615" spans="2:28" x14ac:dyDescent="0.25">
      <c r="B615">
        <v>613</v>
      </c>
      <c r="C615" s="35">
        <f t="shared" si="233"/>
        <v>0</v>
      </c>
      <c r="D615" s="46">
        <f>IF(AB614&gt;0,ROUND(PMT(EvalSheet!$F$92/12,EvalSheet!$F$96*12,-C615),5),0)</f>
        <v>0</v>
      </c>
      <c r="E615" s="6">
        <f t="shared" si="227"/>
        <v>0</v>
      </c>
      <c r="F615" s="2">
        <f t="shared" si="216"/>
        <v>0</v>
      </c>
      <c r="G615" s="80">
        <f t="shared" si="217"/>
        <v>0</v>
      </c>
      <c r="H615" s="79">
        <f t="shared" si="218"/>
        <v>0</v>
      </c>
      <c r="I615" s="80">
        <f t="shared" si="219"/>
        <v>0</v>
      </c>
      <c r="J615" s="80">
        <f t="shared" si="220"/>
        <v>0</v>
      </c>
      <c r="K615" s="6">
        <f t="shared" si="228"/>
        <v>0</v>
      </c>
      <c r="L615" s="7">
        <v>0</v>
      </c>
      <c r="M615" s="7">
        <f t="shared" si="229"/>
        <v>0</v>
      </c>
      <c r="N615" s="7">
        <f t="shared" si="230"/>
        <v>0</v>
      </c>
      <c r="O615" s="7">
        <f t="shared" si="231"/>
        <v>0</v>
      </c>
      <c r="P615" s="7">
        <f t="shared" si="232"/>
        <v>0</v>
      </c>
      <c r="Q615" s="6">
        <f t="shared" si="234"/>
        <v>0</v>
      </c>
      <c r="R615" s="7">
        <f t="shared" si="235"/>
        <v>0</v>
      </c>
      <c r="S615" s="2">
        <f t="shared" si="221"/>
        <v>0</v>
      </c>
      <c r="T615" s="80">
        <f t="shared" si="222"/>
        <v>0</v>
      </c>
      <c r="U615" s="79">
        <f t="shared" si="223"/>
        <v>0</v>
      </c>
      <c r="V615" s="80">
        <f t="shared" si="224"/>
        <v>0</v>
      </c>
      <c r="W615" s="80">
        <f t="shared" si="225"/>
        <v>0</v>
      </c>
      <c r="X615">
        <f t="shared" si="236"/>
        <v>0</v>
      </c>
      <c r="Y615" s="35">
        <f t="shared" si="226"/>
        <v>0</v>
      </c>
      <c r="Z615" s="35">
        <f t="shared" si="237"/>
        <v>0</v>
      </c>
      <c r="AA615" s="42">
        <f t="shared" si="238"/>
        <v>0</v>
      </c>
      <c r="AB615" s="42">
        <f t="shared" si="239"/>
        <v>0</v>
      </c>
    </row>
    <row r="616" spans="2:28" x14ac:dyDescent="0.25">
      <c r="B616">
        <v>614</v>
      </c>
      <c r="C616" s="35">
        <f t="shared" si="233"/>
        <v>0</v>
      </c>
      <c r="D616" s="46">
        <f>IF(AB615&gt;0,ROUND(PMT(EvalSheet!$F$92/12,EvalSheet!$F$96*12,-C616),5),0)</f>
        <v>0</v>
      </c>
      <c r="E616" s="6">
        <f t="shared" si="227"/>
        <v>0</v>
      </c>
      <c r="F616" s="2">
        <f t="shared" si="216"/>
        <v>0</v>
      </c>
      <c r="G616" s="80">
        <f t="shared" si="217"/>
        <v>0</v>
      </c>
      <c r="H616" s="79">
        <f t="shared" si="218"/>
        <v>0</v>
      </c>
      <c r="I616" s="80">
        <f t="shared" si="219"/>
        <v>0</v>
      </c>
      <c r="J616" s="80">
        <f t="shared" si="220"/>
        <v>0</v>
      </c>
      <c r="K616" s="6">
        <f t="shared" si="228"/>
        <v>0</v>
      </c>
      <c r="L616" s="7">
        <v>0</v>
      </c>
      <c r="M616" s="7">
        <f t="shared" si="229"/>
        <v>0</v>
      </c>
      <c r="N616" s="7">
        <f t="shared" si="230"/>
        <v>0</v>
      </c>
      <c r="O616" s="7">
        <f t="shared" si="231"/>
        <v>0</v>
      </c>
      <c r="P616" s="7">
        <f t="shared" si="232"/>
        <v>0</v>
      </c>
      <c r="Q616" s="6">
        <f t="shared" si="234"/>
        <v>0</v>
      </c>
      <c r="R616" s="7">
        <f t="shared" si="235"/>
        <v>0</v>
      </c>
      <c r="S616" s="2">
        <f t="shared" si="221"/>
        <v>0</v>
      </c>
      <c r="T616" s="80">
        <f t="shared" si="222"/>
        <v>0</v>
      </c>
      <c r="U616" s="79">
        <f t="shared" si="223"/>
        <v>0</v>
      </c>
      <c r="V616" s="80">
        <f t="shared" si="224"/>
        <v>0</v>
      </c>
      <c r="W616" s="80">
        <f t="shared" si="225"/>
        <v>0</v>
      </c>
      <c r="X616">
        <f t="shared" si="236"/>
        <v>0</v>
      </c>
      <c r="Y616" s="35">
        <f t="shared" si="226"/>
        <v>0</v>
      </c>
      <c r="Z616" s="35">
        <f t="shared" si="237"/>
        <v>0</v>
      </c>
      <c r="AA616" s="42">
        <f t="shared" si="238"/>
        <v>0</v>
      </c>
      <c r="AB616" s="42">
        <f t="shared" si="239"/>
        <v>0</v>
      </c>
    </row>
    <row r="617" spans="2:28" x14ac:dyDescent="0.25">
      <c r="B617">
        <v>615</v>
      </c>
      <c r="C617" s="35">
        <f t="shared" si="233"/>
        <v>0</v>
      </c>
      <c r="D617" s="46">
        <f>IF(AB616&gt;0,ROUND(PMT(EvalSheet!$F$92/12,EvalSheet!$F$96*12,-C617),5),0)</f>
        <v>0</v>
      </c>
      <c r="E617" s="6">
        <f t="shared" si="227"/>
        <v>0</v>
      </c>
      <c r="F617" s="2">
        <f t="shared" si="216"/>
        <v>0</v>
      </c>
      <c r="G617" s="80">
        <f t="shared" si="217"/>
        <v>0</v>
      </c>
      <c r="H617" s="79">
        <f t="shared" si="218"/>
        <v>0</v>
      </c>
      <c r="I617" s="80">
        <f t="shared" si="219"/>
        <v>0</v>
      </c>
      <c r="J617" s="80">
        <f t="shared" si="220"/>
        <v>0</v>
      </c>
      <c r="K617" s="6">
        <f t="shared" si="228"/>
        <v>0</v>
      </c>
      <c r="L617" s="7">
        <v>0</v>
      </c>
      <c r="M617" s="7">
        <f t="shared" si="229"/>
        <v>0</v>
      </c>
      <c r="N617" s="7">
        <f t="shared" si="230"/>
        <v>0</v>
      </c>
      <c r="O617" s="7">
        <f t="shared" si="231"/>
        <v>0</v>
      </c>
      <c r="P617" s="7">
        <f t="shared" si="232"/>
        <v>0</v>
      </c>
      <c r="Q617" s="6">
        <f t="shared" si="234"/>
        <v>0</v>
      </c>
      <c r="R617" s="7">
        <f t="shared" si="235"/>
        <v>0</v>
      </c>
      <c r="S617" s="2">
        <f t="shared" si="221"/>
        <v>0</v>
      </c>
      <c r="T617" s="80">
        <f t="shared" si="222"/>
        <v>0</v>
      </c>
      <c r="U617" s="79">
        <f t="shared" si="223"/>
        <v>0</v>
      </c>
      <c r="V617" s="80">
        <f t="shared" si="224"/>
        <v>0</v>
      </c>
      <c r="W617" s="80">
        <f t="shared" si="225"/>
        <v>0</v>
      </c>
      <c r="X617">
        <f t="shared" si="236"/>
        <v>0</v>
      </c>
      <c r="Y617" s="35">
        <f t="shared" si="226"/>
        <v>0</v>
      </c>
      <c r="Z617" s="35">
        <f t="shared" si="237"/>
        <v>0</v>
      </c>
      <c r="AA617" s="42">
        <f t="shared" si="238"/>
        <v>0</v>
      </c>
      <c r="AB617" s="42">
        <f t="shared" si="239"/>
        <v>0</v>
      </c>
    </row>
    <row r="618" spans="2:28" x14ac:dyDescent="0.25">
      <c r="B618">
        <v>616</v>
      </c>
      <c r="C618" s="35">
        <f t="shared" si="233"/>
        <v>0</v>
      </c>
      <c r="D618" s="46">
        <f>IF(AB617&gt;0,ROUND(PMT(EvalSheet!$F$92/12,EvalSheet!$F$96*12,-C618),5),0)</f>
        <v>0</v>
      </c>
      <c r="E618" s="6">
        <f t="shared" si="227"/>
        <v>0</v>
      </c>
      <c r="F618" s="2">
        <f t="shared" si="216"/>
        <v>0</v>
      </c>
      <c r="G618" s="80">
        <f t="shared" si="217"/>
        <v>0</v>
      </c>
      <c r="H618" s="79">
        <f t="shared" si="218"/>
        <v>0</v>
      </c>
      <c r="I618" s="80">
        <f t="shared" si="219"/>
        <v>0</v>
      </c>
      <c r="J618" s="80">
        <f t="shared" si="220"/>
        <v>0</v>
      </c>
      <c r="K618" s="6">
        <f t="shared" si="228"/>
        <v>0</v>
      </c>
      <c r="L618" s="7">
        <v>0</v>
      </c>
      <c r="M618" s="7">
        <f t="shared" si="229"/>
        <v>0</v>
      </c>
      <c r="N618" s="7">
        <f t="shared" si="230"/>
        <v>0</v>
      </c>
      <c r="O618" s="7">
        <f t="shared" si="231"/>
        <v>0</v>
      </c>
      <c r="P618" s="7">
        <f t="shared" si="232"/>
        <v>0</v>
      </c>
      <c r="Q618" s="6">
        <f t="shared" si="234"/>
        <v>0</v>
      </c>
      <c r="R618" s="7">
        <f t="shared" si="235"/>
        <v>0</v>
      </c>
      <c r="S618" s="2">
        <f t="shared" si="221"/>
        <v>0</v>
      </c>
      <c r="T618" s="80">
        <f t="shared" si="222"/>
        <v>0</v>
      </c>
      <c r="U618" s="79">
        <f t="shared" si="223"/>
        <v>0</v>
      </c>
      <c r="V618" s="80">
        <f t="shared" si="224"/>
        <v>0</v>
      </c>
      <c r="W618" s="80">
        <f t="shared" si="225"/>
        <v>0</v>
      </c>
      <c r="X618">
        <f t="shared" si="236"/>
        <v>0</v>
      </c>
      <c r="Y618" s="35">
        <f t="shared" si="226"/>
        <v>0</v>
      </c>
      <c r="Z618" s="35">
        <f t="shared" si="237"/>
        <v>0</v>
      </c>
      <c r="AA618" s="42">
        <f t="shared" si="238"/>
        <v>0</v>
      </c>
      <c r="AB618" s="42">
        <f t="shared" si="239"/>
        <v>0</v>
      </c>
    </row>
    <row r="619" spans="2:28" x14ac:dyDescent="0.25">
      <c r="B619">
        <v>617</v>
      </c>
      <c r="C619" s="35">
        <f t="shared" si="233"/>
        <v>0</v>
      </c>
      <c r="D619" s="46">
        <f>IF(AB618&gt;0,ROUND(PMT(EvalSheet!$F$92/12,EvalSheet!$F$96*12,-C619),5),0)</f>
        <v>0</v>
      </c>
      <c r="E619" s="6">
        <f t="shared" si="227"/>
        <v>0</v>
      </c>
      <c r="F619" s="2">
        <f t="shared" si="216"/>
        <v>0</v>
      </c>
      <c r="G619" s="80">
        <f t="shared" si="217"/>
        <v>0</v>
      </c>
      <c r="H619" s="79">
        <f t="shared" si="218"/>
        <v>0</v>
      </c>
      <c r="I619" s="80">
        <f t="shared" si="219"/>
        <v>0</v>
      </c>
      <c r="J619" s="80">
        <f t="shared" si="220"/>
        <v>0</v>
      </c>
      <c r="K619" s="6">
        <f t="shared" si="228"/>
        <v>0</v>
      </c>
      <c r="L619" s="7">
        <v>0</v>
      </c>
      <c r="M619" s="7">
        <f t="shared" si="229"/>
        <v>0</v>
      </c>
      <c r="N619" s="7">
        <f t="shared" si="230"/>
        <v>0</v>
      </c>
      <c r="O619" s="7">
        <f t="shared" si="231"/>
        <v>0</v>
      </c>
      <c r="P619" s="7">
        <f t="shared" si="232"/>
        <v>0</v>
      </c>
      <c r="Q619" s="6">
        <f t="shared" si="234"/>
        <v>0</v>
      </c>
      <c r="R619" s="7">
        <f t="shared" si="235"/>
        <v>0</v>
      </c>
      <c r="S619" s="2">
        <f t="shared" si="221"/>
        <v>0</v>
      </c>
      <c r="T619" s="80">
        <f t="shared" si="222"/>
        <v>0</v>
      </c>
      <c r="U619" s="79">
        <f t="shared" si="223"/>
        <v>0</v>
      </c>
      <c r="V619" s="80">
        <f t="shared" si="224"/>
        <v>0</v>
      </c>
      <c r="W619" s="80">
        <f t="shared" si="225"/>
        <v>0</v>
      </c>
      <c r="X619">
        <f t="shared" si="236"/>
        <v>0</v>
      </c>
      <c r="Y619" s="35">
        <f t="shared" si="226"/>
        <v>0</v>
      </c>
      <c r="Z619" s="35">
        <f t="shared" si="237"/>
        <v>0</v>
      </c>
      <c r="AA619" s="42">
        <f t="shared" si="238"/>
        <v>0</v>
      </c>
      <c r="AB619" s="42">
        <f t="shared" si="239"/>
        <v>0</v>
      </c>
    </row>
    <row r="620" spans="2:28" x14ac:dyDescent="0.25">
      <c r="B620">
        <v>618</v>
      </c>
      <c r="C620" s="35">
        <f t="shared" si="233"/>
        <v>0</v>
      </c>
      <c r="D620" s="46">
        <f>IF(AB619&gt;0,ROUND(PMT(EvalSheet!$F$92/12,EvalSheet!$F$96*12,-C620),5),0)</f>
        <v>0</v>
      </c>
      <c r="E620" s="6">
        <f t="shared" si="227"/>
        <v>0</v>
      </c>
      <c r="F620" s="2">
        <f t="shared" si="216"/>
        <v>0</v>
      </c>
      <c r="G620" s="80">
        <f t="shared" si="217"/>
        <v>0</v>
      </c>
      <c r="H620" s="79">
        <f t="shared" si="218"/>
        <v>0</v>
      </c>
      <c r="I620" s="80">
        <f t="shared" si="219"/>
        <v>0</v>
      </c>
      <c r="J620" s="80">
        <f t="shared" si="220"/>
        <v>0</v>
      </c>
      <c r="K620" s="6">
        <f t="shared" si="228"/>
        <v>0</v>
      </c>
      <c r="L620" s="7">
        <v>0</v>
      </c>
      <c r="M620" s="7">
        <f t="shared" si="229"/>
        <v>0</v>
      </c>
      <c r="N620" s="7">
        <f t="shared" si="230"/>
        <v>0</v>
      </c>
      <c r="O620" s="7">
        <f t="shared" si="231"/>
        <v>0</v>
      </c>
      <c r="P620" s="7">
        <f t="shared" si="232"/>
        <v>0</v>
      </c>
      <c r="Q620" s="6">
        <f t="shared" si="234"/>
        <v>0</v>
      </c>
      <c r="R620" s="7">
        <f t="shared" si="235"/>
        <v>0</v>
      </c>
      <c r="S620" s="2">
        <f t="shared" si="221"/>
        <v>0</v>
      </c>
      <c r="T620" s="80">
        <f t="shared" si="222"/>
        <v>0</v>
      </c>
      <c r="U620" s="79">
        <f t="shared" si="223"/>
        <v>0</v>
      </c>
      <c r="V620" s="80">
        <f t="shared" si="224"/>
        <v>0</v>
      </c>
      <c r="W620" s="80">
        <f t="shared" si="225"/>
        <v>0</v>
      </c>
      <c r="X620">
        <f t="shared" si="236"/>
        <v>0</v>
      </c>
      <c r="Y620" s="35">
        <f t="shared" si="226"/>
        <v>0</v>
      </c>
      <c r="Z620" s="35">
        <f t="shared" si="237"/>
        <v>0</v>
      </c>
      <c r="AA620" s="42">
        <f t="shared" si="238"/>
        <v>0</v>
      </c>
      <c r="AB620" s="42">
        <f t="shared" si="239"/>
        <v>0</v>
      </c>
    </row>
    <row r="621" spans="2:28" x14ac:dyDescent="0.25">
      <c r="B621">
        <v>619</v>
      </c>
      <c r="C621" s="35">
        <f t="shared" si="233"/>
        <v>0</v>
      </c>
      <c r="D621" s="46">
        <f>IF(AB620&gt;0,ROUND(PMT(EvalSheet!$F$92/12,EvalSheet!$F$96*12,-C621),5),0)</f>
        <v>0</v>
      </c>
      <c r="E621" s="6">
        <f t="shared" si="227"/>
        <v>0</v>
      </c>
      <c r="F621" s="2">
        <f t="shared" si="216"/>
        <v>0</v>
      </c>
      <c r="G621" s="80">
        <f t="shared" si="217"/>
        <v>0</v>
      </c>
      <c r="H621" s="79">
        <f t="shared" si="218"/>
        <v>0</v>
      </c>
      <c r="I621" s="80">
        <f t="shared" si="219"/>
        <v>0</v>
      </c>
      <c r="J621" s="80">
        <f t="shared" si="220"/>
        <v>0</v>
      </c>
      <c r="K621" s="6">
        <f t="shared" si="228"/>
        <v>0</v>
      </c>
      <c r="L621" s="7">
        <v>0</v>
      </c>
      <c r="M621" s="7">
        <f t="shared" si="229"/>
        <v>0</v>
      </c>
      <c r="N621" s="7">
        <f t="shared" si="230"/>
        <v>0</v>
      </c>
      <c r="O621" s="7">
        <f t="shared" si="231"/>
        <v>0</v>
      </c>
      <c r="P621" s="7">
        <f t="shared" si="232"/>
        <v>0</v>
      </c>
      <c r="Q621" s="6">
        <f t="shared" si="234"/>
        <v>0</v>
      </c>
      <c r="R621" s="7">
        <f t="shared" si="235"/>
        <v>0</v>
      </c>
      <c r="S621" s="2">
        <f t="shared" si="221"/>
        <v>0</v>
      </c>
      <c r="T621" s="80">
        <f t="shared" si="222"/>
        <v>0</v>
      </c>
      <c r="U621" s="79">
        <f t="shared" si="223"/>
        <v>0</v>
      </c>
      <c r="V621" s="80">
        <f t="shared" si="224"/>
        <v>0</v>
      </c>
      <c r="W621" s="80">
        <f t="shared" si="225"/>
        <v>0</v>
      </c>
      <c r="X621">
        <f t="shared" si="236"/>
        <v>0</v>
      </c>
      <c r="Y621" s="35">
        <f t="shared" si="226"/>
        <v>0</v>
      </c>
      <c r="Z621" s="35">
        <f t="shared" si="237"/>
        <v>0</v>
      </c>
      <c r="AA621" s="42">
        <f t="shared" si="238"/>
        <v>0</v>
      </c>
      <c r="AB621" s="42">
        <f t="shared" si="239"/>
        <v>0</v>
      </c>
    </row>
    <row r="622" spans="2:28" x14ac:dyDescent="0.25">
      <c r="B622">
        <v>620</v>
      </c>
      <c r="C622" s="35">
        <f t="shared" si="233"/>
        <v>0</v>
      </c>
      <c r="D622" s="46">
        <f>IF(AB621&gt;0,ROUND(PMT(EvalSheet!$F$92/12,EvalSheet!$F$96*12,-C622),5),0)</f>
        <v>0</v>
      </c>
      <c r="E622" s="6">
        <f t="shared" si="227"/>
        <v>0</v>
      </c>
      <c r="F622" s="2">
        <f t="shared" si="216"/>
        <v>0</v>
      </c>
      <c r="G622" s="80">
        <f t="shared" si="217"/>
        <v>0</v>
      </c>
      <c r="H622" s="79">
        <f t="shared" si="218"/>
        <v>0</v>
      </c>
      <c r="I622" s="80">
        <f t="shared" si="219"/>
        <v>0</v>
      </c>
      <c r="J622" s="80">
        <f t="shared" si="220"/>
        <v>0</v>
      </c>
      <c r="K622" s="6">
        <f t="shared" si="228"/>
        <v>0</v>
      </c>
      <c r="L622" s="7">
        <v>0</v>
      </c>
      <c r="M622" s="7">
        <f t="shared" si="229"/>
        <v>0</v>
      </c>
      <c r="N622" s="7">
        <f t="shared" si="230"/>
        <v>0</v>
      </c>
      <c r="O622" s="7">
        <f t="shared" si="231"/>
        <v>0</v>
      </c>
      <c r="P622" s="7">
        <f t="shared" si="232"/>
        <v>0</v>
      </c>
      <c r="Q622" s="6">
        <f t="shared" si="234"/>
        <v>0</v>
      </c>
      <c r="R622" s="7">
        <f t="shared" si="235"/>
        <v>0</v>
      </c>
      <c r="S622" s="2">
        <f t="shared" si="221"/>
        <v>0</v>
      </c>
      <c r="T622" s="80">
        <f t="shared" si="222"/>
        <v>0</v>
      </c>
      <c r="U622" s="79">
        <f t="shared" si="223"/>
        <v>0</v>
      </c>
      <c r="V622" s="80">
        <f t="shared" si="224"/>
        <v>0</v>
      </c>
      <c r="W622" s="80">
        <f t="shared" si="225"/>
        <v>0</v>
      </c>
      <c r="X622">
        <f t="shared" si="236"/>
        <v>0</v>
      </c>
      <c r="Y622" s="35">
        <f t="shared" si="226"/>
        <v>0</v>
      </c>
      <c r="Z622" s="35">
        <f t="shared" si="237"/>
        <v>0</v>
      </c>
      <c r="AA622" s="42">
        <f t="shared" si="238"/>
        <v>0</v>
      </c>
      <c r="AB622" s="42">
        <f t="shared" si="239"/>
        <v>0</v>
      </c>
    </row>
    <row r="623" spans="2:28" x14ac:dyDescent="0.25">
      <c r="B623">
        <v>621</v>
      </c>
      <c r="C623" s="35">
        <f t="shared" si="233"/>
        <v>0</v>
      </c>
      <c r="D623" s="46">
        <f>IF(AB622&gt;0,ROUND(PMT(EvalSheet!$F$92/12,EvalSheet!$F$96*12,-C623),5),0)</f>
        <v>0</v>
      </c>
      <c r="E623" s="6">
        <f t="shared" si="227"/>
        <v>0</v>
      </c>
      <c r="F623" s="2">
        <f t="shared" si="216"/>
        <v>0</v>
      </c>
      <c r="G623" s="80">
        <f t="shared" si="217"/>
        <v>0</v>
      </c>
      <c r="H623" s="79">
        <f t="shared" si="218"/>
        <v>0</v>
      </c>
      <c r="I623" s="80">
        <f t="shared" si="219"/>
        <v>0</v>
      </c>
      <c r="J623" s="80">
        <f t="shared" si="220"/>
        <v>0</v>
      </c>
      <c r="K623" s="6">
        <f t="shared" si="228"/>
        <v>0</v>
      </c>
      <c r="L623" s="7">
        <v>0</v>
      </c>
      <c r="M623" s="7">
        <f t="shared" si="229"/>
        <v>0</v>
      </c>
      <c r="N623" s="7">
        <f t="shared" si="230"/>
        <v>0</v>
      </c>
      <c r="O623" s="7">
        <f t="shared" si="231"/>
        <v>0</v>
      </c>
      <c r="P623" s="7">
        <f t="shared" si="232"/>
        <v>0</v>
      </c>
      <c r="Q623" s="6">
        <f t="shared" si="234"/>
        <v>0</v>
      </c>
      <c r="R623" s="7">
        <f t="shared" si="235"/>
        <v>0</v>
      </c>
      <c r="S623" s="2">
        <f t="shared" si="221"/>
        <v>0</v>
      </c>
      <c r="T623" s="80">
        <f t="shared" si="222"/>
        <v>0</v>
      </c>
      <c r="U623" s="79">
        <f t="shared" si="223"/>
        <v>0</v>
      </c>
      <c r="V623" s="80">
        <f t="shared" si="224"/>
        <v>0</v>
      </c>
      <c r="W623" s="80">
        <f t="shared" si="225"/>
        <v>0</v>
      </c>
      <c r="X623">
        <f t="shared" si="236"/>
        <v>0</v>
      </c>
      <c r="Y623" s="35">
        <f t="shared" si="226"/>
        <v>0</v>
      </c>
      <c r="Z623" s="35">
        <f t="shared" si="237"/>
        <v>0</v>
      </c>
      <c r="AA623" s="42">
        <f t="shared" si="238"/>
        <v>0</v>
      </c>
      <c r="AB623" s="42">
        <f t="shared" si="239"/>
        <v>0</v>
      </c>
    </row>
    <row r="624" spans="2:28" x14ac:dyDescent="0.25">
      <c r="B624">
        <v>622</v>
      </c>
      <c r="C624" s="35">
        <f t="shared" si="233"/>
        <v>0</v>
      </c>
      <c r="D624" s="46">
        <f>IF(AB623&gt;0,ROUND(PMT(EvalSheet!$F$92/12,EvalSheet!$F$96*12,-C624),5),0)</f>
        <v>0</v>
      </c>
      <c r="E624" s="6">
        <f t="shared" si="227"/>
        <v>0</v>
      </c>
      <c r="F624" s="2">
        <f t="shared" si="216"/>
        <v>0</v>
      </c>
      <c r="G624" s="80">
        <f t="shared" si="217"/>
        <v>0</v>
      </c>
      <c r="H624" s="79">
        <f t="shared" si="218"/>
        <v>0</v>
      </c>
      <c r="I624" s="80">
        <f t="shared" si="219"/>
        <v>0</v>
      </c>
      <c r="J624" s="80">
        <f t="shared" si="220"/>
        <v>0</v>
      </c>
      <c r="K624" s="6">
        <f t="shared" si="228"/>
        <v>0</v>
      </c>
      <c r="L624" s="7">
        <v>0</v>
      </c>
      <c r="M624" s="7">
        <f t="shared" si="229"/>
        <v>0</v>
      </c>
      <c r="N624" s="7">
        <f t="shared" si="230"/>
        <v>0</v>
      </c>
      <c r="O624" s="7">
        <f t="shared" si="231"/>
        <v>0</v>
      </c>
      <c r="P624" s="7">
        <f t="shared" si="232"/>
        <v>0</v>
      </c>
      <c r="Q624" s="6">
        <f t="shared" si="234"/>
        <v>0</v>
      </c>
      <c r="R624" s="7">
        <f t="shared" si="235"/>
        <v>0</v>
      </c>
      <c r="S624" s="2">
        <f t="shared" si="221"/>
        <v>0</v>
      </c>
      <c r="T624" s="80">
        <f t="shared" si="222"/>
        <v>0</v>
      </c>
      <c r="U624" s="79">
        <f t="shared" si="223"/>
        <v>0</v>
      </c>
      <c r="V624" s="80">
        <f t="shared" si="224"/>
        <v>0</v>
      </c>
      <c r="W624" s="80">
        <f t="shared" si="225"/>
        <v>0</v>
      </c>
      <c r="X624">
        <f t="shared" si="236"/>
        <v>0</v>
      </c>
      <c r="Y624" s="35">
        <f t="shared" si="226"/>
        <v>0</v>
      </c>
      <c r="Z624" s="35">
        <f t="shared" si="237"/>
        <v>0</v>
      </c>
      <c r="AA624" s="42">
        <f t="shared" si="238"/>
        <v>0</v>
      </c>
      <c r="AB624" s="42">
        <f t="shared" si="239"/>
        <v>0</v>
      </c>
    </row>
    <row r="625" spans="2:28" x14ac:dyDescent="0.25">
      <c r="B625">
        <v>623</v>
      </c>
      <c r="C625" s="35">
        <f t="shared" si="233"/>
        <v>0</v>
      </c>
      <c r="D625" s="46">
        <f>IF(AB624&gt;0,ROUND(PMT(EvalSheet!$F$92/12,EvalSheet!$F$96*12,-C625),5),0)</f>
        <v>0</v>
      </c>
      <c r="E625" s="6">
        <f t="shared" si="227"/>
        <v>0</v>
      </c>
      <c r="F625" s="2">
        <f t="shared" si="216"/>
        <v>0</v>
      </c>
      <c r="G625" s="80">
        <f t="shared" si="217"/>
        <v>0</v>
      </c>
      <c r="H625" s="79">
        <f t="shared" si="218"/>
        <v>0</v>
      </c>
      <c r="I625" s="80">
        <f t="shared" si="219"/>
        <v>0</v>
      </c>
      <c r="J625" s="80">
        <f t="shared" si="220"/>
        <v>0</v>
      </c>
      <c r="K625" s="6">
        <f t="shared" si="228"/>
        <v>0</v>
      </c>
      <c r="L625" s="7">
        <v>0</v>
      </c>
      <c r="M625" s="7">
        <f t="shared" si="229"/>
        <v>0</v>
      </c>
      <c r="N625" s="7">
        <f t="shared" si="230"/>
        <v>0</v>
      </c>
      <c r="O625" s="7">
        <f t="shared" si="231"/>
        <v>0</v>
      </c>
      <c r="P625" s="7">
        <f t="shared" si="232"/>
        <v>0</v>
      </c>
      <c r="Q625" s="6">
        <f t="shared" si="234"/>
        <v>0</v>
      </c>
      <c r="R625" s="7">
        <f t="shared" si="235"/>
        <v>0</v>
      </c>
      <c r="S625" s="2">
        <f t="shared" si="221"/>
        <v>0</v>
      </c>
      <c r="T625" s="80">
        <f t="shared" si="222"/>
        <v>0</v>
      </c>
      <c r="U625" s="79">
        <f t="shared" si="223"/>
        <v>0</v>
      </c>
      <c r="V625" s="80">
        <f t="shared" si="224"/>
        <v>0</v>
      </c>
      <c r="W625" s="80">
        <f t="shared" si="225"/>
        <v>0</v>
      </c>
      <c r="X625">
        <f t="shared" si="236"/>
        <v>0</v>
      </c>
      <c r="Y625" s="35">
        <f t="shared" si="226"/>
        <v>0</v>
      </c>
      <c r="Z625" s="35">
        <f t="shared" si="237"/>
        <v>0</v>
      </c>
      <c r="AA625" s="42">
        <f t="shared" si="238"/>
        <v>0</v>
      </c>
      <c r="AB625" s="42">
        <f t="shared" si="239"/>
        <v>0</v>
      </c>
    </row>
    <row r="626" spans="2:28" x14ac:dyDescent="0.25">
      <c r="B626">
        <v>624</v>
      </c>
      <c r="C626" s="35">
        <f t="shared" si="233"/>
        <v>0</v>
      </c>
      <c r="D626" s="46">
        <f>IF(AB625&gt;0,ROUND(PMT(EvalSheet!$F$92/12,EvalSheet!$F$96*12,-C626),5),0)</f>
        <v>0</v>
      </c>
      <c r="E626" s="6">
        <f t="shared" si="227"/>
        <v>0</v>
      </c>
      <c r="F626" s="2">
        <f t="shared" si="216"/>
        <v>0</v>
      </c>
      <c r="G626" s="80">
        <f t="shared" si="217"/>
        <v>0</v>
      </c>
      <c r="H626" s="79">
        <f t="shared" si="218"/>
        <v>0</v>
      </c>
      <c r="I626" s="80">
        <f t="shared" si="219"/>
        <v>0</v>
      </c>
      <c r="J626" s="80">
        <f t="shared" si="220"/>
        <v>0</v>
      </c>
      <c r="K626" s="6">
        <f t="shared" si="228"/>
        <v>0</v>
      </c>
      <c r="L626" s="7">
        <v>0</v>
      </c>
      <c r="M626" s="7">
        <f t="shared" si="229"/>
        <v>0</v>
      </c>
      <c r="N626" s="7">
        <f t="shared" si="230"/>
        <v>0</v>
      </c>
      <c r="O626" s="7">
        <f t="shared" si="231"/>
        <v>0</v>
      </c>
      <c r="P626" s="7">
        <f t="shared" si="232"/>
        <v>0</v>
      </c>
      <c r="Q626" s="6">
        <f t="shared" si="234"/>
        <v>0</v>
      </c>
      <c r="R626" s="7">
        <f t="shared" si="235"/>
        <v>0</v>
      </c>
      <c r="S626" s="2">
        <f t="shared" si="221"/>
        <v>0</v>
      </c>
      <c r="T626" s="80">
        <f t="shared" si="222"/>
        <v>0</v>
      </c>
      <c r="U626" s="79">
        <f t="shared" si="223"/>
        <v>0</v>
      </c>
      <c r="V626" s="80">
        <f t="shared" si="224"/>
        <v>0</v>
      </c>
      <c r="W626" s="80">
        <f t="shared" si="225"/>
        <v>0</v>
      </c>
      <c r="X626">
        <f t="shared" si="236"/>
        <v>0</v>
      </c>
      <c r="Y626" s="35">
        <f t="shared" si="226"/>
        <v>0</v>
      </c>
      <c r="Z626" s="35">
        <f t="shared" si="237"/>
        <v>0</v>
      </c>
      <c r="AA626" s="42">
        <f t="shared" si="238"/>
        <v>0</v>
      </c>
      <c r="AB626" s="42">
        <f t="shared" si="239"/>
        <v>0</v>
      </c>
    </row>
    <row r="627" spans="2:28" x14ac:dyDescent="0.25">
      <c r="B627">
        <v>625</v>
      </c>
      <c r="C627" s="35">
        <f t="shared" si="233"/>
        <v>0</v>
      </c>
      <c r="D627" s="46">
        <f>IF(AB626&gt;0,ROUND(PMT(EvalSheet!$F$92/12,EvalSheet!$F$96*12,-C627),5),0)</f>
        <v>0</v>
      </c>
      <c r="E627" s="6">
        <f t="shared" si="227"/>
        <v>0</v>
      </c>
      <c r="F627" s="2">
        <f t="shared" si="216"/>
        <v>0</v>
      </c>
      <c r="G627" s="80">
        <f t="shared" si="217"/>
        <v>0</v>
      </c>
      <c r="H627" s="79">
        <f t="shared" si="218"/>
        <v>0</v>
      </c>
      <c r="I627" s="80">
        <f t="shared" si="219"/>
        <v>0</v>
      </c>
      <c r="J627" s="80">
        <f t="shared" si="220"/>
        <v>0</v>
      </c>
      <c r="K627" s="6">
        <f t="shared" si="228"/>
        <v>0</v>
      </c>
      <c r="L627" s="7">
        <v>0</v>
      </c>
      <c r="M627" s="7">
        <f t="shared" si="229"/>
        <v>0</v>
      </c>
      <c r="N627" s="7">
        <f t="shared" si="230"/>
        <v>0</v>
      </c>
      <c r="O627" s="7">
        <f t="shared" si="231"/>
        <v>0</v>
      </c>
      <c r="P627" s="7">
        <f t="shared" si="232"/>
        <v>0</v>
      </c>
      <c r="Q627" s="6">
        <f t="shared" si="234"/>
        <v>0</v>
      </c>
      <c r="R627" s="7">
        <f t="shared" si="235"/>
        <v>0</v>
      </c>
      <c r="S627" s="2">
        <f t="shared" si="221"/>
        <v>0</v>
      </c>
      <c r="T627" s="80">
        <f t="shared" si="222"/>
        <v>0</v>
      </c>
      <c r="U627" s="79">
        <f t="shared" si="223"/>
        <v>0</v>
      </c>
      <c r="V627" s="80">
        <f t="shared" si="224"/>
        <v>0</v>
      </c>
      <c r="W627" s="80">
        <f t="shared" si="225"/>
        <v>0</v>
      </c>
      <c r="X627">
        <f t="shared" si="236"/>
        <v>0</v>
      </c>
      <c r="Y627" s="35">
        <f t="shared" si="226"/>
        <v>0</v>
      </c>
      <c r="Z627" s="35">
        <f t="shared" si="237"/>
        <v>0</v>
      </c>
      <c r="AA627" s="42">
        <f t="shared" si="238"/>
        <v>0</v>
      </c>
      <c r="AB627" s="42">
        <f t="shared" si="239"/>
        <v>0</v>
      </c>
    </row>
    <row r="628" spans="2:28" x14ac:dyDescent="0.25">
      <c r="B628">
        <v>626</v>
      </c>
      <c r="C628" s="35">
        <f t="shared" si="233"/>
        <v>0</v>
      </c>
      <c r="D628" s="46">
        <f>IF(AB627&gt;0,ROUND(PMT(EvalSheet!$F$92/12,EvalSheet!$F$96*12,-C628),5),0)</f>
        <v>0</v>
      </c>
      <c r="E628" s="6">
        <f t="shared" si="227"/>
        <v>0</v>
      </c>
      <c r="F628" s="2">
        <f t="shared" si="216"/>
        <v>0</v>
      </c>
      <c r="G628" s="80">
        <f t="shared" si="217"/>
        <v>0</v>
      </c>
      <c r="H628" s="79">
        <f t="shared" si="218"/>
        <v>0</v>
      </c>
      <c r="I628" s="80">
        <f t="shared" si="219"/>
        <v>0</v>
      </c>
      <c r="J628" s="80">
        <f t="shared" si="220"/>
        <v>0</v>
      </c>
      <c r="K628" s="6">
        <f t="shared" si="228"/>
        <v>0</v>
      </c>
      <c r="L628" s="7">
        <v>0</v>
      </c>
      <c r="M628" s="7">
        <f t="shared" si="229"/>
        <v>0</v>
      </c>
      <c r="N628" s="7">
        <f t="shared" si="230"/>
        <v>0</v>
      </c>
      <c r="O628" s="7">
        <f t="shared" si="231"/>
        <v>0</v>
      </c>
      <c r="P628" s="7">
        <f t="shared" si="232"/>
        <v>0</v>
      </c>
      <c r="Q628" s="6">
        <f t="shared" si="234"/>
        <v>0</v>
      </c>
      <c r="R628" s="7">
        <f t="shared" si="235"/>
        <v>0</v>
      </c>
      <c r="S628" s="2">
        <f t="shared" si="221"/>
        <v>0</v>
      </c>
      <c r="T628" s="80">
        <f t="shared" si="222"/>
        <v>0</v>
      </c>
      <c r="U628" s="79">
        <f t="shared" si="223"/>
        <v>0</v>
      </c>
      <c r="V628" s="80">
        <f t="shared" si="224"/>
        <v>0</v>
      </c>
      <c r="W628" s="80">
        <f t="shared" si="225"/>
        <v>0</v>
      </c>
      <c r="X628">
        <f t="shared" si="236"/>
        <v>0</v>
      </c>
      <c r="Y628" s="35">
        <f t="shared" si="226"/>
        <v>0</v>
      </c>
      <c r="Z628" s="35">
        <f t="shared" si="237"/>
        <v>0</v>
      </c>
      <c r="AA628" s="42">
        <f t="shared" si="238"/>
        <v>0</v>
      </c>
      <c r="AB628" s="42">
        <f t="shared" si="239"/>
        <v>0</v>
      </c>
    </row>
    <row r="629" spans="2:28" x14ac:dyDescent="0.25">
      <c r="B629">
        <v>627</v>
      </c>
      <c r="C629" s="35">
        <f t="shared" si="233"/>
        <v>0</v>
      </c>
      <c r="D629" s="46">
        <f>IF(AB628&gt;0,ROUND(PMT(EvalSheet!$F$92/12,EvalSheet!$F$96*12,-C629),5),0)</f>
        <v>0</v>
      </c>
      <c r="E629" s="6">
        <f t="shared" si="227"/>
        <v>0</v>
      </c>
      <c r="F629" s="2">
        <f t="shared" si="216"/>
        <v>0</v>
      </c>
      <c r="G629" s="80">
        <f t="shared" si="217"/>
        <v>0</v>
      </c>
      <c r="H629" s="79">
        <f t="shared" si="218"/>
        <v>0</v>
      </c>
      <c r="I629" s="80">
        <f t="shared" si="219"/>
        <v>0</v>
      </c>
      <c r="J629" s="80">
        <f t="shared" si="220"/>
        <v>0</v>
      </c>
      <c r="K629" s="6">
        <f t="shared" si="228"/>
        <v>0</v>
      </c>
      <c r="L629" s="7">
        <v>0</v>
      </c>
      <c r="M629" s="7">
        <f t="shared" si="229"/>
        <v>0</v>
      </c>
      <c r="N629" s="7">
        <f t="shared" si="230"/>
        <v>0</v>
      </c>
      <c r="O629" s="7">
        <f t="shared" si="231"/>
        <v>0</v>
      </c>
      <c r="P629" s="7">
        <f t="shared" si="232"/>
        <v>0</v>
      </c>
      <c r="Q629" s="6">
        <f t="shared" si="234"/>
        <v>0</v>
      </c>
      <c r="R629" s="7">
        <f t="shared" si="235"/>
        <v>0</v>
      </c>
      <c r="S629" s="2">
        <f t="shared" si="221"/>
        <v>0</v>
      </c>
      <c r="T629" s="80">
        <f t="shared" si="222"/>
        <v>0</v>
      </c>
      <c r="U629" s="79">
        <f t="shared" si="223"/>
        <v>0</v>
      </c>
      <c r="V629" s="80">
        <f t="shared" si="224"/>
        <v>0</v>
      </c>
      <c r="W629" s="80">
        <f t="shared" si="225"/>
        <v>0</v>
      </c>
      <c r="X629">
        <f t="shared" si="236"/>
        <v>0</v>
      </c>
      <c r="Y629" s="35">
        <f t="shared" si="226"/>
        <v>0</v>
      </c>
      <c r="Z629" s="35">
        <f t="shared" si="237"/>
        <v>0</v>
      </c>
      <c r="AA629" s="42">
        <f t="shared" si="238"/>
        <v>0</v>
      </c>
      <c r="AB629" s="42">
        <f t="shared" si="239"/>
        <v>0</v>
      </c>
    </row>
    <row r="630" spans="2:28" x14ac:dyDescent="0.25">
      <c r="B630">
        <v>628</v>
      </c>
      <c r="C630" s="35">
        <f t="shared" si="233"/>
        <v>0</v>
      </c>
      <c r="D630" s="46">
        <f>IF(AB629&gt;0,ROUND(PMT(EvalSheet!$F$92/12,EvalSheet!$F$96*12,-C630),5),0)</f>
        <v>0</v>
      </c>
      <c r="E630" s="6">
        <f t="shared" si="227"/>
        <v>0</v>
      </c>
      <c r="F630" s="2">
        <f t="shared" si="216"/>
        <v>0</v>
      </c>
      <c r="G630" s="80">
        <f t="shared" si="217"/>
        <v>0</v>
      </c>
      <c r="H630" s="79">
        <f t="shared" si="218"/>
        <v>0</v>
      </c>
      <c r="I630" s="80">
        <f t="shared" si="219"/>
        <v>0</v>
      </c>
      <c r="J630" s="80">
        <f t="shared" si="220"/>
        <v>0</v>
      </c>
      <c r="K630" s="6">
        <f t="shared" si="228"/>
        <v>0</v>
      </c>
      <c r="L630" s="7">
        <v>0</v>
      </c>
      <c r="M630" s="7">
        <f t="shared" si="229"/>
        <v>0</v>
      </c>
      <c r="N630" s="7">
        <f t="shared" si="230"/>
        <v>0</v>
      </c>
      <c r="O630" s="7">
        <f t="shared" si="231"/>
        <v>0</v>
      </c>
      <c r="P630" s="7">
        <f t="shared" si="232"/>
        <v>0</v>
      </c>
      <c r="Q630" s="6">
        <f t="shared" si="234"/>
        <v>0</v>
      </c>
      <c r="R630" s="7">
        <f t="shared" si="235"/>
        <v>0</v>
      </c>
      <c r="S630" s="2">
        <f t="shared" si="221"/>
        <v>0</v>
      </c>
      <c r="T630" s="80">
        <f t="shared" si="222"/>
        <v>0</v>
      </c>
      <c r="U630" s="79">
        <f t="shared" si="223"/>
        <v>0</v>
      </c>
      <c r="V630" s="80">
        <f t="shared" si="224"/>
        <v>0</v>
      </c>
      <c r="W630" s="80">
        <f t="shared" si="225"/>
        <v>0</v>
      </c>
      <c r="X630">
        <f t="shared" si="236"/>
        <v>0</v>
      </c>
      <c r="Y630" s="35">
        <f t="shared" si="226"/>
        <v>0</v>
      </c>
      <c r="Z630" s="35">
        <f t="shared" si="237"/>
        <v>0</v>
      </c>
      <c r="AA630" s="42">
        <f t="shared" si="238"/>
        <v>0</v>
      </c>
      <c r="AB630" s="42">
        <f t="shared" si="239"/>
        <v>0</v>
      </c>
    </row>
    <row r="631" spans="2:28" x14ac:dyDescent="0.25">
      <c r="B631">
        <v>629</v>
      </c>
      <c r="C631" s="35">
        <f t="shared" si="233"/>
        <v>0</v>
      </c>
      <c r="D631" s="46">
        <f>IF(AB630&gt;0,ROUND(PMT(EvalSheet!$F$92/12,EvalSheet!$F$96*12,-C631),5),0)</f>
        <v>0</v>
      </c>
      <c r="E631" s="6">
        <f t="shared" si="227"/>
        <v>0</v>
      </c>
      <c r="F631" s="2">
        <f t="shared" si="216"/>
        <v>0</v>
      </c>
      <c r="G631" s="80">
        <f t="shared" si="217"/>
        <v>0</v>
      </c>
      <c r="H631" s="79">
        <f t="shared" si="218"/>
        <v>0</v>
      </c>
      <c r="I631" s="80">
        <f t="shared" si="219"/>
        <v>0</v>
      </c>
      <c r="J631" s="80">
        <f t="shared" si="220"/>
        <v>0</v>
      </c>
      <c r="K631" s="6">
        <f t="shared" si="228"/>
        <v>0</v>
      </c>
      <c r="L631" s="7">
        <v>0</v>
      </c>
      <c r="M631" s="7">
        <f t="shared" si="229"/>
        <v>0</v>
      </c>
      <c r="N631" s="7">
        <f t="shared" si="230"/>
        <v>0</v>
      </c>
      <c r="O631" s="7">
        <f t="shared" si="231"/>
        <v>0</v>
      </c>
      <c r="P631" s="7">
        <f t="shared" si="232"/>
        <v>0</v>
      </c>
      <c r="Q631" s="6">
        <f t="shared" si="234"/>
        <v>0</v>
      </c>
      <c r="R631" s="7">
        <f t="shared" si="235"/>
        <v>0</v>
      </c>
      <c r="S631" s="2">
        <f t="shared" si="221"/>
        <v>0</v>
      </c>
      <c r="T631" s="80">
        <f t="shared" si="222"/>
        <v>0</v>
      </c>
      <c r="U631" s="79">
        <f t="shared" si="223"/>
        <v>0</v>
      </c>
      <c r="V631" s="80">
        <f t="shared" si="224"/>
        <v>0</v>
      </c>
      <c r="W631" s="80">
        <f t="shared" si="225"/>
        <v>0</v>
      </c>
      <c r="X631">
        <f t="shared" si="236"/>
        <v>0</v>
      </c>
      <c r="Y631" s="35">
        <f t="shared" si="226"/>
        <v>0</v>
      </c>
      <c r="Z631" s="35">
        <f t="shared" si="237"/>
        <v>0</v>
      </c>
      <c r="AA631" s="42">
        <f t="shared" si="238"/>
        <v>0</v>
      </c>
      <c r="AB631" s="42">
        <f t="shared" si="239"/>
        <v>0</v>
      </c>
    </row>
    <row r="632" spans="2:28" x14ac:dyDescent="0.25">
      <c r="B632">
        <v>630</v>
      </c>
      <c r="C632" s="35">
        <f t="shared" si="233"/>
        <v>0</v>
      </c>
      <c r="D632" s="46">
        <f>IF(AB631&gt;0,ROUND(PMT(EvalSheet!$F$92/12,EvalSheet!$F$96*12,-C632),5),0)</f>
        <v>0</v>
      </c>
      <c r="E632" s="6">
        <f t="shared" si="227"/>
        <v>0</v>
      </c>
      <c r="F632" s="2">
        <f t="shared" si="216"/>
        <v>0</v>
      </c>
      <c r="G632" s="80">
        <f t="shared" si="217"/>
        <v>0</v>
      </c>
      <c r="H632" s="79">
        <f t="shared" si="218"/>
        <v>0</v>
      </c>
      <c r="I632" s="80">
        <f t="shared" si="219"/>
        <v>0</v>
      </c>
      <c r="J632" s="80">
        <f t="shared" si="220"/>
        <v>0</v>
      </c>
      <c r="K632" s="6">
        <f t="shared" si="228"/>
        <v>0</v>
      </c>
      <c r="L632" s="7">
        <v>0</v>
      </c>
      <c r="M632" s="7">
        <f t="shared" si="229"/>
        <v>0</v>
      </c>
      <c r="N632" s="7">
        <f t="shared" si="230"/>
        <v>0</v>
      </c>
      <c r="O632" s="7">
        <f t="shared" si="231"/>
        <v>0</v>
      </c>
      <c r="P632" s="7">
        <f t="shared" si="232"/>
        <v>0</v>
      </c>
      <c r="Q632" s="6">
        <f t="shared" si="234"/>
        <v>0</v>
      </c>
      <c r="R632" s="7">
        <f t="shared" si="235"/>
        <v>0</v>
      </c>
      <c r="S632" s="2">
        <f t="shared" si="221"/>
        <v>0</v>
      </c>
      <c r="T632" s="80">
        <f t="shared" si="222"/>
        <v>0</v>
      </c>
      <c r="U632" s="79">
        <f t="shared" si="223"/>
        <v>0</v>
      </c>
      <c r="V632" s="80">
        <f t="shared" si="224"/>
        <v>0</v>
      </c>
      <c r="W632" s="80">
        <f t="shared" si="225"/>
        <v>0</v>
      </c>
      <c r="X632">
        <f t="shared" si="236"/>
        <v>0</v>
      </c>
      <c r="Y632" s="35">
        <f t="shared" si="226"/>
        <v>0</v>
      </c>
      <c r="Z632" s="35">
        <f t="shared" si="237"/>
        <v>0</v>
      </c>
      <c r="AA632" s="42">
        <f t="shared" si="238"/>
        <v>0</v>
      </c>
      <c r="AB632" s="42">
        <f t="shared" si="239"/>
        <v>0</v>
      </c>
    </row>
    <row r="633" spans="2:28" x14ac:dyDescent="0.25">
      <c r="B633">
        <v>631</v>
      </c>
      <c r="C633" s="35">
        <f t="shared" si="233"/>
        <v>0</v>
      </c>
      <c r="D633" s="46">
        <f>IF(AB632&gt;0,ROUND(PMT(EvalSheet!$F$92/12,EvalSheet!$F$96*12,-C633),5),0)</f>
        <v>0</v>
      </c>
      <c r="E633" s="6">
        <f t="shared" si="227"/>
        <v>0</v>
      </c>
      <c r="F633" s="2">
        <f t="shared" si="216"/>
        <v>0</v>
      </c>
      <c r="G633" s="80">
        <f t="shared" si="217"/>
        <v>0</v>
      </c>
      <c r="H633" s="79">
        <f t="shared" si="218"/>
        <v>0</v>
      </c>
      <c r="I633" s="80">
        <f t="shared" si="219"/>
        <v>0</v>
      </c>
      <c r="J633" s="80">
        <f t="shared" si="220"/>
        <v>0</v>
      </c>
      <c r="K633" s="6">
        <f t="shared" si="228"/>
        <v>0</v>
      </c>
      <c r="L633" s="7">
        <v>0</v>
      </c>
      <c r="M633" s="7">
        <f t="shared" si="229"/>
        <v>0</v>
      </c>
      <c r="N633" s="7">
        <f t="shared" si="230"/>
        <v>0</v>
      </c>
      <c r="O633" s="7">
        <f t="shared" si="231"/>
        <v>0</v>
      </c>
      <c r="P633" s="7">
        <f t="shared" si="232"/>
        <v>0</v>
      </c>
      <c r="Q633" s="6">
        <f t="shared" si="234"/>
        <v>0</v>
      </c>
      <c r="R633" s="7">
        <f t="shared" si="235"/>
        <v>0</v>
      </c>
      <c r="S633" s="2">
        <f t="shared" si="221"/>
        <v>0</v>
      </c>
      <c r="T633" s="80">
        <f t="shared" si="222"/>
        <v>0</v>
      </c>
      <c r="U633" s="79">
        <f t="shared" si="223"/>
        <v>0</v>
      </c>
      <c r="V633" s="80">
        <f t="shared" si="224"/>
        <v>0</v>
      </c>
      <c r="W633" s="80">
        <f t="shared" si="225"/>
        <v>0</v>
      </c>
      <c r="X633">
        <f t="shared" si="236"/>
        <v>0</v>
      </c>
      <c r="Y633" s="35">
        <f t="shared" si="226"/>
        <v>0</v>
      </c>
      <c r="Z633" s="35">
        <f t="shared" si="237"/>
        <v>0</v>
      </c>
      <c r="AA633" s="42">
        <f t="shared" si="238"/>
        <v>0</v>
      </c>
      <c r="AB633" s="42">
        <f t="shared" si="239"/>
        <v>0</v>
      </c>
    </row>
    <row r="634" spans="2:28" x14ac:dyDescent="0.25">
      <c r="B634">
        <v>632</v>
      </c>
      <c r="C634" s="35">
        <f t="shared" si="233"/>
        <v>0</v>
      </c>
      <c r="D634" s="46">
        <f>IF(AB633&gt;0,ROUND(PMT(EvalSheet!$F$92/12,EvalSheet!$F$96*12,-C634),5),0)</f>
        <v>0</v>
      </c>
      <c r="E634" s="6">
        <f t="shared" si="227"/>
        <v>0</v>
      </c>
      <c r="F634" s="2">
        <f t="shared" si="216"/>
        <v>0</v>
      </c>
      <c r="G634" s="80">
        <f t="shared" si="217"/>
        <v>0</v>
      </c>
      <c r="H634" s="79">
        <f t="shared" si="218"/>
        <v>0</v>
      </c>
      <c r="I634" s="80">
        <f t="shared" si="219"/>
        <v>0</v>
      </c>
      <c r="J634" s="80">
        <f t="shared" si="220"/>
        <v>0</v>
      </c>
      <c r="K634" s="6">
        <f t="shared" si="228"/>
        <v>0</v>
      </c>
      <c r="L634" s="7">
        <v>0</v>
      </c>
      <c r="M634" s="7">
        <f t="shared" si="229"/>
        <v>0</v>
      </c>
      <c r="N634" s="7">
        <f t="shared" si="230"/>
        <v>0</v>
      </c>
      <c r="O634" s="7">
        <f t="shared" si="231"/>
        <v>0</v>
      </c>
      <c r="P634" s="7">
        <f t="shared" si="232"/>
        <v>0</v>
      </c>
      <c r="Q634" s="6">
        <f t="shared" si="234"/>
        <v>0</v>
      </c>
      <c r="R634" s="7">
        <f t="shared" si="235"/>
        <v>0</v>
      </c>
      <c r="S634" s="2">
        <f t="shared" si="221"/>
        <v>0</v>
      </c>
      <c r="T634" s="80">
        <f t="shared" si="222"/>
        <v>0</v>
      </c>
      <c r="U634" s="79">
        <f t="shared" si="223"/>
        <v>0</v>
      </c>
      <c r="V634" s="80">
        <f t="shared" si="224"/>
        <v>0</v>
      </c>
      <c r="W634" s="80">
        <f t="shared" si="225"/>
        <v>0</v>
      </c>
      <c r="X634">
        <f t="shared" si="236"/>
        <v>0</v>
      </c>
      <c r="Y634" s="35">
        <f t="shared" si="226"/>
        <v>0</v>
      </c>
      <c r="Z634" s="35">
        <f t="shared" si="237"/>
        <v>0</v>
      </c>
      <c r="AA634" s="42">
        <f t="shared" si="238"/>
        <v>0</v>
      </c>
      <c r="AB634" s="42">
        <f t="shared" si="239"/>
        <v>0</v>
      </c>
    </row>
    <row r="635" spans="2:28" x14ac:dyDescent="0.25">
      <c r="B635">
        <v>633</v>
      </c>
      <c r="C635" s="35">
        <f t="shared" si="233"/>
        <v>0</v>
      </c>
      <c r="D635" s="46">
        <f>IF(AB634&gt;0,ROUND(PMT(EvalSheet!$F$92/12,EvalSheet!$F$96*12,-C635),5),0)</f>
        <v>0</v>
      </c>
      <c r="E635" s="6">
        <f t="shared" si="227"/>
        <v>0</v>
      </c>
      <c r="F635" s="2">
        <f t="shared" si="216"/>
        <v>0</v>
      </c>
      <c r="G635" s="80">
        <f t="shared" si="217"/>
        <v>0</v>
      </c>
      <c r="H635" s="79">
        <f t="shared" si="218"/>
        <v>0</v>
      </c>
      <c r="I635" s="80">
        <f t="shared" si="219"/>
        <v>0</v>
      </c>
      <c r="J635" s="80">
        <f t="shared" si="220"/>
        <v>0</v>
      </c>
      <c r="K635" s="6">
        <f t="shared" si="228"/>
        <v>0</v>
      </c>
      <c r="L635" s="7">
        <v>0</v>
      </c>
      <c r="M635" s="7">
        <f t="shared" si="229"/>
        <v>0</v>
      </c>
      <c r="N635" s="7">
        <f t="shared" si="230"/>
        <v>0</v>
      </c>
      <c r="O635" s="7">
        <f t="shared" si="231"/>
        <v>0</v>
      </c>
      <c r="P635" s="7">
        <f t="shared" si="232"/>
        <v>0</v>
      </c>
      <c r="Q635" s="6">
        <f t="shared" si="234"/>
        <v>0</v>
      </c>
      <c r="R635" s="7">
        <f t="shared" si="235"/>
        <v>0</v>
      </c>
      <c r="S635" s="2">
        <f t="shared" si="221"/>
        <v>0</v>
      </c>
      <c r="T635" s="80">
        <f t="shared" si="222"/>
        <v>0</v>
      </c>
      <c r="U635" s="79">
        <f t="shared" si="223"/>
        <v>0</v>
      </c>
      <c r="V635" s="80">
        <f t="shared" si="224"/>
        <v>0</v>
      </c>
      <c r="W635" s="80">
        <f t="shared" si="225"/>
        <v>0</v>
      </c>
      <c r="X635">
        <f t="shared" si="236"/>
        <v>0</v>
      </c>
      <c r="Y635" s="35">
        <f t="shared" si="226"/>
        <v>0</v>
      </c>
      <c r="Z635" s="35">
        <f t="shared" si="237"/>
        <v>0</v>
      </c>
      <c r="AA635" s="42">
        <f t="shared" si="238"/>
        <v>0</v>
      </c>
      <c r="AB635" s="42">
        <f t="shared" si="239"/>
        <v>0</v>
      </c>
    </row>
    <row r="636" spans="2:28" x14ac:dyDescent="0.25">
      <c r="B636">
        <v>634</v>
      </c>
      <c r="C636" s="35">
        <f t="shared" si="233"/>
        <v>0</v>
      </c>
      <c r="D636" s="46">
        <f>IF(AB635&gt;0,ROUND(PMT(EvalSheet!$F$92/12,EvalSheet!$F$96*12,-C636),5),0)</f>
        <v>0</v>
      </c>
      <c r="E636" s="6">
        <f t="shared" si="227"/>
        <v>0</v>
      </c>
      <c r="F636" s="2">
        <f t="shared" si="216"/>
        <v>0</v>
      </c>
      <c r="G636" s="80">
        <f t="shared" si="217"/>
        <v>0</v>
      </c>
      <c r="H636" s="79">
        <f t="shared" si="218"/>
        <v>0</v>
      </c>
      <c r="I636" s="80">
        <f t="shared" si="219"/>
        <v>0</v>
      </c>
      <c r="J636" s="80">
        <f t="shared" si="220"/>
        <v>0</v>
      </c>
      <c r="K636" s="6">
        <f t="shared" si="228"/>
        <v>0</v>
      </c>
      <c r="L636" s="7">
        <v>0</v>
      </c>
      <c r="M636" s="7">
        <f t="shared" si="229"/>
        <v>0</v>
      </c>
      <c r="N636" s="7">
        <f t="shared" si="230"/>
        <v>0</v>
      </c>
      <c r="O636" s="7">
        <f t="shared" si="231"/>
        <v>0</v>
      </c>
      <c r="P636" s="7">
        <f t="shared" si="232"/>
        <v>0</v>
      </c>
      <c r="Q636" s="6">
        <f t="shared" si="234"/>
        <v>0</v>
      </c>
      <c r="R636" s="7">
        <f t="shared" si="235"/>
        <v>0</v>
      </c>
      <c r="S636" s="2">
        <f t="shared" si="221"/>
        <v>0</v>
      </c>
      <c r="T636" s="80">
        <f t="shared" si="222"/>
        <v>0</v>
      </c>
      <c r="U636" s="79">
        <f t="shared" si="223"/>
        <v>0</v>
      </c>
      <c r="V636" s="80">
        <f t="shared" si="224"/>
        <v>0</v>
      </c>
      <c r="W636" s="80">
        <f t="shared" si="225"/>
        <v>0</v>
      </c>
      <c r="X636">
        <f t="shared" si="236"/>
        <v>0</v>
      </c>
      <c r="Y636" s="35">
        <f t="shared" si="226"/>
        <v>0</v>
      </c>
      <c r="Z636" s="35">
        <f t="shared" si="237"/>
        <v>0</v>
      </c>
      <c r="AA636" s="42">
        <f t="shared" si="238"/>
        <v>0</v>
      </c>
      <c r="AB636" s="42">
        <f t="shared" si="239"/>
        <v>0</v>
      </c>
    </row>
    <row r="637" spans="2:28" x14ac:dyDescent="0.25">
      <c r="B637">
        <v>635</v>
      </c>
      <c r="C637" s="35">
        <f t="shared" si="233"/>
        <v>0</v>
      </c>
      <c r="D637" s="46">
        <f>IF(AB636&gt;0,ROUND(PMT(EvalSheet!$F$92/12,EvalSheet!$F$96*12,-C637),5),0)</f>
        <v>0</v>
      </c>
      <c r="E637" s="6">
        <f t="shared" si="227"/>
        <v>0</v>
      </c>
      <c r="F637" s="2">
        <f t="shared" si="216"/>
        <v>0</v>
      </c>
      <c r="G637" s="80">
        <f t="shared" si="217"/>
        <v>0</v>
      </c>
      <c r="H637" s="79">
        <f t="shared" si="218"/>
        <v>0</v>
      </c>
      <c r="I637" s="80">
        <f t="shared" si="219"/>
        <v>0</v>
      </c>
      <c r="J637" s="80">
        <f t="shared" si="220"/>
        <v>0</v>
      </c>
      <c r="K637" s="6">
        <f t="shared" si="228"/>
        <v>0</v>
      </c>
      <c r="L637" s="7">
        <v>0</v>
      </c>
      <c r="M637" s="7">
        <f t="shared" si="229"/>
        <v>0</v>
      </c>
      <c r="N637" s="7">
        <f t="shared" si="230"/>
        <v>0</v>
      </c>
      <c r="O637" s="7">
        <f t="shared" si="231"/>
        <v>0</v>
      </c>
      <c r="P637" s="7">
        <f t="shared" si="232"/>
        <v>0</v>
      </c>
      <c r="Q637" s="6">
        <f t="shared" si="234"/>
        <v>0</v>
      </c>
      <c r="R637" s="7">
        <f t="shared" si="235"/>
        <v>0</v>
      </c>
      <c r="S637" s="2">
        <f t="shared" si="221"/>
        <v>0</v>
      </c>
      <c r="T637" s="80">
        <f t="shared" si="222"/>
        <v>0</v>
      </c>
      <c r="U637" s="79">
        <f t="shared" si="223"/>
        <v>0</v>
      </c>
      <c r="V637" s="80">
        <f t="shared" si="224"/>
        <v>0</v>
      </c>
      <c r="W637" s="80">
        <f t="shared" si="225"/>
        <v>0</v>
      </c>
      <c r="X637">
        <f t="shared" si="236"/>
        <v>0</v>
      </c>
      <c r="Y637" s="35">
        <f t="shared" si="226"/>
        <v>0</v>
      </c>
      <c r="Z637" s="35">
        <f t="shared" si="237"/>
        <v>0</v>
      </c>
      <c r="AA637" s="42">
        <f t="shared" si="238"/>
        <v>0</v>
      </c>
      <c r="AB637" s="42">
        <f t="shared" si="239"/>
        <v>0</v>
      </c>
    </row>
    <row r="638" spans="2:28" x14ac:dyDescent="0.25">
      <c r="B638">
        <v>636</v>
      </c>
      <c r="C638" s="35">
        <f t="shared" si="233"/>
        <v>0</v>
      </c>
      <c r="D638" s="46">
        <f>IF(AB637&gt;0,ROUND(PMT(EvalSheet!$F$92/12,EvalSheet!$F$96*12,-C638),5),0)</f>
        <v>0</v>
      </c>
      <c r="E638" s="6">
        <f t="shared" si="227"/>
        <v>0</v>
      </c>
      <c r="F638" s="2">
        <f t="shared" si="216"/>
        <v>0</v>
      </c>
      <c r="G638" s="80">
        <f t="shared" si="217"/>
        <v>0</v>
      </c>
      <c r="H638" s="79">
        <f t="shared" si="218"/>
        <v>0</v>
      </c>
      <c r="I638" s="80">
        <f t="shared" si="219"/>
        <v>0</v>
      </c>
      <c r="J638" s="80">
        <f t="shared" si="220"/>
        <v>0</v>
      </c>
      <c r="K638" s="6">
        <f t="shared" si="228"/>
        <v>0</v>
      </c>
      <c r="L638" s="7">
        <v>0</v>
      </c>
      <c r="M638" s="7">
        <f t="shared" si="229"/>
        <v>0</v>
      </c>
      <c r="N638" s="7">
        <f t="shared" si="230"/>
        <v>0</v>
      </c>
      <c r="O638" s="7">
        <f t="shared" si="231"/>
        <v>0</v>
      </c>
      <c r="P638" s="7">
        <f t="shared" si="232"/>
        <v>0</v>
      </c>
      <c r="Q638" s="6">
        <f t="shared" si="234"/>
        <v>0</v>
      </c>
      <c r="R638" s="7">
        <f t="shared" si="235"/>
        <v>0</v>
      </c>
      <c r="S638" s="2">
        <f t="shared" si="221"/>
        <v>0</v>
      </c>
      <c r="T638" s="80">
        <f t="shared" si="222"/>
        <v>0</v>
      </c>
      <c r="U638" s="79">
        <f t="shared" si="223"/>
        <v>0</v>
      </c>
      <c r="V638" s="80">
        <f t="shared" si="224"/>
        <v>0</v>
      </c>
      <c r="W638" s="80">
        <f t="shared" si="225"/>
        <v>0</v>
      </c>
      <c r="X638">
        <f t="shared" si="236"/>
        <v>0</v>
      </c>
      <c r="Y638" s="35">
        <f t="shared" si="226"/>
        <v>0</v>
      </c>
      <c r="Z638" s="35">
        <f t="shared" si="237"/>
        <v>0</v>
      </c>
      <c r="AA638" s="42">
        <f t="shared" si="238"/>
        <v>0</v>
      </c>
      <c r="AB638" s="42">
        <f t="shared" si="239"/>
        <v>0</v>
      </c>
    </row>
    <row r="639" spans="2:28" x14ac:dyDescent="0.25">
      <c r="B639">
        <v>637</v>
      </c>
      <c r="C639" s="35">
        <f t="shared" si="233"/>
        <v>0</v>
      </c>
      <c r="D639" s="46">
        <f>IF(AB638&gt;0,ROUND(PMT(EvalSheet!$F$92/12,EvalSheet!$F$96*12,-C639),5),0)</f>
        <v>0</v>
      </c>
      <c r="E639" s="6">
        <f t="shared" si="227"/>
        <v>0</v>
      </c>
      <c r="F639" s="2">
        <f t="shared" si="216"/>
        <v>0</v>
      </c>
      <c r="G639" s="80">
        <f t="shared" si="217"/>
        <v>0</v>
      </c>
      <c r="H639" s="79">
        <f t="shared" si="218"/>
        <v>0</v>
      </c>
      <c r="I639" s="80">
        <f t="shared" si="219"/>
        <v>0</v>
      </c>
      <c r="J639" s="80">
        <f t="shared" si="220"/>
        <v>0</v>
      </c>
      <c r="K639" s="6">
        <f t="shared" si="228"/>
        <v>0</v>
      </c>
      <c r="L639" s="7">
        <v>0</v>
      </c>
      <c r="M639" s="7">
        <f t="shared" si="229"/>
        <v>0</v>
      </c>
      <c r="N639" s="7">
        <f t="shared" si="230"/>
        <v>0</v>
      </c>
      <c r="O639" s="7">
        <f t="shared" si="231"/>
        <v>0</v>
      </c>
      <c r="P639" s="7">
        <f t="shared" si="232"/>
        <v>0</v>
      </c>
      <c r="Q639" s="6">
        <f t="shared" si="234"/>
        <v>0</v>
      </c>
      <c r="R639" s="7">
        <f t="shared" si="235"/>
        <v>0</v>
      </c>
      <c r="S639" s="2">
        <f t="shared" si="221"/>
        <v>0</v>
      </c>
      <c r="T639" s="80">
        <f t="shared" si="222"/>
        <v>0</v>
      </c>
      <c r="U639" s="79">
        <f t="shared" si="223"/>
        <v>0</v>
      </c>
      <c r="V639" s="80">
        <f t="shared" si="224"/>
        <v>0</v>
      </c>
      <c r="W639" s="80">
        <f t="shared" si="225"/>
        <v>0</v>
      </c>
      <c r="X639">
        <f t="shared" si="236"/>
        <v>0</v>
      </c>
      <c r="Y639" s="35">
        <f t="shared" si="226"/>
        <v>0</v>
      </c>
      <c r="Z639" s="35">
        <f t="shared" si="237"/>
        <v>0</v>
      </c>
      <c r="AA639" s="42">
        <f t="shared" si="238"/>
        <v>0</v>
      </c>
      <c r="AB639" s="42">
        <f t="shared" si="239"/>
        <v>0</v>
      </c>
    </row>
    <row r="640" spans="2:28" x14ac:dyDescent="0.25">
      <c r="B640">
        <v>638</v>
      </c>
      <c r="C640" s="35">
        <f t="shared" si="233"/>
        <v>0</v>
      </c>
      <c r="D640" s="46">
        <f>IF(AB639&gt;0,ROUND(PMT(EvalSheet!$F$92/12,EvalSheet!$F$96*12,-C640),5),0)</f>
        <v>0</v>
      </c>
      <c r="E640" s="6">
        <f t="shared" si="227"/>
        <v>0</v>
      </c>
      <c r="F640" s="2">
        <f t="shared" si="216"/>
        <v>0</v>
      </c>
      <c r="G640" s="80">
        <f t="shared" si="217"/>
        <v>0</v>
      </c>
      <c r="H640" s="79">
        <f t="shared" si="218"/>
        <v>0</v>
      </c>
      <c r="I640" s="80">
        <f t="shared" si="219"/>
        <v>0</v>
      </c>
      <c r="J640" s="80">
        <f t="shared" si="220"/>
        <v>0</v>
      </c>
      <c r="K640" s="6">
        <f t="shared" si="228"/>
        <v>0</v>
      </c>
      <c r="L640" s="7">
        <v>0</v>
      </c>
      <c r="M640" s="7">
        <f t="shared" si="229"/>
        <v>0</v>
      </c>
      <c r="N640" s="7">
        <f t="shared" si="230"/>
        <v>0</v>
      </c>
      <c r="O640" s="7">
        <f t="shared" si="231"/>
        <v>0</v>
      </c>
      <c r="P640" s="7">
        <f t="shared" si="232"/>
        <v>0</v>
      </c>
      <c r="Q640" s="6">
        <f t="shared" si="234"/>
        <v>0</v>
      </c>
      <c r="R640" s="7">
        <f t="shared" si="235"/>
        <v>0</v>
      </c>
      <c r="S640" s="2">
        <f t="shared" si="221"/>
        <v>0</v>
      </c>
      <c r="T640" s="80">
        <f t="shared" si="222"/>
        <v>0</v>
      </c>
      <c r="U640" s="79">
        <f t="shared" si="223"/>
        <v>0</v>
      </c>
      <c r="V640" s="80">
        <f t="shared" si="224"/>
        <v>0</v>
      </c>
      <c r="W640" s="80">
        <f t="shared" si="225"/>
        <v>0</v>
      </c>
      <c r="X640">
        <f t="shared" si="236"/>
        <v>0</v>
      </c>
      <c r="Y640" s="35">
        <f t="shared" si="226"/>
        <v>0</v>
      </c>
      <c r="Z640" s="35">
        <f t="shared" si="237"/>
        <v>0</v>
      </c>
      <c r="AA640" s="42">
        <f t="shared" si="238"/>
        <v>0</v>
      </c>
      <c r="AB640" s="42">
        <f t="shared" si="239"/>
        <v>0</v>
      </c>
    </row>
    <row r="641" spans="2:28" x14ac:dyDescent="0.25">
      <c r="B641">
        <v>639</v>
      </c>
      <c r="C641" s="35">
        <f t="shared" si="233"/>
        <v>0</v>
      </c>
      <c r="D641" s="46">
        <f>IF(AB640&gt;0,ROUND(PMT(EvalSheet!$F$92/12,EvalSheet!$F$96*12,-C641),5),0)</f>
        <v>0</v>
      </c>
      <c r="E641" s="6">
        <f t="shared" si="227"/>
        <v>0</v>
      </c>
      <c r="F641" s="2">
        <f t="shared" si="216"/>
        <v>0</v>
      </c>
      <c r="G641" s="80">
        <f t="shared" si="217"/>
        <v>0</v>
      </c>
      <c r="H641" s="79">
        <f t="shared" si="218"/>
        <v>0</v>
      </c>
      <c r="I641" s="80">
        <f t="shared" si="219"/>
        <v>0</v>
      </c>
      <c r="J641" s="80">
        <f t="shared" si="220"/>
        <v>0</v>
      </c>
      <c r="K641" s="6">
        <f t="shared" si="228"/>
        <v>0</v>
      </c>
      <c r="L641" s="7">
        <v>0</v>
      </c>
      <c r="M641" s="7">
        <f t="shared" si="229"/>
        <v>0</v>
      </c>
      <c r="N641" s="7">
        <f t="shared" si="230"/>
        <v>0</v>
      </c>
      <c r="O641" s="7">
        <f t="shared" si="231"/>
        <v>0</v>
      </c>
      <c r="P641" s="7">
        <f t="shared" si="232"/>
        <v>0</v>
      </c>
      <c r="Q641" s="6">
        <f t="shared" si="234"/>
        <v>0</v>
      </c>
      <c r="R641" s="7">
        <f t="shared" si="235"/>
        <v>0</v>
      </c>
      <c r="S641" s="2">
        <f t="shared" si="221"/>
        <v>0</v>
      </c>
      <c r="T641" s="80">
        <f t="shared" si="222"/>
        <v>0</v>
      </c>
      <c r="U641" s="79">
        <f t="shared" si="223"/>
        <v>0</v>
      </c>
      <c r="V641" s="80">
        <f t="shared" si="224"/>
        <v>0</v>
      </c>
      <c r="W641" s="80">
        <f t="shared" si="225"/>
        <v>0</v>
      </c>
      <c r="X641">
        <f t="shared" si="236"/>
        <v>0</v>
      </c>
      <c r="Y641" s="35">
        <f t="shared" si="226"/>
        <v>0</v>
      </c>
      <c r="Z641" s="35">
        <f t="shared" si="237"/>
        <v>0</v>
      </c>
      <c r="AA641" s="42">
        <f t="shared" si="238"/>
        <v>0</v>
      </c>
      <c r="AB641" s="42">
        <f t="shared" si="239"/>
        <v>0</v>
      </c>
    </row>
    <row r="642" spans="2:28" x14ac:dyDescent="0.25">
      <c r="B642">
        <v>640</v>
      </c>
      <c r="C642" s="35">
        <f t="shared" si="233"/>
        <v>0</v>
      </c>
      <c r="D642" s="46">
        <f>IF(AB641&gt;0,ROUND(PMT(EvalSheet!$F$92/12,EvalSheet!$F$96*12,-C642),5),0)</f>
        <v>0</v>
      </c>
      <c r="E642" s="6">
        <f t="shared" si="227"/>
        <v>0</v>
      </c>
      <c r="F642" s="2">
        <f t="shared" si="216"/>
        <v>0</v>
      </c>
      <c r="G642" s="80">
        <f t="shared" si="217"/>
        <v>0</v>
      </c>
      <c r="H642" s="79">
        <f t="shared" si="218"/>
        <v>0</v>
      </c>
      <c r="I642" s="80">
        <f t="shared" si="219"/>
        <v>0</v>
      </c>
      <c r="J642" s="80">
        <f t="shared" si="220"/>
        <v>0</v>
      </c>
      <c r="K642" s="6">
        <f t="shared" si="228"/>
        <v>0</v>
      </c>
      <c r="L642" s="7">
        <v>0</v>
      </c>
      <c r="M642" s="7">
        <f t="shared" si="229"/>
        <v>0</v>
      </c>
      <c r="N642" s="7">
        <f t="shared" si="230"/>
        <v>0</v>
      </c>
      <c r="O642" s="7">
        <f t="shared" si="231"/>
        <v>0</v>
      </c>
      <c r="P642" s="7">
        <f t="shared" si="232"/>
        <v>0</v>
      </c>
      <c r="Q642" s="6">
        <f t="shared" si="234"/>
        <v>0</v>
      </c>
      <c r="R642" s="7">
        <f t="shared" si="235"/>
        <v>0</v>
      </c>
      <c r="S642" s="2">
        <f t="shared" si="221"/>
        <v>0</v>
      </c>
      <c r="T642" s="80">
        <f t="shared" si="222"/>
        <v>0</v>
      </c>
      <c r="U642" s="79">
        <f t="shared" si="223"/>
        <v>0</v>
      </c>
      <c r="V642" s="80">
        <f t="shared" si="224"/>
        <v>0</v>
      </c>
      <c r="W642" s="80">
        <f t="shared" si="225"/>
        <v>0</v>
      </c>
      <c r="X642">
        <f t="shared" si="236"/>
        <v>0</v>
      </c>
      <c r="Y642" s="35">
        <f t="shared" si="226"/>
        <v>0</v>
      </c>
      <c r="Z642" s="35">
        <f t="shared" si="237"/>
        <v>0</v>
      </c>
      <c r="AA642" s="42">
        <f t="shared" si="238"/>
        <v>0</v>
      </c>
      <c r="AB642" s="42">
        <f t="shared" si="239"/>
        <v>0</v>
      </c>
    </row>
    <row r="643" spans="2:28" x14ac:dyDescent="0.25">
      <c r="B643">
        <v>641</v>
      </c>
      <c r="C643" s="35">
        <f t="shared" si="233"/>
        <v>0</v>
      </c>
      <c r="D643" s="46">
        <f>IF(AB642&gt;0,ROUND(PMT(EvalSheet!$F$92/12,EvalSheet!$F$96*12,-C643),5),0)</f>
        <v>0</v>
      </c>
      <c r="E643" s="6">
        <f t="shared" si="227"/>
        <v>0</v>
      </c>
      <c r="F643" s="2">
        <f t="shared" ref="F643:F706" si="240">INT(E643)</f>
        <v>0</v>
      </c>
      <c r="G643" s="80">
        <f t="shared" ref="G643:G706" si="241">INT((E643-F643)*10)/10</f>
        <v>0</v>
      </c>
      <c r="H643" s="79">
        <f t="shared" ref="H643:H706" si="242">E643-F643-G643</f>
        <v>0</v>
      </c>
      <c r="I643" s="80">
        <f t="shared" ref="I643:I706" si="243">IF(OR(H643=0.05,H643=0),H643,IF(AND(H643&gt;0.051,H643&lt;0.1),0.1,IF(AND(H643&gt;0.001,H643&lt;0.05),0.05,H643)))</f>
        <v>0</v>
      </c>
      <c r="J643" s="80">
        <f t="shared" ref="J643:J706" si="244">F643+G643+I643</f>
        <v>0</v>
      </c>
      <c r="K643" s="6">
        <f t="shared" si="228"/>
        <v>0</v>
      </c>
      <c r="L643" s="7">
        <v>0</v>
      </c>
      <c r="M643" s="7">
        <f t="shared" si="229"/>
        <v>0</v>
      </c>
      <c r="N643" s="7">
        <f t="shared" si="230"/>
        <v>0</v>
      </c>
      <c r="O643" s="7">
        <f t="shared" si="231"/>
        <v>0</v>
      </c>
      <c r="P643" s="7">
        <f t="shared" si="232"/>
        <v>0</v>
      </c>
      <c r="Q643" s="6">
        <f t="shared" si="234"/>
        <v>0</v>
      </c>
      <c r="R643" s="7">
        <f t="shared" si="235"/>
        <v>0</v>
      </c>
      <c r="S643" s="2">
        <f t="shared" ref="S643:S706" si="245">INT(R643)</f>
        <v>0</v>
      </c>
      <c r="T643" s="80">
        <f t="shared" ref="T643:T706" si="246">INT((R643-S643)*10)/10</f>
        <v>0</v>
      </c>
      <c r="U643" s="79">
        <f t="shared" ref="U643:U706" si="247">R643-S643-T643</f>
        <v>0</v>
      </c>
      <c r="V643" s="80">
        <f t="shared" ref="V643:V706" si="248">IF(OR(U643=0.05,U643=0),U643,IF(AND(U643&gt;0.051,U643&lt;0.1),0.1,IF(AND(U643&gt;0.001,U643&lt;0.05),0.05,U643)))</f>
        <v>0</v>
      </c>
      <c r="W643" s="80">
        <f t="shared" ref="W643:W706" si="249">S643+T643+V643</f>
        <v>0</v>
      </c>
      <c r="X643">
        <f t="shared" si="236"/>
        <v>0</v>
      </c>
      <c r="Y643" s="35">
        <f t="shared" si="226"/>
        <v>0</v>
      </c>
      <c r="Z643" s="35">
        <f t="shared" si="237"/>
        <v>0</v>
      </c>
      <c r="AA643" s="42">
        <f t="shared" si="238"/>
        <v>0</v>
      </c>
      <c r="AB643" s="42">
        <f t="shared" si="239"/>
        <v>0</v>
      </c>
    </row>
    <row r="644" spans="2:28" x14ac:dyDescent="0.25">
      <c r="B644">
        <v>642</v>
      </c>
      <c r="C644" s="35">
        <f t="shared" si="233"/>
        <v>0</v>
      </c>
      <c r="D644" s="46">
        <f>IF(AB643&gt;0,ROUND(PMT(EvalSheet!$F$92/12,EvalSheet!$F$96*12,-C644),5),0)</f>
        <v>0</v>
      </c>
      <c r="E644" s="6">
        <f t="shared" si="227"/>
        <v>0</v>
      </c>
      <c r="F644" s="2">
        <f t="shared" si="240"/>
        <v>0</v>
      </c>
      <c r="G644" s="80">
        <f t="shared" si="241"/>
        <v>0</v>
      </c>
      <c r="H644" s="79">
        <f t="shared" si="242"/>
        <v>0</v>
      </c>
      <c r="I644" s="80">
        <f t="shared" si="243"/>
        <v>0</v>
      </c>
      <c r="J644" s="80">
        <f t="shared" si="244"/>
        <v>0</v>
      </c>
      <c r="K644" s="6">
        <f t="shared" si="228"/>
        <v>0</v>
      </c>
      <c r="L644" s="7">
        <v>0</v>
      </c>
      <c r="M644" s="7">
        <f t="shared" si="229"/>
        <v>0</v>
      </c>
      <c r="N644" s="7">
        <f t="shared" si="230"/>
        <v>0</v>
      </c>
      <c r="O644" s="7">
        <f t="shared" si="231"/>
        <v>0</v>
      </c>
      <c r="P644" s="7">
        <f t="shared" si="232"/>
        <v>0</v>
      </c>
      <c r="Q644" s="6">
        <f t="shared" si="234"/>
        <v>0</v>
      </c>
      <c r="R644" s="7">
        <f t="shared" si="235"/>
        <v>0</v>
      </c>
      <c r="S644" s="2">
        <f t="shared" si="245"/>
        <v>0</v>
      </c>
      <c r="T644" s="80">
        <f t="shared" si="246"/>
        <v>0</v>
      </c>
      <c r="U644" s="79">
        <f t="shared" si="247"/>
        <v>0</v>
      </c>
      <c r="V644" s="80">
        <f t="shared" si="248"/>
        <v>0</v>
      </c>
      <c r="W644" s="80">
        <f t="shared" si="249"/>
        <v>0</v>
      </c>
      <c r="X644">
        <f t="shared" si="236"/>
        <v>0</v>
      </c>
      <c r="Y644" s="35">
        <f t="shared" ref="Y644:Y707" si="250">ROUND(D644+J644+W644+X644,2)</f>
        <v>0</v>
      </c>
      <c r="Z644" s="35">
        <f t="shared" si="237"/>
        <v>0</v>
      </c>
      <c r="AA644" s="42">
        <f t="shared" si="238"/>
        <v>0</v>
      </c>
      <c r="AB644" s="42">
        <f t="shared" si="239"/>
        <v>0</v>
      </c>
    </row>
    <row r="645" spans="2:28" x14ac:dyDescent="0.25">
      <c r="B645">
        <v>643</v>
      </c>
      <c r="C645" s="35">
        <f t="shared" si="233"/>
        <v>0</v>
      </c>
      <c r="D645" s="46">
        <f>IF(AB644&gt;0,ROUND(PMT(EvalSheet!$F$92/12,EvalSheet!$F$96*12,-C645),5),0)</f>
        <v>0</v>
      </c>
      <c r="E645" s="6">
        <f t="shared" ref="E645:E708" si="251">IF(AB644&gt;0,ROUND(C645*$E$1/1000,2),0)</f>
        <v>0</v>
      </c>
      <c r="F645" s="2">
        <f t="shared" si="240"/>
        <v>0</v>
      </c>
      <c r="G645" s="80">
        <f t="shared" si="241"/>
        <v>0</v>
      </c>
      <c r="H645" s="79">
        <f t="shared" si="242"/>
        <v>0</v>
      </c>
      <c r="I645" s="80">
        <f t="shared" si="243"/>
        <v>0</v>
      </c>
      <c r="J645" s="80">
        <f t="shared" si="244"/>
        <v>0</v>
      </c>
      <c r="K645" s="6">
        <f t="shared" ref="K645:K708" si="252">IF(AB644&gt;0,ROUND($D$1*$K$1,2),0)</f>
        <v>0</v>
      </c>
      <c r="L645" s="7">
        <v>0</v>
      </c>
      <c r="M645" s="7">
        <f t="shared" ref="M645:M708" si="253">IF(AB644&gt;0,ROUND($D$1*$M$1,0),0)</f>
        <v>0</v>
      </c>
      <c r="N645" s="7">
        <f t="shared" ref="N645:N708" si="254">IF(AB644&gt;0,ROUND($D$1*$N$1,2),0)</f>
        <v>0</v>
      </c>
      <c r="O645" s="7">
        <f t="shared" ref="O645:O708" si="255">IF(AB644&gt;0,ROUND($D$1*$O$1,2),0)</f>
        <v>0</v>
      </c>
      <c r="P645" s="7">
        <f t="shared" ref="P645:P708" si="256">IF(AB644&gt;0,ROUND($D$1*$P$1,2),0)</f>
        <v>0</v>
      </c>
      <c r="Q645" s="6">
        <f t="shared" si="234"/>
        <v>0</v>
      </c>
      <c r="R645" s="7">
        <f t="shared" si="235"/>
        <v>0</v>
      </c>
      <c r="S645" s="2">
        <f t="shared" si="245"/>
        <v>0</v>
      </c>
      <c r="T645" s="80">
        <f t="shared" si="246"/>
        <v>0</v>
      </c>
      <c r="U645" s="79">
        <f t="shared" si="247"/>
        <v>0</v>
      </c>
      <c r="V645" s="80">
        <f t="shared" si="248"/>
        <v>0</v>
      </c>
      <c r="W645" s="80">
        <f t="shared" si="249"/>
        <v>0</v>
      </c>
      <c r="X645">
        <f t="shared" si="236"/>
        <v>0</v>
      </c>
      <c r="Y645" s="35">
        <f t="shared" si="250"/>
        <v>0</v>
      </c>
      <c r="Z645" s="35">
        <f t="shared" si="237"/>
        <v>0</v>
      </c>
      <c r="AA645" s="42">
        <f t="shared" si="238"/>
        <v>0</v>
      </c>
      <c r="AB645" s="42">
        <f t="shared" si="239"/>
        <v>0</v>
      </c>
    </row>
    <row r="646" spans="2:28" x14ac:dyDescent="0.25">
      <c r="B646">
        <v>644</v>
      </c>
      <c r="C646" s="35">
        <f t="shared" si="233"/>
        <v>0</v>
      </c>
      <c r="D646" s="46">
        <f>IF(AB645&gt;0,ROUND(PMT(EvalSheet!$F$92/12,EvalSheet!$F$96*12,-C646),5),0)</f>
        <v>0</v>
      </c>
      <c r="E646" s="6">
        <f t="shared" si="251"/>
        <v>0</v>
      </c>
      <c r="F646" s="2">
        <f t="shared" si="240"/>
        <v>0</v>
      </c>
      <c r="G646" s="80">
        <f t="shared" si="241"/>
        <v>0</v>
      </c>
      <c r="H646" s="79">
        <f t="shared" si="242"/>
        <v>0</v>
      </c>
      <c r="I646" s="80">
        <f t="shared" si="243"/>
        <v>0</v>
      </c>
      <c r="J646" s="80">
        <f t="shared" si="244"/>
        <v>0</v>
      </c>
      <c r="K646" s="6">
        <f t="shared" si="252"/>
        <v>0</v>
      </c>
      <c r="L646" s="7">
        <v>0</v>
      </c>
      <c r="M646" s="7">
        <f t="shared" si="253"/>
        <v>0</v>
      </c>
      <c r="N646" s="7">
        <f t="shared" si="254"/>
        <v>0</v>
      </c>
      <c r="O646" s="7">
        <f t="shared" si="255"/>
        <v>0</v>
      </c>
      <c r="P646" s="7">
        <f t="shared" si="256"/>
        <v>0</v>
      </c>
      <c r="Q646" s="6">
        <f t="shared" si="234"/>
        <v>0</v>
      </c>
      <c r="R646" s="7">
        <f t="shared" si="235"/>
        <v>0</v>
      </c>
      <c r="S646" s="2">
        <f t="shared" si="245"/>
        <v>0</v>
      </c>
      <c r="T646" s="80">
        <f t="shared" si="246"/>
        <v>0</v>
      </c>
      <c r="U646" s="79">
        <f t="shared" si="247"/>
        <v>0</v>
      </c>
      <c r="V646" s="80">
        <f t="shared" si="248"/>
        <v>0</v>
      </c>
      <c r="W646" s="80">
        <f t="shared" si="249"/>
        <v>0</v>
      </c>
      <c r="X646">
        <f t="shared" si="236"/>
        <v>0</v>
      </c>
      <c r="Y646" s="35">
        <f t="shared" si="250"/>
        <v>0</v>
      </c>
      <c r="Z646" s="35">
        <f t="shared" si="237"/>
        <v>0</v>
      </c>
      <c r="AA646" s="42">
        <f t="shared" si="238"/>
        <v>0</v>
      </c>
      <c r="AB646" s="42">
        <f t="shared" si="239"/>
        <v>0</v>
      </c>
    </row>
    <row r="647" spans="2:28" x14ac:dyDescent="0.25">
      <c r="B647">
        <v>645</v>
      </c>
      <c r="C647" s="35">
        <f t="shared" ref="C647:C710" si="257">IF(AB646&gt;0,C646-1000,C646)</f>
        <v>0</v>
      </c>
      <c r="D647" s="46">
        <f>IF(AB646&gt;0,ROUND(PMT(EvalSheet!$F$92/12,EvalSheet!$F$96*12,-C647),5),0)</f>
        <v>0</v>
      </c>
      <c r="E647" s="6">
        <f t="shared" si="251"/>
        <v>0</v>
      </c>
      <c r="F647" s="2">
        <f t="shared" si="240"/>
        <v>0</v>
      </c>
      <c r="G647" s="80">
        <f t="shared" si="241"/>
        <v>0</v>
      </c>
      <c r="H647" s="79">
        <f t="shared" si="242"/>
        <v>0</v>
      </c>
      <c r="I647" s="80">
        <f t="shared" si="243"/>
        <v>0</v>
      </c>
      <c r="J647" s="80">
        <f t="shared" si="244"/>
        <v>0</v>
      </c>
      <c r="K647" s="6">
        <f t="shared" si="252"/>
        <v>0</v>
      </c>
      <c r="L647" s="7">
        <v>0</v>
      </c>
      <c r="M647" s="7">
        <f t="shared" si="253"/>
        <v>0</v>
      </c>
      <c r="N647" s="7">
        <f t="shared" si="254"/>
        <v>0</v>
      </c>
      <c r="O647" s="7">
        <f t="shared" si="255"/>
        <v>0</v>
      </c>
      <c r="P647" s="7">
        <f t="shared" si="256"/>
        <v>0</v>
      </c>
      <c r="Q647" s="6">
        <f t="shared" ref="Q647:Q710" si="258">IF(AB646&gt;0,K647+SUM(M647:P647),0)</f>
        <v>0</v>
      </c>
      <c r="R647" s="7">
        <f t="shared" ref="R647:R710" si="259">IF(AB646&gt;0,ROUND(Q647/12,2),0)</f>
        <v>0</v>
      </c>
      <c r="S647" s="2">
        <f t="shared" si="245"/>
        <v>0</v>
      </c>
      <c r="T647" s="80">
        <f t="shared" si="246"/>
        <v>0</v>
      </c>
      <c r="U647" s="79">
        <f t="shared" si="247"/>
        <v>0</v>
      </c>
      <c r="V647" s="80">
        <f t="shared" si="248"/>
        <v>0</v>
      </c>
      <c r="W647" s="80">
        <f t="shared" si="249"/>
        <v>0</v>
      </c>
      <c r="X647">
        <f t="shared" ref="X647:X710" si="260">IF(AB646&gt;0,X646,0)</f>
        <v>0</v>
      </c>
      <c r="Y647" s="35">
        <f t="shared" si="250"/>
        <v>0</v>
      </c>
      <c r="Z647" s="35">
        <f t="shared" ref="Z647:Z710" si="261">IF(AND(Y647&gt;0,Y648=0),Y647,0)</f>
        <v>0</v>
      </c>
      <c r="AA647" s="42">
        <f t="shared" ref="AA647:AA710" si="262">IF(AB646&gt;0,AA646,0)</f>
        <v>0</v>
      </c>
      <c r="AB647" s="42">
        <f t="shared" ref="AB647:AB710" si="263">IF(ROUND(Y647-AA647,2)&gt;0,ROUND(Y647-AA647,2),0)</f>
        <v>0</v>
      </c>
    </row>
    <row r="648" spans="2:28" x14ac:dyDescent="0.25">
      <c r="B648">
        <v>646</v>
      </c>
      <c r="C648" s="35">
        <f t="shared" si="257"/>
        <v>0</v>
      </c>
      <c r="D648" s="46">
        <f>IF(AB647&gt;0,ROUND(PMT(EvalSheet!$F$92/12,EvalSheet!$F$96*12,-C648),5),0)</f>
        <v>0</v>
      </c>
      <c r="E648" s="6">
        <f t="shared" si="251"/>
        <v>0</v>
      </c>
      <c r="F648" s="2">
        <f t="shared" si="240"/>
        <v>0</v>
      </c>
      <c r="G648" s="80">
        <f t="shared" si="241"/>
        <v>0</v>
      </c>
      <c r="H648" s="79">
        <f t="shared" si="242"/>
        <v>0</v>
      </c>
      <c r="I648" s="80">
        <f t="shared" si="243"/>
        <v>0</v>
      </c>
      <c r="J648" s="80">
        <f t="shared" si="244"/>
        <v>0</v>
      </c>
      <c r="K648" s="6">
        <f t="shared" si="252"/>
        <v>0</v>
      </c>
      <c r="L648" s="7">
        <v>0</v>
      </c>
      <c r="M648" s="7">
        <f t="shared" si="253"/>
        <v>0</v>
      </c>
      <c r="N648" s="7">
        <f t="shared" si="254"/>
        <v>0</v>
      </c>
      <c r="O648" s="7">
        <f t="shared" si="255"/>
        <v>0</v>
      </c>
      <c r="P648" s="7">
        <f t="shared" si="256"/>
        <v>0</v>
      </c>
      <c r="Q648" s="6">
        <f t="shared" si="258"/>
        <v>0</v>
      </c>
      <c r="R648" s="7">
        <f t="shared" si="259"/>
        <v>0</v>
      </c>
      <c r="S648" s="2">
        <f t="shared" si="245"/>
        <v>0</v>
      </c>
      <c r="T648" s="80">
        <f t="shared" si="246"/>
        <v>0</v>
      </c>
      <c r="U648" s="79">
        <f t="shared" si="247"/>
        <v>0</v>
      </c>
      <c r="V648" s="80">
        <f t="shared" si="248"/>
        <v>0</v>
      </c>
      <c r="W648" s="80">
        <f t="shared" si="249"/>
        <v>0</v>
      </c>
      <c r="X648">
        <f t="shared" si="260"/>
        <v>0</v>
      </c>
      <c r="Y648" s="35">
        <f t="shared" si="250"/>
        <v>0</v>
      </c>
      <c r="Z648" s="35">
        <f t="shared" si="261"/>
        <v>0</v>
      </c>
      <c r="AA648" s="42">
        <f t="shared" si="262"/>
        <v>0</v>
      </c>
      <c r="AB648" s="42">
        <f t="shared" si="263"/>
        <v>0</v>
      </c>
    </row>
    <row r="649" spans="2:28" x14ac:dyDescent="0.25">
      <c r="B649">
        <v>647</v>
      </c>
      <c r="C649" s="35">
        <f t="shared" si="257"/>
        <v>0</v>
      </c>
      <c r="D649" s="46">
        <f>IF(AB648&gt;0,ROUND(PMT(EvalSheet!$F$92/12,EvalSheet!$F$96*12,-C649),5),0)</f>
        <v>0</v>
      </c>
      <c r="E649" s="6">
        <f t="shared" si="251"/>
        <v>0</v>
      </c>
      <c r="F649" s="2">
        <f t="shared" si="240"/>
        <v>0</v>
      </c>
      <c r="G649" s="80">
        <f t="shared" si="241"/>
        <v>0</v>
      </c>
      <c r="H649" s="79">
        <f t="shared" si="242"/>
        <v>0</v>
      </c>
      <c r="I649" s="80">
        <f t="shared" si="243"/>
        <v>0</v>
      </c>
      <c r="J649" s="80">
        <f t="shared" si="244"/>
        <v>0</v>
      </c>
      <c r="K649" s="6">
        <f t="shared" si="252"/>
        <v>0</v>
      </c>
      <c r="L649" s="7">
        <v>0</v>
      </c>
      <c r="M649" s="7">
        <f t="shared" si="253"/>
        <v>0</v>
      </c>
      <c r="N649" s="7">
        <f t="shared" si="254"/>
        <v>0</v>
      </c>
      <c r="O649" s="7">
        <f t="shared" si="255"/>
        <v>0</v>
      </c>
      <c r="P649" s="7">
        <f t="shared" si="256"/>
        <v>0</v>
      </c>
      <c r="Q649" s="6">
        <f t="shared" si="258"/>
        <v>0</v>
      </c>
      <c r="R649" s="7">
        <f t="shared" si="259"/>
        <v>0</v>
      </c>
      <c r="S649" s="2">
        <f t="shared" si="245"/>
        <v>0</v>
      </c>
      <c r="T649" s="80">
        <f t="shared" si="246"/>
        <v>0</v>
      </c>
      <c r="U649" s="79">
        <f t="shared" si="247"/>
        <v>0</v>
      </c>
      <c r="V649" s="80">
        <f t="shared" si="248"/>
        <v>0</v>
      </c>
      <c r="W649" s="80">
        <f t="shared" si="249"/>
        <v>0</v>
      </c>
      <c r="X649">
        <f t="shared" si="260"/>
        <v>0</v>
      </c>
      <c r="Y649" s="35">
        <f t="shared" si="250"/>
        <v>0</v>
      </c>
      <c r="Z649" s="35">
        <f t="shared" si="261"/>
        <v>0</v>
      </c>
      <c r="AA649" s="42">
        <f t="shared" si="262"/>
        <v>0</v>
      </c>
      <c r="AB649" s="42">
        <f t="shared" si="263"/>
        <v>0</v>
      </c>
    </row>
    <row r="650" spans="2:28" x14ac:dyDescent="0.25">
      <c r="B650">
        <v>648</v>
      </c>
      <c r="C650" s="35">
        <f t="shared" si="257"/>
        <v>0</v>
      </c>
      <c r="D650" s="46">
        <f>IF(AB649&gt;0,ROUND(PMT(EvalSheet!$F$92/12,EvalSheet!$F$96*12,-C650),5),0)</f>
        <v>0</v>
      </c>
      <c r="E650" s="6">
        <f t="shared" si="251"/>
        <v>0</v>
      </c>
      <c r="F650" s="2">
        <f t="shared" si="240"/>
        <v>0</v>
      </c>
      <c r="G650" s="80">
        <f t="shared" si="241"/>
        <v>0</v>
      </c>
      <c r="H650" s="79">
        <f t="shared" si="242"/>
        <v>0</v>
      </c>
      <c r="I650" s="80">
        <f t="shared" si="243"/>
        <v>0</v>
      </c>
      <c r="J650" s="80">
        <f t="shared" si="244"/>
        <v>0</v>
      </c>
      <c r="K650" s="6">
        <f t="shared" si="252"/>
        <v>0</v>
      </c>
      <c r="L650" s="7">
        <v>0</v>
      </c>
      <c r="M650" s="7">
        <f t="shared" si="253"/>
        <v>0</v>
      </c>
      <c r="N650" s="7">
        <f t="shared" si="254"/>
        <v>0</v>
      </c>
      <c r="O650" s="7">
        <f t="shared" si="255"/>
        <v>0</v>
      </c>
      <c r="P650" s="7">
        <f t="shared" si="256"/>
        <v>0</v>
      </c>
      <c r="Q650" s="6">
        <f t="shared" si="258"/>
        <v>0</v>
      </c>
      <c r="R650" s="7">
        <f t="shared" si="259"/>
        <v>0</v>
      </c>
      <c r="S650" s="2">
        <f t="shared" si="245"/>
        <v>0</v>
      </c>
      <c r="T650" s="80">
        <f t="shared" si="246"/>
        <v>0</v>
      </c>
      <c r="U650" s="79">
        <f t="shared" si="247"/>
        <v>0</v>
      </c>
      <c r="V650" s="80">
        <f t="shared" si="248"/>
        <v>0</v>
      </c>
      <c r="W650" s="80">
        <f t="shared" si="249"/>
        <v>0</v>
      </c>
      <c r="X650">
        <f t="shared" si="260"/>
        <v>0</v>
      </c>
      <c r="Y650" s="35">
        <f t="shared" si="250"/>
        <v>0</v>
      </c>
      <c r="Z650" s="35">
        <f t="shared" si="261"/>
        <v>0</v>
      </c>
      <c r="AA650" s="42">
        <f t="shared" si="262"/>
        <v>0</v>
      </c>
      <c r="AB650" s="42">
        <f t="shared" si="263"/>
        <v>0</v>
      </c>
    </row>
    <row r="651" spans="2:28" x14ac:dyDescent="0.25">
      <c r="B651">
        <v>649</v>
      </c>
      <c r="C651" s="35">
        <f t="shared" si="257"/>
        <v>0</v>
      </c>
      <c r="D651" s="46">
        <f>IF(AB650&gt;0,ROUND(PMT(EvalSheet!$F$92/12,EvalSheet!$F$96*12,-C651),5),0)</f>
        <v>0</v>
      </c>
      <c r="E651" s="6">
        <f t="shared" si="251"/>
        <v>0</v>
      </c>
      <c r="F651" s="2">
        <f t="shared" si="240"/>
        <v>0</v>
      </c>
      <c r="G651" s="80">
        <f t="shared" si="241"/>
        <v>0</v>
      </c>
      <c r="H651" s="79">
        <f t="shared" si="242"/>
        <v>0</v>
      </c>
      <c r="I651" s="80">
        <f t="shared" si="243"/>
        <v>0</v>
      </c>
      <c r="J651" s="80">
        <f t="shared" si="244"/>
        <v>0</v>
      </c>
      <c r="K651" s="6">
        <f t="shared" si="252"/>
        <v>0</v>
      </c>
      <c r="L651" s="7">
        <v>0</v>
      </c>
      <c r="M651" s="7">
        <f t="shared" si="253"/>
        <v>0</v>
      </c>
      <c r="N651" s="7">
        <f t="shared" si="254"/>
        <v>0</v>
      </c>
      <c r="O651" s="7">
        <f t="shared" si="255"/>
        <v>0</v>
      </c>
      <c r="P651" s="7">
        <f t="shared" si="256"/>
        <v>0</v>
      </c>
      <c r="Q651" s="6">
        <f t="shared" si="258"/>
        <v>0</v>
      </c>
      <c r="R651" s="7">
        <f t="shared" si="259"/>
        <v>0</v>
      </c>
      <c r="S651" s="2">
        <f t="shared" si="245"/>
        <v>0</v>
      </c>
      <c r="T651" s="80">
        <f t="shared" si="246"/>
        <v>0</v>
      </c>
      <c r="U651" s="79">
        <f t="shared" si="247"/>
        <v>0</v>
      </c>
      <c r="V651" s="80">
        <f t="shared" si="248"/>
        <v>0</v>
      </c>
      <c r="W651" s="80">
        <f t="shared" si="249"/>
        <v>0</v>
      </c>
      <c r="X651">
        <f t="shared" si="260"/>
        <v>0</v>
      </c>
      <c r="Y651" s="35">
        <f t="shared" si="250"/>
        <v>0</v>
      </c>
      <c r="Z651" s="35">
        <f t="shared" si="261"/>
        <v>0</v>
      </c>
      <c r="AA651" s="42">
        <f t="shared" si="262"/>
        <v>0</v>
      </c>
      <c r="AB651" s="42">
        <f t="shared" si="263"/>
        <v>0</v>
      </c>
    </row>
    <row r="652" spans="2:28" x14ac:dyDescent="0.25">
      <c r="B652">
        <v>650</v>
      </c>
      <c r="C652" s="35">
        <f t="shared" si="257"/>
        <v>0</v>
      </c>
      <c r="D652" s="46">
        <f>IF(AB651&gt;0,ROUND(PMT(EvalSheet!$F$92/12,EvalSheet!$F$96*12,-C652),5),0)</f>
        <v>0</v>
      </c>
      <c r="E652" s="6">
        <f t="shared" si="251"/>
        <v>0</v>
      </c>
      <c r="F652" s="2">
        <f t="shared" si="240"/>
        <v>0</v>
      </c>
      <c r="G652" s="80">
        <f t="shared" si="241"/>
        <v>0</v>
      </c>
      <c r="H652" s="79">
        <f t="shared" si="242"/>
        <v>0</v>
      </c>
      <c r="I652" s="80">
        <f t="shared" si="243"/>
        <v>0</v>
      </c>
      <c r="J652" s="80">
        <f t="shared" si="244"/>
        <v>0</v>
      </c>
      <c r="K652" s="6">
        <f t="shared" si="252"/>
        <v>0</v>
      </c>
      <c r="L652" s="7">
        <v>0</v>
      </c>
      <c r="M652" s="7">
        <f t="shared" si="253"/>
        <v>0</v>
      </c>
      <c r="N652" s="7">
        <f t="shared" si="254"/>
        <v>0</v>
      </c>
      <c r="O652" s="7">
        <f t="shared" si="255"/>
        <v>0</v>
      </c>
      <c r="P652" s="7">
        <f t="shared" si="256"/>
        <v>0</v>
      </c>
      <c r="Q652" s="6">
        <f t="shared" si="258"/>
        <v>0</v>
      </c>
      <c r="R652" s="7">
        <f t="shared" si="259"/>
        <v>0</v>
      </c>
      <c r="S652" s="2">
        <f t="shared" si="245"/>
        <v>0</v>
      </c>
      <c r="T652" s="80">
        <f t="shared" si="246"/>
        <v>0</v>
      </c>
      <c r="U652" s="79">
        <f t="shared" si="247"/>
        <v>0</v>
      </c>
      <c r="V652" s="80">
        <f t="shared" si="248"/>
        <v>0</v>
      </c>
      <c r="W652" s="80">
        <f t="shared" si="249"/>
        <v>0</v>
      </c>
      <c r="X652">
        <f t="shared" si="260"/>
        <v>0</v>
      </c>
      <c r="Y652" s="35">
        <f t="shared" si="250"/>
        <v>0</v>
      </c>
      <c r="Z652" s="35">
        <f t="shared" si="261"/>
        <v>0</v>
      </c>
      <c r="AA652" s="42">
        <f t="shared" si="262"/>
        <v>0</v>
      </c>
      <c r="AB652" s="42">
        <f t="shared" si="263"/>
        <v>0</v>
      </c>
    </row>
    <row r="653" spans="2:28" x14ac:dyDescent="0.25">
      <c r="B653">
        <v>651</v>
      </c>
      <c r="C653" s="35">
        <f t="shared" si="257"/>
        <v>0</v>
      </c>
      <c r="D653" s="46">
        <f>IF(AB652&gt;0,ROUND(PMT(EvalSheet!$F$92/12,EvalSheet!$F$96*12,-C653),5),0)</f>
        <v>0</v>
      </c>
      <c r="E653" s="6">
        <f t="shared" si="251"/>
        <v>0</v>
      </c>
      <c r="F653" s="2">
        <f t="shared" si="240"/>
        <v>0</v>
      </c>
      <c r="G653" s="80">
        <f t="shared" si="241"/>
        <v>0</v>
      </c>
      <c r="H653" s="79">
        <f t="shared" si="242"/>
        <v>0</v>
      </c>
      <c r="I653" s="80">
        <f t="shared" si="243"/>
        <v>0</v>
      </c>
      <c r="J653" s="80">
        <f t="shared" si="244"/>
        <v>0</v>
      </c>
      <c r="K653" s="6">
        <f t="shared" si="252"/>
        <v>0</v>
      </c>
      <c r="L653" s="7">
        <v>0</v>
      </c>
      <c r="M653" s="7">
        <f t="shared" si="253"/>
        <v>0</v>
      </c>
      <c r="N653" s="7">
        <f t="shared" si="254"/>
        <v>0</v>
      </c>
      <c r="O653" s="7">
        <f t="shared" si="255"/>
        <v>0</v>
      </c>
      <c r="P653" s="7">
        <f t="shared" si="256"/>
        <v>0</v>
      </c>
      <c r="Q653" s="6">
        <f t="shared" si="258"/>
        <v>0</v>
      </c>
      <c r="R653" s="7">
        <f t="shared" si="259"/>
        <v>0</v>
      </c>
      <c r="S653" s="2">
        <f t="shared" si="245"/>
        <v>0</v>
      </c>
      <c r="T653" s="80">
        <f t="shared" si="246"/>
        <v>0</v>
      </c>
      <c r="U653" s="79">
        <f t="shared" si="247"/>
        <v>0</v>
      </c>
      <c r="V653" s="80">
        <f t="shared" si="248"/>
        <v>0</v>
      </c>
      <c r="W653" s="80">
        <f t="shared" si="249"/>
        <v>0</v>
      </c>
      <c r="X653">
        <f t="shared" si="260"/>
        <v>0</v>
      </c>
      <c r="Y653" s="35">
        <f t="shared" si="250"/>
        <v>0</v>
      </c>
      <c r="Z653" s="35">
        <f t="shared" si="261"/>
        <v>0</v>
      </c>
      <c r="AA653" s="42">
        <f t="shared" si="262"/>
        <v>0</v>
      </c>
      <c r="AB653" s="42">
        <f t="shared" si="263"/>
        <v>0</v>
      </c>
    </row>
    <row r="654" spans="2:28" x14ac:dyDescent="0.25">
      <c r="B654">
        <v>652</v>
      </c>
      <c r="C654" s="35">
        <f t="shared" si="257"/>
        <v>0</v>
      </c>
      <c r="D654" s="46">
        <f>IF(AB653&gt;0,ROUND(PMT(EvalSheet!$F$92/12,EvalSheet!$F$96*12,-C654),5),0)</f>
        <v>0</v>
      </c>
      <c r="E654" s="6">
        <f t="shared" si="251"/>
        <v>0</v>
      </c>
      <c r="F654" s="2">
        <f t="shared" si="240"/>
        <v>0</v>
      </c>
      <c r="G654" s="80">
        <f t="shared" si="241"/>
        <v>0</v>
      </c>
      <c r="H654" s="79">
        <f t="shared" si="242"/>
        <v>0</v>
      </c>
      <c r="I654" s="80">
        <f t="shared" si="243"/>
        <v>0</v>
      </c>
      <c r="J654" s="80">
        <f t="shared" si="244"/>
        <v>0</v>
      </c>
      <c r="K654" s="6">
        <f t="shared" si="252"/>
        <v>0</v>
      </c>
      <c r="L654" s="7">
        <v>0</v>
      </c>
      <c r="M654" s="7">
        <f t="shared" si="253"/>
        <v>0</v>
      </c>
      <c r="N654" s="7">
        <f t="shared" si="254"/>
        <v>0</v>
      </c>
      <c r="O654" s="7">
        <f t="shared" si="255"/>
        <v>0</v>
      </c>
      <c r="P654" s="7">
        <f t="shared" si="256"/>
        <v>0</v>
      </c>
      <c r="Q654" s="6">
        <f t="shared" si="258"/>
        <v>0</v>
      </c>
      <c r="R654" s="7">
        <f t="shared" si="259"/>
        <v>0</v>
      </c>
      <c r="S654" s="2">
        <f t="shared" si="245"/>
        <v>0</v>
      </c>
      <c r="T654" s="80">
        <f t="shared" si="246"/>
        <v>0</v>
      </c>
      <c r="U654" s="79">
        <f t="shared" si="247"/>
        <v>0</v>
      </c>
      <c r="V654" s="80">
        <f t="shared" si="248"/>
        <v>0</v>
      </c>
      <c r="W654" s="80">
        <f t="shared" si="249"/>
        <v>0</v>
      </c>
      <c r="X654">
        <f t="shared" si="260"/>
        <v>0</v>
      </c>
      <c r="Y654" s="35">
        <f t="shared" si="250"/>
        <v>0</v>
      </c>
      <c r="Z654" s="35">
        <f t="shared" si="261"/>
        <v>0</v>
      </c>
      <c r="AA654" s="42">
        <f t="shared" si="262"/>
        <v>0</v>
      </c>
      <c r="AB654" s="42">
        <f t="shared" si="263"/>
        <v>0</v>
      </c>
    </row>
    <row r="655" spans="2:28" x14ac:dyDescent="0.25">
      <c r="B655">
        <v>653</v>
      </c>
      <c r="C655" s="35">
        <f t="shared" si="257"/>
        <v>0</v>
      </c>
      <c r="D655" s="46">
        <f>IF(AB654&gt;0,ROUND(PMT(EvalSheet!$F$92/12,EvalSheet!$F$96*12,-C655),5),0)</f>
        <v>0</v>
      </c>
      <c r="E655" s="6">
        <f t="shared" si="251"/>
        <v>0</v>
      </c>
      <c r="F655" s="2">
        <f t="shared" si="240"/>
        <v>0</v>
      </c>
      <c r="G655" s="80">
        <f t="shared" si="241"/>
        <v>0</v>
      </c>
      <c r="H655" s="79">
        <f t="shared" si="242"/>
        <v>0</v>
      </c>
      <c r="I655" s="80">
        <f t="shared" si="243"/>
        <v>0</v>
      </c>
      <c r="J655" s="80">
        <f t="shared" si="244"/>
        <v>0</v>
      </c>
      <c r="K655" s="6">
        <f t="shared" si="252"/>
        <v>0</v>
      </c>
      <c r="L655" s="7">
        <v>0</v>
      </c>
      <c r="M655" s="7">
        <f t="shared" si="253"/>
        <v>0</v>
      </c>
      <c r="N655" s="7">
        <f t="shared" si="254"/>
        <v>0</v>
      </c>
      <c r="O655" s="7">
        <f t="shared" si="255"/>
        <v>0</v>
      </c>
      <c r="P655" s="7">
        <f t="shared" si="256"/>
        <v>0</v>
      </c>
      <c r="Q655" s="6">
        <f t="shared" si="258"/>
        <v>0</v>
      </c>
      <c r="R655" s="7">
        <f t="shared" si="259"/>
        <v>0</v>
      </c>
      <c r="S655" s="2">
        <f t="shared" si="245"/>
        <v>0</v>
      </c>
      <c r="T655" s="80">
        <f t="shared" si="246"/>
        <v>0</v>
      </c>
      <c r="U655" s="79">
        <f t="shared" si="247"/>
        <v>0</v>
      </c>
      <c r="V655" s="80">
        <f t="shared" si="248"/>
        <v>0</v>
      </c>
      <c r="W655" s="80">
        <f t="shared" si="249"/>
        <v>0</v>
      </c>
      <c r="X655">
        <f t="shared" si="260"/>
        <v>0</v>
      </c>
      <c r="Y655" s="35">
        <f t="shared" si="250"/>
        <v>0</v>
      </c>
      <c r="Z655" s="35">
        <f t="shared" si="261"/>
        <v>0</v>
      </c>
      <c r="AA655" s="42">
        <f t="shared" si="262"/>
        <v>0</v>
      </c>
      <c r="AB655" s="42">
        <f t="shared" si="263"/>
        <v>0</v>
      </c>
    </row>
    <row r="656" spans="2:28" x14ac:dyDescent="0.25">
      <c r="B656">
        <v>654</v>
      </c>
      <c r="C656" s="35">
        <f t="shared" si="257"/>
        <v>0</v>
      </c>
      <c r="D656" s="46">
        <f>IF(AB655&gt;0,ROUND(PMT(EvalSheet!$F$92/12,EvalSheet!$F$96*12,-C656),5),0)</f>
        <v>0</v>
      </c>
      <c r="E656" s="6">
        <f t="shared" si="251"/>
        <v>0</v>
      </c>
      <c r="F656" s="2">
        <f t="shared" si="240"/>
        <v>0</v>
      </c>
      <c r="G656" s="80">
        <f t="shared" si="241"/>
        <v>0</v>
      </c>
      <c r="H656" s="79">
        <f t="shared" si="242"/>
        <v>0</v>
      </c>
      <c r="I656" s="80">
        <f t="shared" si="243"/>
        <v>0</v>
      </c>
      <c r="J656" s="80">
        <f t="shared" si="244"/>
        <v>0</v>
      </c>
      <c r="K656" s="6">
        <f t="shared" si="252"/>
        <v>0</v>
      </c>
      <c r="L656" s="7">
        <v>0</v>
      </c>
      <c r="M656" s="7">
        <f t="shared" si="253"/>
        <v>0</v>
      </c>
      <c r="N656" s="7">
        <f t="shared" si="254"/>
        <v>0</v>
      </c>
      <c r="O656" s="7">
        <f t="shared" si="255"/>
        <v>0</v>
      </c>
      <c r="P656" s="7">
        <f t="shared" si="256"/>
        <v>0</v>
      </c>
      <c r="Q656" s="6">
        <f t="shared" si="258"/>
        <v>0</v>
      </c>
      <c r="R656" s="7">
        <f t="shared" si="259"/>
        <v>0</v>
      </c>
      <c r="S656" s="2">
        <f t="shared" si="245"/>
        <v>0</v>
      </c>
      <c r="T656" s="80">
        <f t="shared" si="246"/>
        <v>0</v>
      </c>
      <c r="U656" s="79">
        <f t="shared" si="247"/>
        <v>0</v>
      </c>
      <c r="V656" s="80">
        <f t="shared" si="248"/>
        <v>0</v>
      </c>
      <c r="W656" s="80">
        <f t="shared" si="249"/>
        <v>0</v>
      </c>
      <c r="X656">
        <f t="shared" si="260"/>
        <v>0</v>
      </c>
      <c r="Y656" s="35">
        <f t="shared" si="250"/>
        <v>0</v>
      </c>
      <c r="Z656" s="35">
        <f t="shared" si="261"/>
        <v>0</v>
      </c>
      <c r="AA656" s="42">
        <f t="shared" si="262"/>
        <v>0</v>
      </c>
      <c r="AB656" s="42">
        <f t="shared" si="263"/>
        <v>0</v>
      </c>
    </row>
    <row r="657" spans="2:28" x14ac:dyDescent="0.25">
      <c r="B657">
        <v>655</v>
      </c>
      <c r="C657" s="35">
        <f t="shared" si="257"/>
        <v>0</v>
      </c>
      <c r="D657" s="46">
        <f>IF(AB656&gt;0,ROUND(PMT(EvalSheet!$F$92/12,EvalSheet!$F$96*12,-C657),5),0)</f>
        <v>0</v>
      </c>
      <c r="E657" s="6">
        <f t="shared" si="251"/>
        <v>0</v>
      </c>
      <c r="F657" s="2">
        <f t="shared" si="240"/>
        <v>0</v>
      </c>
      <c r="G657" s="80">
        <f t="shared" si="241"/>
        <v>0</v>
      </c>
      <c r="H657" s="79">
        <f t="shared" si="242"/>
        <v>0</v>
      </c>
      <c r="I657" s="80">
        <f t="shared" si="243"/>
        <v>0</v>
      </c>
      <c r="J657" s="80">
        <f t="shared" si="244"/>
        <v>0</v>
      </c>
      <c r="K657" s="6">
        <f t="shared" si="252"/>
        <v>0</v>
      </c>
      <c r="L657" s="7">
        <v>0</v>
      </c>
      <c r="M657" s="7">
        <f t="shared" si="253"/>
        <v>0</v>
      </c>
      <c r="N657" s="7">
        <f t="shared" si="254"/>
        <v>0</v>
      </c>
      <c r="O657" s="7">
        <f t="shared" si="255"/>
        <v>0</v>
      </c>
      <c r="P657" s="7">
        <f t="shared" si="256"/>
        <v>0</v>
      </c>
      <c r="Q657" s="6">
        <f t="shared" si="258"/>
        <v>0</v>
      </c>
      <c r="R657" s="7">
        <f t="shared" si="259"/>
        <v>0</v>
      </c>
      <c r="S657" s="2">
        <f t="shared" si="245"/>
        <v>0</v>
      </c>
      <c r="T657" s="80">
        <f t="shared" si="246"/>
        <v>0</v>
      </c>
      <c r="U657" s="79">
        <f t="shared" si="247"/>
        <v>0</v>
      </c>
      <c r="V657" s="80">
        <f t="shared" si="248"/>
        <v>0</v>
      </c>
      <c r="W657" s="80">
        <f t="shared" si="249"/>
        <v>0</v>
      </c>
      <c r="X657">
        <f t="shared" si="260"/>
        <v>0</v>
      </c>
      <c r="Y657" s="35">
        <f t="shared" si="250"/>
        <v>0</v>
      </c>
      <c r="Z657" s="35">
        <f t="shared" si="261"/>
        <v>0</v>
      </c>
      <c r="AA657" s="42">
        <f t="shared" si="262"/>
        <v>0</v>
      </c>
      <c r="AB657" s="42">
        <f t="shared" si="263"/>
        <v>0</v>
      </c>
    </row>
    <row r="658" spans="2:28" x14ac:dyDescent="0.25">
      <c r="B658">
        <v>656</v>
      </c>
      <c r="C658" s="35">
        <f t="shared" si="257"/>
        <v>0</v>
      </c>
      <c r="D658" s="46">
        <f>IF(AB657&gt;0,ROUND(PMT(EvalSheet!$F$92/12,EvalSheet!$F$96*12,-C658),5),0)</f>
        <v>0</v>
      </c>
      <c r="E658" s="6">
        <f t="shared" si="251"/>
        <v>0</v>
      </c>
      <c r="F658" s="2">
        <f t="shared" si="240"/>
        <v>0</v>
      </c>
      <c r="G658" s="80">
        <f t="shared" si="241"/>
        <v>0</v>
      </c>
      <c r="H658" s="79">
        <f t="shared" si="242"/>
        <v>0</v>
      </c>
      <c r="I658" s="80">
        <f t="shared" si="243"/>
        <v>0</v>
      </c>
      <c r="J658" s="80">
        <f t="shared" si="244"/>
        <v>0</v>
      </c>
      <c r="K658" s="6">
        <f t="shared" si="252"/>
        <v>0</v>
      </c>
      <c r="L658" s="7">
        <v>0</v>
      </c>
      <c r="M658" s="7">
        <f t="shared" si="253"/>
        <v>0</v>
      </c>
      <c r="N658" s="7">
        <f t="shared" si="254"/>
        <v>0</v>
      </c>
      <c r="O658" s="7">
        <f t="shared" si="255"/>
        <v>0</v>
      </c>
      <c r="P658" s="7">
        <f t="shared" si="256"/>
        <v>0</v>
      </c>
      <c r="Q658" s="6">
        <f t="shared" si="258"/>
        <v>0</v>
      </c>
      <c r="R658" s="7">
        <f t="shared" si="259"/>
        <v>0</v>
      </c>
      <c r="S658" s="2">
        <f t="shared" si="245"/>
        <v>0</v>
      </c>
      <c r="T658" s="80">
        <f t="shared" si="246"/>
        <v>0</v>
      </c>
      <c r="U658" s="79">
        <f t="shared" si="247"/>
        <v>0</v>
      </c>
      <c r="V658" s="80">
        <f t="shared" si="248"/>
        <v>0</v>
      </c>
      <c r="W658" s="80">
        <f t="shared" si="249"/>
        <v>0</v>
      </c>
      <c r="X658">
        <f t="shared" si="260"/>
        <v>0</v>
      </c>
      <c r="Y658" s="35">
        <f t="shared" si="250"/>
        <v>0</v>
      </c>
      <c r="Z658" s="35">
        <f t="shared" si="261"/>
        <v>0</v>
      </c>
      <c r="AA658" s="42">
        <f t="shared" si="262"/>
        <v>0</v>
      </c>
      <c r="AB658" s="42">
        <f t="shared" si="263"/>
        <v>0</v>
      </c>
    </row>
    <row r="659" spans="2:28" x14ac:dyDescent="0.25">
      <c r="B659">
        <v>657</v>
      </c>
      <c r="C659" s="35">
        <f t="shared" si="257"/>
        <v>0</v>
      </c>
      <c r="D659" s="46">
        <f>IF(AB658&gt;0,ROUND(PMT(EvalSheet!$F$92/12,EvalSheet!$F$96*12,-C659),5),0)</f>
        <v>0</v>
      </c>
      <c r="E659" s="6">
        <f t="shared" si="251"/>
        <v>0</v>
      </c>
      <c r="F659" s="2">
        <f t="shared" si="240"/>
        <v>0</v>
      </c>
      <c r="G659" s="80">
        <f t="shared" si="241"/>
        <v>0</v>
      </c>
      <c r="H659" s="79">
        <f t="shared" si="242"/>
        <v>0</v>
      </c>
      <c r="I659" s="80">
        <f t="shared" si="243"/>
        <v>0</v>
      </c>
      <c r="J659" s="80">
        <f t="shared" si="244"/>
        <v>0</v>
      </c>
      <c r="K659" s="6">
        <f t="shared" si="252"/>
        <v>0</v>
      </c>
      <c r="L659" s="7">
        <v>0</v>
      </c>
      <c r="M659" s="7">
        <f t="shared" si="253"/>
        <v>0</v>
      </c>
      <c r="N659" s="7">
        <f t="shared" si="254"/>
        <v>0</v>
      </c>
      <c r="O659" s="7">
        <f t="shared" si="255"/>
        <v>0</v>
      </c>
      <c r="P659" s="7">
        <f t="shared" si="256"/>
        <v>0</v>
      </c>
      <c r="Q659" s="6">
        <f t="shared" si="258"/>
        <v>0</v>
      </c>
      <c r="R659" s="7">
        <f t="shared" si="259"/>
        <v>0</v>
      </c>
      <c r="S659" s="2">
        <f t="shared" si="245"/>
        <v>0</v>
      </c>
      <c r="T659" s="80">
        <f t="shared" si="246"/>
        <v>0</v>
      </c>
      <c r="U659" s="79">
        <f t="shared" si="247"/>
        <v>0</v>
      </c>
      <c r="V659" s="80">
        <f t="shared" si="248"/>
        <v>0</v>
      </c>
      <c r="W659" s="80">
        <f t="shared" si="249"/>
        <v>0</v>
      </c>
      <c r="X659">
        <f t="shared" si="260"/>
        <v>0</v>
      </c>
      <c r="Y659" s="35">
        <f t="shared" si="250"/>
        <v>0</v>
      </c>
      <c r="Z659" s="35">
        <f t="shared" si="261"/>
        <v>0</v>
      </c>
      <c r="AA659" s="42">
        <f t="shared" si="262"/>
        <v>0</v>
      </c>
      <c r="AB659" s="42">
        <f t="shared" si="263"/>
        <v>0</v>
      </c>
    </row>
    <row r="660" spans="2:28" x14ac:dyDescent="0.25">
      <c r="B660">
        <v>658</v>
      </c>
      <c r="C660" s="35">
        <f t="shared" si="257"/>
        <v>0</v>
      </c>
      <c r="D660" s="46">
        <f>IF(AB659&gt;0,ROUND(PMT(EvalSheet!$F$92/12,EvalSheet!$F$96*12,-C660),5),0)</f>
        <v>0</v>
      </c>
      <c r="E660" s="6">
        <f t="shared" si="251"/>
        <v>0</v>
      </c>
      <c r="F660" s="2">
        <f t="shared" si="240"/>
        <v>0</v>
      </c>
      <c r="G660" s="80">
        <f t="shared" si="241"/>
        <v>0</v>
      </c>
      <c r="H660" s="79">
        <f t="shared" si="242"/>
        <v>0</v>
      </c>
      <c r="I660" s="80">
        <f t="shared" si="243"/>
        <v>0</v>
      </c>
      <c r="J660" s="80">
        <f t="shared" si="244"/>
        <v>0</v>
      </c>
      <c r="K660" s="6">
        <f t="shared" si="252"/>
        <v>0</v>
      </c>
      <c r="L660" s="7">
        <v>0</v>
      </c>
      <c r="M660" s="7">
        <f t="shared" si="253"/>
        <v>0</v>
      </c>
      <c r="N660" s="7">
        <f t="shared" si="254"/>
        <v>0</v>
      </c>
      <c r="O660" s="7">
        <f t="shared" si="255"/>
        <v>0</v>
      </c>
      <c r="P660" s="7">
        <f t="shared" si="256"/>
        <v>0</v>
      </c>
      <c r="Q660" s="6">
        <f t="shared" si="258"/>
        <v>0</v>
      </c>
      <c r="R660" s="7">
        <f t="shared" si="259"/>
        <v>0</v>
      </c>
      <c r="S660" s="2">
        <f t="shared" si="245"/>
        <v>0</v>
      </c>
      <c r="T660" s="80">
        <f t="shared" si="246"/>
        <v>0</v>
      </c>
      <c r="U660" s="79">
        <f t="shared" si="247"/>
        <v>0</v>
      </c>
      <c r="V660" s="80">
        <f t="shared" si="248"/>
        <v>0</v>
      </c>
      <c r="W660" s="80">
        <f t="shared" si="249"/>
        <v>0</v>
      </c>
      <c r="X660">
        <f t="shared" si="260"/>
        <v>0</v>
      </c>
      <c r="Y660" s="35">
        <f t="shared" si="250"/>
        <v>0</v>
      </c>
      <c r="Z660" s="35">
        <f t="shared" si="261"/>
        <v>0</v>
      </c>
      <c r="AA660" s="42">
        <f t="shared" si="262"/>
        <v>0</v>
      </c>
      <c r="AB660" s="42">
        <f t="shared" si="263"/>
        <v>0</v>
      </c>
    </row>
    <row r="661" spans="2:28" x14ac:dyDescent="0.25">
      <c r="B661">
        <v>659</v>
      </c>
      <c r="C661" s="35">
        <f t="shared" si="257"/>
        <v>0</v>
      </c>
      <c r="D661" s="46">
        <f>IF(AB660&gt;0,ROUND(PMT(EvalSheet!$F$92/12,EvalSheet!$F$96*12,-C661),5),0)</f>
        <v>0</v>
      </c>
      <c r="E661" s="6">
        <f t="shared" si="251"/>
        <v>0</v>
      </c>
      <c r="F661" s="2">
        <f t="shared" si="240"/>
        <v>0</v>
      </c>
      <c r="G661" s="80">
        <f t="shared" si="241"/>
        <v>0</v>
      </c>
      <c r="H661" s="79">
        <f t="shared" si="242"/>
        <v>0</v>
      </c>
      <c r="I661" s="80">
        <f t="shared" si="243"/>
        <v>0</v>
      </c>
      <c r="J661" s="80">
        <f t="shared" si="244"/>
        <v>0</v>
      </c>
      <c r="K661" s="6">
        <f t="shared" si="252"/>
        <v>0</v>
      </c>
      <c r="L661" s="7">
        <v>0</v>
      </c>
      <c r="M661" s="7">
        <f t="shared" si="253"/>
        <v>0</v>
      </c>
      <c r="N661" s="7">
        <f t="shared" si="254"/>
        <v>0</v>
      </c>
      <c r="O661" s="7">
        <f t="shared" si="255"/>
        <v>0</v>
      </c>
      <c r="P661" s="7">
        <f t="shared" si="256"/>
        <v>0</v>
      </c>
      <c r="Q661" s="6">
        <f t="shared" si="258"/>
        <v>0</v>
      </c>
      <c r="R661" s="7">
        <f t="shared" si="259"/>
        <v>0</v>
      </c>
      <c r="S661" s="2">
        <f t="shared" si="245"/>
        <v>0</v>
      </c>
      <c r="T661" s="80">
        <f t="shared" si="246"/>
        <v>0</v>
      </c>
      <c r="U661" s="79">
        <f t="shared" si="247"/>
        <v>0</v>
      </c>
      <c r="V661" s="80">
        <f t="shared" si="248"/>
        <v>0</v>
      </c>
      <c r="W661" s="80">
        <f t="shared" si="249"/>
        <v>0</v>
      </c>
      <c r="X661">
        <f t="shared" si="260"/>
        <v>0</v>
      </c>
      <c r="Y661" s="35">
        <f t="shared" si="250"/>
        <v>0</v>
      </c>
      <c r="Z661" s="35">
        <f t="shared" si="261"/>
        <v>0</v>
      </c>
      <c r="AA661" s="42">
        <f t="shared" si="262"/>
        <v>0</v>
      </c>
      <c r="AB661" s="42">
        <f t="shared" si="263"/>
        <v>0</v>
      </c>
    </row>
    <row r="662" spans="2:28" x14ac:dyDescent="0.25">
      <c r="B662">
        <v>660</v>
      </c>
      <c r="C662" s="35">
        <f t="shared" si="257"/>
        <v>0</v>
      </c>
      <c r="D662" s="46">
        <f>IF(AB661&gt;0,ROUND(PMT(EvalSheet!$F$92/12,EvalSheet!$F$96*12,-C662),5),0)</f>
        <v>0</v>
      </c>
      <c r="E662" s="6">
        <f t="shared" si="251"/>
        <v>0</v>
      </c>
      <c r="F662" s="2">
        <f t="shared" si="240"/>
        <v>0</v>
      </c>
      <c r="G662" s="80">
        <f t="shared" si="241"/>
        <v>0</v>
      </c>
      <c r="H662" s="79">
        <f t="shared" si="242"/>
        <v>0</v>
      </c>
      <c r="I662" s="80">
        <f t="shared" si="243"/>
        <v>0</v>
      </c>
      <c r="J662" s="80">
        <f t="shared" si="244"/>
        <v>0</v>
      </c>
      <c r="K662" s="6">
        <f t="shared" si="252"/>
        <v>0</v>
      </c>
      <c r="L662" s="7">
        <v>0</v>
      </c>
      <c r="M662" s="7">
        <f t="shared" si="253"/>
        <v>0</v>
      </c>
      <c r="N662" s="7">
        <f t="shared" si="254"/>
        <v>0</v>
      </c>
      <c r="O662" s="7">
        <f t="shared" si="255"/>
        <v>0</v>
      </c>
      <c r="P662" s="7">
        <f t="shared" si="256"/>
        <v>0</v>
      </c>
      <c r="Q662" s="6">
        <f t="shared" si="258"/>
        <v>0</v>
      </c>
      <c r="R662" s="7">
        <f t="shared" si="259"/>
        <v>0</v>
      </c>
      <c r="S662" s="2">
        <f t="shared" si="245"/>
        <v>0</v>
      </c>
      <c r="T662" s="80">
        <f t="shared" si="246"/>
        <v>0</v>
      </c>
      <c r="U662" s="79">
        <f t="shared" si="247"/>
        <v>0</v>
      </c>
      <c r="V662" s="80">
        <f t="shared" si="248"/>
        <v>0</v>
      </c>
      <c r="W662" s="80">
        <f t="shared" si="249"/>
        <v>0</v>
      </c>
      <c r="X662">
        <f t="shared" si="260"/>
        <v>0</v>
      </c>
      <c r="Y662" s="35">
        <f t="shared" si="250"/>
        <v>0</v>
      </c>
      <c r="Z662" s="35">
        <f t="shared" si="261"/>
        <v>0</v>
      </c>
      <c r="AA662" s="42">
        <f t="shared" si="262"/>
        <v>0</v>
      </c>
      <c r="AB662" s="42">
        <f t="shared" si="263"/>
        <v>0</v>
      </c>
    </row>
    <row r="663" spans="2:28" x14ac:dyDescent="0.25">
      <c r="B663">
        <v>661</v>
      </c>
      <c r="C663" s="35">
        <f t="shared" si="257"/>
        <v>0</v>
      </c>
      <c r="D663" s="46">
        <f>IF(AB662&gt;0,ROUND(PMT(EvalSheet!$F$92/12,EvalSheet!$F$96*12,-C663),5),0)</f>
        <v>0</v>
      </c>
      <c r="E663" s="6">
        <f t="shared" si="251"/>
        <v>0</v>
      </c>
      <c r="F663" s="2">
        <f t="shared" si="240"/>
        <v>0</v>
      </c>
      <c r="G663" s="80">
        <f t="shared" si="241"/>
        <v>0</v>
      </c>
      <c r="H663" s="79">
        <f t="shared" si="242"/>
        <v>0</v>
      </c>
      <c r="I663" s="80">
        <f t="shared" si="243"/>
        <v>0</v>
      </c>
      <c r="J663" s="80">
        <f t="shared" si="244"/>
        <v>0</v>
      </c>
      <c r="K663" s="6">
        <f t="shared" si="252"/>
        <v>0</v>
      </c>
      <c r="L663" s="7">
        <v>0</v>
      </c>
      <c r="M663" s="7">
        <f t="shared" si="253"/>
        <v>0</v>
      </c>
      <c r="N663" s="7">
        <f t="shared" si="254"/>
        <v>0</v>
      </c>
      <c r="O663" s="7">
        <f t="shared" si="255"/>
        <v>0</v>
      </c>
      <c r="P663" s="7">
        <f t="shared" si="256"/>
        <v>0</v>
      </c>
      <c r="Q663" s="6">
        <f t="shared" si="258"/>
        <v>0</v>
      </c>
      <c r="R663" s="7">
        <f t="shared" si="259"/>
        <v>0</v>
      </c>
      <c r="S663" s="2">
        <f t="shared" si="245"/>
        <v>0</v>
      </c>
      <c r="T663" s="80">
        <f t="shared" si="246"/>
        <v>0</v>
      </c>
      <c r="U663" s="79">
        <f t="shared" si="247"/>
        <v>0</v>
      </c>
      <c r="V663" s="80">
        <f t="shared" si="248"/>
        <v>0</v>
      </c>
      <c r="W663" s="80">
        <f t="shared" si="249"/>
        <v>0</v>
      </c>
      <c r="X663">
        <f t="shared" si="260"/>
        <v>0</v>
      </c>
      <c r="Y663" s="35">
        <f t="shared" si="250"/>
        <v>0</v>
      </c>
      <c r="Z663" s="35">
        <f t="shared" si="261"/>
        <v>0</v>
      </c>
      <c r="AA663" s="42">
        <f t="shared" si="262"/>
        <v>0</v>
      </c>
      <c r="AB663" s="42">
        <f t="shared" si="263"/>
        <v>0</v>
      </c>
    </row>
    <row r="664" spans="2:28" x14ac:dyDescent="0.25">
      <c r="B664">
        <v>662</v>
      </c>
      <c r="C664" s="35">
        <f t="shared" si="257"/>
        <v>0</v>
      </c>
      <c r="D664" s="46">
        <f>IF(AB663&gt;0,ROUND(PMT(EvalSheet!$F$92/12,EvalSheet!$F$96*12,-C664),5),0)</f>
        <v>0</v>
      </c>
      <c r="E664" s="6">
        <f t="shared" si="251"/>
        <v>0</v>
      </c>
      <c r="F664" s="2">
        <f t="shared" si="240"/>
        <v>0</v>
      </c>
      <c r="G664" s="80">
        <f t="shared" si="241"/>
        <v>0</v>
      </c>
      <c r="H664" s="79">
        <f t="shared" si="242"/>
        <v>0</v>
      </c>
      <c r="I664" s="80">
        <f t="shared" si="243"/>
        <v>0</v>
      </c>
      <c r="J664" s="80">
        <f t="shared" si="244"/>
        <v>0</v>
      </c>
      <c r="K664" s="6">
        <f t="shared" si="252"/>
        <v>0</v>
      </c>
      <c r="L664" s="7">
        <v>0</v>
      </c>
      <c r="M664" s="7">
        <f t="shared" si="253"/>
        <v>0</v>
      </c>
      <c r="N664" s="7">
        <f t="shared" si="254"/>
        <v>0</v>
      </c>
      <c r="O664" s="7">
        <f t="shared" si="255"/>
        <v>0</v>
      </c>
      <c r="P664" s="7">
        <f t="shared" si="256"/>
        <v>0</v>
      </c>
      <c r="Q664" s="6">
        <f t="shared" si="258"/>
        <v>0</v>
      </c>
      <c r="R664" s="7">
        <f t="shared" si="259"/>
        <v>0</v>
      </c>
      <c r="S664" s="2">
        <f t="shared" si="245"/>
        <v>0</v>
      </c>
      <c r="T664" s="80">
        <f t="shared" si="246"/>
        <v>0</v>
      </c>
      <c r="U664" s="79">
        <f t="shared" si="247"/>
        <v>0</v>
      </c>
      <c r="V664" s="80">
        <f t="shared" si="248"/>
        <v>0</v>
      </c>
      <c r="W664" s="80">
        <f t="shared" si="249"/>
        <v>0</v>
      </c>
      <c r="X664">
        <f t="shared" si="260"/>
        <v>0</v>
      </c>
      <c r="Y664" s="35">
        <f t="shared" si="250"/>
        <v>0</v>
      </c>
      <c r="Z664" s="35">
        <f t="shared" si="261"/>
        <v>0</v>
      </c>
      <c r="AA664" s="42">
        <f t="shared" si="262"/>
        <v>0</v>
      </c>
      <c r="AB664" s="42">
        <f t="shared" si="263"/>
        <v>0</v>
      </c>
    </row>
    <row r="665" spans="2:28" x14ac:dyDescent="0.25">
      <c r="B665">
        <v>663</v>
      </c>
      <c r="C665" s="35">
        <f t="shared" si="257"/>
        <v>0</v>
      </c>
      <c r="D665" s="46">
        <f>IF(AB664&gt;0,ROUND(PMT(EvalSheet!$F$92/12,EvalSheet!$F$96*12,-C665),5),0)</f>
        <v>0</v>
      </c>
      <c r="E665" s="6">
        <f t="shared" si="251"/>
        <v>0</v>
      </c>
      <c r="F665" s="2">
        <f t="shared" si="240"/>
        <v>0</v>
      </c>
      <c r="G665" s="80">
        <f t="shared" si="241"/>
        <v>0</v>
      </c>
      <c r="H665" s="79">
        <f t="shared" si="242"/>
        <v>0</v>
      </c>
      <c r="I665" s="80">
        <f t="shared" si="243"/>
        <v>0</v>
      </c>
      <c r="J665" s="80">
        <f t="shared" si="244"/>
        <v>0</v>
      </c>
      <c r="K665" s="6">
        <f t="shared" si="252"/>
        <v>0</v>
      </c>
      <c r="L665" s="7">
        <v>0</v>
      </c>
      <c r="M665" s="7">
        <f t="shared" si="253"/>
        <v>0</v>
      </c>
      <c r="N665" s="7">
        <f t="shared" si="254"/>
        <v>0</v>
      </c>
      <c r="O665" s="7">
        <f t="shared" si="255"/>
        <v>0</v>
      </c>
      <c r="P665" s="7">
        <f t="shared" si="256"/>
        <v>0</v>
      </c>
      <c r="Q665" s="6">
        <f t="shared" si="258"/>
        <v>0</v>
      </c>
      <c r="R665" s="7">
        <f t="shared" si="259"/>
        <v>0</v>
      </c>
      <c r="S665" s="2">
        <f t="shared" si="245"/>
        <v>0</v>
      </c>
      <c r="T665" s="80">
        <f t="shared" si="246"/>
        <v>0</v>
      </c>
      <c r="U665" s="79">
        <f t="shared" si="247"/>
        <v>0</v>
      </c>
      <c r="V665" s="80">
        <f t="shared" si="248"/>
        <v>0</v>
      </c>
      <c r="W665" s="80">
        <f t="shared" si="249"/>
        <v>0</v>
      </c>
      <c r="X665">
        <f t="shared" si="260"/>
        <v>0</v>
      </c>
      <c r="Y665" s="35">
        <f t="shared" si="250"/>
        <v>0</v>
      </c>
      <c r="Z665" s="35">
        <f t="shared" si="261"/>
        <v>0</v>
      </c>
      <c r="AA665" s="42">
        <f t="shared" si="262"/>
        <v>0</v>
      </c>
      <c r="AB665" s="42">
        <f t="shared" si="263"/>
        <v>0</v>
      </c>
    </row>
    <row r="666" spans="2:28" x14ac:dyDescent="0.25">
      <c r="B666">
        <v>664</v>
      </c>
      <c r="C666" s="35">
        <f t="shared" si="257"/>
        <v>0</v>
      </c>
      <c r="D666" s="46">
        <f>IF(AB665&gt;0,ROUND(PMT(EvalSheet!$F$92/12,EvalSheet!$F$96*12,-C666),5),0)</f>
        <v>0</v>
      </c>
      <c r="E666" s="6">
        <f t="shared" si="251"/>
        <v>0</v>
      </c>
      <c r="F666" s="2">
        <f t="shared" si="240"/>
        <v>0</v>
      </c>
      <c r="G666" s="80">
        <f t="shared" si="241"/>
        <v>0</v>
      </c>
      <c r="H666" s="79">
        <f t="shared" si="242"/>
        <v>0</v>
      </c>
      <c r="I666" s="80">
        <f t="shared" si="243"/>
        <v>0</v>
      </c>
      <c r="J666" s="80">
        <f t="shared" si="244"/>
        <v>0</v>
      </c>
      <c r="K666" s="6">
        <f t="shared" si="252"/>
        <v>0</v>
      </c>
      <c r="L666" s="7">
        <v>0</v>
      </c>
      <c r="M666" s="7">
        <f t="shared" si="253"/>
        <v>0</v>
      </c>
      <c r="N666" s="7">
        <f t="shared" si="254"/>
        <v>0</v>
      </c>
      <c r="O666" s="7">
        <f t="shared" si="255"/>
        <v>0</v>
      </c>
      <c r="P666" s="7">
        <f t="shared" si="256"/>
        <v>0</v>
      </c>
      <c r="Q666" s="6">
        <f t="shared" si="258"/>
        <v>0</v>
      </c>
      <c r="R666" s="7">
        <f t="shared" si="259"/>
        <v>0</v>
      </c>
      <c r="S666" s="2">
        <f t="shared" si="245"/>
        <v>0</v>
      </c>
      <c r="T666" s="80">
        <f t="shared" si="246"/>
        <v>0</v>
      </c>
      <c r="U666" s="79">
        <f t="shared" si="247"/>
        <v>0</v>
      </c>
      <c r="V666" s="80">
        <f t="shared" si="248"/>
        <v>0</v>
      </c>
      <c r="W666" s="80">
        <f t="shared" si="249"/>
        <v>0</v>
      </c>
      <c r="X666">
        <f t="shared" si="260"/>
        <v>0</v>
      </c>
      <c r="Y666" s="35">
        <f t="shared" si="250"/>
        <v>0</v>
      </c>
      <c r="Z666" s="35">
        <f t="shared" si="261"/>
        <v>0</v>
      </c>
      <c r="AA666" s="42">
        <f t="shared" si="262"/>
        <v>0</v>
      </c>
      <c r="AB666" s="42">
        <f t="shared" si="263"/>
        <v>0</v>
      </c>
    </row>
    <row r="667" spans="2:28" x14ac:dyDescent="0.25">
      <c r="B667">
        <v>665</v>
      </c>
      <c r="C667" s="35">
        <f t="shared" si="257"/>
        <v>0</v>
      </c>
      <c r="D667" s="46">
        <f>IF(AB666&gt;0,ROUND(PMT(EvalSheet!$F$92/12,EvalSheet!$F$96*12,-C667),5),0)</f>
        <v>0</v>
      </c>
      <c r="E667" s="6">
        <f t="shared" si="251"/>
        <v>0</v>
      </c>
      <c r="F667" s="2">
        <f t="shared" si="240"/>
        <v>0</v>
      </c>
      <c r="G667" s="80">
        <f t="shared" si="241"/>
        <v>0</v>
      </c>
      <c r="H667" s="79">
        <f t="shared" si="242"/>
        <v>0</v>
      </c>
      <c r="I667" s="80">
        <f t="shared" si="243"/>
        <v>0</v>
      </c>
      <c r="J667" s="80">
        <f t="shared" si="244"/>
        <v>0</v>
      </c>
      <c r="K667" s="6">
        <f t="shared" si="252"/>
        <v>0</v>
      </c>
      <c r="L667" s="7">
        <v>0</v>
      </c>
      <c r="M667" s="7">
        <f t="shared" si="253"/>
        <v>0</v>
      </c>
      <c r="N667" s="7">
        <f t="shared" si="254"/>
        <v>0</v>
      </c>
      <c r="O667" s="7">
        <f t="shared" si="255"/>
        <v>0</v>
      </c>
      <c r="P667" s="7">
        <f t="shared" si="256"/>
        <v>0</v>
      </c>
      <c r="Q667" s="6">
        <f t="shared" si="258"/>
        <v>0</v>
      </c>
      <c r="R667" s="7">
        <f t="shared" si="259"/>
        <v>0</v>
      </c>
      <c r="S667" s="2">
        <f t="shared" si="245"/>
        <v>0</v>
      </c>
      <c r="T667" s="80">
        <f t="shared" si="246"/>
        <v>0</v>
      </c>
      <c r="U667" s="79">
        <f t="shared" si="247"/>
        <v>0</v>
      </c>
      <c r="V667" s="80">
        <f t="shared" si="248"/>
        <v>0</v>
      </c>
      <c r="W667" s="80">
        <f t="shared" si="249"/>
        <v>0</v>
      </c>
      <c r="X667">
        <f t="shared" si="260"/>
        <v>0</v>
      </c>
      <c r="Y667" s="35">
        <f t="shared" si="250"/>
        <v>0</v>
      </c>
      <c r="Z667" s="35">
        <f t="shared" si="261"/>
        <v>0</v>
      </c>
      <c r="AA667" s="42">
        <f t="shared" si="262"/>
        <v>0</v>
      </c>
      <c r="AB667" s="42">
        <f t="shared" si="263"/>
        <v>0</v>
      </c>
    </row>
    <row r="668" spans="2:28" x14ac:dyDescent="0.25">
      <c r="B668">
        <v>666</v>
      </c>
      <c r="C668" s="35">
        <f t="shared" si="257"/>
        <v>0</v>
      </c>
      <c r="D668" s="46">
        <f>IF(AB667&gt;0,ROUND(PMT(EvalSheet!$F$92/12,EvalSheet!$F$96*12,-C668),5),0)</f>
        <v>0</v>
      </c>
      <c r="E668" s="6">
        <f t="shared" si="251"/>
        <v>0</v>
      </c>
      <c r="F668" s="2">
        <f t="shared" si="240"/>
        <v>0</v>
      </c>
      <c r="G668" s="80">
        <f t="shared" si="241"/>
        <v>0</v>
      </c>
      <c r="H668" s="79">
        <f t="shared" si="242"/>
        <v>0</v>
      </c>
      <c r="I668" s="80">
        <f t="shared" si="243"/>
        <v>0</v>
      </c>
      <c r="J668" s="80">
        <f t="shared" si="244"/>
        <v>0</v>
      </c>
      <c r="K668" s="6">
        <f t="shared" si="252"/>
        <v>0</v>
      </c>
      <c r="L668" s="7">
        <v>0</v>
      </c>
      <c r="M668" s="7">
        <f t="shared" si="253"/>
        <v>0</v>
      </c>
      <c r="N668" s="7">
        <f t="shared" si="254"/>
        <v>0</v>
      </c>
      <c r="O668" s="7">
        <f t="shared" si="255"/>
        <v>0</v>
      </c>
      <c r="P668" s="7">
        <f t="shared" si="256"/>
        <v>0</v>
      </c>
      <c r="Q668" s="6">
        <f t="shared" si="258"/>
        <v>0</v>
      </c>
      <c r="R668" s="7">
        <f t="shared" si="259"/>
        <v>0</v>
      </c>
      <c r="S668" s="2">
        <f t="shared" si="245"/>
        <v>0</v>
      </c>
      <c r="T668" s="80">
        <f t="shared" si="246"/>
        <v>0</v>
      </c>
      <c r="U668" s="79">
        <f t="shared" si="247"/>
        <v>0</v>
      </c>
      <c r="V668" s="80">
        <f t="shared" si="248"/>
        <v>0</v>
      </c>
      <c r="W668" s="80">
        <f t="shared" si="249"/>
        <v>0</v>
      </c>
      <c r="X668">
        <f t="shared" si="260"/>
        <v>0</v>
      </c>
      <c r="Y668" s="35">
        <f t="shared" si="250"/>
        <v>0</v>
      </c>
      <c r="Z668" s="35">
        <f t="shared" si="261"/>
        <v>0</v>
      </c>
      <c r="AA668" s="42">
        <f t="shared" si="262"/>
        <v>0</v>
      </c>
      <c r="AB668" s="42">
        <f t="shared" si="263"/>
        <v>0</v>
      </c>
    </row>
    <row r="669" spans="2:28" x14ac:dyDescent="0.25">
      <c r="B669">
        <v>667</v>
      </c>
      <c r="C669" s="35">
        <f t="shared" si="257"/>
        <v>0</v>
      </c>
      <c r="D669" s="46">
        <f>IF(AB668&gt;0,ROUND(PMT(EvalSheet!$F$92/12,EvalSheet!$F$96*12,-C669),5),0)</f>
        <v>0</v>
      </c>
      <c r="E669" s="6">
        <f t="shared" si="251"/>
        <v>0</v>
      </c>
      <c r="F669" s="2">
        <f t="shared" si="240"/>
        <v>0</v>
      </c>
      <c r="G669" s="80">
        <f t="shared" si="241"/>
        <v>0</v>
      </c>
      <c r="H669" s="79">
        <f t="shared" si="242"/>
        <v>0</v>
      </c>
      <c r="I669" s="80">
        <f t="shared" si="243"/>
        <v>0</v>
      </c>
      <c r="J669" s="80">
        <f t="shared" si="244"/>
        <v>0</v>
      </c>
      <c r="K669" s="6">
        <f t="shared" si="252"/>
        <v>0</v>
      </c>
      <c r="L669" s="7">
        <v>0</v>
      </c>
      <c r="M669" s="7">
        <f t="shared" si="253"/>
        <v>0</v>
      </c>
      <c r="N669" s="7">
        <f t="shared" si="254"/>
        <v>0</v>
      </c>
      <c r="O669" s="7">
        <f t="shared" si="255"/>
        <v>0</v>
      </c>
      <c r="P669" s="7">
        <f t="shared" si="256"/>
        <v>0</v>
      </c>
      <c r="Q669" s="6">
        <f t="shared" si="258"/>
        <v>0</v>
      </c>
      <c r="R669" s="7">
        <f t="shared" si="259"/>
        <v>0</v>
      </c>
      <c r="S669" s="2">
        <f t="shared" si="245"/>
        <v>0</v>
      </c>
      <c r="T669" s="80">
        <f t="shared" si="246"/>
        <v>0</v>
      </c>
      <c r="U669" s="79">
        <f t="shared" si="247"/>
        <v>0</v>
      </c>
      <c r="V669" s="80">
        <f t="shared" si="248"/>
        <v>0</v>
      </c>
      <c r="W669" s="80">
        <f t="shared" si="249"/>
        <v>0</v>
      </c>
      <c r="X669">
        <f t="shared" si="260"/>
        <v>0</v>
      </c>
      <c r="Y669" s="35">
        <f t="shared" si="250"/>
        <v>0</v>
      </c>
      <c r="Z669" s="35">
        <f t="shared" si="261"/>
        <v>0</v>
      </c>
      <c r="AA669" s="42">
        <f t="shared" si="262"/>
        <v>0</v>
      </c>
      <c r="AB669" s="42">
        <f t="shared" si="263"/>
        <v>0</v>
      </c>
    </row>
    <row r="670" spans="2:28" x14ac:dyDescent="0.25">
      <c r="B670">
        <v>668</v>
      </c>
      <c r="C670" s="35">
        <f t="shared" si="257"/>
        <v>0</v>
      </c>
      <c r="D670" s="46">
        <f>IF(AB669&gt;0,ROUND(PMT(EvalSheet!$F$92/12,EvalSheet!$F$96*12,-C670),5),0)</f>
        <v>0</v>
      </c>
      <c r="E670" s="6">
        <f t="shared" si="251"/>
        <v>0</v>
      </c>
      <c r="F670" s="2">
        <f t="shared" si="240"/>
        <v>0</v>
      </c>
      <c r="G670" s="80">
        <f t="shared" si="241"/>
        <v>0</v>
      </c>
      <c r="H670" s="79">
        <f t="shared" si="242"/>
        <v>0</v>
      </c>
      <c r="I670" s="80">
        <f t="shared" si="243"/>
        <v>0</v>
      </c>
      <c r="J670" s="80">
        <f t="shared" si="244"/>
        <v>0</v>
      </c>
      <c r="K670" s="6">
        <f t="shared" si="252"/>
        <v>0</v>
      </c>
      <c r="L670" s="7">
        <v>0</v>
      </c>
      <c r="M670" s="7">
        <f t="shared" si="253"/>
        <v>0</v>
      </c>
      <c r="N670" s="7">
        <f t="shared" si="254"/>
        <v>0</v>
      </c>
      <c r="O670" s="7">
        <f t="shared" si="255"/>
        <v>0</v>
      </c>
      <c r="P670" s="7">
        <f t="shared" si="256"/>
        <v>0</v>
      </c>
      <c r="Q670" s="6">
        <f t="shared" si="258"/>
        <v>0</v>
      </c>
      <c r="R670" s="7">
        <f t="shared" si="259"/>
        <v>0</v>
      </c>
      <c r="S670" s="2">
        <f t="shared" si="245"/>
        <v>0</v>
      </c>
      <c r="T670" s="80">
        <f t="shared" si="246"/>
        <v>0</v>
      </c>
      <c r="U670" s="79">
        <f t="shared" si="247"/>
        <v>0</v>
      </c>
      <c r="V670" s="80">
        <f t="shared" si="248"/>
        <v>0</v>
      </c>
      <c r="W670" s="80">
        <f t="shared" si="249"/>
        <v>0</v>
      </c>
      <c r="X670">
        <f t="shared" si="260"/>
        <v>0</v>
      </c>
      <c r="Y670" s="35">
        <f t="shared" si="250"/>
        <v>0</v>
      </c>
      <c r="Z670" s="35">
        <f t="shared" si="261"/>
        <v>0</v>
      </c>
      <c r="AA670" s="42">
        <f t="shared" si="262"/>
        <v>0</v>
      </c>
      <c r="AB670" s="42">
        <f t="shared" si="263"/>
        <v>0</v>
      </c>
    </row>
    <row r="671" spans="2:28" x14ac:dyDescent="0.25">
      <c r="B671">
        <v>669</v>
      </c>
      <c r="C671" s="35">
        <f t="shared" si="257"/>
        <v>0</v>
      </c>
      <c r="D671" s="46">
        <f>IF(AB670&gt;0,ROUND(PMT(EvalSheet!$F$92/12,EvalSheet!$F$96*12,-C671),5),0)</f>
        <v>0</v>
      </c>
      <c r="E671" s="6">
        <f t="shared" si="251"/>
        <v>0</v>
      </c>
      <c r="F671" s="2">
        <f t="shared" si="240"/>
        <v>0</v>
      </c>
      <c r="G671" s="80">
        <f t="shared" si="241"/>
        <v>0</v>
      </c>
      <c r="H671" s="79">
        <f t="shared" si="242"/>
        <v>0</v>
      </c>
      <c r="I671" s="80">
        <f t="shared" si="243"/>
        <v>0</v>
      </c>
      <c r="J671" s="80">
        <f t="shared" si="244"/>
        <v>0</v>
      </c>
      <c r="K671" s="6">
        <f t="shared" si="252"/>
        <v>0</v>
      </c>
      <c r="L671" s="7">
        <v>0</v>
      </c>
      <c r="M671" s="7">
        <f t="shared" si="253"/>
        <v>0</v>
      </c>
      <c r="N671" s="7">
        <f t="shared" si="254"/>
        <v>0</v>
      </c>
      <c r="O671" s="7">
        <f t="shared" si="255"/>
        <v>0</v>
      </c>
      <c r="P671" s="7">
        <f t="shared" si="256"/>
        <v>0</v>
      </c>
      <c r="Q671" s="6">
        <f t="shared" si="258"/>
        <v>0</v>
      </c>
      <c r="R671" s="7">
        <f t="shared" si="259"/>
        <v>0</v>
      </c>
      <c r="S671" s="2">
        <f t="shared" si="245"/>
        <v>0</v>
      </c>
      <c r="T671" s="80">
        <f t="shared" si="246"/>
        <v>0</v>
      </c>
      <c r="U671" s="79">
        <f t="shared" si="247"/>
        <v>0</v>
      </c>
      <c r="V671" s="80">
        <f t="shared" si="248"/>
        <v>0</v>
      </c>
      <c r="W671" s="80">
        <f t="shared" si="249"/>
        <v>0</v>
      </c>
      <c r="X671">
        <f t="shared" si="260"/>
        <v>0</v>
      </c>
      <c r="Y671" s="35">
        <f t="shared" si="250"/>
        <v>0</v>
      </c>
      <c r="Z671" s="35">
        <f t="shared" si="261"/>
        <v>0</v>
      </c>
      <c r="AA671" s="42">
        <f t="shared" si="262"/>
        <v>0</v>
      </c>
      <c r="AB671" s="42">
        <f t="shared" si="263"/>
        <v>0</v>
      </c>
    </row>
    <row r="672" spans="2:28" x14ac:dyDescent="0.25">
      <c r="B672">
        <v>670</v>
      </c>
      <c r="C672" s="35">
        <f t="shared" si="257"/>
        <v>0</v>
      </c>
      <c r="D672" s="46">
        <f>IF(AB671&gt;0,ROUND(PMT(EvalSheet!$F$92/12,EvalSheet!$F$96*12,-C672),5),0)</f>
        <v>0</v>
      </c>
      <c r="E672" s="6">
        <f t="shared" si="251"/>
        <v>0</v>
      </c>
      <c r="F672" s="2">
        <f t="shared" si="240"/>
        <v>0</v>
      </c>
      <c r="G672" s="80">
        <f t="shared" si="241"/>
        <v>0</v>
      </c>
      <c r="H672" s="79">
        <f t="shared" si="242"/>
        <v>0</v>
      </c>
      <c r="I672" s="80">
        <f t="shared" si="243"/>
        <v>0</v>
      </c>
      <c r="J672" s="80">
        <f t="shared" si="244"/>
        <v>0</v>
      </c>
      <c r="K672" s="6">
        <f t="shared" si="252"/>
        <v>0</v>
      </c>
      <c r="L672" s="7">
        <v>0</v>
      </c>
      <c r="M672" s="7">
        <f t="shared" si="253"/>
        <v>0</v>
      </c>
      <c r="N672" s="7">
        <f t="shared" si="254"/>
        <v>0</v>
      </c>
      <c r="O672" s="7">
        <f t="shared" si="255"/>
        <v>0</v>
      </c>
      <c r="P672" s="7">
        <f t="shared" si="256"/>
        <v>0</v>
      </c>
      <c r="Q672" s="6">
        <f t="shared" si="258"/>
        <v>0</v>
      </c>
      <c r="R672" s="7">
        <f t="shared" si="259"/>
        <v>0</v>
      </c>
      <c r="S672" s="2">
        <f t="shared" si="245"/>
        <v>0</v>
      </c>
      <c r="T672" s="80">
        <f t="shared" si="246"/>
        <v>0</v>
      </c>
      <c r="U672" s="79">
        <f t="shared" si="247"/>
        <v>0</v>
      </c>
      <c r="V672" s="80">
        <f t="shared" si="248"/>
        <v>0</v>
      </c>
      <c r="W672" s="80">
        <f t="shared" si="249"/>
        <v>0</v>
      </c>
      <c r="X672">
        <f t="shared" si="260"/>
        <v>0</v>
      </c>
      <c r="Y672" s="35">
        <f t="shared" si="250"/>
        <v>0</v>
      </c>
      <c r="Z672" s="35">
        <f t="shared" si="261"/>
        <v>0</v>
      </c>
      <c r="AA672" s="42">
        <f t="shared" si="262"/>
        <v>0</v>
      </c>
      <c r="AB672" s="42">
        <f t="shared" si="263"/>
        <v>0</v>
      </c>
    </row>
    <row r="673" spans="2:28" x14ac:dyDescent="0.25">
      <c r="B673">
        <v>671</v>
      </c>
      <c r="C673" s="35">
        <f t="shared" si="257"/>
        <v>0</v>
      </c>
      <c r="D673" s="46">
        <f>IF(AB672&gt;0,ROUND(PMT(EvalSheet!$F$92/12,EvalSheet!$F$96*12,-C673),5),0)</f>
        <v>0</v>
      </c>
      <c r="E673" s="6">
        <f t="shared" si="251"/>
        <v>0</v>
      </c>
      <c r="F673" s="2">
        <f t="shared" si="240"/>
        <v>0</v>
      </c>
      <c r="G673" s="80">
        <f t="shared" si="241"/>
        <v>0</v>
      </c>
      <c r="H673" s="79">
        <f t="shared" si="242"/>
        <v>0</v>
      </c>
      <c r="I673" s="80">
        <f t="shared" si="243"/>
        <v>0</v>
      </c>
      <c r="J673" s="80">
        <f t="shared" si="244"/>
        <v>0</v>
      </c>
      <c r="K673" s="6">
        <f t="shared" si="252"/>
        <v>0</v>
      </c>
      <c r="L673" s="7">
        <v>0</v>
      </c>
      <c r="M673" s="7">
        <f t="shared" si="253"/>
        <v>0</v>
      </c>
      <c r="N673" s="7">
        <f t="shared" si="254"/>
        <v>0</v>
      </c>
      <c r="O673" s="7">
        <f t="shared" si="255"/>
        <v>0</v>
      </c>
      <c r="P673" s="7">
        <f t="shared" si="256"/>
        <v>0</v>
      </c>
      <c r="Q673" s="6">
        <f t="shared" si="258"/>
        <v>0</v>
      </c>
      <c r="R673" s="7">
        <f t="shared" si="259"/>
        <v>0</v>
      </c>
      <c r="S673" s="2">
        <f t="shared" si="245"/>
        <v>0</v>
      </c>
      <c r="T673" s="80">
        <f t="shared" si="246"/>
        <v>0</v>
      </c>
      <c r="U673" s="79">
        <f t="shared" si="247"/>
        <v>0</v>
      </c>
      <c r="V673" s="80">
        <f t="shared" si="248"/>
        <v>0</v>
      </c>
      <c r="W673" s="80">
        <f t="shared" si="249"/>
        <v>0</v>
      </c>
      <c r="X673">
        <f t="shared" si="260"/>
        <v>0</v>
      </c>
      <c r="Y673" s="35">
        <f t="shared" si="250"/>
        <v>0</v>
      </c>
      <c r="Z673" s="35">
        <f t="shared" si="261"/>
        <v>0</v>
      </c>
      <c r="AA673" s="42">
        <f t="shared" si="262"/>
        <v>0</v>
      </c>
      <c r="AB673" s="42">
        <f t="shared" si="263"/>
        <v>0</v>
      </c>
    </row>
    <row r="674" spans="2:28" x14ac:dyDescent="0.25">
      <c r="B674">
        <v>672</v>
      </c>
      <c r="C674" s="35">
        <f t="shared" si="257"/>
        <v>0</v>
      </c>
      <c r="D674" s="46">
        <f>IF(AB673&gt;0,ROUND(PMT(EvalSheet!$F$92/12,EvalSheet!$F$96*12,-C674),5),0)</f>
        <v>0</v>
      </c>
      <c r="E674" s="6">
        <f t="shared" si="251"/>
        <v>0</v>
      </c>
      <c r="F674" s="2">
        <f t="shared" si="240"/>
        <v>0</v>
      </c>
      <c r="G674" s="80">
        <f t="shared" si="241"/>
        <v>0</v>
      </c>
      <c r="H674" s="79">
        <f t="shared" si="242"/>
        <v>0</v>
      </c>
      <c r="I674" s="80">
        <f t="shared" si="243"/>
        <v>0</v>
      </c>
      <c r="J674" s="80">
        <f t="shared" si="244"/>
        <v>0</v>
      </c>
      <c r="K674" s="6">
        <f t="shared" si="252"/>
        <v>0</v>
      </c>
      <c r="L674" s="7">
        <v>0</v>
      </c>
      <c r="M674" s="7">
        <f t="shared" si="253"/>
        <v>0</v>
      </c>
      <c r="N674" s="7">
        <f t="shared" si="254"/>
        <v>0</v>
      </c>
      <c r="O674" s="7">
        <f t="shared" si="255"/>
        <v>0</v>
      </c>
      <c r="P674" s="7">
        <f t="shared" si="256"/>
        <v>0</v>
      </c>
      <c r="Q674" s="6">
        <f t="shared" si="258"/>
        <v>0</v>
      </c>
      <c r="R674" s="7">
        <f t="shared" si="259"/>
        <v>0</v>
      </c>
      <c r="S674" s="2">
        <f t="shared" si="245"/>
        <v>0</v>
      </c>
      <c r="T674" s="80">
        <f t="shared" si="246"/>
        <v>0</v>
      </c>
      <c r="U674" s="79">
        <f t="shared" si="247"/>
        <v>0</v>
      </c>
      <c r="V674" s="80">
        <f t="shared" si="248"/>
        <v>0</v>
      </c>
      <c r="W674" s="80">
        <f t="shared" si="249"/>
        <v>0</v>
      </c>
      <c r="X674">
        <f t="shared" si="260"/>
        <v>0</v>
      </c>
      <c r="Y674" s="35">
        <f t="shared" si="250"/>
        <v>0</v>
      </c>
      <c r="Z674" s="35">
        <f t="shared" si="261"/>
        <v>0</v>
      </c>
      <c r="AA674" s="42">
        <f t="shared" si="262"/>
        <v>0</v>
      </c>
      <c r="AB674" s="42">
        <f t="shared" si="263"/>
        <v>0</v>
      </c>
    </row>
    <row r="675" spans="2:28" x14ac:dyDescent="0.25">
      <c r="B675">
        <v>673</v>
      </c>
      <c r="C675" s="35">
        <f t="shared" si="257"/>
        <v>0</v>
      </c>
      <c r="D675" s="46">
        <f>IF(AB674&gt;0,ROUND(PMT(EvalSheet!$F$92/12,EvalSheet!$F$96*12,-C675),5),0)</f>
        <v>0</v>
      </c>
      <c r="E675" s="6">
        <f t="shared" si="251"/>
        <v>0</v>
      </c>
      <c r="F675" s="2">
        <f t="shared" si="240"/>
        <v>0</v>
      </c>
      <c r="G675" s="80">
        <f t="shared" si="241"/>
        <v>0</v>
      </c>
      <c r="H675" s="79">
        <f t="shared" si="242"/>
        <v>0</v>
      </c>
      <c r="I675" s="80">
        <f t="shared" si="243"/>
        <v>0</v>
      </c>
      <c r="J675" s="80">
        <f t="shared" si="244"/>
        <v>0</v>
      </c>
      <c r="K675" s="6">
        <f t="shared" si="252"/>
        <v>0</v>
      </c>
      <c r="L675" s="7">
        <v>0</v>
      </c>
      <c r="M675" s="7">
        <f t="shared" si="253"/>
        <v>0</v>
      </c>
      <c r="N675" s="7">
        <f t="shared" si="254"/>
        <v>0</v>
      </c>
      <c r="O675" s="7">
        <f t="shared" si="255"/>
        <v>0</v>
      </c>
      <c r="P675" s="7">
        <f t="shared" si="256"/>
        <v>0</v>
      </c>
      <c r="Q675" s="6">
        <f t="shared" si="258"/>
        <v>0</v>
      </c>
      <c r="R675" s="7">
        <f t="shared" si="259"/>
        <v>0</v>
      </c>
      <c r="S675" s="2">
        <f t="shared" si="245"/>
        <v>0</v>
      </c>
      <c r="T675" s="80">
        <f t="shared" si="246"/>
        <v>0</v>
      </c>
      <c r="U675" s="79">
        <f t="shared" si="247"/>
        <v>0</v>
      </c>
      <c r="V675" s="80">
        <f t="shared" si="248"/>
        <v>0</v>
      </c>
      <c r="W675" s="80">
        <f t="shared" si="249"/>
        <v>0</v>
      </c>
      <c r="X675">
        <f t="shared" si="260"/>
        <v>0</v>
      </c>
      <c r="Y675" s="35">
        <f t="shared" si="250"/>
        <v>0</v>
      </c>
      <c r="Z675" s="35">
        <f t="shared" si="261"/>
        <v>0</v>
      </c>
      <c r="AA675" s="42">
        <f t="shared" si="262"/>
        <v>0</v>
      </c>
      <c r="AB675" s="42">
        <f t="shared" si="263"/>
        <v>0</v>
      </c>
    </row>
    <row r="676" spans="2:28" x14ac:dyDescent="0.25">
      <c r="B676">
        <v>674</v>
      </c>
      <c r="C676" s="35">
        <f t="shared" si="257"/>
        <v>0</v>
      </c>
      <c r="D676" s="46">
        <f>IF(AB675&gt;0,ROUND(PMT(EvalSheet!$F$92/12,EvalSheet!$F$96*12,-C676),5),0)</f>
        <v>0</v>
      </c>
      <c r="E676" s="6">
        <f t="shared" si="251"/>
        <v>0</v>
      </c>
      <c r="F676" s="2">
        <f t="shared" si="240"/>
        <v>0</v>
      </c>
      <c r="G676" s="80">
        <f t="shared" si="241"/>
        <v>0</v>
      </c>
      <c r="H676" s="79">
        <f t="shared" si="242"/>
        <v>0</v>
      </c>
      <c r="I676" s="80">
        <f t="shared" si="243"/>
        <v>0</v>
      </c>
      <c r="J676" s="80">
        <f t="shared" si="244"/>
        <v>0</v>
      </c>
      <c r="K676" s="6">
        <f t="shared" si="252"/>
        <v>0</v>
      </c>
      <c r="L676" s="7">
        <v>0</v>
      </c>
      <c r="M676" s="7">
        <f t="shared" si="253"/>
        <v>0</v>
      </c>
      <c r="N676" s="7">
        <f t="shared" si="254"/>
        <v>0</v>
      </c>
      <c r="O676" s="7">
        <f t="shared" si="255"/>
        <v>0</v>
      </c>
      <c r="P676" s="7">
        <f t="shared" si="256"/>
        <v>0</v>
      </c>
      <c r="Q676" s="6">
        <f t="shared" si="258"/>
        <v>0</v>
      </c>
      <c r="R676" s="7">
        <f t="shared" si="259"/>
        <v>0</v>
      </c>
      <c r="S676" s="2">
        <f t="shared" si="245"/>
        <v>0</v>
      </c>
      <c r="T676" s="80">
        <f t="shared" si="246"/>
        <v>0</v>
      </c>
      <c r="U676" s="79">
        <f t="shared" si="247"/>
        <v>0</v>
      </c>
      <c r="V676" s="80">
        <f t="shared" si="248"/>
        <v>0</v>
      </c>
      <c r="W676" s="80">
        <f t="shared" si="249"/>
        <v>0</v>
      </c>
      <c r="X676">
        <f t="shared" si="260"/>
        <v>0</v>
      </c>
      <c r="Y676" s="35">
        <f t="shared" si="250"/>
        <v>0</v>
      </c>
      <c r="Z676" s="35">
        <f t="shared" si="261"/>
        <v>0</v>
      </c>
      <c r="AA676" s="42">
        <f t="shared" si="262"/>
        <v>0</v>
      </c>
      <c r="AB676" s="42">
        <f t="shared" si="263"/>
        <v>0</v>
      </c>
    </row>
    <row r="677" spans="2:28" x14ac:dyDescent="0.25">
      <c r="B677">
        <v>675</v>
      </c>
      <c r="C677" s="35">
        <f t="shared" si="257"/>
        <v>0</v>
      </c>
      <c r="D677" s="46">
        <f>IF(AB676&gt;0,ROUND(PMT(EvalSheet!$F$92/12,EvalSheet!$F$96*12,-C677),5),0)</f>
        <v>0</v>
      </c>
      <c r="E677" s="6">
        <f t="shared" si="251"/>
        <v>0</v>
      </c>
      <c r="F677" s="2">
        <f t="shared" si="240"/>
        <v>0</v>
      </c>
      <c r="G677" s="80">
        <f t="shared" si="241"/>
        <v>0</v>
      </c>
      <c r="H677" s="79">
        <f t="shared" si="242"/>
        <v>0</v>
      </c>
      <c r="I677" s="80">
        <f t="shared" si="243"/>
        <v>0</v>
      </c>
      <c r="J677" s="80">
        <f t="shared" si="244"/>
        <v>0</v>
      </c>
      <c r="K677" s="6">
        <f t="shared" si="252"/>
        <v>0</v>
      </c>
      <c r="L677" s="7">
        <v>0</v>
      </c>
      <c r="M677" s="7">
        <f t="shared" si="253"/>
        <v>0</v>
      </c>
      <c r="N677" s="7">
        <f t="shared" si="254"/>
        <v>0</v>
      </c>
      <c r="O677" s="7">
        <f t="shared" si="255"/>
        <v>0</v>
      </c>
      <c r="P677" s="7">
        <f t="shared" si="256"/>
        <v>0</v>
      </c>
      <c r="Q677" s="6">
        <f t="shared" si="258"/>
        <v>0</v>
      </c>
      <c r="R677" s="7">
        <f t="shared" si="259"/>
        <v>0</v>
      </c>
      <c r="S677" s="2">
        <f t="shared" si="245"/>
        <v>0</v>
      </c>
      <c r="T677" s="80">
        <f t="shared" si="246"/>
        <v>0</v>
      </c>
      <c r="U677" s="79">
        <f t="shared" si="247"/>
        <v>0</v>
      </c>
      <c r="V677" s="80">
        <f t="shared" si="248"/>
        <v>0</v>
      </c>
      <c r="W677" s="80">
        <f t="shared" si="249"/>
        <v>0</v>
      </c>
      <c r="X677">
        <f t="shared" si="260"/>
        <v>0</v>
      </c>
      <c r="Y677" s="35">
        <f t="shared" si="250"/>
        <v>0</v>
      </c>
      <c r="Z677" s="35">
        <f t="shared" si="261"/>
        <v>0</v>
      </c>
      <c r="AA677" s="42">
        <f t="shared" si="262"/>
        <v>0</v>
      </c>
      <c r="AB677" s="42">
        <f t="shared" si="263"/>
        <v>0</v>
      </c>
    </row>
    <row r="678" spans="2:28" x14ac:dyDescent="0.25">
      <c r="B678">
        <v>676</v>
      </c>
      <c r="C678" s="35">
        <f t="shared" si="257"/>
        <v>0</v>
      </c>
      <c r="D678" s="46">
        <f>IF(AB677&gt;0,ROUND(PMT(EvalSheet!$F$92/12,EvalSheet!$F$96*12,-C678),5),0)</f>
        <v>0</v>
      </c>
      <c r="E678" s="6">
        <f t="shared" si="251"/>
        <v>0</v>
      </c>
      <c r="F678" s="2">
        <f t="shared" si="240"/>
        <v>0</v>
      </c>
      <c r="G678" s="80">
        <f t="shared" si="241"/>
        <v>0</v>
      </c>
      <c r="H678" s="79">
        <f t="shared" si="242"/>
        <v>0</v>
      </c>
      <c r="I678" s="80">
        <f t="shared" si="243"/>
        <v>0</v>
      </c>
      <c r="J678" s="80">
        <f t="shared" si="244"/>
        <v>0</v>
      </c>
      <c r="K678" s="6">
        <f t="shared" si="252"/>
        <v>0</v>
      </c>
      <c r="L678" s="7">
        <v>0</v>
      </c>
      <c r="M678" s="7">
        <f t="shared" si="253"/>
        <v>0</v>
      </c>
      <c r="N678" s="7">
        <f t="shared" si="254"/>
        <v>0</v>
      </c>
      <c r="O678" s="7">
        <f t="shared" si="255"/>
        <v>0</v>
      </c>
      <c r="P678" s="7">
        <f t="shared" si="256"/>
        <v>0</v>
      </c>
      <c r="Q678" s="6">
        <f t="shared" si="258"/>
        <v>0</v>
      </c>
      <c r="R678" s="7">
        <f t="shared" si="259"/>
        <v>0</v>
      </c>
      <c r="S678" s="2">
        <f t="shared" si="245"/>
        <v>0</v>
      </c>
      <c r="T678" s="80">
        <f t="shared" si="246"/>
        <v>0</v>
      </c>
      <c r="U678" s="79">
        <f t="shared" si="247"/>
        <v>0</v>
      </c>
      <c r="V678" s="80">
        <f t="shared" si="248"/>
        <v>0</v>
      </c>
      <c r="W678" s="80">
        <f t="shared" si="249"/>
        <v>0</v>
      </c>
      <c r="X678">
        <f t="shared" si="260"/>
        <v>0</v>
      </c>
      <c r="Y678" s="35">
        <f t="shared" si="250"/>
        <v>0</v>
      </c>
      <c r="Z678" s="35">
        <f t="shared" si="261"/>
        <v>0</v>
      </c>
      <c r="AA678" s="42">
        <f t="shared" si="262"/>
        <v>0</v>
      </c>
      <c r="AB678" s="42">
        <f t="shared" si="263"/>
        <v>0</v>
      </c>
    </row>
    <row r="679" spans="2:28" x14ac:dyDescent="0.25">
      <c r="B679">
        <v>677</v>
      </c>
      <c r="C679" s="35">
        <f t="shared" si="257"/>
        <v>0</v>
      </c>
      <c r="D679" s="46">
        <f>IF(AB678&gt;0,ROUND(PMT(EvalSheet!$F$92/12,EvalSheet!$F$96*12,-C679),5),0)</f>
        <v>0</v>
      </c>
      <c r="E679" s="6">
        <f t="shared" si="251"/>
        <v>0</v>
      </c>
      <c r="F679" s="2">
        <f t="shared" si="240"/>
        <v>0</v>
      </c>
      <c r="G679" s="80">
        <f t="shared" si="241"/>
        <v>0</v>
      </c>
      <c r="H679" s="79">
        <f t="shared" si="242"/>
        <v>0</v>
      </c>
      <c r="I679" s="80">
        <f t="shared" si="243"/>
        <v>0</v>
      </c>
      <c r="J679" s="80">
        <f t="shared" si="244"/>
        <v>0</v>
      </c>
      <c r="K679" s="6">
        <f t="shared" si="252"/>
        <v>0</v>
      </c>
      <c r="L679" s="7">
        <v>0</v>
      </c>
      <c r="M679" s="7">
        <f t="shared" si="253"/>
        <v>0</v>
      </c>
      <c r="N679" s="7">
        <f t="shared" si="254"/>
        <v>0</v>
      </c>
      <c r="O679" s="7">
        <f t="shared" si="255"/>
        <v>0</v>
      </c>
      <c r="P679" s="7">
        <f t="shared" si="256"/>
        <v>0</v>
      </c>
      <c r="Q679" s="6">
        <f t="shared" si="258"/>
        <v>0</v>
      </c>
      <c r="R679" s="7">
        <f t="shared" si="259"/>
        <v>0</v>
      </c>
      <c r="S679" s="2">
        <f t="shared" si="245"/>
        <v>0</v>
      </c>
      <c r="T679" s="80">
        <f t="shared" si="246"/>
        <v>0</v>
      </c>
      <c r="U679" s="79">
        <f t="shared" si="247"/>
        <v>0</v>
      </c>
      <c r="V679" s="80">
        <f t="shared" si="248"/>
        <v>0</v>
      </c>
      <c r="W679" s="80">
        <f t="shared" si="249"/>
        <v>0</v>
      </c>
      <c r="X679">
        <f t="shared" si="260"/>
        <v>0</v>
      </c>
      <c r="Y679" s="35">
        <f t="shared" si="250"/>
        <v>0</v>
      </c>
      <c r="Z679" s="35">
        <f t="shared" si="261"/>
        <v>0</v>
      </c>
      <c r="AA679" s="42">
        <f t="shared" si="262"/>
        <v>0</v>
      </c>
      <c r="AB679" s="42">
        <f t="shared" si="263"/>
        <v>0</v>
      </c>
    </row>
    <row r="680" spans="2:28" x14ac:dyDescent="0.25">
      <c r="B680">
        <v>678</v>
      </c>
      <c r="C680" s="35">
        <f t="shared" si="257"/>
        <v>0</v>
      </c>
      <c r="D680" s="46">
        <f>IF(AB679&gt;0,ROUND(PMT(EvalSheet!$F$92/12,EvalSheet!$F$96*12,-C680),5),0)</f>
        <v>0</v>
      </c>
      <c r="E680" s="6">
        <f t="shared" si="251"/>
        <v>0</v>
      </c>
      <c r="F680" s="2">
        <f t="shared" si="240"/>
        <v>0</v>
      </c>
      <c r="G680" s="80">
        <f t="shared" si="241"/>
        <v>0</v>
      </c>
      <c r="H680" s="79">
        <f t="shared" si="242"/>
        <v>0</v>
      </c>
      <c r="I680" s="80">
        <f t="shared" si="243"/>
        <v>0</v>
      </c>
      <c r="J680" s="80">
        <f t="shared" si="244"/>
        <v>0</v>
      </c>
      <c r="K680" s="6">
        <f t="shared" si="252"/>
        <v>0</v>
      </c>
      <c r="L680" s="7">
        <v>0</v>
      </c>
      <c r="M680" s="7">
        <f t="shared" si="253"/>
        <v>0</v>
      </c>
      <c r="N680" s="7">
        <f t="shared" si="254"/>
        <v>0</v>
      </c>
      <c r="O680" s="7">
        <f t="shared" si="255"/>
        <v>0</v>
      </c>
      <c r="P680" s="7">
        <f t="shared" si="256"/>
        <v>0</v>
      </c>
      <c r="Q680" s="6">
        <f t="shared" si="258"/>
        <v>0</v>
      </c>
      <c r="R680" s="7">
        <f t="shared" si="259"/>
        <v>0</v>
      </c>
      <c r="S680" s="2">
        <f t="shared" si="245"/>
        <v>0</v>
      </c>
      <c r="T680" s="80">
        <f t="shared" si="246"/>
        <v>0</v>
      </c>
      <c r="U680" s="79">
        <f t="shared" si="247"/>
        <v>0</v>
      </c>
      <c r="V680" s="80">
        <f t="shared" si="248"/>
        <v>0</v>
      </c>
      <c r="W680" s="80">
        <f t="shared" si="249"/>
        <v>0</v>
      </c>
      <c r="X680">
        <f t="shared" si="260"/>
        <v>0</v>
      </c>
      <c r="Y680" s="35">
        <f t="shared" si="250"/>
        <v>0</v>
      </c>
      <c r="Z680" s="35">
        <f t="shared" si="261"/>
        <v>0</v>
      </c>
      <c r="AA680" s="42">
        <f t="shared" si="262"/>
        <v>0</v>
      </c>
      <c r="AB680" s="42">
        <f t="shared" si="263"/>
        <v>0</v>
      </c>
    </row>
    <row r="681" spans="2:28" x14ac:dyDescent="0.25">
      <c r="B681">
        <v>679</v>
      </c>
      <c r="C681" s="35">
        <f t="shared" si="257"/>
        <v>0</v>
      </c>
      <c r="D681" s="46">
        <f>IF(AB680&gt;0,ROUND(PMT(EvalSheet!$F$92/12,EvalSheet!$F$96*12,-C681),5),0)</f>
        <v>0</v>
      </c>
      <c r="E681" s="6">
        <f t="shared" si="251"/>
        <v>0</v>
      </c>
      <c r="F681" s="2">
        <f t="shared" si="240"/>
        <v>0</v>
      </c>
      <c r="G681" s="80">
        <f t="shared" si="241"/>
        <v>0</v>
      </c>
      <c r="H681" s="79">
        <f t="shared" si="242"/>
        <v>0</v>
      </c>
      <c r="I681" s="80">
        <f t="shared" si="243"/>
        <v>0</v>
      </c>
      <c r="J681" s="80">
        <f t="shared" si="244"/>
        <v>0</v>
      </c>
      <c r="K681" s="6">
        <f t="shared" si="252"/>
        <v>0</v>
      </c>
      <c r="L681" s="7">
        <v>0</v>
      </c>
      <c r="M681" s="7">
        <f t="shared" si="253"/>
        <v>0</v>
      </c>
      <c r="N681" s="7">
        <f t="shared" si="254"/>
        <v>0</v>
      </c>
      <c r="O681" s="7">
        <f t="shared" si="255"/>
        <v>0</v>
      </c>
      <c r="P681" s="7">
        <f t="shared" si="256"/>
        <v>0</v>
      </c>
      <c r="Q681" s="6">
        <f t="shared" si="258"/>
        <v>0</v>
      </c>
      <c r="R681" s="7">
        <f t="shared" si="259"/>
        <v>0</v>
      </c>
      <c r="S681" s="2">
        <f t="shared" si="245"/>
        <v>0</v>
      </c>
      <c r="T681" s="80">
        <f t="shared" si="246"/>
        <v>0</v>
      </c>
      <c r="U681" s="79">
        <f t="shared" si="247"/>
        <v>0</v>
      </c>
      <c r="V681" s="80">
        <f t="shared" si="248"/>
        <v>0</v>
      </c>
      <c r="W681" s="80">
        <f t="shared" si="249"/>
        <v>0</v>
      </c>
      <c r="X681">
        <f t="shared" si="260"/>
        <v>0</v>
      </c>
      <c r="Y681" s="35">
        <f t="shared" si="250"/>
        <v>0</v>
      </c>
      <c r="Z681" s="35">
        <f t="shared" si="261"/>
        <v>0</v>
      </c>
      <c r="AA681" s="42">
        <f t="shared" si="262"/>
        <v>0</v>
      </c>
      <c r="AB681" s="42">
        <f t="shared" si="263"/>
        <v>0</v>
      </c>
    </row>
    <row r="682" spans="2:28" x14ac:dyDescent="0.25">
      <c r="B682">
        <v>680</v>
      </c>
      <c r="C682" s="35">
        <f t="shared" si="257"/>
        <v>0</v>
      </c>
      <c r="D682" s="46">
        <f>IF(AB681&gt;0,ROUND(PMT(EvalSheet!$F$92/12,EvalSheet!$F$96*12,-C682),5),0)</f>
        <v>0</v>
      </c>
      <c r="E682" s="6">
        <f t="shared" si="251"/>
        <v>0</v>
      </c>
      <c r="F682" s="2">
        <f t="shared" si="240"/>
        <v>0</v>
      </c>
      <c r="G682" s="80">
        <f t="shared" si="241"/>
        <v>0</v>
      </c>
      <c r="H682" s="79">
        <f t="shared" si="242"/>
        <v>0</v>
      </c>
      <c r="I682" s="80">
        <f t="shared" si="243"/>
        <v>0</v>
      </c>
      <c r="J682" s="80">
        <f t="shared" si="244"/>
        <v>0</v>
      </c>
      <c r="K682" s="6">
        <f t="shared" si="252"/>
        <v>0</v>
      </c>
      <c r="L682" s="7">
        <v>0</v>
      </c>
      <c r="M682" s="7">
        <f t="shared" si="253"/>
        <v>0</v>
      </c>
      <c r="N682" s="7">
        <f t="shared" si="254"/>
        <v>0</v>
      </c>
      <c r="O682" s="7">
        <f t="shared" si="255"/>
        <v>0</v>
      </c>
      <c r="P682" s="7">
        <f t="shared" si="256"/>
        <v>0</v>
      </c>
      <c r="Q682" s="6">
        <f t="shared" si="258"/>
        <v>0</v>
      </c>
      <c r="R682" s="7">
        <f t="shared" si="259"/>
        <v>0</v>
      </c>
      <c r="S682" s="2">
        <f t="shared" si="245"/>
        <v>0</v>
      </c>
      <c r="T682" s="80">
        <f t="shared" si="246"/>
        <v>0</v>
      </c>
      <c r="U682" s="79">
        <f t="shared" si="247"/>
        <v>0</v>
      </c>
      <c r="V682" s="80">
        <f t="shared" si="248"/>
        <v>0</v>
      </c>
      <c r="W682" s="80">
        <f t="shared" si="249"/>
        <v>0</v>
      </c>
      <c r="X682">
        <f t="shared" si="260"/>
        <v>0</v>
      </c>
      <c r="Y682" s="35">
        <f t="shared" si="250"/>
        <v>0</v>
      </c>
      <c r="Z682" s="35">
        <f t="shared" si="261"/>
        <v>0</v>
      </c>
      <c r="AA682" s="42">
        <f t="shared" si="262"/>
        <v>0</v>
      </c>
      <c r="AB682" s="42">
        <f t="shared" si="263"/>
        <v>0</v>
      </c>
    </row>
    <row r="683" spans="2:28" x14ac:dyDescent="0.25">
      <c r="B683">
        <v>681</v>
      </c>
      <c r="C683" s="35">
        <f t="shared" si="257"/>
        <v>0</v>
      </c>
      <c r="D683" s="46">
        <f>IF(AB682&gt;0,ROUND(PMT(EvalSheet!$F$92/12,EvalSheet!$F$96*12,-C683),5),0)</f>
        <v>0</v>
      </c>
      <c r="E683" s="6">
        <f t="shared" si="251"/>
        <v>0</v>
      </c>
      <c r="F683" s="2">
        <f t="shared" si="240"/>
        <v>0</v>
      </c>
      <c r="G683" s="80">
        <f t="shared" si="241"/>
        <v>0</v>
      </c>
      <c r="H683" s="79">
        <f t="shared" si="242"/>
        <v>0</v>
      </c>
      <c r="I683" s="80">
        <f t="shared" si="243"/>
        <v>0</v>
      </c>
      <c r="J683" s="80">
        <f t="shared" si="244"/>
        <v>0</v>
      </c>
      <c r="K683" s="6">
        <f t="shared" si="252"/>
        <v>0</v>
      </c>
      <c r="L683" s="7">
        <v>0</v>
      </c>
      <c r="M683" s="7">
        <f t="shared" si="253"/>
        <v>0</v>
      </c>
      <c r="N683" s="7">
        <f t="shared" si="254"/>
        <v>0</v>
      </c>
      <c r="O683" s="7">
        <f t="shared" si="255"/>
        <v>0</v>
      </c>
      <c r="P683" s="7">
        <f t="shared" si="256"/>
        <v>0</v>
      </c>
      <c r="Q683" s="6">
        <f t="shared" si="258"/>
        <v>0</v>
      </c>
      <c r="R683" s="7">
        <f t="shared" si="259"/>
        <v>0</v>
      </c>
      <c r="S683" s="2">
        <f t="shared" si="245"/>
        <v>0</v>
      </c>
      <c r="T683" s="80">
        <f t="shared" si="246"/>
        <v>0</v>
      </c>
      <c r="U683" s="79">
        <f t="shared" si="247"/>
        <v>0</v>
      </c>
      <c r="V683" s="80">
        <f t="shared" si="248"/>
        <v>0</v>
      </c>
      <c r="W683" s="80">
        <f t="shared" si="249"/>
        <v>0</v>
      </c>
      <c r="X683">
        <f t="shared" si="260"/>
        <v>0</v>
      </c>
      <c r="Y683" s="35">
        <f t="shared" si="250"/>
        <v>0</v>
      </c>
      <c r="Z683" s="35">
        <f t="shared" si="261"/>
        <v>0</v>
      </c>
      <c r="AA683" s="42">
        <f t="shared" si="262"/>
        <v>0</v>
      </c>
      <c r="AB683" s="42">
        <f t="shared" si="263"/>
        <v>0</v>
      </c>
    </row>
    <row r="684" spans="2:28" x14ac:dyDescent="0.25">
      <c r="B684">
        <v>682</v>
      </c>
      <c r="C684" s="35">
        <f t="shared" si="257"/>
        <v>0</v>
      </c>
      <c r="D684" s="46">
        <f>IF(AB683&gt;0,ROUND(PMT(EvalSheet!$F$92/12,EvalSheet!$F$96*12,-C684),5),0)</f>
        <v>0</v>
      </c>
      <c r="E684" s="6">
        <f t="shared" si="251"/>
        <v>0</v>
      </c>
      <c r="F684" s="2">
        <f t="shared" si="240"/>
        <v>0</v>
      </c>
      <c r="G684" s="80">
        <f t="shared" si="241"/>
        <v>0</v>
      </c>
      <c r="H684" s="79">
        <f t="shared" si="242"/>
        <v>0</v>
      </c>
      <c r="I684" s="80">
        <f t="shared" si="243"/>
        <v>0</v>
      </c>
      <c r="J684" s="80">
        <f t="shared" si="244"/>
        <v>0</v>
      </c>
      <c r="K684" s="6">
        <f t="shared" si="252"/>
        <v>0</v>
      </c>
      <c r="L684" s="7">
        <v>0</v>
      </c>
      <c r="M684" s="7">
        <f t="shared" si="253"/>
        <v>0</v>
      </c>
      <c r="N684" s="7">
        <f t="shared" si="254"/>
        <v>0</v>
      </c>
      <c r="O684" s="7">
        <f t="shared" si="255"/>
        <v>0</v>
      </c>
      <c r="P684" s="7">
        <f t="shared" si="256"/>
        <v>0</v>
      </c>
      <c r="Q684" s="6">
        <f t="shared" si="258"/>
        <v>0</v>
      </c>
      <c r="R684" s="7">
        <f t="shared" si="259"/>
        <v>0</v>
      </c>
      <c r="S684" s="2">
        <f t="shared" si="245"/>
        <v>0</v>
      </c>
      <c r="T684" s="80">
        <f t="shared" si="246"/>
        <v>0</v>
      </c>
      <c r="U684" s="79">
        <f t="shared" si="247"/>
        <v>0</v>
      </c>
      <c r="V684" s="80">
        <f t="shared" si="248"/>
        <v>0</v>
      </c>
      <c r="W684" s="80">
        <f t="shared" si="249"/>
        <v>0</v>
      </c>
      <c r="X684">
        <f t="shared" si="260"/>
        <v>0</v>
      </c>
      <c r="Y684" s="35">
        <f t="shared" si="250"/>
        <v>0</v>
      </c>
      <c r="Z684" s="35">
        <f t="shared" si="261"/>
        <v>0</v>
      </c>
      <c r="AA684" s="42">
        <f t="shared" si="262"/>
        <v>0</v>
      </c>
      <c r="AB684" s="42">
        <f t="shared" si="263"/>
        <v>0</v>
      </c>
    </row>
    <row r="685" spans="2:28" x14ac:dyDescent="0.25">
      <c r="B685">
        <v>683</v>
      </c>
      <c r="C685" s="35">
        <f t="shared" si="257"/>
        <v>0</v>
      </c>
      <c r="D685" s="46">
        <f>IF(AB684&gt;0,ROUND(PMT(EvalSheet!$F$92/12,EvalSheet!$F$96*12,-C685),5),0)</f>
        <v>0</v>
      </c>
      <c r="E685" s="6">
        <f t="shared" si="251"/>
        <v>0</v>
      </c>
      <c r="F685" s="2">
        <f t="shared" si="240"/>
        <v>0</v>
      </c>
      <c r="G685" s="80">
        <f t="shared" si="241"/>
        <v>0</v>
      </c>
      <c r="H685" s="79">
        <f t="shared" si="242"/>
        <v>0</v>
      </c>
      <c r="I685" s="80">
        <f t="shared" si="243"/>
        <v>0</v>
      </c>
      <c r="J685" s="80">
        <f t="shared" si="244"/>
        <v>0</v>
      </c>
      <c r="K685" s="6">
        <f t="shared" si="252"/>
        <v>0</v>
      </c>
      <c r="L685" s="7">
        <v>0</v>
      </c>
      <c r="M685" s="7">
        <f t="shared" si="253"/>
        <v>0</v>
      </c>
      <c r="N685" s="7">
        <f t="shared" si="254"/>
        <v>0</v>
      </c>
      <c r="O685" s="7">
        <f t="shared" si="255"/>
        <v>0</v>
      </c>
      <c r="P685" s="7">
        <f t="shared" si="256"/>
        <v>0</v>
      </c>
      <c r="Q685" s="6">
        <f t="shared" si="258"/>
        <v>0</v>
      </c>
      <c r="R685" s="7">
        <f t="shared" si="259"/>
        <v>0</v>
      </c>
      <c r="S685" s="2">
        <f t="shared" si="245"/>
        <v>0</v>
      </c>
      <c r="T685" s="80">
        <f t="shared" si="246"/>
        <v>0</v>
      </c>
      <c r="U685" s="79">
        <f t="shared" si="247"/>
        <v>0</v>
      </c>
      <c r="V685" s="80">
        <f t="shared" si="248"/>
        <v>0</v>
      </c>
      <c r="W685" s="80">
        <f t="shared" si="249"/>
        <v>0</v>
      </c>
      <c r="X685">
        <f t="shared" si="260"/>
        <v>0</v>
      </c>
      <c r="Y685" s="35">
        <f t="shared" si="250"/>
        <v>0</v>
      </c>
      <c r="Z685" s="35">
        <f t="shared" si="261"/>
        <v>0</v>
      </c>
      <c r="AA685" s="42">
        <f t="shared" si="262"/>
        <v>0</v>
      </c>
      <c r="AB685" s="42">
        <f t="shared" si="263"/>
        <v>0</v>
      </c>
    </row>
    <row r="686" spans="2:28" x14ac:dyDescent="0.25">
      <c r="B686">
        <v>684</v>
      </c>
      <c r="C686" s="35">
        <f t="shared" si="257"/>
        <v>0</v>
      </c>
      <c r="D686" s="46">
        <f>IF(AB685&gt;0,ROUND(PMT(EvalSheet!$F$92/12,EvalSheet!$F$96*12,-C686),5),0)</f>
        <v>0</v>
      </c>
      <c r="E686" s="6">
        <f t="shared" si="251"/>
        <v>0</v>
      </c>
      <c r="F686" s="2">
        <f t="shared" si="240"/>
        <v>0</v>
      </c>
      <c r="G686" s="80">
        <f t="shared" si="241"/>
        <v>0</v>
      </c>
      <c r="H686" s="79">
        <f t="shared" si="242"/>
        <v>0</v>
      </c>
      <c r="I686" s="80">
        <f t="shared" si="243"/>
        <v>0</v>
      </c>
      <c r="J686" s="80">
        <f t="shared" si="244"/>
        <v>0</v>
      </c>
      <c r="K686" s="6">
        <f t="shared" si="252"/>
        <v>0</v>
      </c>
      <c r="L686" s="7">
        <v>0</v>
      </c>
      <c r="M686" s="7">
        <f t="shared" si="253"/>
        <v>0</v>
      </c>
      <c r="N686" s="7">
        <f t="shared" si="254"/>
        <v>0</v>
      </c>
      <c r="O686" s="7">
        <f t="shared" si="255"/>
        <v>0</v>
      </c>
      <c r="P686" s="7">
        <f t="shared" si="256"/>
        <v>0</v>
      </c>
      <c r="Q686" s="6">
        <f t="shared" si="258"/>
        <v>0</v>
      </c>
      <c r="R686" s="7">
        <f t="shared" si="259"/>
        <v>0</v>
      </c>
      <c r="S686" s="2">
        <f t="shared" si="245"/>
        <v>0</v>
      </c>
      <c r="T686" s="80">
        <f t="shared" si="246"/>
        <v>0</v>
      </c>
      <c r="U686" s="79">
        <f t="shared" si="247"/>
        <v>0</v>
      </c>
      <c r="V686" s="80">
        <f t="shared" si="248"/>
        <v>0</v>
      </c>
      <c r="W686" s="80">
        <f t="shared" si="249"/>
        <v>0</v>
      </c>
      <c r="X686">
        <f t="shared" si="260"/>
        <v>0</v>
      </c>
      <c r="Y686" s="35">
        <f t="shared" si="250"/>
        <v>0</v>
      </c>
      <c r="Z686" s="35">
        <f t="shared" si="261"/>
        <v>0</v>
      </c>
      <c r="AA686" s="42">
        <f t="shared" si="262"/>
        <v>0</v>
      </c>
      <c r="AB686" s="42">
        <f t="shared" si="263"/>
        <v>0</v>
      </c>
    </row>
    <row r="687" spans="2:28" x14ac:dyDescent="0.25">
      <c r="B687">
        <v>685</v>
      </c>
      <c r="C687" s="35">
        <f t="shared" si="257"/>
        <v>0</v>
      </c>
      <c r="D687" s="46">
        <f>IF(AB686&gt;0,ROUND(PMT(EvalSheet!$F$92/12,EvalSheet!$F$96*12,-C687),5),0)</f>
        <v>0</v>
      </c>
      <c r="E687" s="6">
        <f t="shared" si="251"/>
        <v>0</v>
      </c>
      <c r="F687" s="2">
        <f t="shared" si="240"/>
        <v>0</v>
      </c>
      <c r="G687" s="80">
        <f t="shared" si="241"/>
        <v>0</v>
      </c>
      <c r="H687" s="79">
        <f t="shared" si="242"/>
        <v>0</v>
      </c>
      <c r="I687" s="80">
        <f t="shared" si="243"/>
        <v>0</v>
      </c>
      <c r="J687" s="80">
        <f t="shared" si="244"/>
        <v>0</v>
      </c>
      <c r="K687" s="6">
        <f t="shared" si="252"/>
        <v>0</v>
      </c>
      <c r="L687" s="7">
        <v>0</v>
      </c>
      <c r="M687" s="7">
        <f t="shared" si="253"/>
        <v>0</v>
      </c>
      <c r="N687" s="7">
        <f t="shared" si="254"/>
        <v>0</v>
      </c>
      <c r="O687" s="7">
        <f t="shared" si="255"/>
        <v>0</v>
      </c>
      <c r="P687" s="7">
        <f t="shared" si="256"/>
        <v>0</v>
      </c>
      <c r="Q687" s="6">
        <f t="shared" si="258"/>
        <v>0</v>
      </c>
      <c r="R687" s="7">
        <f t="shared" si="259"/>
        <v>0</v>
      </c>
      <c r="S687" s="2">
        <f t="shared" si="245"/>
        <v>0</v>
      </c>
      <c r="T687" s="80">
        <f t="shared" si="246"/>
        <v>0</v>
      </c>
      <c r="U687" s="79">
        <f t="shared" si="247"/>
        <v>0</v>
      </c>
      <c r="V687" s="80">
        <f t="shared" si="248"/>
        <v>0</v>
      </c>
      <c r="W687" s="80">
        <f t="shared" si="249"/>
        <v>0</v>
      </c>
      <c r="X687">
        <f t="shared" si="260"/>
        <v>0</v>
      </c>
      <c r="Y687" s="35">
        <f t="shared" si="250"/>
        <v>0</v>
      </c>
      <c r="Z687" s="35">
        <f t="shared" si="261"/>
        <v>0</v>
      </c>
      <c r="AA687" s="42">
        <f t="shared" si="262"/>
        <v>0</v>
      </c>
      <c r="AB687" s="42">
        <f t="shared" si="263"/>
        <v>0</v>
      </c>
    </row>
    <row r="688" spans="2:28" x14ac:dyDescent="0.25">
      <c r="B688">
        <v>686</v>
      </c>
      <c r="C688" s="35">
        <f t="shared" si="257"/>
        <v>0</v>
      </c>
      <c r="D688" s="46">
        <f>IF(AB687&gt;0,ROUND(PMT(EvalSheet!$F$92/12,EvalSheet!$F$96*12,-C688),5),0)</f>
        <v>0</v>
      </c>
      <c r="E688" s="6">
        <f t="shared" si="251"/>
        <v>0</v>
      </c>
      <c r="F688" s="2">
        <f t="shared" si="240"/>
        <v>0</v>
      </c>
      <c r="G688" s="80">
        <f t="shared" si="241"/>
        <v>0</v>
      </c>
      <c r="H688" s="79">
        <f t="shared" si="242"/>
        <v>0</v>
      </c>
      <c r="I688" s="80">
        <f t="shared" si="243"/>
        <v>0</v>
      </c>
      <c r="J688" s="80">
        <f t="shared" si="244"/>
        <v>0</v>
      </c>
      <c r="K688" s="6">
        <f t="shared" si="252"/>
        <v>0</v>
      </c>
      <c r="L688" s="7">
        <v>0</v>
      </c>
      <c r="M688" s="7">
        <f t="shared" si="253"/>
        <v>0</v>
      </c>
      <c r="N688" s="7">
        <f t="shared" si="254"/>
        <v>0</v>
      </c>
      <c r="O688" s="7">
        <f t="shared" si="255"/>
        <v>0</v>
      </c>
      <c r="P688" s="7">
        <f t="shared" si="256"/>
        <v>0</v>
      </c>
      <c r="Q688" s="6">
        <f t="shared" si="258"/>
        <v>0</v>
      </c>
      <c r="R688" s="7">
        <f t="shared" si="259"/>
        <v>0</v>
      </c>
      <c r="S688" s="2">
        <f t="shared" si="245"/>
        <v>0</v>
      </c>
      <c r="T688" s="80">
        <f t="shared" si="246"/>
        <v>0</v>
      </c>
      <c r="U688" s="79">
        <f t="shared" si="247"/>
        <v>0</v>
      </c>
      <c r="V688" s="80">
        <f t="shared" si="248"/>
        <v>0</v>
      </c>
      <c r="W688" s="80">
        <f t="shared" si="249"/>
        <v>0</v>
      </c>
      <c r="X688">
        <f t="shared" si="260"/>
        <v>0</v>
      </c>
      <c r="Y688" s="35">
        <f t="shared" si="250"/>
        <v>0</v>
      </c>
      <c r="Z688" s="35">
        <f t="shared" si="261"/>
        <v>0</v>
      </c>
      <c r="AA688" s="42">
        <f t="shared" si="262"/>
        <v>0</v>
      </c>
      <c r="AB688" s="42">
        <f t="shared" si="263"/>
        <v>0</v>
      </c>
    </row>
    <row r="689" spans="2:28" x14ac:dyDescent="0.25">
      <c r="B689">
        <v>687</v>
      </c>
      <c r="C689" s="35">
        <f t="shared" si="257"/>
        <v>0</v>
      </c>
      <c r="D689" s="46">
        <f>IF(AB688&gt;0,ROUND(PMT(EvalSheet!$F$92/12,EvalSheet!$F$96*12,-C689),5),0)</f>
        <v>0</v>
      </c>
      <c r="E689" s="6">
        <f t="shared" si="251"/>
        <v>0</v>
      </c>
      <c r="F689" s="2">
        <f t="shared" si="240"/>
        <v>0</v>
      </c>
      <c r="G689" s="80">
        <f t="shared" si="241"/>
        <v>0</v>
      </c>
      <c r="H689" s="79">
        <f t="shared" si="242"/>
        <v>0</v>
      </c>
      <c r="I689" s="80">
        <f t="shared" si="243"/>
        <v>0</v>
      </c>
      <c r="J689" s="80">
        <f t="shared" si="244"/>
        <v>0</v>
      </c>
      <c r="K689" s="6">
        <f t="shared" si="252"/>
        <v>0</v>
      </c>
      <c r="L689" s="7">
        <v>0</v>
      </c>
      <c r="M689" s="7">
        <f t="shared" si="253"/>
        <v>0</v>
      </c>
      <c r="N689" s="7">
        <f t="shared" si="254"/>
        <v>0</v>
      </c>
      <c r="O689" s="7">
        <f t="shared" si="255"/>
        <v>0</v>
      </c>
      <c r="P689" s="7">
        <f t="shared" si="256"/>
        <v>0</v>
      </c>
      <c r="Q689" s="6">
        <f t="shared" si="258"/>
        <v>0</v>
      </c>
      <c r="R689" s="7">
        <f t="shared" si="259"/>
        <v>0</v>
      </c>
      <c r="S689" s="2">
        <f t="shared" si="245"/>
        <v>0</v>
      </c>
      <c r="T689" s="80">
        <f t="shared" si="246"/>
        <v>0</v>
      </c>
      <c r="U689" s="79">
        <f t="shared" si="247"/>
        <v>0</v>
      </c>
      <c r="V689" s="80">
        <f t="shared" si="248"/>
        <v>0</v>
      </c>
      <c r="W689" s="80">
        <f t="shared" si="249"/>
        <v>0</v>
      </c>
      <c r="X689">
        <f t="shared" si="260"/>
        <v>0</v>
      </c>
      <c r="Y689" s="35">
        <f t="shared" si="250"/>
        <v>0</v>
      </c>
      <c r="Z689" s="35">
        <f t="shared" si="261"/>
        <v>0</v>
      </c>
      <c r="AA689" s="42">
        <f t="shared" si="262"/>
        <v>0</v>
      </c>
      <c r="AB689" s="42">
        <f t="shared" si="263"/>
        <v>0</v>
      </c>
    </row>
    <row r="690" spans="2:28" x14ac:dyDescent="0.25">
      <c r="B690">
        <v>688</v>
      </c>
      <c r="C690" s="35">
        <f t="shared" si="257"/>
        <v>0</v>
      </c>
      <c r="D690" s="46">
        <f>IF(AB689&gt;0,ROUND(PMT(EvalSheet!$F$92/12,EvalSheet!$F$96*12,-C690),5),0)</f>
        <v>0</v>
      </c>
      <c r="E690" s="6">
        <f t="shared" si="251"/>
        <v>0</v>
      </c>
      <c r="F690" s="2">
        <f t="shared" si="240"/>
        <v>0</v>
      </c>
      <c r="G690" s="80">
        <f t="shared" si="241"/>
        <v>0</v>
      </c>
      <c r="H690" s="79">
        <f t="shared" si="242"/>
        <v>0</v>
      </c>
      <c r="I690" s="80">
        <f t="shared" si="243"/>
        <v>0</v>
      </c>
      <c r="J690" s="80">
        <f t="shared" si="244"/>
        <v>0</v>
      </c>
      <c r="K690" s="6">
        <f t="shared" si="252"/>
        <v>0</v>
      </c>
      <c r="L690" s="7">
        <v>0</v>
      </c>
      <c r="M690" s="7">
        <f t="shared" si="253"/>
        <v>0</v>
      </c>
      <c r="N690" s="7">
        <f t="shared" si="254"/>
        <v>0</v>
      </c>
      <c r="O690" s="7">
        <f t="shared" si="255"/>
        <v>0</v>
      </c>
      <c r="P690" s="7">
        <f t="shared" si="256"/>
        <v>0</v>
      </c>
      <c r="Q690" s="6">
        <f t="shared" si="258"/>
        <v>0</v>
      </c>
      <c r="R690" s="7">
        <f t="shared" si="259"/>
        <v>0</v>
      </c>
      <c r="S690" s="2">
        <f t="shared" si="245"/>
        <v>0</v>
      </c>
      <c r="T690" s="80">
        <f t="shared" si="246"/>
        <v>0</v>
      </c>
      <c r="U690" s="79">
        <f t="shared" si="247"/>
        <v>0</v>
      </c>
      <c r="V690" s="80">
        <f t="shared" si="248"/>
        <v>0</v>
      </c>
      <c r="W690" s="80">
        <f t="shared" si="249"/>
        <v>0</v>
      </c>
      <c r="X690">
        <f t="shared" si="260"/>
        <v>0</v>
      </c>
      <c r="Y690" s="35">
        <f t="shared" si="250"/>
        <v>0</v>
      </c>
      <c r="Z690" s="35">
        <f t="shared" si="261"/>
        <v>0</v>
      </c>
      <c r="AA690" s="42">
        <f t="shared" si="262"/>
        <v>0</v>
      </c>
      <c r="AB690" s="42">
        <f t="shared" si="263"/>
        <v>0</v>
      </c>
    </row>
    <row r="691" spans="2:28" x14ac:dyDescent="0.25">
      <c r="B691">
        <v>689</v>
      </c>
      <c r="C691" s="35">
        <f t="shared" si="257"/>
        <v>0</v>
      </c>
      <c r="D691" s="46">
        <f>IF(AB690&gt;0,ROUND(PMT(EvalSheet!$F$92/12,EvalSheet!$F$96*12,-C691),5),0)</f>
        <v>0</v>
      </c>
      <c r="E691" s="6">
        <f t="shared" si="251"/>
        <v>0</v>
      </c>
      <c r="F691" s="2">
        <f t="shared" si="240"/>
        <v>0</v>
      </c>
      <c r="G691" s="80">
        <f t="shared" si="241"/>
        <v>0</v>
      </c>
      <c r="H691" s="79">
        <f t="shared" si="242"/>
        <v>0</v>
      </c>
      <c r="I691" s="80">
        <f t="shared" si="243"/>
        <v>0</v>
      </c>
      <c r="J691" s="80">
        <f t="shared" si="244"/>
        <v>0</v>
      </c>
      <c r="K691" s="6">
        <f t="shared" si="252"/>
        <v>0</v>
      </c>
      <c r="L691" s="7">
        <v>0</v>
      </c>
      <c r="M691" s="7">
        <f t="shared" si="253"/>
        <v>0</v>
      </c>
      <c r="N691" s="7">
        <f t="shared" si="254"/>
        <v>0</v>
      </c>
      <c r="O691" s="7">
        <f t="shared" si="255"/>
        <v>0</v>
      </c>
      <c r="P691" s="7">
        <f t="shared" si="256"/>
        <v>0</v>
      </c>
      <c r="Q691" s="6">
        <f t="shared" si="258"/>
        <v>0</v>
      </c>
      <c r="R691" s="7">
        <f t="shared" si="259"/>
        <v>0</v>
      </c>
      <c r="S691" s="2">
        <f t="shared" si="245"/>
        <v>0</v>
      </c>
      <c r="T691" s="80">
        <f t="shared" si="246"/>
        <v>0</v>
      </c>
      <c r="U691" s="79">
        <f t="shared" si="247"/>
        <v>0</v>
      </c>
      <c r="V691" s="80">
        <f t="shared" si="248"/>
        <v>0</v>
      </c>
      <c r="W691" s="80">
        <f t="shared" si="249"/>
        <v>0</v>
      </c>
      <c r="X691">
        <f t="shared" si="260"/>
        <v>0</v>
      </c>
      <c r="Y691" s="35">
        <f t="shared" si="250"/>
        <v>0</v>
      </c>
      <c r="Z691" s="35">
        <f t="shared" si="261"/>
        <v>0</v>
      </c>
      <c r="AA691" s="42">
        <f t="shared" si="262"/>
        <v>0</v>
      </c>
      <c r="AB691" s="42">
        <f t="shared" si="263"/>
        <v>0</v>
      </c>
    </row>
    <row r="692" spans="2:28" x14ac:dyDescent="0.25">
      <c r="B692">
        <v>690</v>
      </c>
      <c r="C692" s="35">
        <f t="shared" si="257"/>
        <v>0</v>
      </c>
      <c r="D692" s="46">
        <f>IF(AB691&gt;0,ROUND(PMT(EvalSheet!$F$92/12,EvalSheet!$F$96*12,-C692),5),0)</f>
        <v>0</v>
      </c>
      <c r="E692" s="6">
        <f t="shared" si="251"/>
        <v>0</v>
      </c>
      <c r="F692" s="2">
        <f t="shared" si="240"/>
        <v>0</v>
      </c>
      <c r="G692" s="80">
        <f t="shared" si="241"/>
        <v>0</v>
      </c>
      <c r="H692" s="79">
        <f t="shared" si="242"/>
        <v>0</v>
      </c>
      <c r="I692" s="80">
        <f t="shared" si="243"/>
        <v>0</v>
      </c>
      <c r="J692" s="80">
        <f t="shared" si="244"/>
        <v>0</v>
      </c>
      <c r="K692" s="6">
        <f t="shared" si="252"/>
        <v>0</v>
      </c>
      <c r="L692" s="7">
        <v>0</v>
      </c>
      <c r="M692" s="7">
        <f t="shared" si="253"/>
        <v>0</v>
      </c>
      <c r="N692" s="7">
        <f t="shared" si="254"/>
        <v>0</v>
      </c>
      <c r="O692" s="7">
        <f t="shared" si="255"/>
        <v>0</v>
      </c>
      <c r="P692" s="7">
        <f t="shared" si="256"/>
        <v>0</v>
      </c>
      <c r="Q692" s="6">
        <f t="shared" si="258"/>
        <v>0</v>
      </c>
      <c r="R692" s="7">
        <f t="shared" si="259"/>
        <v>0</v>
      </c>
      <c r="S692" s="2">
        <f t="shared" si="245"/>
        <v>0</v>
      </c>
      <c r="T692" s="80">
        <f t="shared" si="246"/>
        <v>0</v>
      </c>
      <c r="U692" s="79">
        <f t="shared" si="247"/>
        <v>0</v>
      </c>
      <c r="V692" s="80">
        <f t="shared" si="248"/>
        <v>0</v>
      </c>
      <c r="W692" s="80">
        <f t="shared" si="249"/>
        <v>0</v>
      </c>
      <c r="X692">
        <f t="shared" si="260"/>
        <v>0</v>
      </c>
      <c r="Y692" s="35">
        <f t="shared" si="250"/>
        <v>0</v>
      </c>
      <c r="Z692" s="35">
        <f t="shared" si="261"/>
        <v>0</v>
      </c>
      <c r="AA692" s="42">
        <f t="shared" si="262"/>
        <v>0</v>
      </c>
      <c r="AB692" s="42">
        <f t="shared" si="263"/>
        <v>0</v>
      </c>
    </row>
    <row r="693" spans="2:28" x14ac:dyDescent="0.25">
      <c r="B693">
        <v>691</v>
      </c>
      <c r="C693" s="35">
        <f t="shared" si="257"/>
        <v>0</v>
      </c>
      <c r="D693" s="46">
        <f>IF(AB692&gt;0,ROUND(PMT(EvalSheet!$F$92/12,EvalSheet!$F$96*12,-C693),5),0)</f>
        <v>0</v>
      </c>
      <c r="E693" s="6">
        <f t="shared" si="251"/>
        <v>0</v>
      </c>
      <c r="F693" s="2">
        <f t="shared" si="240"/>
        <v>0</v>
      </c>
      <c r="G693" s="80">
        <f t="shared" si="241"/>
        <v>0</v>
      </c>
      <c r="H693" s="79">
        <f t="shared" si="242"/>
        <v>0</v>
      </c>
      <c r="I693" s="80">
        <f t="shared" si="243"/>
        <v>0</v>
      </c>
      <c r="J693" s="80">
        <f t="shared" si="244"/>
        <v>0</v>
      </c>
      <c r="K693" s="6">
        <f t="shared" si="252"/>
        <v>0</v>
      </c>
      <c r="L693" s="7">
        <v>0</v>
      </c>
      <c r="M693" s="7">
        <f t="shared" si="253"/>
        <v>0</v>
      </c>
      <c r="N693" s="7">
        <f t="shared" si="254"/>
        <v>0</v>
      </c>
      <c r="O693" s="7">
        <f t="shared" si="255"/>
        <v>0</v>
      </c>
      <c r="P693" s="7">
        <f t="shared" si="256"/>
        <v>0</v>
      </c>
      <c r="Q693" s="6">
        <f t="shared" si="258"/>
        <v>0</v>
      </c>
      <c r="R693" s="7">
        <f t="shared" si="259"/>
        <v>0</v>
      </c>
      <c r="S693" s="2">
        <f t="shared" si="245"/>
        <v>0</v>
      </c>
      <c r="T693" s="80">
        <f t="shared" si="246"/>
        <v>0</v>
      </c>
      <c r="U693" s="79">
        <f t="shared" si="247"/>
        <v>0</v>
      </c>
      <c r="V693" s="80">
        <f t="shared" si="248"/>
        <v>0</v>
      </c>
      <c r="W693" s="80">
        <f t="shared" si="249"/>
        <v>0</v>
      </c>
      <c r="X693">
        <f t="shared" si="260"/>
        <v>0</v>
      </c>
      <c r="Y693" s="35">
        <f t="shared" si="250"/>
        <v>0</v>
      </c>
      <c r="Z693" s="35">
        <f t="shared" si="261"/>
        <v>0</v>
      </c>
      <c r="AA693" s="42">
        <f t="shared" si="262"/>
        <v>0</v>
      </c>
      <c r="AB693" s="42">
        <f t="shared" si="263"/>
        <v>0</v>
      </c>
    </row>
    <row r="694" spans="2:28" x14ac:dyDescent="0.25">
      <c r="B694">
        <v>692</v>
      </c>
      <c r="C694" s="35">
        <f t="shared" si="257"/>
        <v>0</v>
      </c>
      <c r="D694" s="46">
        <f>IF(AB693&gt;0,ROUND(PMT(EvalSheet!$F$92/12,EvalSheet!$F$96*12,-C694),5),0)</f>
        <v>0</v>
      </c>
      <c r="E694" s="6">
        <f t="shared" si="251"/>
        <v>0</v>
      </c>
      <c r="F694" s="2">
        <f t="shared" si="240"/>
        <v>0</v>
      </c>
      <c r="G694" s="80">
        <f t="shared" si="241"/>
        <v>0</v>
      </c>
      <c r="H694" s="79">
        <f t="shared" si="242"/>
        <v>0</v>
      </c>
      <c r="I694" s="80">
        <f t="shared" si="243"/>
        <v>0</v>
      </c>
      <c r="J694" s="80">
        <f t="shared" si="244"/>
        <v>0</v>
      </c>
      <c r="K694" s="6">
        <f t="shared" si="252"/>
        <v>0</v>
      </c>
      <c r="L694" s="7">
        <v>0</v>
      </c>
      <c r="M694" s="7">
        <f t="shared" si="253"/>
        <v>0</v>
      </c>
      <c r="N694" s="7">
        <f t="shared" si="254"/>
        <v>0</v>
      </c>
      <c r="O694" s="7">
        <f t="shared" si="255"/>
        <v>0</v>
      </c>
      <c r="P694" s="7">
        <f t="shared" si="256"/>
        <v>0</v>
      </c>
      <c r="Q694" s="6">
        <f t="shared" si="258"/>
        <v>0</v>
      </c>
      <c r="R694" s="7">
        <f t="shared" si="259"/>
        <v>0</v>
      </c>
      <c r="S694" s="2">
        <f t="shared" si="245"/>
        <v>0</v>
      </c>
      <c r="T694" s="80">
        <f t="shared" si="246"/>
        <v>0</v>
      </c>
      <c r="U694" s="79">
        <f t="shared" si="247"/>
        <v>0</v>
      </c>
      <c r="V694" s="80">
        <f t="shared" si="248"/>
        <v>0</v>
      </c>
      <c r="W694" s="80">
        <f t="shared" si="249"/>
        <v>0</v>
      </c>
      <c r="X694">
        <f t="shared" si="260"/>
        <v>0</v>
      </c>
      <c r="Y694" s="35">
        <f t="shared" si="250"/>
        <v>0</v>
      </c>
      <c r="Z694" s="35">
        <f t="shared" si="261"/>
        <v>0</v>
      </c>
      <c r="AA694" s="42">
        <f t="shared" si="262"/>
        <v>0</v>
      </c>
      <c r="AB694" s="42">
        <f t="shared" si="263"/>
        <v>0</v>
      </c>
    </row>
    <row r="695" spans="2:28" x14ac:dyDescent="0.25">
      <c r="B695">
        <v>693</v>
      </c>
      <c r="C695" s="35">
        <f t="shared" si="257"/>
        <v>0</v>
      </c>
      <c r="D695" s="46">
        <f>IF(AB694&gt;0,ROUND(PMT(EvalSheet!$F$92/12,EvalSheet!$F$96*12,-C695),5),0)</f>
        <v>0</v>
      </c>
      <c r="E695" s="6">
        <f t="shared" si="251"/>
        <v>0</v>
      </c>
      <c r="F695" s="2">
        <f t="shared" si="240"/>
        <v>0</v>
      </c>
      <c r="G695" s="80">
        <f t="shared" si="241"/>
        <v>0</v>
      </c>
      <c r="H695" s="79">
        <f t="shared" si="242"/>
        <v>0</v>
      </c>
      <c r="I695" s="80">
        <f t="shared" si="243"/>
        <v>0</v>
      </c>
      <c r="J695" s="80">
        <f t="shared" si="244"/>
        <v>0</v>
      </c>
      <c r="K695" s="6">
        <f t="shared" si="252"/>
        <v>0</v>
      </c>
      <c r="L695" s="7">
        <v>0</v>
      </c>
      <c r="M695" s="7">
        <f t="shared" si="253"/>
        <v>0</v>
      </c>
      <c r="N695" s="7">
        <f t="shared" si="254"/>
        <v>0</v>
      </c>
      <c r="O695" s="7">
        <f t="shared" si="255"/>
        <v>0</v>
      </c>
      <c r="P695" s="7">
        <f t="shared" si="256"/>
        <v>0</v>
      </c>
      <c r="Q695" s="6">
        <f t="shared" si="258"/>
        <v>0</v>
      </c>
      <c r="R695" s="7">
        <f t="shared" si="259"/>
        <v>0</v>
      </c>
      <c r="S695" s="2">
        <f t="shared" si="245"/>
        <v>0</v>
      </c>
      <c r="T695" s="80">
        <f t="shared" si="246"/>
        <v>0</v>
      </c>
      <c r="U695" s="79">
        <f t="shared" si="247"/>
        <v>0</v>
      </c>
      <c r="V695" s="80">
        <f t="shared" si="248"/>
        <v>0</v>
      </c>
      <c r="W695" s="80">
        <f t="shared" si="249"/>
        <v>0</v>
      </c>
      <c r="X695">
        <f t="shared" si="260"/>
        <v>0</v>
      </c>
      <c r="Y695" s="35">
        <f t="shared" si="250"/>
        <v>0</v>
      </c>
      <c r="Z695" s="35">
        <f t="shared" si="261"/>
        <v>0</v>
      </c>
      <c r="AA695" s="42">
        <f t="shared" si="262"/>
        <v>0</v>
      </c>
      <c r="AB695" s="42">
        <f t="shared" si="263"/>
        <v>0</v>
      </c>
    </row>
    <row r="696" spans="2:28" x14ac:dyDescent="0.25">
      <c r="B696">
        <v>694</v>
      </c>
      <c r="C696" s="35">
        <f t="shared" si="257"/>
        <v>0</v>
      </c>
      <c r="D696" s="46">
        <f>IF(AB695&gt;0,ROUND(PMT(EvalSheet!$F$92/12,EvalSheet!$F$96*12,-C696),5),0)</f>
        <v>0</v>
      </c>
      <c r="E696" s="6">
        <f t="shared" si="251"/>
        <v>0</v>
      </c>
      <c r="F696" s="2">
        <f t="shared" si="240"/>
        <v>0</v>
      </c>
      <c r="G696" s="80">
        <f t="shared" si="241"/>
        <v>0</v>
      </c>
      <c r="H696" s="79">
        <f t="shared" si="242"/>
        <v>0</v>
      </c>
      <c r="I696" s="80">
        <f t="shared" si="243"/>
        <v>0</v>
      </c>
      <c r="J696" s="80">
        <f t="shared" si="244"/>
        <v>0</v>
      </c>
      <c r="K696" s="6">
        <f t="shared" si="252"/>
        <v>0</v>
      </c>
      <c r="L696" s="7">
        <v>0</v>
      </c>
      <c r="M696" s="7">
        <f t="shared" si="253"/>
        <v>0</v>
      </c>
      <c r="N696" s="7">
        <f t="shared" si="254"/>
        <v>0</v>
      </c>
      <c r="O696" s="7">
        <f t="shared" si="255"/>
        <v>0</v>
      </c>
      <c r="P696" s="7">
        <f t="shared" si="256"/>
        <v>0</v>
      </c>
      <c r="Q696" s="6">
        <f t="shared" si="258"/>
        <v>0</v>
      </c>
      <c r="R696" s="7">
        <f t="shared" si="259"/>
        <v>0</v>
      </c>
      <c r="S696" s="2">
        <f t="shared" si="245"/>
        <v>0</v>
      </c>
      <c r="T696" s="80">
        <f t="shared" si="246"/>
        <v>0</v>
      </c>
      <c r="U696" s="79">
        <f t="shared" si="247"/>
        <v>0</v>
      </c>
      <c r="V696" s="80">
        <f t="shared" si="248"/>
        <v>0</v>
      </c>
      <c r="W696" s="80">
        <f t="shared" si="249"/>
        <v>0</v>
      </c>
      <c r="X696">
        <f t="shared" si="260"/>
        <v>0</v>
      </c>
      <c r="Y696" s="35">
        <f t="shared" si="250"/>
        <v>0</v>
      </c>
      <c r="Z696" s="35">
        <f t="shared" si="261"/>
        <v>0</v>
      </c>
      <c r="AA696" s="42">
        <f t="shared" si="262"/>
        <v>0</v>
      </c>
      <c r="AB696" s="42">
        <f t="shared" si="263"/>
        <v>0</v>
      </c>
    </row>
    <row r="697" spans="2:28" x14ac:dyDescent="0.25">
      <c r="B697">
        <v>695</v>
      </c>
      <c r="C697" s="35">
        <f t="shared" si="257"/>
        <v>0</v>
      </c>
      <c r="D697" s="46">
        <f>IF(AB696&gt;0,ROUND(PMT(EvalSheet!$F$92/12,EvalSheet!$F$96*12,-C697),5),0)</f>
        <v>0</v>
      </c>
      <c r="E697" s="6">
        <f t="shared" si="251"/>
        <v>0</v>
      </c>
      <c r="F697" s="2">
        <f t="shared" si="240"/>
        <v>0</v>
      </c>
      <c r="G697" s="80">
        <f t="shared" si="241"/>
        <v>0</v>
      </c>
      <c r="H697" s="79">
        <f t="shared" si="242"/>
        <v>0</v>
      </c>
      <c r="I697" s="80">
        <f t="shared" si="243"/>
        <v>0</v>
      </c>
      <c r="J697" s="80">
        <f t="shared" si="244"/>
        <v>0</v>
      </c>
      <c r="K697" s="6">
        <f t="shared" si="252"/>
        <v>0</v>
      </c>
      <c r="L697" s="7">
        <v>0</v>
      </c>
      <c r="M697" s="7">
        <f t="shared" si="253"/>
        <v>0</v>
      </c>
      <c r="N697" s="7">
        <f t="shared" si="254"/>
        <v>0</v>
      </c>
      <c r="O697" s="7">
        <f t="shared" si="255"/>
        <v>0</v>
      </c>
      <c r="P697" s="7">
        <f t="shared" si="256"/>
        <v>0</v>
      </c>
      <c r="Q697" s="6">
        <f t="shared" si="258"/>
        <v>0</v>
      </c>
      <c r="R697" s="7">
        <f t="shared" si="259"/>
        <v>0</v>
      </c>
      <c r="S697" s="2">
        <f t="shared" si="245"/>
        <v>0</v>
      </c>
      <c r="T697" s="80">
        <f t="shared" si="246"/>
        <v>0</v>
      </c>
      <c r="U697" s="79">
        <f t="shared" si="247"/>
        <v>0</v>
      </c>
      <c r="V697" s="80">
        <f t="shared" si="248"/>
        <v>0</v>
      </c>
      <c r="W697" s="80">
        <f t="shared" si="249"/>
        <v>0</v>
      </c>
      <c r="X697">
        <f t="shared" si="260"/>
        <v>0</v>
      </c>
      <c r="Y697" s="35">
        <f t="shared" si="250"/>
        <v>0</v>
      </c>
      <c r="Z697" s="35">
        <f t="shared" si="261"/>
        <v>0</v>
      </c>
      <c r="AA697" s="42">
        <f t="shared" si="262"/>
        <v>0</v>
      </c>
      <c r="AB697" s="42">
        <f t="shared" si="263"/>
        <v>0</v>
      </c>
    </row>
    <row r="698" spans="2:28" x14ac:dyDescent="0.25">
      <c r="B698">
        <v>696</v>
      </c>
      <c r="C698" s="35">
        <f t="shared" si="257"/>
        <v>0</v>
      </c>
      <c r="D698" s="46">
        <f>IF(AB697&gt;0,ROUND(PMT(EvalSheet!$F$92/12,EvalSheet!$F$96*12,-C698),5),0)</f>
        <v>0</v>
      </c>
      <c r="E698" s="6">
        <f t="shared" si="251"/>
        <v>0</v>
      </c>
      <c r="F698" s="2">
        <f t="shared" si="240"/>
        <v>0</v>
      </c>
      <c r="G698" s="80">
        <f t="shared" si="241"/>
        <v>0</v>
      </c>
      <c r="H698" s="79">
        <f t="shared" si="242"/>
        <v>0</v>
      </c>
      <c r="I698" s="80">
        <f t="shared" si="243"/>
        <v>0</v>
      </c>
      <c r="J698" s="80">
        <f t="shared" si="244"/>
        <v>0</v>
      </c>
      <c r="K698" s="6">
        <f t="shared" si="252"/>
        <v>0</v>
      </c>
      <c r="L698" s="7">
        <v>0</v>
      </c>
      <c r="M698" s="7">
        <f t="shared" si="253"/>
        <v>0</v>
      </c>
      <c r="N698" s="7">
        <f t="shared" si="254"/>
        <v>0</v>
      </c>
      <c r="O698" s="7">
        <f t="shared" si="255"/>
        <v>0</v>
      </c>
      <c r="P698" s="7">
        <f t="shared" si="256"/>
        <v>0</v>
      </c>
      <c r="Q698" s="6">
        <f t="shared" si="258"/>
        <v>0</v>
      </c>
      <c r="R698" s="7">
        <f t="shared" si="259"/>
        <v>0</v>
      </c>
      <c r="S698" s="2">
        <f t="shared" si="245"/>
        <v>0</v>
      </c>
      <c r="T698" s="80">
        <f t="shared" si="246"/>
        <v>0</v>
      </c>
      <c r="U698" s="79">
        <f t="shared" si="247"/>
        <v>0</v>
      </c>
      <c r="V698" s="80">
        <f t="shared" si="248"/>
        <v>0</v>
      </c>
      <c r="W698" s="80">
        <f t="shared" si="249"/>
        <v>0</v>
      </c>
      <c r="X698">
        <f t="shared" si="260"/>
        <v>0</v>
      </c>
      <c r="Y698" s="35">
        <f t="shared" si="250"/>
        <v>0</v>
      </c>
      <c r="Z698" s="35">
        <f t="shared" si="261"/>
        <v>0</v>
      </c>
      <c r="AA698" s="42">
        <f t="shared" si="262"/>
        <v>0</v>
      </c>
      <c r="AB698" s="42">
        <f t="shared" si="263"/>
        <v>0</v>
      </c>
    </row>
    <row r="699" spans="2:28" x14ac:dyDescent="0.25">
      <c r="B699">
        <v>697</v>
      </c>
      <c r="C699" s="35">
        <f t="shared" si="257"/>
        <v>0</v>
      </c>
      <c r="D699" s="46">
        <f>IF(AB698&gt;0,ROUND(PMT(EvalSheet!$F$92/12,EvalSheet!$F$96*12,-C699),5),0)</f>
        <v>0</v>
      </c>
      <c r="E699" s="6">
        <f t="shared" si="251"/>
        <v>0</v>
      </c>
      <c r="F699" s="2">
        <f t="shared" si="240"/>
        <v>0</v>
      </c>
      <c r="G699" s="80">
        <f t="shared" si="241"/>
        <v>0</v>
      </c>
      <c r="H699" s="79">
        <f t="shared" si="242"/>
        <v>0</v>
      </c>
      <c r="I699" s="80">
        <f t="shared" si="243"/>
        <v>0</v>
      </c>
      <c r="J699" s="80">
        <f t="shared" si="244"/>
        <v>0</v>
      </c>
      <c r="K699" s="6">
        <f t="shared" si="252"/>
        <v>0</v>
      </c>
      <c r="L699" s="7">
        <v>0</v>
      </c>
      <c r="M699" s="7">
        <f t="shared" si="253"/>
        <v>0</v>
      </c>
      <c r="N699" s="7">
        <f t="shared" si="254"/>
        <v>0</v>
      </c>
      <c r="O699" s="7">
        <f t="shared" si="255"/>
        <v>0</v>
      </c>
      <c r="P699" s="7">
        <f t="shared" si="256"/>
        <v>0</v>
      </c>
      <c r="Q699" s="6">
        <f t="shared" si="258"/>
        <v>0</v>
      </c>
      <c r="R699" s="7">
        <f t="shared" si="259"/>
        <v>0</v>
      </c>
      <c r="S699" s="2">
        <f t="shared" si="245"/>
        <v>0</v>
      </c>
      <c r="T699" s="80">
        <f t="shared" si="246"/>
        <v>0</v>
      </c>
      <c r="U699" s="79">
        <f t="shared" si="247"/>
        <v>0</v>
      </c>
      <c r="V699" s="80">
        <f t="shared" si="248"/>
        <v>0</v>
      </c>
      <c r="W699" s="80">
        <f t="shared" si="249"/>
        <v>0</v>
      </c>
      <c r="X699">
        <f t="shared" si="260"/>
        <v>0</v>
      </c>
      <c r="Y699" s="35">
        <f t="shared" si="250"/>
        <v>0</v>
      </c>
      <c r="Z699" s="35">
        <f t="shared" si="261"/>
        <v>0</v>
      </c>
      <c r="AA699" s="42">
        <f t="shared" si="262"/>
        <v>0</v>
      </c>
      <c r="AB699" s="42">
        <f t="shared" si="263"/>
        <v>0</v>
      </c>
    </row>
    <row r="700" spans="2:28" x14ac:dyDescent="0.25">
      <c r="B700">
        <v>698</v>
      </c>
      <c r="C700" s="35">
        <f t="shared" si="257"/>
        <v>0</v>
      </c>
      <c r="D700" s="46">
        <f>IF(AB699&gt;0,ROUND(PMT(EvalSheet!$F$92/12,EvalSheet!$F$96*12,-C700),5),0)</f>
        <v>0</v>
      </c>
      <c r="E700" s="6">
        <f t="shared" si="251"/>
        <v>0</v>
      </c>
      <c r="F700" s="2">
        <f t="shared" si="240"/>
        <v>0</v>
      </c>
      <c r="G700" s="80">
        <f t="shared" si="241"/>
        <v>0</v>
      </c>
      <c r="H700" s="79">
        <f t="shared" si="242"/>
        <v>0</v>
      </c>
      <c r="I700" s="80">
        <f t="shared" si="243"/>
        <v>0</v>
      </c>
      <c r="J700" s="80">
        <f t="shared" si="244"/>
        <v>0</v>
      </c>
      <c r="K700" s="6">
        <f t="shared" si="252"/>
        <v>0</v>
      </c>
      <c r="L700" s="7">
        <v>0</v>
      </c>
      <c r="M700" s="7">
        <f t="shared" si="253"/>
        <v>0</v>
      </c>
      <c r="N700" s="7">
        <f t="shared" si="254"/>
        <v>0</v>
      </c>
      <c r="O700" s="7">
        <f t="shared" si="255"/>
        <v>0</v>
      </c>
      <c r="P700" s="7">
        <f t="shared" si="256"/>
        <v>0</v>
      </c>
      <c r="Q700" s="6">
        <f t="shared" si="258"/>
        <v>0</v>
      </c>
      <c r="R700" s="7">
        <f t="shared" si="259"/>
        <v>0</v>
      </c>
      <c r="S700" s="2">
        <f t="shared" si="245"/>
        <v>0</v>
      </c>
      <c r="T700" s="80">
        <f t="shared" si="246"/>
        <v>0</v>
      </c>
      <c r="U700" s="79">
        <f t="shared" si="247"/>
        <v>0</v>
      </c>
      <c r="V700" s="80">
        <f t="shared" si="248"/>
        <v>0</v>
      </c>
      <c r="W700" s="80">
        <f t="shared" si="249"/>
        <v>0</v>
      </c>
      <c r="X700">
        <f t="shared" si="260"/>
        <v>0</v>
      </c>
      <c r="Y700" s="35">
        <f t="shared" si="250"/>
        <v>0</v>
      </c>
      <c r="Z700" s="35">
        <f t="shared" si="261"/>
        <v>0</v>
      </c>
      <c r="AA700" s="42">
        <f t="shared" si="262"/>
        <v>0</v>
      </c>
      <c r="AB700" s="42">
        <f t="shared" si="263"/>
        <v>0</v>
      </c>
    </row>
    <row r="701" spans="2:28" x14ac:dyDescent="0.25">
      <c r="B701">
        <v>699</v>
      </c>
      <c r="C701" s="35">
        <f t="shared" si="257"/>
        <v>0</v>
      </c>
      <c r="D701" s="46">
        <f>IF(AB700&gt;0,ROUND(PMT(EvalSheet!$F$92/12,EvalSheet!$F$96*12,-C701),5),0)</f>
        <v>0</v>
      </c>
      <c r="E701" s="6">
        <f t="shared" si="251"/>
        <v>0</v>
      </c>
      <c r="F701" s="2">
        <f t="shared" si="240"/>
        <v>0</v>
      </c>
      <c r="G701" s="80">
        <f t="shared" si="241"/>
        <v>0</v>
      </c>
      <c r="H701" s="79">
        <f t="shared" si="242"/>
        <v>0</v>
      </c>
      <c r="I701" s="80">
        <f t="shared" si="243"/>
        <v>0</v>
      </c>
      <c r="J701" s="80">
        <f t="shared" si="244"/>
        <v>0</v>
      </c>
      <c r="K701" s="6">
        <f t="shared" si="252"/>
        <v>0</v>
      </c>
      <c r="L701" s="7">
        <v>0</v>
      </c>
      <c r="M701" s="7">
        <f t="shared" si="253"/>
        <v>0</v>
      </c>
      <c r="N701" s="7">
        <f t="shared" si="254"/>
        <v>0</v>
      </c>
      <c r="O701" s="7">
        <f t="shared" si="255"/>
        <v>0</v>
      </c>
      <c r="P701" s="7">
        <f t="shared" si="256"/>
        <v>0</v>
      </c>
      <c r="Q701" s="6">
        <f t="shared" si="258"/>
        <v>0</v>
      </c>
      <c r="R701" s="7">
        <f t="shared" si="259"/>
        <v>0</v>
      </c>
      <c r="S701" s="2">
        <f t="shared" si="245"/>
        <v>0</v>
      </c>
      <c r="T701" s="80">
        <f t="shared" si="246"/>
        <v>0</v>
      </c>
      <c r="U701" s="79">
        <f t="shared" si="247"/>
        <v>0</v>
      </c>
      <c r="V701" s="80">
        <f t="shared" si="248"/>
        <v>0</v>
      </c>
      <c r="W701" s="80">
        <f t="shared" si="249"/>
        <v>0</v>
      </c>
      <c r="X701">
        <f t="shared" si="260"/>
        <v>0</v>
      </c>
      <c r="Y701" s="35">
        <f t="shared" si="250"/>
        <v>0</v>
      </c>
      <c r="Z701" s="35">
        <f t="shared" si="261"/>
        <v>0</v>
      </c>
      <c r="AA701" s="42">
        <f t="shared" si="262"/>
        <v>0</v>
      </c>
      <c r="AB701" s="42">
        <f t="shared" si="263"/>
        <v>0</v>
      </c>
    </row>
    <row r="702" spans="2:28" x14ac:dyDescent="0.25">
      <c r="B702">
        <v>700</v>
      </c>
      <c r="C702" s="35">
        <f t="shared" si="257"/>
        <v>0</v>
      </c>
      <c r="D702" s="46">
        <f>IF(AB701&gt;0,ROUND(PMT(EvalSheet!$F$92/12,EvalSheet!$F$96*12,-C702),5),0)</f>
        <v>0</v>
      </c>
      <c r="E702" s="6">
        <f t="shared" si="251"/>
        <v>0</v>
      </c>
      <c r="F702" s="2">
        <f t="shared" si="240"/>
        <v>0</v>
      </c>
      <c r="G702" s="80">
        <f t="shared" si="241"/>
        <v>0</v>
      </c>
      <c r="H702" s="79">
        <f t="shared" si="242"/>
        <v>0</v>
      </c>
      <c r="I702" s="80">
        <f t="shared" si="243"/>
        <v>0</v>
      </c>
      <c r="J702" s="80">
        <f t="shared" si="244"/>
        <v>0</v>
      </c>
      <c r="K702" s="6">
        <f t="shared" si="252"/>
        <v>0</v>
      </c>
      <c r="L702" s="7">
        <v>0</v>
      </c>
      <c r="M702" s="7">
        <f t="shared" si="253"/>
        <v>0</v>
      </c>
      <c r="N702" s="7">
        <f t="shared" si="254"/>
        <v>0</v>
      </c>
      <c r="O702" s="7">
        <f t="shared" si="255"/>
        <v>0</v>
      </c>
      <c r="P702" s="7">
        <f t="shared" si="256"/>
        <v>0</v>
      </c>
      <c r="Q702" s="6">
        <f t="shared" si="258"/>
        <v>0</v>
      </c>
      <c r="R702" s="7">
        <f t="shared" si="259"/>
        <v>0</v>
      </c>
      <c r="S702" s="2">
        <f t="shared" si="245"/>
        <v>0</v>
      </c>
      <c r="T702" s="80">
        <f t="shared" si="246"/>
        <v>0</v>
      </c>
      <c r="U702" s="79">
        <f t="shared" si="247"/>
        <v>0</v>
      </c>
      <c r="V702" s="80">
        <f t="shared" si="248"/>
        <v>0</v>
      </c>
      <c r="W702" s="80">
        <f t="shared" si="249"/>
        <v>0</v>
      </c>
      <c r="X702">
        <f t="shared" si="260"/>
        <v>0</v>
      </c>
      <c r="Y702" s="35">
        <f t="shared" si="250"/>
        <v>0</v>
      </c>
      <c r="Z702" s="35">
        <f t="shared" si="261"/>
        <v>0</v>
      </c>
      <c r="AA702" s="42">
        <f t="shared" si="262"/>
        <v>0</v>
      </c>
      <c r="AB702" s="42">
        <f t="shared" si="263"/>
        <v>0</v>
      </c>
    </row>
    <row r="703" spans="2:28" x14ac:dyDescent="0.25">
      <c r="B703">
        <v>701</v>
      </c>
      <c r="C703" s="35">
        <f t="shared" si="257"/>
        <v>0</v>
      </c>
      <c r="D703" s="46">
        <f>IF(AB702&gt;0,ROUND(PMT(EvalSheet!$F$92/12,EvalSheet!$F$96*12,-C703),5),0)</f>
        <v>0</v>
      </c>
      <c r="E703" s="6">
        <f t="shared" si="251"/>
        <v>0</v>
      </c>
      <c r="F703" s="2">
        <f t="shared" si="240"/>
        <v>0</v>
      </c>
      <c r="G703" s="80">
        <f t="shared" si="241"/>
        <v>0</v>
      </c>
      <c r="H703" s="79">
        <f t="shared" si="242"/>
        <v>0</v>
      </c>
      <c r="I703" s="80">
        <f t="shared" si="243"/>
        <v>0</v>
      </c>
      <c r="J703" s="80">
        <f t="shared" si="244"/>
        <v>0</v>
      </c>
      <c r="K703" s="6">
        <f t="shared" si="252"/>
        <v>0</v>
      </c>
      <c r="L703" s="7">
        <v>0</v>
      </c>
      <c r="M703" s="7">
        <f t="shared" si="253"/>
        <v>0</v>
      </c>
      <c r="N703" s="7">
        <f t="shared" si="254"/>
        <v>0</v>
      </c>
      <c r="O703" s="7">
        <f t="shared" si="255"/>
        <v>0</v>
      </c>
      <c r="P703" s="7">
        <f t="shared" si="256"/>
        <v>0</v>
      </c>
      <c r="Q703" s="6">
        <f t="shared" si="258"/>
        <v>0</v>
      </c>
      <c r="R703" s="7">
        <f t="shared" si="259"/>
        <v>0</v>
      </c>
      <c r="S703" s="2">
        <f t="shared" si="245"/>
        <v>0</v>
      </c>
      <c r="T703" s="80">
        <f t="shared" si="246"/>
        <v>0</v>
      </c>
      <c r="U703" s="79">
        <f t="shared" si="247"/>
        <v>0</v>
      </c>
      <c r="V703" s="80">
        <f t="shared" si="248"/>
        <v>0</v>
      </c>
      <c r="W703" s="80">
        <f t="shared" si="249"/>
        <v>0</v>
      </c>
      <c r="X703">
        <f t="shared" si="260"/>
        <v>0</v>
      </c>
      <c r="Y703" s="35">
        <f t="shared" si="250"/>
        <v>0</v>
      </c>
      <c r="Z703" s="35">
        <f t="shared" si="261"/>
        <v>0</v>
      </c>
      <c r="AA703" s="42">
        <f t="shared" si="262"/>
        <v>0</v>
      </c>
      <c r="AB703" s="42">
        <f t="shared" si="263"/>
        <v>0</v>
      </c>
    </row>
    <row r="704" spans="2:28" x14ac:dyDescent="0.25">
      <c r="B704">
        <v>702</v>
      </c>
      <c r="C704" s="35">
        <f t="shared" si="257"/>
        <v>0</v>
      </c>
      <c r="D704" s="46">
        <f>IF(AB703&gt;0,ROUND(PMT(EvalSheet!$F$92/12,EvalSheet!$F$96*12,-C704),5),0)</f>
        <v>0</v>
      </c>
      <c r="E704" s="6">
        <f t="shared" si="251"/>
        <v>0</v>
      </c>
      <c r="F704" s="2">
        <f t="shared" si="240"/>
        <v>0</v>
      </c>
      <c r="G704" s="80">
        <f t="shared" si="241"/>
        <v>0</v>
      </c>
      <c r="H704" s="79">
        <f t="shared" si="242"/>
        <v>0</v>
      </c>
      <c r="I704" s="80">
        <f t="shared" si="243"/>
        <v>0</v>
      </c>
      <c r="J704" s="80">
        <f t="shared" si="244"/>
        <v>0</v>
      </c>
      <c r="K704" s="6">
        <f t="shared" si="252"/>
        <v>0</v>
      </c>
      <c r="L704" s="7">
        <v>0</v>
      </c>
      <c r="M704" s="7">
        <f t="shared" si="253"/>
        <v>0</v>
      </c>
      <c r="N704" s="7">
        <f t="shared" si="254"/>
        <v>0</v>
      </c>
      <c r="O704" s="7">
        <f t="shared" si="255"/>
        <v>0</v>
      </c>
      <c r="P704" s="7">
        <f t="shared" si="256"/>
        <v>0</v>
      </c>
      <c r="Q704" s="6">
        <f t="shared" si="258"/>
        <v>0</v>
      </c>
      <c r="R704" s="7">
        <f t="shared" si="259"/>
        <v>0</v>
      </c>
      <c r="S704" s="2">
        <f t="shared" si="245"/>
        <v>0</v>
      </c>
      <c r="T704" s="80">
        <f t="shared" si="246"/>
        <v>0</v>
      </c>
      <c r="U704" s="79">
        <f t="shared" si="247"/>
        <v>0</v>
      </c>
      <c r="V704" s="80">
        <f t="shared" si="248"/>
        <v>0</v>
      </c>
      <c r="W704" s="80">
        <f t="shared" si="249"/>
        <v>0</v>
      </c>
      <c r="X704">
        <f t="shared" si="260"/>
        <v>0</v>
      </c>
      <c r="Y704" s="35">
        <f t="shared" si="250"/>
        <v>0</v>
      </c>
      <c r="Z704" s="35">
        <f t="shared" si="261"/>
        <v>0</v>
      </c>
      <c r="AA704" s="42">
        <f t="shared" si="262"/>
        <v>0</v>
      </c>
      <c r="AB704" s="42">
        <f t="shared" si="263"/>
        <v>0</v>
      </c>
    </row>
    <row r="705" spans="2:28" x14ac:dyDescent="0.25">
      <c r="B705">
        <v>703</v>
      </c>
      <c r="C705" s="35">
        <f t="shared" si="257"/>
        <v>0</v>
      </c>
      <c r="D705" s="46">
        <f>IF(AB704&gt;0,ROUND(PMT(EvalSheet!$F$92/12,EvalSheet!$F$96*12,-C705),5),0)</f>
        <v>0</v>
      </c>
      <c r="E705" s="6">
        <f t="shared" si="251"/>
        <v>0</v>
      </c>
      <c r="F705" s="2">
        <f t="shared" si="240"/>
        <v>0</v>
      </c>
      <c r="G705" s="80">
        <f t="shared" si="241"/>
        <v>0</v>
      </c>
      <c r="H705" s="79">
        <f t="shared" si="242"/>
        <v>0</v>
      </c>
      <c r="I705" s="80">
        <f t="shared" si="243"/>
        <v>0</v>
      </c>
      <c r="J705" s="80">
        <f t="shared" si="244"/>
        <v>0</v>
      </c>
      <c r="K705" s="6">
        <f t="shared" si="252"/>
        <v>0</v>
      </c>
      <c r="L705" s="7">
        <v>0</v>
      </c>
      <c r="M705" s="7">
        <f t="shared" si="253"/>
        <v>0</v>
      </c>
      <c r="N705" s="7">
        <f t="shared" si="254"/>
        <v>0</v>
      </c>
      <c r="O705" s="7">
        <f t="shared" si="255"/>
        <v>0</v>
      </c>
      <c r="P705" s="7">
        <f t="shared" si="256"/>
        <v>0</v>
      </c>
      <c r="Q705" s="6">
        <f t="shared" si="258"/>
        <v>0</v>
      </c>
      <c r="R705" s="7">
        <f t="shared" si="259"/>
        <v>0</v>
      </c>
      <c r="S705" s="2">
        <f t="shared" si="245"/>
        <v>0</v>
      </c>
      <c r="T705" s="80">
        <f t="shared" si="246"/>
        <v>0</v>
      </c>
      <c r="U705" s="79">
        <f t="shared" si="247"/>
        <v>0</v>
      </c>
      <c r="V705" s="80">
        <f t="shared" si="248"/>
        <v>0</v>
      </c>
      <c r="W705" s="80">
        <f t="shared" si="249"/>
        <v>0</v>
      </c>
      <c r="X705">
        <f t="shared" si="260"/>
        <v>0</v>
      </c>
      <c r="Y705" s="35">
        <f t="shared" si="250"/>
        <v>0</v>
      </c>
      <c r="Z705" s="35">
        <f t="shared" si="261"/>
        <v>0</v>
      </c>
      <c r="AA705" s="42">
        <f t="shared" si="262"/>
        <v>0</v>
      </c>
      <c r="AB705" s="42">
        <f t="shared" si="263"/>
        <v>0</v>
      </c>
    </row>
    <row r="706" spans="2:28" x14ac:dyDescent="0.25">
      <c r="B706">
        <v>704</v>
      </c>
      <c r="C706" s="35">
        <f t="shared" si="257"/>
        <v>0</v>
      </c>
      <c r="D706" s="46">
        <f>IF(AB705&gt;0,ROUND(PMT(EvalSheet!$F$92/12,EvalSheet!$F$96*12,-C706),5),0)</f>
        <v>0</v>
      </c>
      <c r="E706" s="6">
        <f t="shared" si="251"/>
        <v>0</v>
      </c>
      <c r="F706" s="2">
        <f t="shared" si="240"/>
        <v>0</v>
      </c>
      <c r="G706" s="80">
        <f t="shared" si="241"/>
        <v>0</v>
      </c>
      <c r="H706" s="79">
        <f t="shared" si="242"/>
        <v>0</v>
      </c>
      <c r="I706" s="80">
        <f t="shared" si="243"/>
        <v>0</v>
      </c>
      <c r="J706" s="80">
        <f t="shared" si="244"/>
        <v>0</v>
      </c>
      <c r="K706" s="6">
        <f t="shared" si="252"/>
        <v>0</v>
      </c>
      <c r="L706" s="7">
        <v>0</v>
      </c>
      <c r="M706" s="7">
        <f t="shared" si="253"/>
        <v>0</v>
      </c>
      <c r="N706" s="7">
        <f t="shared" si="254"/>
        <v>0</v>
      </c>
      <c r="O706" s="7">
        <f t="shared" si="255"/>
        <v>0</v>
      </c>
      <c r="P706" s="7">
        <f t="shared" si="256"/>
        <v>0</v>
      </c>
      <c r="Q706" s="6">
        <f t="shared" si="258"/>
        <v>0</v>
      </c>
      <c r="R706" s="7">
        <f t="shared" si="259"/>
        <v>0</v>
      </c>
      <c r="S706" s="2">
        <f t="shared" si="245"/>
        <v>0</v>
      </c>
      <c r="T706" s="80">
        <f t="shared" si="246"/>
        <v>0</v>
      </c>
      <c r="U706" s="79">
        <f t="shared" si="247"/>
        <v>0</v>
      </c>
      <c r="V706" s="80">
        <f t="shared" si="248"/>
        <v>0</v>
      </c>
      <c r="W706" s="80">
        <f t="shared" si="249"/>
        <v>0</v>
      </c>
      <c r="X706">
        <f t="shared" si="260"/>
        <v>0</v>
      </c>
      <c r="Y706" s="35">
        <f t="shared" si="250"/>
        <v>0</v>
      </c>
      <c r="Z706" s="35">
        <f t="shared" si="261"/>
        <v>0</v>
      </c>
      <c r="AA706" s="42">
        <f t="shared" si="262"/>
        <v>0</v>
      </c>
      <c r="AB706" s="42">
        <f t="shared" si="263"/>
        <v>0</v>
      </c>
    </row>
    <row r="707" spans="2:28" x14ac:dyDescent="0.25">
      <c r="B707">
        <v>705</v>
      </c>
      <c r="C707" s="35">
        <f t="shared" si="257"/>
        <v>0</v>
      </c>
      <c r="D707" s="46">
        <f>IF(AB706&gt;0,ROUND(PMT(EvalSheet!$F$92/12,EvalSheet!$F$96*12,-C707),5),0)</f>
        <v>0</v>
      </c>
      <c r="E707" s="6">
        <f t="shared" si="251"/>
        <v>0</v>
      </c>
      <c r="F707" s="2">
        <f t="shared" ref="F707:F770" si="264">INT(E707)</f>
        <v>0</v>
      </c>
      <c r="G707" s="80">
        <f t="shared" ref="G707:G770" si="265">INT((E707-F707)*10)/10</f>
        <v>0</v>
      </c>
      <c r="H707" s="79">
        <f t="shared" ref="H707:H770" si="266">E707-F707-G707</f>
        <v>0</v>
      </c>
      <c r="I707" s="80">
        <f t="shared" ref="I707:I770" si="267">IF(OR(H707=0.05,H707=0),H707,IF(AND(H707&gt;0.051,H707&lt;0.1),0.1,IF(AND(H707&gt;0.001,H707&lt;0.05),0.05,H707)))</f>
        <v>0</v>
      </c>
      <c r="J707" s="80">
        <f t="shared" ref="J707:J770" si="268">F707+G707+I707</f>
        <v>0</v>
      </c>
      <c r="K707" s="6">
        <f t="shared" si="252"/>
        <v>0</v>
      </c>
      <c r="L707" s="7">
        <v>0</v>
      </c>
      <c r="M707" s="7">
        <f t="shared" si="253"/>
        <v>0</v>
      </c>
      <c r="N707" s="7">
        <f t="shared" si="254"/>
        <v>0</v>
      </c>
      <c r="O707" s="7">
        <f t="shared" si="255"/>
        <v>0</v>
      </c>
      <c r="P707" s="7">
        <f t="shared" si="256"/>
        <v>0</v>
      </c>
      <c r="Q707" s="6">
        <f t="shared" si="258"/>
        <v>0</v>
      </c>
      <c r="R707" s="7">
        <f t="shared" si="259"/>
        <v>0</v>
      </c>
      <c r="S707" s="2">
        <f t="shared" ref="S707:S770" si="269">INT(R707)</f>
        <v>0</v>
      </c>
      <c r="T707" s="80">
        <f t="shared" ref="T707:T770" si="270">INT((R707-S707)*10)/10</f>
        <v>0</v>
      </c>
      <c r="U707" s="79">
        <f t="shared" ref="U707:U770" si="271">R707-S707-T707</f>
        <v>0</v>
      </c>
      <c r="V707" s="80">
        <f t="shared" ref="V707:V770" si="272">IF(OR(U707=0.05,U707=0),U707,IF(AND(U707&gt;0.051,U707&lt;0.1),0.1,IF(AND(U707&gt;0.001,U707&lt;0.05),0.05,U707)))</f>
        <v>0</v>
      </c>
      <c r="W707" s="80">
        <f t="shared" ref="W707:W770" si="273">S707+T707+V707</f>
        <v>0</v>
      </c>
      <c r="X707">
        <f t="shared" si="260"/>
        <v>0</v>
      </c>
      <c r="Y707" s="35">
        <f t="shared" si="250"/>
        <v>0</v>
      </c>
      <c r="Z707" s="35">
        <f t="shared" si="261"/>
        <v>0</v>
      </c>
      <c r="AA707" s="42">
        <f t="shared" si="262"/>
        <v>0</v>
      </c>
      <c r="AB707" s="42">
        <f t="shared" si="263"/>
        <v>0</v>
      </c>
    </row>
    <row r="708" spans="2:28" x14ac:dyDescent="0.25">
      <c r="B708">
        <v>706</v>
      </c>
      <c r="C708" s="35">
        <f t="shared" si="257"/>
        <v>0</v>
      </c>
      <c r="D708" s="46">
        <f>IF(AB707&gt;0,ROUND(PMT(EvalSheet!$F$92/12,EvalSheet!$F$96*12,-C708),5),0)</f>
        <v>0</v>
      </c>
      <c r="E708" s="6">
        <f t="shared" si="251"/>
        <v>0</v>
      </c>
      <c r="F708" s="2">
        <f t="shared" si="264"/>
        <v>0</v>
      </c>
      <c r="G708" s="80">
        <f t="shared" si="265"/>
        <v>0</v>
      </c>
      <c r="H708" s="79">
        <f t="shared" si="266"/>
        <v>0</v>
      </c>
      <c r="I708" s="80">
        <f t="shared" si="267"/>
        <v>0</v>
      </c>
      <c r="J708" s="80">
        <f t="shared" si="268"/>
        <v>0</v>
      </c>
      <c r="K708" s="6">
        <f t="shared" si="252"/>
        <v>0</v>
      </c>
      <c r="L708" s="7">
        <v>0</v>
      </c>
      <c r="M708" s="7">
        <f t="shared" si="253"/>
        <v>0</v>
      </c>
      <c r="N708" s="7">
        <f t="shared" si="254"/>
        <v>0</v>
      </c>
      <c r="O708" s="7">
        <f t="shared" si="255"/>
        <v>0</v>
      </c>
      <c r="P708" s="7">
        <f t="shared" si="256"/>
        <v>0</v>
      </c>
      <c r="Q708" s="6">
        <f t="shared" si="258"/>
        <v>0</v>
      </c>
      <c r="R708" s="7">
        <f t="shared" si="259"/>
        <v>0</v>
      </c>
      <c r="S708" s="2">
        <f t="shared" si="269"/>
        <v>0</v>
      </c>
      <c r="T708" s="80">
        <f t="shared" si="270"/>
        <v>0</v>
      </c>
      <c r="U708" s="79">
        <f t="shared" si="271"/>
        <v>0</v>
      </c>
      <c r="V708" s="80">
        <f t="shared" si="272"/>
        <v>0</v>
      </c>
      <c r="W708" s="80">
        <f t="shared" si="273"/>
        <v>0</v>
      </c>
      <c r="X708">
        <f t="shared" si="260"/>
        <v>0</v>
      </c>
      <c r="Y708" s="35">
        <f t="shared" ref="Y708:Y771" si="274">ROUND(D708+J708+W708+X708,2)</f>
        <v>0</v>
      </c>
      <c r="Z708" s="35">
        <f t="shared" si="261"/>
        <v>0</v>
      </c>
      <c r="AA708" s="42">
        <f t="shared" si="262"/>
        <v>0</v>
      </c>
      <c r="AB708" s="42">
        <f t="shared" si="263"/>
        <v>0</v>
      </c>
    </row>
    <row r="709" spans="2:28" x14ac:dyDescent="0.25">
      <c r="B709">
        <v>707</v>
      </c>
      <c r="C709" s="35">
        <f t="shared" si="257"/>
        <v>0</v>
      </c>
      <c r="D709" s="46">
        <f>IF(AB708&gt;0,ROUND(PMT(EvalSheet!$F$92/12,EvalSheet!$F$96*12,-C709),5),0)</f>
        <v>0</v>
      </c>
      <c r="E709" s="6">
        <f t="shared" ref="E709:E772" si="275">IF(AB708&gt;0,ROUND(C709*$E$1/1000,2),0)</f>
        <v>0</v>
      </c>
      <c r="F709" s="2">
        <f t="shared" si="264"/>
        <v>0</v>
      </c>
      <c r="G709" s="80">
        <f t="shared" si="265"/>
        <v>0</v>
      </c>
      <c r="H709" s="79">
        <f t="shared" si="266"/>
        <v>0</v>
      </c>
      <c r="I709" s="80">
        <f t="shared" si="267"/>
        <v>0</v>
      </c>
      <c r="J709" s="80">
        <f t="shared" si="268"/>
        <v>0</v>
      </c>
      <c r="K709" s="6">
        <f t="shared" ref="K709:K772" si="276">IF(AB708&gt;0,ROUND($D$1*$K$1,2),0)</f>
        <v>0</v>
      </c>
      <c r="L709" s="7">
        <v>0</v>
      </c>
      <c r="M709" s="7">
        <f t="shared" ref="M709:M772" si="277">IF(AB708&gt;0,ROUND($D$1*$M$1,0),0)</f>
        <v>0</v>
      </c>
      <c r="N709" s="7">
        <f t="shared" ref="N709:N772" si="278">IF(AB708&gt;0,ROUND($D$1*$N$1,2),0)</f>
        <v>0</v>
      </c>
      <c r="O709" s="7">
        <f t="shared" ref="O709:O772" si="279">IF(AB708&gt;0,ROUND($D$1*$O$1,2),0)</f>
        <v>0</v>
      </c>
      <c r="P709" s="7">
        <f t="shared" ref="P709:P772" si="280">IF(AB708&gt;0,ROUND($D$1*$P$1,2),0)</f>
        <v>0</v>
      </c>
      <c r="Q709" s="6">
        <f t="shared" si="258"/>
        <v>0</v>
      </c>
      <c r="R709" s="7">
        <f t="shared" si="259"/>
        <v>0</v>
      </c>
      <c r="S709" s="2">
        <f t="shared" si="269"/>
        <v>0</v>
      </c>
      <c r="T709" s="80">
        <f t="shared" si="270"/>
        <v>0</v>
      </c>
      <c r="U709" s="79">
        <f t="shared" si="271"/>
        <v>0</v>
      </c>
      <c r="V709" s="80">
        <f t="shared" si="272"/>
        <v>0</v>
      </c>
      <c r="W709" s="80">
        <f t="shared" si="273"/>
        <v>0</v>
      </c>
      <c r="X709">
        <f t="shared" si="260"/>
        <v>0</v>
      </c>
      <c r="Y709" s="35">
        <f t="shared" si="274"/>
        <v>0</v>
      </c>
      <c r="Z709" s="35">
        <f t="shared" si="261"/>
        <v>0</v>
      </c>
      <c r="AA709" s="42">
        <f t="shared" si="262"/>
        <v>0</v>
      </c>
      <c r="AB709" s="42">
        <f t="shared" si="263"/>
        <v>0</v>
      </c>
    </row>
    <row r="710" spans="2:28" x14ac:dyDescent="0.25">
      <c r="B710">
        <v>708</v>
      </c>
      <c r="C710" s="35">
        <f t="shared" si="257"/>
        <v>0</v>
      </c>
      <c r="D710" s="46">
        <f>IF(AB709&gt;0,ROUND(PMT(EvalSheet!$F$92/12,EvalSheet!$F$96*12,-C710),5),0)</f>
        <v>0</v>
      </c>
      <c r="E710" s="6">
        <f t="shared" si="275"/>
        <v>0</v>
      </c>
      <c r="F710" s="2">
        <f t="shared" si="264"/>
        <v>0</v>
      </c>
      <c r="G710" s="80">
        <f t="shared" si="265"/>
        <v>0</v>
      </c>
      <c r="H710" s="79">
        <f t="shared" si="266"/>
        <v>0</v>
      </c>
      <c r="I710" s="80">
        <f t="shared" si="267"/>
        <v>0</v>
      </c>
      <c r="J710" s="80">
        <f t="shared" si="268"/>
        <v>0</v>
      </c>
      <c r="K710" s="6">
        <f t="shared" si="276"/>
        <v>0</v>
      </c>
      <c r="L710" s="7">
        <v>0</v>
      </c>
      <c r="M710" s="7">
        <f t="shared" si="277"/>
        <v>0</v>
      </c>
      <c r="N710" s="7">
        <f t="shared" si="278"/>
        <v>0</v>
      </c>
      <c r="O710" s="7">
        <f t="shared" si="279"/>
        <v>0</v>
      </c>
      <c r="P710" s="7">
        <f t="shared" si="280"/>
        <v>0</v>
      </c>
      <c r="Q710" s="6">
        <f t="shared" si="258"/>
        <v>0</v>
      </c>
      <c r="R710" s="7">
        <f t="shared" si="259"/>
        <v>0</v>
      </c>
      <c r="S710" s="2">
        <f t="shared" si="269"/>
        <v>0</v>
      </c>
      <c r="T710" s="80">
        <f t="shared" si="270"/>
        <v>0</v>
      </c>
      <c r="U710" s="79">
        <f t="shared" si="271"/>
        <v>0</v>
      </c>
      <c r="V710" s="80">
        <f t="shared" si="272"/>
        <v>0</v>
      </c>
      <c r="W710" s="80">
        <f t="shared" si="273"/>
        <v>0</v>
      </c>
      <c r="X710">
        <f t="shared" si="260"/>
        <v>0</v>
      </c>
      <c r="Y710" s="35">
        <f t="shared" si="274"/>
        <v>0</v>
      </c>
      <c r="Z710" s="35">
        <f t="shared" si="261"/>
        <v>0</v>
      </c>
      <c r="AA710" s="42">
        <f t="shared" si="262"/>
        <v>0</v>
      </c>
      <c r="AB710" s="42">
        <f t="shared" si="263"/>
        <v>0</v>
      </c>
    </row>
    <row r="711" spans="2:28" x14ac:dyDescent="0.25">
      <c r="B711">
        <v>709</v>
      </c>
      <c r="C711" s="35">
        <f t="shared" ref="C711:C774" si="281">IF(AB710&gt;0,C710-1000,C710)</f>
        <v>0</v>
      </c>
      <c r="D711" s="46">
        <f>IF(AB710&gt;0,ROUND(PMT(EvalSheet!$F$92/12,EvalSheet!$F$96*12,-C711),5),0)</f>
        <v>0</v>
      </c>
      <c r="E711" s="6">
        <f t="shared" si="275"/>
        <v>0</v>
      </c>
      <c r="F711" s="2">
        <f t="shared" si="264"/>
        <v>0</v>
      </c>
      <c r="G711" s="80">
        <f t="shared" si="265"/>
        <v>0</v>
      </c>
      <c r="H711" s="79">
        <f t="shared" si="266"/>
        <v>0</v>
      </c>
      <c r="I711" s="80">
        <f t="shared" si="267"/>
        <v>0</v>
      </c>
      <c r="J711" s="80">
        <f t="shared" si="268"/>
        <v>0</v>
      </c>
      <c r="K711" s="6">
        <f t="shared" si="276"/>
        <v>0</v>
      </c>
      <c r="L711" s="7">
        <v>0</v>
      </c>
      <c r="M711" s="7">
        <f t="shared" si="277"/>
        <v>0</v>
      </c>
      <c r="N711" s="7">
        <f t="shared" si="278"/>
        <v>0</v>
      </c>
      <c r="O711" s="7">
        <f t="shared" si="279"/>
        <v>0</v>
      </c>
      <c r="P711" s="7">
        <f t="shared" si="280"/>
        <v>0</v>
      </c>
      <c r="Q711" s="6">
        <f t="shared" ref="Q711:Q774" si="282">IF(AB710&gt;0,K711+SUM(M711:P711),0)</f>
        <v>0</v>
      </c>
      <c r="R711" s="7">
        <f t="shared" ref="R711:R774" si="283">IF(AB710&gt;0,ROUND(Q711/12,2),0)</f>
        <v>0</v>
      </c>
      <c r="S711" s="2">
        <f t="shared" si="269"/>
        <v>0</v>
      </c>
      <c r="T711" s="80">
        <f t="shared" si="270"/>
        <v>0</v>
      </c>
      <c r="U711" s="79">
        <f t="shared" si="271"/>
        <v>0</v>
      </c>
      <c r="V711" s="80">
        <f t="shared" si="272"/>
        <v>0</v>
      </c>
      <c r="W711" s="80">
        <f t="shared" si="273"/>
        <v>0</v>
      </c>
      <c r="X711">
        <f t="shared" ref="X711:X774" si="284">IF(AB710&gt;0,X710,0)</f>
        <v>0</v>
      </c>
      <c r="Y711" s="35">
        <f t="shared" si="274"/>
        <v>0</v>
      </c>
      <c r="Z711" s="35">
        <f t="shared" ref="Z711:Z774" si="285">IF(AND(Y711&gt;0,Y712=0),Y711,0)</f>
        <v>0</v>
      </c>
      <c r="AA711" s="42">
        <f t="shared" ref="AA711:AA774" si="286">IF(AB710&gt;0,AA710,0)</f>
        <v>0</v>
      </c>
      <c r="AB711" s="42">
        <f t="shared" ref="AB711:AB774" si="287">IF(ROUND(Y711-AA711,2)&gt;0,ROUND(Y711-AA711,2),0)</f>
        <v>0</v>
      </c>
    </row>
    <row r="712" spans="2:28" x14ac:dyDescent="0.25">
      <c r="B712">
        <v>710</v>
      </c>
      <c r="C712" s="35">
        <f t="shared" si="281"/>
        <v>0</v>
      </c>
      <c r="D712" s="46">
        <f>IF(AB711&gt;0,ROUND(PMT(EvalSheet!$F$92/12,EvalSheet!$F$96*12,-C712),5),0)</f>
        <v>0</v>
      </c>
      <c r="E712" s="6">
        <f t="shared" si="275"/>
        <v>0</v>
      </c>
      <c r="F712" s="2">
        <f t="shared" si="264"/>
        <v>0</v>
      </c>
      <c r="G712" s="80">
        <f t="shared" si="265"/>
        <v>0</v>
      </c>
      <c r="H712" s="79">
        <f t="shared" si="266"/>
        <v>0</v>
      </c>
      <c r="I712" s="80">
        <f t="shared" si="267"/>
        <v>0</v>
      </c>
      <c r="J712" s="80">
        <f t="shared" si="268"/>
        <v>0</v>
      </c>
      <c r="K712" s="6">
        <f t="shared" si="276"/>
        <v>0</v>
      </c>
      <c r="L712" s="7">
        <v>0</v>
      </c>
      <c r="M712" s="7">
        <f t="shared" si="277"/>
        <v>0</v>
      </c>
      <c r="N712" s="7">
        <f t="shared" si="278"/>
        <v>0</v>
      </c>
      <c r="O712" s="7">
        <f t="shared" si="279"/>
        <v>0</v>
      </c>
      <c r="P712" s="7">
        <f t="shared" si="280"/>
        <v>0</v>
      </c>
      <c r="Q712" s="6">
        <f t="shared" si="282"/>
        <v>0</v>
      </c>
      <c r="R712" s="7">
        <f t="shared" si="283"/>
        <v>0</v>
      </c>
      <c r="S712" s="2">
        <f t="shared" si="269"/>
        <v>0</v>
      </c>
      <c r="T712" s="80">
        <f t="shared" si="270"/>
        <v>0</v>
      </c>
      <c r="U712" s="79">
        <f t="shared" si="271"/>
        <v>0</v>
      </c>
      <c r="V712" s="80">
        <f t="shared" si="272"/>
        <v>0</v>
      </c>
      <c r="W712" s="80">
        <f t="shared" si="273"/>
        <v>0</v>
      </c>
      <c r="X712">
        <f t="shared" si="284"/>
        <v>0</v>
      </c>
      <c r="Y712" s="35">
        <f t="shared" si="274"/>
        <v>0</v>
      </c>
      <c r="Z712" s="35">
        <f t="shared" si="285"/>
        <v>0</v>
      </c>
      <c r="AA712" s="42">
        <f t="shared" si="286"/>
        <v>0</v>
      </c>
      <c r="AB712" s="42">
        <f t="shared" si="287"/>
        <v>0</v>
      </c>
    </row>
    <row r="713" spans="2:28" x14ac:dyDescent="0.25">
      <c r="B713">
        <v>711</v>
      </c>
      <c r="C713" s="35">
        <f t="shared" si="281"/>
        <v>0</v>
      </c>
      <c r="D713" s="46">
        <f>IF(AB712&gt;0,ROUND(PMT(EvalSheet!$F$92/12,EvalSheet!$F$96*12,-C713),5),0)</f>
        <v>0</v>
      </c>
      <c r="E713" s="6">
        <f t="shared" si="275"/>
        <v>0</v>
      </c>
      <c r="F713" s="2">
        <f t="shared" si="264"/>
        <v>0</v>
      </c>
      <c r="G713" s="80">
        <f t="shared" si="265"/>
        <v>0</v>
      </c>
      <c r="H713" s="79">
        <f t="shared" si="266"/>
        <v>0</v>
      </c>
      <c r="I713" s="80">
        <f t="shared" si="267"/>
        <v>0</v>
      </c>
      <c r="J713" s="80">
        <f t="shared" si="268"/>
        <v>0</v>
      </c>
      <c r="K713" s="6">
        <f t="shared" si="276"/>
        <v>0</v>
      </c>
      <c r="L713" s="7">
        <v>0</v>
      </c>
      <c r="M713" s="7">
        <f t="shared" si="277"/>
        <v>0</v>
      </c>
      <c r="N713" s="7">
        <f t="shared" si="278"/>
        <v>0</v>
      </c>
      <c r="O713" s="7">
        <f t="shared" si="279"/>
        <v>0</v>
      </c>
      <c r="P713" s="7">
        <f t="shared" si="280"/>
        <v>0</v>
      </c>
      <c r="Q713" s="6">
        <f t="shared" si="282"/>
        <v>0</v>
      </c>
      <c r="R713" s="7">
        <f t="shared" si="283"/>
        <v>0</v>
      </c>
      <c r="S713" s="2">
        <f t="shared" si="269"/>
        <v>0</v>
      </c>
      <c r="T713" s="80">
        <f t="shared" si="270"/>
        <v>0</v>
      </c>
      <c r="U713" s="79">
        <f t="shared" si="271"/>
        <v>0</v>
      </c>
      <c r="V713" s="80">
        <f t="shared" si="272"/>
        <v>0</v>
      </c>
      <c r="W713" s="80">
        <f t="shared" si="273"/>
        <v>0</v>
      </c>
      <c r="X713">
        <f t="shared" si="284"/>
        <v>0</v>
      </c>
      <c r="Y713" s="35">
        <f t="shared" si="274"/>
        <v>0</v>
      </c>
      <c r="Z713" s="35">
        <f t="shared" si="285"/>
        <v>0</v>
      </c>
      <c r="AA713" s="42">
        <f t="shared" si="286"/>
        <v>0</v>
      </c>
      <c r="AB713" s="42">
        <f t="shared" si="287"/>
        <v>0</v>
      </c>
    </row>
    <row r="714" spans="2:28" x14ac:dyDescent="0.25">
      <c r="B714">
        <v>712</v>
      </c>
      <c r="C714" s="35">
        <f t="shared" si="281"/>
        <v>0</v>
      </c>
      <c r="D714" s="46">
        <f>IF(AB713&gt;0,ROUND(PMT(EvalSheet!$F$92/12,EvalSheet!$F$96*12,-C714),5),0)</f>
        <v>0</v>
      </c>
      <c r="E714" s="6">
        <f t="shared" si="275"/>
        <v>0</v>
      </c>
      <c r="F714" s="2">
        <f t="shared" si="264"/>
        <v>0</v>
      </c>
      <c r="G714" s="80">
        <f t="shared" si="265"/>
        <v>0</v>
      </c>
      <c r="H714" s="79">
        <f t="shared" si="266"/>
        <v>0</v>
      </c>
      <c r="I714" s="80">
        <f t="shared" si="267"/>
        <v>0</v>
      </c>
      <c r="J714" s="80">
        <f t="shared" si="268"/>
        <v>0</v>
      </c>
      <c r="K714" s="6">
        <f t="shared" si="276"/>
        <v>0</v>
      </c>
      <c r="L714" s="7">
        <v>0</v>
      </c>
      <c r="M714" s="7">
        <f t="shared" si="277"/>
        <v>0</v>
      </c>
      <c r="N714" s="7">
        <f t="shared" si="278"/>
        <v>0</v>
      </c>
      <c r="O714" s="7">
        <f t="shared" si="279"/>
        <v>0</v>
      </c>
      <c r="P714" s="7">
        <f t="shared" si="280"/>
        <v>0</v>
      </c>
      <c r="Q714" s="6">
        <f t="shared" si="282"/>
        <v>0</v>
      </c>
      <c r="R714" s="7">
        <f t="shared" si="283"/>
        <v>0</v>
      </c>
      <c r="S714" s="2">
        <f t="shared" si="269"/>
        <v>0</v>
      </c>
      <c r="T714" s="80">
        <f t="shared" si="270"/>
        <v>0</v>
      </c>
      <c r="U714" s="79">
        <f t="shared" si="271"/>
        <v>0</v>
      </c>
      <c r="V714" s="80">
        <f t="shared" si="272"/>
        <v>0</v>
      </c>
      <c r="W714" s="80">
        <f t="shared" si="273"/>
        <v>0</v>
      </c>
      <c r="X714">
        <f t="shared" si="284"/>
        <v>0</v>
      </c>
      <c r="Y714" s="35">
        <f t="shared" si="274"/>
        <v>0</v>
      </c>
      <c r="Z714" s="35">
        <f t="shared" si="285"/>
        <v>0</v>
      </c>
      <c r="AA714" s="42">
        <f t="shared" si="286"/>
        <v>0</v>
      </c>
      <c r="AB714" s="42">
        <f t="shared" si="287"/>
        <v>0</v>
      </c>
    </row>
    <row r="715" spans="2:28" x14ac:dyDescent="0.25">
      <c r="B715">
        <v>713</v>
      </c>
      <c r="C715" s="35">
        <f t="shared" si="281"/>
        <v>0</v>
      </c>
      <c r="D715" s="46">
        <f>IF(AB714&gt;0,ROUND(PMT(EvalSheet!$F$92/12,EvalSheet!$F$96*12,-C715),5),0)</f>
        <v>0</v>
      </c>
      <c r="E715" s="6">
        <f t="shared" si="275"/>
        <v>0</v>
      </c>
      <c r="F715" s="2">
        <f t="shared" si="264"/>
        <v>0</v>
      </c>
      <c r="G715" s="80">
        <f t="shared" si="265"/>
        <v>0</v>
      </c>
      <c r="H715" s="79">
        <f t="shared" si="266"/>
        <v>0</v>
      </c>
      <c r="I715" s="80">
        <f t="shared" si="267"/>
        <v>0</v>
      </c>
      <c r="J715" s="80">
        <f t="shared" si="268"/>
        <v>0</v>
      </c>
      <c r="K715" s="6">
        <f t="shared" si="276"/>
        <v>0</v>
      </c>
      <c r="L715" s="7">
        <v>0</v>
      </c>
      <c r="M715" s="7">
        <f t="shared" si="277"/>
        <v>0</v>
      </c>
      <c r="N715" s="7">
        <f t="shared" si="278"/>
        <v>0</v>
      </c>
      <c r="O715" s="7">
        <f t="shared" si="279"/>
        <v>0</v>
      </c>
      <c r="P715" s="7">
        <f t="shared" si="280"/>
        <v>0</v>
      </c>
      <c r="Q715" s="6">
        <f t="shared" si="282"/>
        <v>0</v>
      </c>
      <c r="R715" s="7">
        <f t="shared" si="283"/>
        <v>0</v>
      </c>
      <c r="S715" s="2">
        <f t="shared" si="269"/>
        <v>0</v>
      </c>
      <c r="T715" s="80">
        <f t="shared" si="270"/>
        <v>0</v>
      </c>
      <c r="U715" s="79">
        <f t="shared" si="271"/>
        <v>0</v>
      </c>
      <c r="V715" s="80">
        <f t="shared" si="272"/>
        <v>0</v>
      </c>
      <c r="W715" s="80">
        <f t="shared" si="273"/>
        <v>0</v>
      </c>
      <c r="X715">
        <f t="shared" si="284"/>
        <v>0</v>
      </c>
      <c r="Y715" s="35">
        <f t="shared" si="274"/>
        <v>0</v>
      </c>
      <c r="Z715" s="35">
        <f t="shared" si="285"/>
        <v>0</v>
      </c>
      <c r="AA715" s="42">
        <f t="shared" si="286"/>
        <v>0</v>
      </c>
      <c r="AB715" s="42">
        <f t="shared" si="287"/>
        <v>0</v>
      </c>
    </row>
    <row r="716" spans="2:28" x14ac:dyDescent="0.25">
      <c r="B716">
        <v>714</v>
      </c>
      <c r="C716" s="35">
        <f t="shared" si="281"/>
        <v>0</v>
      </c>
      <c r="D716" s="46">
        <f>IF(AB715&gt;0,ROUND(PMT(EvalSheet!$F$92/12,EvalSheet!$F$96*12,-C716),5),0)</f>
        <v>0</v>
      </c>
      <c r="E716" s="6">
        <f t="shared" si="275"/>
        <v>0</v>
      </c>
      <c r="F716" s="2">
        <f t="shared" si="264"/>
        <v>0</v>
      </c>
      <c r="G716" s="80">
        <f t="shared" si="265"/>
        <v>0</v>
      </c>
      <c r="H716" s="79">
        <f t="shared" si="266"/>
        <v>0</v>
      </c>
      <c r="I716" s="80">
        <f t="shared" si="267"/>
        <v>0</v>
      </c>
      <c r="J716" s="80">
        <f t="shared" si="268"/>
        <v>0</v>
      </c>
      <c r="K716" s="6">
        <f t="shared" si="276"/>
        <v>0</v>
      </c>
      <c r="L716" s="7">
        <v>0</v>
      </c>
      <c r="M716" s="7">
        <f t="shared" si="277"/>
        <v>0</v>
      </c>
      <c r="N716" s="7">
        <f t="shared" si="278"/>
        <v>0</v>
      </c>
      <c r="O716" s="7">
        <f t="shared" si="279"/>
        <v>0</v>
      </c>
      <c r="P716" s="7">
        <f t="shared" si="280"/>
        <v>0</v>
      </c>
      <c r="Q716" s="6">
        <f t="shared" si="282"/>
        <v>0</v>
      </c>
      <c r="R716" s="7">
        <f t="shared" si="283"/>
        <v>0</v>
      </c>
      <c r="S716" s="2">
        <f t="shared" si="269"/>
        <v>0</v>
      </c>
      <c r="T716" s="80">
        <f t="shared" si="270"/>
        <v>0</v>
      </c>
      <c r="U716" s="79">
        <f t="shared" si="271"/>
        <v>0</v>
      </c>
      <c r="V716" s="80">
        <f t="shared" si="272"/>
        <v>0</v>
      </c>
      <c r="W716" s="80">
        <f t="shared" si="273"/>
        <v>0</v>
      </c>
      <c r="X716">
        <f t="shared" si="284"/>
        <v>0</v>
      </c>
      <c r="Y716" s="35">
        <f t="shared" si="274"/>
        <v>0</v>
      </c>
      <c r="Z716" s="35">
        <f t="shared" si="285"/>
        <v>0</v>
      </c>
      <c r="AA716" s="42">
        <f t="shared" si="286"/>
        <v>0</v>
      </c>
      <c r="AB716" s="42">
        <f t="shared" si="287"/>
        <v>0</v>
      </c>
    </row>
    <row r="717" spans="2:28" x14ac:dyDescent="0.25">
      <c r="B717">
        <v>715</v>
      </c>
      <c r="C717" s="35">
        <f t="shared" si="281"/>
        <v>0</v>
      </c>
      <c r="D717" s="46">
        <f>IF(AB716&gt;0,ROUND(PMT(EvalSheet!$F$92/12,EvalSheet!$F$96*12,-C717),5),0)</f>
        <v>0</v>
      </c>
      <c r="E717" s="6">
        <f t="shared" si="275"/>
        <v>0</v>
      </c>
      <c r="F717" s="2">
        <f t="shared" si="264"/>
        <v>0</v>
      </c>
      <c r="G717" s="80">
        <f t="shared" si="265"/>
        <v>0</v>
      </c>
      <c r="H717" s="79">
        <f t="shared" si="266"/>
        <v>0</v>
      </c>
      <c r="I717" s="80">
        <f t="shared" si="267"/>
        <v>0</v>
      </c>
      <c r="J717" s="80">
        <f t="shared" si="268"/>
        <v>0</v>
      </c>
      <c r="K717" s="6">
        <f t="shared" si="276"/>
        <v>0</v>
      </c>
      <c r="L717" s="7">
        <v>0</v>
      </c>
      <c r="M717" s="7">
        <f t="shared" si="277"/>
        <v>0</v>
      </c>
      <c r="N717" s="7">
        <f t="shared" si="278"/>
        <v>0</v>
      </c>
      <c r="O717" s="7">
        <f t="shared" si="279"/>
        <v>0</v>
      </c>
      <c r="P717" s="7">
        <f t="shared" si="280"/>
        <v>0</v>
      </c>
      <c r="Q717" s="6">
        <f t="shared" si="282"/>
        <v>0</v>
      </c>
      <c r="R717" s="7">
        <f t="shared" si="283"/>
        <v>0</v>
      </c>
      <c r="S717" s="2">
        <f t="shared" si="269"/>
        <v>0</v>
      </c>
      <c r="T717" s="80">
        <f t="shared" si="270"/>
        <v>0</v>
      </c>
      <c r="U717" s="79">
        <f t="shared" si="271"/>
        <v>0</v>
      </c>
      <c r="V717" s="80">
        <f t="shared" si="272"/>
        <v>0</v>
      </c>
      <c r="W717" s="80">
        <f t="shared" si="273"/>
        <v>0</v>
      </c>
      <c r="X717">
        <f t="shared" si="284"/>
        <v>0</v>
      </c>
      <c r="Y717" s="35">
        <f t="shared" si="274"/>
        <v>0</v>
      </c>
      <c r="Z717" s="35">
        <f t="shared" si="285"/>
        <v>0</v>
      </c>
      <c r="AA717" s="42">
        <f t="shared" si="286"/>
        <v>0</v>
      </c>
      <c r="AB717" s="42">
        <f t="shared" si="287"/>
        <v>0</v>
      </c>
    </row>
    <row r="718" spans="2:28" x14ac:dyDescent="0.25">
      <c r="B718">
        <v>716</v>
      </c>
      <c r="C718" s="35">
        <f t="shared" si="281"/>
        <v>0</v>
      </c>
      <c r="D718" s="46">
        <f>IF(AB717&gt;0,ROUND(PMT(EvalSheet!$F$92/12,EvalSheet!$F$96*12,-C718),5),0)</f>
        <v>0</v>
      </c>
      <c r="E718" s="6">
        <f t="shared" si="275"/>
        <v>0</v>
      </c>
      <c r="F718" s="2">
        <f t="shared" si="264"/>
        <v>0</v>
      </c>
      <c r="G718" s="80">
        <f t="shared" si="265"/>
        <v>0</v>
      </c>
      <c r="H718" s="79">
        <f t="shared" si="266"/>
        <v>0</v>
      </c>
      <c r="I718" s="80">
        <f t="shared" si="267"/>
        <v>0</v>
      </c>
      <c r="J718" s="80">
        <f t="shared" si="268"/>
        <v>0</v>
      </c>
      <c r="K718" s="6">
        <f t="shared" si="276"/>
        <v>0</v>
      </c>
      <c r="L718" s="7">
        <v>0</v>
      </c>
      <c r="M718" s="7">
        <f t="shared" si="277"/>
        <v>0</v>
      </c>
      <c r="N718" s="7">
        <f t="shared" si="278"/>
        <v>0</v>
      </c>
      <c r="O718" s="7">
        <f t="shared" si="279"/>
        <v>0</v>
      </c>
      <c r="P718" s="7">
        <f t="shared" si="280"/>
        <v>0</v>
      </c>
      <c r="Q718" s="6">
        <f t="shared" si="282"/>
        <v>0</v>
      </c>
      <c r="R718" s="7">
        <f t="shared" si="283"/>
        <v>0</v>
      </c>
      <c r="S718" s="2">
        <f t="shared" si="269"/>
        <v>0</v>
      </c>
      <c r="T718" s="80">
        <f t="shared" si="270"/>
        <v>0</v>
      </c>
      <c r="U718" s="79">
        <f t="shared" si="271"/>
        <v>0</v>
      </c>
      <c r="V718" s="80">
        <f t="shared" si="272"/>
        <v>0</v>
      </c>
      <c r="W718" s="80">
        <f t="shared" si="273"/>
        <v>0</v>
      </c>
      <c r="X718">
        <f t="shared" si="284"/>
        <v>0</v>
      </c>
      <c r="Y718" s="35">
        <f t="shared" si="274"/>
        <v>0</v>
      </c>
      <c r="Z718" s="35">
        <f t="shared" si="285"/>
        <v>0</v>
      </c>
      <c r="AA718" s="42">
        <f t="shared" si="286"/>
        <v>0</v>
      </c>
      <c r="AB718" s="42">
        <f t="shared" si="287"/>
        <v>0</v>
      </c>
    </row>
    <row r="719" spans="2:28" x14ac:dyDescent="0.25">
      <c r="B719">
        <v>717</v>
      </c>
      <c r="C719" s="35">
        <f t="shared" si="281"/>
        <v>0</v>
      </c>
      <c r="D719" s="46">
        <f>IF(AB718&gt;0,ROUND(PMT(EvalSheet!$F$92/12,EvalSheet!$F$96*12,-C719),5),0)</f>
        <v>0</v>
      </c>
      <c r="E719" s="6">
        <f t="shared" si="275"/>
        <v>0</v>
      </c>
      <c r="F719" s="2">
        <f t="shared" si="264"/>
        <v>0</v>
      </c>
      <c r="G719" s="80">
        <f t="shared" si="265"/>
        <v>0</v>
      </c>
      <c r="H719" s="79">
        <f t="shared" si="266"/>
        <v>0</v>
      </c>
      <c r="I719" s="80">
        <f t="shared" si="267"/>
        <v>0</v>
      </c>
      <c r="J719" s="80">
        <f t="shared" si="268"/>
        <v>0</v>
      </c>
      <c r="K719" s="6">
        <f t="shared" si="276"/>
        <v>0</v>
      </c>
      <c r="L719" s="7">
        <v>0</v>
      </c>
      <c r="M719" s="7">
        <f t="shared" si="277"/>
        <v>0</v>
      </c>
      <c r="N719" s="7">
        <f t="shared" si="278"/>
        <v>0</v>
      </c>
      <c r="O719" s="7">
        <f t="shared" si="279"/>
        <v>0</v>
      </c>
      <c r="P719" s="7">
        <f t="shared" si="280"/>
        <v>0</v>
      </c>
      <c r="Q719" s="6">
        <f t="shared" si="282"/>
        <v>0</v>
      </c>
      <c r="R719" s="7">
        <f t="shared" si="283"/>
        <v>0</v>
      </c>
      <c r="S719" s="2">
        <f t="shared" si="269"/>
        <v>0</v>
      </c>
      <c r="T719" s="80">
        <f t="shared" si="270"/>
        <v>0</v>
      </c>
      <c r="U719" s="79">
        <f t="shared" si="271"/>
        <v>0</v>
      </c>
      <c r="V719" s="80">
        <f t="shared" si="272"/>
        <v>0</v>
      </c>
      <c r="W719" s="80">
        <f t="shared" si="273"/>
        <v>0</v>
      </c>
      <c r="X719">
        <f t="shared" si="284"/>
        <v>0</v>
      </c>
      <c r="Y719" s="35">
        <f t="shared" si="274"/>
        <v>0</v>
      </c>
      <c r="Z719" s="35">
        <f t="shared" si="285"/>
        <v>0</v>
      </c>
      <c r="AA719" s="42">
        <f t="shared" si="286"/>
        <v>0</v>
      </c>
      <c r="AB719" s="42">
        <f t="shared" si="287"/>
        <v>0</v>
      </c>
    </row>
    <row r="720" spans="2:28" x14ac:dyDescent="0.25">
      <c r="B720">
        <v>718</v>
      </c>
      <c r="C720" s="35">
        <f t="shared" si="281"/>
        <v>0</v>
      </c>
      <c r="D720" s="46">
        <f>IF(AB719&gt;0,ROUND(PMT(EvalSheet!$F$92/12,EvalSheet!$F$96*12,-C720),5),0)</f>
        <v>0</v>
      </c>
      <c r="E720" s="6">
        <f t="shared" si="275"/>
        <v>0</v>
      </c>
      <c r="F720" s="2">
        <f t="shared" si="264"/>
        <v>0</v>
      </c>
      <c r="G720" s="80">
        <f t="shared" si="265"/>
        <v>0</v>
      </c>
      <c r="H720" s="79">
        <f t="shared" si="266"/>
        <v>0</v>
      </c>
      <c r="I720" s="80">
        <f t="shared" si="267"/>
        <v>0</v>
      </c>
      <c r="J720" s="80">
        <f t="shared" si="268"/>
        <v>0</v>
      </c>
      <c r="K720" s="6">
        <f t="shared" si="276"/>
        <v>0</v>
      </c>
      <c r="L720" s="7">
        <v>0</v>
      </c>
      <c r="M720" s="7">
        <f t="shared" si="277"/>
        <v>0</v>
      </c>
      <c r="N720" s="7">
        <f t="shared" si="278"/>
        <v>0</v>
      </c>
      <c r="O720" s="7">
        <f t="shared" si="279"/>
        <v>0</v>
      </c>
      <c r="P720" s="7">
        <f t="shared" si="280"/>
        <v>0</v>
      </c>
      <c r="Q720" s="6">
        <f t="shared" si="282"/>
        <v>0</v>
      </c>
      <c r="R720" s="7">
        <f t="shared" si="283"/>
        <v>0</v>
      </c>
      <c r="S720" s="2">
        <f t="shared" si="269"/>
        <v>0</v>
      </c>
      <c r="T720" s="80">
        <f t="shared" si="270"/>
        <v>0</v>
      </c>
      <c r="U720" s="79">
        <f t="shared" si="271"/>
        <v>0</v>
      </c>
      <c r="V720" s="80">
        <f t="shared" si="272"/>
        <v>0</v>
      </c>
      <c r="W720" s="80">
        <f t="shared" si="273"/>
        <v>0</v>
      </c>
      <c r="X720">
        <f t="shared" si="284"/>
        <v>0</v>
      </c>
      <c r="Y720" s="35">
        <f t="shared" si="274"/>
        <v>0</v>
      </c>
      <c r="Z720" s="35">
        <f t="shared" si="285"/>
        <v>0</v>
      </c>
      <c r="AA720" s="42">
        <f t="shared" si="286"/>
        <v>0</v>
      </c>
      <c r="AB720" s="42">
        <f t="shared" si="287"/>
        <v>0</v>
      </c>
    </row>
    <row r="721" spans="2:28" x14ac:dyDescent="0.25">
      <c r="B721">
        <v>719</v>
      </c>
      <c r="C721" s="35">
        <f t="shared" si="281"/>
        <v>0</v>
      </c>
      <c r="D721" s="46">
        <f>IF(AB720&gt;0,ROUND(PMT(EvalSheet!$F$92/12,EvalSheet!$F$96*12,-C721),5),0)</f>
        <v>0</v>
      </c>
      <c r="E721" s="6">
        <f t="shared" si="275"/>
        <v>0</v>
      </c>
      <c r="F721" s="2">
        <f t="shared" si="264"/>
        <v>0</v>
      </c>
      <c r="G721" s="80">
        <f t="shared" si="265"/>
        <v>0</v>
      </c>
      <c r="H721" s="79">
        <f t="shared" si="266"/>
        <v>0</v>
      </c>
      <c r="I721" s="80">
        <f t="shared" si="267"/>
        <v>0</v>
      </c>
      <c r="J721" s="80">
        <f t="shared" si="268"/>
        <v>0</v>
      </c>
      <c r="K721" s="6">
        <f t="shared" si="276"/>
        <v>0</v>
      </c>
      <c r="L721" s="7">
        <v>0</v>
      </c>
      <c r="M721" s="7">
        <f t="shared" si="277"/>
        <v>0</v>
      </c>
      <c r="N721" s="7">
        <f t="shared" si="278"/>
        <v>0</v>
      </c>
      <c r="O721" s="7">
        <f t="shared" si="279"/>
        <v>0</v>
      </c>
      <c r="P721" s="7">
        <f t="shared" si="280"/>
        <v>0</v>
      </c>
      <c r="Q721" s="6">
        <f t="shared" si="282"/>
        <v>0</v>
      </c>
      <c r="R721" s="7">
        <f t="shared" si="283"/>
        <v>0</v>
      </c>
      <c r="S721" s="2">
        <f t="shared" si="269"/>
        <v>0</v>
      </c>
      <c r="T721" s="80">
        <f t="shared" si="270"/>
        <v>0</v>
      </c>
      <c r="U721" s="79">
        <f t="shared" si="271"/>
        <v>0</v>
      </c>
      <c r="V721" s="80">
        <f t="shared" si="272"/>
        <v>0</v>
      </c>
      <c r="W721" s="80">
        <f t="shared" si="273"/>
        <v>0</v>
      </c>
      <c r="X721">
        <f t="shared" si="284"/>
        <v>0</v>
      </c>
      <c r="Y721" s="35">
        <f t="shared" si="274"/>
        <v>0</v>
      </c>
      <c r="Z721" s="35">
        <f t="shared" si="285"/>
        <v>0</v>
      </c>
      <c r="AA721" s="42">
        <f t="shared" si="286"/>
        <v>0</v>
      </c>
      <c r="AB721" s="42">
        <f t="shared" si="287"/>
        <v>0</v>
      </c>
    </row>
    <row r="722" spans="2:28" x14ac:dyDescent="0.25">
      <c r="B722">
        <v>720</v>
      </c>
      <c r="C722" s="35">
        <f t="shared" si="281"/>
        <v>0</v>
      </c>
      <c r="D722" s="46">
        <f>IF(AB721&gt;0,ROUND(PMT(EvalSheet!$F$92/12,EvalSheet!$F$96*12,-C722),5),0)</f>
        <v>0</v>
      </c>
      <c r="E722" s="6">
        <f t="shared" si="275"/>
        <v>0</v>
      </c>
      <c r="F722" s="2">
        <f t="shared" si="264"/>
        <v>0</v>
      </c>
      <c r="G722" s="80">
        <f t="shared" si="265"/>
        <v>0</v>
      </c>
      <c r="H722" s="79">
        <f t="shared" si="266"/>
        <v>0</v>
      </c>
      <c r="I722" s="80">
        <f t="shared" si="267"/>
        <v>0</v>
      </c>
      <c r="J722" s="80">
        <f t="shared" si="268"/>
        <v>0</v>
      </c>
      <c r="K722" s="6">
        <f t="shared" si="276"/>
        <v>0</v>
      </c>
      <c r="L722" s="7">
        <v>0</v>
      </c>
      <c r="M722" s="7">
        <f t="shared" si="277"/>
        <v>0</v>
      </c>
      <c r="N722" s="7">
        <f t="shared" si="278"/>
        <v>0</v>
      </c>
      <c r="O722" s="7">
        <f t="shared" si="279"/>
        <v>0</v>
      </c>
      <c r="P722" s="7">
        <f t="shared" si="280"/>
        <v>0</v>
      </c>
      <c r="Q722" s="6">
        <f t="shared" si="282"/>
        <v>0</v>
      </c>
      <c r="R722" s="7">
        <f t="shared" si="283"/>
        <v>0</v>
      </c>
      <c r="S722" s="2">
        <f t="shared" si="269"/>
        <v>0</v>
      </c>
      <c r="T722" s="80">
        <f t="shared" si="270"/>
        <v>0</v>
      </c>
      <c r="U722" s="79">
        <f t="shared" si="271"/>
        <v>0</v>
      </c>
      <c r="V722" s="80">
        <f t="shared" si="272"/>
        <v>0</v>
      </c>
      <c r="W722" s="80">
        <f t="shared" si="273"/>
        <v>0</v>
      </c>
      <c r="X722">
        <f t="shared" si="284"/>
        <v>0</v>
      </c>
      <c r="Y722" s="35">
        <f t="shared" si="274"/>
        <v>0</v>
      </c>
      <c r="Z722" s="35">
        <f t="shared" si="285"/>
        <v>0</v>
      </c>
      <c r="AA722" s="42">
        <f t="shared" si="286"/>
        <v>0</v>
      </c>
      <c r="AB722" s="42">
        <f t="shared" si="287"/>
        <v>0</v>
      </c>
    </row>
    <row r="723" spans="2:28" x14ac:dyDescent="0.25">
      <c r="B723">
        <v>721</v>
      </c>
      <c r="C723" s="35">
        <f t="shared" si="281"/>
        <v>0</v>
      </c>
      <c r="D723" s="46">
        <f>IF(AB722&gt;0,ROUND(PMT(EvalSheet!$F$92/12,EvalSheet!$F$96*12,-C723),5),0)</f>
        <v>0</v>
      </c>
      <c r="E723" s="6">
        <f t="shared" si="275"/>
        <v>0</v>
      </c>
      <c r="F723" s="2">
        <f t="shared" si="264"/>
        <v>0</v>
      </c>
      <c r="G723" s="80">
        <f t="shared" si="265"/>
        <v>0</v>
      </c>
      <c r="H723" s="79">
        <f t="shared" si="266"/>
        <v>0</v>
      </c>
      <c r="I723" s="80">
        <f t="shared" si="267"/>
        <v>0</v>
      </c>
      <c r="J723" s="80">
        <f t="shared" si="268"/>
        <v>0</v>
      </c>
      <c r="K723" s="6">
        <f t="shared" si="276"/>
        <v>0</v>
      </c>
      <c r="L723" s="7">
        <v>0</v>
      </c>
      <c r="M723" s="7">
        <f t="shared" si="277"/>
        <v>0</v>
      </c>
      <c r="N723" s="7">
        <f t="shared" si="278"/>
        <v>0</v>
      </c>
      <c r="O723" s="7">
        <f t="shared" si="279"/>
        <v>0</v>
      </c>
      <c r="P723" s="7">
        <f t="shared" si="280"/>
        <v>0</v>
      </c>
      <c r="Q723" s="6">
        <f t="shared" si="282"/>
        <v>0</v>
      </c>
      <c r="R723" s="7">
        <f t="shared" si="283"/>
        <v>0</v>
      </c>
      <c r="S723" s="2">
        <f t="shared" si="269"/>
        <v>0</v>
      </c>
      <c r="T723" s="80">
        <f t="shared" si="270"/>
        <v>0</v>
      </c>
      <c r="U723" s="79">
        <f t="shared" si="271"/>
        <v>0</v>
      </c>
      <c r="V723" s="80">
        <f t="shared" si="272"/>
        <v>0</v>
      </c>
      <c r="W723" s="80">
        <f t="shared" si="273"/>
        <v>0</v>
      </c>
      <c r="X723">
        <f t="shared" si="284"/>
        <v>0</v>
      </c>
      <c r="Y723" s="35">
        <f t="shared" si="274"/>
        <v>0</v>
      </c>
      <c r="Z723" s="35">
        <f t="shared" si="285"/>
        <v>0</v>
      </c>
      <c r="AA723" s="42">
        <f t="shared" si="286"/>
        <v>0</v>
      </c>
      <c r="AB723" s="42">
        <f t="shared" si="287"/>
        <v>0</v>
      </c>
    </row>
    <row r="724" spans="2:28" x14ac:dyDescent="0.25">
      <c r="B724">
        <v>722</v>
      </c>
      <c r="C724" s="35">
        <f t="shared" si="281"/>
        <v>0</v>
      </c>
      <c r="D724" s="46">
        <f>IF(AB723&gt;0,ROUND(PMT(EvalSheet!$F$92/12,EvalSheet!$F$96*12,-C724),5),0)</f>
        <v>0</v>
      </c>
      <c r="E724" s="6">
        <f t="shared" si="275"/>
        <v>0</v>
      </c>
      <c r="F724" s="2">
        <f t="shared" si="264"/>
        <v>0</v>
      </c>
      <c r="G724" s="80">
        <f t="shared" si="265"/>
        <v>0</v>
      </c>
      <c r="H724" s="79">
        <f t="shared" si="266"/>
        <v>0</v>
      </c>
      <c r="I724" s="80">
        <f t="shared" si="267"/>
        <v>0</v>
      </c>
      <c r="J724" s="80">
        <f t="shared" si="268"/>
        <v>0</v>
      </c>
      <c r="K724" s="6">
        <f t="shared" si="276"/>
        <v>0</v>
      </c>
      <c r="L724" s="7">
        <v>0</v>
      </c>
      <c r="M724" s="7">
        <f t="shared" si="277"/>
        <v>0</v>
      </c>
      <c r="N724" s="7">
        <f t="shared" si="278"/>
        <v>0</v>
      </c>
      <c r="O724" s="7">
        <f t="shared" si="279"/>
        <v>0</v>
      </c>
      <c r="P724" s="7">
        <f t="shared" si="280"/>
        <v>0</v>
      </c>
      <c r="Q724" s="6">
        <f t="shared" si="282"/>
        <v>0</v>
      </c>
      <c r="R724" s="7">
        <f t="shared" si="283"/>
        <v>0</v>
      </c>
      <c r="S724" s="2">
        <f t="shared" si="269"/>
        <v>0</v>
      </c>
      <c r="T724" s="80">
        <f t="shared" si="270"/>
        <v>0</v>
      </c>
      <c r="U724" s="79">
        <f t="shared" si="271"/>
        <v>0</v>
      </c>
      <c r="V724" s="80">
        <f t="shared" si="272"/>
        <v>0</v>
      </c>
      <c r="W724" s="80">
        <f t="shared" si="273"/>
        <v>0</v>
      </c>
      <c r="X724">
        <f t="shared" si="284"/>
        <v>0</v>
      </c>
      <c r="Y724" s="35">
        <f t="shared" si="274"/>
        <v>0</v>
      </c>
      <c r="Z724" s="35">
        <f t="shared" si="285"/>
        <v>0</v>
      </c>
      <c r="AA724" s="42">
        <f t="shared" si="286"/>
        <v>0</v>
      </c>
      <c r="AB724" s="42">
        <f t="shared" si="287"/>
        <v>0</v>
      </c>
    </row>
    <row r="725" spans="2:28" x14ac:dyDescent="0.25">
      <c r="B725">
        <v>723</v>
      </c>
      <c r="C725" s="35">
        <f t="shared" si="281"/>
        <v>0</v>
      </c>
      <c r="D725" s="46">
        <f>IF(AB724&gt;0,ROUND(PMT(EvalSheet!$F$92/12,EvalSheet!$F$96*12,-C725),5),0)</f>
        <v>0</v>
      </c>
      <c r="E725" s="6">
        <f t="shared" si="275"/>
        <v>0</v>
      </c>
      <c r="F725" s="2">
        <f t="shared" si="264"/>
        <v>0</v>
      </c>
      <c r="G725" s="80">
        <f t="shared" si="265"/>
        <v>0</v>
      </c>
      <c r="H725" s="79">
        <f t="shared" si="266"/>
        <v>0</v>
      </c>
      <c r="I725" s="80">
        <f t="shared" si="267"/>
        <v>0</v>
      </c>
      <c r="J725" s="80">
        <f t="shared" si="268"/>
        <v>0</v>
      </c>
      <c r="K725" s="6">
        <f t="shared" si="276"/>
        <v>0</v>
      </c>
      <c r="L725" s="7">
        <v>0</v>
      </c>
      <c r="M725" s="7">
        <f t="shared" si="277"/>
        <v>0</v>
      </c>
      <c r="N725" s="7">
        <f t="shared" si="278"/>
        <v>0</v>
      </c>
      <c r="O725" s="7">
        <f t="shared" si="279"/>
        <v>0</v>
      </c>
      <c r="P725" s="7">
        <f t="shared" si="280"/>
        <v>0</v>
      </c>
      <c r="Q725" s="6">
        <f t="shared" si="282"/>
        <v>0</v>
      </c>
      <c r="R725" s="7">
        <f t="shared" si="283"/>
        <v>0</v>
      </c>
      <c r="S725" s="2">
        <f t="shared" si="269"/>
        <v>0</v>
      </c>
      <c r="T725" s="80">
        <f t="shared" si="270"/>
        <v>0</v>
      </c>
      <c r="U725" s="79">
        <f t="shared" si="271"/>
        <v>0</v>
      </c>
      <c r="V725" s="80">
        <f t="shared" si="272"/>
        <v>0</v>
      </c>
      <c r="W725" s="80">
        <f t="shared" si="273"/>
        <v>0</v>
      </c>
      <c r="X725">
        <f t="shared" si="284"/>
        <v>0</v>
      </c>
      <c r="Y725" s="35">
        <f t="shared" si="274"/>
        <v>0</v>
      </c>
      <c r="Z725" s="35">
        <f t="shared" si="285"/>
        <v>0</v>
      </c>
      <c r="AA725" s="42">
        <f t="shared" si="286"/>
        <v>0</v>
      </c>
      <c r="AB725" s="42">
        <f t="shared" si="287"/>
        <v>0</v>
      </c>
    </row>
    <row r="726" spans="2:28" x14ac:dyDescent="0.25">
      <c r="B726">
        <v>724</v>
      </c>
      <c r="C726" s="35">
        <f t="shared" si="281"/>
        <v>0</v>
      </c>
      <c r="D726" s="46">
        <f>IF(AB725&gt;0,ROUND(PMT(EvalSheet!$F$92/12,EvalSheet!$F$96*12,-C726),5),0)</f>
        <v>0</v>
      </c>
      <c r="E726" s="6">
        <f t="shared" si="275"/>
        <v>0</v>
      </c>
      <c r="F726" s="2">
        <f t="shared" si="264"/>
        <v>0</v>
      </c>
      <c r="G726" s="80">
        <f t="shared" si="265"/>
        <v>0</v>
      </c>
      <c r="H726" s="79">
        <f t="shared" si="266"/>
        <v>0</v>
      </c>
      <c r="I726" s="80">
        <f t="shared" si="267"/>
        <v>0</v>
      </c>
      <c r="J726" s="80">
        <f t="shared" si="268"/>
        <v>0</v>
      </c>
      <c r="K726" s="6">
        <f t="shared" si="276"/>
        <v>0</v>
      </c>
      <c r="L726" s="7">
        <v>0</v>
      </c>
      <c r="M726" s="7">
        <f t="shared" si="277"/>
        <v>0</v>
      </c>
      <c r="N726" s="7">
        <f t="shared" si="278"/>
        <v>0</v>
      </c>
      <c r="O726" s="7">
        <f t="shared" si="279"/>
        <v>0</v>
      </c>
      <c r="P726" s="7">
        <f t="shared" si="280"/>
        <v>0</v>
      </c>
      <c r="Q726" s="6">
        <f t="shared" si="282"/>
        <v>0</v>
      </c>
      <c r="R726" s="7">
        <f t="shared" si="283"/>
        <v>0</v>
      </c>
      <c r="S726" s="2">
        <f t="shared" si="269"/>
        <v>0</v>
      </c>
      <c r="T726" s="80">
        <f t="shared" si="270"/>
        <v>0</v>
      </c>
      <c r="U726" s="79">
        <f t="shared" si="271"/>
        <v>0</v>
      </c>
      <c r="V726" s="80">
        <f t="shared" si="272"/>
        <v>0</v>
      </c>
      <c r="W726" s="80">
        <f t="shared" si="273"/>
        <v>0</v>
      </c>
      <c r="X726">
        <f t="shared" si="284"/>
        <v>0</v>
      </c>
      <c r="Y726" s="35">
        <f t="shared" si="274"/>
        <v>0</v>
      </c>
      <c r="Z726" s="35">
        <f t="shared" si="285"/>
        <v>0</v>
      </c>
      <c r="AA726" s="42">
        <f t="shared" si="286"/>
        <v>0</v>
      </c>
      <c r="AB726" s="42">
        <f t="shared" si="287"/>
        <v>0</v>
      </c>
    </row>
    <row r="727" spans="2:28" x14ac:dyDescent="0.25">
      <c r="B727">
        <v>725</v>
      </c>
      <c r="C727" s="35">
        <f t="shared" si="281"/>
        <v>0</v>
      </c>
      <c r="D727" s="46">
        <f>IF(AB726&gt;0,ROUND(PMT(EvalSheet!$F$92/12,EvalSheet!$F$96*12,-C727),5),0)</f>
        <v>0</v>
      </c>
      <c r="E727" s="6">
        <f t="shared" si="275"/>
        <v>0</v>
      </c>
      <c r="F727" s="2">
        <f t="shared" si="264"/>
        <v>0</v>
      </c>
      <c r="G727" s="80">
        <f t="shared" si="265"/>
        <v>0</v>
      </c>
      <c r="H727" s="79">
        <f t="shared" si="266"/>
        <v>0</v>
      </c>
      <c r="I727" s="80">
        <f t="shared" si="267"/>
        <v>0</v>
      </c>
      <c r="J727" s="80">
        <f t="shared" si="268"/>
        <v>0</v>
      </c>
      <c r="K727" s="6">
        <f t="shared" si="276"/>
        <v>0</v>
      </c>
      <c r="L727" s="7">
        <v>0</v>
      </c>
      <c r="M727" s="7">
        <f t="shared" si="277"/>
        <v>0</v>
      </c>
      <c r="N727" s="7">
        <f t="shared" si="278"/>
        <v>0</v>
      </c>
      <c r="O727" s="7">
        <f t="shared" si="279"/>
        <v>0</v>
      </c>
      <c r="P727" s="7">
        <f t="shared" si="280"/>
        <v>0</v>
      </c>
      <c r="Q727" s="6">
        <f t="shared" si="282"/>
        <v>0</v>
      </c>
      <c r="R727" s="7">
        <f t="shared" si="283"/>
        <v>0</v>
      </c>
      <c r="S727" s="2">
        <f t="shared" si="269"/>
        <v>0</v>
      </c>
      <c r="T727" s="80">
        <f t="shared" si="270"/>
        <v>0</v>
      </c>
      <c r="U727" s="79">
        <f t="shared" si="271"/>
        <v>0</v>
      </c>
      <c r="V727" s="80">
        <f t="shared" si="272"/>
        <v>0</v>
      </c>
      <c r="W727" s="80">
        <f t="shared" si="273"/>
        <v>0</v>
      </c>
      <c r="X727">
        <f t="shared" si="284"/>
        <v>0</v>
      </c>
      <c r="Y727" s="35">
        <f t="shared" si="274"/>
        <v>0</v>
      </c>
      <c r="Z727" s="35">
        <f t="shared" si="285"/>
        <v>0</v>
      </c>
      <c r="AA727" s="42">
        <f t="shared" si="286"/>
        <v>0</v>
      </c>
      <c r="AB727" s="42">
        <f t="shared" si="287"/>
        <v>0</v>
      </c>
    </row>
    <row r="728" spans="2:28" x14ac:dyDescent="0.25">
      <c r="B728">
        <v>726</v>
      </c>
      <c r="C728" s="35">
        <f t="shared" si="281"/>
        <v>0</v>
      </c>
      <c r="D728" s="46">
        <f>IF(AB727&gt;0,ROUND(PMT(EvalSheet!$F$92/12,EvalSheet!$F$96*12,-C728),5),0)</f>
        <v>0</v>
      </c>
      <c r="E728" s="6">
        <f t="shared" si="275"/>
        <v>0</v>
      </c>
      <c r="F728" s="2">
        <f t="shared" si="264"/>
        <v>0</v>
      </c>
      <c r="G728" s="80">
        <f t="shared" si="265"/>
        <v>0</v>
      </c>
      <c r="H728" s="79">
        <f t="shared" si="266"/>
        <v>0</v>
      </c>
      <c r="I728" s="80">
        <f t="shared" si="267"/>
        <v>0</v>
      </c>
      <c r="J728" s="80">
        <f t="shared" si="268"/>
        <v>0</v>
      </c>
      <c r="K728" s="6">
        <f t="shared" si="276"/>
        <v>0</v>
      </c>
      <c r="L728" s="7">
        <v>0</v>
      </c>
      <c r="M728" s="7">
        <f t="shared" si="277"/>
        <v>0</v>
      </c>
      <c r="N728" s="7">
        <f t="shared" si="278"/>
        <v>0</v>
      </c>
      <c r="O728" s="7">
        <f t="shared" si="279"/>
        <v>0</v>
      </c>
      <c r="P728" s="7">
        <f t="shared" si="280"/>
        <v>0</v>
      </c>
      <c r="Q728" s="6">
        <f t="shared" si="282"/>
        <v>0</v>
      </c>
      <c r="R728" s="7">
        <f t="shared" si="283"/>
        <v>0</v>
      </c>
      <c r="S728" s="2">
        <f t="shared" si="269"/>
        <v>0</v>
      </c>
      <c r="T728" s="80">
        <f t="shared" si="270"/>
        <v>0</v>
      </c>
      <c r="U728" s="79">
        <f t="shared" si="271"/>
        <v>0</v>
      </c>
      <c r="V728" s="80">
        <f t="shared" si="272"/>
        <v>0</v>
      </c>
      <c r="W728" s="80">
        <f t="shared" si="273"/>
        <v>0</v>
      </c>
      <c r="X728">
        <f t="shared" si="284"/>
        <v>0</v>
      </c>
      <c r="Y728" s="35">
        <f t="shared" si="274"/>
        <v>0</v>
      </c>
      <c r="Z728" s="35">
        <f t="shared" si="285"/>
        <v>0</v>
      </c>
      <c r="AA728" s="42">
        <f t="shared" si="286"/>
        <v>0</v>
      </c>
      <c r="AB728" s="42">
        <f t="shared" si="287"/>
        <v>0</v>
      </c>
    </row>
    <row r="729" spans="2:28" x14ac:dyDescent="0.25">
      <c r="B729">
        <v>727</v>
      </c>
      <c r="C729" s="35">
        <f t="shared" si="281"/>
        <v>0</v>
      </c>
      <c r="D729" s="46">
        <f>IF(AB728&gt;0,ROUND(PMT(EvalSheet!$F$92/12,EvalSheet!$F$96*12,-C729),5),0)</f>
        <v>0</v>
      </c>
      <c r="E729" s="6">
        <f t="shared" si="275"/>
        <v>0</v>
      </c>
      <c r="F729" s="2">
        <f t="shared" si="264"/>
        <v>0</v>
      </c>
      <c r="G729" s="80">
        <f t="shared" si="265"/>
        <v>0</v>
      </c>
      <c r="H729" s="79">
        <f t="shared" si="266"/>
        <v>0</v>
      </c>
      <c r="I729" s="80">
        <f t="shared" si="267"/>
        <v>0</v>
      </c>
      <c r="J729" s="80">
        <f t="shared" si="268"/>
        <v>0</v>
      </c>
      <c r="K729" s="6">
        <f t="shared" si="276"/>
        <v>0</v>
      </c>
      <c r="L729" s="7">
        <v>0</v>
      </c>
      <c r="M729" s="7">
        <f t="shared" si="277"/>
        <v>0</v>
      </c>
      <c r="N729" s="7">
        <f t="shared" si="278"/>
        <v>0</v>
      </c>
      <c r="O729" s="7">
        <f t="shared" si="279"/>
        <v>0</v>
      </c>
      <c r="P729" s="7">
        <f t="shared" si="280"/>
        <v>0</v>
      </c>
      <c r="Q729" s="6">
        <f t="shared" si="282"/>
        <v>0</v>
      </c>
      <c r="R729" s="7">
        <f t="shared" si="283"/>
        <v>0</v>
      </c>
      <c r="S729" s="2">
        <f t="shared" si="269"/>
        <v>0</v>
      </c>
      <c r="T729" s="80">
        <f t="shared" si="270"/>
        <v>0</v>
      </c>
      <c r="U729" s="79">
        <f t="shared" si="271"/>
        <v>0</v>
      </c>
      <c r="V729" s="80">
        <f t="shared" si="272"/>
        <v>0</v>
      </c>
      <c r="W729" s="80">
        <f t="shared" si="273"/>
        <v>0</v>
      </c>
      <c r="X729">
        <f t="shared" si="284"/>
        <v>0</v>
      </c>
      <c r="Y729" s="35">
        <f t="shared" si="274"/>
        <v>0</v>
      </c>
      <c r="Z729" s="35">
        <f t="shared" si="285"/>
        <v>0</v>
      </c>
      <c r="AA729" s="42">
        <f t="shared" si="286"/>
        <v>0</v>
      </c>
      <c r="AB729" s="42">
        <f t="shared" si="287"/>
        <v>0</v>
      </c>
    </row>
    <row r="730" spans="2:28" x14ac:dyDescent="0.25">
      <c r="B730">
        <v>728</v>
      </c>
      <c r="C730" s="35">
        <f t="shared" si="281"/>
        <v>0</v>
      </c>
      <c r="D730" s="46">
        <f>IF(AB729&gt;0,ROUND(PMT(EvalSheet!$F$92/12,EvalSheet!$F$96*12,-C730),5),0)</f>
        <v>0</v>
      </c>
      <c r="E730" s="6">
        <f t="shared" si="275"/>
        <v>0</v>
      </c>
      <c r="F730" s="2">
        <f t="shared" si="264"/>
        <v>0</v>
      </c>
      <c r="G730" s="80">
        <f t="shared" si="265"/>
        <v>0</v>
      </c>
      <c r="H730" s="79">
        <f t="shared" si="266"/>
        <v>0</v>
      </c>
      <c r="I730" s="80">
        <f t="shared" si="267"/>
        <v>0</v>
      </c>
      <c r="J730" s="80">
        <f t="shared" si="268"/>
        <v>0</v>
      </c>
      <c r="K730" s="6">
        <f t="shared" si="276"/>
        <v>0</v>
      </c>
      <c r="L730" s="7">
        <v>0</v>
      </c>
      <c r="M730" s="7">
        <f t="shared" si="277"/>
        <v>0</v>
      </c>
      <c r="N730" s="7">
        <f t="shared" si="278"/>
        <v>0</v>
      </c>
      <c r="O730" s="7">
        <f t="shared" si="279"/>
        <v>0</v>
      </c>
      <c r="P730" s="7">
        <f t="shared" si="280"/>
        <v>0</v>
      </c>
      <c r="Q730" s="6">
        <f t="shared" si="282"/>
        <v>0</v>
      </c>
      <c r="R730" s="7">
        <f t="shared" si="283"/>
        <v>0</v>
      </c>
      <c r="S730" s="2">
        <f t="shared" si="269"/>
        <v>0</v>
      </c>
      <c r="T730" s="80">
        <f t="shared" si="270"/>
        <v>0</v>
      </c>
      <c r="U730" s="79">
        <f t="shared" si="271"/>
        <v>0</v>
      </c>
      <c r="V730" s="80">
        <f t="shared" si="272"/>
        <v>0</v>
      </c>
      <c r="W730" s="80">
        <f t="shared" si="273"/>
        <v>0</v>
      </c>
      <c r="X730">
        <f t="shared" si="284"/>
        <v>0</v>
      </c>
      <c r="Y730" s="35">
        <f t="shared" si="274"/>
        <v>0</v>
      </c>
      <c r="Z730" s="35">
        <f t="shared" si="285"/>
        <v>0</v>
      </c>
      <c r="AA730" s="42">
        <f t="shared" si="286"/>
        <v>0</v>
      </c>
      <c r="AB730" s="42">
        <f t="shared" si="287"/>
        <v>0</v>
      </c>
    </row>
    <row r="731" spans="2:28" x14ac:dyDescent="0.25">
      <c r="B731">
        <v>729</v>
      </c>
      <c r="C731" s="35">
        <f t="shared" si="281"/>
        <v>0</v>
      </c>
      <c r="D731" s="46">
        <f>IF(AB730&gt;0,ROUND(PMT(EvalSheet!$F$92/12,EvalSheet!$F$96*12,-C731),5),0)</f>
        <v>0</v>
      </c>
      <c r="E731" s="6">
        <f t="shared" si="275"/>
        <v>0</v>
      </c>
      <c r="F731" s="2">
        <f t="shared" si="264"/>
        <v>0</v>
      </c>
      <c r="G731" s="80">
        <f t="shared" si="265"/>
        <v>0</v>
      </c>
      <c r="H731" s="79">
        <f t="shared" si="266"/>
        <v>0</v>
      </c>
      <c r="I731" s="80">
        <f t="shared" si="267"/>
        <v>0</v>
      </c>
      <c r="J731" s="80">
        <f t="shared" si="268"/>
        <v>0</v>
      </c>
      <c r="K731" s="6">
        <f t="shared" si="276"/>
        <v>0</v>
      </c>
      <c r="L731" s="7">
        <v>0</v>
      </c>
      <c r="M731" s="7">
        <f t="shared" si="277"/>
        <v>0</v>
      </c>
      <c r="N731" s="7">
        <f t="shared" si="278"/>
        <v>0</v>
      </c>
      <c r="O731" s="7">
        <f t="shared" si="279"/>
        <v>0</v>
      </c>
      <c r="P731" s="7">
        <f t="shared" si="280"/>
        <v>0</v>
      </c>
      <c r="Q731" s="6">
        <f t="shared" si="282"/>
        <v>0</v>
      </c>
      <c r="R731" s="7">
        <f t="shared" si="283"/>
        <v>0</v>
      </c>
      <c r="S731" s="2">
        <f t="shared" si="269"/>
        <v>0</v>
      </c>
      <c r="T731" s="80">
        <f t="shared" si="270"/>
        <v>0</v>
      </c>
      <c r="U731" s="79">
        <f t="shared" si="271"/>
        <v>0</v>
      </c>
      <c r="V731" s="80">
        <f t="shared" si="272"/>
        <v>0</v>
      </c>
      <c r="W731" s="80">
        <f t="shared" si="273"/>
        <v>0</v>
      </c>
      <c r="X731">
        <f t="shared" si="284"/>
        <v>0</v>
      </c>
      <c r="Y731" s="35">
        <f t="shared" si="274"/>
        <v>0</v>
      </c>
      <c r="Z731" s="35">
        <f t="shared" si="285"/>
        <v>0</v>
      </c>
      <c r="AA731" s="42">
        <f t="shared" si="286"/>
        <v>0</v>
      </c>
      <c r="AB731" s="42">
        <f t="shared" si="287"/>
        <v>0</v>
      </c>
    </row>
    <row r="732" spans="2:28" x14ac:dyDescent="0.25">
      <c r="B732">
        <v>730</v>
      </c>
      <c r="C732" s="35">
        <f t="shared" si="281"/>
        <v>0</v>
      </c>
      <c r="D732" s="46">
        <f>IF(AB731&gt;0,ROUND(PMT(EvalSheet!$F$92/12,EvalSheet!$F$96*12,-C732),5),0)</f>
        <v>0</v>
      </c>
      <c r="E732" s="6">
        <f t="shared" si="275"/>
        <v>0</v>
      </c>
      <c r="F732" s="2">
        <f t="shared" si="264"/>
        <v>0</v>
      </c>
      <c r="G732" s="80">
        <f t="shared" si="265"/>
        <v>0</v>
      </c>
      <c r="H732" s="79">
        <f t="shared" si="266"/>
        <v>0</v>
      </c>
      <c r="I732" s="80">
        <f t="shared" si="267"/>
        <v>0</v>
      </c>
      <c r="J732" s="80">
        <f t="shared" si="268"/>
        <v>0</v>
      </c>
      <c r="K732" s="6">
        <f t="shared" si="276"/>
        <v>0</v>
      </c>
      <c r="L732" s="7">
        <v>0</v>
      </c>
      <c r="M732" s="7">
        <f t="shared" si="277"/>
        <v>0</v>
      </c>
      <c r="N732" s="7">
        <f t="shared" si="278"/>
        <v>0</v>
      </c>
      <c r="O732" s="7">
        <f t="shared" si="279"/>
        <v>0</v>
      </c>
      <c r="P732" s="7">
        <f t="shared" si="280"/>
        <v>0</v>
      </c>
      <c r="Q732" s="6">
        <f t="shared" si="282"/>
        <v>0</v>
      </c>
      <c r="R732" s="7">
        <f t="shared" si="283"/>
        <v>0</v>
      </c>
      <c r="S732" s="2">
        <f t="shared" si="269"/>
        <v>0</v>
      </c>
      <c r="T732" s="80">
        <f t="shared" si="270"/>
        <v>0</v>
      </c>
      <c r="U732" s="79">
        <f t="shared" si="271"/>
        <v>0</v>
      </c>
      <c r="V732" s="80">
        <f t="shared" si="272"/>
        <v>0</v>
      </c>
      <c r="W732" s="80">
        <f t="shared" si="273"/>
        <v>0</v>
      </c>
      <c r="X732">
        <f t="shared" si="284"/>
        <v>0</v>
      </c>
      <c r="Y732" s="35">
        <f t="shared" si="274"/>
        <v>0</v>
      </c>
      <c r="Z732" s="35">
        <f t="shared" si="285"/>
        <v>0</v>
      </c>
      <c r="AA732" s="42">
        <f t="shared" si="286"/>
        <v>0</v>
      </c>
      <c r="AB732" s="42">
        <f t="shared" si="287"/>
        <v>0</v>
      </c>
    </row>
    <row r="733" spans="2:28" x14ac:dyDescent="0.25">
      <c r="B733">
        <v>731</v>
      </c>
      <c r="C733" s="35">
        <f t="shared" si="281"/>
        <v>0</v>
      </c>
      <c r="D733" s="46">
        <f>IF(AB732&gt;0,ROUND(PMT(EvalSheet!$F$92/12,EvalSheet!$F$96*12,-C733),5),0)</f>
        <v>0</v>
      </c>
      <c r="E733" s="6">
        <f t="shared" si="275"/>
        <v>0</v>
      </c>
      <c r="F733" s="2">
        <f t="shared" si="264"/>
        <v>0</v>
      </c>
      <c r="G733" s="80">
        <f t="shared" si="265"/>
        <v>0</v>
      </c>
      <c r="H733" s="79">
        <f t="shared" si="266"/>
        <v>0</v>
      </c>
      <c r="I733" s="80">
        <f t="shared" si="267"/>
        <v>0</v>
      </c>
      <c r="J733" s="80">
        <f t="shared" si="268"/>
        <v>0</v>
      </c>
      <c r="K733" s="6">
        <f t="shared" si="276"/>
        <v>0</v>
      </c>
      <c r="L733" s="7">
        <v>0</v>
      </c>
      <c r="M733" s="7">
        <f t="shared" si="277"/>
        <v>0</v>
      </c>
      <c r="N733" s="7">
        <f t="shared" si="278"/>
        <v>0</v>
      </c>
      <c r="O733" s="7">
        <f t="shared" si="279"/>
        <v>0</v>
      </c>
      <c r="P733" s="7">
        <f t="shared" si="280"/>
        <v>0</v>
      </c>
      <c r="Q733" s="6">
        <f t="shared" si="282"/>
        <v>0</v>
      </c>
      <c r="R733" s="7">
        <f t="shared" si="283"/>
        <v>0</v>
      </c>
      <c r="S733" s="2">
        <f t="shared" si="269"/>
        <v>0</v>
      </c>
      <c r="T733" s="80">
        <f t="shared" si="270"/>
        <v>0</v>
      </c>
      <c r="U733" s="79">
        <f t="shared" si="271"/>
        <v>0</v>
      </c>
      <c r="V733" s="80">
        <f t="shared" si="272"/>
        <v>0</v>
      </c>
      <c r="W733" s="80">
        <f t="shared" si="273"/>
        <v>0</v>
      </c>
      <c r="X733">
        <f t="shared" si="284"/>
        <v>0</v>
      </c>
      <c r="Y733" s="35">
        <f t="shared" si="274"/>
        <v>0</v>
      </c>
      <c r="Z733" s="35">
        <f t="shared" si="285"/>
        <v>0</v>
      </c>
      <c r="AA733" s="42">
        <f t="shared" si="286"/>
        <v>0</v>
      </c>
      <c r="AB733" s="42">
        <f t="shared" si="287"/>
        <v>0</v>
      </c>
    </row>
    <row r="734" spans="2:28" x14ac:dyDescent="0.25">
      <c r="B734">
        <v>732</v>
      </c>
      <c r="C734" s="35">
        <f t="shared" si="281"/>
        <v>0</v>
      </c>
      <c r="D734" s="46">
        <f>IF(AB733&gt;0,ROUND(PMT(EvalSheet!$F$92/12,EvalSheet!$F$96*12,-C734),5),0)</f>
        <v>0</v>
      </c>
      <c r="E734" s="6">
        <f t="shared" si="275"/>
        <v>0</v>
      </c>
      <c r="F734" s="2">
        <f t="shared" si="264"/>
        <v>0</v>
      </c>
      <c r="G734" s="80">
        <f t="shared" si="265"/>
        <v>0</v>
      </c>
      <c r="H734" s="79">
        <f t="shared" si="266"/>
        <v>0</v>
      </c>
      <c r="I734" s="80">
        <f t="shared" si="267"/>
        <v>0</v>
      </c>
      <c r="J734" s="80">
        <f t="shared" si="268"/>
        <v>0</v>
      </c>
      <c r="K734" s="6">
        <f t="shared" si="276"/>
        <v>0</v>
      </c>
      <c r="L734" s="7">
        <v>0</v>
      </c>
      <c r="M734" s="7">
        <f t="shared" si="277"/>
        <v>0</v>
      </c>
      <c r="N734" s="7">
        <f t="shared" si="278"/>
        <v>0</v>
      </c>
      <c r="O734" s="7">
        <f t="shared" si="279"/>
        <v>0</v>
      </c>
      <c r="P734" s="7">
        <f t="shared" si="280"/>
        <v>0</v>
      </c>
      <c r="Q734" s="6">
        <f t="shared" si="282"/>
        <v>0</v>
      </c>
      <c r="R734" s="7">
        <f t="shared" si="283"/>
        <v>0</v>
      </c>
      <c r="S734" s="2">
        <f t="shared" si="269"/>
        <v>0</v>
      </c>
      <c r="T734" s="80">
        <f t="shared" si="270"/>
        <v>0</v>
      </c>
      <c r="U734" s="79">
        <f t="shared" si="271"/>
        <v>0</v>
      </c>
      <c r="V734" s="80">
        <f t="shared" si="272"/>
        <v>0</v>
      </c>
      <c r="W734" s="80">
        <f t="shared" si="273"/>
        <v>0</v>
      </c>
      <c r="X734">
        <f t="shared" si="284"/>
        <v>0</v>
      </c>
      <c r="Y734" s="35">
        <f t="shared" si="274"/>
        <v>0</v>
      </c>
      <c r="Z734" s="35">
        <f t="shared" si="285"/>
        <v>0</v>
      </c>
      <c r="AA734" s="42">
        <f t="shared" si="286"/>
        <v>0</v>
      </c>
      <c r="AB734" s="42">
        <f t="shared" si="287"/>
        <v>0</v>
      </c>
    </row>
    <row r="735" spans="2:28" x14ac:dyDescent="0.25">
      <c r="B735">
        <v>733</v>
      </c>
      <c r="C735" s="35">
        <f t="shared" si="281"/>
        <v>0</v>
      </c>
      <c r="D735" s="46">
        <f>IF(AB734&gt;0,ROUND(PMT(EvalSheet!$F$92/12,EvalSheet!$F$96*12,-C735),5),0)</f>
        <v>0</v>
      </c>
      <c r="E735" s="6">
        <f t="shared" si="275"/>
        <v>0</v>
      </c>
      <c r="F735" s="2">
        <f t="shared" si="264"/>
        <v>0</v>
      </c>
      <c r="G735" s="80">
        <f t="shared" si="265"/>
        <v>0</v>
      </c>
      <c r="H735" s="79">
        <f t="shared" si="266"/>
        <v>0</v>
      </c>
      <c r="I735" s="80">
        <f t="shared" si="267"/>
        <v>0</v>
      </c>
      <c r="J735" s="80">
        <f t="shared" si="268"/>
        <v>0</v>
      </c>
      <c r="K735" s="6">
        <f t="shared" si="276"/>
        <v>0</v>
      </c>
      <c r="L735" s="7">
        <v>0</v>
      </c>
      <c r="M735" s="7">
        <f t="shared" si="277"/>
        <v>0</v>
      </c>
      <c r="N735" s="7">
        <f t="shared" si="278"/>
        <v>0</v>
      </c>
      <c r="O735" s="7">
        <f t="shared" si="279"/>
        <v>0</v>
      </c>
      <c r="P735" s="7">
        <f t="shared" si="280"/>
        <v>0</v>
      </c>
      <c r="Q735" s="6">
        <f t="shared" si="282"/>
        <v>0</v>
      </c>
      <c r="R735" s="7">
        <f t="shared" si="283"/>
        <v>0</v>
      </c>
      <c r="S735" s="2">
        <f t="shared" si="269"/>
        <v>0</v>
      </c>
      <c r="T735" s="80">
        <f t="shared" si="270"/>
        <v>0</v>
      </c>
      <c r="U735" s="79">
        <f t="shared" si="271"/>
        <v>0</v>
      </c>
      <c r="V735" s="80">
        <f t="shared" si="272"/>
        <v>0</v>
      </c>
      <c r="W735" s="80">
        <f t="shared" si="273"/>
        <v>0</v>
      </c>
      <c r="X735">
        <f t="shared" si="284"/>
        <v>0</v>
      </c>
      <c r="Y735" s="35">
        <f t="shared" si="274"/>
        <v>0</v>
      </c>
      <c r="Z735" s="35">
        <f t="shared" si="285"/>
        <v>0</v>
      </c>
      <c r="AA735" s="42">
        <f t="shared" si="286"/>
        <v>0</v>
      </c>
      <c r="AB735" s="42">
        <f t="shared" si="287"/>
        <v>0</v>
      </c>
    </row>
    <row r="736" spans="2:28" x14ac:dyDescent="0.25">
      <c r="B736">
        <v>734</v>
      </c>
      <c r="C736" s="35">
        <f t="shared" si="281"/>
        <v>0</v>
      </c>
      <c r="D736" s="46">
        <f>IF(AB735&gt;0,ROUND(PMT(EvalSheet!$F$92/12,EvalSheet!$F$96*12,-C736),5),0)</f>
        <v>0</v>
      </c>
      <c r="E736" s="6">
        <f t="shared" si="275"/>
        <v>0</v>
      </c>
      <c r="F736" s="2">
        <f t="shared" si="264"/>
        <v>0</v>
      </c>
      <c r="G736" s="80">
        <f t="shared" si="265"/>
        <v>0</v>
      </c>
      <c r="H736" s="79">
        <f t="shared" si="266"/>
        <v>0</v>
      </c>
      <c r="I736" s="80">
        <f t="shared" si="267"/>
        <v>0</v>
      </c>
      <c r="J736" s="80">
        <f t="shared" si="268"/>
        <v>0</v>
      </c>
      <c r="K736" s="6">
        <f t="shared" si="276"/>
        <v>0</v>
      </c>
      <c r="L736" s="7">
        <v>0</v>
      </c>
      <c r="M736" s="7">
        <f t="shared" si="277"/>
        <v>0</v>
      </c>
      <c r="N736" s="7">
        <f t="shared" si="278"/>
        <v>0</v>
      </c>
      <c r="O736" s="7">
        <f t="shared" si="279"/>
        <v>0</v>
      </c>
      <c r="P736" s="7">
        <f t="shared" si="280"/>
        <v>0</v>
      </c>
      <c r="Q736" s="6">
        <f t="shared" si="282"/>
        <v>0</v>
      </c>
      <c r="R736" s="7">
        <f t="shared" si="283"/>
        <v>0</v>
      </c>
      <c r="S736" s="2">
        <f t="shared" si="269"/>
        <v>0</v>
      </c>
      <c r="T736" s="80">
        <f t="shared" si="270"/>
        <v>0</v>
      </c>
      <c r="U736" s="79">
        <f t="shared" si="271"/>
        <v>0</v>
      </c>
      <c r="V736" s="80">
        <f t="shared" si="272"/>
        <v>0</v>
      </c>
      <c r="W736" s="80">
        <f t="shared" si="273"/>
        <v>0</v>
      </c>
      <c r="X736">
        <f t="shared" si="284"/>
        <v>0</v>
      </c>
      <c r="Y736" s="35">
        <f t="shared" si="274"/>
        <v>0</v>
      </c>
      <c r="Z736" s="35">
        <f t="shared" si="285"/>
        <v>0</v>
      </c>
      <c r="AA736" s="42">
        <f t="shared" si="286"/>
        <v>0</v>
      </c>
      <c r="AB736" s="42">
        <f t="shared" si="287"/>
        <v>0</v>
      </c>
    </row>
    <row r="737" spans="2:28" x14ac:dyDescent="0.25">
      <c r="B737">
        <v>735</v>
      </c>
      <c r="C737" s="35">
        <f t="shared" si="281"/>
        <v>0</v>
      </c>
      <c r="D737" s="46">
        <f>IF(AB736&gt;0,ROUND(PMT(EvalSheet!$F$92/12,EvalSheet!$F$96*12,-C737),5),0)</f>
        <v>0</v>
      </c>
      <c r="E737" s="6">
        <f t="shared" si="275"/>
        <v>0</v>
      </c>
      <c r="F737" s="2">
        <f t="shared" si="264"/>
        <v>0</v>
      </c>
      <c r="G737" s="80">
        <f t="shared" si="265"/>
        <v>0</v>
      </c>
      <c r="H737" s="79">
        <f t="shared" si="266"/>
        <v>0</v>
      </c>
      <c r="I737" s="80">
        <f t="shared" si="267"/>
        <v>0</v>
      </c>
      <c r="J737" s="80">
        <f t="shared" si="268"/>
        <v>0</v>
      </c>
      <c r="K737" s="6">
        <f t="shared" si="276"/>
        <v>0</v>
      </c>
      <c r="L737" s="7">
        <v>0</v>
      </c>
      <c r="M737" s="7">
        <f t="shared" si="277"/>
        <v>0</v>
      </c>
      <c r="N737" s="7">
        <f t="shared" si="278"/>
        <v>0</v>
      </c>
      <c r="O737" s="7">
        <f t="shared" si="279"/>
        <v>0</v>
      </c>
      <c r="P737" s="7">
        <f t="shared" si="280"/>
        <v>0</v>
      </c>
      <c r="Q737" s="6">
        <f t="shared" si="282"/>
        <v>0</v>
      </c>
      <c r="R737" s="7">
        <f t="shared" si="283"/>
        <v>0</v>
      </c>
      <c r="S737" s="2">
        <f t="shared" si="269"/>
        <v>0</v>
      </c>
      <c r="T737" s="80">
        <f t="shared" si="270"/>
        <v>0</v>
      </c>
      <c r="U737" s="79">
        <f t="shared" si="271"/>
        <v>0</v>
      </c>
      <c r="V737" s="80">
        <f t="shared" si="272"/>
        <v>0</v>
      </c>
      <c r="W737" s="80">
        <f t="shared" si="273"/>
        <v>0</v>
      </c>
      <c r="X737">
        <f t="shared" si="284"/>
        <v>0</v>
      </c>
      <c r="Y737" s="35">
        <f t="shared" si="274"/>
        <v>0</v>
      </c>
      <c r="Z737" s="35">
        <f t="shared" si="285"/>
        <v>0</v>
      </c>
      <c r="AA737" s="42">
        <f t="shared" si="286"/>
        <v>0</v>
      </c>
      <c r="AB737" s="42">
        <f t="shared" si="287"/>
        <v>0</v>
      </c>
    </row>
    <row r="738" spans="2:28" x14ac:dyDescent="0.25">
      <c r="B738">
        <v>736</v>
      </c>
      <c r="C738" s="35">
        <f t="shared" si="281"/>
        <v>0</v>
      </c>
      <c r="D738" s="46">
        <f>IF(AB737&gt;0,ROUND(PMT(EvalSheet!$F$92/12,EvalSheet!$F$96*12,-C738),5),0)</f>
        <v>0</v>
      </c>
      <c r="E738" s="6">
        <f t="shared" si="275"/>
        <v>0</v>
      </c>
      <c r="F738" s="2">
        <f t="shared" si="264"/>
        <v>0</v>
      </c>
      <c r="G738" s="80">
        <f t="shared" si="265"/>
        <v>0</v>
      </c>
      <c r="H738" s="79">
        <f t="shared" si="266"/>
        <v>0</v>
      </c>
      <c r="I738" s="80">
        <f t="shared" si="267"/>
        <v>0</v>
      </c>
      <c r="J738" s="80">
        <f t="shared" si="268"/>
        <v>0</v>
      </c>
      <c r="K738" s="6">
        <f t="shared" si="276"/>
        <v>0</v>
      </c>
      <c r="L738" s="7">
        <v>0</v>
      </c>
      <c r="M738" s="7">
        <f t="shared" si="277"/>
        <v>0</v>
      </c>
      <c r="N738" s="7">
        <f t="shared" si="278"/>
        <v>0</v>
      </c>
      <c r="O738" s="7">
        <f t="shared" si="279"/>
        <v>0</v>
      </c>
      <c r="P738" s="7">
        <f t="shared" si="280"/>
        <v>0</v>
      </c>
      <c r="Q738" s="6">
        <f t="shared" si="282"/>
        <v>0</v>
      </c>
      <c r="R738" s="7">
        <f t="shared" si="283"/>
        <v>0</v>
      </c>
      <c r="S738" s="2">
        <f t="shared" si="269"/>
        <v>0</v>
      </c>
      <c r="T738" s="80">
        <f t="shared" si="270"/>
        <v>0</v>
      </c>
      <c r="U738" s="79">
        <f t="shared" si="271"/>
        <v>0</v>
      </c>
      <c r="V738" s="80">
        <f t="shared" si="272"/>
        <v>0</v>
      </c>
      <c r="W738" s="80">
        <f t="shared" si="273"/>
        <v>0</v>
      </c>
      <c r="X738">
        <f t="shared" si="284"/>
        <v>0</v>
      </c>
      <c r="Y738" s="35">
        <f t="shared" si="274"/>
        <v>0</v>
      </c>
      <c r="Z738" s="35">
        <f t="shared" si="285"/>
        <v>0</v>
      </c>
      <c r="AA738" s="42">
        <f t="shared" si="286"/>
        <v>0</v>
      </c>
      <c r="AB738" s="42">
        <f t="shared" si="287"/>
        <v>0</v>
      </c>
    </row>
    <row r="739" spans="2:28" x14ac:dyDescent="0.25">
      <c r="B739">
        <v>737</v>
      </c>
      <c r="C739" s="35">
        <f t="shared" si="281"/>
        <v>0</v>
      </c>
      <c r="D739" s="46">
        <f>IF(AB738&gt;0,ROUND(PMT(EvalSheet!$F$92/12,EvalSheet!$F$96*12,-C739),5),0)</f>
        <v>0</v>
      </c>
      <c r="E739" s="6">
        <f t="shared" si="275"/>
        <v>0</v>
      </c>
      <c r="F739" s="2">
        <f t="shared" si="264"/>
        <v>0</v>
      </c>
      <c r="G739" s="80">
        <f t="shared" si="265"/>
        <v>0</v>
      </c>
      <c r="H739" s="79">
        <f t="shared" si="266"/>
        <v>0</v>
      </c>
      <c r="I739" s="80">
        <f t="shared" si="267"/>
        <v>0</v>
      </c>
      <c r="J739" s="80">
        <f t="shared" si="268"/>
        <v>0</v>
      </c>
      <c r="K739" s="6">
        <f t="shared" si="276"/>
        <v>0</v>
      </c>
      <c r="L739" s="7">
        <v>0</v>
      </c>
      <c r="M739" s="7">
        <f t="shared" si="277"/>
        <v>0</v>
      </c>
      <c r="N739" s="7">
        <f t="shared" si="278"/>
        <v>0</v>
      </c>
      <c r="O739" s="7">
        <f t="shared" si="279"/>
        <v>0</v>
      </c>
      <c r="P739" s="7">
        <f t="shared" si="280"/>
        <v>0</v>
      </c>
      <c r="Q739" s="6">
        <f t="shared" si="282"/>
        <v>0</v>
      </c>
      <c r="R739" s="7">
        <f t="shared" si="283"/>
        <v>0</v>
      </c>
      <c r="S739" s="2">
        <f t="shared" si="269"/>
        <v>0</v>
      </c>
      <c r="T739" s="80">
        <f t="shared" si="270"/>
        <v>0</v>
      </c>
      <c r="U739" s="79">
        <f t="shared" si="271"/>
        <v>0</v>
      </c>
      <c r="V739" s="80">
        <f t="shared" si="272"/>
        <v>0</v>
      </c>
      <c r="W739" s="80">
        <f t="shared" si="273"/>
        <v>0</v>
      </c>
      <c r="X739">
        <f t="shared" si="284"/>
        <v>0</v>
      </c>
      <c r="Y739" s="35">
        <f t="shared" si="274"/>
        <v>0</v>
      </c>
      <c r="Z739" s="35">
        <f t="shared" si="285"/>
        <v>0</v>
      </c>
      <c r="AA739" s="42">
        <f t="shared" si="286"/>
        <v>0</v>
      </c>
      <c r="AB739" s="42">
        <f t="shared" si="287"/>
        <v>0</v>
      </c>
    </row>
    <row r="740" spans="2:28" x14ac:dyDescent="0.25">
      <c r="B740">
        <v>738</v>
      </c>
      <c r="C740" s="35">
        <f t="shared" si="281"/>
        <v>0</v>
      </c>
      <c r="D740" s="46">
        <f>IF(AB739&gt;0,ROUND(PMT(EvalSheet!$F$92/12,EvalSheet!$F$96*12,-C740),5),0)</f>
        <v>0</v>
      </c>
      <c r="E740" s="6">
        <f t="shared" si="275"/>
        <v>0</v>
      </c>
      <c r="F740" s="2">
        <f t="shared" si="264"/>
        <v>0</v>
      </c>
      <c r="G740" s="80">
        <f t="shared" si="265"/>
        <v>0</v>
      </c>
      <c r="H740" s="79">
        <f t="shared" si="266"/>
        <v>0</v>
      </c>
      <c r="I740" s="80">
        <f t="shared" si="267"/>
        <v>0</v>
      </c>
      <c r="J740" s="80">
        <f t="shared" si="268"/>
        <v>0</v>
      </c>
      <c r="K740" s="6">
        <f t="shared" si="276"/>
        <v>0</v>
      </c>
      <c r="L740" s="7">
        <v>0</v>
      </c>
      <c r="M740" s="7">
        <f t="shared" si="277"/>
        <v>0</v>
      </c>
      <c r="N740" s="7">
        <f t="shared" si="278"/>
        <v>0</v>
      </c>
      <c r="O740" s="7">
        <f t="shared" si="279"/>
        <v>0</v>
      </c>
      <c r="P740" s="7">
        <f t="shared" si="280"/>
        <v>0</v>
      </c>
      <c r="Q740" s="6">
        <f t="shared" si="282"/>
        <v>0</v>
      </c>
      <c r="R740" s="7">
        <f t="shared" si="283"/>
        <v>0</v>
      </c>
      <c r="S740" s="2">
        <f t="shared" si="269"/>
        <v>0</v>
      </c>
      <c r="T740" s="80">
        <f t="shared" si="270"/>
        <v>0</v>
      </c>
      <c r="U740" s="79">
        <f t="shared" si="271"/>
        <v>0</v>
      </c>
      <c r="V740" s="80">
        <f t="shared" si="272"/>
        <v>0</v>
      </c>
      <c r="W740" s="80">
        <f t="shared" si="273"/>
        <v>0</v>
      </c>
      <c r="X740">
        <f t="shared" si="284"/>
        <v>0</v>
      </c>
      <c r="Y740" s="35">
        <f t="shared" si="274"/>
        <v>0</v>
      </c>
      <c r="Z740" s="35">
        <f t="shared" si="285"/>
        <v>0</v>
      </c>
      <c r="AA740" s="42">
        <f t="shared" si="286"/>
        <v>0</v>
      </c>
      <c r="AB740" s="42">
        <f t="shared" si="287"/>
        <v>0</v>
      </c>
    </row>
    <row r="741" spans="2:28" x14ac:dyDescent="0.25">
      <c r="B741">
        <v>739</v>
      </c>
      <c r="C741" s="35">
        <f t="shared" si="281"/>
        <v>0</v>
      </c>
      <c r="D741" s="46">
        <f>IF(AB740&gt;0,ROUND(PMT(EvalSheet!$F$92/12,EvalSheet!$F$96*12,-C741),5),0)</f>
        <v>0</v>
      </c>
      <c r="E741" s="6">
        <f t="shared" si="275"/>
        <v>0</v>
      </c>
      <c r="F741" s="2">
        <f t="shared" si="264"/>
        <v>0</v>
      </c>
      <c r="G741" s="80">
        <f t="shared" si="265"/>
        <v>0</v>
      </c>
      <c r="H741" s="79">
        <f t="shared" si="266"/>
        <v>0</v>
      </c>
      <c r="I741" s="80">
        <f t="shared" si="267"/>
        <v>0</v>
      </c>
      <c r="J741" s="80">
        <f t="shared" si="268"/>
        <v>0</v>
      </c>
      <c r="K741" s="6">
        <f t="shared" si="276"/>
        <v>0</v>
      </c>
      <c r="L741" s="7">
        <v>0</v>
      </c>
      <c r="M741" s="7">
        <f t="shared" si="277"/>
        <v>0</v>
      </c>
      <c r="N741" s="7">
        <f t="shared" si="278"/>
        <v>0</v>
      </c>
      <c r="O741" s="7">
        <f t="shared" si="279"/>
        <v>0</v>
      </c>
      <c r="P741" s="7">
        <f t="shared" si="280"/>
        <v>0</v>
      </c>
      <c r="Q741" s="6">
        <f t="shared" si="282"/>
        <v>0</v>
      </c>
      <c r="R741" s="7">
        <f t="shared" si="283"/>
        <v>0</v>
      </c>
      <c r="S741" s="2">
        <f t="shared" si="269"/>
        <v>0</v>
      </c>
      <c r="T741" s="80">
        <f t="shared" si="270"/>
        <v>0</v>
      </c>
      <c r="U741" s="79">
        <f t="shared" si="271"/>
        <v>0</v>
      </c>
      <c r="V741" s="80">
        <f t="shared" si="272"/>
        <v>0</v>
      </c>
      <c r="W741" s="80">
        <f t="shared" si="273"/>
        <v>0</v>
      </c>
      <c r="X741">
        <f t="shared" si="284"/>
        <v>0</v>
      </c>
      <c r="Y741" s="35">
        <f t="shared" si="274"/>
        <v>0</v>
      </c>
      <c r="Z741" s="35">
        <f t="shared" si="285"/>
        <v>0</v>
      </c>
      <c r="AA741" s="42">
        <f t="shared" si="286"/>
        <v>0</v>
      </c>
      <c r="AB741" s="42">
        <f t="shared" si="287"/>
        <v>0</v>
      </c>
    </row>
    <row r="742" spans="2:28" x14ac:dyDescent="0.25">
      <c r="B742">
        <v>740</v>
      </c>
      <c r="C742" s="35">
        <f t="shared" si="281"/>
        <v>0</v>
      </c>
      <c r="D742" s="46">
        <f>IF(AB741&gt;0,ROUND(PMT(EvalSheet!$F$92/12,EvalSheet!$F$96*12,-C742),5),0)</f>
        <v>0</v>
      </c>
      <c r="E742" s="6">
        <f t="shared" si="275"/>
        <v>0</v>
      </c>
      <c r="F742" s="2">
        <f t="shared" si="264"/>
        <v>0</v>
      </c>
      <c r="G742" s="80">
        <f t="shared" si="265"/>
        <v>0</v>
      </c>
      <c r="H742" s="79">
        <f t="shared" si="266"/>
        <v>0</v>
      </c>
      <c r="I742" s="80">
        <f t="shared" si="267"/>
        <v>0</v>
      </c>
      <c r="J742" s="80">
        <f t="shared" si="268"/>
        <v>0</v>
      </c>
      <c r="K742" s="6">
        <f t="shared" si="276"/>
        <v>0</v>
      </c>
      <c r="L742" s="7">
        <v>0</v>
      </c>
      <c r="M742" s="7">
        <f t="shared" si="277"/>
        <v>0</v>
      </c>
      <c r="N742" s="7">
        <f t="shared" si="278"/>
        <v>0</v>
      </c>
      <c r="O742" s="7">
        <f t="shared" si="279"/>
        <v>0</v>
      </c>
      <c r="P742" s="7">
        <f t="shared" si="280"/>
        <v>0</v>
      </c>
      <c r="Q742" s="6">
        <f t="shared" si="282"/>
        <v>0</v>
      </c>
      <c r="R742" s="7">
        <f t="shared" si="283"/>
        <v>0</v>
      </c>
      <c r="S742" s="2">
        <f t="shared" si="269"/>
        <v>0</v>
      </c>
      <c r="T742" s="80">
        <f t="shared" si="270"/>
        <v>0</v>
      </c>
      <c r="U742" s="79">
        <f t="shared" si="271"/>
        <v>0</v>
      </c>
      <c r="V742" s="80">
        <f t="shared" si="272"/>
        <v>0</v>
      </c>
      <c r="W742" s="80">
        <f t="shared" si="273"/>
        <v>0</v>
      </c>
      <c r="X742">
        <f t="shared" si="284"/>
        <v>0</v>
      </c>
      <c r="Y742" s="35">
        <f t="shared" si="274"/>
        <v>0</v>
      </c>
      <c r="Z742" s="35">
        <f t="shared" si="285"/>
        <v>0</v>
      </c>
      <c r="AA742" s="42">
        <f t="shared" si="286"/>
        <v>0</v>
      </c>
      <c r="AB742" s="42">
        <f t="shared" si="287"/>
        <v>0</v>
      </c>
    </row>
    <row r="743" spans="2:28" x14ac:dyDescent="0.25">
      <c r="B743">
        <v>741</v>
      </c>
      <c r="C743" s="35">
        <f t="shared" si="281"/>
        <v>0</v>
      </c>
      <c r="D743" s="46">
        <f>IF(AB742&gt;0,ROUND(PMT(EvalSheet!$F$92/12,EvalSheet!$F$96*12,-C743),5),0)</f>
        <v>0</v>
      </c>
      <c r="E743" s="6">
        <f t="shared" si="275"/>
        <v>0</v>
      </c>
      <c r="F743" s="2">
        <f t="shared" si="264"/>
        <v>0</v>
      </c>
      <c r="G743" s="80">
        <f t="shared" si="265"/>
        <v>0</v>
      </c>
      <c r="H743" s="79">
        <f t="shared" si="266"/>
        <v>0</v>
      </c>
      <c r="I743" s="80">
        <f t="shared" si="267"/>
        <v>0</v>
      </c>
      <c r="J743" s="80">
        <f t="shared" si="268"/>
        <v>0</v>
      </c>
      <c r="K743" s="6">
        <f t="shared" si="276"/>
        <v>0</v>
      </c>
      <c r="L743" s="7">
        <v>0</v>
      </c>
      <c r="M743" s="7">
        <f t="shared" si="277"/>
        <v>0</v>
      </c>
      <c r="N743" s="7">
        <f t="shared" si="278"/>
        <v>0</v>
      </c>
      <c r="O743" s="7">
        <f t="shared" si="279"/>
        <v>0</v>
      </c>
      <c r="P743" s="7">
        <f t="shared" si="280"/>
        <v>0</v>
      </c>
      <c r="Q743" s="6">
        <f t="shared" si="282"/>
        <v>0</v>
      </c>
      <c r="R743" s="7">
        <f t="shared" si="283"/>
        <v>0</v>
      </c>
      <c r="S743" s="2">
        <f t="shared" si="269"/>
        <v>0</v>
      </c>
      <c r="T743" s="80">
        <f t="shared" si="270"/>
        <v>0</v>
      </c>
      <c r="U743" s="79">
        <f t="shared" si="271"/>
        <v>0</v>
      </c>
      <c r="V743" s="80">
        <f t="shared" si="272"/>
        <v>0</v>
      </c>
      <c r="W743" s="80">
        <f t="shared" si="273"/>
        <v>0</v>
      </c>
      <c r="X743">
        <f t="shared" si="284"/>
        <v>0</v>
      </c>
      <c r="Y743" s="35">
        <f t="shared" si="274"/>
        <v>0</v>
      </c>
      <c r="Z743" s="35">
        <f t="shared" si="285"/>
        <v>0</v>
      </c>
      <c r="AA743" s="42">
        <f t="shared" si="286"/>
        <v>0</v>
      </c>
      <c r="AB743" s="42">
        <f t="shared" si="287"/>
        <v>0</v>
      </c>
    </row>
    <row r="744" spans="2:28" x14ac:dyDescent="0.25">
      <c r="B744">
        <v>742</v>
      </c>
      <c r="C744" s="35">
        <f t="shared" si="281"/>
        <v>0</v>
      </c>
      <c r="D744" s="46">
        <f>IF(AB743&gt;0,ROUND(PMT(EvalSheet!$F$92/12,EvalSheet!$F$96*12,-C744),5),0)</f>
        <v>0</v>
      </c>
      <c r="E744" s="6">
        <f t="shared" si="275"/>
        <v>0</v>
      </c>
      <c r="F744" s="2">
        <f t="shared" si="264"/>
        <v>0</v>
      </c>
      <c r="G744" s="80">
        <f t="shared" si="265"/>
        <v>0</v>
      </c>
      <c r="H744" s="79">
        <f t="shared" si="266"/>
        <v>0</v>
      </c>
      <c r="I744" s="80">
        <f t="shared" si="267"/>
        <v>0</v>
      </c>
      <c r="J744" s="80">
        <f t="shared" si="268"/>
        <v>0</v>
      </c>
      <c r="K744" s="6">
        <f t="shared" si="276"/>
        <v>0</v>
      </c>
      <c r="L744" s="7">
        <v>0</v>
      </c>
      <c r="M744" s="7">
        <f t="shared" si="277"/>
        <v>0</v>
      </c>
      <c r="N744" s="7">
        <f t="shared" si="278"/>
        <v>0</v>
      </c>
      <c r="O744" s="7">
        <f t="shared" si="279"/>
        <v>0</v>
      </c>
      <c r="P744" s="7">
        <f t="shared" si="280"/>
        <v>0</v>
      </c>
      <c r="Q744" s="6">
        <f t="shared" si="282"/>
        <v>0</v>
      </c>
      <c r="R744" s="7">
        <f t="shared" si="283"/>
        <v>0</v>
      </c>
      <c r="S744" s="2">
        <f t="shared" si="269"/>
        <v>0</v>
      </c>
      <c r="T744" s="80">
        <f t="shared" si="270"/>
        <v>0</v>
      </c>
      <c r="U744" s="79">
        <f t="shared" si="271"/>
        <v>0</v>
      </c>
      <c r="V744" s="80">
        <f t="shared" si="272"/>
        <v>0</v>
      </c>
      <c r="W744" s="80">
        <f t="shared" si="273"/>
        <v>0</v>
      </c>
      <c r="X744">
        <f t="shared" si="284"/>
        <v>0</v>
      </c>
      <c r="Y744" s="35">
        <f t="shared" si="274"/>
        <v>0</v>
      </c>
      <c r="Z744" s="35">
        <f t="shared" si="285"/>
        <v>0</v>
      </c>
      <c r="AA744" s="42">
        <f t="shared" si="286"/>
        <v>0</v>
      </c>
      <c r="AB744" s="42">
        <f t="shared" si="287"/>
        <v>0</v>
      </c>
    </row>
    <row r="745" spans="2:28" x14ac:dyDescent="0.25">
      <c r="B745">
        <v>743</v>
      </c>
      <c r="C745" s="35">
        <f t="shared" si="281"/>
        <v>0</v>
      </c>
      <c r="D745" s="46">
        <f>IF(AB744&gt;0,ROUND(PMT(EvalSheet!$F$92/12,EvalSheet!$F$96*12,-C745),5),0)</f>
        <v>0</v>
      </c>
      <c r="E745" s="6">
        <f t="shared" si="275"/>
        <v>0</v>
      </c>
      <c r="F745" s="2">
        <f t="shared" si="264"/>
        <v>0</v>
      </c>
      <c r="G745" s="80">
        <f t="shared" si="265"/>
        <v>0</v>
      </c>
      <c r="H745" s="79">
        <f t="shared" si="266"/>
        <v>0</v>
      </c>
      <c r="I745" s="80">
        <f t="shared" si="267"/>
        <v>0</v>
      </c>
      <c r="J745" s="80">
        <f t="shared" si="268"/>
        <v>0</v>
      </c>
      <c r="K745" s="6">
        <f t="shared" si="276"/>
        <v>0</v>
      </c>
      <c r="L745" s="7">
        <v>0</v>
      </c>
      <c r="M745" s="7">
        <f t="shared" si="277"/>
        <v>0</v>
      </c>
      <c r="N745" s="7">
        <f t="shared" si="278"/>
        <v>0</v>
      </c>
      <c r="O745" s="7">
        <f t="shared" si="279"/>
        <v>0</v>
      </c>
      <c r="P745" s="7">
        <f t="shared" si="280"/>
        <v>0</v>
      </c>
      <c r="Q745" s="6">
        <f t="shared" si="282"/>
        <v>0</v>
      </c>
      <c r="R745" s="7">
        <f t="shared" si="283"/>
        <v>0</v>
      </c>
      <c r="S745" s="2">
        <f t="shared" si="269"/>
        <v>0</v>
      </c>
      <c r="T745" s="80">
        <f t="shared" si="270"/>
        <v>0</v>
      </c>
      <c r="U745" s="79">
        <f t="shared" si="271"/>
        <v>0</v>
      </c>
      <c r="V745" s="80">
        <f t="shared" si="272"/>
        <v>0</v>
      </c>
      <c r="W745" s="80">
        <f t="shared" si="273"/>
        <v>0</v>
      </c>
      <c r="X745">
        <f t="shared" si="284"/>
        <v>0</v>
      </c>
      <c r="Y745" s="35">
        <f t="shared" si="274"/>
        <v>0</v>
      </c>
      <c r="Z745" s="35">
        <f t="shared" si="285"/>
        <v>0</v>
      </c>
      <c r="AA745" s="42">
        <f t="shared" si="286"/>
        <v>0</v>
      </c>
      <c r="AB745" s="42">
        <f t="shared" si="287"/>
        <v>0</v>
      </c>
    </row>
    <row r="746" spans="2:28" x14ac:dyDescent="0.25">
      <c r="B746">
        <v>744</v>
      </c>
      <c r="C746" s="35">
        <f t="shared" si="281"/>
        <v>0</v>
      </c>
      <c r="D746" s="46">
        <f>IF(AB745&gt;0,ROUND(PMT(EvalSheet!$F$92/12,EvalSheet!$F$96*12,-C746),5),0)</f>
        <v>0</v>
      </c>
      <c r="E746" s="6">
        <f t="shared" si="275"/>
        <v>0</v>
      </c>
      <c r="F746" s="2">
        <f t="shared" si="264"/>
        <v>0</v>
      </c>
      <c r="G746" s="80">
        <f t="shared" si="265"/>
        <v>0</v>
      </c>
      <c r="H746" s="79">
        <f t="shared" si="266"/>
        <v>0</v>
      </c>
      <c r="I746" s="80">
        <f t="shared" si="267"/>
        <v>0</v>
      </c>
      <c r="J746" s="80">
        <f t="shared" si="268"/>
        <v>0</v>
      </c>
      <c r="K746" s="6">
        <f t="shared" si="276"/>
        <v>0</v>
      </c>
      <c r="L746" s="7">
        <v>0</v>
      </c>
      <c r="M746" s="7">
        <f t="shared" si="277"/>
        <v>0</v>
      </c>
      <c r="N746" s="7">
        <f t="shared" si="278"/>
        <v>0</v>
      </c>
      <c r="O746" s="7">
        <f t="shared" si="279"/>
        <v>0</v>
      </c>
      <c r="P746" s="7">
        <f t="shared" si="280"/>
        <v>0</v>
      </c>
      <c r="Q746" s="6">
        <f t="shared" si="282"/>
        <v>0</v>
      </c>
      <c r="R746" s="7">
        <f t="shared" si="283"/>
        <v>0</v>
      </c>
      <c r="S746" s="2">
        <f t="shared" si="269"/>
        <v>0</v>
      </c>
      <c r="T746" s="80">
        <f t="shared" si="270"/>
        <v>0</v>
      </c>
      <c r="U746" s="79">
        <f t="shared" si="271"/>
        <v>0</v>
      </c>
      <c r="V746" s="80">
        <f t="shared" si="272"/>
        <v>0</v>
      </c>
      <c r="W746" s="80">
        <f t="shared" si="273"/>
        <v>0</v>
      </c>
      <c r="X746">
        <f t="shared" si="284"/>
        <v>0</v>
      </c>
      <c r="Y746" s="35">
        <f t="shared" si="274"/>
        <v>0</v>
      </c>
      <c r="Z746" s="35">
        <f t="shared" si="285"/>
        <v>0</v>
      </c>
      <c r="AA746" s="42">
        <f t="shared" si="286"/>
        <v>0</v>
      </c>
      <c r="AB746" s="42">
        <f t="shared" si="287"/>
        <v>0</v>
      </c>
    </row>
    <row r="747" spans="2:28" x14ac:dyDescent="0.25">
      <c r="B747">
        <v>745</v>
      </c>
      <c r="C747" s="35">
        <f t="shared" si="281"/>
        <v>0</v>
      </c>
      <c r="D747" s="46">
        <f>IF(AB746&gt;0,ROUND(PMT(EvalSheet!$F$92/12,EvalSheet!$F$96*12,-C747),5),0)</f>
        <v>0</v>
      </c>
      <c r="E747" s="6">
        <f t="shared" si="275"/>
        <v>0</v>
      </c>
      <c r="F747" s="2">
        <f t="shared" si="264"/>
        <v>0</v>
      </c>
      <c r="G747" s="80">
        <f t="shared" si="265"/>
        <v>0</v>
      </c>
      <c r="H747" s="79">
        <f t="shared" si="266"/>
        <v>0</v>
      </c>
      <c r="I747" s="80">
        <f t="shared" si="267"/>
        <v>0</v>
      </c>
      <c r="J747" s="80">
        <f t="shared" si="268"/>
        <v>0</v>
      </c>
      <c r="K747" s="6">
        <f t="shared" si="276"/>
        <v>0</v>
      </c>
      <c r="L747" s="7">
        <v>0</v>
      </c>
      <c r="M747" s="7">
        <f t="shared" si="277"/>
        <v>0</v>
      </c>
      <c r="N747" s="7">
        <f t="shared" si="278"/>
        <v>0</v>
      </c>
      <c r="O747" s="7">
        <f t="shared" si="279"/>
        <v>0</v>
      </c>
      <c r="P747" s="7">
        <f t="shared" si="280"/>
        <v>0</v>
      </c>
      <c r="Q747" s="6">
        <f t="shared" si="282"/>
        <v>0</v>
      </c>
      <c r="R747" s="7">
        <f t="shared" si="283"/>
        <v>0</v>
      </c>
      <c r="S747" s="2">
        <f t="shared" si="269"/>
        <v>0</v>
      </c>
      <c r="T747" s="80">
        <f t="shared" si="270"/>
        <v>0</v>
      </c>
      <c r="U747" s="79">
        <f t="shared" si="271"/>
        <v>0</v>
      </c>
      <c r="V747" s="80">
        <f t="shared" si="272"/>
        <v>0</v>
      </c>
      <c r="W747" s="80">
        <f t="shared" si="273"/>
        <v>0</v>
      </c>
      <c r="X747">
        <f t="shared" si="284"/>
        <v>0</v>
      </c>
      <c r="Y747" s="35">
        <f t="shared" si="274"/>
        <v>0</v>
      </c>
      <c r="Z747" s="35">
        <f t="shared" si="285"/>
        <v>0</v>
      </c>
      <c r="AA747" s="42">
        <f t="shared" si="286"/>
        <v>0</v>
      </c>
      <c r="AB747" s="42">
        <f t="shared" si="287"/>
        <v>0</v>
      </c>
    </row>
    <row r="748" spans="2:28" x14ac:dyDescent="0.25">
      <c r="B748">
        <v>746</v>
      </c>
      <c r="C748" s="35">
        <f t="shared" si="281"/>
        <v>0</v>
      </c>
      <c r="D748" s="46">
        <f>IF(AB747&gt;0,ROUND(PMT(EvalSheet!$F$92/12,EvalSheet!$F$96*12,-C748),5),0)</f>
        <v>0</v>
      </c>
      <c r="E748" s="6">
        <f t="shared" si="275"/>
        <v>0</v>
      </c>
      <c r="F748" s="2">
        <f t="shared" si="264"/>
        <v>0</v>
      </c>
      <c r="G748" s="80">
        <f t="shared" si="265"/>
        <v>0</v>
      </c>
      <c r="H748" s="79">
        <f t="shared" si="266"/>
        <v>0</v>
      </c>
      <c r="I748" s="80">
        <f t="shared" si="267"/>
        <v>0</v>
      </c>
      <c r="J748" s="80">
        <f t="shared" si="268"/>
        <v>0</v>
      </c>
      <c r="K748" s="6">
        <f t="shared" si="276"/>
        <v>0</v>
      </c>
      <c r="L748" s="7">
        <v>0</v>
      </c>
      <c r="M748" s="7">
        <f t="shared" si="277"/>
        <v>0</v>
      </c>
      <c r="N748" s="7">
        <f t="shared" si="278"/>
        <v>0</v>
      </c>
      <c r="O748" s="7">
        <f t="shared" si="279"/>
        <v>0</v>
      </c>
      <c r="P748" s="7">
        <f t="shared" si="280"/>
        <v>0</v>
      </c>
      <c r="Q748" s="6">
        <f t="shared" si="282"/>
        <v>0</v>
      </c>
      <c r="R748" s="7">
        <f t="shared" si="283"/>
        <v>0</v>
      </c>
      <c r="S748" s="2">
        <f t="shared" si="269"/>
        <v>0</v>
      </c>
      <c r="T748" s="80">
        <f t="shared" si="270"/>
        <v>0</v>
      </c>
      <c r="U748" s="79">
        <f t="shared" si="271"/>
        <v>0</v>
      </c>
      <c r="V748" s="80">
        <f t="shared" si="272"/>
        <v>0</v>
      </c>
      <c r="W748" s="80">
        <f t="shared" si="273"/>
        <v>0</v>
      </c>
      <c r="X748">
        <f t="shared" si="284"/>
        <v>0</v>
      </c>
      <c r="Y748" s="35">
        <f t="shared" si="274"/>
        <v>0</v>
      </c>
      <c r="Z748" s="35">
        <f t="shared" si="285"/>
        <v>0</v>
      </c>
      <c r="AA748" s="42">
        <f t="shared" si="286"/>
        <v>0</v>
      </c>
      <c r="AB748" s="42">
        <f t="shared" si="287"/>
        <v>0</v>
      </c>
    </row>
    <row r="749" spans="2:28" x14ac:dyDescent="0.25">
      <c r="B749">
        <v>747</v>
      </c>
      <c r="C749" s="35">
        <f t="shared" si="281"/>
        <v>0</v>
      </c>
      <c r="D749" s="46">
        <f>IF(AB748&gt;0,ROUND(PMT(EvalSheet!$F$92/12,EvalSheet!$F$96*12,-C749),5),0)</f>
        <v>0</v>
      </c>
      <c r="E749" s="6">
        <f t="shared" si="275"/>
        <v>0</v>
      </c>
      <c r="F749" s="2">
        <f t="shared" si="264"/>
        <v>0</v>
      </c>
      <c r="G749" s="80">
        <f t="shared" si="265"/>
        <v>0</v>
      </c>
      <c r="H749" s="79">
        <f t="shared" si="266"/>
        <v>0</v>
      </c>
      <c r="I749" s="80">
        <f t="shared" si="267"/>
        <v>0</v>
      </c>
      <c r="J749" s="80">
        <f t="shared" si="268"/>
        <v>0</v>
      </c>
      <c r="K749" s="6">
        <f t="shared" si="276"/>
        <v>0</v>
      </c>
      <c r="L749" s="7">
        <v>0</v>
      </c>
      <c r="M749" s="7">
        <f t="shared" si="277"/>
        <v>0</v>
      </c>
      <c r="N749" s="7">
        <f t="shared" si="278"/>
        <v>0</v>
      </c>
      <c r="O749" s="7">
        <f t="shared" si="279"/>
        <v>0</v>
      </c>
      <c r="P749" s="7">
        <f t="shared" si="280"/>
        <v>0</v>
      </c>
      <c r="Q749" s="6">
        <f t="shared" si="282"/>
        <v>0</v>
      </c>
      <c r="R749" s="7">
        <f t="shared" si="283"/>
        <v>0</v>
      </c>
      <c r="S749" s="2">
        <f t="shared" si="269"/>
        <v>0</v>
      </c>
      <c r="T749" s="80">
        <f t="shared" si="270"/>
        <v>0</v>
      </c>
      <c r="U749" s="79">
        <f t="shared" si="271"/>
        <v>0</v>
      </c>
      <c r="V749" s="80">
        <f t="shared" si="272"/>
        <v>0</v>
      </c>
      <c r="W749" s="80">
        <f t="shared" si="273"/>
        <v>0</v>
      </c>
      <c r="X749">
        <f t="shared" si="284"/>
        <v>0</v>
      </c>
      <c r="Y749" s="35">
        <f t="shared" si="274"/>
        <v>0</v>
      </c>
      <c r="Z749" s="35">
        <f t="shared" si="285"/>
        <v>0</v>
      </c>
      <c r="AA749" s="42">
        <f t="shared" si="286"/>
        <v>0</v>
      </c>
      <c r="AB749" s="42">
        <f t="shared" si="287"/>
        <v>0</v>
      </c>
    </row>
    <row r="750" spans="2:28" x14ac:dyDescent="0.25">
      <c r="B750">
        <v>748</v>
      </c>
      <c r="C750" s="35">
        <f t="shared" si="281"/>
        <v>0</v>
      </c>
      <c r="D750" s="46">
        <f>IF(AB749&gt;0,ROUND(PMT(EvalSheet!$F$92/12,EvalSheet!$F$96*12,-C750),5),0)</f>
        <v>0</v>
      </c>
      <c r="E750" s="6">
        <f t="shared" si="275"/>
        <v>0</v>
      </c>
      <c r="F750" s="2">
        <f t="shared" si="264"/>
        <v>0</v>
      </c>
      <c r="G750" s="80">
        <f t="shared" si="265"/>
        <v>0</v>
      </c>
      <c r="H750" s="79">
        <f t="shared" si="266"/>
        <v>0</v>
      </c>
      <c r="I750" s="80">
        <f t="shared" si="267"/>
        <v>0</v>
      </c>
      <c r="J750" s="80">
        <f t="shared" si="268"/>
        <v>0</v>
      </c>
      <c r="K750" s="6">
        <f t="shared" si="276"/>
        <v>0</v>
      </c>
      <c r="L750" s="7">
        <v>0</v>
      </c>
      <c r="M750" s="7">
        <f t="shared" si="277"/>
        <v>0</v>
      </c>
      <c r="N750" s="7">
        <f t="shared" si="278"/>
        <v>0</v>
      </c>
      <c r="O750" s="7">
        <f t="shared" si="279"/>
        <v>0</v>
      </c>
      <c r="P750" s="7">
        <f t="shared" si="280"/>
        <v>0</v>
      </c>
      <c r="Q750" s="6">
        <f t="shared" si="282"/>
        <v>0</v>
      </c>
      <c r="R750" s="7">
        <f t="shared" si="283"/>
        <v>0</v>
      </c>
      <c r="S750" s="2">
        <f t="shared" si="269"/>
        <v>0</v>
      </c>
      <c r="T750" s="80">
        <f t="shared" si="270"/>
        <v>0</v>
      </c>
      <c r="U750" s="79">
        <f t="shared" si="271"/>
        <v>0</v>
      </c>
      <c r="V750" s="80">
        <f t="shared" si="272"/>
        <v>0</v>
      </c>
      <c r="W750" s="80">
        <f t="shared" si="273"/>
        <v>0</v>
      </c>
      <c r="X750">
        <f t="shared" si="284"/>
        <v>0</v>
      </c>
      <c r="Y750" s="35">
        <f t="shared" si="274"/>
        <v>0</v>
      </c>
      <c r="Z750" s="35">
        <f t="shared" si="285"/>
        <v>0</v>
      </c>
      <c r="AA750" s="42">
        <f t="shared" si="286"/>
        <v>0</v>
      </c>
      <c r="AB750" s="42">
        <f t="shared" si="287"/>
        <v>0</v>
      </c>
    </row>
    <row r="751" spans="2:28" x14ac:dyDescent="0.25">
      <c r="B751">
        <v>749</v>
      </c>
      <c r="C751" s="35">
        <f t="shared" si="281"/>
        <v>0</v>
      </c>
      <c r="D751" s="46">
        <f>IF(AB750&gt;0,ROUND(PMT(EvalSheet!$F$92/12,EvalSheet!$F$96*12,-C751),5),0)</f>
        <v>0</v>
      </c>
      <c r="E751" s="6">
        <f t="shared" si="275"/>
        <v>0</v>
      </c>
      <c r="F751" s="2">
        <f t="shared" si="264"/>
        <v>0</v>
      </c>
      <c r="G751" s="80">
        <f t="shared" si="265"/>
        <v>0</v>
      </c>
      <c r="H751" s="79">
        <f t="shared" si="266"/>
        <v>0</v>
      </c>
      <c r="I751" s="80">
        <f t="shared" si="267"/>
        <v>0</v>
      </c>
      <c r="J751" s="80">
        <f t="shared" si="268"/>
        <v>0</v>
      </c>
      <c r="K751" s="6">
        <f t="shared" si="276"/>
        <v>0</v>
      </c>
      <c r="L751" s="7">
        <v>0</v>
      </c>
      <c r="M751" s="7">
        <f t="shared" si="277"/>
        <v>0</v>
      </c>
      <c r="N751" s="7">
        <f t="shared" si="278"/>
        <v>0</v>
      </c>
      <c r="O751" s="7">
        <f t="shared" si="279"/>
        <v>0</v>
      </c>
      <c r="P751" s="7">
        <f t="shared" si="280"/>
        <v>0</v>
      </c>
      <c r="Q751" s="6">
        <f t="shared" si="282"/>
        <v>0</v>
      </c>
      <c r="R751" s="7">
        <f t="shared" si="283"/>
        <v>0</v>
      </c>
      <c r="S751" s="2">
        <f t="shared" si="269"/>
        <v>0</v>
      </c>
      <c r="T751" s="80">
        <f t="shared" si="270"/>
        <v>0</v>
      </c>
      <c r="U751" s="79">
        <f t="shared" si="271"/>
        <v>0</v>
      </c>
      <c r="V751" s="80">
        <f t="shared" si="272"/>
        <v>0</v>
      </c>
      <c r="W751" s="80">
        <f t="shared" si="273"/>
        <v>0</v>
      </c>
      <c r="X751">
        <f t="shared" si="284"/>
        <v>0</v>
      </c>
      <c r="Y751" s="35">
        <f t="shared" si="274"/>
        <v>0</v>
      </c>
      <c r="Z751" s="35">
        <f t="shared" si="285"/>
        <v>0</v>
      </c>
      <c r="AA751" s="42">
        <f t="shared" si="286"/>
        <v>0</v>
      </c>
      <c r="AB751" s="42">
        <f t="shared" si="287"/>
        <v>0</v>
      </c>
    </row>
    <row r="752" spans="2:28" x14ac:dyDescent="0.25">
      <c r="B752">
        <v>750</v>
      </c>
      <c r="C752" s="35">
        <f t="shared" si="281"/>
        <v>0</v>
      </c>
      <c r="D752" s="46">
        <f>IF(AB751&gt;0,ROUND(PMT(EvalSheet!$F$92/12,EvalSheet!$F$96*12,-C752),5),0)</f>
        <v>0</v>
      </c>
      <c r="E752" s="6">
        <f t="shared" si="275"/>
        <v>0</v>
      </c>
      <c r="F752" s="2">
        <f t="shared" si="264"/>
        <v>0</v>
      </c>
      <c r="G752" s="80">
        <f t="shared" si="265"/>
        <v>0</v>
      </c>
      <c r="H752" s="79">
        <f t="shared" si="266"/>
        <v>0</v>
      </c>
      <c r="I752" s="80">
        <f t="shared" si="267"/>
        <v>0</v>
      </c>
      <c r="J752" s="80">
        <f t="shared" si="268"/>
        <v>0</v>
      </c>
      <c r="K752" s="6">
        <f t="shared" si="276"/>
        <v>0</v>
      </c>
      <c r="L752" s="7">
        <v>0</v>
      </c>
      <c r="M752" s="7">
        <f t="shared" si="277"/>
        <v>0</v>
      </c>
      <c r="N752" s="7">
        <f t="shared" si="278"/>
        <v>0</v>
      </c>
      <c r="O752" s="7">
        <f t="shared" si="279"/>
        <v>0</v>
      </c>
      <c r="P752" s="7">
        <f t="shared" si="280"/>
        <v>0</v>
      </c>
      <c r="Q752" s="6">
        <f t="shared" si="282"/>
        <v>0</v>
      </c>
      <c r="R752" s="7">
        <f t="shared" si="283"/>
        <v>0</v>
      </c>
      <c r="S752" s="2">
        <f t="shared" si="269"/>
        <v>0</v>
      </c>
      <c r="T752" s="80">
        <f t="shared" si="270"/>
        <v>0</v>
      </c>
      <c r="U752" s="79">
        <f t="shared" si="271"/>
        <v>0</v>
      </c>
      <c r="V752" s="80">
        <f t="shared" si="272"/>
        <v>0</v>
      </c>
      <c r="W752" s="80">
        <f t="shared" si="273"/>
        <v>0</v>
      </c>
      <c r="X752">
        <f t="shared" si="284"/>
        <v>0</v>
      </c>
      <c r="Y752" s="35">
        <f t="shared" si="274"/>
        <v>0</v>
      </c>
      <c r="Z752" s="35">
        <f t="shared" si="285"/>
        <v>0</v>
      </c>
      <c r="AA752" s="42">
        <f t="shared" si="286"/>
        <v>0</v>
      </c>
      <c r="AB752" s="42">
        <f t="shared" si="287"/>
        <v>0</v>
      </c>
    </row>
    <row r="753" spans="2:28" x14ac:dyDescent="0.25">
      <c r="B753">
        <v>751</v>
      </c>
      <c r="C753" s="35">
        <f t="shared" si="281"/>
        <v>0</v>
      </c>
      <c r="D753" s="46">
        <f>IF(AB752&gt;0,ROUND(PMT(EvalSheet!$F$92/12,EvalSheet!$F$96*12,-C753),5),0)</f>
        <v>0</v>
      </c>
      <c r="E753" s="6">
        <f t="shared" si="275"/>
        <v>0</v>
      </c>
      <c r="F753" s="2">
        <f t="shared" si="264"/>
        <v>0</v>
      </c>
      <c r="G753" s="80">
        <f t="shared" si="265"/>
        <v>0</v>
      </c>
      <c r="H753" s="79">
        <f t="shared" si="266"/>
        <v>0</v>
      </c>
      <c r="I753" s="80">
        <f t="shared" si="267"/>
        <v>0</v>
      </c>
      <c r="J753" s="80">
        <f t="shared" si="268"/>
        <v>0</v>
      </c>
      <c r="K753" s="6">
        <f t="shared" si="276"/>
        <v>0</v>
      </c>
      <c r="L753" s="7">
        <v>0</v>
      </c>
      <c r="M753" s="7">
        <f t="shared" si="277"/>
        <v>0</v>
      </c>
      <c r="N753" s="7">
        <f t="shared" si="278"/>
        <v>0</v>
      </c>
      <c r="O753" s="7">
        <f t="shared" si="279"/>
        <v>0</v>
      </c>
      <c r="P753" s="7">
        <f t="shared" si="280"/>
        <v>0</v>
      </c>
      <c r="Q753" s="6">
        <f t="shared" si="282"/>
        <v>0</v>
      </c>
      <c r="R753" s="7">
        <f t="shared" si="283"/>
        <v>0</v>
      </c>
      <c r="S753" s="2">
        <f t="shared" si="269"/>
        <v>0</v>
      </c>
      <c r="T753" s="80">
        <f t="shared" si="270"/>
        <v>0</v>
      </c>
      <c r="U753" s="79">
        <f t="shared" si="271"/>
        <v>0</v>
      </c>
      <c r="V753" s="80">
        <f t="shared" si="272"/>
        <v>0</v>
      </c>
      <c r="W753" s="80">
        <f t="shared" si="273"/>
        <v>0</v>
      </c>
      <c r="X753">
        <f t="shared" si="284"/>
        <v>0</v>
      </c>
      <c r="Y753" s="35">
        <f t="shared" si="274"/>
        <v>0</v>
      </c>
      <c r="Z753" s="35">
        <f t="shared" si="285"/>
        <v>0</v>
      </c>
      <c r="AA753" s="42">
        <f t="shared" si="286"/>
        <v>0</v>
      </c>
      <c r="AB753" s="42">
        <f t="shared" si="287"/>
        <v>0</v>
      </c>
    </row>
    <row r="754" spans="2:28" x14ac:dyDescent="0.25">
      <c r="B754">
        <v>752</v>
      </c>
      <c r="C754" s="35">
        <f t="shared" si="281"/>
        <v>0</v>
      </c>
      <c r="D754" s="46">
        <f>IF(AB753&gt;0,ROUND(PMT(EvalSheet!$F$92/12,EvalSheet!$F$96*12,-C754),5),0)</f>
        <v>0</v>
      </c>
      <c r="E754" s="6">
        <f t="shared" si="275"/>
        <v>0</v>
      </c>
      <c r="F754" s="2">
        <f t="shared" si="264"/>
        <v>0</v>
      </c>
      <c r="G754" s="80">
        <f t="shared" si="265"/>
        <v>0</v>
      </c>
      <c r="H754" s="79">
        <f t="shared" si="266"/>
        <v>0</v>
      </c>
      <c r="I754" s="80">
        <f t="shared" si="267"/>
        <v>0</v>
      </c>
      <c r="J754" s="80">
        <f t="shared" si="268"/>
        <v>0</v>
      </c>
      <c r="K754" s="6">
        <f t="shared" si="276"/>
        <v>0</v>
      </c>
      <c r="L754" s="7">
        <v>0</v>
      </c>
      <c r="M754" s="7">
        <f t="shared" si="277"/>
        <v>0</v>
      </c>
      <c r="N754" s="7">
        <f t="shared" si="278"/>
        <v>0</v>
      </c>
      <c r="O754" s="7">
        <f t="shared" si="279"/>
        <v>0</v>
      </c>
      <c r="P754" s="7">
        <f t="shared" si="280"/>
        <v>0</v>
      </c>
      <c r="Q754" s="6">
        <f t="shared" si="282"/>
        <v>0</v>
      </c>
      <c r="R754" s="7">
        <f t="shared" si="283"/>
        <v>0</v>
      </c>
      <c r="S754" s="2">
        <f t="shared" si="269"/>
        <v>0</v>
      </c>
      <c r="T754" s="80">
        <f t="shared" si="270"/>
        <v>0</v>
      </c>
      <c r="U754" s="79">
        <f t="shared" si="271"/>
        <v>0</v>
      </c>
      <c r="V754" s="80">
        <f t="shared" si="272"/>
        <v>0</v>
      </c>
      <c r="W754" s="80">
        <f t="shared" si="273"/>
        <v>0</v>
      </c>
      <c r="X754">
        <f t="shared" si="284"/>
        <v>0</v>
      </c>
      <c r="Y754" s="35">
        <f t="shared" si="274"/>
        <v>0</v>
      </c>
      <c r="Z754" s="35">
        <f t="shared" si="285"/>
        <v>0</v>
      </c>
      <c r="AA754" s="42">
        <f t="shared" si="286"/>
        <v>0</v>
      </c>
      <c r="AB754" s="42">
        <f t="shared" si="287"/>
        <v>0</v>
      </c>
    </row>
    <row r="755" spans="2:28" x14ac:dyDescent="0.25">
      <c r="B755">
        <v>753</v>
      </c>
      <c r="C755" s="35">
        <f t="shared" si="281"/>
        <v>0</v>
      </c>
      <c r="D755" s="46">
        <f>IF(AB754&gt;0,ROUND(PMT(EvalSheet!$F$92/12,EvalSheet!$F$96*12,-C755),5),0)</f>
        <v>0</v>
      </c>
      <c r="E755" s="6">
        <f t="shared" si="275"/>
        <v>0</v>
      </c>
      <c r="F755" s="2">
        <f t="shared" si="264"/>
        <v>0</v>
      </c>
      <c r="G755" s="80">
        <f t="shared" si="265"/>
        <v>0</v>
      </c>
      <c r="H755" s="79">
        <f t="shared" si="266"/>
        <v>0</v>
      </c>
      <c r="I755" s="80">
        <f t="shared" si="267"/>
        <v>0</v>
      </c>
      <c r="J755" s="80">
        <f t="shared" si="268"/>
        <v>0</v>
      </c>
      <c r="K755" s="6">
        <f t="shared" si="276"/>
        <v>0</v>
      </c>
      <c r="L755" s="7">
        <v>0</v>
      </c>
      <c r="M755" s="7">
        <f t="shared" si="277"/>
        <v>0</v>
      </c>
      <c r="N755" s="7">
        <f t="shared" si="278"/>
        <v>0</v>
      </c>
      <c r="O755" s="7">
        <f t="shared" si="279"/>
        <v>0</v>
      </c>
      <c r="P755" s="7">
        <f t="shared" si="280"/>
        <v>0</v>
      </c>
      <c r="Q755" s="6">
        <f t="shared" si="282"/>
        <v>0</v>
      </c>
      <c r="R755" s="7">
        <f t="shared" si="283"/>
        <v>0</v>
      </c>
      <c r="S755" s="2">
        <f t="shared" si="269"/>
        <v>0</v>
      </c>
      <c r="T755" s="80">
        <f t="shared" si="270"/>
        <v>0</v>
      </c>
      <c r="U755" s="79">
        <f t="shared" si="271"/>
        <v>0</v>
      </c>
      <c r="V755" s="80">
        <f t="shared" si="272"/>
        <v>0</v>
      </c>
      <c r="W755" s="80">
        <f t="shared" si="273"/>
        <v>0</v>
      </c>
      <c r="X755">
        <f t="shared" si="284"/>
        <v>0</v>
      </c>
      <c r="Y755" s="35">
        <f t="shared" si="274"/>
        <v>0</v>
      </c>
      <c r="Z755" s="35">
        <f t="shared" si="285"/>
        <v>0</v>
      </c>
      <c r="AA755" s="42">
        <f t="shared" si="286"/>
        <v>0</v>
      </c>
      <c r="AB755" s="42">
        <f t="shared" si="287"/>
        <v>0</v>
      </c>
    </row>
    <row r="756" spans="2:28" x14ac:dyDescent="0.25">
      <c r="B756">
        <v>754</v>
      </c>
      <c r="C756" s="35">
        <f t="shared" si="281"/>
        <v>0</v>
      </c>
      <c r="D756" s="46">
        <f>IF(AB755&gt;0,ROUND(PMT(EvalSheet!$F$92/12,EvalSheet!$F$96*12,-C756),5),0)</f>
        <v>0</v>
      </c>
      <c r="E756" s="6">
        <f t="shared" si="275"/>
        <v>0</v>
      </c>
      <c r="F756" s="2">
        <f t="shared" si="264"/>
        <v>0</v>
      </c>
      <c r="G756" s="80">
        <f t="shared" si="265"/>
        <v>0</v>
      </c>
      <c r="H756" s="79">
        <f t="shared" si="266"/>
        <v>0</v>
      </c>
      <c r="I756" s="80">
        <f t="shared" si="267"/>
        <v>0</v>
      </c>
      <c r="J756" s="80">
        <f t="shared" si="268"/>
        <v>0</v>
      </c>
      <c r="K756" s="6">
        <f t="shared" si="276"/>
        <v>0</v>
      </c>
      <c r="L756" s="7">
        <v>0</v>
      </c>
      <c r="M756" s="7">
        <f t="shared" si="277"/>
        <v>0</v>
      </c>
      <c r="N756" s="7">
        <f t="shared" si="278"/>
        <v>0</v>
      </c>
      <c r="O756" s="7">
        <f t="shared" si="279"/>
        <v>0</v>
      </c>
      <c r="P756" s="7">
        <f t="shared" si="280"/>
        <v>0</v>
      </c>
      <c r="Q756" s="6">
        <f t="shared" si="282"/>
        <v>0</v>
      </c>
      <c r="R756" s="7">
        <f t="shared" si="283"/>
        <v>0</v>
      </c>
      <c r="S756" s="2">
        <f t="shared" si="269"/>
        <v>0</v>
      </c>
      <c r="T756" s="80">
        <f t="shared" si="270"/>
        <v>0</v>
      </c>
      <c r="U756" s="79">
        <f t="shared" si="271"/>
        <v>0</v>
      </c>
      <c r="V756" s="80">
        <f t="shared" si="272"/>
        <v>0</v>
      </c>
      <c r="W756" s="80">
        <f t="shared" si="273"/>
        <v>0</v>
      </c>
      <c r="X756">
        <f t="shared" si="284"/>
        <v>0</v>
      </c>
      <c r="Y756" s="35">
        <f t="shared" si="274"/>
        <v>0</v>
      </c>
      <c r="Z756" s="35">
        <f t="shared" si="285"/>
        <v>0</v>
      </c>
      <c r="AA756" s="42">
        <f t="shared" si="286"/>
        <v>0</v>
      </c>
      <c r="AB756" s="42">
        <f t="shared" si="287"/>
        <v>0</v>
      </c>
    </row>
    <row r="757" spans="2:28" x14ac:dyDescent="0.25">
      <c r="B757">
        <v>755</v>
      </c>
      <c r="C757" s="35">
        <f t="shared" si="281"/>
        <v>0</v>
      </c>
      <c r="D757" s="46">
        <f>IF(AB756&gt;0,ROUND(PMT(EvalSheet!$F$92/12,EvalSheet!$F$96*12,-C757),5),0)</f>
        <v>0</v>
      </c>
      <c r="E757" s="6">
        <f t="shared" si="275"/>
        <v>0</v>
      </c>
      <c r="F757" s="2">
        <f t="shared" si="264"/>
        <v>0</v>
      </c>
      <c r="G757" s="80">
        <f t="shared" si="265"/>
        <v>0</v>
      </c>
      <c r="H757" s="79">
        <f t="shared" si="266"/>
        <v>0</v>
      </c>
      <c r="I757" s="80">
        <f t="shared" si="267"/>
        <v>0</v>
      </c>
      <c r="J757" s="80">
        <f t="shared" si="268"/>
        <v>0</v>
      </c>
      <c r="K757" s="6">
        <f t="shared" si="276"/>
        <v>0</v>
      </c>
      <c r="L757" s="7">
        <v>0</v>
      </c>
      <c r="M757" s="7">
        <f t="shared" si="277"/>
        <v>0</v>
      </c>
      <c r="N757" s="7">
        <f t="shared" si="278"/>
        <v>0</v>
      </c>
      <c r="O757" s="7">
        <f t="shared" si="279"/>
        <v>0</v>
      </c>
      <c r="P757" s="7">
        <f t="shared" si="280"/>
        <v>0</v>
      </c>
      <c r="Q757" s="6">
        <f t="shared" si="282"/>
        <v>0</v>
      </c>
      <c r="R757" s="7">
        <f t="shared" si="283"/>
        <v>0</v>
      </c>
      <c r="S757" s="2">
        <f t="shared" si="269"/>
        <v>0</v>
      </c>
      <c r="T757" s="80">
        <f t="shared" si="270"/>
        <v>0</v>
      </c>
      <c r="U757" s="79">
        <f t="shared" si="271"/>
        <v>0</v>
      </c>
      <c r="V757" s="80">
        <f t="shared" si="272"/>
        <v>0</v>
      </c>
      <c r="W757" s="80">
        <f t="shared" si="273"/>
        <v>0</v>
      </c>
      <c r="X757">
        <f t="shared" si="284"/>
        <v>0</v>
      </c>
      <c r="Y757" s="35">
        <f t="shared" si="274"/>
        <v>0</v>
      </c>
      <c r="Z757" s="35">
        <f t="shared" si="285"/>
        <v>0</v>
      </c>
      <c r="AA757" s="42">
        <f t="shared" si="286"/>
        <v>0</v>
      </c>
      <c r="AB757" s="42">
        <f t="shared" si="287"/>
        <v>0</v>
      </c>
    </row>
    <row r="758" spans="2:28" x14ac:dyDescent="0.25">
      <c r="B758">
        <v>756</v>
      </c>
      <c r="C758" s="35">
        <f t="shared" si="281"/>
        <v>0</v>
      </c>
      <c r="D758" s="46">
        <f>IF(AB757&gt;0,ROUND(PMT(EvalSheet!$F$92/12,EvalSheet!$F$96*12,-C758),5),0)</f>
        <v>0</v>
      </c>
      <c r="E758" s="6">
        <f t="shared" si="275"/>
        <v>0</v>
      </c>
      <c r="F758" s="2">
        <f t="shared" si="264"/>
        <v>0</v>
      </c>
      <c r="G758" s="80">
        <f t="shared" si="265"/>
        <v>0</v>
      </c>
      <c r="H758" s="79">
        <f t="shared" si="266"/>
        <v>0</v>
      </c>
      <c r="I758" s="80">
        <f t="shared" si="267"/>
        <v>0</v>
      </c>
      <c r="J758" s="80">
        <f t="shared" si="268"/>
        <v>0</v>
      </c>
      <c r="K758" s="6">
        <f t="shared" si="276"/>
        <v>0</v>
      </c>
      <c r="L758" s="7">
        <v>0</v>
      </c>
      <c r="M758" s="7">
        <f t="shared" si="277"/>
        <v>0</v>
      </c>
      <c r="N758" s="7">
        <f t="shared" si="278"/>
        <v>0</v>
      </c>
      <c r="O758" s="7">
        <f t="shared" si="279"/>
        <v>0</v>
      </c>
      <c r="P758" s="7">
        <f t="shared" si="280"/>
        <v>0</v>
      </c>
      <c r="Q758" s="6">
        <f t="shared" si="282"/>
        <v>0</v>
      </c>
      <c r="R758" s="7">
        <f t="shared" si="283"/>
        <v>0</v>
      </c>
      <c r="S758" s="2">
        <f t="shared" si="269"/>
        <v>0</v>
      </c>
      <c r="T758" s="80">
        <f t="shared" si="270"/>
        <v>0</v>
      </c>
      <c r="U758" s="79">
        <f t="shared" si="271"/>
        <v>0</v>
      </c>
      <c r="V758" s="80">
        <f t="shared" si="272"/>
        <v>0</v>
      </c>
      <c r="W758" s="80">
        <f t="shared" si="273"/>
        <v>0</v>
      </c>
      <c r="X758">
        <f t="shared" si="284"/>
        <v>0</v>
      </c>
      <c r="Y758" s="35">
        <f t="shared" si="274"/>
        <v>0</v>
      </c>
      <c r="Z758" s="35">
        <f t="shared" si="285"/>
        <v>0</v>
      </c>
      <c r="AA758" s="42">
        <f t="shared" si="286"/>
        <v>0</v>
      </c>
      <c r="AB758" s="42">
        <f t="shared" si="287"/>
        <v>0</v>
      </c>
    </row>
    <row r="759" spans="2:28" x14ac:dyDescent="0.25">
      <c r="B759">
        <v>757</v>
      </c>
      <c r="C759" s="35">
        <f t="shared" si="281"/>
        <v>0</v>
      </c>
      <c r="D759" s="46">
        <f>IF(AB758&gt;0,ROUND(PMT(EvalSheet!$F$92/12,EvalSheet!$F$96*12,-C759),5),0)</f>
        <v>0</v>
      </c>
      <c r="E759" s="6">
        <f t="shared" si="275"/>
        <v>0</v>
      </c>
      <c r="F759" s="2">
        <f t="shared" si="264"/>
        <v>0</v>
      </c>
      <c r="G759" s="80">
        <f t="shared" si="265"/>
        <v>0</v>
      </c>
      <c r="H759" s="79">
        <f t="shared" si="266"/>
        <v>0</v>
      </c>
      <c r="I759" s="80">
        <f t="shared" si="267"/>
        <v>0</v>
      </c>
      <c r="J759" s="80">
        <f t="shared" si="268"/>
        <v>0</v>
      </c>
      <c r="K759" s="6">
        <f t="shared" si="276"/>
        <v>0</v>
      </c>
      <c r="L759" s="7">
        <v>0</v>
      </c>
      <c r="M759" s="7">
        <f t="shared" si="277"/>
        <v>0</v>
      </c>
      <c r="N759" s="7">
        <f t="shared" si="278"/>
        <v>0</v>
      </c>
      <c r="O759" s="7">
        <f t="shared" si="279"/>
        <v>0</v>
      </c>
      <c r="P759" s="7">
        <f t="shared" si="280"/>
        <v>0</v>
      </c>
      <c r="Q759" s="6">
        <f t="shared" si="282"/>
        <v>0</v>
      </c>
      <c r="R759" s="7">
        <f t="shared" si="283"/>
        <v>0</v>
      </c>
      <c r="S759" s="2">
        <f t="shared" si="269"/>
        <v>0</v>
      </c>
      <c r="T759" s="80">
        <f t="shared" si="270"/>
        <v>0</v>
      </c>
      <c r="U759" s="79">
        <f t="shared" si="271"/>
        <v>0</v>
      </c>
      <c r="V759" s="80">
        <f t="shared" si="272"/>
        <v>0</v>
      </c>
      <c r="W759" s="80">
        <f t="shared" si="273"/>
        <v>0</v>
      </c>
      <c r="X759">
        <f t="shared" si="284"/>
        <v>0</v>
      </c>
      <c r="Y759" s="35">
        <f t="shared" si="274"/>
        <v>0</v>
      </c>
      <c r="Z759" s="35">
        <f t="shared" si="285"/>
        <v>0</v>
      </c>
      <c r="AA759" s="42">
        <f t="shared" si="286"/>
        <v>0</v>
      </c>
      <c r="AB759" s="42">
        <f t="shared" si="287"/>
        <v>0</v>
      </c>
    </row>
    <row r="760" spans="2:28" x14ac:dyDescent="0.25">
      <c r="B760">
        <v>758</v>
      </c>
      <c r="C760" s="35">
        <f t="shared" si="281"/>
        <v>0</v>
      </c>
      <c r="D760" s="46">
        <f>IF(AB759&gt;0,ROUND(PMT(EvalSheet!$F$92/12,EvalSheet!$F$96*12,-C760),5),0)</f>
        <v>0</v>
      </c>
      <c r="E760" s="6">
        <f t="shared" si="275"/>
        <v>0</v>
      </c>
      <c r="F760" s="2">
        <f t="shared" si="264"/>
        <v>0</v>
      </c>
      <c r="G760" s="80">
        <f t="shared" si="265"/>
        <v>0</v>
      </c>
      <c r="H760" s="79">
        <f t="shared" si="266"/>
        <v>0</v>
      </c>
      <c r="I760" s="80">
        <f t="shared" si="267"/>
        <v>0</v>
      </c>
      <c r="J760" s="80">
        <f t="shared" si="268"/>
        <v>0</v>
      </c>
      <c r="K760" s="6">
        <f t="shared" si="276"/>
        <v>0</v>
      </c>
      <c r="L760" s="7">
        <v>0</v>
      </c>
      <c r="M760" s="7">
        <f t="shared" si="277"/>
        <v>0</v>
      </c>
      <c r="N760" s="7">
        <f t="shared" si="278"/>
        <v>0</v>
      </c>
      <c r="O760" s="7">
        <f t="shared" si="279"/>
        <v>0</v>
      </c>
      <c r="P760" s="7">
        <f t="shared" si="280"/>
        <v>0</v>
      </c>
      <c r="Q760" s="6">
        <f t="shared" si="282"/>
        <v>0</v>
      </c>
      <c r="R760" s="7">
        <f t="shared" si="283"/>
        <v>0</v>
      </c>
      <c r="S760" s="2">
        <f t="shared" si="269"/>
        <v>0</v>
      </c>
      <c r="T760" s="80">
        <f t="shared" si="270"/>
        <v>0</v>
      </c>
      <c r="U760" s="79">
        <f t="shared" si="271"/>
        <v>0</v>
      </c>
      <c r="V760" s="80">
        <f t="shared" si="272"/>
        <v>0</v>
      </c>
      <c r="W760" s="80">
        <f t="shared" si="273"/>
        <v>0</v>
      </c>
      <c r="X760">
        <f t="shared" si="284"/>
        <v>0</v>
      </c>
      <c r="Y760" s="35">
        <f t="shared" si="274"/>
        <v>0</v>
      </c>
      <c r="Z760" s="35">
        <f t="shared" si="285"/>
        <v>0</v>
      </c>
      <c r="AA760" s="42">
        <f t="shared" si="286"/>
        <v>0</v>
      </c>
      <c r="AB760" s="42">
        <f t="shared" si="287"/>
        <v>0</v>
      </c>
    </row>
    <row r="761" spans="2:28" x14ac:dyDescent="0.25">
      <c r="B761">
        <v>759</v>
      </c>
      <c r="C761" s="35">
        <f t="shared" si="281"/>
        <v>0</v>
      </c>
      <c r="D761" s="46">
        <f>IF(AB760&gt;0,ROUND(PMT(EvalSheet!$F$92/12,EvalSheet!$F$96*12,-C761),5),0)</f>
        <v>0</v>
      </c>
      <c r="E761" s="6">
        <f t="shared" si="275"/>
        <v>0</v>
      </c>
      <c r="F761" s="2">
        <f t="shared" si="264"/>
        <v>0</v>
      </c>
      <c r="G761" s="80">
        <f t="shared" si="265"/>
        <v>0</v>
      </c>
      <c r="H761" s="79">
        <f t="shared" si="266"/>
        <v>0</v>
      </c>
      <c r="I761" s="80">
        <f t="shared" si="267"/>
        <v>0</v>
      </c>
      <c r="J761" s="80">
        <f t="shared" si="268"/>
        <v>0</v>
      </c>
      <c r="K761" s="6">
        <f t="shared" si="276"/>
        <v>0</v>
      </c>
      <c r="L761" s="7">
        <v>0</v>
      </c>
      <c r="M761" s="7">
        <f t="shared" si="277"/>
        <v>0</v>
      </c>
      <c r="N761" s="7">
        <f t="shared" si="278"/>
        <v>0</v>
      </c>
      <c r="O761" s="7">
        <f t="shared" si="279"/>
        <v>0</v>
      </c>
      <c r="P761" s="7">
        <f t="shared" si="280"/>
        <v>0</v>
      </c>
      <c r="Q761" s="6">
        <f t="shared" si="282"/>
        <v>0</v>
      </c>
      <c r="R761" s="7">
        <f t="shared" si="283"/>
        <v>0</v>
      </c>
      <c r="S761" s="2">
        <f t="shared" si="269"/>
        <v>0</v>
      </c>
      <c r="T761" s="80">
        <f t="shared" si="270"/>
        <v>0</v>
      </c>
      <c r="U761" s="79">
        <f t="shared" si="271"/>
        <v>0</v>
      </c>
      <c r="V761" s="80">
        <f t="shared" si="272"/>
        <v>0</v>
      </c>
      <c r="W761" s="80">
        <f t="shared" si="273"/>
        <v>0</v>
      </c>
      <c r="X761">
        <f t="shared" si="284"/>
        <v>0</v>
      </c>
      <c r="Y761" s="35">
        <f t="shared" si="274"/>
        <v>0</v>
      </c>
      <c r="Z761" s="35">
        <f t="shared" si="285"/>
        <v>0</v>
      </c>
      <c r="AA761" s="42">
        <f t="shared" si="286"/>
        <v>0</v>
      </c>
      <c r="AB761" s="42">
        <f t="shared" si="287"/>
        <v>0</v>
      </c>
    </row>
    <row r="762" spans="2:28" x14ac:dyDescent="0.25">
      <c r="B762">
        <v>760</v>
      </c>
      <c r="C762" s="35">
        <f t="shared" si="281"/>
        <v>0</v>
      </c>
      <c r="D762" s="46">
        <f>IF(AB761&gt;0,ROUND(PMT(EvalSheet!$F$92/12,EvalSheet!$F$96*12,-C762),5),0)</f>
        <v>0</v>
      </c>
      <c r="E762" s="6">
        <f t="shared" si="275"/>
        <v>0</v>
      </c>
      <c r="F762" s="2">
        <f t="shared" si="264"/>
        <v>0</v>
      </c>
      <c r="G762" s="80">
        <f t="shared" si="265"/>
        <v>0</v>
      </c>
      <c r="H762" s="79">
        <f t="shared" si="266"/>
        <v>0</v>
      </c>
      <c r="I762" s="80">
        <f t="shared" si="267"/>
        <v>0</v>
      </c>
      <c r="J762" s="80">
        <f t="shared" si="268"/>
        <v>0</v>
      </c>
      <c r="K762" s="6">
        <f t="shared" si="276"/>
        <v>0</v>
      </c>
      <c r="L762" s="7">
        <v>0</v>
      </c>
      <c r="M762" s="7">
        <f t="shared" si="277"/>
        <v>0</v>
      </c>
      <c r="N762" s="7">
        <f t="shared" si="278"/>
        <v>0</v>
      </c>
      <c r="O762" s="7">
        <f t="shared" si="279"/>
        <v>0</v>
      </c>
      <c r="P762" s="7">
        <f t="shared" si="280"/>
        <v>0</v>
      </c>
      <c r="Q762" s="6">
        <f t="shared" si="282"/>
        <v>0</v>
      </c>
      <c r="R762" s="7">
        <f t="shared" si="283"/>
        <v>0</v>
      </c>
      <c r="S762" s="2">
        <f t="shared" si="269"/>
        <v>0</v>
      </c>
      <c r="T762" s="80">
        <f t="shared" si="270"/>
        <v>0</v>
      </c>
      <c r="U762" s="79">
        <f t="shared" si="271"/>
        <v>0</v>
      </c>
      <c r="V762" s="80">
        <f t="shared" si="272"/>
        <v>0</v>
      </c>
      <c r="W762" s="80">
        <f t="shared" si="273"/>
        <v>0</v>
      </c>
      <c r="X762">
        <f t="shared" si="284"/>
        <v>0</v>
      </c>
      <c r="Y762" s="35">
        <f t="shared" si="274"/>
        <v>0</v>
      </c>
      <c r="Z762" s="35">
        <f t="shared" si="285"/>
        <v>0</v>
      </c>
      <c r="AA762" s="42">
        <f t="shared" si="286"/>
        <v>0</v>
      </c>
      <c r="AB762" s="42">
        <f t="shared" si="287"/>
        <v>0</v>
      </c>
    </row>
    <row r="763" spans="2:28" x14ac:dyDescent="0.25">
      <c r="B763">
        <v>761</v>
      </c>
      <c r="C763" s="35">
        <f t="shared" si="281"/>
        <v>0</v>
      </c>
      <c r="D763" s="46">
        <f>IF(AB762&gt;0,ROUND(PMT(EvalSheet!$F$92/12,EvalSheet!$F$96*12,-C763),5),0)</f>
        <v>0</v>
      </c>
      <c r="E763" s="6">
        <f t="shared" si="275"/>
        <v>0</v>
      </c>
      <c r="F763" s="2">
        <f t="shared" si="264"/>
        <v>0</v>
      </c>
      <c r="G763" s="80">
        <f t="shared" si="265"/>
        <v>0</v>
      </c>
      <c r="H763" s="79">
        <f t="shared" si="266"/>
        <v>0</v>
      </c>
      <c r="I763" s="80">
        <f t="shared" si="267"/>
        <v>0</v>
      </c>
      <c r="J763" s="80">
        <f t="shared" si="268"/>
        <v>0</v>
      </c>
      <c r="K763" s="6">
        <f t="shared" si="276"/>
        <v>0</v>
      </c>
      <c r="L763" s="7">
        <v>0</v>
      </c>
      <c r="M763" s="7">
        <f t="shared" si="277"/>
        <v>0</v>
      </c>
      <c r="N763" s="7">
        <f t="shared" si="278"/>
        <v>0</v>
      </c>
      <c r="O763" s="7">
        <f t="shared" si="279"/>
        <v>0</v>
      </c>
      <c r="P763" s="7">
        <f t="shared" si="280"/>
        <v>0</v>
      </c>
      <c r="Q763" s="6">
        <f t="shared" si="282"/>
        <v>0</v>
      </c>
      <c r="R763" s="7">
        <f t="shared" si="283"/>
        <v>0</v>
      </c>
      <c r="S763" s="2">
        <f t="shared" si="269"/>
        <v>0</v>
      </c>
      <c r="T763" s="80">
        <f t="shared" si="270"/>
        <v>0</v>
      </c>
      <c r="U763" s="79">
        <f t="shared" si="271"/>
        <v>0</v>
      </c>
      <c r="V763" s="80">
        <f t="shared" si="272"/>
        <v>0</v>
      </c>
      <c r="W763" s="80">
        <f t="shared" si="273"/>
        <v>0</v>
      </c>
      <c r="X763">
        <f t="shared" si="284"/>
        <v>0</v>
      </c>
      <c r="Y763" s="35">
        <f t="shared" si="274"/>
        <v>0</v>
      </c>
      <c r="Z763" s="35">
        <f t="shared" si="285"/>
        <v>0</v>
      </c>
      <c r="AA763" s="42">
        <f t="shared" si="286"/>
        <v>0</v>
      </c>
      <c r="AB763" s="42">
        <f t="shared" si="287"/>
        <v>0</v>
      </c>
    </row>
    <row r="764" spans="2:28" x14ac:dyDescent="0.25">
      <c r="B764">
        <v>762</v>
      </c>
      <c r="C764" s="35">
        <f t="shared" si="281"/>
        <v>0</v>
      </c>
      <c r="D764" s="46">
        <f>IF(AB763&gt;0,ROUND(PMT(EvalSheet!$F$92/12,EvalSheet!$F$96*12,-C764),5),0)</f>
        <v>0</v>
      </c>
      <c r="E764" s="6">
        <f t="shared" si="275"/>
        <v>0</v>
      </c>
      <c r="F764" s="2">
        <f t="shared" si="264"/>
        <v>0</v>
      </c>
      <c r="G764" s="80">
        <f t="shared" si="265"/>
        <v>0</v>
      </c>
      <c r="H764" s="79">
        <f t="shared" si="266"/>
        <v>0</v>
      </c>
      <c r="I764" s="80">
        <f t="shared" si="267"/>
        <v>0</v>
      </c>
      <c r="J764" s="80">
        <f t="shared" si="268"/>
        <v>0</v>
      </c>
      <c r="K764" s="6">
        <f t="shared" si="276"/>
        <v>0</v>
      </c>
      <c r="L764" s="7">
        <v>0</v>
      </c>
      <c r="M764" s="7">
        <f t="shared" si="277"/>
        <v>0</v>
      </c>
      <c r="N764" s="7">
        <f t="shared" si="278"/>
        <v>0</v>
      </c>
      <c r="O764" s="7">
        <f t="shared" si="279"/>
        <v>0</v>
      </c>
      <c r="P764" s="7">
        <f t="shared" si="280"/>
        <v>0</v>
      </c>
      <c r="Q764" s="6">
        <f t="shared" si="282"/>
        <v>0</v>
      </c>
      <c r="R764" s="7">
        <f t="shared" si="283"/>
        <v>0</v>
      </c>
      <c r="S764" s="2">
        <f t="shared" si="269"/>
        <v>0</v>
      </c>
      <c r="T764" s="80">
        <f t="shared" si="270"/>
        <v>0</v>
      </c>
      <c r="U764" s="79">
        <f t="shared" si="271"/>
        <v>0</v>
      </c>
      <c r="V764" s="80">
        <f t="shared" si="272"/>
        <v>0</v>
      </c>
      <c r="W764" s="80">
        <f t="shared" si="273"/>
        <v>0</v>
      </c>
      <c r="X764">
        <f t="shared" si="284"/>
        <v>0</v>
      </c>
      <c r="Y764" s="35">
        <f t="shared" si="274"/>
        <v>0</v>
      </c>
      <c r="Z764" s="35">
        <f t="shared" si="285"/>
        <v>0</v>
      </c>
      <c r="AA764" s="42">
        <f t="shared" si="286"/>
        <v>0</v>
      </c>
      <c r="AB764" s="42">
        <f t="shared" si="287"/>
        <v>0</v>
      </c>
    </row>
    <row r="765" spans="2:28" x14ac:dyDescent="0.25">
      <c r="B765">
        <v>763</v>
      </c>
      <c r="C765" s="35">
        <f t="shared" si="281"/>
        <v>0</v>
      </c>
      <c r="D765" s="46">
        <f>IF(AB764&gt;0,ROUND(PMT(EvalSheet!$F$92/12,EvalSheet!$F$96*12,-C765),5),0)</f>
        <v>0</v>
      </c>
      <c r="E765" s="6">
        <f t="shared" si="275"/>
        <v>0</v>
      </c>
      <c r="F765" s="2">
        <f t="shared" si="264"/>
        <v>0</v>
      </c>
      <c r="G765" s="80">
        <f t="shared" si="265"/>
        <v>0</v>
      </c>
      <c r="H765" s="79">
        <f t="shared" si="266"/>
        <v>0</v>
      </c>
      <c r="I765" s="80">
        <f t="shared" si="267"/>
        <v>0</v>
      </c>
      <c r="J765" s="80">
        <f t="shared" si="268"/>
        <v>0</v>
      </c>
      <c r="K765" s="6">
        <f t="shared" si="276"/>
        <v>0</v>
      </c>
      <c r="L765" s="7">
        <v>0</v>
      </c>
      <c r="M765" s="7">
        <f t="shared" si="277"/>
        <v>0</v>
      </c>
      <c r="N765" s="7">
        <f t="shared" si="278"/>
        <v>0</v>
      </c>
      <c r="O765" s="7">
        <f t="shared" si="279"/>
        <v>0</v>
      </c>
      <c r="P765" s="7">
        <f t="shared" si="280"/>
        <v>0</v>
      </c>
      <c r="Q765" s="6">
        <f t="shared" si="282"/>
        <v>0</v>
      </c>
      <c r="R765" s="7">
        <f t="shared" si="283"/>
        <v>0</v>
      </c>
      <c r="S765" s="2">
        <f t="shared" si="269"/>
        <v>0</v>
      </c>
      <c r="T765" s="80">
        <f t="shared" si="270"/>
        <v>0</v>
      </c>
      <c r="U765" s="79">
        <f t="shared" si="271"/>
        <v>0</v>
      </c>
      <c r="V765" s="80">
        <f t="shared" si="272"/>
        <v>0</v>
      </c>
      <c r="W765" s="80">
        <f t="shared" si="273"/>
        <v>0</v>
      </c>
      <c r="X765">
        <f t="shared" si="284"/>
        <v>0</v>
      </c>
      <c r="Y765" s="35">
        <f t="shared" si="274"/>
        <v>0</v>
      </c>
      <c r="Z765" s="35">
        <f t="shared" si="285"/>
        <v>0</v>
      </c>
      <c r="AA765" s="42">
        <f t="shared" si="286"/>
        <v>0</v>
      </c>
      <c r="AB765" s="42">
        <f t="shared" si="287"/>
        <v>0</v>
      </c>
    </row>
    <row r="766" spans="2:28" x14ac:dyDescent="0.25">
      <c r="B766">
        <v>764</v>
      </c>
      <c r="C766" s="35">
        <f t="shared" si="281"/>
        <v>0</v>
      </c>
      <c r="D766" s="46">
        <f>IF(AB765&gt;0,ROUND(PMT(EvalSheet!$F$92/12,EvalSheet!$F$96*12,-C766),5),0)</f>
        <v>0</v>
      </c>
      <c r="E766" s="6">
        <f t="shared" si="275"/>
        <v>0</v>
      </c>
      <c r="F766" s="2">
        <f t="shared" si="264"/>
        <v>0</v>
      </c>
      <c r="G766" s="80">
        <f t="shared" si="265"/>
        <v>0</v>
      </c>
      <c r="H766" s="79">
        <f t="shared" si="266"/>
        <v>0</v>
      </c>
      <c r="I766" s="80">
        <f t="shared" si="267"/>
        <v>0</v>
      </c>
      <c r="J766" s="80">
        <f t="shared" si="268"/>
        <v>0</v>
      </c>
      <c r="K766" s="6">
        <f t="shared" si="276"/>
        <v>0</v>
      </c>
      <c r="L766" s="7">
        <v>0</v>
      </c>
      <c r="M766" s="7">
        <f t="shared" si="277"/>
        <v>0</v>
      </c>
      <c r="N766" s="7">
        <f t="shared" si="278"/>
        <v>0</v>
      </c>
      <c r="O766" s="7">
        <f t="shared" si="279"/>
        <v>0</v>
      </c>
      <c r="P766" s="7">
        <f t="shared" si="280"/>
        <v>0</v>
      </c>
      <c r="Q766" s="6">
        <f t="shared" si="282"/>
        <v>0</v>
      </c>
      <c r="R766" s="7">
        <f t="shared" si="283"/>
        <v>0</v>
      </c>
      <c r="S766" s="2">
        <f t="shared" si="269"/>
        <v>0</v>
      </c>
      <c r="T766" s="80">
        <f t="shared" si="270"/>
        <v>0</v>
      </c>
      <c r="U766" s="79">
        <f t="shared" si="271"/>
        <v>0</v>
      </c>
      <c r="V766" s="80">
        <f t="shared" si="272"/>
        <v>0</v>
      </c>
      <c r="W766" s="80">
        <f t="shared" si="273"/>
        <v>0</v>
      </c>
      <c r="X766">
        <f t="shared" si="284"/>
        <v>0</v>
      </c>
      <c r="Y766" s="35">
        <f t="shared" si="274"/>
        <v>0</v>
      </c>
      <c r="Z766" s="35">
        <f t="shared" si="285"/>
        <v>0</v>
      </c>
      <c r="AA766" s="42">
        <f t="shared" si="286"/>
        <v>0</v>
      </c>
      <c r="AB766" s="42">
        <f t="shared" si="287"/>
        <v>0</v>
      </c>
    </row>
    <row r="767" spans="2:28" x14ac:dyDescent="0.25">
      <c r="B767">
        <v>765</v>
      </c>
      <c r="C767" s="35">
        <f t="shared" si="281"/>
        <v>0</v>
      </c>
      <c r="D767" s="46">
        <f>IF(AB766&gt;0,ROUND(PMT(EvalSheet!$F$92/12,EvalSheet!$F$96*12,-C767),5),0)</f>
        <v>0</v>
      </c>
      <c r="E767" s="6">
        <f t="shared" si="275"/>
        <v>0</v>
      </c>
      <c r="F767" s="2">
        <f t="shared" si="264"/>
        <v>0</v>
      </c>
      <c r="G767" s="80">
        <f t="shared" si="265"/>
        <v>0</v>
      </c>
      <c r="H767" s="79">
        <f t="shared" si="266"/>
        <v>0</v>
      </c>
      <c r="I767" s="80">
        <f t="shared" si="267"/>
        <v>0</v>
      </c>
      <c r="J767" s="80">
        <f t="shared" si="268"/>
        <v>0</v>
      </c>
      <c r="K767" s="6">
        <f t="shared" si="276"/>
        <v>0</v>
      </c>
      <c r="L767" s="7">
        <v>0</v>
      </c>
      <c r="M767" s="7">
        <f t="shared" si="277"/>
        <v>0</v>
      </c>
      <c r="N767" s="7">
        <f t="shared" si="278"/>
        <v>0</v>
      </c>
      <c r="O767" s="7">
        <f t="shared" si="279"/>
        <v>0</v>
      </c>
      <c r="P767" s="7">
        <f t="shared" si="280"/>
        <v>0</v>
      </c>
      <c r="Q767" s="6">
        <f t="shared" si="282"/>
        <v>0</v>
      </c>
      <c r="R767" s="7">
        <f t="shared" si="283"/>
        <v>0</v>
      </c>
      <c r="S767" s="2">
        <f t="shared" si="269"/>
        <v>0</v>
      </c>
      <c r="T767" s="80">
        <f t="shared" si="270"/>
        <v>0</v>
      </c>
      <c r="U767" s="79">
        <f t="shared" si="271"/>
        <v>0</v>
      </c>
      <c r="V767" s="80">
        <f t="shared" si="272"/>
        <v>0</v>
      </c>
      <c r="W767" s="80">
        <f t="shared" si="273"/>
        <v>0</v>
      </c>
      <c r="X767">
        <f t="shared" si="284"/>
        <v>0</v>
      </c>
      <c r="Y767" s="35">
        <f t="shared" si="274"/>
        <v>0</v>
      </c>
      <c r="Z767" s="35">
        <f t="shared" si="285"/>
        <v>0</v>
      </c>
      <c r="AA767" s="42">
        <f t="shared" si="286"/>
        <v>0</v>
      </c>
      <c r="AB767" s="42">
        <f t="shared" si="287"/>
        <v>0</v>
      </c>
    </row>
    <row r="768" spans="2:28" x14ac:dyDescent="0.25">
      <c r="B768">
        <v>766</v>
      </c>
      <c r="C768" s="35">
        <f t="shared" si="281"/>
        <v>0</v>
      </c>
      <c r="D768" s="46">
        <f>IF(AB767&gt;0,ROUND(PMT(EvalSheet!$F$92/12,EvalSheet!$F$96*12,-C768),5),0)</f>
        <v>0</v>
      </c>
      <c r="E768" s="6">
        <f t="shared" si="275"/>
        <v>0</v>
      </c>
      <c r="F768" s="2">
        <f t="shared" si="264"/>
        <v>0</v>
      </c>
      <c r="G768" s="80">
        <f t="shared" si="265"/>
        <v>0</v>
      </c>
      <c r="H768" s="79">
        <f t="shared" si="266"/>
        <v>0</v>
      </c>
      <c r="I768" s="80">
        <f t="shared" si="267"/>
        <v>0</v>
      </c>
      <c r="J768" s="80">
        <f t="shared" si="268"/>
        <v>0</v>
      </c>
      <c r="K768" s="6">
        <f t="shared" si="276"/>
        <v>0</v>
      </c>
      <c r="L768" s="7">
        <v>0</v>
      </c>
      <c r="M768" s="7">
        <f t="shared" si="277"/>
        <v>0</v>
      </c>
      <c r="N768" s="7">
        <f t="shared" si="278"/>
        <v>0</v>
      </c>
      <c r="O768" s="7">
        <f t="shared" si="279"/>
        <v>0</v>
      </c>
      <c r="P768" s="7">
        <f t="shared" si="280"/>
        <v>0</v>
      </c>
      <c r="Q768" s="6">
        <f t="shared" si="282"/>
        <v>0</v>
      </c>
      <c r="R768" s="7">
        <f t="shared" si="283"/>
        <v>0</v>
      </c>
      <c r="S768" s="2">
        <f t="shared" si="269"/>
        <v>0</v>
      </c>
      <c r="T768" s="80">
        <f t="shared" si="270"/>
        <v>0</v>
      </c>
      <c r="U768" s="79">
        <f t="shared" si="271"/>
        <v>0</v>
      </c>
      <c r="V768" s="80">
        <f t="shared" si="272"/>
        <v>0</v>
      </c>
      <c r="W768" s="80">
        <f t="shared" si="273"/>
        <v>0</v>
      </c>
      <c r="X768">
        <f t="shared" si="284"/>
        <v>0</v>
      </c>
      <c r="Y768" s="35">
        <f t="shared" si="274"/>
        <v>0</v>
      </c>
      <c r="Z768" s="35">
        <f t="shared" si="285"/>
        <v>0</v>
      </c>
      <c r="AA768" s="42">
        <f t="shared" si="286"/>
        <v>0</v>
      </c>
      <c r="AB768" s="42">
        <f t="shared" si="287"/>
        <v>0</v>
      </c>
    </row>
    <row r="769" spans="2:28" x14ac:dyDescent="0.25">
      <c r="B769">
        <v>767</v>
      </c>
      <c r="C769" s="35">
        <f t="shared" si="281"/>
        <v>0</v>
      </c>
      <c r="D769" s="46">
        <f>IF(AB768&gt;0,ROUND(PMT(EvalSheet!$F$92/12,EvalSheet!$F$96*12,-C769),5),0)</f>
        <v>0</v>
      </c>
      <c r="E769" s="6">
        <f t="shared" si="275"/>
        <v>0</v>
      </c>
      <c r="F769" s="2">
        <f t="shared" si="264"/>
        <v>0</v>
      </c>
      <c r="G769" s="80">
        <f t="shared" si="265"/>
        <v>0</v>
      </c>
      <c r="H769" s="79">
        <f t="shared" si="266"/>
        <v>0</v>
      </c>
      <c r="I769" s="80">
        <f t="shared" si="267"/>
        <v>0</v>
      </c>
      <c r="J769" s="80">
        <f t="shared" si="268"/>
        <v>0</v>
      </c>
      <c r="K769" s="6">
        <f t="shared" si="276"/>
        <v>0</v>
      </c>
      <c r="L769" s="7">
        <v>0</v>
      </c>
      <c r="M769" s="7">
        <f t="shared" si="277"/>
        <v>0</v>
      </c>
      <c r="N769" s="7">
        <f t="shared" si="278"/>
        <v>0</v>
      </c>
      <c r="O769" s="7">
        <f t="shared" si="279"/>
        <v>0</v>
      </c>
      <c r="P769" s="7">
        <f t="shared" si="280"/>
        <v>0</v>
      </c>
      <c r="Q769" s="6">
        <f t="shared" si="282"/>
        <v>0</v>
      </c>
      <c r="R769" s="7">
        <f t="shared" si="283"/>
        <v>0</v>
      </c>
      <c r="S769" s="2">
        <f t="shared" si="269"/>
        <v>0</v>
      </c>
      <c r="T769" s="80">
        <f t="shared" si="270"/>
        <v>0</v>
      </c>
      <c r="U769" s="79">
        <f t="shared" si="271"/>
        <v>0</v>
      </c>
      <c r="V769" s="80">
        <f t="shared" si="272"/>
        <v>0</v>
      </c>
      <c r="W769" s="80">
        <f t="shared" si="273"/>
        <v>0</v>
      </c>
      <c r="X769">
        <f t="shared" si="284"/>
        <v>0</v>
      </c>
      <c r="Y769" s="35">
        <f t="shared" si="274"/>
        <v>0</v>
      </c>
      <c r="Z769" s="35">
        <f t="shared" si="285"/>
        <v>0</v>
      </c>
      <c r="AA769" s="42">
        <f t="shared" si="286"/>
        <v>0</v>
      </c>
      <c r="AB769" s="42">
        <f t="shared" si="287"/>
        <v>0</v>
      </c>
    </row>
    <row r="770" spans="2:28" x14ac:dyDescent="0.25">
      <c r="B770">
        <v>768</v>
      </c>
      <c r="C770" s="35">
        <f t="shared" si="281"/>
        <v>0</v>
      </c>
      <c r="D770" s="46">
        <f>IF(AB769&gt;0,ROUND(PMT(EvalSheet!$F$92/12,EvalSheet!$F$96*12,-C770),5),0)</f>
        <v>0</v>
      </c>
      <c r="E770" s="6">
        <f t="shared" si="275"/>
        <v>0</v>
      </c>
      <c r="F770" s="2">
        <f t="shared" si="264"/>
        <v>0</v>
      </c>
      <c r="G770" s="80">
        <f t="shared" si="265"/>
        <v>0</v>
      </c>
      <c r="H770" s="79">
        <f t="shared" si="266"/>
        <v>0</v>
      </c>
      <c r="I770" s="80">
        <f t="shared" si="267"/>
        <v>0</v>
      </c>
      <c r="J770" s="80">
        <f t="shared" si="268"/>
        <v>0</v>
      </c>
      <c r="K770" s="6">
        <f t="shared" si="276"/>
        <v>0</v>
      </c>
      <c r="L770" s="7">
        <v>0</v>
      </c>
      <c r="M770" s="7">
        <f t="shared" si="277"/>
        <v>0</v>
      </c>
      <c r="N770" s="7">
        <f t="shared" si="278"/>
        <v>0</v>
      </c>
      <c r="O770" s="7">
        <f t="shared" si="279"/>
        <v>0</v>
      </c>
      <c r="P770" s="7">
        <f t="shared" si="280"/>
        <v>0</v>
      </c>
      <c r="Q770" s="6">
        <f t="shared" si="282"/>
        <v>0</v>
      </c>
      <c r="R770" s="7">
        <f t="shared" si="283"/>
        <v>0</v>
      </c>
      <c r="S770" s="2">
        <f t="shared" si="269"/>
        <v>0</v>
      </c>
      <c r="T770" s="80">
        <f t="shared" si="270"/>
        <v>0</v>
      </c>
      <c r="U770" s="79">
        <f t="shared" si="271"/>
        <v>0</v>
      </c>
      <c r="V770" s="80">
        <f t="shared" si="272"/>
        <v>0</v>
      </c>
      <c r="W770" s="80">
        <f t="shared" si="273"/>
        <v>0</v>
      </c>
      <c r="X770">
        <f t="shared" si="284"/>
        <v>0</v>
      </c>
      <c r="Y770" s="35">
        <f t="shared" si="274"/>
        <v>0</v>
      </c>
      <c r="Z770" s="35">
        <f t="shared" si="285"/>
        <v>0</v>
      </c>
      <c r="AA770" s="42">
        <f t="shared" si="286"/>
        <v>0</v>
      </c>
      <c r="AB770" s="42">
        <f t="shared" si="287"/>
        <v>0</v>
      </c>
    </row>
    <row r="771" spans="2:28" x14ac:dyDescent="0.25">
      <c r="B771">
        <v>769</v>
      </c>
      <c r="C771" s="35">
        <f t="shared" si="281"/>
        <v>0</v>
      </c>
      <c r="D771" s="46">
        <f>IF(AB770&gt;0,ROUND(PMT(EvalSheet!$F$92/12,EvalSheet!$F$96*12,-C771),5),0)</f>
        <v>0</v>
      </c>
      <c r="E771" s="6">
        <f t="shared" si="275"/>
        <v>0</v>
      </c>
      <c r="F771" s="2">
        <f t="shared" ref="F771:F834" si="288">INT(E771)</f>
        <v>0</v>
      </c>
      <c r="G771" s="80">
        <f t="shared" ref="G771:G834" si="289">INT((E771-F771)*10)/10</f>
        <v>0</v>
      </c>
      <c r="H771" s="79">
        <f t="shared" ref="H771:H834" si="290">E771-F771-G771</f>
        <v>0</v>
      </c>
      <c r="I771" s="80">
        <f t="shared" ref="I771:I834" si="291">IF(OR(H771=0.05,H771=0),H771,IF(AND(H771&gt;0.051,H771&lt;0.1),0.1,IF(AND(H771&gt;0.001,H771&lt;0.05),0.05,H771)))</f>
        <v>0</v>
      </c>
      <c r="J771" s="80">
        <f t="shared" ref="J771:J834" si="292">F771+G771+I771</f>
        <v>0</v>
      </c>
      <c r="K771" s="6">
        <f t="shared" si="276"/>
        <v>0</v>
      </c>
      <c r="L771" s="7">
        <v>0</v>
      </c>
      <c r="M771" s="7">
        <f t="shared" si="277"/>
        <v>0</v>
      </c>
      <c r="N771" s="7">
        <f t="shared" si="278"/>
        <v>0</v>
      </c>
      <c r="O771" s="7">
        <f t="shared" si="279"/>
        <v>0</v>
      </c>
      <c r="P771" s="7">
        <f t="shared" si="280"/>
        <v>0</v>
      </c>
      <c r="Q771" s="6">
        <f t="shared" si="282"/>
        <v>0</v>
      </c>
      <c r="R771" s="7">
        <f t="shared" si="283"/>
        <v>0</v>
      </c>
      <c r="S771" s="2">
        <f t="shared" ref="S771:S834" si="293">INT(R771)</f>
        <v>0</v>
      </c>
      <c r="T771" s="80">
        <f t="shared" ref="T771:T834" si="294">INT((R771-S771)*10)/10</f>
        <v>0</v>
      </c>
      <c r="U771" s="79">
        <f t="shared" ref="U771:U834" si="295">R771-S771-T771</f>
        <v>0</v>
      </c>
      <c r="V771" s="80">
        <f t="shared" ref="V771:V834" si="296">IF(OR(U771=0.05,U771=0),U771,IF(AND(U771&gt;0.051,U771&lt;0.1),0.1,IF(AND(U771&gt;0.001,U771&lt;0.05),0.05,U771)))</f>
        <v>0</v>
      </c>
      <c r="W771" s="80">
        <f t="shared" ref="W771:W834" si="297">S771+T771+V771</f>
        <v>0</v>
      </c>
      <c r="X771">
        <f t="shared" si="284"/>
        <v>0</v>
      </c>
      <c r="Y771" s="35">
        <f t="shared" si="274"/>
        <v>0</v>
      </c>
      <c r="Z771" s="35">
        <f t="shared" si="285"/>
        <v>0</v>
      </c>
      <c r="AA771" s="42">
        <f t="shared" si="286"/>
        <v>0</v>
      </c>
      <c r="AB771" s="42">
        <f t="shared" si="287"/>
        <v>0</v>
      </c>
    </row>
    <row r="772" spans="2:28" x14ac:dyDescent="0.25">
      <c r="B772">
        <v>770</v>
      </c>
      <c r="C772" s="35">
        <f t="shared" si="281"/>
        <v>0</v>
      </c>
      <c r="D772" s="46">
        <f>IF(AB771&gt;0,ROUND(PMT(EvalSheet!$F$92/12,EvalSheet!$F$96*12,-C772),5),0)</f>
        <v>0</v>
      </c>
      <c r="E772" s="6">
        <f t="shared" si="275"/>
        <v>0</v>
      </c>
      <c r="F772" s="2">
        <f t="shared" si="288"/>
        <v>0</v>
      </c>
      <c r="G772" s="80">
        <f t="shared" si="289"/>
        <v>0</v>
      </c>
      <c r="H772" s="79">
        <f t="shared" si="290"/>
        <v>0</v>
      </c>
      <c r="I772" s="80">
        <f t="shared" si="291"/>
        <v>0</v>
      </c>
      <c r="J772" s="80">
        <f t="shared" si="292"/>
        <v>0</v>
      </c>
      <c r="K772" s="6">
        <f t="shared" si="276"/>
        <v>0</v>
      </c>
      <c r="L772" s="7">
        <v>0</v>
      </c>
      <c r="M772" s="7">
        <f t="shared" si="277"/>
        <v>0</v>
      </c>
      <c r="N772" s="7">
        <f t="shared" si="278"/>
        <v>0</v>
      </c>
      <c r="O772" s="7">
        <f t="shared" si="279"/>
        <v>0</v>
      </c>
      <c r="P772" s="7">
        <f t="shared" si="280"/>
        <v>0</v>
      </c>
      <c r="Q772" s="6">
        <f t="shared" si="282"/>
        <v>0</v>
      </c>
      <c r="R772" s="7">
        <f t="shared" si="283"/>
        <v>0</v>
      </c>
      <c r="S772" s="2">
        <f t="shared" si="293"/>
        <v>0</v>
      </c>
      <c r="T772" s="80">
        <f t="shared" si="294"/>
        <v>0</v>
      </c>
      <c r="U772" s="79">
        <f t="shared" si="295"/>
        <v>0</v>
      </c>
      <c r="V772" s="80">
        <f t="shared" si="296"/>
        <v>0</v>
      </c>
      <c r="W772" s="80">
        <f t="shared" si="297"/>
        <v>0</v>
      </c>
      <c r="X772">
        <f t="shared" si="284"/>
        <v>0</v>
      </c>
      <c r="Y772" s="35">
        <f t="shared" ref="Y772:Y835" si="298">ROUND(D772+J772+W772+X772,2)</f>
        <v>0</v>
      </c>
      <c r="Z772" s="35">
        <f t="shared" si="285"/>
        <v>0</v>
      </c>
      <c r="AA772" s="42">
        <f t="shared" si="286"/>
        <v>0</v>
      </c>
      <c r="AB772" s="42">
        <f t="shared" si="287"/>
        <v>0</v>
      </c>
    </row>
    <row r="773" spans="2:28" x14ac:dyDescent="0.25">
      <c r="B773">
        <v>771</v>
      </c>
      <c r="C773" s="35">
        <f t="shared" si="281"/>
        <v>0</v>
      </c>
      <c r="D773" s="46">
        <f>IF(AB772&gt;0,ROUND(PMT(EvalSheet!$F$92/12,EvalSheet!$F$96*12,-C773),5),0)</f>
        <v>0</v>
      </c>
      <c r="E773" s="6">
        <f t="shared" ref="E773:E836" si="299">IF(AB772&gt;0,ROUND(C773*$E$1/1000,2),0)</f>
        <v>0</v>
      </c>
      <c r="F773" s="2">
        <f t="shared" si="288"/>
        <v>0</v>
      </c>
      <c r="G773" s="80">
        <f t="shared" si="289"/>
        <v>0</v>
      </c>
      <c r="H773" s="79">
        <f t="shared" si="290"/>
        <v>0</v>
      </c>
      <c r="I773" s="80">
        <f t="shared" si="291"/>
        <v>0</v>
      </c>
      <c r="J773" s="80">
        <f t="shared" si="292"/>
        <v>0</v>
      </c>
      <c r="K773" s="6">
        <f t="shared" ref="K773:K836" si="300">IF(AB772&gt;0,ROUND($D$1*$K$1,2),0)</f>
        <v>0</v>
      </c>
      <c r="L773" s="7">
        <v>0</v>
      </c>
      <c r="M773" s="7">
        <f t="shared" ref="M773:M836" si="301">IF(AB772&gt;0,ROUND($D$1*$M$1,0),0)</f>
        <v>0</v>
      </c>
      <c r="N773" s="7">
        <f t="shared" ref="N773:N836" si="302">IF(AB772&gt;0,ROUND($D$1*$N$1,2),0)</f>
        <v>0</v>
      </c>
      <c r="O773" s="7">
        <f t="shared" ref="O773:O836" si="303">IF(AB772&gt;0,ROUND($D$1*$O$1,2),0)</f>
        <v>0</v>
      </c>
      <c r="P773" s="7">
        <f t="shared" ref="P773:P836" si="304">IF(AB772&gt;0,ROUND($D$1*$P$1,2),0)</f>
        <v>0</v>
      </c>
      <c r="Q773" s="6">
        <f t="shared" si="282"/>
        <v>0</v>
      </c>
      <c r="R773" s="7">
        <f t="shared" si="283"/>
        <v>0</v>
      </c>
      <c r="S773" s="2">
        <f t="shared" si="293"/>
        <v>0</v>
      </c>
      <c r="T773" s="80">
        <f t="shared" si="294"/>
        <v>0</v>
      </c>
      <c r="U773" s="79">
        <f t="shared" si="295"/>
        <v>0</v>
      </c>
      <c r="V773" s="80">
        <f t="shared" si="296"/>
        <v>0</v>
      </c>
      <c r="W773" s="80">
        <f t="shared" si="297"/>
        <v>0</v>
      </c>
      <c r="X773">
        <f t="shared" si="284"/>
        <v>0</v>
      </c>
      <c r="Y773" s="35">
        <f t="shared" si="298"/>
        <v>0</v>
      </c>
      <c r="Z773" s="35">
        <f t="shared" si="285"/>
        <v>0</v>
      </c>
      <c r="AA773" s="42">
        <f t="shared" si="286"/>
        <v>0</v>
      </c>
      <c r="AB773" s="42">
        <f t="shared" si="287"/>
        <v>0</v>
      </c>
    </row>
    <row r="774" spans="2:28" x14ac:dyDescent="0.25">
      <c r="B774">
        <v>772</v>
      </c>
      <c r="C774" s="35">
        <f t="shared" si="281"/>
        <v>0</v>
      </c>
      <c r="D774" s="46">
        <f>IF(AB773&gt;0,ROUND(PMT(EvalSheet!$F$92/12,EvalSheet!$F$96*12,-C774),5),0)</f>
        <v>0</v>
      </c>
      <c r="E774" s="6">
        <f t="shared" si="299"/>
        <v>0</v>
      </c>
      <c r="F774" s="2">
        <f t="shared" si="288"/>
        <v>0</v>
      </c>
      <c r="G774" s="80">
        <f t="shared" si="289"/>
        <v>0</v>
      </c>
      <c r="H774" s="79">
        <f t="shared" si="290"/>
        <v>0</v>
      </c>
      <c r="I774" s="80">
        <f t="shared" si="291"/>
        <v>0</v>
      </c>
      <c r="J774" s="80">
        <f t="shared" si="292"/>
        <v>0</v>
      </c>
      <c r="K774" s="6">
        <f t="shared" si="300"/>
        <v>0</v>
      </c>
      <c r="L774" s="7">
        <v>0</v>
      </c>
      <c r="M774" s="7">
        <f t="shared" si="301"/>
        <v>0</v>
      </c>
      <c r="N774" s="7">
        <f t="shared" si="302"/>
        <v>0</v>
      </c>
      <c r="O774" s="7">
        <f t="shared" si="303"/>
        <v>0</v>
      </c>
      <c r="P774" s="7">
        <f t="shared" si="304"/>
        <v>0</v>
      </c>
      <c r="Q774" s="6">
        <f t="shared" si="282"/>
        <v>0</v>
      </c>
      <c r="R774" s="7">
        <f t="shared" si="283"/>
        <v>0</v>
      </c>
      <c r="S774" s="2">
        <f t="shared" si="293"/>
        <v>0</v>
      </c>
      <c r="T774" s="80">
        <f t="shared" si="294"/>
        <v>0</v>
      </c>
      <c r="U774" s="79">
        <f t="shared" si="295"/>
        <v>0</v>
      </c>
      <c r="V774" s="80">
        <f t="shared" si="296"/>
        <v>0</v>
      </c>
      <c r="W774" s="80">
        <f t="shared" si="297"/>
        <v>0</v>
      </c>
      <c r="X774">
        <f t="shared" si="284"/>
        <v>0</v>
      </c>
      <c r="Y774" s="35">
        <f t="shared" si="298"/>
        <v>0</v>
      </c>
      <c r="Z774" s="35">
        <f t="shared" si="285"/>
        <v>0</v>
      </c>
      <c r="AA774" s="42">
        <f t="shared" si="286"/>
        <v>0</v>
      </c>
      <c r="AB774" s="42">
        <f t="shared" si="287"/>
        <v>0</v>
      </c>
    </row>
    <row r="775" spans="2:28" x14ac:dyDescent="0.25">
      <c r="B775">
        <v>773</v>
      </c>
      <c r="C775" s="35">
        <f t="shared" ref="C775:C838" si="305">IF(AB774&gt;0,C774-1000,C774)</f>
        <v>0</v>
      </c>
      <c r="D775" s="46">
        <f>IF(AB774&gt;0,ROUND(PMT(EvalSheet!$F$92/12,EvalSheet!$F$96*12,-C775),5),0)</f>
        <v>0</v>
      </c>
      <c r="E775" s="6">
        <f t="shared" si="299"/>
        <v>0</v>
      </c>
      <c r="F775" s="2">
        <f t="shared" si="288"/>
        <v>0</v>
      </c>
      <c r="G775" s="80">
        <f t="shared" si="289"/>
        <v>0</v>
      </c>
      <c r="H775" s="79">
        <f t="shared" si="290"/>
        <v>0</v>
      </c>
      <c r="I775" s="80">
        <f t="shared" si="291"/>
        <v>0</v>
      </c>
      <c r="J775" s="80">
        <f t="shared" si="292"/>
        <v>0</v>
      </c>
      <c r="K775" s="6">
        <f t="shared" si="300"/>
        <v>0</v>
      </c>
      <c r="L775" s="7">
        <v>0</v>
      </c>
      <c r="M775" s="7">
        <f t="shared" si="301"/>
        <v>0</v>
      </c>
      <c r="N775" s="7">
        <f t="shared" si="302"/>
        <v>0</v>
      </c>
      <c r="O775" s="7">
        <f t="shared" si="303"/>
        <v>0</v>
      </c>
      <c r="P775" s="7">
        <f t="shared" si="304"/>
        <v>0</v>
      </c>
      <c r="Q775" s="6">
        <f t="shared" ref="Q775:Q838" si="306">IF(AB774&gt;0,K775+SUM(M775:P775),0)</f>
        <v>0</v>
      </c>
      <c r="R775" s="7">
        <f t="shared" ref="R775:R838" si="307">IF(AB774&gt;0,ROUND(Q775/12,2),0)</f>
        <v>0</v>
      </c>
      <c r="S775" s="2">
        <f t="shared" si="293"/>
        <v>0</v>
      </c>
      <c r="T775" s="80">
        <f t="shared" si="294"/>
        <v>0</v>
      </c>
      <c r="U775" s="79">
        <f t="shared" si="295"/>
        <v>0</v>
      </c>
      <c r="V775" s="80">
        <f t="shared" si="296"/>
        <v>0</v>
      </c>
      <c r="W775" s="80">
        <f t="shared" si="297"/>
        <v>0</v>
      </c>
      <c r="X775">
        <f t="shared" ref="X775:X838" si="308">IF(AB774&gt;0,X774,0)</f>
        <v>0</v>
      </c>
      <c r="Y775" s="35">
        <f t="shared" si="298"/>
        <v>0</v>
      </c>
      <c r="Z775" s="35">
        <f t="shared" ref="Z775:Z838" si="309">IF(AND(Y775&gt;0,Y776=0),Y775,0)</f>
        <v>0</v>
      </c>
      <c r="AA775" s="42">
        <f t="shared" ref="AA775:AA838" si="310">IF(AB774&gt;0,AA774,0)</f>
        <v>0</v>
      </c>
      <c r="AB775" s="42">
        <f t="shared" ref="AB775:AB838" si="311">IF(ROUND(Y775-AA775,2)&gt;0,ROUND(Y775-AA775,2),0)</f>
        <v>0</v>
      </c>
    </row>
    <row r="776" spans="2:28" x14ac:dyDescent="0.25">
      <c r="B776">
        <v>774</v>
      </c>
      <c r="C776" s="35">
        <f t="shared" si="305"/>
        <v>0</v>
      </c>
      <c r="D776" s="46">
        <f>IF(AB775&gt;0,ROUND(PMT(EvalSheet!$F$92/12,EvalSheet!$F$96*12,-C776),5),0)</f>
        <v>0</v>
      </c>
      <c r="E776" s="6">
        <f t="shared" si="299"/>
        <v>0</v>
      </c>
      <c r="F776" s="2">
        <f t="shared" si="288"/>
        <v>0</v>
      </c>
      <c r="G776" s="80">
        <f t="shared" si="289"/>
        <v>0</v>
      </c>
      <c r="H776" s="79">
        <f t="shared" si="290"/>
        <v>0</v>
      </c>
      <c r="I776" s="80">
        <f t="shared" si="291"/>
        <v>0</v>
      </c>
      <c r="J776" s="80">
        <f t="shared" si="292"/>
        <v>0</v>
      </c>
      <c r="K776" s="6">
        <f t="shared" si="300"/>
        <v>0</v>
      </c>
      <c r="L776" s="7">
        <v>0</v>
      </c>
      <c r="M776" s="7">
        <f t="shared" si="301"/>
        <v>0</v>
      </c>
      <c r="N776" s="7">
        <f t="shared" si="302"/>
        <v>0</v>
      </c>
      <c r="O776" s="7">
        <f t="shared" si="303"/>
        <v>0</v>
      </c>
      <c r="P776" s="7">
        <f t="shared" si="304"/>
        <v>0</v>
      </c>
      <c r="Q776" s="6">
        <f t="shared" si="306"/>
        <v>0</v>
      </c>
      <c r="R776" s="7">
        <f t="shared" si="307"/>
        <v>0</v>
      </c>
      <c r="S776" s="2">
        <f t="shared" si="293"/>
        <v>0</v>
      </c>
      <c r="T776" s="80">
        <f t="shared" si="294"/>
        <v>0</v>
      </c>
      <c r="U776" s="79">
        <f t="shared" si="295"/>
        <v>0</v>
      </c>
      <c r="V776" s="80">
        <f t="shared" si="296"/>
        <v>0</v>
      </c>
      <c r="W776" s="80">
        <f t="shared" si="297"/>
        <v>0</v>
      </c>
      <c r="X776">
        <f t="shared" si="308"/>
        <v>0</v>
      </c>
      <c r="Y776" s="35">
        <f t="shared" si="298"/>
        <v>0</v>
      </c>
      <c r="Z776" s="35">
        <f t="shared" si="309"/>
        <v>0</v>
      </c>
      <c r="AA776" s="42">
        <f t="shared" si="310"/>
        <v>0</v>
      </c>
      <c r="AB776" s="42">
        <f t="shared" si="311"/>
        <v>0</v>
      </c>
    </row>
    <row r="777" spans="2:28" x14ac:dyDescent="0.25">
      <c r="B777">
        <v>775</v>
      </c>
      <c r="C777" s="35">
        <f t="shared" si="305"/>
        <v>0</v>
      </c>
      <c r="D777" s="46">
        <f>IF(AB776&gt;0,ROUND(PMT(EvalSheet!$F$92/12,EvalSheet!$F$96*12,-C777),5),0)</f>
        <v>0</v>
      </c>
      <c r="E777" s="6">
        <f t="shared" si="299"/>
        <v>0</v>
      </c>
      <c r="F777" s="2">
        <f t="shared" si="288"/>
        <v>0</v>
      </c>
      <c r="G777" s="80">
        <f t="shared" si="289"/>
        <v>0</v>
      </c>
      <c r="H777" s="79">
        <f t="shared" si="290"/>
        <v>0</v>
      </c>
      <c r="I777" s="80">
        <f t="shared" si="291"/>
        <v>0</v>
      </c>
      <c r="J777" s="80">
        <f t="shared" si="292"/>
        <v>0</v>
      </c>
      <c r="K777" s="6">
        <f t="shared" si="300"/>
        <v>0</v>
      </c>
      <c r="L777" s="7">
        <v>0</v>
      </c>
      <c r="M777" s="7">
        <f t="shared" si="301"/>
        <v>0</v>
      </c>
      <c r="N777" s="7">
        <f t="shared" si="302"/>
        <v>0</v>
      </c>
      <c r="O777" s="7">
        <f t="shared" si="303"/>
        <v>0</v>
      </c>
      <c r="P777" s="7">
        <f t="shared" si="304"/>
        <v>0</v>
      </c>
      <c r="Q777" s="6">
        <f t="shared" si="306"/>
        <v>0</v>
      </c>
      <c r="R777" s="7">
        <f t="shared" si="307"/>
        <v>0</v>
      </c>
      <c r="S777" s="2">
        <f t="shared" si="293"/>
        <v>0</v>
      </c>
      <c r="T777" s="80">
        <f t="shared" si="294"/>
        <v>0</v>
      </c>
      <c r="U777" s="79">
        <f t="shared" si="295"/>
        <v>0</v>
      </c>
      <c r="V777" s="80">
        <f t="shared" si="296"/>
        <v>0</v>
      </c>
      <c r="W777" s="80">
        <f t="shared" si="297"/>
        <v>0</v>
      </c>
      <c r="X777">
        <f t="shared" si="308"/>
        <v>0</v>
      </c>
      <c r="Y777" s="35">
        <f t="shared" si="298"/>
        <v>0</v>
      </c>
      <c r="Z777" s="35">
        <f t="shared" si="309"/>
        <v>0</v>
      </c>
      <c r="AA777" s="42">
        <f t="shared" si="310"/>
        <v>0</v>
      </c>
      <c r="AB777" s="42">
        <f t="shared" si="311"/>
        <v>0</v>
      </c>
    </row>
    <row r="778" spans="2:28" x14ac:dyDescent="0.25">
      <c r="B778">
        <v>776</v>
      </c>
      <c r="C778" s="35">
        <f t="shared" si="305"/>
        <v>0</v>
      </c>
      <c r="D778" s="46">
        <f>IF(AB777&gt;0,ROUND(PMT(EvalSheet!$F$92/12,EvalSheet!$F$96*12,-C778),5),0)</f>
        <v>0</v>
      </c>
      <c r="E778" s="6">
        <f t="shared" si="299"/>
        <v>0</v>
      </c>
      <c r="F778" s="2">
        <f t="shared" si="288"/>
        <v>0</v>
      </c>
      <c r="G778" s="80">
        <f t="shared" si="289"/>
        <v>0</v>
      </c>
      <c r="H778" s="79">
        <f t="shared" si="290"/>
        <v>0</v>
      </c>
      <c r="I778" s="80">
        <f t="shared" si="291"/>
        <v>0</v>
      </c>
      <c r="J778" s="80">
        <f t="shared" si="292"/>
        <v>0</v>
      </c>
      <c r="K778" s="6">
        <f t="shared" si="300"/>
        <v>0</v>
      </c>
      <c r="L778" s="7">
        <v>0</v>
      </c>
      <c r="M778" s="7">
        <f t="shared" si="301"/>
        <v>0</v>
      </c>
      <c r="N778" s="7">
        <f t="shared" si="302"/>
        <v>0</v>
      </c>
      <c r="O778" s="7">
        <f t="shared" si="303"/>
        <v>0</v>
      </c>
      <c r="P778" s="7">
        <f t="shared" si="304"/>
        <v>0</v>
      </c>
      <c r="Q778" s="6">
        <f t="shared" si="306"/>
        <v>0</v>
      </c>
      <c r="R778" s="7">
        <f t="shared" si="307"/>
        <v>0</v>
      </c>
      <c r="S778" s="2">
        <f t="shared" si="293"/>
        <v>0</v>
      </c>
      <c r="T778" s="80">
        <f t="shared" si="294"/>
        <v>0</v>
      </c>
      <c r="U778" s="79">
        <f t="shared" si="295"/>
        <v>0</v>
      </c>
      <c r="V778" s="80">
        <f t="shared" si="296"/>
        <v>0</v>
      </c>
      <c r="W778" s="80">
        <f t="shared" si="297"/>
        <v>0</v>
      </c>
      <c r="X778">
        <f t="shared" si="308"/>
        <v>0</v>
      </c>
      <c r="Y778" s="35">
        <f t="shared" si="298"/>
        <v>0</v>
      </c>
      <c r="Z778" s="35">
        <f t="shared" si="309"/>
        <v>0</v>
      </c>
      <c r="AA778" s="42">
        <f t="shared" si="310"/>
        <v>0</v>
      </c>
      <c r="AB778" s="42">
        <f t="shared" si="311"/>
        <v>0</v>
      </c>
    </row>
    <row r="779" spans="2:28" x14ac:dyDescent="0.25">
      <c r="B779">
        <v>777</v>
      </c>
      <c r="C779" s="35">
        <f t="shared" si="305"/>
        <v>0</v>
      </c>
      <c r="D779" s="46">
        <f>IF(AB778&gt;0,ROUND(PMT(EvalSheet!$F$92/12,EvalSheet!$F$96*12,-C779),5),0)</f>
        <v>0</v>
      </c>
      <c r="E779" s="6">
        <f t="shared" si="299"/>
        <v>0</v>
      </c>
      <c r="F779" s="2">
        <f t="shared" si="288"/>
        <v>0</v>
      </c>
      <c r="G779" s="80">
        <f t="shared" si="289"/>
        <v>0</v>
      </c>
      <c r="H779" s="79">
        <f t="shared" si="290"/>
        <v>0</v>
      </c>
      <c r="I779" s="80">
        <f t="shared" si="291"/>
        <v>0</v>
      </c>
      <c r="J779" s="80">
        <f t="shared" si="292"/>
        <v>0</v>
      </c>
      <c r="K779" s="6">
        <f t="shared" si="300"/>
        <v>0</v>
      </c>
      <c r="L779" s="7">
        <v>0</v>
      </c>
      <c r="M779" s="7">
        <f t="shared" si="301"/>
        <v>0</v>
      </c>
      <c r="N779" s="7">
        <f t="shared" si="302"/>
        <v>0</v>
      </c>
      <c r="O779" s="7">
        <f t="shared" si="303"/>
        <v>0</v>
      </c>
      <c r="P779" s="7">
        <f t="shared" si="304"/>
        <v>0</v>
      </c>
      <c r="Q779" s="6">
        <f t="shared" si="306"/>
        <v>0</v>
      </c>
      <c r="R779" s="7">
        <f t="shared" si="307"/>
        <v>0</v>
      </c>
      <c r="S779" s="2">
        <f t="shared" si="293"/>
        <v>0</v>
      </c>
      <c r="T779" s="80">
        <f t="shared" si="294"/>
        <v>0</v>
      </c>
      <c r="U779" s="79">
        <f t="shared" si="295"/>
        <v>0</v>
      </c>
      <c r="V779" s="80">
        <f t="shared" si="296"/>
        <v>0</v>
      </c>
      <c r="W779" s="80">
        <f t="shared" si="297"/>
        <v>0</v>
      </c>
      <c r="X779">
        <f t="shared" si="308"/>
        <v>0</v>
      </c>
      <c r="Y779" s="35">
        <f t="shared" si="298"/>
        <v>0</v>
      </c>
      <c r="Z779" s="35">
        <f t="shared" si="309"/>
        <v>0</v>
      </c>
      <c r="AA779" s="42">
        <f t="shared" si="310"/>
        <v>0</v>
      </c>
      <c r="AB779" s="42">
        <f t="shared" si="311"/>
        <v>0</v>
      </c>
    </row>
    <row r="780" spans="2:28" x14ac:dyDescent="0.25">
      <c r="B780">
        <v>778</v>
      </c>
      <c r="C780" s="35">
        <f t="shared" si="305"/>
        <v>0</v>
      </c>
      <c r="D780" s="46">
        <f>IF(AB779&gt;0,ROUND(PMT(EvalSheet!$F$92/12,EvalSheet!$F$96*12,-C780),5),0)</f>
        <v>0</v>
      </c>
      <c r="E780" s="6">
        <f t="shared" si="299"/>
        <v>0</v>
      </c>
      <c r="F780" s="2">
        <f t="shared" si="288"/>
        <v>0</v>
      </c>
      <c r="G780" s="80">
        <f t="shared" si="289"/>
        <v>0</v>
      </c>
      <c r="H780" s="79">
        <f t="shared" si="290"/>
        <v>0</v>
      </c>
      <c r="I780" s="80">
        <f t="shared" si="291"/>
        <v>0</v>
      </c>
      <c r="J780" s="80">
        <f t="shared" si="292"/>
        <v>0</v>
      </c>
      <c r="K780" s="6">
        <f t="shared" si="300"/>
        <v>0</v>
      </c>
      <c r="L780" s="7">
        <v>0</v>
      </c>
      <c r="M780" s="7">
        <f t="shared" si="301"/>
        <v>0</v>
      </c>
      <c r="N780" s="7">
        <f t="shared" si="302"/>
        <v>0</v>
      </c>
      <c r="O780" s="7">
        <f t="shared" si="303"/>
        <v>0</v>
      </c>
      <c r="P780" s="7">
        <f t="shared" si="304"/>
        <v>0</v>
      </c>
      <c r="Q780" s="6">
        <f t="shared" si="306"/>
        <v>0</v>
      </c>
      <c r="R780" s="7">
        <f t="shared" si="307"/>
        <v>0</v>
      </c>
      <c r="S780" s="2">
        <f t="shared" si="293"/>
        <v>0</v>
      </c>
      <c r="T780" s="80">
        <f t="shared" si="294"/>
        <v>0</v>
      </c>
      <c r="U780" s="79">
        <f t="shared" si="295"/>
        <v>0</v>
      </c>
      <c r="V780" s="80">
        <f t="shared" si="296"/>
        <v>0</v>
      </c>
      <c r="W780" s="80">
        <f t="shared" si="297"/>
        <v>0</v>
      </c>
      <c r="X780">
        <f t="shared" si="308"/>
        <v>0</v>
      </c>
      <c r="Y780" s="35">
        <f t="shared" si="298"/>
        <v>0</v>
      </c>
      <c r="Z780" s="35">
        <f t="shared" si="309"/>
        <v>0</v>
      </c>
      <c r="AA780" s="42">
        <f t="shared" si="310"/>
        <v>0</v>
      </c>
      <c r="AB780" s="42">
        <f t="shared" si="311"/>
        <v>0</v>
      </c>
    </row>
    <row r="781" spans="2:28" x14ac:dyDescent="0.25">
      <c r="B781">
        <v>779</v>
      </c>
      <c r="C781" s="35">
        <f t="shared" si="305"/>
        <v>0</v>
      </c>
      <c r="D781" s="46">
        <f>IF(AB780&gt;0,ROUND(PMT(EvalSheet!$F$92/12,EvalSheet!$F$96*12,-C781),5),0)</f>
        <v>0</v>
      </c>
      <c r="E781" s="6">
        <f t="shared" si="299"/>
        <v>0</v>
      </c>
      <c r="F781" s="2">
        <f t="shared" si="288"/>
        <v>0</v>
      </c>
      <c r="G781" s="80">
        <f t="shared" si="289"/>
        <v>0</v>
      </c>
      <c r="H781" s="79">
        <f t="shared" si="290"/>
        <v>0</v>
      </c>
      <c r="I781" s="80">
        <f t="shared" si="291"/>
        <v>0</v>
      </c>
      <c r="J781" s="80">
        <f t="shared" si="292"/>
        <v>0</v>
      </c>
      <c r="K781" s="6">
        <f t="shared" si="300"/>
        <v>0</v>
      </c>
      <c r="L781" s="7">
        <v>0</v>
      </c>
      <c r="M781" s="7">
        <f t="shared" si="301"/>
        <v>0</v>
      </c>
      <c r="N781" s="7">
        <f t="shared" si="302"/>
        <v>0</v>
      </c>
      <c r="O781" s="7">
        <f t="shared" si="303"/>
        <v>0</v>
      </c>
      <c r="P781" s="7">
        <f t="shared" si="304"/>
        <v>0</v>
      </c>
      <c r="Q781" s="6">
        <f t="shared" si="306"/>
        <v>0</v>
      </c>
      <c r="R781" s="7">
        <f t="shared" si="307"/>
        <v>0</v>
      </c>
      <c r="S781" s="2">
        <f t="shared" si="293"/>
        <v>0</v>
      </c>
      <c r="T781" s="80">
        <f t="shared" si="294"/>
        <v>0</v>
      </c>
      <c r="U781" s="79">
        <f t="shared" si="295"/>
        <v>0</v>
      </c>
      <c r="V781" s="80">
        <f t="shared" si="296"/>
        <v>0</v>
      </c>
      <c r="W781" s="80">
        <f t="shared" si="297"/>
        <v>0</v>
      </c>
      <c r="X781">
        <f t="shared" si="308"/>
        <v>0</v>
      </c>
      <c r="Y781" s="35">
        <f t="shared" si="298"/>
        <v>0</v>
      </c>
      <c r="Z781" s="35">
        <f t="shared" si="309"/>
        <v>0</v>
      </c>
      <c r="AA781" s="42">
        <f t="shared" si="310"/>
        <v>0</v>
      </c>
      <c r="AB781" s="42">
        <f t="shared" si="311"/>
        <v>0</v>
      </c>
    </row>
    <row r="782" spans="2:28" x14ac:dyDescent="0.25">
      <c r="B782">
        <v>780</v>
      </c>
      <c r="C782" s="35">
        <f t="shared" si="305"/>
        <v>0</v>
      </c>
      <c r="D782" s="46">
        <f>IF(AB781&gt;0,ROUND(PMT(EvalSheet!$F$92/12,EvalSheet!$F$96*12,-C782),5),0)</f>
        <v>0</v>
      </c>
      <c r="E782" s="6">
        <f t="shared" si="299"/>
        <v>0</v>
      </c>
      <c r="F782" s="2">
        <f t="shared" si="288"/>
        <v>0</v>
      </c>
      <c r="G782" s="80">
        <f t="shared" si="289"/>
        <v>0</v>
      </c>
      <c r="H782" s="79">
        <f t="shared" si="290"/>
        <v>0</v>
      </c>
      <c r="I782" s="80">
        <f t="shared" si="291"/>
        <v>0</v>
      </c>
      <c r="J782" s="80">
        <f t="shared" si="292"/>
        <v>0</v>
      </c>
      <c r="K782" s="6">
        <f t="shared" si="300"/>
        <v>0</v>
      </c>
      <c r="L782" s="7">
        <v>0</v>
      </c>
      <c r="M782" s="7">
        <f t="shared" si="301"/>
        <v>0</v>
      </c>
      <c r="N782" s="7">
        <f t="shared" si="302"/>
        <v>0</v>
      </c>
      <c r="O782" s="7">
        <f t="shared" si="303"/>
        <v>0</v>
      </c>
      <c r="P782" s="7">
        <f t="shared" si="304"/>
        <v>0</v>
      </c>
      <c r="Q782" s="6">
        <f t="shared" si="306"/>
        <v>0</v>
      </c>
      <c r="R782" s="7">
        <f t="shared" si="307"/>
        <v>0</v>
      </c>
      <c r="S782" s="2">
        <f t="shared" si="293"/>
        <v>0</v>
      </c>
      <c r="T782" s="80">
        <f t="shared" si="294"/>
        <v>0</v>
      </c>
      <c r="U782" s="79">
        <f t="shared" si="295"/>
        <v>0</v>
      </c>
      <c r="V782" s="80">
        <f t="shared" si="296"/>
        <v>0</v>
      </c>
      <c r="W782" s="80">
        <f t="shared" si="297"/>
        <v>0</v>
      </c>
      <c r="X782">
        <f t="shared" si="308"/>
        <v>0</v>
      </c>
      <c r="Y782" s="35">
        <f t="shared" si="298"/>
        <v>0</v>
      </c>
      <c r="Z782" s="35">
        <f t="shared" si="309"/>
        <v>0</v>
      </c>
      <c r="AA782" s="42">
        <f t="shared" si="310"/>
        <v>0</v>
      </c>
      <c r="AB782" s="42">
        <f t="shared" si="311"/>
        <v>0</v>
      </c>
    </row>
    <row r="783" spans="2:28" x14ac:dyDescent="0.25">
      <c r="B783">
        <v>781</v>
      </c>
      <c r="C783" s="35">
        <f t="shared" si="305"/>
        <v>0</v>
      </c>
      <c r="D783" s="46">
        <f>IF(AB782&gt;0,ROUND(PMT(EvalSheet!$F$92/12,EvalSheet!$F$96*12,-C783),5),0)</f>
        <v>0</v>
      </c>
      <c r="E783" s="6">
        <f t="shared" si="299"/>
        <v>0</v>
      </c>
      <c r="F783" s="2">
        <f t="shared" si="288"/>
        <v>0</v>
      </c>
      <c r="G783" s="80">
        <f t="shared" si="289"/>
        <v>0</v>
      </c>
      <c r="H783" s="79">
        <f t="shared" si="290"/>
        <v>0</v>
      </c>
      <c r="I783" s="80">
        <f t="shared" si="291"/>
        <v>0</v>
      </c>
      <c r="J783" s="80">
        <f t="shared" si="292"/>
        <v>0</v>
      </c>
      <c r="K783" s="6">
        <f t="shared" si="300"/>
        <v>0</v>
      </c>
      <c r="L783" s="7">
        <v>0</v>
      </c>
      <c r="M783" s="7">
        <f t="shared" si="301"/>
        <v>0</v>
      </c>
      <c r="N783" s="7">
        <f t="shared" si="302"/>
        <v>0</v>
      </c>
      <c r="O783" s="7">
        <f t="shared" si="303"/>
        <v>0</v>
      </c>
      <c r="P783" s="7">
        <f t="shared" si="304"/>
        <v>0</v>
      </c>
      <c r="Q783" s="6">
        <f t="shared" si="306"/>
        <v>0</v>
      </c>
      <c r="R783" s="7">
        <f t="shared" si="307"/>
        <v>0</v>
      </c>
      <c r="S783" s="2">
        <f t="shared" si="293"/>
        <v>0</v>
      </c>
      <c r="T783" s="80">
        <f t="shared" si="294"/>
        <v>0</v>
      </c>
      <c r="U783" s="79">
        <f t="shared" si="295"/>
        <v>0</v>
      </c>
      <c r="V783" s="80">
        <f t="shared" si="296"/>
        <v>0</v>
      </c>
      <c r="W783" s="80">
        <f t="shared" si="297"/>
        <v>0</v>
      </c>
      <c r="X783">
        <f t="shared" si="308"/>
        <v>0</v>
      </c>
      <c r="Y783" s="35">
        <f t="shared" si="298"/>
        <v>0</v>
      </c>
      <c r="Z783" s="35">
        <f t="shared" si="309"/>
        <v>0</v>
      </c>
      <c r="AA783" s="42">
        <f t="shared" si="310"/>
        <v>0</v>
      </c>
      <c r="AB783" s="42">
        <f t="shared" si="311"/>
        <v>0</v>
      </c>
    </row>
    <row r="784" spans="2:28" x14ac:dyDescent="0.25">
      <c r="B784">
        <v>782</v>
      </c>
      <c r="C784" s="35">
        <f t="shared" si="305"/>
        <v>0</v>
      </c>
      <c r="D784" s="46">
        <f>IF(AB783&gt;0,ROUND(PMT(EvalSheet!$F$92/12,EvalSheet!$F$96*12,-C784),5),0)</f>
        <v>0</v>
      </c>
      <c r="E784" s="6">
        <f t="shared" si="299"/>
        <v>0</v>
      </c>
      <c r="F784" s="2">
        <f t="shared" si="288"/>
        <v>0</v>
      </c>
      <c r="G784" s="80">
        <f t="shared" si="289"/>
        <v>0</v>
      </c>
      <c r="H784" s="79">
        <f t="shared" si="290"/>
        <v>0</v>
      </c>
      <c r="I784" s="80">
        <f t="shared" si="291"/>
        <v>0</v>
      </c>
      <c r="J784" s="80">
        <f t="shared" si="292"/>
        <v>0</v>
      </c>
      <c r="K784" s="6">
        <f t="shared" si="300"/>
        <v>0</v>
      </c>
      <c r="L784" s="7">
        <v>0</v>
      </c>
      <c r="M784" s="7">
        <f t="shared" si="301"/>
        <v>0</v>
      </c>
      <c r="N784" s="7">
        <f t="shared" si="302"/>
        <v>0</v>
      </c>
      <c r="O784" s="7">
        <f t="shared" si="303"/>
        <v>0</v>
      </c>
      <c r="P784" s="7">
        <f t="shared" si="304"/>
        <v>0</v>
      </c>
      <c r="Q784" s="6">
        <f t="shared" si="306"/>
        <v>0</v>
      </c>
      <c r="R784" s="7">
        <f t="shared" si="307"/>
        <v>0</v>
      </c>
      <c r="S784" s="2">
        <f t="shared" si="293"/>
        <v>0</v>
      </c>
      <c r="T784" s="80">
        <f t="shared" si="294"/>
        <v>0</v>
      </c>
      <c r="U784" s="79">
        <f t="shared" si="295"/>
        <v>0</v>
      </c>
      <c r="V784" s="80">
        <f t="shared" si="296"/>
        <v>0</v>
      </c>
      <c r="W784" s="80">
        <f t="shared" si="297"/>
        <v>0</v>
      </c>
      <c r="X784">
        <f t="shared" si="308"/>
        <v>0</v>
      </c>
      <c r="Y784" s="35">
        <f t="shared" si="298"/>
        <v>0</v>
      </c>
      <c r="Z784" s="35">
        <f t="shared" si="309"/>
        <v>0</v>
      </c>
      <c r="AA784" s="42">
        <f t="shared" si="310"/>
        <v>0</v>
      </c>
      <c r="AB784" s="42">
        <f t="shared" si="311"/>
        <v>0</v>
      </c>
    </row>
    <row r="785" spans="2:28" x14ac:dyDescent="0.25">
      <c r="B785">
        <v>783</v>
      </c>
      <c r="C785" s="35">
        <f t="shared" si="305"/>
        <v>0</v>
      </c>
      <c r="D785" s="46">
        <f>IF(AB784&gt;0,ROUND(PMT(EvalSheet!$F$92/12,EvalSheet!$F$96*12,-C785),5),0)</f>
        <v>0</v>
      </c>
      <c r="E785" s="6">
        <f t="shared" si="299"/>
        <v>0</v>
      </c>
      <c r="F785" s="2">
        <f t="shared" si="288"/>
        <v>0</v>
      </c>
      <c r="G785" s="80">
        <f t="shared" si="289"/>
        <v>0</v>
      </c>
      <c r="H785" s="79">
        <f t="shared" si="290"/>
        <v>0</v>
      </c>
      <c r="I785" s="80">
        <f t="shared" si="291"/>
        <v>0</v>
      </c>
      <c r="J785" s="80">
        <f t="shared" si="292"/>
        <v>0</v>
      </c>
      <c r="K785" s="6">
        <f t="shared" si="300"/>
        <v>0</v>
      </c>
      <c r="L785" s="7">
        <v>0</v>
      </c>
      <c r="M785" s="7">
        <f t="shared" si="301"/>
        <v>0</v>
      </c>
      <c r="N785" s="7">
        <f t="shared" si="302"/>
        <v>0</v>
      </c>
      <c r="O785" s="7">
        <f t="shared" si="303"/>
        <v>0</v>
      </c>
      <c r="P785" s="7">
        <f t="shared" si="304"/>
        <v>0</v>
      </c>
      <c r="Q785" s="6">
        <f t="shared" si="306"/>
        <v>0</v>
      </c>
      <c r="R785" s="7">
        <f t="shared" si="307"/>
        <v>0</v>
      </c>
      <c r="S785" s="2">
        <f t="shared" si="293"/>
        <v>0</v>
      </c>
      <c r="T785" s="80">
        <f t="shared" si="294"/>
        <v>0</v>
      </c>
      <c r="U785" s="79">
        <f t="shared" si="295"/>
        <v>0</v>
      </c>
      <c r="V785" s="80">
        <f t="shared" si="296"/>
        <v>0</v>
      </c>
      <c r="W785" s="80">
        <f t="shared" si="297"/>
        <v>0</v>
      </c>
      <c r="X785">
        <f t="shared" si="308"/>
        <v>0</v>
      </c>
      <c r="Y785" s="35">
        <f t="shared" si="298"/>
        <v>0</v>
      </c>
      <c r="Z785" s="35">
        <f t="shared" si="309"/>
        <v>0</v>
      </c>
      <c r="AA785" s="42">
        <f t="shared" si="310"/>
        <v>0</v>
      </c>
      <c r="AB785" s="42">
        <f t="shared" si="311"/>
        <v>0</v>
      </c>
    </row>
    <row r="786" spans="2:28" x14ac:dyDescent="0.25">
      <c r="B786">
        <v>784</v>
      </c>
      <c r="C786" s="35">
        <f t="shared" si="305"/>
        <v>0</v>
      </c>
      <c r="D786" s="46">
        <f>IF(AB785&gt;0,ROUND(PMT(EvalSheet!$F$92/12,EvalSheet!$F$96*12,-C786),5),0)</f>
        <v>0</v>
      </c>
      <c r="E786" s="6">
        <f t="shared" si="299"/>
        <v>0</v>
      </c>
      <c r="F786" s="2">
        <f t="shared" si="288"/>
        <v>0</v>
      </c>
      <c r="G786" s="80">
        <f t="shared" si="289"/>
        <v>0</v>
      </c>
      <c r="H786" s="79">
        <f t="shared" si="290"/>
        <v>0</v>
      </c>
      <c r="I786" s="80">
        <f t="shared" si="291"/>
        <v>0</v>
      </c>
      <c r="J786" s="80">
        <f t="shared" si="292"/>
        <v>0</v>
      </c>
      <c r="K786" s="6">
        <f t="shared" si="300"/>
        <v>0</v>
      </c>
      <c r="L786" s="7">
        <v>0</v>
      </c>
      <c r="M786" s="7">
        <f t="shared" si="301"/>
        <v>0</v>
      </c>
      <c r="N786" s="7">
        <f t="shared" si="302"/>
        <v>0</v>
      </c>
      <c r="O786" s="7">
        <f t="shared" si="303"/>
        <v>0</v>
      </c>
      <c r="P786" s="7">
        <f t="shared" si="304"/>
        <v>0</v>
      </c>
      <c r="Q786" s="6">
        <f t="shared" si="306"/>
        <v>0</v>
      </c>
      <c r="R786" s="7">
        <f t="shared" si="307"/>
        <v>0</v>
      </c>
      <c r="S786" s="2">
        <f t="shared" si="293"/>
        <v>0</v>
      </c>
      <c r="T786" s="80">
        <f t="shared" si="294"/>
        <v>0</v>
      </c>
      <c r="U786" s="79">
        <f t="shared" si="295"/>
        <v>0</v>
      </c>
      <c r="V786" s="80">
        <f t="shared" si="296"/>
        <v>0</v>
      </c>
      <c r="W786" s="80">
        <f t="shared" si="297"/>
        <v>0</v>
      </c>
      <c r="X786">
        <f t="shared" si="308"/>
        <v>0</v>
      </c>
      <c r="Y786" s="35">
        <f t="shared" si="298"/>
        <v>0</v>
      </c>
      <c r="Z786" s="35">
        <f t="shared" si="309"/>
        <v>0</v>
      </c>
      <c r="AA786" s="42">
        <f t="shared" si="310"/>
        <v>0</v>
      </c>
      <c r="AB786" s="42">
        <f t="shared" si="311"/>
        <v>0</v>
      </c>
    </row>
    <row r="787" spans="2:28" x14ac:dyDescent="0.25">
      <c r="B787">
        <v>785</v>
      </c>
      <c r="C787" s="35">
        <f t="shared" si="305"/>
        <v>0</v>
      </c>
      <c r="D787" s="46">
        <f>IF(AB786&gt;0,ROUND(PMT(EvalSheet!$F$92/12,EvalSheet!$F$96*12,-C787),5),0)</f>
        <v>0</v>
      </c>
      <c r="E787" s="6">
        <f t="shared" si="299"/>
        <v>0</v>
      </c>
      <c r="F787" s="2">
        <f t="shared" si="288"/>
        <v>0</v>
      </c>
      <c r="G787" s="80">
        <f t="shared" si="289"/>
        <v>0</v>
      </c>
      <c r="H787" s="79">
        <f t="shared" si="290"/>
        <v>0</v>
      </c>
      <c r="I787" s="80">
        <f t="shared" si="291"/>
        <v>0</v>
      </c>
      <c r="J787" s="80">
        <f t="shared" si="292"/>
        <v>0</v>
      </c>
      <c r="K787" s="6">
        <f t="shared" si="300"/>
        <v>0</v>
      </c>
      <c r="L787" s="7">
        <v>0</v>
      </c>
      <c r="M787" s="7">
        <f t="shared" si="301"/>
        <v>0</v>
      </c>
      <c r="N787" s="7">
        <f t="shared" si="302"/>
        <v>0</v>
      </c>
      <c r="O787" s="7">
        <f t="shared" si="303"/>
        <v>0</v>
      </c>
      <c r="P787" s="7">
        <f t="shared" si="304"/>
        <v>0</v>
      </c>
      <c r="Q787" s="6">
        <f t="shared" si="306"/>
        <v>0</v>
      </c>
      <c r="R787" s="7">
        <f t="shared" si="307"/>
        <v>0</v>
      </c>
      <c r="S787" s="2">
        <f t="shared" si="293"/>
        <v>0</v>
      </c>
      <c r="T787" s="80">
        <f t="shared" si="294"/>
        <v>0</v>
      </c>
      <c r="U787" s="79">
        <f t="shared" si="295"/>
        <v>0</v>
      </c>
      <c r="V787" s="80">
        <f t="shared" si="296"/>
        <v>0</v>
      </c>
      <c r="W787" s="80">
        <f t="shared" si="297"/>
        <v>0</v>
      </c>
      <c r="X787">
        <f t="shared" si="308"/>
        <v>0</v>
      </c>
      <c r="Y787" s="35">
        <f t="shared" si="298"/>
        <v>0</v>
      </c>
      <c r="Z787" s="35">
        <f t="shared" si="309"/>
        <v>0</v>
      </c>
      <c r="AA787" s="42">
        <f t="shared" si="310"/>
        <v>0</v>
      </c>
      <c r="AB787" s="42">
        <f t="shared" si="311"/>
        <v>0</v>
      </c>
    </row>
    <row r="788" spans="2:28" x14ac:dyDescent="0.25">
      <c r="B788">
        <v>786</v>
      </c>
      <c r="C788" s="35">
        <f t="shared" si="305"/>
        <v>0</v>
      </c>
      <c r="D788" s="46">
        <f>IF(AB787&gt;0,ROUND(PMT(EvalSheet!$F$92/12,EvalSheet!$F$96*12,-C788),5),0)</f>
        <v>0</v>
      </c>
      <c r="E788" s="6">
        <f t="shared" si="299"/>
        <v>0</v>
      </c>
      <c r="F788" s="2">
        <f t="shared" si="288"/>
        <v>0</v>
      </c>
      <c r="G788" s="80">
        <f t="shared" si="289"/>
        <v>0</v>
      </c>
      <c r="H788" s="79">
        <f t="shared" si="290"/>
        <v>0</v>
      </c>
      <c r="I788" s="80">
        <f t="shared" si="291"/>
        <v>0</v>
      </c>
      <c r="J788" s="80">
        <f t="shared" si="292"/>
        <v>0</v>
      </c>
      <c r="K788" s="6">
        <f t="shared" si="300"/>
        <v>0</v>
      </c>
      <c r="L788" s="7">
        <v>0</v>
      </c>
      <c r="M788" s="7">
        <f t="shared" si="301"/>
        <v>0</v>
      </c>
      <c r="N788" s="7">
        <f t="shared" si="302"/>
        <v>0</v>
      </c>
      <c r="O788" s="7">
        <f t="shared" si="303"/>
        <v>0</v>
      </c>
      <c r="P788" s="7">
        <f t="shared" si="304"/>
        <v>0</v>
      </c>
      <c r="Q788" s="6">
        <f t="shared" si="306"/>
        <v>0</v>
      </c>
      <c r="R788" s="7">
        <f t="shared" si="307"/>
        <v>0</v>
      </c>
      <c r="S788" s="2">
        <f t="shared" si="293"/>
        <v>0</v>
      </c>
      <c r="T788" s="80">
        <f t="shared" si="294"/>
        <v>0</v>
      </c>
      <c r="U788" s="79">
        <f t="shared" si="295"/>
        <v>0</v>
      </c>
      <c r="V788" s="80">
        <f t="shared" si="296"/>
        <v>0</v>
      </c>
      <c r="W788" s="80">
        <f t="shared" si="297"/>
        <v>0</v>
      </c>
      <c r="X788">
        <f t="shared" si="308"/>
        <v>0</v>
      </c>
      <c r="Y788" s="35">
        <f t="shared" si="298"/>
        <v>0</v>
      </c>
      <c r="Z788" s="35">
        <f t="shared" si="309"/>
        <v>0</v>
      </c>
      <c r="AA788" s="42">
        <f t="shared" si="310"/>
        <v>0</v>
      </c>
      <c r="AB788" s="42">
        <f t="shared" si="311"/>
        <v>0</v>
      </c>
    </row>
    <row r="789" spans="2:28" x14ac:dyDescent="0.25">
      <c r="B789">
        <v>787</v>
      </c>
      <c r="C789" s="35">
        <f t="shared" si="305"/>
        <v>0</v>
      </c>
      <c r="D789" s="46">
        <f>IF(AB788&gt;0,ROUND(PMT(EvalSheet!$F$92/12,EvalSheet!$F$96*12,-C789),5),0)</f>
        <v>0</v>
      </c>
      <c r="E789" s="6">
        <f t="shared" si="299"/>
        <v>0</v>
      </c>
      <c r="F789" s="2">
        <f t="shared" si="288"/>
        <v>0</v>
      </c>
      <c r="G789" s="80">
        <f t="shared" si="289"/>
        <v>0</v>
      </c>
      <c r="H789" s="79">
        <f t="shared" si="290"/>
        <v>0</v>
      </c>
      <c r="I789" s="80">
        <f t="shared" si="291"/>
        <v>0</v>
      </c>
      <c r="J789" s="80">
        <f t="shared" si="292"/>
        <v>0</v>
      </c>
      <c r="K789" s="6">
        <f t="shared" si="300"/>
        <v>0</v>
      </c>
      <c r="L789" s="7">
        <v>0</v>
      </c>
      <c r="M789" s="7">
        <f t="shared" si="301"/>
        <v>0</v>
      </c>
      <c r="N789" s="7">
        <f t="shared" si="302"/>
        <v>0</v>
      </c>
      <c r="O789" s="7">
        <f t="shared" si="303"/>
        <v>0</v>
      </c>
      <c r="P789" s="7">
        <f t="shared" si="304"/>
        <v>0</v>
      </c>
      <c r="Q789" s="6">
        <f t="shared" si="306"/>
        <v>0</v>
      </c>
      <c r="R789" s="7">
        <f t="shared" si="307"/>
        <v>0</v>
      </c>
      <c r="S789" s="2">
        <f t="shared" si="293"/>
        <v>0</v>
      </c>
      <c r="T789" s="80">
        <f t="shared" si="294"/>
        <v>0</v>
      </c>
      <c r="U789" s="79">
        <f t="shared" si="295"/>
        <v>0</v>
      </c>
      <c r="V789" s="80">
        <f t="shared" si="296"/>
        <v>0</v>
      </c>
      <c r="W789" s="80">
        <f t="shared" si="297"/>
        <v>0</v>
      </c>
      <c r="X789">
        <f t="shared" si="308"/>
        <v>0</v>
      </c>
      <c r="Y789" s="35">
        <f t="shared" si="298"/>
        <v>0</v>
      </c>
      <c r="Z789" s="35">
        <f t="shared" si="309"/>
        <v>0</v>
      </c>
      <c r="AA789" s="42">
        <f t="shared" si="310"/>
        <v>0</v>
      </c>
      <c r="AB789" s="42">
        <f t="shared" si="311"/>
        <v>0</v>
      </c>
    </row>
    <row r="790" spans="2:28" x14ac:dyDescent="0.25">
      <c r="B790">
        <v>788</v>
      </c>
      <c r="C790" s="35">
        <f t="shared" si="305"/>
        <v>0</v>
      </c>
      <c r="D790" s="46">
        <f>IF(AB789&gt;0,ROUND(PMT(EvalSheet!$F$92/12,EvalSheet!$F$96*12,-C790),5),0)</f>
        <v>0</v>
      </c>
      <c r="E790" s="6">
        <f t="shared" si="299"/>
        <v>0</v>
      </c>
      <c r="F790" s="2">
        <f t="shared" si="288"/>
        <v>0</v>
      </c>
      <c r="G790" s="80">
        <f t="shared" si="289"/>
        <v>0</v>
      </c>
      <c r="H790" s="79">
        <f t="shared" si="290"/>
        <v>0</v>
      </c>
      <c r="I790" s="80">
        <f t="shared" si="291"/>
        <v>0</v>
      </c>
      <c r="J790" s="80">
        <f t="shared" si="292"/>
        <v>0</v>
      </c>
      <c r="K790" s="6">
        <f t="shared" si="300"/>
        <v>0</v>
      </c>
      <c r="L790" s="7">
        <v>0</v>
      </c>
      <c r="M790" s="7">
        <f t="shared" si="301"/>
        <v>0</v>
      </c>
      <c r="N790" s="7">
        <f t="shared" si="302"/>
        <v>0</v>
      </c>
      <c r="O790" s="7">
        <f t="shared" si="303"/>
        <v>0</v>
      </c>
      <c r="P790" s="7">
        <f t="shared" si="304"/>
        <v>0</v>
      </c>
      <c r="Q790" s="6">
        <f t="shared" si="306"/>
        <v>0</v>
      </c>
      <c r="R790" s="7">
        <f t="shared" si="307"/>
        <v>0</v>
      </c>
      <c r="S790" s="2">
        <f t="shared" si="293"/>
        <v>0</v>
      </c>
      <c r="T790" s="80">
        <f t="shared" si="294"/>
        <v>0</v>
      </c>
      <c r="U790" s="79">
        <f t="shared" si="295"/>
        <v>0</v>
      </c>
      <c r="V790" s="80">
        <f t="shared" si="296"/>
        <v>0</v>
      </c>
      <c r="W790" s="80">
        <f t="shared" si="297"/>
        <v>0</v>
      </c>
      <c r="X790">
        <f t="shared" si="308"/>
        <v>0</v>
      </c>
      <c r="Y790" s="35">
        <f t="shared" si="298"/>
        <v>0</v>
      </c>
      <c r="Z790" s="35">
        <f t="shared" si="309"/>
        <v>0</v>
      </c>
      <c r="AA790" s="42">
        <f t="shared" si="310"/>
        <v>0</v>
      </c>
      <c r="AB790" s="42">
        <f t="shared" si="311"/>
        <v>0</v>
      </c>
    </row>
    <row r="791" spans="2:28" x14ac:dyDescent="0.25">
      <c r="B791">
        <v>789</v>
      </c>
      <c r="C791" s="35">
        <f t="shared" si="305"/>
        <v>0</v>
      </c>
      <c r="D791" s="46">
        <f>IF(AB790&gt;0,ROUND(PMT(EvalSheet!$F$92/12,EvalSheet!$F$96*12,-C791),5),0)</f>
        <v>0</v>
      </c>
      <c r="E791" s="6">
        <f t="shared" si="299"/>
        <v>0</v>
      </c>
      <c r="F791" s="2">
        <f t="shared" si="288"/>
        <v>0</v>
      </c>
      <c r="G791" s="80">
        <f t="shared" si="289"/>
        <v>0</v>
      </c>
      <c r="H791" s="79">
        <f t="shared" si="290"/>
        <v>0</v>
      </c>
      <c r="I791" s="80">
        <f t="shared" si="291"/>
        <v>0</v>
      </c>
      <c r="J791" s="80">
        <f t="shared" si="292"/>
        <v>0</v>
      </c>
      <c r="K791" s="6">
        <f t="shared" si="300"/>
        <v>0</v>
      </c>
      <c r="L791" s="7">
        <v>0</v>
      </c>
      <c r="M791" s="7">
        <f t="shared" si="301"/>
        <v>0</v>
      </c>
      <c r="N791" s="7">
        <f t="shared" si="302"/>
        <v>0</v>
      </c>
      <c r="O791" s="7">
        <f t="shared" si="303"/>
        <v>0</v>
      </c>
      <c r="P791" s="7">
        <f t="shared" si="304"/>
        <v>0</v>
      </c>
      <c r="Q791" s="6">
        <f t="shared" si="306"/>
        <v>0</v>
      </c>
      <c r="R791" s="7">
        <f t="shared" si="307"/>
        <v>0</v>
      </c>
      <c r="S791" s="2">
        <f t="shared" si="293"/>
        <v>0</v>
      </c>
      <c r="T791" s="80">
        <f t="shared" si="294"/>
        <v>0</v>
      </c>
      <c r="U791" s="79">
        <f t="shared" si="295"/>
        <v>0</v>
      </c>
      <c r="V791" s="80">
        <f t="shared" si="296"/>
        <v>0</v>
      </c>
      <c r="W791" s="80">
        <f t="shared" si="297"/>
        <v>0</v>
      </c>
      <c r="X791">
        <f t="shared" si="308"/>
        <v>0</v>
      </c>
      <c r="Y791" s="35">
        <f t="shared" si="298"/>
        <v>0</v>
      </c>
      <c r="Z791" s="35">
        <f t="shared" si="309"/>
        <v>0</v>
      </c>
      <c r="AA791" s="42">
        <f t="shared" si="310"/>
        <v>0</v>
      </c>
      <c r="AB791" s="42">
        <f t="shared" si="311"/>
        <v>0</v>
      </c>
    </row>
    <row r="792" spans="2:28" x14ac:dyDescent="0.25">
      <c r="B792">
        <v>790</v>
      </c>
      <c r="C792" s="35">
        <f t="shared" si="305"/>
        <v>0</v>
      </c>
      <c r="D792" s="46">
        <f>IF(AB791&gt;0,ROUND(PMT(EvalSheet!$F$92/12,EvalSheet!$F$96*12,-C792),5),0)</f>
        <v>0</v>
      </c>
      <c r="E792" s="6">
        <f t="shared" si="299"/>
        <v>0</v>
      </c>
      <c r="F792" s="2">
        <f t="shared" si="288"/>
        <v>0</v>
      </c>
      <c r="G792" s="80">
        <f t="shared" si="289"/>
        <v>0</v>
      </c>
      <c r="H792" s="79">
        <f t="shared" si="290"/>
        <v>0</v>
      </c>
      <c r="I792" s="80">
        <f t="shared" si="291"/>
        <v>0</v>
      </c>
      <c r="J792" s="80">
        <f t="shared" si="292"/>
        <v>0</v>
      </c>
      <c r="K792" s="6">
        <f t="shared" si="300"/>
        <v>0</v>
      </c>
      <c r="L792" s="7">
        <v>0</v>
      </c>
      <c r="M792" s="7">
        <f t="shared" si="301"/>
        <v>0</v>
      </c>
      <c r="N792" s="7">
        <f t="shared" si="302"/>
        <v>0</v>
      </c>
      <c r="O792" s="7">
        <f t="shared" si="303"/>
        <v>0</v>
      </c>
      <c r="P792" s="7">
        <f t="shared" si="304"/>
        <v>0</v>
      </c>
      <c r="Q792" s="6">
        <f t="shared" si="306"/>
        <v>0</v>
      </c>
      <c r="R792" s="7">
        <f t="shared" si="307"/>
        <v>0</v>
      </c>
      <c r="S792" s="2">
        <f t="shared" si="293"/>
        <v>0</v>
      </c>
      <c r="T792" s="80">
        <f t="shared" si="294"/>
        <v>0</v>
      </c>
      <c r="U792" s="79">
        <f t="shared" si="295"/>
        <v>0</v>
      </c>
      <c r="V792" s="80">
        <f t="shared" si="296"/>
        <v>0</v>
      </c>
      <c r="W792" s="80">
        <f t="shared" si="297"/>
        <v>0</v>
      </c>
      <c r="X792">
        <f t="shared" si="308"/>
        <v>0</v>
      </c>
      <c r="Y792" s="35">
        <f t="shared" si="298"/>
        <v>0</v>
      </c>
      <c r="Z792" s="35">
        <f t="shared" si="309"/>
        <v>0</v>
      </c>
      <c r="AA792" s="42">
        <f t="shared" si="310"/>
        <v>0</v>
      </c>
      <c r="AB792" s="42">
        <f t="shared" si="311"/>
        <v>0</v>
      </c>
    </row>
    <row r="793" spans="2:28" x14ac:dyDescent="0.25">
      <c r="B793">
        <v>791</v>
      </c>
      <c r="C793" s="35">
        <f t="shared" si="305"/>
        <v>0</v>
      </c>
      <c r="D793" s="46">
        <f>IF(AB792&gt;0,ROUND(PMT(EvalSheet!$F$92/12,EvalSheet!$F$96*12,-C793),5),0)</f>
        <v>0</v>
      </c>
      <c r="E793" s="6">
        <f t="shared" si="299"/>
        <v>0</v>
      </c>
      <c r="F793" s="2">
        <f t="shared" si="288"/>
        <v>0</v>
      </c>
      <c r="G793" s="80">
        <f t="shared" si="289"/>
        <v>0</v>
      </c>
      <c r="H793" s="79">
        <f t="shared" si="290"/>
        <v>0</v>
      </c>
      <c r="I793" s="80">
        <f t="shared" si="291"/>
        <v>0</v>
      </c>
      <c r="J793" s="80">
        <f t="shared" si="292"/>
        <v>0</v>
      </c>
      <c r="K793" s="6">
        <f t="shared" si="300"/>
        <v>0</v>
      </c>
      <c r="L793" s="7">
        <v>0</v>
      </c>
      <c r="M793" s="7">
        <f t="shared" si="301"/>
        <v>0</v>
      </c>
      <c r="N793" s="7">
        <f t="shared" si="302"/>
        <v>0</v>
      </c>
      <c r="O793" s="7">
        <f t="shared" si="303"/>
        <v>0</v>
      </c>
      <c r="P793" s="7">
        <f t="shared" si="304"/>
        <v>0</v>
      </c>
      <c r="Q793" s="6">
        <f t="shared" si="306"/>
        <v>0</v>
      </c>
      <c r="R793" s="7">
        <f t="shared" si="307"/>
        <v>0</v>
      </c>
      <c r="S793" s="2">
        <f t="shared" si="293"/>
        <v>0</v>
      </c>
      <c r="T793" s="80">
        <f t="shared" si="294"/>
        <v>0</v>
      </c>
      <c r="U793" s="79">
        <f t="shared" si="295"/>
        <v>0</v>
      </c>
      <c r="V793" s="80">
        <f t="shared" si="296"/>
        <v>0</v>
      </c>
      <c r="W793" s="80">
        <f t="shared" si="297"/>
        <v>0</v>
      </c>
      <c r="X793">
        <f t="shared" si="308"/>
        <v>0</v>
      </c>
      <c r="Y793" s="35">
        <f t="shared" si="298"/>
        <v>0</v>
      </c>
      <c r="Z793" s="35">
        <f t="shared" si="309"/>
        <v>0</v>
      </c>
      <c r="AA793" s="42">
        <f t="shared" si="310"/>
        <v>0</v>
      </c>
      <c r="AB793" s="42">
        <f t="shared" si="311"/>
        <v>0</v>
      </c>
    </row>
    <row r="794" spans="2:28" x14ac:dyDescent="0.25">
      <c r="B794">
        <v>792</v>
      </c>
      <c r="C794" s="35">
        <f t="shared" si="305"/>
        <v>0</v>
      </c>
      <c r="D794" s="46">
        <f>IF(AB793&gt;0,ROUND(PMT(EvalSheet!$F$92/12,EvalSheet!$F$96*12,-C794),5),0)</f>
        <v>0</v>
      </c>
      <c r="E794" s="6">
        <f t="shared" si="299"/>
        <v>0</v>
      </c>
      <c r="F794" s="2">
        <f t="shared" si="288"/>
        <v>0</v>
      </c>
      <c r="G794" s="80">
        <f t="shared" si="289"/>
        <v>0</v>
      </c>
      <c r="H794" s="79">
        <f t="shared" si="290"/>
        <v>0</v>
      </c>
      <c r="I794" s="80">
        <f t="shared" si="291"/>
        <v>0</v>
      </c>
      <c r="J794" s="80">
        <f t="shared" si="292"/>
        <v>0</v>
      </c>
      <c r="K794" s="6">
        <f t="shared" si="300"/>
        <v>0</v>
      </c>
      <c r="L794" s="7">
        <v>0</v>
      </c>
      <c r="M794" s="7">
        <f t="shared" si="301"/>
        <v>0</v>
      </c>
      <c r="N794" s="7">
        <f t="shared" si="302"/>
        <v>0</v>
      </c>
      <c r="O794" s="7">
        <f t="shared" si="303"/>
        <v>0</v>
      </c>
      <c r="P794" s="7">
        <f t="shared" si="304"/>
        <v>0</v>
      </c>
      <c r="Q794" s="6">
        <f t="shared" si="306"/>
        <v>0</v>
      </c>
      <c r="R794" s="7">
        <f t="shared" si="307"/>
        <v>0</v>
      </c>
      <c r="S794" s="2">
        <f t="shared" si="293"/>
        <v>0</v>
      </c>
      <c r="T794" s="80">
        <f t="shared" si="294"/>
        <v>0</v>
      </c>
      <c r="U794" s="79">
        <f t="shared" si="295"/>
        <v>0</v>
      </c>
      <c r="V794" s="80">
        <f t="shared" si="296"/>
        <v>0</v>
      </c>
      <c r="W794" s="80">
        <f t="shared" si="297"/>
        <v>0</v>
      </c>
      <c r="X794">
        <f t="shared" si="308"/>
        <v>0</v>
      </c>
      <c r="Y794" s="35">
        <f t="shared" si="298"/>
        <v>0</v>
      </c>
      <c r="Z794" s="35">
        <f t="shared" si="309"/>
        <v>0</v>
      </c>
      <c r="AA794" s="42">
        <f t="shared" si="310"/>
        <v>0</v>
      </c>
      <c r="AB794" s="42">
        <f t="shared" si="311"/>
        <v>0</v>
      </c>
    </row>
    <row r="795" spans="2:28" x14ac:dyDescent="0.25">
      <c r="B795">
        <v>793</v>
      </c>
      <c r="C795" s="35">
        <f t="shared" si="305"/>
        <v>0</v>
      </c>
      <c r="D795" s="46">
        <f>IF(AB794&gt;0,ROUND(PMT(EvalSheet!$F$92/12,EvalSheet!$F$96*12,-C795),5),0)</f>
        <v>0</v>
      </c>
      <c r="E795" s="6">
        <f t="shared" si="299"/>
        <v>0</v>
      </c>
      <c r="F795" s="2">
        <f t="shared" si="288"/>
        <v>0</v>
      </c>
      <c r="G795" s="80">
        <f t="shared" si="289"/>
        <v>0</v>
      </c>
      <c r="H795" s="79">
        <f t="shared" si="290"/>
        <v>0</v>
      </c>
      <c r="I795" s="80">
        <f t="shared" si="291"/>
        <v>0</v>
      </c>
      <c r="J795" s="80">
        <f t="shared" si="292"/>
        <v>0</v>
      </c>
      <c r="K795" s="6">
        <f t="shared" si="300"/>
        <v>0</v>
      </c>
      <c r="L795" s="7">
        <v>0</v>
      </c>
      <c r="M795" s="7">
        <f t="shared" si="301"/>
        <v>0</v>
      </c>
      <c r="N795" s="7">
        <f t="shared" si="302"/>
        <v>0</v>
      </c>
      <c r="O795" s="7">
        <f t="shared" si="303"/>
        <v>0</v>
      </c>
      <c r="P795" s="7">
        <f t="shared" si="304"/>
        <v>0</v>
      </c>
      <c r="Q795" s="6">
        <f t="shared" si="306"/>
        <v>0</v>
      </c>
      <c r="R795" s="7">
        <f t="shared" si="307"/>
        <v>0</v>
      </c>
      <c r="S795" s="2">
        <f t="shared" si="293"/>
        <v>0</v>
      </c>
      <c r="T795" s="80">
        <f t="shared" si="294"/>
        <v>0</v>
      </c>
      <c r="U795" s="79">
        <f t="shared" si="295"/>
        <v>0</v>
      </c>
      <c r="V795" s="80">
        <f t="shared" si="296"/>
        <v>0</v>
      </c>
      <c r="W795" s="80">
        <f t="shared" si="297"/>
        <v>0</v>
      </c>
      <c r="X795">
        <f t="shared" si="308"/>
        <v>0</v>
      </c>
      <c r="Y795" s="35">
        <f t="shared" si="298"/>
        <v>0</v>
      </c>
      <c r="Z795" s="35">
        <f t="shared" si="309"/>
        <v>0</v>
      </c>
      <c r="AA795" s="42">
        <f t="shared" si="310"/>
        <v>0</v>
      </c>
      <c r="AB795" s="42">
        <f t="shared" si="311"/>
        <v>0</v>
      </c>
    </row>
    <row r="796" spans="2:28" x14ac:dyDescent="0.25">
      <c r="B796">
        <v>794</v>
      </c>
      <c r="C796" s="35">
        <f t="shared" si="305"/>
        <v>0</v>
      </c>
      <c r="D796" s="46">
        <f>IF(AB795&gt;0,ROUND(PMT(EvalSheet!$F$92/12,EvalSheet!$F$96*12,-C796),5),0)</f>
        <v>0</v>
      </c>
      <c r="E796" s="6">
        <f t="shared" si="299"/>
        <v>0</v>
      </c>
      <c r="F796" s="2">
        <f t="shared" si="288"/>
        <v>0</v>
      </c>
      <c r="G796" s="80">
        <f t="shared" si="289"/>
        <v>0</v>
      </c>
      <c r="H796" s="79">
        <f t="shared" si="290"/>
        <v>0</v>
      </c>
      <c r="I796" s="80">
        <f t="shared" si="291"/>
        <v>0</v>
      </c>
      <c r="J796" s="80">
        <f t="shared" si="292"/>
        <v>0</v>
      </c>
      <c r="K796" s="6">
        <f t="shared" si="300"/>
        <v>0</v>
      </c>
      <c r="L796" s="7">
        <v>0</v>
      </c>
      <c r="M796" s="7">
        <f t="shared" si="301"/>
        <v>0</v>
      </c>
      <c r="N796" s="7">
        <f t="shared" si="302"/>
        <v>0</v>
      </c>
      <c r="O796" s="7">
        <f t="shared" si="303"/>
        <v>0</v>
      </c>
      <c r="P796" s="7">
        <f t="shared" si="304"/>
        <v>0</v>
      </c>
      <c r="Q796" s="6">
        <f t="shared" si="306"/>
        <v>0</v>
      </c>
      <c r="R796" s="7">
        <f t="shared" si="307"/>
        <v>0</v>
      </c>
      <c r="S796" s="2">
        <f t="shared" si="293"/>
        <v>0</v>
      </c>
      <c r="T796" s="80">
        <f t="shared" si="294"/>
        <v>0</v>
      </c>
      <c r="U796" s="79">
        <f t="shared" si="295"/>
        <v>0</v>
      </c>
      <c r="V796" s="80">
        <f t="shared" si="296"/>
        <v>0</v>
      </c>
      <c r="W796" s="80">
        <f t="shared" si="297"/>
        <v>0</v>
      </c>
      <c r="X796">
        <f t="shared" si="308"/>
        <v>0</v>
      </c>
      <c r="Y796" s="35">
        <f t="shared" si="298"/>
        <v>0</v>
      </c>
      <c r="Z796" s="35">
        <f t="shared" si="309"/>
        <v>0</v>
      </c>
      <c r="AA796" s="42">
        <f t="shared" si="310"/>
        <v>0</v>
      </c>
      <c r="AB796" s="42">
        <f t="shared" si="311"/>
        <v>0</v>
      </c>
    </row>
    <row r="797" spans="2:28" x14ac:dyDescent="0.25">
      <c r="B797">
        <v>795</v>
      </c>
      <c r="C797" s="35">
        <f t="shared" si="305"/>
        <v>0</v>
      </c>
      <c r="D797" s="46">
        <f>IF(AB796&gt;0,ROUND(PMT(EvalSheet!$F$92/12,EvalSheet!$F$96*12,-C797),5),0)</f>
        <v>0</v>
      </c>
      <c r="E797" s="6">
        <f t="shared" si="299"/>
        <v>0</v>
      </c>
      <c r="F797" s="2">
        <f t="shared" si="288"/>
        <v>0</v>
      </c>
      <c r="G797" s="80">
        <f t="shared" si="289"/>
        <v>0</v>
      </c>
      <c r="H797" s="79">
        <f t="shared" si="290"/>
        <v>0</v>
      </c>
      <c r="I797" s="80">
        <f t="shared" si="291"/>
        <v>0</v>
      </c>
      <c r="J797" s="80">
        <f t="shared" si="292"/>
        <v>0</v>
      </c>
      <c r="K797" s="6">
        <f t="shared" si="300"/>
        <v>0</v>
      </c>
      <c r="L797" s="7">
        <v>0</v>
      </c>
      <c r="M797" s="7">
        <f t="shared" si="301"/>
        <v>0</v>
      </c>
      <c r="N797" s="7">
        <f t="shared" si="302"/>
        <v>0</v>
      </c>
      <c r="O797" s="7">
        <f t="shared" si="303"/>
        <v>0</v>
      </c>
      <c r="P797" s="7">
        <f t="shared" si="304"/>
        <v>0</v>
      </c>
      <c r="Q797" s="6">
        <f t="shared" si="306"/>
        <v>0</v>
      </c>
      <c r="R797" s="7">
        <f t="shared" si="307"/>
        <v>0</v>
      </c>
      <c r="S797" s="2">
        <f t="shared" si="293"/>
        <v>0</v>
      </c>
      <c r="T797" s="80">
        <f t="shared" si="294"/>
        <v>0</v>
      </c>
      <c r="U797" s="79">
        <f t="shared" si="295"/>
        <v>0</v>
      </c>
      <c r="V797" s="80">
        <f t="shared" si="296"/>
        <v>0</v>
      </c>
      <c r="W797" s="80">
        <f t="shared" si="297"/>
        <v>0</v>
      </c>
      <c r="X797">
        <f t="shared" si="308"/>
        <v>0</v>
      </c>
      <c r="Y797" s="35">
        <f t="shared" si="298"/>
        <v>0</v>
      </c>
      <c r="Z797" s="35">
        <f t="shared" si="309"/>
        <v>0</v>
      </c>
      <c r="AA797" s="42">
        <f t="shared" si="310"/>
        <v>0</v>
      </c>
      <c r="AB797" s="42">
        <f t="shared" si="311"/>
        <v>0</v>
      </c>
    </row>
    <row r="798" spans="2:28" x14ac:dyDescent="0.25">
      <c r="B798">
        <v>796</v>
      </c>
      <c r="C798" s="35">
        <f t="shared" si="305"/>
        <v>0</v>
      </c>
      <c r="D798" s="46">
        <f>IF(AB797&gt;0,ROUND(PMT(EvalSheet!$F$92/12,EvalSheet!$F$96*12,-C798),5),0)</f>
        <v>0</v>
      </c>
      <c r="E798" s="6">
        <f t="shared" si="299"/>
        <v>0</v>
      </c>
      <c r="F798" s="2">
        <f t="shared" si="288"/>
        <v>0</v>
      </c>
      <c r="G798" s="80">
        <f t="shared" si="289"/>
        <v>0</v>
      </c>
      <c r="H798" s="79">
        <f t="shared" si="290"/>
        <v>0</v>
      </c>
      <c r="I798" s="80">
        <f t="shared" si="291"/>
        <v>0</v>
      </c>
      <c r="J798" s="80">
        <f t="shared" si="292"/>
        <v>0</v>
      </c>
      <c r="K798" s="6">
        <f t="shared" si="300"/>
        <v>0</v>
      </c>
      <c r="L798" s="7">
        <v>0</v>
      </c>
      <c r="M798" s="7">
        <f t="shared" si="301"/>
        <v>0</v>
      </c>
      <c r="N798" s="7">
        <f t="shared" si="302"/>
        <v>0</v>
      </c>
      <c r="O798" s="7">
        <f t="shared" si="303"/>
        <v>0</v>
      </c>
      <c r="P798" s="7">
        <f t="shared" si="304"/>
        <v>0</v>
      </c>
      <c r="Q798" s="6">
        <f t="shared" si="306"/>
        <v>0</v>
      </c>
      <c r="R798" s="7">
        <f t="shared" si="307"/>
        <v>0</v>
      </c>
      <c r="S798" s="2">
        <f t="shared" si="293"/>
        <v>0</v>
      </c>
      <c r="T798" s="80">
        <f t="shared" si="294"/>
        <v>0</v>
      </c>
      <c r="U798" s="79">
        <f t="shared" si="295"/>
        <v>0</v>
      </c>
      <c r="V798" s="80">
        <f t="shared" si="296"/>
        <v>0</v>
      </c>
      <c r="W798" s="80">
        <f t="shared" si="297"/>
        <v>0</v>
      </c>
      <c r="X798">
        <f t="shared" si="308"/>
        <v>0</v>
      </c>
      <c r="Y798" s="35">
        <f t="shared" si="298"/>
        <v>0</v>
      </c>
      <c r="Z798" s="35">
        <f t="shared" si="309"/>
        <v>0</v>
      </c>
      <c r="AA798" s="42">
        <f t="shared" si="310"/>
        <v>0</v>
      </c>
      <c r="AB798" s="42">
        <f t="shared" si="311"/>
        <v>0</v>
      </c>
    </row>
    <row r="799" spans="2:28" x14ac:dyDescent="0.25">
      <c r="B799">
        <v>797</v>
      </c>
      <c r="C799" s="35">
        <f t="shared" si="305"/>
        <v>0</v>
      </c>
      <c r="D799" s="46">
        <f>IF(AB798&gt;0,ROUND(PMT(EvalSheet!$F$92/12,EvalSheet!$F$96*12,-C799),5),0)</f>
        <v>0</v>
      </c>
      <c r="E799" s="6">
        <f t="shared" si="299"/>
        <v>0</v>
      </c>
      <c r="F799" s="2">
        <f t="shared" si="288"/>
        <v>0</v>
      </c>
      <c r="G799" s="80">
        <f t="shared" si="289"/>
        <v>0</v>
      </c>
      <c r="H799" s="79">
        <f t="shared" si="290"/>
        <v>0</v>
      </c>
      <c r="I799" s="80">
        <f t="shared" si="291"/>
        <v>0</v>
      </c>
      <c r="J799" s="80">
        <f t="shared" si="292"/>
        <v>0</v>
      </c>
      <c r="K799" s="6">
        <f t="shared" si="300"/>
        <v>0</v>
      </c>
      <c r="L799" s="7">
        <v>0</v>
      </c>
      <c r="M799" s="7">
        <f t="shared" si="301"/>
        <v>0</v>
      </c>
      <c r="N799" s="7">
        <f t="shared" si="302"/>
        <v>0</v>
      </c>
      <c r="O799" s="7">
        <f t="shared" si="303"/>
        <v>0</v>
      </c>
      <c r="P799" s="7">
        <f t="shared" si="304"/>
        <v>0</v>
      </c>
      <c r="Q799" s="6">
        <f t="shared" si="306"/>
        <v>0</v>
      </c>
      <c r="R799" s="7">
        <f t="shared" si="307"/>
        <v>0</v>
      </c>
      <c r="S799" s="2">
        <f t="shared" si="293"/>
        <v>0</v>
      </c>
      <c r="T799" s="80">
        <f t="shared" si="294"/>
        <v>0</v>
      </c>
      <c r="U799" s="79">
        <f t="shared" si="295"/>
        <v>0</v>
      </c>
      <c r="V799" s="80">
        <f t="shared" si="296"/>
        <v>0</v>
      </c>
      <c r="W799" s="80">
        <f t="shared" si="297"/>
        <v>0</v>
      </c>
      <c r="X799">
        <f t="shared" si="308"/>
        <v>0</v>
      </c>
      <c r="Y799" s="35">
        <f t="shared" si="298"/>
        <v>0</v>
      </c>
      <c r="Z799" s="35">
        <f t="shared" si="309"/>
        <v>0</v>
      </c>
      <c r="AA799" s="42">
        <f t="shared" si="310"/>
        <v>0</v>
      </c>
      <c r="AB799" s="42">
        <f t="shared" si="311"/>
        <v>0</v>
      </c>
    </row>
    <row r="800" spans="2:28" x14ac:dyDescent="0.25">
      <c r="B800">
        <v>798</v>
      </c>
      <c r="C800" s="35">
        <f t="shared" si="305"/>
        <v>0</v>
      </c>
      <c r="D800" s="46">
        <f>IF(AB799&gt;0,ROUND(PMT(EvalSheet!$F$92/12,EvalSheet!$F$96*12,-C800),5),0)</f>
        <v>0</v>
      </c>
      <c r="E800" s="6">
        <f t="shared" si="299"/>
        <v>0</v>
      </c>
      <c r="F800" s="2">
        <f t="shared" si="288"/>
        <v>0</v>
      </c>
      <c r="G800" s="80">
        <f t="shared" si="289"/>
        <v>0</v>
      </c>
      <c r="H800" s="79">
        <f t="shared" si="290"/>
        <v>0</v>
      </c>
      <c r="I800" s="80">
        <f t="shared" si="291"/>
        <v>0</v>
      </c>
      <c r="J800" s="80">
        <f t="shared" si="292"/>
        <v>0</v>
      </c>
      <c r="K800" s="6">
        <f t="shared" si="300"/>
        <v>0</v>
      </c>
      <c r="L800" s="7">
        <v>0</v>
      </c>
      <c r="M800" s="7">
        <f t="shared" si="301"/>
        <v>0</v>
      </c>
      <c r="N800" s="7">
        <f t="shared" si="302"/>
        <v>0</v>
      </c>
      <c r="O800" s="7">
        <f t="shared" si="303"/>
        <v>0</v>
      </c>
      <c r="P800" s="7">
        <f t="shared" si="304"/>
        <v>0</v>
      </c>
      <c r="Q800" s="6">
        <f t="shared" si="306"/>
        <v>0</v>
      </c>
      <c r="R800" s="7">
        <f t="shared" si="307"/>
        <v>0</v>
      </c>
      <c r="S800" s="2">
        <f t="shared" si="293"/>
        <v>0</v>
      </c>
      <c r="T800" s="80">
        <f t="shared" si="294"/>
        <v>0</v>
      </c>
      <c r="U800" s="79">
        <f t="shared" si="295"/>
        <v>0</v>
      </c>
      <c r="V800" s="80">
        <f t="shared" si="296"/>
        <v>0</v>
      </c>
      <c r="W800" s="80">
        <f t="shared" si="297"/>
        <v>0</v>
      </c>
      <c r="X800">
        <f t="shared" si="308"/>
        <v>0</v>
      </c>
      <c r="Y800" s="35">
        <f t="shared" si="298"/>
        <v>0</v>
      </c>
      <c r="Z800" s="35">
        <f t="shared" si="309"/>
        <v>0</v>
      </c>
      <c r="AA800" s="42">
        <f t="shared" si="310"/>
        <v>0</v>
      </c>
      <c r="AB800" s="42">
        <f t="shared" si="311"/>
        <v>0</v>
      </c>
    </row>
    <row r="801" spans="2:28" x14ac:dyDescent="0.25">
      <c r="B801">
        <v>799</v>
      </c>
      <c r="C801" s="35">
        <f t="shared" si="305"/>
        <v>0</v>
      </c>
      <c r="D801" s="46">
        <f>IF(AB800&gt;0,ROUND(PMT(EvalSheet!$F$92/12,EvalSheet!$F$96*12,-C801),5),0)</f>
        <v>0</v>
      </c>
      <c r="E801" s="6">
        <f t="shared" si="299"/>
        <v>0</v>
      </c>
      <c r="F801" s="2">
        <f t="shared" si="288"/>
        <v>0</v>
      </c>
      <c r="G801" s="80">
        <f t="shared" si="289"/>
        <v>0</v>
      </c>
      <c r="H801" s="79">
        <f t="shared" si="290"/>
        <v>0</v>
      </c>
      <c r="I801" s="80">
        <f t="shared" si="291"/>
        <v>0</v>
      </c>
      <c r="J801" s="80">
        <f t="shared" si="292"/>
        <v>0</v>
      </c>
      <c r="K801" s="6">
        <f t="shared" si="300"/>
        <v>0</v>
      </c>
      <c r="L801" s="7">
        <v>0</v>
      </c>
      <c r="M801" s="7">
        <f t="shared" si="301"/>
        <v>0</v>
      </c>
      <c r="N801" s="7">
        <f t="shared" si="302"/>
        <v>0</v>
      </c>
      <c r="O801" s="7">
        <f t="shared" si="303"/>
        <v>0</v>
      </c>
      <c r="P801" s="7">
        <f t="shared" si="304"/>
        <v>0</v>
      </c>
      <c r="Q801" s="6">
        <f t="shared" si="306"/>
        <v>0</v>
      </c>
      <c r="R801" s="7">
        <f t="shared" si="307"/>
        <v>0</v>
      </c>
      <c r="S801" s="2">
        <f t="shared" si="293"/>
        <v>0</v>
      </c>
      <c r="T801" s="80">
        <f t="shared" si="294"/>
        <v>0</v>
      </c>
      <c r="U801" s="79">
        <f t="shared" si="295"/>
        <v>0</v>
      </c>
      <c r="V801" s="80">
        <f t="shared" si="296"/>
        <v>0</v>
      </c>
      <c r="W801" s="80">
        <f t="shared" si="297"/>
        <v>0</v>
      </c>
      <c r="X801">
        <f t="shared" si="308"/>
        <v>0</v>
      </c>
      <c r="Y801" s="35">
        <f t="shared" si="298"/>
        <v>0</v>
      </c>
      <c r="Z801" s="35">
        <f t="shared" si="309"/>
        <v>0</v>
      </c>
      <c r="AA801" s="42">
        <f t="shared" si="310"/>
        <v>0</v>
      </c>
      <c r="AB801" s="42">
        <f t="shared" si="311"/>
        <v>0</v>
      </c>
    </row>
    <row r="802" spans="2:28" x14ac:dyDescent="0.25">
      <c r="B802">
        <v>800</v>
      </c>
      <c r="C802" s="35">
        <f t="shared" si="305"/>
        <v>0</v>
      </c>
      <c r="D802" s="46">
        <f>IF(AB801&gt;0,ROUND(PMT(EvalSheet!$F$92/12,EvalSheet!$F$96*12,-C802),5),0)</f>
        <v>0</v>
      </c>
      <c r="E802" s="6">
        <f t="shared" si="299"/>
        <v>0</v>
      </c>
      <c r="F802" s="2">
        <f t="shared" si="288"/>
        <v>0</v>
      </c>
      <c r="G802" s="80">
        <f t="shared" si="289"/>
        <v>0</v>
      </c>
      <c r="H802" s="79">
        <f t="shared" si="290"/>
        <v>0</v>
      </c>
      <c r="I802" s="80">
        <f t="shared" si="291"/>
        <v>0</v>
      </c>
      <c r="J802" s="80">
        <f t="shared" si="292"/>
        <v>0</v>
      </c>
      <c r="K802" s="6">
        <f t="shared" si="300"/>
        <v>0</v>
      </c>
      <c r="L802" s="7">
        <v>0</v>
      </c>
      <c r="M802" s="7">
        <f t="shared" si="301"/>
        <v>0</v>
      </c>
      <c r="N802" s="7">
        <f t="shared" si="302"/>
        <v>0</v>
      </c>
      <c r="O802" s="7">
        <f t="shared" si="303"/>
        <v>0</v>
      </c>
      <c r="P802" s="7">
        <f t="shared" si="304"/>
        <v>0</v>
      </c>
      <c r="Q802" s="6">
        <f t="shared" si="306"/>
        <v>0</v>
      </c>
      <c r="R802" s="7">
        <f t="shared" si="307"/>
        <v>0</v>
      </c>
      <c r="S802" s="2">
        <f t="shared" si="293"/>
        <v>0</v>
      </c>
      <c r="T802" s="80">
        <f t="shared" si="294"/>
        <v>0</v>
      </c>
      <c r="U802" s="79">
        <f t="shared" si="295"/>
        <v>0</v>
      </c>
      <c r="V802" s="80">
        <f t="shared" si="296"/>
        <v>0</v>
      </c>
      <c r="W802" s="80">
        <f t="shared" si="297"/>
        <v>0</v>
      </c>
      <c r="X802">
        <f t="shared" si="308"/>
        <v>0</v>
      </c>
      <c r="Y802" s="35">
        <f t="shared" si="298"/>
        <v>0</v>
      </c>
      <c r="Z802" s="35">
        <f t="shared" si="309"/>
        <v>0</v>
      </c>
      <c r="AA802" s="42">
        <f t="shared" si="310"/>
        <v>0</v>
      </c>
      <c r="AB802" s="42">
        <f t="shared" si="311"/>
        <v>0</v>
      </c>
    </row>
    <row r="803" spans="2:28" x14ac:dyDescent="0.25">
      <c r="B803">
        <v>801</v>
      </c>
      <c r="C803" s="35">
        <f t="shared" si="305"/>
        <v>0</v>
      </c>
      <c r="D803" s="46">
        <f>IF(AB802&gt;0,ROUND(PMT(EvalSheet!$F$92/12,EvalSheet!$F$96*12,-C803),5),0)</f>
        <v>0</v>
      </c>
      <c r="E803" s="6">
        <f t="shared" si="299"/>
        <v>0</v>
      </c>
      <c r="F803" s="2">
        <f t="shared" si="288"/>
        <v>0</v>
      </c>
      <c r="G803" s="80">
        <f t="shared" si="289"/>
        <v>0</v>
      </c>
      <c r="H803" s="79">
        <f t="shared" si="290"/>
        <v>0</v>
      </c>
      <c r="I803" s="80">
        <f t="shared" si="291"/>
        <v>0</v>
      </c>
      <c r="J803" s="80">
        <f t="shared" si="292"/>
        <v>0</v>
      </c>
      <c r="K803" s="6">
        <f t="shared" si="300"/>
        <v>0</v>
      </c>
      <c r="L803" s="7">
        <v>0</v>
      </c>
      <c r="M803" s="7">
        <f t="shared" si="301"/>
        <v>0</v>
      </c>
      <c r="N803" s="7">
        <f t="shared" si="302"/>
        <v>0</v>
      </c>
      <c r="O803" s="7">
        <f t="shared" si="303"/>
        <v>0</v>
      </c>
      <c r="P803" s="7">
        <f t="shared" si="304"/>
        <v>0</v>
      </c>
      <c r="Q803" s="6">
        <f t="shared" si="306"/>
        <v>0</v>
      </c>
      <c r="R803" s="7">
        <f t="shared" si="307"/>
        <v>0</v>
      </c>
      <c r="S803" s="2">
        <f t="shared" si="293"/>
        <v>0</v>
      </c>
      <c r="T803" s="80">
        <f t="shared" si="294"/>
        <v>0</v>
      </c>
      <c r="U803" s="79">
        <f t="shared" si="295"/>
        <v>0</v>
      </c>
      <c r="V803" s="80">
        <f t="shared" si="296"/>
        <v>0</v>
      </c>
      <c r="W803" s="80">
        <f t="shared" si="297"/>
        <v>0</v>
      </c>
      <c r="X803">
        <f t="shared" si="308"/>
        <v>0</v>
      </c>
      <c r="Y803" s="35">
        <f t="shared" si="298"/>
        <v>0</v>
      </c>
      <c r="Z803" s="35">
        <f t="shared" si="309"/>
        <v>0</v>
      </c>
      <c r="AA803" s="42">
        <f t="shared" si="310"/>
        <v>0</v>
      </c>
      <c r="AB803" s="42">
        <f t="shared" si="311"/>
        <v>0</v>
      </c>
    </row>
    <row r="804" spans="2:28" x14ac:dyDescent="0.25">
      <c r="B804">
        <v>802</v>
      </c>
      <c r="C804" s="35">
        <f t="shared" si="305"/>
        <v>0</v>
      </c>
      <c r="D804" s="46">
        <f>IF(AB803&gt;0,ROUND(PMT(EvalSheet!$F$92/12,EvalSheet!$F$96*12,-C804),5),0)</f>
        <v>0</v>
      </c>
      <c r="E804" s="6">
        <f t="shared" si="299"/>
        <v>0</v>
      </c>
      <c r="F804" s="2">
        <f t="shared" si="288"/>
        <v>0</v>
      </c>
      <c r="G804" s="80">
        <f t="shared" si="289"/>
        <v>0</v>
      </c>
      <c r="H804" s="79">
        <f t="shared" si="290"/>
        <v>0</v>
      </c>
      <c r="I804" s="80">
        <f t="shared" si="291"/>
        <v>0</v>
      </c>
      <c r="J804" s="80">
        <f t="shared" si="292"/>
        <v>0</v>
      </c>
      <c r="K804" s="6">
        <f t="shared" si="300"/>
        <v>0</v>
      </c>
      <c r="L804" s="7">
        <v>0</v>
      </c>
      <c r="M804" s="7">
        <f t="shared" si="301"/>
        <v>0</v>
      </c>
      <c r="N804" s="7">
        <f t="shared" si="302"/>
        <v>0</v>
      </c>
      <c r="O804" s="7">
        <f t="shared" si="303"/>
        <v>0</v>
      </c>
      <c r="P804" s="7">
        <f t="shared" si="304"/>
        <v>0</v>
      </c>
      <c r="Q804" s="6">
        <f t="shared" si="306"/>
        <v>0</v>
      </c>
      <c r="R804" s="7">
        <f t="shared" si="307"/>
        <v>0</v>
      </c>
      <c r="S804" s="2">
        <f t="shared" si="293"/>
        <v>0</v>
      </c>
      <c r="T804" s="80">
        <f t="shared" si="294"/>
        <v>0</v>
      </c>
      <c r="U804" s="79">
        <f t="shared" si="295"/>
        <v>0</v>
      </c>
      <c r="V804" s="80">
        <f t="shared" si="296"/>
        <v>0</v>
      </c>
      <c r="W804" s="80">
        <f t="shared" si="297"/>
        <v>0</v>
      </c>
      <c r="X804">
        <f t="shared" si="308"/>
        <v>0</v>
      </c>
      <c r="Y804" s="35">
        <f t="shared" si="298"/>
        <v>0</v>
      </c>
      <c r="Z804" s="35">
        <f t="shared" si="309"/>
        <v>0</v>
      </c>
      <c r="AA804" s="42">
        <f t="shared" si="310"/>
        <v>0</v>
      </c>
      <c r="AB804" s="42">
        <f t="shared" si="311"/>
        <v>0</v>
      </c>
    </row>
    <row r="805" spans="2:28" x14ac:dyDescent="0.25">
      <c r="B805">
        <v>803</v>
      </c>
      <c r="C805" s="35">
        <f t="shared" si="305"/>
        <v>0</v>
      </c>
      <c r="D805" s="46">
        <f>IF(AB804&gt;0,ROUND(PMT(EvalSheet!$F$92/12,EvalSheet!$F$96*12,-C805),5),0)</f>
        <v>0</v>
      </c>
      <c r="E805" s="6">
        <f t="shared" si="299"/>
        <v>0</v>
      </c>
      <c r="F805" s="2">
        <f t="shared" si="288"/>
        <v>0</v>
      </c>
      <c r="G805" s="80">
        <f t="shared" si="289"/>
        <v>0</v>
      </c>
      <c r="H805" s="79">
        <f t="shared" si="290"/>
        <v>0</v>
      </c>
      <c r="I805" s="80">
        <f t="shared" si="291"/>
        <v>0</v>
      </c>
      <c r="J805" s="80">
        <f t="shared" si="292"/>
        <v>0</v>
      </c>
      <c r="K805" s="6">
        <f t="shared" si="300"/>
        <v>0</v>
      </c>
      <c r="L805" s="7">
        <v>0</v>
      </c>
      <c r="M805" s="7">
        <f t="shared" si="301"/>
        <v>0</v>
      </c>
      <c r="N805" s="7">
        <f t="shared" si="302"/>
        <v>0</v>
      </c>
      <c r="O805" s="7">
        <f t="shared" si="303"/>
        <v>0</v>
      </c>
      <c r="P805" s="7">
        <f t="shared" si="304"/>
        <v>0</v>
      </c>
      <c r="Q805" s="6">
        <f t="shared" si="306"/>
        <v>0</v>
      </c>
      <c r="R805" s="7">
        <f t="shared" si="307"/>
        <v>0</v>
      </c>
      <c r="S805" s="2">
        <f t="shared" si="293"/>
        <v>0</v>
      </c>
      <c r="T805" s="80">
        <f t="shared" si="294"/>
        <v>0</v>
      </c>
      <c r="U805" s="79">
        <f t="shared" si="295"/>
        <v>0</v>
      </c>
      <c r="V805" s="80">
        <f t="shared" si="296"/>
        <v>0</v>
      </c>
      <c r="W805" s="80">
        <f t="shared" si="297"/>
        <v>0</v>
      </c>
      <c r="X805">
        <f t="shared" si="308"/>
        <v>0</v>
      </c>
      <c r="Y805" s="35">
        <f t="shared" si="298"/>
        <v>0</v>
      </c>
      <c r="Z805" s="35">
        <f t="shared" si="309"/>
        <v>0</v>
      </c>
      <c r="AA805" s="42">
        <f t="shared" si="310"/>
        <v>0</v>
      </c>
      <c r="AB805" s="42">
        <f t="shared" si="311"/>
        <v>0</v>
      </c>
    </row>
    <row r="806" spans="2:28" x14ac:dyDescent="0.25">
      <c r="B806">
        <v>804</v>
      </c>
      <c r="C806" s="35">
        <f t="shared" si="305"/>
        <v>0</v>
      </c>
      <c r="D806" s="46">
        <f>IF(AB805&gt;0,ROUND(PMT(EvalSheet!$F$92/12,EvalSheet!$F$96*12,-C806),5),0)</f>
        <v>0</v>
      </c>
      <c r="E806" s="6">
        <f t="shared" si="299"/>
        <v>0</v>
      </c>
      <c r="F806" s="2">
        <f t="shared" si="288"/>
        <v>0</v>
      </c>
      <c r="G806" s="80">
        <f t="shared" si="289"/>
        <v>0</v>
      </c>
      <c r="H806" s="79">
        <f t="shared" si="290"/>
        <v>0</v>
      </c>
      <c r="I806" s="80">
        <f t="shared" si="291"/>
        <v>0</v>
      </c>
      <c r="J806" s="80">
        <f t="shared" si="292"/>
        <v>0</v>
      </c>
      <c r="K806" s="6">
        <f t="shared" si="300"/>
        <v>0</v>
      </c>
      <c r="L806" s="7">
        <v>0</v>
      </c>
      <c r="M806" s="7">
        <f t="shared" si="301"/>
        <v>0</v>
      </c>
      <c r="N806" s="7">
        <f t="shared" si="302"/>
        <v>0</v>
      </c>
      <c r="O806" s="7">
        <f t="shared" si="303"/>
        <v>0</v>
      </c>
      <c r="P806" s="7">
        <f t="shared" si="304"/>
        <v>0</v>
      </c>
      <c r="Q806" s="6">
        <f t="shared" si="306"/>
        <v>0</v>
      </c>
      <c r="R806" s="7">
        <f t="shared" si="307"/>
        <v>0</v>
      </c>
      <c r="S806" s="2">
        <f t="shared" si="293"/>
        <v>0</v>
      </c>
      <c r="T806" s="80">
        <f t="shared" si="294"/>
        <v>0</v>
      </c>
      <c r="U806" s="79">
        <f t="shared" si="295"/>
        <v>0</v>
      </c>
      <c r="V806" s="80">
        <f t="shared" si="296"/>
        <v>0</v>
      </c>
      <c r="W806" s="80">
        <f t="shared" si="297"/>
        <v>0</v>
      </c>
      <c r="X806">
        <f t="shared" si="308"/>
        <v>0</v>
      </c>
      <c r="Y806" s="35">
        <f t="shared" si="298"/>
        <v>0</v>
      </c>
      <c r="Z806" s="35">
        <f t="shared" si="309"/>
        <v>0</v>
      </c>
      <c r="AA806" s="42">
        <f t="shared" si="310"/>
        <v>0</v>
      </c>
      <c r="AB806" s="42">
        <f t="shared" si="311"/>
        <v>0</v>
      </c>
    </row>
    <row r="807" spans="2:28" x14ac:dyDescent="0.25">
      <c r="B807">
        <v>805</v>
      </c>
      <c r="C807" s="35">
        <f t="shared" si="305"/>
        <v>0</v>
      </c>
      <c r="D807" s="46">
        <f>IF(AB806&gt;0,ROUND(PMT(EvalSheet!$F$92/12,EvalSheet!$F$96*12,-C807),5),0)</f>
        <v>0</v>
      </c>
      <c r="E807" s="6">
        <f t="shared" si="299"/>
        <v>0</v>
      </c>
      <c r="F807" s="2">
        <f t="shared" si="288"/>
        <v>0</v>
      </c>
      <c r="G807" s="80">
        <f t="shared" si="289"/>
        <v>0</v>
      </c>
      <c r="H807" s="79">
        <f t="shared" si="290"/>
        <v>0</v>
      </c>
      <c r="I807" s="80">
        <f t="shared" si="291"/>
        <v>0</v>
      </c>
      <c r="J807" s="80">
        <f t="shared" si="292"/>
        <v>0</v>
      </c>
      <c r="K807" s="6">
        <f t="shared" si="300"/>
        <v>0</v>
      </c>
      <c r="L807" s="7">
        <v>0</v>
      </c>
      <c r="M807" s="7">
        <f t="shared" si="301"/>
        <v>0</v>
      </c>
      <c r="N807" s="7">
        <f t="shared" si="302"/>
        <v>0</v>
      </c>
      <c r="O807" s="7">
        <f t="shared" si="303"/>
        <v>0</v>
      </c>
      <c r="P807" s="7">
        <f t="shared" si="304"/>
        <v>0</v>
      </c>
      <c r="Q807" s="6">
        <f t="shared" si="306"/>
        <v>0</v>
      </c>
      <c r="R807" s="7">
        <f t="shared" si="307"/>
        <v>0</v>
      </c>
      <c r="S807" s="2">
        <f t="shared" si="293"/>
        <v>0</v>
      </c>
      <c r="T807" s="80">
        <f t="shared" si="294"/>
        <v>0</v>
      </c>
      <c r="U807" s="79">
        <f t="shared" si="295"/>
        <v>0</v>
      </c>
      <c r="V807" s="80">
        <f t="shared" si="296"/>
        <v>0</v>
      </c>
      <c r="W807" s="80">
        <f t="shared" si="297"/>
        <v>0</v>
      </c>
      <c r="X807">
        <f t="shared" si="308"/>
        <v>0</v>
      </c>
      <c r="Y807" s="35">
        <f t="shared" si="298"/>
        <v>0</v>
      </c>
      <c r="Z807" s="35">
        <f t="shared" si="309"/>
        <v>0</v>
      </c>
      <c r="AA807" s="42">
        <f t="shared" si="310"/>
        <v>0</v>
      </c>
      <c r="AB807" s="42">
        <f t="shared" si="311"/>
        <v>0</v>
      </c>
    </row>
    <row r="808" spans="2:28" x14ac:dyDescent="0.25">
      <c r="B808">
        <v>806</v>
      </c>
      <c r="C808" s="35">
        <f t="shared" si="305"/>
        <v>0</v>
      </c>
      <c r="D808" s="46">
        <f>IF(AB807&gt;0,ROUND(PMT(EvalSheet!$F$92/12,EvalSheet!$F$96*12,-C808),5),0)</f>
        <v>0</v>
      </c>
      <c r="E808" s="6">
        <f t="shared" si="299"/>
        <v>0</v>
      </c>
      <c r="F808" s="2">
        <f t="shared" si="288"/>
        <v>0</v>
      </c>
      <c r="G808" s="80">
        <f t="shared" si="289"/>
        <v>0</v>
      </c>
      <c r="H808" s="79">
        <f t="shared" si="290"/>
        <v>0</v>
      </c>
      <c r="I808" s="80">
        <f t="shared" si="291"/>
        <v>0</v>
      </c>
      <c r="J808" s="80">
        <f t="shared" si="292"/>
        <v>0</v>
      </c>
      <c r="K808" s="6">
        <f t="shared" si="300"/>
        <v>0</v>
      </c>
      <c r="L808" s="7">
        <v>0</v>
      </c>
      <c r="M808" s="7">
        <f t="shared" si="301"/>
        <v>0</v>
      </c>
      <c r="N808" s="7">
        <f t="shared" si="302"/>
        <v>0</v>
      </c>
      <c r="O808" s="7">
        <f t="shared" si="303"/>
        <v>0</v>
      </c>
      <c r="P808" s="7">
        <f t="shared" si="304"/>
        <v>0</v>
      </c>
      <c r="Q808" s="6">
        <f t="shared" si="306"/>
        <v>0</v>
      </c>
      <c r="R808" s="7">
        <f t="shared" si="307"/>
        <v>0</v>
      </c>
      <c r="S808" s="2">
        <f t="shared" si="293"/>
        <v>0</v>
      </c>
      <c r="T808" s="80">
        <f t="shared" si="294"/>
        <v>0</v>
      </c>
      <c r="U808" s="79">
        <f t="shared" si="295"/>
        <v>0</v>
      </c>
      <c r="V808" s="80">
        <f t="shared" si="296"/>
        <v>0</v>
      </c>
      <c r="W808" s="80">
        <f t="shared" si="297"/>
        <v>0</v>
      </c>
      <c r="X808">
        <f t="shared" si="308"/>
        <v>0</v>
      </c>
      <c r="Y808" s="35">
        <f t="shared" si="298"/>
        <v>0</v>
      </c>
      <c r="Z808" s="35">
        <f t="shared" si="309"/>
        <v>0</v>
      </c>
      <c r="AA808" s="42">
        <f t="shared" si="310"/>
        <v>0</v>
      </c>
      <c r="AB808" s="42">
        <f t="shared" si="311"/>
        <v>0</v>
      </c>
    </row>
    <row r="809" spans="2:28" x14ac:dyDescent="0.25">
      <c r="B809">
        <v>807</v>
      </c>
      <c r="C809" s="35">
        <f t="shared" si="305"/>
        <v>0</v>
      </c>
      <c r="D809" s="46">
        <f>IF(AB808&gt;0,ROUND(PMT(EvalSheet!$F$92/12,EvalSheet!$F$96*12,-C809),5),0)</f>
        <v>0</v>
      </c>
      <c r="E809" s="6">
        <f t="shared" si="299"/>
        <v>0</v>
      </c>
      <c r="F809" s="2">
        <f t="shared" si="288"/>
        <v>0</v>
      </c>
      <c r="G809" s="80">
        <f t="shared" si="289"/>
        <v>0</v>
      </c>
      <c r="H809" s="79">
        <f t="shared" si="290"/>
        <v>0</v>
      </c>
      <c r="I809" s="80">
        <f t="shared" si="291"/>
        <v>0</v>
      </c>
      <c r="J809" s="80">
        <f t="shared" si="292"/>
        <v>0</v>
      </c>
      <c r="K809" s="6">
        <f t="shared" si="300"/>
        <v>0</v>
      </c>
      <c r="L809" s="7">
        <v>0</v>
      </c>
      <c r="M809" s="7">
        <f t="shared" si="301"/>
        <v>0</v>
      </c>
      <c r="N809" s="7">
        <f t="shared" si="302"/>
        <v>0</v>
      </c>
      <c r="O809" s="7">
        <f t="shared" si="303"/>
        <v>0</v>
      </c>
      <c r="P809" s="7">
        <f t="shared" si="304"/>
        <v>0</v>
      </c>
      <c r="Q809" s="6">
        <f t="shared" si="306"/>
        <v>0</v>
      </c>
      <c r="R809" s="7">
        <f t="shared" si="307"/>
        <v>0</v>
      </c>
      <c r="S809" s="2">
        <f t="shared" si="293"/>
        <v>0</v>
      </c>
      <c r="T809" s="80">
        <f t="shared" si="294"/>
        <v>0</v>
      </c>
      <c r="U809" s="79">
        <f t="shared" si="295"/>
        <v>0</v>
      </c>
      <c r="V809" s="80">
        <f t="shared" si="296"/>
        <v>0</v>
      </c>
      <c r="W809" s="80">
        <f t="shared" si="297"/>
        <v>0</v>
      </c>
      <c r="X809">
        <f t="shared" si="308"/>
        <v>0</v>
      </c>
      <c r="Y809" s="35">
        <f t="shared" si="298"/>
        <v>0</v>
      </c>
      <c r="Z809" s="35">
        <f t="shared" si="309"/>
        <v>0</v>
      </c>
      <c r="AA809" s="42">
        <f t="shared" si="310"/>
        <v>0</v>
      </c>
      <c r="AB809" s="42">
        <f t="shared" si="311"/>
        <v>0</v>
      </c>
    </row>
    <row r="810" spans="2:28" x14ac:dyDescent="0.25">
      <c r="B810">
        <v>808</v>
      </c>
      <c r="C810" s="35">
        <f t="shared" si="305"/>
        <v>0</v>
      </c>
      <c r="D810" s="46">
        <f>IF(AB809&gt;0,ROUND(PMT(EvalSheet!$F$92/12,EvalSheet!$F$96*12,-C810),5),0)</f>
        <v>0</v>
      </c>
      <c r="E810" s="6">
        <f t="shared" si="299"/>
        <v>0</v>
      </c>
      <c r="F810" s="2">
        <f t="shared" si="288"/>
        <v>0</v>
      </c>
      <c r="G810" s="80">
        <f t="shared" si="289"/>
        <v>0</v>
      </c>
      <c r="H810" s="79">
        <f t="shared" si="290"/>
        <v>0</v>
      </c>
      <c r="I810" s="80">
        <f t="shared" si="291"/>
        <v>0</v>
      </c>
      <c r="J810" s="80">
        <f t="shared" si="292"/>
        <v>0</v>
      </c>
      <c r="K810" s="6">
        <f t="shared" si="300"/>
        <v>0</v>
      </c>
      <c r="L810" s="7">
        <v>0</v>
      </c>
      <c r="M810" s="7">
        <f t="shared" si="301"/>
        <v>0</v>
      </c>
      <c r="N810" s="7">
        <f t="shared" si="302"/>
        <v>0</v>
      </c>
      <c r="O810" s="7">
        <f t="shared" si="303"/>
        <v>0</v>
      </c>
      <c r="P810" s="7">
        <f t="shared" si="304"/>
        <v>0</v>
      </c>
      <c r="Q810" s="6">
        <f t="shared" si="306"/>
        <v>0</v>
      </c>
      <c r="R810" s="7">
        <f t="shared" si="307"/>
        <v>0</v>
      </c>
      <c r="S810" s="2">
        <f t="shared" si="293"/>
        <v>0</v>
      </c>
      <c r="T810" s="80">
        <f t="shared" si="294"/>
        <v>0</v>
      </c>
      <c r="U810" s="79">
        <f t="shared" si="295"/>
        <v>0</v>
      </c>
      <c r="V810" s="80">
        <f t="shared" si="296"/>
        <v>0</v>
      </c>
      <c r="W810" s="80">
        <f t="shared" si="297"/>
        <v>0</v>
      </c>
      <c r="X810">
        <f t="shared" si="308"/>
        <v>0</v>
      </c>
      <c r="Y810" s="35">
        <f t="shared" si="298"/>
        <v>0</v>
      </c>
      <c r="Z810" s="35">
        <f t="shared" si="309"/>
        <v>0</v>
      </c>
      <c r="AA810" s="42">
        <f t="shared" si="310"/>
        <v>0</v>
      </c>
      <c r="AB810" s="42">
        <f t="shared" si="311"/>
        <v>0</v>
      </c>
    </row>
    <row r="811" spans="2:28" x14ac:dyDescent="0.25">
      <c r="B811">
        <v>809</v>
      </c>
      <c r="C811" s="35">
        <f t="shared" si="305"/>
        <v>0</v>
      </c>
      <c r="D811" s="46">
        <f>IF(AB810&gt;0,ROUND(PMT(EvalSheet!$F$92/12,EvalSheet!$F$96*12,-C811),5),0)</f>
        <v>0</v>
      </c>
      <c r="E811" s="6">
        <f t="shared" si="299"/>
        <v>0</v>
      </c>
      <c r="F811" s="2">
        <f t="shared" si="288"/>
        <v>0</v>
      </c>
      <c r="G811" s="80">
        <f t="shared" si="289"/>
        <v>0</v>
      </c>
      <c r="H811" s="79">
        <f t="shared" si="290"/>
        <v>0</v>
      </c>
      <c r="I811" s="80">
        <f t="shared" si="291"/>
        <v>0</v>
      </c>
      <c r="J811" s="80">
        <f t="shared" si="292"/>
        <v>0</v>
      </c>
      <c r="K811" s="6">
        <f t="shared" si="300"/>
        <v>0</v>
      </c>
      <c r="L811" s="7">
        <v>0</v>
      </c>
      <c r="M811" s="7">
        <f t="shared" si="301"/>
        <v>0</v>
      </c>
      <c r="N811" s="7">
        <f t="shared" si="302"/>
        <v>0</v>
      </c>
      <c r="O811" s="7">
        <f t="shared" si="303"/>
        <v>0</v>
      </c>
      <c r="P811" s="7">
        <f t="shared" si="304"/>
        <v>0</v>
      </c>
      <c r="Q811" s="6">
        <f t="shared" si="306"/>
        <v>0</v>
      </c>
      <c r="R811" s="7">
        <f t="shared" si="307"/>
        <v>0</v>
      </c>
      <c r="S811" s="2">
        <f t="shared" si="293"/>
        <v>0</v>
      </c>
      <c r="T811" s="80">
        <f t="shared" si="294"/>
        <v>0</v>
      </c>
      <c r="U811" s="79">
        <f t="shared" si="295"/>
        <v>0</v>
      </c>
      <c r="V811" s="80">
        <f t="shared" si="296"/>
        <v>0</v>
      </c>
      <c r="W811" s="80">
        <f t="shared" si="297"/>
        <v>0</v>
      </c>
      <c r="X811">
        <f t="shared" si="308"/>
        <v>0</v>
      </c>
      <c r="Y811" s="35">
        <f t="shared" si="298"/>
        <v>0</v>
      </c>
      <c r="Z811" s="35">
        <f t="shared" si="309"/>
        <v>0</v>
      </c>
      <c r="AA811" s="42">
        <f t="shared" si="310"/>
        <v>0</v>
      </c>
      <c r="AB811" s="42">
        <f t="shared" si="311"/>
        <v>0</v>
      </c>
    </row>
    <row r="812" spans="2:28" x14ac:dyDescent="0.25">
      <c r="B812">
        <v>810</v>
      </c>
      <c r="C812" s="35">
        <f t="shared" si="305"/>
        <v>0</v>
      </c>
      <c r="D812" s="46">
        <f>IF(AB811&gt;0,ROUND(PMT(EvalSheet!$F$92/12,EvalSheet!$F$96*12,-C812),5),0)</f>
        <v>0</v>
      </c>
      <c r="E812" s="6">
        <f t="shared" si="299"/>
        <v>0</v>
      </c>
      <c r="F812" s="2">
        <f t="shared" si="288"/>
        <v>0</v>
      </c>
      <c r="G812" s="80">
        <f t="shared" si="289"/>
        <v>0</v>
      </c>
      <c r="H812" s="79">
        <f t="shared" si="290"/>
        <v>0</v>
      </c>
      <c r="I812" s="80">
        <f t="shared" si="291"/>
        <v>0</v>
      </c>
      <c r="J812" s="80">
        <f t="shared" si="292"/>
        <v>0</v>
      </c>
      <c r="K812" s="6">
        <f t="shared" si="300"/>
        <v>0</v>
      </c>
      <c r="L812" s="7">
        <v>0</v>
      </c>
      <c r="M812" s="7">
        <f t="shared" si="301"/>
        <v>0</v>
      </c>
      <c r="N812" s="7">
        <f t="shared" si="302"/>
        <v>0</v>
      </c>
      <c r="O812" s="7">
        <f t="shared" si="303"/>
        <v>0</v>
      </c>
      <c r="P812" s="7">
        <f t="shared" si="304"/>
        <v>0</v>
      </c>
      <c r="Q812" s="6">
        <f t="shared" si="306"/>
        <v>0</v>
      </c>
      <c r="R812" s="7">
        <f t="shared" si="307"/>
        <v>0</v>
      </c>
      <c r="S812" s="2">
        <f t="shared" si="293"/>
        <v>0</v>
      </c>
      <c r="T812" s="80">
        <f t="shared" si="294"/>
        <v>0</v>
      </c>
      <c r="U812" s="79">
        <f t="shared" si="295"/>
        <v>0</v>
      </c>
      <c r="V812" s="80">
        <f t="shared" si="296"/>
        <v>0</v>
      </c>
      <c r="W812" s="80">
        <f t="shared" si="297"/>
        <v>0</v>
      </c>
      <c r="X812">
        <f t="shared" si="308"/>
        <v>0</v>
      </c>
      <c r="Y812" s="35">
        <f t="shared" si="298"/>
        <v>0</v>
      </c>
      <c r="Z812" s="35">
        <f t="shared" si="309"/>
        <v>0</v>
      </c>
      <c r="AA812" s="42">
        <f t="shared" si="310"/>
        <v>0</v>
      </c>
      <c r="AB812" s="42">
        <f t="shared" si="311"/>
        <v>0</v>
      </c>
    </row>
    <row r="813" spans="2:28" x14ac:dyDescent="0.25">
      <c r="B813">
        <v>811</v>
      </c>
      <c r="C813" s="35">
        <f t="shared" si="305"/>
        <v>0</v>
      </c>
      <c r="D813" s="46">
        <f>IF(AB812&gt;0,ROUND(PMT(EvalSheet!$F$92/12,EvalSheet!$F$96*12,-C813),5),0)</f>
        <v>0</v>
      </c>
      <c r="E813" s="6">
        <f t="shared" si="299"/>
        <v>0</v>
      </c>
      <c r="F813" s="2">
        <f t="shared" si="288"/>
        <v>0</v>
      </c>
      <c r="G813" s="80">
        <f t="shared" si="289"/>
        <v>0</v>
      </c>
      <c r="H813" s="79">
        <f t="shared" si="290"/>
        <v>0</v>
      </c>
      <c r="I813" s="80">
        <f t="shared" si="291"/>
        <v>0</v>
      </c>
      <c r="J813" s="80">
        <f t="shared" si="292"/>
        <v>0</v>
      </c>
      <c r="K813" s="6">
        <f t="shared" si="300"/>
        <v>0</v>
      </c>
      <c r="L813" s="7">
        <v>0</v>
      </c>
      <c r="M813" s="7">
        <f t="shared" si="301"/>
        <v>0</v>
      </c>
      <c r="N813" s="7">
        <f t="shared" si="302"/>
        <v>0</v>
      </c>
      <c r="O813" s="7">
        <f t="shared" si="303"/>
        <v>0</v>
      </c>
      <c r="P813" s="7">
        <f t="shared" si="304"/>
        <v>0</v>
      </c>
      <c r="Q813" s="6">
        <f t="shared" si="306"/>
        <v>0</v>
      </c>
      <c r="R813" s="7">
        <f t="shared" si="307"/>
        <v>0</v>
      </c>
      <c r="S813" s="2">
        <f t="shared" si="293"/>
        <v>0</v>
      </c>
      <c r="T813" s="80">
        <f t="shared" si="294"/>
        <v>0</v>
      </c>
      <c r="U813" s="79">
        <f t="shared" si="295"/>
        <v>0</v>
      </c>
      <c r="V813" s="80">
        <f t="shared" si="296"/>
        <v>0</v>
      </c>
      <c r="W813" s="80">
        <f t="shared" si="297"/>
        <v>0</v>
      </c>
      <c r="X813">
        <f t="shared" si="308"/>
        <v>0</v>
      </c>
      <c r="Y813" s="35">
        <f t="shared" si="298"/>
        <v>0</v>
      </c>
      <c r="Z813" s="35">
        <f t="shared" si="309"/>
        <v>0</v>
      </c>
      <c r="AA813" s="42">
        <f t="shared" si="310"/>
        <v>0</v>
      </c>
      <c r="AB813" s="42">
        <f t="shared" si="311"/>
        <v>0</v>
      </c>
    </row>
    <row r="814" spans="2:28" x14ac:dyDescent="0.25">
      <c r="B814">
        <v>812</v>
      </c>
      <c r="C814" s="35">
        <f t="shared" si="305"/>
        <v>0</v>
      </c>
      <c r="D814" s="46">
        <f>IF(AB813&gt;0,ROUND(PMT(EvalSheet!$F$92/12,EvalSheet!$F$96*12,-C814),5),0)</f>
        <v>0</v>
      </c>
      <c r="E814" s="6">
        <f t="shared" si="299"/>
        <v>0</v>
      </c>
      <c r="F814" s="2">
        <f t="shared" si="288"/>
        <v>0</v>
      </c>
      <c r="G814" s="80">
        <f t="shared" si="289"/>
        <v>0</v>
      </c>
      <c r="H814" s="79">
        <f t="shared" si="290"/>
        <v>0</v>
      </c>
      <c r="I814" s="80">
        <f t="shared" si="291"/>
        <v>0</v>
      </c>
      <c r="J814" s="80">
        <f t="shared" si="292"/>
        <v>0</v>
      </c>
      <c r="K814" s="6">
        <f t="shared" si="300"/>
        <v>0</v>
      </c>
      <c r="L814" s="7">
        <v>0</v>
      </c>
      <c r="M814" s="7">
        <f t="shared" si="301"/>
        <v>0</v>
      </c>
      <c r="N814" s="7">
        <f t="shared" si="302"/>
        <v>0</v>
      </c>
      <c r="O814" s="7">
        <f t="shared" si="303"/>
        <v>0</v>
      </c>
      <c r="P814" s="7">
        <f t="shared" si="304"/>
        <v>0</v>
      </c>
      <c r="Q814" s="6">
        <f t="shared" si="306"/>
        <v>0</v>
      </c>
      <c r="R814" s="7">
        <f t="shared" si="307"/>
        <v>0</v>
      </c>
      <c r="S814" s="2">
        <f t="shared" si="293"/>
        <v>0</v>
      </c>
      <c r="T814" s="80">
        <f t="shared" si="294"/>
        <v>0</v>
      </c>
      <c r="U814" s="79">
        <f t="shared" si="295"/>
        <v>0</v>
      </c>
      <c r="V814" s="80">
        <f t="shared" si="296"/>
        <v>0</v>
      </c>
      <c r="W814" s="80">
        <f t="shared" si="297"/>
        <v>0</v>
      </c>
      <c r="X814">
        <f t="shared" si="308"/>
        <v>0</v>
      </c>
      <c r="Y814" s="35">
        <f t="shared" si="298"/>
        <v>0</v>
      </c>
      <c r="Z814" s="35">
        <f t="shared" si="309"/>
        <v>0</v>
      </c>
      <c r="AA814" s="42">
        <f t="shared" si="310"/>
        <v>0</v>
      </c>
      <c r="AB814" s="42">
        <f t="shared" si="311"/>
        <v>0</v>
      </c>
    </row>
    <row r="815" spans="2:28" x14ac:dyDescent="0.25">
      <c r="B815">
        <v>813</v>
      </c>
      <c r="C815" s="35">
        <f t="shared" si="305"/>
        <v>0</v>
      </c>
      <c r="D815" s="46">
        <f>IF(AB814&gt;0,ROUND(PMT(EvalSheet!$F$92/12,EvalSheet!$F$96*12,-C815),5),0)</f>
        <v>0</v>
      </c>
      <c r="E815" s="6">
        <f t="shared" si="299"/>
        <v>0</v>
      </c>
      <c r="F815" s="2">
        <f t="shared" si="288"/>
        <v>0</v>
      </c>
      <c r="G815" s="80">
        <f t="shared" si="289"/>
        <v>0</v>
      </c>
      <c r="H815" s="79">
        <f t="shared" si="290"/>
        <v>0</v>
      </c>
      <c r="I815" s="80">
        <f t="shared" si="291"/>
        <v>0</v>
      </c>
      <c r="J815" s="80">
        <f t="shared" si="292"/>
        <v>0</v>
      </c>
      <c r="K815" s="6">
        <f t="shared" si="300"/>
        <v>0</v>
      </c>
      <c r="L815" s="7">
        <v>0</v>
      </c>
      <c r="M815" s="7">
        <f t="shared" si="301"/>
        <v>0</v>
      </c>
      <c r="N815" s="7">
        <f t="shared" si="302"/>
        <v>0</v>
      </c>
      <c r="O815" s="7">
        <f t="shared" si="303"/>
        <v>0</v>
      </c>
      <c r="P815" s="7">
        <f t="shared" si="304"/>
        <v>0</v>
      </c>
      <c r="Q815" s="6">
        <f t="shared" si="306"/>
        <v>0</v>
      </c>
      <c r="R815" s="7">
        <f t="shared" si="307"/>
        <v>0</v>
      </c>
      <c r="S815" s="2">
        <f t="shared" si="293"/>
        <v>0</v>
      </c>
      <c r="T815" s="80">
        <f t="shared" si="294"/>
        <v>0</v>
      </c>
      <c r="U815" s="79">
        <f t="shared" si="295"/>
        <v>0</v>
      </c>
      <c r="V815" s="80">
        <f t="shared" si="296"/>
        <v>0</v>
      </c>
      <c r="W815" s="80">
        <f t="shared" si="297"/>
        <v>0</v>
      </c>
      <c r="X815">
        <f t="shared" si="308"/>
        <v>0</v>
      </c>
      <c r="Y815" s="35">
        <f t="shared" si="298"/>
        <v>0</v>
      </c>
      <c r="Z815" s="35">
        <f t="shared" si="309"/>
        <v>0</v>
      </c>
      <c r="AA815" s="42">
        <f t="shared" si="310"/>
        <v>0</v>
      </c>
      <c r="AB815" s="42">
        <f t="shared" si="311"/>
        <v>0</v>
      </c>
    </row>
    <row r="816" spans="2:28" x14ac:dyDescent="0.25">
      <c r="B816">
        <v>814</v>
      </c>
      <c r="C816" s="35">
        <f t="shared" si="305"/>
        <v>0</v>
      </c>
      <c r="D816" s="46">
        <f>IF(AB815&gt;0,ROUND(PMT(EvalSheet!$F$92/12,EvalSheet!$F$96*12,-C816),5),0)</f>
        <v>0</v>
      </c>
      <c r="E816" s="6">
        <f t="shared" si="299"/>
        <v>0</v>
      </c>
      <c r="F816" s="2">
        <f t="shared" si="288"/>
        <v>0</v>
      </c>
      <c r="G816" s="80">
        <f t="shared" si="289"/>
        <v>0</v>
      </c>
      <c r="H816" s="79">
        <f t="shared" si="290"/>
        <v>0</v>
      </c>
      <c r="I816" s="80">
        <f t="shared" si="291"/>
        <v>0</v>
      </c>
      <c r="J816" s="80">
        <f t="shared" si="292"/>
        <v>0</v>
      </c>
      <c r="K816" s="6">
        <f t="shared" si="300"/>
        <v>0</v>
      </c>
      <c r="L816" s="7">
        <v>0</v>
      </c>
      <c r="M816" s="7">
        <f t="shared" si="301"/>
        <v>0</v>
      </c>
      <c r="N816" s="7">
        <f t="shared" si="302"/>
        <v>0</v>
      </c>
      <c r="O816" s="7">
        <f t="shared" si="303"/>
        <v>0</v>
      </c>
      <c r="P816" s="7">
        <f t="shared" si="304"/>
        <v>0</v>
      </c>
      <c r="Q816" s="6">
        <f t="shared" si="306"/>
        <v>0</v>
      </c>
      <c r="R816" s="7">
        <f t="shared" si="307"/>
        <v>0</v>
      </c>
      <c r="S816" s="2">
        <f t="shared" si="293"/>
        <v>0</v>
      </c>
      <c r="T816" s="80">
        <f t="shared" si="294"/>
        <v>0</v>
      </c>
      <c r="U816" s="79">
        <f t="shared" si="295"/>
        <v>0</v>
      </c>
      <c r="V816" s="80">
        <f t="shared" si="296"/>
        <v>0</v>
      </c>
      <c r="W816" s="80">
        <f t="shared" si="297"/>
        <v>0</v>
      </c>
      <c r="X816">
        <f t="shared" si="308"/>
        <v>0</v>
      </c>
      <c r="Y816" s="35">
        <f t="shared" si="298"/>
        <v>0</v>
      </c>
      <c r="Z816" s="35">
        <f t="shared" si="309"/>
        <v>0</v>
      </c>
      <c r="AA816" s="42">
        <f t="shared" si="310"/>
        <v>0</v>
      </c>
      <c r="AB816" s="42">
        <f t="shared" si="311"/>
        <v>0</v>
      </c>
    </row>
    <row r="817" spans="2:28" x14ac:dyDescent="0.25">
      <c r="B817">
        <v>815</v>
      </c>
      <c r="C817" s="35">
        <f t="shared" si="305"/>
        <v>0</v>
      </c>
      <c r="D817" s="46">
        <f>IF(AB816&gt;0,ROUND(PMT(EvalSheet!$F$92/12,EvalSheet!$F$96*12,-C817),5),0)</f>
        <v>0</v>
      </c>
      <c r="E817" s="6">
        <f t="shared" si="299"/>
        <v>0</v>
      </c>
      <c r="F817" s="2">
        <f t="shared" si="288"/>
        <v>0</v>
      </c>
      <c r="G817" s="80">
        <f t="shared" si="289"/>
        <v>0</v>
      </c>
      <c r="H817" s="79">
        <f t="shared" si="290"/>
        <v>0</v>
      </c>
      <c r="I817" s="80">
        <f t="shared" si="291"/>
        <v>0</v>
      </c>
      <c r="J817" s="80">
        <f t="shared" si="292"/>
        <v>0</v>
      </c>
      <c r="K817" s="6">
        <f t="shared" si="300"/>
        <v>0</v>
      </c>
      <c r="L817" s="7">
        <v>0</v>
      </c>
      <c r="M817" s="7">
        <f t="shared" si="301"/>
        <v>0</v>
      </c>
      <c r="N817" s="7">
        <f t="shared" si="302"/>
        <v>0</v>
      </c>
      <c r="O817" s="7">
        <f t="shared" si="303"/>
        <v>0</v>
      </c>
      <c r="P817" s="7">
        <f t="shared" si="304"/>
        <v>0</v>
      </c>
      <c r="Q817" s="6">
        <f t="shared" si="306"/>
        <v>0</v>
      </c>
      <c r="R817" s="7">
        <f t="shared" si="307"/>
        <v>0</v>
      </c>
      <c r="S817" s="2">
        <f t="shared" si="293"/>
        <v>0</v>
      </c>
      <c r="T817" s="80">
        <f t="shared" si="294"/>
        <v>0</v>
      </c>
      <c r="U817" s="79">
        <f t="shared" si="295"/>
        <v>0</v>
      </c>
      <c r="V817" s="80">
        <f t="shared" si="296"/>
        <v>0</v>
      </c>
      <c r="W817" s="80">
        <f t="shared" si="297"/>
        <v>0</v>
      </c>
      <c r="X817">
        <f t="shared" si="308"/>
        <v>0</v>
      </c>
      <c r="Y817" s="35">
        <f t="shared" si="298"/>
        <v>0</v>
      </c>
      <c r="Z817" s="35">
        <f t="shared" si="309"/>
        <v>0</v>
      </c>
      <c r="AA817" s="42">
        <f t="shared" si="310"/>
        <v>0</v>
      </c>
      <c r="AB817" s="42">
        <f t="shared" si="311"/>
        <v>0</v>
      </c>
    </row>
    <row r="818" spans="2:28" x14ac:dyDescent="0.25">
      <c r="B818">
        <v>816</v>
      </c>
      <c r="C818" s="35">
        <f t="shared" si="305"/>
        <v>0</v>
      </c>
      <c r="D818" s="46">
        <f>IF(AB817&gt;0,ROUND(PMT(EvalSheet!$F$92/12,EvalSheet!$F$96*12,-C818),5),0)</f>
        <v>0</v>
      </c>
      <c r="E818" s="6">
        <f t="shared" si="299"/>
        <v>0</v>
      </c>
      <c r="F818" s="2">
        <f t="shared" si="288"/>
        <v>0</v>
      </c>
      <c r="G818" s="80">
        <f t="shared" si="289"/>
        <v>0</v>
      </c>
      <c r="H818" s="79">
        <f t="shared" si="290"/>
        <v>0</v>
      </c>
      <c r="I818" s="80">
        <f t="shared" si="291"/>
        <v>0</v>
      </c>
      <c r="J818" s="80">
        <f t="shared" si="292"/>
        <v>0</v>
      </c>
      <c r="K818" s="6">
        <f t="shared" si="300"/>
        <v>0</v>
      </c>
      <c r="L818" s="7">
        <v>0</v>
      </c>
      <c r="M818" s="7">
        <f t="shared" si="301"/>
        <v>0</v>
      </c>
      <c r="N818" s="7">
        <f t="shared" si="302"/>
        <v>0</v>
      </c>
      <c r="O818" s="7">
        <f t="shared" si="303"/>
        <v>0</v>
      </c>
      <c r="P818" s="7">
        <f t="shared" si="304"/>
        <v>0</v>
      </c>
      <c r="Q818" s="6">
        <f t="shared" si="306"/>
        <v>0</v>
      </c>
      <c r="R818" s="7">
        <f t="shared" si="307"/>
        <v>0</v>
      </c>
      <c r="S818" s="2">
        <f t="shared" si="293"/>
        <v>0</v>
      </c>
      <c r="T818" s="80">
        <f t="shared" si="294"/>
        <v>0</v>
      </c>
      <c r="U818" s="79">
        <f t="shared" si="295"/>
        <v>0</v>
      </c>
      <c r="V818" s="80">
        <f t="shared" si="296"/>
        <v>0</v>
      </c>
      <c r="W818" s="80">
        <f t="shared" si="297"/>
        <v>0</v>
      </c>
      <c r="X818">
        <f t="shared" si="308"/>
        <v>0</v>
      </c>
      <c r="Y818" s="35">
        <f t="shared" si="298"/>
        <v>0</v>
      </c>
      <c r="Z818" s="35">
        <f t="shared" si="309"/>
        <v>0</v>
      </c>
      <c r="AA818" s="42">
        <f t="shared" si="310"/>
        <v>0</v>
      </c>
      <c r="AB818" s="42">
        <f t="shared" si="311"/>
        <v>0</v>
      </c>
    </row>
    <row r="819" spans="2:28" x14ac:dyDescent="0.25">
      <c r="B819">
        <v>817</v>
      </c>
      <c r="C819" s="35">
        <f t="shared" si="305"/>
        <v>0</v>
      </c>
      <c r="D819" s="46">
        <f>IF(AB818&gt;0,ROUND(PMT(EvalSheet!$F$92/12,EvalSheet!$F$96*12,-C819),5),0)</f>
        <v>0</v>
      </c>
      <c r="E819" s="6">
        <f t="shared" si="299"/>
        <v>0</v>
      </c>
      <c r="F819" s="2">
        <f t="shared" si="288"/>
        <v>0</v>
      </c>
      <c r="G819" s="80">
        <f t="shared" si="289"/>
        <v>0</v>
      </c>
      <c r="H819" s="79">
        <f t="shared" si="290"/>
        <v>0</v>
      </c>
      <c r="I819" s="80">
        <f t="shared" si="291"/>
        <v>0</v>
      </c>
      <c r="J819" s="80">
        <f t="shared" si="292"/>
        <v>0</v>
      </c>
      <c r="K819" s="6">
        <f t="shared" si="300"/>
        <v>0</v>
      </c>
      <c r="L819" s="7">
        <v>0</v>
      </c>
      <c r="M819" s="7">
        <f t="shared" si="301"/>
        <v>0</v>
      </c>
      <c r="N819" s="7">
        <f t="shared" si="302"/>
        <v>0</v>
      </c>
      <c r="O819" s="7">
        <f t="shared" si="303"/>
        <v>0</v>
      </c>
      <c r="P819" s="7">
        <f t="shared" si="304"/>
        <v>0</v>
      </c>
      <c r="Q819" s="6">
        <f t="shared" si="306"/>
        <v>0</v>
      </c>
      <c r="R819" s="7">
        <f t="shared" si="307"/>
        <v>0</v>
      </c>
      <c r="S819" s="2">
        <f t="shared" si="293"/>
        <v>0</v>
      </c>
      <c r="T819" s="80">
        <f t="shared" si="294"/>
        <v>0</v>
      </c>
      <c r="U819" s="79">
        <f t="shared" si="295"/>
        <v>0</v>
      </c>
      <c r="V819" s="80">
        <f t="shared" si="296"/>
        <v>0</v>
      </c>
      <c r="W819" s="80">
        <f t="shared" si="297"/>
        <v>0</v>
      </c>
      <c r="X819">
        <f t="shared" si="308"/>
        <v>0</v>
      </c>
      <c r="Y819" s="35">
        <f t="shared" si="298"/>
        <v>0</v>
      </c>
      <c r="Z819" s="35">
        <f t="shared" si="309"/>
        <v>0</v>
      </c>
      <c r="AA819" s="42">
        <f t="shared" si="310"/>
        <v>0</v>
      </c>
      <c r="AB819" s="42">
        <f t="shared" si="311"/>
        <v>0</v>
      </c>
    </row>
    <row r="820" spans="2:28" x14ac:dyDescent="0.25">
      <c r="B820">
        <v>818</v>
      </c>
      <c r="C820" s="35">
        <f t="shared" si="305"/>
        <v>0</v>
      </c>
      <c r="D820" s="46">
        <f>IF(AB819&gt;0,ROUND(PMT(EvalSheet!$F$92/12,EvalSheet!$F$96*12,-C820),5),0)</f>
        <v>0</v>
      </c>
      <c r="E820" s="6">
        <f t="shared" si="299"/>
        <v>0</v>
      </c>
      <c r="F820" s="2">
        <f t="shared" si="288"/>
        <v>0</v>
      </c>
      <c r="G820" s="80">
        <f t="shared" si="289"/>
        <v>0</v>
      </c>
      <c r="H820" s="79">
        <f t="shared" si="290"/>
        <v>0</v>
      </c>
      <c r="I820" s="80">
        <f t="shared" si="291"/>
        <v>0</v>
      </c>
      <c r="J820" s="80">
        <f t="shared" si="292"/>
        <v>0</v>
      </c>
      <c r="K820" s="6">
        <f t="shared" si="300"/>
        <v>0</v>
      </c>
      <c r="L820" s="7">
        <v>0</v>
      </c>
      <c r="M820" s="7">
        <f t="shared" si="301"/>
        <v>0</v>
      </c>
      <c r="N820" s="7">
        <f t="shared" si="302"/>
        <v>0</v>
      </c>
      <c r="O820" s="7">
        <f t="shared" si="303"/>
        <v>0</v>
      </c>
      <c r="P820" s="7">
        <f t="shared" si="304"/>
        <v>0</v>
      </c>
      <c r="Q820" s="6">
        <f t="shared" si="306"/>
        <v>0</v>
      </c>
      <c r="R820" s="7">
        <f t="shared" si="307"/>
        <v>0</v>
      </c>
      <c r="S820" s="2">
        <f t="shared" si="293"/>
        <v>0</v>
      </c>
      <c r="T820" s="80">
        <f t="shared" si="294"/>
        <v>0</v>
      </c>
      <c r="U820" s="79">
        <f t="shared" si="295"/>
        <v>0</v>
      </c>
      <c r="V820" s="80">
        <f t="shared" si="296"/>
        <v>0</v>
      </c>
      <c r="W820" s="80">
        <f t="shared" si="297"/>
        <v>0</v>
      </c>
      <c r="X820">
        <f t="shared" si="308"/>
        <v>0</v>
      </c>
      <c r="Y820" s="35">
        <f t="shared" si="298"/>
        <v>0</v>
      </c>
      <c r="Z820" s="35">
        <f t="shared" si="309"/>
        <v>0</v>
      </c>
      <c r="AA820" s="42">
        <f t="shared" si="310"/>
        <v>0</v>
      </c>
      <c r="AB820" s="42">
        <f t="shared" si="311"/>
        <v>0</v>
      </c>
    </row>
    <row r="821" spans="2:28" x14ac:dyDescent="0.25">
      <c r="B821">
        <v>819</v>
      </c>
      <c r="C821" s="35">
        <f t="shared" si="305"/>
        <v>0</v>
      </c>
      <c r="D821" s="46">
        <f>IF(AB820&gt;0,ROUND(PMT(EvalSheet!$F$92/12,EvalSheet!$F$96*12,-C821),5),0)</f>
        <v>0</v>
      </c>
      <c r="E821" s="6">
        <f t="shared" si="299"/>
        <v>0</v>
      </c>
      <c r="F821" s="2">
        <f t="shared" si="288"/>
        <v>0</v>
      </c>
      <c r="G821" s="80">
        <f t="shared" si="289"/>
        <v>0</v>
      </c>
      <c r="H821" s="79">
        <f t="shared" si="290"/>
        <v>0</v>
      </c>
      <c r="I821" s="80">
        <f t="shared" si="291"/>
        <v>0</v>
      </c>
      <c r="J821" s="80">
        <f t="shared" si="292"/>
        <v>0</v>
      </c>
      <c r="K821" s="6">
        <f t="shared" si="300"/>
        <v>0</v>
      </c>
      <c r="L821" s="7">
        <v>0</v>
      </c>
      <c r="M821" s="7">
        <f t="shared" si="301"/>
        <v>0</v>
      </c>
      <c r="N821" s="7">
        <f t="shared" si="302"/>
        <v>0</v>
      </c>
      <c r="O821" s="7">
        <f t="shared" si="303"/>
        <v>0</v>
      </c>
      <c r="P821" s="7">
        <f t="shared" si="304"/>
        <v>0</v>
      </c>
      <c r="Q821" s="6">
        <f t="shared" si="306"/>
        <v>0</v>
      </c>
      <c r="R821" s="7">
        <f t="shared" si="307"/>
        <v>0</v>
      </c>
      <c r="S821" s="2">
        <f t="shared" si="293"/>
        <v>0</v>
      </c>
      <c r="T821" s="80">
        <f t="shared" si="294"/>
        <v>0</v>
      </c>
      <c r="U821" s="79">
        <f t="shared" si="295"/>
        <v>0</v>
      </c>
      <c r="V821" s="80">
        <f t="shared" si="296"/>
        <v>0</v>
      </c>
      <c r="W821" s="80">
        <f t="shared" si="297"/>
        <v>0</v>
      </c>
      <c r="X821">
        <f t="shared" si="308"/>
        <v>0</v>
      </c>
      <c r="Y821" s="35">
        <f t="shared" si="298"/>
        <v>0</v>
      </c>
      <c r="Z821" s="35">
        <f t="shared" si="309"/>
        <v>0</v>
      </c>
      <c r="AA821" s="42">
        <f t="shared" si="310"/>
        <v>0</v>
      </c>
      <c r="AB821" s="42">
        <f t="shared" si="311"/>
        <v>0</v>
      </c>
    </row>
    <row r="822" spans="2:28" x14ac:dyDescent="0.25">
      <c r="B822">
        <v>820</v>
      </c>
      <c r="C822" s="35">
        <f t="shared" si="305"/>
        <v>0</v>
      </c>
      <c r="D822" s="46">
        <f>IF(AB821&gt;0,ROUND(PMT(EvalSheet!$F$92/12,EvalSheet!$F$96*12,-C822),5),0)</f>
        <v>0</v>
      </c>
      <c r="E822" s="6">
        <f t="shared" si="299"/>
        <v>0</v>
      </c>
      <c r="F822" s="2">
        <f t="shared" si="288"/>
        <v>0</v>
      </c>
      <c r="G822" s="80">
        <f t="shared" si="289"/>
        <v>0</v>
      </c>
      <c r="H822" s="79">
        <f t="shared" si="290"/>
        <v>0</v>
      </c>
      <c r="I822" s="80">
        <f t="shared" si="291"/>
        <v>0</v>
      </c>
      <c r="J822" s="80">
        <f t="shared" si="292"/>
        <v>0</v>
      </c>
      <c r="K822" s="6">
        <f t="shared" si="300"/>
        <v>0</v>
      </c>
      <c r="L822" s="7">
        <v>0</v>
      </c>
      <c r="M822" s="7">
        <f t="shared" si="301"/>
        <v>0</v>
      </c>
      <c r="N822" s="7">
        <f t="shared" si="302"/>
        <v>0</v>
      </c>
      <c r="O822" s="7">
        <f t="shared" si="303"/>
        <v>0</v>
      </c>
      <c r="P822" s="7">
        <f t="shared" si="304"/>
        <v>0</v>
      </c>
      <c r="Q822" s="6">
        <f t="shared" si="306"/>
        <v>0</v>
      </c>
      <c r="R822" s="7">
        <f t="shared" si="307"/>
        <v>0</v>
      </c>
      <c r="S822" s="2">
        <f t="shared" si="293"/>
        <v>0</v>
      </c>
      <c r="T822" s="80">
        <f t="shared" si="294"/>
        <v>0</v>
      </c>
      <c r="U822" s="79">
        <f t="shared" si="295"/>
        <v>0</v>
      </c>
      <c r="V822" s="80">
        <f t="shared" si="296"/>
        <v>0</v>
      </c>
      <c r="W822" s="80">
        <f t="shared" si="297"/>
        <v>0</v>
      </c>
      <c r="X822">
        <f t="shared" si="308"/>
        <v>0</v>
      </c>
      <c r="Y822" s="35">
        <f t="shared" si="298"/>
        <v>0</v>
      </c>
      <c r="Z822" s="35">
        <f t="shared" si="309"/>
        <v>0</v>
      </c>
      <c r="AA822" s="42">
        <f t="shared" si="310"/>
        <v>0</v>
      </c>
      <c r="AB822" s="42">
        <f t="shared" si="311"/>
        <v>0</v>
      </c>
    </row>
    <row r="823" spans="2:28" x14ac:dyDescent="0.25">
      <c r="B823">
        <v>821</v>
      </c>
      <c r="C823" s="35">
        <f t="shared" si="305"/>
        <v>0</v>
      </c>
      <c r="D823" s="46">
        <f>IF(AB822&gt;0,ROUND(PMT(EvalSheet!$F$92/12,EvalSheet!$F$96*12,-C823),5),0)</f>
        <v>0</v>
      </c>
      <c r="E823" s="6">
        <f t="shared" si="299"/>
        <v>0</v>
      </c>
      <c r="F823" s="2">
        <f t="shared" si="288"/>
        <v>0</v>
      </c>
      <c r="G823" s="80">
        <f t="shared" si="289"/>
        <v>0</v>
      </c>
      <c r="H823" s="79">
        <f t="shared" si="290"/>
        <v>0</v>
      </c>
      <c r="I823" s="80">
        <f t="shared" si="291"/>
        <v>0</v>
      </c>
      <c r="J823" s="80">
        <f t="shared" si="292"/>
        <v>0</v>
      </c>
      <c r="K823" s="6">
        <f t="shared" si="300"/>
        <v>0</v>
      </c>
      <c r="L823" s="7">
        <v>0</v>
      </c>
      <c r="M823" s="7">
        <f t="shared" si="301"/>
        <v>0</v>
      </c>
      <c r="N823" s="7">
        <f t="shared" si="302"/>
        <v>0</v>
      </c>
      <c r="O823" s="7">
        <f t="shared" si="303"/>
        <v>0</v>
      </c>
      <c r="P823" s="7">
        <f t="shared" si="304"/>
        <v>0</v>
      </c>
      <c r="Q823" s="6">
        <f t="shared" si="306"/>
        <v>0</v>
      </c>
      <c r="R823" s="7">
        <f t="shared" si="307"/>
        <v>0</v>
      </c>
      <c r="S823" s="2">
        <f t="shared" si="293"/>
        <v>0</v>
      </c>
      <c r="T823" s="80">
        <f t="shared" si="294"/>
        <v>0</v>
      </c>
      <c r="U823" s="79">
        <f t="shared" si="295"/>
        <v>0</v>
      </c>
      <c r="V823" s="80">
        <f t="shared" si="296"/>
        <v>0</v>
      </c>
      <c r="W823" s="80">
        <f t="shared" si="297"/>
        <v>0</v>
      </c>
      <c r="X823">
        <f t="shared" si="308"/>
        <v>0</v>
      </c>
      <c r="Y823" s="35">
        <f t="shared" si="298"/>
        <v>0</v>
      </c>
      <c r="Z823" s="35">
        <f t="shared" si="309"/>
        <v>0</v>
      </c>
      <c r="AA823" s="42">
        <f t="shared" si="310"/>
        <v>0</v>
      </c>
      <c r="AB823" s="42">
        <f t="shared" si="311"/>
        <v>0</v>
      </c>
    </row>
    <row r="824" spans="2:28" x14ac:dyDescent="0.25">
      <c r="B824">
        <v>822</v>
      </c>
      <c r="C824" s="35">
        <f t="shared" si="305"/>
        <v>0</v>
      </c>
      <c r="D824" s="46">
        <f>IF(AB823&gt;0,ROUND(PMT(EvalSheet!$F$92/12,EvalSheet!$F$96*12,-C824),5),0)</f>
        <v>0</v>
      </c>
      <c r="E824" s="6">
        <f t="shared" si="299"/>
        <v>0</v>
      </c>
      <c r="F824" s="2">
        <f t="shared" si="288"/>
        <v>0</v>
      </c>
      <c r="G824" s="80">
        <f t="shared" si="289"/>
        <v>0</v>
      </c>
      <c r="H824" s="79">
        <f t="shared" si="290"/>
        <v>0</v>
      </c>
      <c r="I824" s="80">
        <f t="shared" si="291"/>
        <v>0</v>
      </c>
      <c r="J824" s="80">
        <f t="shared" si="292"/>
        <v>0</v>
      </c>
      <c r="K824" s="6">
        <f t="shared" si="300"/>
        <v>0</v>
      </c>
      <c r="L824" s="7">
        <v>0</v>
      </c>
      <c r="M824" s="7">
        <f t="shared" si="301"/>
        <v>0</v>
      </c>
      <c r="N824" s="7">
        <f t="shared" si="302"/>
        <v>0</v>
      </c>
      <c r="O824" s="7">
        <f t="shared" si="303"/>
        <v>0</v>
      </c>
      <c r="P824" s="7">
        <f t="shared" si="304"/>
        <v>0</v>
      </c>
      <c r="Q824" s="6">
        <f t="shared" si="306"/>
        <v>0</v>
      </c>
      <c r="R824" s="7">
        <f t="shared" si="307"/>
        <v>0</v>
      </c>
      <c r="S824" s="2">
        <f t="shared" si="293"/>
        <v>0</v>
      </c>
      <c r="T824" s="80">
        <f t="shared" si="294"/>
        <v>0</v>
      </c>
      <c r="U824" s="79">
        <f t="shared" si="295"/>
        <v>0</v>
      </c>
      <c r="V824" s="80">
        <f t="shared" si="296"/>
        <v>0</v>
      </c>
      <c r="W824" s="80">
        <f t="shared" si="297"/>
        <v>0</v>
      </c>
      <c r="X824">
        <f t="shared" si="308"/>
        <v>0</v>
      </c>
      <c r="Y824" s="35">
        <f t="shared" si="298"/>
        <v>0</v>
      </c>
      <c r="Z824" s="35">
        <f t="shared" si="309"/>
        <v>0</v>
      </c>
      <c r="AA824" s="42">
        <f t="shared" si="310"/>
        <v>0</v>
      </c>
      <c r="AB824" s="42">
        <f t="shared" si="311"/>
        <v>0</v>
      </c>
    </row>
    <row r="825" spans="2:28" x14ac:dyDescent="0.25">
      <c r="B825">
        <v>823</v>
      </c>
      <c r="C825" s="35">
        <f t="shared" si="305"/>
        <v>0</v>
      </c>
      <c r="D825" s="46">
        <f>IF(AB824&gt;0,ROUND(PMT(EvalSheet!$F$92/12,EvalSheet!$F$96*12,-C825),5),0)</f>
        <v>0</v>
      </c>
      <c r="E825" s="6">
        <f t="shared" si="299"/>
        <v>0</v>
      </c>
      <c r="F825" s="2">
        <f t="shared" si="288"/>
        <v>0</v>
      </c>
      <c r="G825" s="80">
        <f t="shared" si="289"/>
        <v>0</v>
      </c>
      <c r="H825" s="79">
        <f t="shared" si="290"/>
        <v>0</v>
      </c>
      <c r="I825" s="80">
        <f t="shared" si="291"/>
        <v>0</v>
      </c>
      <c r="J825" s="80">
        <f t="shared" si="292"/>
        <v>0</v>
      </c>
      <c r="K825" s="6">
        <f t="shared" si="300"/>
        <v>0</v>
      </c>
      <c r="L825" s="7">
        <v>0</v>
      </c>
      <c r="M825" s="7">
        <f t="shared" si="301"/>
        <v>0</v>
      </c>
      <c r="N825" s="7">
        <f t="shared" si="302"/>
        <v>0</v>
      </c>
      <c r="O825" s="7">
        <f t="shared" si="303"/>
        <v>0</v>
      </c>
      <c r="P825" s="7">
        <f t="shared" si="304"/>
        <v>0</v>
      </c>
      <c r="Q825" s="6">
        <f t="shared" si="306"/>
        <v>0</v>
      </c>
      <c r="R825" s="7">
        <f t="shared" si="307"/>
        <v>0</v>
      </c>
      <c r="S825" s="2">
        <f t="shared" si="293"/>
        <v>0</v>
      </c>
      <c r="T825" s="80">
        <f t="shared" si="294"/>
        <v>0</v>
      </c>
      <c r="U825" s="79">
        <f t="shared" si="295"/>
        <v>0</v>
      </c>
      <c r="V825" s="80">
        <f t="shared" si="296"/>
        <v>0</v>
      </c>
      <c r="W825" s="80">
        <f t="shared" si="297"/>
        <v>0</v>
      </c>
      <c r="X825">
        <f t="shared" si="308"/>
        <v>0</v>
      </c>
      <c r="Y825" s="35">
        <f t="shared" si="298"/>
        <v>0</v>
      </c>
      <c r="Z825" s="35">
        <f t="shared" si="309"/>
        <v>0</v>
      </c>
      <c r="AA825" s="42">
        <f t="shared" si="310"/>
        <v>0</v>
      </c>
      <c r="AB825" s="42">
        <f t="shared" si="311"/>
        <v>0</v>
      </c>
    </row>
    <row r="826" spans="2:28" x14ac:dyDescent="0.25">
      <c r="B826">
        <v>824</v>
      </c>
      <c r="C826" s="35">
        <f t="shared" si="305"/>
        <v>0</v>
      </c>
      <c r="D826" s="46">
        <f>IF(AB825&gt;0,ROUND(PMT(EvalSheet!$F$92/12,EvalSheet!$F$96*12,-C826),5),0)</f>
        <v>0</v>
      </c>
      <c r="E826" s="6">
        <f t="shared" si="299"/>
        <v>0</v>
      </c>
      <c r="F826" s="2">
        <f t="shared" si="288"/>
        <v>0</v>
      </c>
      <c r="G826" s="80">
        <f t="shared" si="289"/>
        <v>0</v>
      </c>
      <c r="H826" s="79">
        <f t="shared" si="290"/>
        <v>0</v>
      </c>
      <c r="I826" s="80">
        <f t="shared" si="291"/>
        <v>0</v>
      </c>
      <c r="J826" s="80">
        <f t="shared" si="292"/>
        <v>0</v>
      </c>
      <c r="K826" s="6">
        <f t="shared" si="300"/>
        <v>0</v>
      </c>
      <c r="L826" s="7">
        <v>0</v>
      </c>
      <c r="M826" s="7">
        <f t="shared" si="301"/>
        <v>0</v>
      </c>
      <c r="N826" s="7">
        <f t="shared" si="302"/>
        <v>0</v>
      </c>
      <c r="O826" s="7">
        <f t="shared" si="303"/>
        <v>0</v>
      </c>
      <c r="P826" s="7">
        <f t="shared" si="304"/>
        <v>0</v>
      </c>
      <c r="Q826" s="6">
        <f t="shared" si="306"/>
        <v>0</v>
      </c>
      <c r="R826" s="7">
        <f t="shared" si="307"/>
        <v>0</v>
      </c>
      <c r="S826" s="2">
        <f t="shared" si="293"/>
        <v>0</v>
      </c>
      <c r="T826" s="80">
        <f t="shared" si="294"/>
        <v>0</v>
      </c>
      <c r="U826" s="79">
        <f t="shared" si="295"/>
        <v>0</v>
      </c>
      <c r="V826" s="80">
        <f t="shared" si="296"/>
        <v>0</v>
      </c>
      <c r="W826" s="80">
        <f t="shared" si="297"/>
        <v>0</v>
      </c>
      <c r="X826">
        <f t="shared" si="308"/>
        <v>0</v>
      </c>
      <c r="Y826" s="35">
        <f t="shared" si="298"/>
        <v>0</v>
      </c>
      <c r="Z826" s="35">
        <f t="shared" si="309"/>
        <v>0</v>
      </c>
      <c r="AA826" s="42">
        <f t="shared" si="310"/>
        <v>0</v>
      </c>
      <c r="AB826" s="42">
        <f t="shared" si="311"/>
        <v>0</v>
      </c>
    </row>
    <row r="827" spans="2:28" x14ac:dyDescent="0.25">
      <c r="B827">
        <v>825</v>
      </c>
      <c r="C827" s="35">
        <f t="shared" si="305"/>
        <v>0</v>
      </c>
      <c r="D827" s="46">
        <f>IF(AB826&gt;0,ROUND(PMT(EvalSheet!$F$92/12,EvalSheet!$F$96*12,-C827),5),0)</f>
        <v>0</v>
      </c>
      <c r="E827" s="6">
        <f t="shared" si="299"/>
        <v>0</v>
      </c>
      <c r="F827" s="2">
        <f t="shared" si="288"/>
        <v>0</v>
      </c>
      <c r="G827" s="80">
        <f t="shared" si="289"/>
        <v>0</v>
      </c>
      <c r="H827" s="79">
        <f t="shared" si="290"/>
        <v>0</v>
      </c>
      <c r="I827" s="80">
        <f t="shared" si="291"/>
        <v>0</v>
      </c>
      <c r="J827" s="80">
        <f t="shared" si="292"/>
        <v>0</v>
      </c>
      <c r="K827" s="6">
        <f t="shared" si="300"/>
        <v>0</v>
      </c>
      <c r="L827" s="7">
        <v>0</v>
      </c>
      <c r="M827" s="7">
        <f t="shared" si="301"/>
        <v>0</v>
      </c>
      <c r="N827" s="7">
        <f t="shared" si="302"/>
        <v>0</v>
      </c>
      <c r="O827" s="7">
        <f t="shared" si="303"/>
        <v>0</v>
      </c>
      <c r="P827" s="7">
        <f t="shared" si="304"/>
        <v>0</v>
      </c>
      <c r="Q827" s="6">
        <f t="shared" si="306"/>
        <v>0</v>
      </c>
      <c r="R827" s="7">
        <f t="shared" si="307"/>
        <v>0</v>
      </c>
      <c r="S827" s="2">
        <f t="shared" si="293"/>
        <v>0</v>
      </c>
      <c r="T827" s="80">
        <f t="shared" si="294"/>
        <v>0</v>
      </c>
      <c r="U827" s="79">
        <f t="shared" si="295"/>
        <v>0</v>
      </c>
      <c r="V827" s="80">
        <f t="shared" si="296"/>
        <v>0</v>
      </c>
      <c r="W827" s="80">
        <f t="shared" si="297"/>
        <v>0</v>
      </c>
      <c r="X827">
        <f t="shared" si="308"/>
        <v>0</v>
      </c>
      <c r="Y827" s="35">
        <f t="shared" si="298"/>
        <v>0</v>
      </c>
      <c r="Z827" s="35">
        <f t="shared" si="309"/>
        <v>0</v>
      </c>
      <c r="AA827" s="42">
        <f t="shared" si="310"/>
        <v>0</v>
      </c>
      <c r="AB827" s="42">
        <f t="shared" si="311"/>
        <v>0</v>
      </c>
    </row>
    <row r="828" spans="2:28" x14ac:dyDescent="0.25">
      <c r="B828">
        <v>826</v>
      </c>
      <c r="C828" s="35">
        <f t="shared" si="305"/>
        <v>0</v>
      </c>
      <c r="D828" s="46">
        <f>IF(AB827&gt;0,ROUND(PMT(EvalSheet!$F$92/12,EvalSheet!$F$96*12,-C828),5),0)</f>
        <v>0</v>
      </c>
      <c r="E828" s="6">
        <f t="shared" si="299"/>
        <v>0</v>
      </c>
      <c r="F828" s="2">
        <f t="shared" si="288"/>
        <v>0</v>
      </c>
      <c r="G828" s="80">
        <f t="shared" si="289"/>
        <v>0</v>
      </c>
      <c r="H828" s="79">
        <f t="shared" si="290"/>
        <v>0</v>
      </c>
      <c r="I828" s="80">
        <f t="shared" si="291"/>
        <v>0</v>
      </c>
      <c r="J828" s="80">
        <f t="shared" si="292"/>
        <v>0</v>
      </c>
      <c r="K828" s="6">
        <f t="shared" si="300"/>
        <v>0</v>
      </c>
      <c r="L828" s="7">
        <v>0</v>
      </c>
      <c r="M828" s="7">
        <f t="shared" si="301"/>
        <v>0</v>
      </c>
      <c r="N828" s="7">
        <f t="shared" si="302"/>
        <v>0</v>
      </c>
      <c r="O828" s="7">
        <f t="shared" si="303"/>
        <v>0</v>
      </c>
      <c r="P828" s="7">
        <f t="shared" si="304"/>
        <v>0</v>
      </c>
      <c r="Q828" s="6">
        <f t="shared" si="306"/>
        <v>0</v>
      </c>
      <c r="R828" s="7">
        <f t="shared" si="307"/>
        <v>0</v>
      </c>
      <c r="S828" s="2">
        <f t="shared" si="293"/>
        <v>0</v>
      </c>
      <c r="T828" s="80">
        <f t="shared" si="294"/>
        <v>0</v>
      </c>
      <c r="U828" s="79">
        <f t="shared" si="295"/>
        <v>0</v>
      </c>
      <c r="V828" s="80">
        <f t="shared" si="296"/>
        <v>0</v>
      </c>
      <c r="W828" s="80">
        <f t="shared" si="297"/>
        <v>0</v>
      </c>
      <c r="X828">
        <f t="shared" si="308"/>
        <v>0</v>
      </c>
      <c r="Y828" s="35">
        <f t="shared" si="298"/>
        <v>0</v>
      </c>
      <c r="Z828" s="35">
        <f t="shared" si="309"/>
        <v>0</v>
      </c>
      <c r="AA828" s="42">
        <f t="shared" si="310"/>
        <v>0</v>
      </c>
      <c r="AB828" s="42">
        <f t="shared" si="311"/>
        <v>0</v>
      </c>
    </row>
    <row r="829" spans="2:28" x14ac:dyDescent="0.25">
      <c r="B829">
        <v>827</v>
      </c>
      <c r="C829" s="35">
        <f t="shared" si="305"/>
        <v>0</v>
      </c>
      <c r="D829" s="46">
        <f>IF(AB828&gt;0,ROUND(PMT(EvalSheet!$F$92/12,EvalSheet!$F$96*12,-C829),5),0)</f>
        <v>0</v>
      </c>
      <c r="E829" s="6">
        <f t="shared" si="299"/>
        <v>0</v>
      </c>
      <c r="F829" s="2">
        <f t="shared" si="288"/>
        <v>0</v>
      </c>
      <c r="G829" s="80">
        <f t="shared" si="289"/>
        <v>0</v>
      </c>
      <c r="H829" s="79">
        <f t="shared" si="290"/>
        <v>0</v>
      </c>
      <c r="I829" s="80">
        <f t="shared" si="291"/>
        <v>0</v>
      </c>
      <c r="J829" s="80">
        <f t="shared" si="292"/>
        <v>0</v>
      </c>
      <c r="K829" s="6">
        <f t="shared" si="300"/>
        <v>0</v>
      </c>
      <c r="L829" s="7">
        <v>0</v>
      </c>
      <c r="M829" s="7">
        <f t="shared" si="301"/>
        <v>0</v>
      </c>
      <c r="N829" s="7">
        <f t="shared" si="302"/>
        <v>0</v>
      </c>
      <c r="O829" s="7">
        <f t="shared" si="303"/>
        <v>0</v>
      </c>
      <c r="P829" s="7">
        <f t="shared" si="304"/>
        <v>0</v>
      </c>
      <c r="Q829" s="6">
        <f t="shared" si="306"/>
        <v>0</v>
      </c>
      <c r="R829" s="7">
        <f t="shared" si="307"/>
        <v>0</v>
      </c>
      <c r="S829" s="2">
        <f t="shared" si="293"/>
        <v>0</v>
      </c>
      <c r="T829" s="80">
        <f t="shared" si="294"/>
        <v>0</v>
      </c>
      <c r="U829" s="79">
        <f t="shared" si="295"/>
        <v>0</v>
      </c>
      <c r="V829" s="80">
        <f t="shared" si="296"/>
        <v>0</v>
      </c>
      <c r="W829" s="80">
        <f t="shared" si="297"/>
        <v>0</v>
      </c>
      <c r="X829">
        <f t="shared" si="308"/>
        <v>0</v>
      </c>
      <c r="Y829" s="35">
        <f t="shared" si="298"/>
        <v>0</v>
      </c>
      <c r="Z829" s="35">
        <f t="shared" si="309"/>
        <v>0</v>
      </c>
      <c r="AA829" s="42">
        <f t="shared" si="310"/>
        <v>0</v>
      </c>
      <c r="AB829" s="42">
        <f t="shared" si="311"/>
        <v>0</v>
      </c>
    </row>
    <row r="830" spans="2:28" x14ac:dyDescent="0.25">
      <c r="B830">
        <v>828</v>
      </c>
      <c r="C830" s="35">
        <f t="shared" si="305"/>
        <v>0</v>
      </c>
      <c r="D830" s="46">
        <f>IF(AB829&gt;0,ROUND(PMT(EvalSheet!$F$92/12,EvalSheet!$F$96*12,-C830),5),0)</f>
        <v>0</v>
      </c>
      <c r="E830" s="6">
        <f t="shared" si="299"/>
        <v>0</v>
      </c>
      <c r="F830" s="2">
        <f t="shared" si="288"/>
        <v>0</v>
      </c>
      <c r="G830" s="80">
        <f t="shared" si="289"/>
        <v>0</v>
      </c>
      <c r="H830" s="79">
        <f t="shared" si="290"/>
        <v>0</v>
      </c>
      <c r="I830" s="80">
        <f t="shared" si="291"/>
        <v>0</v>
      </c>
      <c r="J830" s="80">
        <f t="shared" si="292"/>
        <v>0</v>
      </c>
      <c r="K830" s="6">
        <f t="shared" si="300"/>
        <v>0</v>
      </c>
      <c r="L830" s="7">
        <v>0</v>
      </c>
      <c r="M830" s="7">
        <f t="shared" si="301"/>
        <v>0</v>
      </c>
      <c r="N830" s="7">
        <f t="shared" si="302"/>
        <v>0</v>
      </c>
      <c r="O830" s="7">
        <f t="shared" si="303"/>
        <v>0</v>
      </c>
      <c r="P830" s="7">
        <f t="shared" si="304"/>
        <v>0</v>
      </c>
      <c r="Q830" s="6">
        <f t="shared" si="306"/>
        <v>0</v>
      </c>
      <c r="R830" s="7">
        <f t="shared" si="307"/>
        <v>0</v>
      </c>
      <c r="S830" s="2">
        <f t="shared" si="293"/>
        <v>0</v>
      </c>
      <c r="T830" s="80">
        <f t="shared" si="294"/>
        <v>0</v>
      </c>
      <c r="U830" s="79">
        <f t="shared" si="295"/>
        <v>0</v>
      </c>
      <c r="V830" s="80">
        <f t="shared" si="296"/>
        <v>0</v>
      </c>
      <c r="W830" s="80">
        <f t="shared" si="297"/>
        <v>0</v>
      </c>
      <c r="X830">
        <f t="shared" si="308"/>
        <v>0</v>
      </c>
      <c r="Y830" s="35">
        <f t="shared" si="298"/>
        <v>0</v>
      </c>
      <c r="Z830" s="35">
        <f t="shared" si="309"/>
        <v>0</v>
      </c>
      <c r="AA830" s="42">
        <f t="shared" si="310"/>
        <v>0</v>
      </c>
      <c r="AB830" s="42">
        <f t="shared" si="311"/>
        <v>0</v>
      </c>
    </row>
    <row r="831" spans="2:28" x14ac:dyDescent="0.25">
      <c r="B831">
        <v>829</v>
      </c>
      <c r="C831" s="35">
        <f t="shared" si="305"/>
        <v>0</v>
      </c>
      <c r="D831" s="46">
        <f>IF(AB830&gt;0,ROUND(PMT(EvalSheet!$F$92/12,EvalSheet!$F$96*12,-C831),5),0)</f>
        <v>0</v>
      </c>
      <c r="E831" s="6">
        <f t="shared" si="299"/>
        <v>0</v>
      </c>
      <c r="F831" s="2">
        <f t="shared" si="288"/>
        <v>0</v>
      </c>
      <c r="G831" s="80">
        <f t="shared" si="289"/>
        <v>0</v>
      </c>
      <c r="H831" s="79">
        <f t="shared" si="290"/>
        <v>0</v>
      </c>
      <c r="I831" s="80">
        <f t="shared" si="291"/>
        <v>0</v>
      </c>
      <c r="J831" s="80">
        <f t="shared" si="292"/>
        <v>0</v>
      </c>
      <c r="K831" s="6">
        <f t="shared" si="300"/>
        <v>0</v>
      </c>
      <c r="L831" s="7">
        <v>0</v>
      </c>
      <c r="M831" s="7">
        <f t="shared" si="301"/>
        <v>0</v>
      </c>
      <c r="N831" s="7">
        <f t="shared" si="302"/>
        <v>0</v>
      </c>
      <c r="O831" s="7">
        <f t="shared" si="303"/>
        <v>0</v>
      </c>
      <c r="P831" s="7">
        <f t="shared" si="304"/>
        <v>0</v>
      </c>
      <c r="Q831" s="6">
        <f t="shared" si="306"/>
        <v>0</v>
      </c>
      <c r="R831" s="7">
        <f t="shared" si="307"/>
        <v>0</v>
      </c>
      <c r="S831" s="2">
        <f t="shared" si="293"/>
        <v>0</v>
      </c>
      <c r="T831" s="80">
        <f t="shared" si="294"/>
        <v>0</v>
      </c>
      <c r="U831" s="79">
        <f t="shared" si="295"/>
        <v>0</v>
      </c>
      <c r="V831" s="80">
        <f t="shared" si="296"/>
        <v>0</v>
      </c>
      <c r="W831" s="80">
        <f t="shared" si="297"/>
        <v>0</v>
      </c>
      <c r="X831">
        <f t="shared" si="308"/>
        <v>0</v>
      </c>
      <c r="Y831" s="35">
        <f t="shared" si="298"/>
        <v>0</v>
      </c>
      <c r="Z831" s="35">
        <f t="shared" si="309"/>
        <v>0</v>
      </c>
      <c r="AA831" s="42">
        <f t="shared" si="310"/>
        <v>0</v>
      </c>
      <c r="AB831" s="42">
        <f t="shared" si="311"/>
        <v>0</v>
      </c>
    </row>
    <row r="832" spans="2:28" x14ac:dyDescent="0.25">
      <c r="B832">
        <v>830</v>
      </c>
      <c r="C832" s="35">
        <f t="shared" si="305"/>
        <v>0</v>
      </c>
      <c r="D832" s="46">
        <f>IF(AB831&gt;0,ROUND(PMT(EvalSheet!$F$92/12,EvalSheet!$F$96*12,-C832),5),0)</f>
        <v>0</v>
      </c>
      <c r="E832" s="6">
        <f t="shared" si="299"/>
        <v>0</v>
      </c>
      <c r="F832" s="2">
        <f t="shared" si="288"/>
        <v>0</v>
      </c>
      <c r="G832" s="80">
        <f t="shared" si="289"/>
        <v>0</v>
      </c>
      <c r="H832" s="79">
        <f t="shared" si="290"/>
        <v>0</v>
      </c>
      <c r="I832" s="80">
        <f t="shared" si="291"/>
        <v>0</v>
      </c>
      <c r="J832" s="80">
        <f t="shared" si="292"/>
        <v>0</v>
      </c>
      <c r="K832" s="6">
        <f t="shared" si="300"/>
        <v>0</v>
      </c>
      <c r="L832" s="7">
        <v>0</v>
      </c>
      <c r="M832" s="7">
        <f t="shared" si="301"/>
        <v>0</v>
      </c>
      <c r="N832" s="7">
        <f t="shared" si="302"/>
        <v>0</v>
      </c>
      <c r="O832" s="7">
        <f t="shared" si="303"/>
        <v>0</v>
      </c>
      <c r="P832" s="7">
        <f t="shared" si="304"/>
        <v>0</v>
      </c>
      <c r="Q832" s="6">
        <f t="shared" si="306"/>
        <v>0</v>
      </c>
      <c r="R832" s="7">
        <f t="shared" si="307"/>
        <v>0</v>
      </c>
      <c r="S832" s="2">
        <f t="shared" si="293"/>
        <v>0</v>
      </c>
      <c r="T832" s="80">
        <f t="shared" si="294"/>
        <v>0</v>
      </c>
      <c r="U832" s="79">
        <f t="shared" si="295"/>
        <v>0</v>
      </c>
      <c r="V832" s="80">
        <f t="shared" si="296"/>
        <v>0</v>
      </c>
      <c r="W832" s="80">
        <f t="shared" si="297"/>
        <v>0</v>
      </c>
      <c r="X832">
        <f t="shared" si="308"/>
        <v>0</v>
      </c>
      <c r="Y832" s="35">
        <f t="shared" si="298"/>
        <v>0</v>
      </c>
      <c r="Z832" s="35">
        <f t="shared" si="309"/>
        <v>0</v>
      </c>
      <c r="AA832" s="42">
        <f t="shared" si="310"/>
        <v>0</v>
      </c>
      <c r="AB832" s="42">
        <f t="shared" si="311"/>
        <v>0</v>
      </c>
    </row>
    <row r="833" spans="2:28" x14ac:dyDescent="0.25">
      <c r="B833">
        <v>831</v>
      </c>
      <c r="C833" s="35">
        <f t="shared" si="305"/>
        <v>0</v>
      </c>
      <c r="D833" s="46">
        <f>IF(AB832&gt;0,ROUND(PMT(EvalSheet!$F$92/12,EvalSheet!$F$96*12,-C833),5),0)</f>
        <v>0</v>
      </c>
      <c r="E833" s="6">
        <f t="shared" si="299"/>
        <v>0</v>
      </c>
      <c r="F833" s="2">
        <f t="shared" si="288"/>
        <v>0</v>
      </c>
      <c r="G833" s="80">
        <f t="shared" si="289"/>
        <v>0</v>
      </c>
      <c r="H833" s="79">
        <f t="shared" si="290"/>
        <v>0</v>
      </c>
      <c r="I833" s="80">
        <f t="shared" si="291"/>
        <v>0</v>
      </c>
      <c r="J833" s="80">
        <f t="shared" si="292"/>
        <v>0</v>
      </c>
      <c r="K833" s="6">
        <f t="shared" si="300"/>
        <v>0</v>
      </c>
      <c r="L833" s="7">
        <v>0</v>
      </c>
      <c r="M833" s="7">
        <f t="shared" si="301"/>
        <v>0</v>
      </c>
      <c r="N833" s="7">
        <f t="shared" si="302"/>
        <v>0</v>
      </c>
      <c r="O833" s="7">
        <f t="shared" si="303"/>
        <v>0</v>
      </c>
      <c r="P833" s="7">
        <f t="shared" si="304"/>
        <v>0</v>
      </c>
      <c r="Q833" s="6">
        <f t="shared" si="306"/>
        <v>0</v>
      </c>
      <c r="R833" s="7">
        <f t="shared" si="307"/>
        <v>0</v>
      </c>
      <c r="S833" s="2">
        <f t="shared" si="293"/>
        <v>0</v>
      </c>
      <c r="T833" s="80">
        <f t="shared" si="294"/>
        <v>0</v>
      </c>
      <c r="U833" s="79">
        <f t="shared" si="295"/>
        <v>0</v>
      </c>
      <c r="V833" s="80">
        <f t="shared" si="296"/>
        <v>0</v>
      </c>
      <c r="W833" s="80">
        <f t="shared" si="297"/>
        <v>0</v>
      </c>
      <c r="X833">
        <f t="shared" si="308"/>
        <v>0</v>
      </c>
      <c r="Y833" s="35">
        <f t="shared" si="298"/>
        <v>0</v>
      </c>
      <c r="Z833" s="35">
        <f t="shared" si="309"/>
        <v>0</v>
      </c>
      <c r="AA833" s="42">
        <f t="shared" si="310"/>
        <v>0</v>
      </c>
      <c r="AB833" s="42">
        <f t="shared" si="311"/>
        <v>0</v>
      </c>
    </row>
    <row r="834" spans="2:28" x14ac:dyDescent="0.25">
      <c r="B834">
        <v>832</v>
      </c>
      <c r="C834" s="35">
        <f t="shared" si="305"/>
        <v>0</v>
      </c>
      <c r="D834" s="46">
        <f>IF(AB833&gt;0,ROUND(PMT(EvalSheet!$F$92/12,EvalSheet!$F$96*12,-C834),5),0)</f>
        <v>0</v>
      </c>
      <c r="E834" s="6">
        <f t="shared" si="299"/>
        <v>0</v>
      </c>
      <c r="F834" s="2">
        <f t="shared" si="288"/>
        <v>0</v>
      </c>
      <c r="G834" s="80">
        <f t="shared" si="289"/>
        <v>0</v>
      </c>
      <c r="H834" s="79">
        <f t="shared" si="290"/>
        <v>0</v>
      </c>
      <c r="I834" s="80">
        <f t="shared" si="291"/>
        <v>0</v>
      </c>
      <c r="J834" s="80">
        <f t="shared" si="292"/>
        <v>0</v>
      </c>
      <c r="K834" s="6">
        <f t="shared" si="300"/>
        <v>0</v>
      </c>
      <c r="L834" s="7">
        <v>0</v>
      </c>
      <c r="M834" s="7">
        <f t="shared" si="301"/>
        <v>0</v>
      </c>
      <c r="N834" s="7">
        <f t="shared" si="302"/>
        <v>0</v>
      </c>
      <c r="O834" s="7">
        <f t="shared" si="303"/>
        <v>0</v>
      </c>
      <c r="P834" s="7">
        <f t="shared" si="304"/>
        <v>0</v>
      </c>
      <c r="Q834" s="6">
        <f t="shared" si="306"/>
        <v>0</v>
      </c>
      <c r="R834" s="7">
        <f t="shared" si="307"/>
        <v>0</v>
      </c>
      <c r="S834" s="2">
        <f t="shared" si="293"/>
        <v>0</v>
      </c>
      <c r="T834" s="80">
        <f t="shared" si="294"/>
        <v>0</v>
      </c>
      <c r="U834" s="79">
        <f t="shared" si="295"/>
        <v>0</v>
      </c>
      <c r="V834" s="80">
        <f t="shared" si="296"/>
        <v>0</v>
      </c>
      <c r="W834" s="80">
        <f t="shared" si="297"/>
        <v>0</v>
      </c>
      <c r="X834">
        <f t="shared" si="308"/>
        <v>0</v>
      </c>
      <c r="Y834" s="35">
        <f t="shared" si="298"/>
        <v>0</v>
      </c>
      <c r="Z834" s="35">
        <f t="shared" si="309"/>
        <v>0</v>
      </c>
      <c r="AA834" s="42">
        <f t="shared" si="310"/>
        <v>0</v>
      </c>
      <c r="AB834" s="42">
        <f t="shared" si="311"/>
        <v>0</v>
      </c>
    </row>
    <row r="835" spans="2:28" x14ac:dyDescent="0.25">
      <c r="B835">
        <v>833</v>
      </c>
      <c r="C835" s="35">
        <f t="shared" si="305"/>
        <v>0</v>
      </c>
      <c r="D835" s="46">
        <f>IF(AB834&gt;0,ROUND(PMT(EvalSheet!$F$92/12,EvalSheet!$F$96*12,-C835),5),0)</f>
        <v>0</v>
      </c>
      <c r="E835" s="6">
        <f t="shared" si="299"/>
        <v>0</v>
      </c>
      <c r="F835" s="2">
        <f t="shared" ref="F835:F898" si="312">INT(E835)</f>
        <v>0</v>
      </c>
      <c r="G835" s="80">
        <f t="shared" ref="G835:G898" si="313">INT((E835-F835)*10)/10</f>
        <v>0</v>
      </c>
      <c r="H835" s="79">
        <f t="shared" ref="H835:H898" si="314">E835-F835-G835</f>
        <v>0</v>
      </c>
      <c r="I835" s="80">
        <f t="shared" ref="I835:I898" si="315">IF(OR(H835=0.05,H835=0),H835,IF(AND(H835&gt;0.051,H835&lt;0.1),0.1,IF(AND(H835&gt;0.001,H835&lt;0.05),0.05,H835)))</f>
        <v>0</v>
      </c>
      <c r="J835" s="80">
        <f t="shared" ref="J835:J898" si="316">F835+G835+I835</f>
        <v>0</v>
      </c>
      <c r="K835" s="6">
        <f t="shared" si="300"/>
        <v>0</v>
      </c>
      <c r="L835" s="7">
        <v>0</v>
      </c>
      <c r="M835" s="7">
        <f t="shared" si="301"/>
        <v>0</v>
      </c>
      <c r="N835" s="7">
        <f t="shared" si="302"/>
        <v>0</v>
      </c>
      <c r="O835" s="7">
        <f t="shared" si="303"/>
        <v>0</v>
      </c>
      <c r="P835" s="7">
        <f t="shared" si="304"/>
        <v>0</v>
      </c>
      <c r="Q835" s="6">
        <f t="shared" si="306"/>
        <v>0</v>
      </c>
      <c r="R835" s="7">
        <f t="shared" si="307"/>
        <v>0</v>
      </c>
      <c r="S835" s="2">
        <f t="shared" ref="S835:S898" si="317">INT(R835)</f>
        <v>0</v>
      </c>
      <c r="T835" s="80">
        <f t="shared" ref="T835:T898" si="318">INT((R835-S835)*10)/10</f>
        <v>0</v>
      </c>
      <c r="U835" s="79">
        <f t="shared" ref="U835:U898" si="319">R835-S835-T835</f>
        <v>0</v>
      </c>
      <c r="V835" s="80">
        <f t="shared" ref="V835:V898" si="320">IF(OR(U835=0.05,U835=0),U835,IF(AND(U835&gt;0.051,U835&lt;0.1),0.1,IF(AND(U835&gt;0.001,U835&lt;0.05),0.05,U835)))</f>
        <v>0</v>
      </c>
      <c r="W835" s="80">
        <f t="shared" ref="W835:W898" si="321">S835+T835+V835</f>
        <v>0</v>
      </c>
      <c r="X835">
        <f t="shared" si="308"/>
        <v>0</v>
      </c>
      <c r="Y835" s="35">
        <f t="shared" si="298"/>
        <v>0</v>
      </c>
      <c r="Z835" s="35">
        <f t="shared" si="309"/>
        <v>0</v>
      </c>
      <c r="AA835" s="42">
        <f t="shared" si="310"/>
        <v>0</v>
      </c>
      <c r="AB835" s="42">
        <f t="shared" si="311"/>
        <v>0</v>
      </c>
    </row>
    <row r="836" spans="2:28" x14ac:dyDescent="0.25">
      <c r="B836">
        <v>834</v>
      </c>
      <c r="C836" s="35">
        <f t="shared" si="305"/>
        <v>0</v>
      </c>
      <c r="D836" s="46">
        <f>IF(AB835&gt;0,ROUND(PMT(EvalSheet!$F$92/12,EvalSheet!$F$96*12,-C836),5),0)</f>
        <v>0</v>
      </c>
      <c r="E836" s="6">
        <f t="shared" si="299"/>
        <v>0</v>
      </c>
      <c r="F836" s="2">
        <f t="shared" si="312"/>
        <v>0</v>
      </c>
      <c r="G836" s="80">
        <f t="shared" si="313"/>
        <v>0</v>
      </c>
      <c r="H836" s="79">
        <f t="shared" si="314"/>
        <v>0</v>
      </c>
      <c r="I836" s="80">
        <f t="shared" si="315"/>
        <v>0</v>
      </c>
      <c r="J836" s="80">
        <f t="shared" si="316"/>
        <v>0</v>
      </c>
      <c r="K836" s="6">
        <f t="shared" si="300"/>
        <v>0</v>
      </c>
      <c r="L836" s="7">
        <v>0</v>
      </c>
      <c r="M836" s="7">
        <f t="shared" si="301"/>
        <v>0</v>
      </c>
      <c r="N836" s="7">
        <f t="shared" si="302"/>
        <v>0</v>
      </c>
      <c r="O836" s="7">
        <f t="shared" si="303"/>
        <v>0</v>
      </c>
      <c r="P836" s="7">
        <f t="shared" si="304"/>
        <v>0</v>
      </c>
      <c r="Q836" s="6">
        <f t="shared" si="306"/>
        <v>0</v>
      </c>
      <c r="R836" s="7">
        <f t="shared" si="307"/>
        <v>0</v>
      </c>
      <c r="S836" s="2">
        <f t="shared" si="317"/>
        <v>0</v>
      </c>
      <c r="T836" s="80">
        <f t="shared" si="318"/>
        <v>0</v>
      </c>
      <c r="U836" s="79">
        <f t="shared" si="319"/>
        <v>0</v>
      </c>
      <c r="V836" s="80">
        <f t="shared" si="320"/>
        <v>0</v>
      </c>
      <c r="W836" s="80">
        <f t="shared" si="321"/>
        <v>0</v>
      </c>
      <c r="X836">
        <f t="shared" si="308"/>
        <v>0</v>
      </c>
      <c r="Y836" s="35">
        <f t="shared" ref="Y836:Y899" si="322">ROUND(D836+J836+W836+X836,2)</f>
        <v>0</v>
      </c>
      <c r="Z836" s="35">
        <f t="shared" si="309"/>
        <v>0</v>
      </c>
      <c r="AA836" s="42">
        <f t="shared" si="310"/>
        <v>0</v>
      </c>
      <c r="AB836" s="42">
        <f t="shared" si="311"/>
        <v>0</v>
      </c>
    </row>
    <row r="837" spans="2:28" x14ac:dyDescent="0.25">
      <c r="B837">
        <v>835</v>
      </c>
      <c r="C837" s="35">
        <f t="shared" si="305"/>
        <v>0</v>
      </c>
      <c r="D837" s="46">
        <f>IF(AB836&gt;0,ROUND(PMT(EvalSheet!$F$92/12,EvalSheet!$F$96*12,-C837),5),0)</f>
        <v>0</v>
      </c>
      <c r="E837" s="6">
        <f t="shared" ref="E837:E900" si="323">IF(AB836&gt;0,ROUND(C837*$E$1/1000,2),0)</f>
        <v>0</v>
      </c>
      <c r="F837" s="2">
        <f t="shared" si="312"/>
        <v>0</v>
      </c>
      <c r="G837" s="80">
        <f t="shared" si="313"/>
        <v>0</v>
      </c>
      <c r="H837" s="79">
        <f t="shared" si="314"/>
        <v>0</v>
      </c>
      <c r="I837" s="80">
        <f t="shared" si="315"/>
        <v>0</v>
      </c>
      <c r="J837" s="80">
        <f t="shared" si="316"/>
        <v>0</v>
      </c>
      <c r="K837" s="6">
        <f t="shared" ref="K837:K900" si="324">IF(AB836&gt;0,ROUND($D$1*$K$1,2),0)</f>
        <v>0</v>
      </c>
      <c r="L837" s="7">
        <v>0</v>
      </c>
      <c r="M837" s="7">
        <f t="shared" ref="M837:M900" si="325">IF(AB836&gt;0,ROUND($D$1*$M$1,0),0)</f>
        <v>0</v>
      </c>
      <c r="N837" s="7">
        <f t="shared" ref="N837:N900" si="326">IF(AB836&gt;0,ROUND($D$1*$N$1,2),0)</f>
        <v>0</v>
      </c>
      <c r="O837" s="7">
        <f t="shared" ref="O837:O900" si="327">IF(AB836&gt;0,ROUND($D$1*$O$1,2),0)</f>
        <v>0</v>
      </c>
      <c r="P837" s="7">
        <f t="shared" ref="P837:P900" si="328">IF(AB836&gt;0,ROUND($D$1*$P$1,2),0)</f>
        <v>0</v>
      </c>
      <c r="Q837" s="6">
        <f t="shared" si="306"/>
        <v>0</v>
      </c>
      <c r="R837" s="7">
        <f t="shared" si="307"/>
        <v>0</v>
      </c>
      <c r="S837" s="2">
        <f t="shared" si="317"/>
        <v>0</v>
      </c>
      <c r="T837" s="80">
        <f t="shared" si="318"/>
        <v>0</v>
      </c>
      <c r="U837" s="79">
        <f t="shared" si="319"/>
        <v>0</v>
      </c>
      <c r="V837" s="80">
        <f t="shared" si="320"/>
        <v>0</v>
      </c>
      <c r="W837" s="80">
        <f t="shared" si="321"/>
        <v>0</v>
      </c>
      <c r="X837">
        <f t="shared" si="308"/>
        <v>0</v>
      </c>
      <c r="Y837" s="35">
        <f t="shared" si="322"/>
        <v>0</v>
      </c>
      <c r="Z837" s="35">
        <f t="shared" si="309"/>
        <v>0</v>
      </c>
      <c r="AA837" s="42">
        <f t="shared" si="310"/>
        <v>0</v>
      </c>
      <c r="AB837" s="42">
        <f t="shared" si="311"/>
        <v>0</v>
      </c>
    </row>
    <row r="838" spans="2:28" x14ac:dyDescent="0.25">
      <c r="B838">
        <v>836</v>
      </c>
      <c r="C838" s="35">
        <f t="shared" si="305"/>
        <v>0</v>
      </c>
      <c r="D838" s="46">
        <f>IF(AB837&gt;0,ROUND(PMT(EvalSheet!$F$92/12,EvalSheet!$F$96*12,-C838),5),0)</f>
        <v>0</v>
      </c>
      <c r="E838" s="6">
        <f t="shared" si="323"/>
        <v>0</v>
      </c>
      <c r="F838" s="2">
        <f t="shared" si="312"/>
        <v>0</v>
      </c>
      <c r="G838" s="80">
        <f t="shared" si="313"/>
        <v>0</v>
      </c>
      <c r="H838" s="79">
        <f t="shared" si="314"/>
        <v>0</v>
      </c>
      <c r="I838" s="80">
        <f t="shared" si="315"/>
        <v>0</v>
      </c>
      <c r="J838" s="80">
        <f t="shared" si="316"/>
        <v>0</v>
      </c>
      <c r="K838" s="6">
        <f t="shared" si="324"/>
        <v>0</v>
      </c>
      <c r="L838" s="7">
        <v>0</v>
      </c>
      <c r="M838" s="7">
        <f t="shared" si="325"/>
        <v>0</v>
      </c>
      <c r="N838" s="7">
        <f t="shared" si="326"/>
        <v>0</v>
      </c>
      <c r="O838" s="7">
        <f t="shared" si="327"/>
        <v>0</v>
      </c>
      <c r="P838" s="7">
        <f t="shared" si="328"/>
        <v>0</v>
      </c>
      <c r="Q838" s="6">
        <f t="shared" si="306"/>
        <v>0</v>
      </c>
      <c r="R838" s="7">
        <f t="shared" si="307"/>
        <v>0</v>
      </c>
      <c r="S838" s="2">
        <f t="shared" si="317"/>
        <v>0</v>
      </c>
      <c r="T838" s="80">
        <f t="shared" si="318"/>
        <v>0</v>
      </c>
      <c r="U838" s="79">
        <f t="shared" si="319"/>
        <v>0</v>
      </c>
      <c r="V838" s="80">
        <f t="shared" si="320"/>
        <v>0</v>
      </c>
      <c r="W838" s="80">
        <f t="shared" si="321"/>
        <v>0</v>
      </c>
      <c r="X838">
        <f t="shared" si="308"/>
        <v>0</v>
      </c>
      <c r="Y838" s="35">
        <f t="shared" si="322"/>
        <v>0</v>
      </c>
      <c r="Z838" s="35">
        <f t="shared" si="309"/>
        <v>0</v>
      </c>
      <c r="AA838" s="42">
        <f t="shared" si="310"/>
        <v>0</v>
      </c>
      <c r="AB838" s="42">
        <f t="shared" si="311"/>
        <v>0</v>
      </c>
    </row>
    <row r="839" spans="2:28" x14ac:dyDescent="0.25">
      <c r="B839">
        <v>837</v>
      </c>
      <c r="C839" s="35">
        <f t="shared" ref="C839:C902" si="329">IF(AB838&gt;0,C838-1000,C838)</f>
        <v>0</v>
      </c>
      <c r="D839" s="46">
        <f>IF(AB838&gt;0,ROUND(PMT(EvalSheet!$F$92/12,EvalSheet!$F$96*12,-C839),5),0)</f>
        <v>0</v>
      </c>
      <c r="E839" s="6">
        <f t="shared" si="323"/>
        <v>0</v>
      </c>
      <c r="F839" s="2">
        <f t="shared" si="312"/>
        <v>0</v>
      </c>
      <c r="G839" s="80">
        <f t="shared" si="313"/>
        <v>0</v>
      </c>
      <c r="H839" s="79">
        <f t="shared" si="314"/>
        <v>0</v>
      </c>
      <c r="I839" s="80">
        <f t="shared" si="315"/>
        <v>0</v>
      </c>
      <c r="J839" s="80">
        <f t="shared" si="316"/>
        <v>0</v>
      </c>
      <c r="K839" s="6">
        <f t="shared" si="324"/>
        <v>0</v>
      </c>
      <c r="L839" s="7">
        <v>0</v>
      </c>
      <c r="M839" s="7">
        <f t="shared" si="325"/>
        <v>0</v>
      </c>
      <c r="N839" s="7">
        <f t="shared" si="326"/>
        <v>0</v>
      </c>
      <c r="O839" s="7">
        <f t="shared" si="327"/>
        <v>0</v>
      </c>
      <c r="P839" s="7">
        <f t="shared" si="328"/>
        <v>0</v>
      </c>
      <c r="Q839" s="6">
        <f t="shared" ref="Q839:Q902" si="330">IF(AB838&gt;0,K839+SUM(M839:P839),0)</f>
        <v>0</v>
      </c>
      <c r="R839" s="7">
        <f t="shared" ref="R839:R902" si="331">IF(AB838&gt;0,ROUND(Q839/12,2),0)</f>
        <v>0</v>
      </c>
      <c r="S839" s="2">
        <f t="shared" si="317"/>
        <v>0</v>
      </c>
      <c r="T839" s="80">
        <f t="shared" si="318"/>
        <v>0</v>
      </c>
      <c r="U839" s="79">
        <f t="shared" si="319"/>
        <v>0</v>
      </c>
      <c r="V839" s="80">
        <f t="shared" si="320"/>
        <v>0</v>
      </c>
      <c r="W839" s="80">
        <f t="shared" si="321"/>
        <v>0</v>
      </c>
      <c r="X839">
        <f t="shared" ref="X839:X902" si="332">IF(AB838&gt;0,X838,0)</f>
        <v>0</v>
      </c>
      <c r="Y839" s="35">
        <f t="shared" si="322"/>
        <v>0</v>
      </c>
      <c r="Z839" s="35">
        <f t="shared" ref="Z839:Z902" si="333">IF(AND(Y839&gt;0,Y840=0),Y839,0)</f>
        <v>0</v>
      </c>
      <c r="AA839" s="42">
        <f t="shared" ref="AA839:AA902" si="334">IF(AB838&gt;0,AA838,0)</f>
        <v>0</v>
      </c>
      <c r="AB839" s="42">
        <f t="shared" ref="AB839:AB902" si="335">IF(ROUND(Y839-AA839,2)&gt;0,ROUND(Y839-AA839,2),0)</f>
        <v>0</v>
      </c>
    </row>
    <row r="840" spans="2:28" x14ac:dyDescent="0.25">
      <c r="B840">
        <v>838</v>
      </c>
      <c r="C840" s="35">
        <f t="shared" si="329"/>
        <v>0</v>
      </c>
      <c r="D840" s="46">
        <f>IF(AB839&gt;0,ROUND(PMT(EvalSheet!$F$92/12,EvalSheet!$F$96*12,-C840),5),0)</f>
        <v>0</v>
      </c>
      <c r="E840" s="6">
        <f t="shared" si="323"/>
        <v>0</v>
      </c>
      <c r="F840" s="2">
        <f t="shared" si="312"/>
        <v>0</v>
      </c>
      <c r="G840" s="80">
        <f t="shared" si="313"/>
        <v>0</v>
      </c>
      <c r="H840" s="79">
        <f t="shared" si="314"/>
        <v>0</v>
      </c>
      <c r="I840" s="80">
        <f t="shared" si="315"/>
        <v>0</v>
      </c>
      <c r="J840" s="80">
        <f t="shared" si="316"/>
        <v>0</v>
      </c>
      <c r="K840" s="6">
        <f t="shared" si="324"/>
        <v>0</v>
      </c>
      <c r="L840" s="7">
        <v>0</v>
      </c>
      <c r="M840" s="7">
        <f t="shared" si="325"/>
        <v>0</v>
      </c>
      <c r="N840" s="7">
        <f t="shared" si="326"/>
        <v>0</v>
      </c>
      <c r="O840" s="7">
        <f t="shared" si="327"/>
        <v>0</v>
      </c>
      <c r="P840" s="7">
        <f t="shared" si="328"/>
        <v>0</v>
      </c>
      <c r="Q840" s="6">
        <f t="shared" si="330"/>
        <v>0</v>
      </c>
      <c r="R840" s="7">
        <f t="shared" si="331"/>
        <v>0</v>
      </c>
      <c r="S840" s="2">
        <f t="shared" si="317"/>
        <v>0</v>
      </c>
      <c r="T840" s="80">
        <f t="shared" si="318"/>
        <v>0</v>
      </c>
      <c r="U840" s="79">
        <f t="shared" si="319"/>
        <v>0</v>
      </c>
      <c r="V840" s="80">
        <f t="shared" si="320"/>
        <v>0</v>
      </c>
      <c r="W840" s="80">
        <f t="shared" si="321"/>
        <v>0</v>
      </c>
      <c r="X840">
        <f t="shared" si="332"/>
        <v>0</v>
      </c>
      <c r="Y840" s="35">
        <f t="shared" si="322"/>
        <v>0</v>
      </c>
      <c r="Z840" s="35">
        <f t="shared" si="333"/>
        <v>0</v>
      </c>
      <c r="AA840" s="42">
        <f t="shared" si="334"/>
        <v>0</v>
      </c>
      <c r="AB840" s="42">
        <f t="shared" si="335"/>
        <v>0</v>
      </c>
    </row>
    <row r="841" spans="2:28" x14ac:dyDescent="0.25">
      <c r="B841">
        <v>839</v>
      </c>
      <c r="C841" s="35">
        <f t="shared" si="329"/>
        <v>0</v>
      </c>
      <c r="D841" s="46">
        <f>IF(AB840&gt;0,ROUND(PMT(EvalSheet!$F$92/12,EvalSheet!$F$96*12,-C841),5),0)</f>
        <v>0</v>
      </c>
      <c r="E841" s="6">
        <f t="shared" si="323"/>
        <v>0</v>
      </c>
      <c r="F841" s="2">
        <f t="shared" si="312"/>
        <v>0</v>
      </c>
      <c r="G841" s="80">
        <f t="shared" si="313"/>
        <v>0</v>
      </c>
      <c r="H841" s="79">
        <f t="shared" si="314"/>
        <v>0</v>
      </c>
      <c r="I841" s="80">
        <f t="shared" si="315"/>
        <v>0</v>
      </c>
      <c r="J841" s="80">
        <f t="shared" si="316"/>
        <v>0</v>
      </c>
      <c r="K841" s="6">
        <f t="shared" si="324"/>
        <v>0</v>
      </c>
      <c r="L841" s="7">
        <v>0</v>
      </c>
      <c r="M841" s="7">
        <f t="shared" si="325"/>
        <v>0</v>
      </c>
      <c r="N841" s="7">
        <f t="shared" si="326"/>
        <v>0</v>
      </c>
      <c r="O841" s="7">
        <f t="shared" si="327"/>
        <v>0</v>
      </c>
      <c r="P841" s="7">
        <f t="shared" si="328"/>
        <v>0</v>
      </c>
      <c r="Q841" s="6">
        <f t="shared" si="330"/>
        <v>0</v>
      </c>
      <c r="R841" s="7">
        <f t="shared" si="331"/>
        <v>0</v>
      </c>
      <c r="S841" s="2">
        <f t="shared" si="317"/>
        <v>0</v>
      </c>
      <c r="T841" s="80">
        <f t="shared" si="318"/>
        <v>0</v>
      </c>
      <c r="U841" s="79">
        <f t="shared" si="319"/>
        <v>0</v>
      </c>
      <c r="V841" s="80">
        <f t="shared" si="320"/>
        <v>0</v>
      </c>
      <c r="W841" s="80">
        <f t="shared" si="321"/>
        <v>0</v>
      </c>
      <c r="X841">
        <f t="shared" si="332"/>
        <v>0</v>
      </c>
      <c r="Y841" s="35">
        <f t="shared" si="322"/>
        <v>0</v>
      </c>
      <c r="Z841" s="35">
        <f t="shared" si="333"/>
        <v>0</v>
      </c>
      <c r="AA841" s="42">
        <f t="shared" si="334"/>
        <v>0</v>
      </c>
      <c r="AB841" s="42">
        <f t="shared" si="335"/>
        <v>0</v>
      </c>
    </row>
    <row r="842" spans="2:28" x14ac:dyDescent="0.25">
      <c r="B842">
        <v>840</v>
      </c>
      <c r="C842" s="35">
        <f t="shared" si="329"/>
        <v>0</v>
      </c>
      <c r="D842" s="46">
        <f>IF(AB841&gt;0,ROUND(PMT(EvalSheet!$F$92/12,EvalSheet!$F$96*12,-C842),5),0)</f>
        <v>0</v>
      </c>
      <c r="E842" s="6">
        <f t="shared" si="323"/>
        <v>0</v>
      </c>
      <c r="F842" s="2">
        <f t="shared" si="312"/>
        <v>0</v>
      </c>
      <c r="G842" s="80">
        <f t="shared" si="313"/>
        <v>0</v>
      </c>
      <c r="H842" s="79">
        <f t="shared" si="314"/>
        <v>0</v>
      </c>
      <c r="I842" s="80">
        <f t="shared" si="315"/>
        <v>0</v>
      </c>
      <c r="J842" s="80">
        <f t="shared" si="316"/>
        <v>0</v>
      </c>
      <c r="K842" s="6">
        <f t="shared" si="324"/>
        <v>0</v>
      </c>
      <c r="L842" s="7">
        <v>0</v>
      </c>
      <c r="M842" s="7">
        <f t="shared" si="325"/>
        <v>0</v>
      </c>
      <c r="N842" s="7">
        <f t="shared" si="326"/>
        <v>0</v>
      </c>
      <c r="O842" s="7">
        <f t="shared" si="327"/>
        <v>0</v>
      </c>
      <c r="P842" s="7">
        <f t="shared" si="328"/>
        <v>0</v>
      </c>
      <c r="Q842" s="6">
        <f t="shared" si="330"/>
        <v>0</v>
      </c>
      <c r="R842" s="7">
        <f t="shared" si="331"/>
        <v>0</v>
      </c>
      <c r="S842" s="2">
        <f t="shared" si="317"/>
        <v>0</v>
      </c>
      <c r="T842" s="80">
        <f t="shared" si="318"/>
        <v>0</v>
      </c>
      <c r="U842" s="79">
        <f t="shared" si="319"/>
        <v>0</v>
      </c>
      <c r="V842" s="80">
        <f t="shared" si="320"/>
        <v>0</v>
      </c>
      <c r="W842" s="80">
        <f t="shared" si="321"/>
        <v>0</v>
      </c>
      <c r="X842">
        <f t="shared" si="332"/>
        <v>0</v>
      </c>
      <c r="Y842" s="35">
        <f t="shared" si="322"/>
        <v>0</v>
      </c>
      <c r="Z842" s="35">
        <f t="shared" si="333"/>
        <v>0</v>
      </c>
      <c r="AA842" s="42">
        <f t="shared" si="334"/>
        <v>0</v>
      </c>
      <c r="AB842" s="42">
        <f t="shared" si="335"/>
        <v>0</v>
      </c>
    </row>
    <row r="843" spans="2:28" x14ac:dyDescent="0.25">
      <c r="B843">
        <v>841</v>
      </c>
      <c r="C843" s="35">
        <f t="shared" si="329"/>
        <v>0</v>
      </c>
      <c r="D843" s="46">
        <f>IF(AB842&gt;0,ROUND(PMT(EvalSheet!$F$92/12,EvalSheet!$F$96*12,-C843),5),0)</f>
        <v>0</v>
      </c>
      <c r="E843" s="6">
        <f t="shared" si="323"/>
        <v>0</v>
      </c>
      <c r="F843" s="2">
        <f t="shared" si="312"/>
        <v>0</v>
      </c>
      <c r="G843" s="80">
        <f t="shared" si="313"/>
        <v>0</v>
      </c>
      <c r="H843" s="79">
        <f t="shared" si="314"/>
        <v>0</v>
      </c>
      <c r="I843" s="80">
        <f t="shared" si="315"/>
        <v>0</v>
      </c>
      <c r="J843" s="80">
        <f t="shared" si="316"/>
        <v>0</v>
      </c>
      <c r="K843" s="6">
        <f t="shared" si="324"/>
        <v>0</v>
      </c>
      <c r="L843" s="7">
        <v>0</v>
      </c>
      <c r="M843" s="7">
        <f t="shared" si="325"/>
        <v>0</v>
      </c>
      <c r="N843" s="7">
        <f t="shared" si="326"/>
        <v>0</v>
      </c>
      <c r="O843" s="7">
        <f t="shared" si="327"/>
        <v>0</v>
      </c>
      <c r="P843" s="7">
        <f t="shared" si="328"/>
        <v>0</v>
      </c>
      <c r="Q843" s="6">
        <f t="shared" si="330"/>
        <v>0</v>
      </c>
      <c r="R843" s="7">
        <f t="shared" si="331"/>
        <v>0</v>
      </c>
      <c r="S843" s="2">
        <f t="shared" si="317"/>
        <v>0</v>
      </c>
      <c r="T843" s="80">
        <f t="shared" si="318"/>
        <v>0</v>
      </c>
      <c r="U843" s="79">
        <f t="shared" si="319"/>
        <v>0</v>
      </c>
      <c r="V843" s="80">
        <f t="shared" si="320"/>
        <v>0</v>
      </c>
      <c r="W843" s="80">
        <f t="shared" si="321"/>
        <v>0</v>
      </c>
      <c r="X843">
        <f t="shared" si="332"/>
        <v>0</v>
      </c>
      <c r="Y843" s="35">
        <f t="shared" si="322"/>
        <v>0</v>
      </c>
      <c r="Z843" s="35">
        <f t="shared" si="333"/>
        <v>0</v>
      </c>
      <c r="AA843" s="42">
        <f t="shared" si="334"/>
        <v>0</v>
      </c>
      <c r="AB843" s="42">
        <f t="shared" si="335"/>
        <v>0</v>
      </c>
    </row>
    <row r="844" spans="2:28" x14ac:dyDescent="0.25">
      <c r="B844">
        <v>842</v>
      </c>
      <c r="C844" s="35">
        <f t="shared" si="329"/>
        <v>0</v>
      </c>
      <c r="D844" s="46">
        <f>IF(AB843&gt;0,ROUND(PMT(EvalSheet!$F$92/12,EvalSheet!$F$96*12,-C844),5),0)</f>
        <v>0</v>
      </c>
      <c r="E844" s="6">
        <f t="shared" si="323"/>
        <v>0</v>
      </c>
      <c r="F844" s="2">
        <f t="shared" si="312"/>
        <v>0</v>
      </c>
      <c r="G844" s="80">
        <f t="shared" si="313"/>
        <v>0</v>
      </c>
      <c r="H844" s="79">
        <f t="shared" si="314"/>
        <v>0</v>
      </c>
      <c r="I844" s="80">
        <f t="shared" si="315"/>
        <v>0</v>
      </c>
      <c r="J844" s="80">
        <f t="shared" si="316"/>
        <v>0</v>
      </c>
      <c r="K844" s="6">
        <f t="shared" si="324"/>
        <v>0</v>
      </c>
      <c r="L844" s="7">
        <v>0</v>
      </c>
      <c r="M844" s="7">
        <f t="shared" si="325"/>
        <v>0</v>
      </c>
      <c r="N844" s="7">
        <f t="shared" si="326"/>
        <v>0</v>
      </c>
      <c r="O844" s="7">
        <f t="shared" si="327"/>
        <v>0</v>
      </c>
      <c r="P844" s="7">
        <f t="shared" si="328"/>
        <v>0</v>
      </c>
      <c r="Q844" s="6">
        <f t="shared" si="330"/>
        <v>0</v>
      </c>
      <c r="R844" s="7">
        <f t="shared" si="331"/>
        <v>0</v>
      </c>
      <c r="S844" s="2">
        <f t="shared" si="317"/>
        <v>0</v>
      </c>
      <c r="T844" s="80">
        <f t="shared" si="318"/>
        <v>0</v>
      </c>
      <c r="U844" s="79">
        <f t="shared" si="319"/>
        <v>0</v>
      </c>
      <c r="V844" s="80">
        <f t="shared" si="320"/>
        <v>0</v>
      </c>
      <c r="W844" s="80">
        <f t="shared" si="321"/>
        <v>0</v>
      </c>
      <c r="X844">
        <f t="shared" si="332"/>
        <v>0</v>
      </c>
      <c r="Y844" s="35">
        <f t="shared" si="322"/>
        <v>0</v>
      </c>
      <c r="Z844" s="35">
        <f t="shared" si="333"/>
        <v>0</v>
      </c>
      <c r="AA844" s="42">
        <f t="shared" si="334"/>
        <v>0</v>
      </c>
      <c r="AB844" s="42">
        <f t="shared" si="335"/>
        <v>0</v>
      </c>
    </row>
    <row r="845" spans="2:28" x14ac:dyDescent="0.25">
      <c r="B845">
        <v>843</v>
      </c>
      <c r="C845" s="35">
        <f t="shared" si="329"/>
        <v>0</v>
      </c>
      <c r="D845" s="46">
        <f>IF(AB844&gt;0,ROUND(PMT(EvalSheet!$F$92/12,EvalSheet!$F$96*12,-C845),5),0)</f>
        <v>0</v>
      </c>
      <c r="E845" s="6">
        <f t="shared" si="323"/>
        <v>0</v>
      </c>
      <c r="F845" s="2">
        <f t="shared" si="312"/>
        <v>0</v>
      </c>
      <c r="G845" s="80">
        <f t="shared" si="313"/>
        <v>0</v>
      </c>
      <c r="H845" s="79">
        <f t="shared" si="314"/>
        <v>0</v>
      </c>
      <c r="I845" s="80">
        <f t="shared" si="315"/>
        <v>0</v>
      </c>
      <c r="J845" s="80">
        <f t="shared" si="316"/>
        <v>0</v>
      </c>
      <c r="K845" s="6">
        <f t="shared" si="324"/>
        <v>0</v>
      </c>
      <c r="L845" s="7">
        <v>0</v>
      </c>
      <c r="M845" s="7">
        <f t="shared" si="325"/>
        <v>0</v>
      </c>
      <c r="N845" s="7">
        <f t="shared" si="326"/>
        <v>0</v>
      </c>
      <c r="O845" s="7">
        <f t="shared" si="327"/>
        <v>0</v>
      </c>
      <c r="P845" s="7">
        <f t="shared" si="328"/>
        <v>0</v>
      </c>
      <c r="Q845" s="6">
        <f t="shared" si="330"/>
        <v>0</v>
      </c>
      <c r="R845" s="7">
        <f t="shared" si="331"/>
        <v>0</v>
      </c>
      <c r="S845" s="2">
        <f t="shared" si="317"/>
        <v>0</v>
      </c>
      <c r="T845" s="80">
        <f t="shared" si="318"/>
        <v>0</v>
      </c>
      <c r="U845" s="79">
        <f t="shared" si="319"/>
        <v>0</v>
      </c>
      <c r="V845" s="80">
        <f t="shared" si="320"/>
        <v>0</v>
      </c>
      <c r="W845" s="80">
        <f t="shared" si="321"/>
        <v>0</v>
      </c>
      <c r="X845">
        <f t="shared" si="332"/>
        <v>0</v>
      </c>
      <c r="Y845" s="35">
        <f t="shared" si="322"/>
        <v>0</v>
      </c>
      <c r="Z845" s="35">
        <f t="shared" si="333"/>
        <v>0</v>
      </c>
      <c r="AA845" s="42">
        <f t="shared" si="334"/>
        <v>0</v>
      </c>
      <c r="AB845" s="42">
        <f t="shared" si="335"/>
        <v>0</v>
      </c>
    </row>
    <row r="846" spans="2:28" x14ac:dyDescent="0.25">
      <c r="B846">
        <v>844</v>
      </c>
      <c r="C846" s="35">
        <f t="shared" si="329"/>
        <v>0</v>
      </c>
      <c r="D846" s="46">
        <f>IF(AB845&gt;0,ROUND(PMT(EvalSheet!$F$92/12,EvalSheet!$F$96*12,-C846),5),0)</f>
        <v>0</v>
      </c>
      <c r="E846" s="6">
        <f t="shared" si="323"/>
        <v>0</v>
      </c>
      <c r="F846" s="2">
        <f t="shared" si="312"/>
        <v>0</v>
      </c>
      <c r="G846" s="80">
        <f t="shared" si="313"/>
        <v>0</v>
      </c>
      <c r="H846" s="79">
        <f t="shared" si="314"/>
        <v>0</v>
      </c>
      <c r="I846" s="80">
        <f t="shared" si="315"/>
        <v>0</v>
      </c>
      <c r="J846" s="80">
        <f t="shared" si="316"/>
        <v>0</v>
      </c>
      <c r="K846" s="6">
        <f t="shared" si="324"/>
        <v>0</v>
      </c>
      <c r="L846" s="7">
        <v>0</v>
      </c>
      <c r="M846" s="7">
        <f t="shared" si="325"/>
        <v>0</v>
      </c>
      <c r="N846" s="7">
        <f t="shared" si="326"/>
        <v>0</v>
      </c>
      <c r="O846" s="7">
        <f t="shared" si="327"/>
        <v>0</v>
      </c>
      <c r="P846" s="7">
        <f t="shared" si="328"/>
        <v>0</v>
      </c>
      <c r="Q846" s="6">
        <f t="shared" si="330"/>
        <v>0</v>
      </c>
      <c r="R846" s="7">
        <f t="shared" si="331"/>
        <v>0</v>
      </c>
      <c r="S846" s="2">
        <f t="shared" si="317"/>
        <v>0</v>
      </c>
      <c r="T846" s="80">
        <f t="shared" si="318"/>
        <v>0</v>
      </c>
      <c r="U846" s="79">
        <f t="shared" si="319"/>
        <v>0</v>
      </c>
      <c r="V846" s="80">
        <f t="shared" si="320"/>
        <v>0</v>
      </c>
      <c r="W846" s="80">
        <f t="shared" si="321"/>
        <v>0</v>
      </c>
      <c r="X846">
        <f t="shared" si="332"/>
        <v>0</v>
      </c>
      <c r="Y846" s="35">
        <f t="shared" si="322"/>
        <v>0</v>
      </c>
      <c r="Z846" s="35">
        <f t="shared" si="333"/>
        <v>0</v>
      </c>
      <c r="AA846" s="42">
        <f t="shared" si="334"/>
        <v>0</v>
      </c>
      <c r="AB846" s="42">
        <f t="shared" si="335"/>
        <v>0</v>
      </c>
    </row>
    <row r="847" spans="2:28" x14ac:dyDescent="0.25">
      <c r="B847">
        <v>845</v>
      </c>
      <c r="C847" s="35">
        <f t="shared" si="329"/>
        <v>0</v>
      </c>
      <c r="D847" s="46">
        <f>IF(AB846&gt;0,ROUND(PMT(EvalSheet!$F$92/12,EvalSheet!$F$96*12,-C847),5),0)</f>
        <v>0</v>
      </c>
      <c r="E847" s="6">
        <f t="shared" si="323"/>
        <v>0</v>
      </c>
      <c r="F847" s="2">
        <f t="shared" si="312"/>
        <v>0</v>
      </c>
      <c r="G847" s="80">
        <f t="shared" si="313"/>
        <v>0</v>
      </c>
      <c r="H847" s="79">
        <f t="shared" si="314"/>
        <v>0</v>
      </c>
      <c r="I847" s="80">
        <f t="shared" si="315"/>
        <v>0</v>
      </c>
      <c r="J847" s="80">
        <f t="shared" si="316"/>
        <v>0</v>
      </c>
      <c r="K847" s="6">
        <f t="shared" si="324"/>
        <v>0</v>
      </c>
      <c r="L847" s="7">
        <v>0</v>
      </c>
      <c r="M847" s="7">
        <f t="shared" si="325"/>
        <v>0</v>
      </c>
      <c r="N847" s="7">
        <f t="shared" si="326"/>
        <v>0</v>
      </c>
      <c r="O847" s="7">
        <f t="shared" si="327"/>
        <v>0</v>
      </c>
      <c r="P847" s="7">
        <f t="shared" si="328"/>
        <v>0</v>
      </c>
      <c r="Q847" s="6">
        <f t="shared" si="330"/>
        <v>0</v>
      </c>
      <c r="R847" s="7">
        <f t="shared" si="331"/>
        <v>0</v>
      </c>
      <c r="S847" s="2">
        <f t="shared" si="317"/>
        <v>0</v>
      </c>
      <c r="T847" s="80">
        <f t="shared" si="318"/>
        <v>0</v>
      </c>
      <c r="U847" s="79">
        <f t="shared" si="319"/>
        <v>0</v>
      </c>
      <c r="V847" s="80">
        <f t="shared" si="320"/>
        <v>0</v>
      </c>
      <c r="W847" s="80">
        <f t="shared" si="321"/>
        <v>0</v>
      </c>
      <c r="X847">
        <f t="shared" si="332"/>
        <v>0</v>
      </c>
      <c r="Y847" s="35">
        <f t="shared" si="322"/>
        <v>0</v>
      </c>
      <c r="Z847" s="35">
        <f t="shared" si="333"/>
        <v>0</v>
      </c>
      <c r="AA847" s="42">
        <f t="shared" si="334"/>
        <v>0</v>
      </c>
      <c r="AB847" s="42">
        <f t="shared" si="335"/>
        <v>0</v>
      </c>
    </row>
    <row r="848" spans="2:28" x14ac:dyDescent="0.25">
      <c r="B848">
        <v>846</v>
      </c>
      <c r="C848" s="35">
        <f t="shared" si="329"/>
        <v>0</v>
      </c>
      <c r="D848" s="46">
        <f>IF(AB847&gt;0,ROUND(PMT(EvalSheet!$F$92/12,EvalSheet!$F$96*12,-C848),5),0)</f>
        <v>0</v>
      </c>
      <c r="E848" s="6">
        <f t="shared" si="323"/>
        <v>0</v>
      </c>
      <c r="F848" s="2">
        <f t="shared" si="312"/>
        <v>0</v>
      </c>
      <c r="G848" s="80">
        <f t="shared" si="313"/>
        <v>0</v>
      </c>
      <c r="H848" s="79">
        <f t="shared" si="314"/>
        <v>0</v>
      </c>
      <c r="I848" s="80">
        <f t="shared" si="315"/>
        <v>0</v>
      </c>
      <c r="J848" s="80">
        <f t="shared" si="316"/>
        <v>0</v>
      </c>
      <c r="K848" s="6">
        <f t="shared" si="324"/>
        <v>0</v>
      </c>
      <c r="L848" s="7">
        <v>0</v>
      </c>
      <c r="M848" s="7">
        <f t="shared" si="325"/>
        <v>0</v>
      </c>
      <c r="N848" s="7">
        <f t="shared" si="326"/>
        <v>0</v>
      </c>
      <c r="O848" s="7">
        <f t="shared" si="327"/>
        <v>0</v>
      </c>
      <c r="P848" s="7">
        <f t="shared" si="328"/>
        <v>0</v>
      </c>
      <c r="Q848" s="6">
        <f t="shared" si="330"/>
        <v>0</v>
      </c>
      <c r="R848" s="7">
        <f t="shared" si="331"/>
        <v>0</v>
      </c>
      <c r="S848" s="2">
        <f t="shared" si="317"/>
        <v>0</v>
      </c>
      <c r="T848" s="80">
        <f t="shared" si="318"/>
        <v>0</v>
      </c>
      <c r="U848" s="79">
        <f t="shared" si="319"/>
        <v>0</v>
      </c>
      <c r="V848" s="80">
        <f t="shared" si="320"/>
        <v>0</v>
      </c>
      <c r="W848" s="80">
        <f t="shared" si="321"/>
        <v>0</v>
      </c>
      <c r="X848">
        <f t="shared" si="332"/>
        <v>0</v>
      </c>
      <c r="Y848" s="35">
        <f t="shared" si="322"/>
        <v>0</v>
      </c>
      <c r="Z848" s="35">
        <f t="shared" si="333"/>
        <v>0</v>
      </c>
      <c r="AA848" s="42">
        <f t="shared" si="334"/>
        <v>0</v>
      </c>
      <c r="AB848" s="42">
        <f t="shared" si="335"/>
        <v>0</v>
      </c>
    </row>
    <row r="849" spans="2:28" x14ac:dyDescent="0.25">
      <c r="B849">
        <v>847</v>
      </c>
      <c r="C849" s="35">
        <f t="shared" si="329"/>
        <v>0</v>
      </c>
      <c r="D849" s="46">
        <f>IF(AB848&gt;0,ROUND(PMT(EvalSheet!$F$92/12,EvalSheet!$F$96*12,-C849),5),0)</f>
        <v>0</v>
      </c>
      <c r="E849" s="6">
        <f t="shared" si="323"/>
        <v>0</v>
      </c>
      <c r="F849" s="2">
        <f t="shared" si="312"/>
        <v>0</v>
      </c>
      <c r="G849" s="80">
        <f t="shared" si="313"/>
        <v>0</v>
      </c>
      <c r="H849" s="79">
        <f t="shared" si="314"/>
        <v>0</v>
      </c>
      <c r="I849" s="80">
        <f t="shared" si="315"/>
        <v>0</v>
      </c>
      <c r="J849" s="80">
        <f t="shared" si="316"/>
        <v>0</v>
      </c>
      <c r="K849" s="6">
        <f t="shared" si="324"/>
        <v>0</v>
      </c>
      <c r="L849" s="7">
        <v>0</v>
      </c>
      <c r="M849" s="7">
        <f t="shared" si="325"/>
        <v>0</v>
      </c>
      <c r="N849" s="7">
        <f t="shared" si="326"/>
        <v>0</v>
      </c>
      <c r="O849" s="7">
        <f t="shared" si="327"/>
        <v>0</v>
      </c>
      <c r="P849" s="7">
        <f t="shared" si="328"/>
        <v>0</v>
      </c>
      <c r="Q849" s="6">
        <f t="shared" si="330"/>
        <v>0</v>
      </c>
      <c r="R849" s="7">
        <f t="shared" si="331"/>
        <v>0</v>
      </c>
      <c r="S849" s="2">
        <f t="shared" si="317"/>
        <v>0</v>
      </c>
      <c r="T849" s="80">
        <f t="shared" si="318"/>
        <v>0</v>
      </c>
      <c r="U849" s="79">
        <f t="shared" si="319"/>
        <v>0</v>
      </c>
      <c r="V849" s="80">
        <f t="shared" si="320"/>
        <v>0</v>
      </c>
      <c r="W849" s="80">
        <f t="shared" si="321"/>
        <v>0</v>
      </c>
      <c r="X849">
        <f t="shared" si="332"/>
        <v>0</v>
      </c>
      <c r="Y849" s="35">
        <f t="shared" si="322"/>
        <v>0</v>
      </c>
      <c r="Z849" s="35">
        <f t="shared" si="333"/>
        <v>0</v>
      </c>
      <c r="AA849" s="42">
        <f t="shared" si="334"/>
        <v>0</v>
      </c>
      <c r="AB849" s="42">
        <f t="shared" si="335"/>
        <v>0</v>
      </c>
    </row>
    <row r="850" spans="2:28" x14ac:dyDescent="0.25">
      <c r="B850">
        <v>848</v>
      </c>
      <c r="C850" s="35">
        <f t="shared" si="329"/>
        <v>0</v>
      </c>
      <c r="D850" s="46">
        <f>IF(AB849&gt;0,ROUND(PMT(EvalSheet!$F$92/12,EvalSheet!$F$96*12,-C850),5),0)</f>
        <v>0</v>
      </c>
      <c r="E850" s="6">
        <f t="shared" si="323"/>
        <v>0</v>
      </c>
      <c r="F850" s="2">
        <f t="shared" si="312"/>
        <v>0</v>
      </c>
      <c r="G850" s="80">
        <f t="shared" si="313"/>
        <v>0</v>
      </c>
      <c r="H850" s="79">
        <f t="shared" si="314"/>
        <v>0</v>
      </c>
      <c r="I850" s="80">
        <f t="shared" si="315"/>
        <v>0</v>
      </c>
      <c r="J850" s="80">
        <f t="shared" si="316"/>
        <v>0</v>
      </c>
      <c r="K850" s="6">
        <f t="shared" si="324"/>
        <v>0</v>
      </c>
      <c r="L850" s="7">
        <v>0</v>
      </c>
      <c r="M850" s="7">
        <f t="shared" si="325"/>
        <v>0</v>
      </c>
      <c r="N850" s="7">
        <f t="shared" si="326"/>
        <v>0</v>
      </c>
      <c r="O850" s="7">
        <f t="shared" si="327"/>
        <v>0</v>
      </c>
      <c r="P850" s="7">
        <f t="shared" si="328"/>
        <v>0</v>
      </c>
      <c r="Q850" s="6">
        <f t="shared" si="330"/>
        <v>0</v>
      </c>
      <c r="R850" s="7">
        <f t="shared" si="331"/>
        <v>0</v>
      </c>
      <c r="S850" s="2">
        <f t="shared" si="317"/>
        <v>0</v>
      </c>
      <c r="T850" s="80">
        <f t="shared" si="318"/>
        <v>0</v>
      </c>
      <c r="U850" s="79">
        <f t="shared" si="319"/>
        <v>0</v>
      </c>
      <c r="V850" s="80">
        <f t="shared" si="320"/>
        <v>0</v>
      </c>
      <c r="W850" s="80">
        <f t="shared" si="321"/>
        <v>0</v>
      </c>
      <c r="X850">
        <f t="shared" si="332"/>
        <v>0</v>
      </c>
      <c r="Y850" s="35">
        <f t="shared" si="322"/>
        <v>0</v>
      </c>
      <c r="Z850" s="35">
        <f t="shared" si="333"/>
        <v>0</v>
      </c>
      <c r="AA850" s="42">
        <f t="shared" si="334"/>
        <v>0</v>
      </c>
      <c r="AB850" s="42">
        <f t="shared" si="335"/>
        <v>0</v>
      </c>
    </row>
    <row r="851" spans="2:28" x14ac:dyDescent="0.25">
      <c r="B851">
        <v>849</v>
      </c>
      <c r="C851" s="35">
        <f t="shared" si="329"/>
        <v>0</v>
      </c>
      <c r="D851" s="46">
        <f>IF(AB850&gt;0,ROUND(PMT(EvalSheet!$F$92/12,EvalSheet!$F$96*12,-C851),5),0)</f>
        <v>0</v>
      </c>
      <c r="E851" s="6">
        <f t="shared" si="323"/>
        <v>0</v>
      </c>
      <c r="F851" s="2">
        <f t="shared" si="312"/>
        <v>0</v>
      </c>
      <c r="G851" s="80">
        <f t="shared" si="313"/>
        <v>0</v>
      </c>
      <c r="H851" s="79">
        <f t="shared" si="314"/>
        <v>0</v>
      </c>
      <c r="I851" s="80">
        <f t="shared" si="315"/>
        <v>0</v>
      </c>
      <c r="J851" s="80">
        <f t="shared" si="316"/>
        <v>0</v>
      </c>
      <c r="K851" s="6">
        <f t="shared" si="324"/>
        <v>0</v>
      </c>
      <c r="L851" s="7">
        <v>0</v>
      </c>
      <c r="M851" s="7">
        <f t="shared" si="325"/>
        <v>0</v>
      </c>
      <c r="N851" s="7">
        <f t="shared" si="326"/>
        <v>0</v>
      </c>
      <c r="O851" s="7">
        <f t="shared" si="327"/>
        <v>0</v>
      </c>
      <c r="P851" s="7">
        <f t="shared" si="328"/>
        <v>0</v>
      </c>
      <c r="Q851" s="6">
        <f t="shared" si="330"/>
        <v>0</v>
      </c>
      <c r="R851" s="7">
        <f t="shared" si="331"/>
        <v>0</v>
      </c>
      <c r="S851" s="2">
        <f t="shared" si="317"/>
        <v>0</v>
      </c>
      <c r="T851" s="80">
        <f t="shared" si="318"/>
        <v>0</v>
      </c>
      <c r="U851" s="79">
        <f t="shared" si="319"/>
        <v>0</v>
      </c>
      <c r="V851" s="80">
        <f t="shared" si="320"/>
        <v>0</v>
      </c>
      <c r="W851" s="80">
        <f t="shared" si="321"/>
        <v>0</v>
      </c>
      <c r="X851">
        <f t="shared" si="332"/>
        <v>0</v>
      </c>
      <c r="Y851" s="35">
        <f t="shared" si="322"/>
        <v>0</v>
      </c>
      <c r="Z851" s="35">
        <f t="shared" si="333"/>
        <v>0</v>
      </c>
      <c r="AA851" s="42">
        <f t="shared" si="334"/>
        <v>0</v>
      </c>
      <c r="AB851" s="42">
        <f t="shared" si="335"/>
        <v>0</v>
      </c>
    </row>
    <row r="852" spans="2:28" x14ac:dyDescent="0.25">
      <c r="B852">
        <v>850</v>
      </c>
      <c r="C852" s="35">
        <f t="shared" si="329"/>
        <v>0</v>
      </c>
      <c r="D852" s="46">
        <f>IF(AB851&gt;0,ROUND(PMT(EvalSheet!$F$92/12,EvalSheet!$F$96*12,-C852),5),0)</f>
        <v>0</v>
      </c>
      <c r="E852" s="6">
        <f t="shared" si="323"/>
        <v>0</v>
      </c>
      <c r="F852" s="2">
        <f t="shared" si="312"/>
        <v>0</v>
      </c>
      <c r="G852" s="80">
        <f t="shared" si="313"/>
        <v>0</v>
      </c>
      <c r="H852" s="79">
        <f t="shared" si="314"/>
        <v>0</v>
      </c>
      <c r="I852" s="80">
        <f t="shared" si="315"/>
        <v>0</v>
      </c>
      <c r="J852" s="80">
        <f t="shared" si="316"/>
        <v>0</v>
      </c>
      <c r="K852" s="6">
        <f t="shared" si="324"/>
        <v>0</v>
      </c>
      <c r="L852" s="7">
        <v>0</v>
      </c>
      <c r="M852" s="7">
        <f t="shared" si="325"/>
        <v>0</v>
      </c>
      <c r="N852" s="7">
        <f t="shared" si="326"/>
        <v>0</v>
      </c>
      <c r="O852" s="7">
        <f t="shared" si="327"/>
        <v>0</v>
      </c>
      <c r="P852" s="7">
        <f t="shared" si="328"/>
        <v>0</v>
      </c>
      <c r="Q852" s="6">
        <f t="shared" si="330"/>
        <v>0</v>
      </c>
      <c r="R852" s="7">
        <f t="shared" si="331"/>
        <v>0</v>
      </c>
      <c r="S852" s="2">
        <f t="shared" si="317"/>
        <v>0</v>
      </c>
      <c r="T852" s="80">
        <f t="shared" si="318"/>
        <v>0</v>
      </c>
      <c r="U852" s="79">
        <f t="shared" si="319"/>
        <v>0</v>
      </c>
      <c r="V852" s="80">
        <f t="shared" si="320"/>
        <v>0</v>
      </c>
      <c r="W852" s="80">
        <f t="shared" si="321"/>
        <v>0</v>
      </c>
      <c r="X852">
        <f t="shared" si="332"/>
        <v>0</v>
      </c>
      <c r="Y852" s="35">
        <f t="shared" si="322"/>
        <v>0</v>
      </c>
      <c r="Z852" s="35">
        <f t="shared" si="333"/>
        <v>0</v>
      </c>
      <c r="AA852" s="42">
        <f t="shared" si="334"/>
        <v>0</v>
      </c>
      <c r="AB852" s="42">
        <f t="shared" si="335"/>
        <v>0</v>
      </c>
    </row>
    <row r="853" spans="2:28" x14ac:dyDescent="0.25">
      <c r="B853">
        <v>851</v>
      </c>
      <c r="C853" s="35">
        <f t="shared" si="329"/>
        <v>0</v>
      </c>
      <c r="D853" s="46">
        <f>IF(AB852&gt;0,ROUND(PMT(EvalSheet!$F$92/12,EvalSheet!$F$96*12,-C853),5),0)</f>
        <v>0</v>
      </c>
      <c r="E853" s="6">
        <f t="shared" si="323"/>
        <v>0</v>
      </c>
      <c r="F853" s="2">
        <f t="shared" si="312"/>
        <v>0</v>
      </c>
      <c r="G853" s="80">
        <f t="shared" si="313"/>
        <v>0</v>
      </c>
      <c r="H853" s="79">
        <f t="shared" si="314"/>
        <v>0</v>
      </c>
      <c r="I853" s="80">
        <f t="shared" si="315"/>
        <v>0</v>
      </c>
      <c r="J853" s="80">
        <f t="shared" si="316"/>
        <v>0</v>
      </c>
      <c r="K853" s="6">
        <f t="shared" si="324"/>
        <v>0</v>
      </c>
      <c r="L853" s="7">
        <v>0</v>
      </c>
      <c r="M853" s="7">
        <f t="shared" si="325"/>
        <v>0</v>
      </c>
      <c r="N853" s="7">
        <f t="shared" si="326"/>
        <v>0</v>
      </c>
      <c r="O853" s="7">
        <f t="shared" si="327"/>
        <v>0</v>
      </c>
      <c r="P853" s="7">
        <f t="shared" si="328"/>
        <v>0</v>
      </c>
      <c r="Q853" s="6">
        <f t="shared" si="330"/>
        <v>0</v>
      </c>
      <c r="R853" s="7">
        <f t="shared" si="331"/>
        <v>0</v>
      </c>
      <c r="S853" s="2">
        <f t="shared" si="317"/>
        <v>0</v>
      </c>
      <c r="T853" s="80">
        <f t="shared" si="318"/>
        <v>0</v>
      </c>
      <c r="U853" s="79">
        <f t="shared" si="319"/>
        <v>0</v>
      </c>
      <c r="V853" s="80">
        <f t="shared" si="320"/>
        <v>0</v>
      </c>
      <c r="W853" s="80">
        <f t="shared" si="321"/>
        <v>0</v>
      </c>
      <c r="X853">
        <f t="shared" si="332"/>
        <v>0</v>
      </c>
      <c r="Y853" s="35">
        <f t="shared" si="322"/>
        <v>0</v>
      </c>
      <c r="Z853" s="35">
        <f t="shared" si="333"/>
        <v>0</v>
      </c>
      <c r="AA853" s="42">
        <f t="shared" si="334"/>
        <v>0</v>
      </c>
      <c r="AB853" s="42">
        <f t="shared" si="335"/>
        <v>0</v>
      </c>
    </row>
    <row r="854" spans="2:28" x14ac:dyDescent="0.25">
      <c r="B854">
        <v>852</v>
      </c>
      <c r="C854" s="35">
        <f t="shared" si="329"/>
        <v>0</v>
      </c>
      <c r="D854" s="46">
        <f>IF(AB853&gt;0,ROUND(PMT(EvalSheet!$F$92/12,EvalSheet!$F$96*12,-C854),5),0)</f>
        <v>0</v>
      </c>
      <c r="E854" s="6">
        <f t="shared" si="323"/>
        <v>0</v>
      </c>
      <c r="F854" s="2">
        <f t="shared" si="312"/>
        <v>0</v>
      </c>
      <c r="G854" s="80">
        <f t="shared" si="313"/>
        <v>0</v>
      </c>
      <c r="H854" s="79">
        <f t="shared" si="314"/>
        <v>0</v>
      </c>
      <c r="I854" s="80">
        <f t="shared" si="315"/>
        <v>0</v>
      </c>
      <c r="J854" s="80">
        <f t="shared" si="316"/>
        <v>0</v>
      </c>
      <c r="K854" s="6">
        <f t="shared" si="324"/>
        <v>0</v>
      </c>
      <c r="L854" s="7">
        <v>0</v>
      </c>
      <c r="M854" s="7">
        <f t="shared" si="325"/>
        <v>0</v>
      </c>
      <c r="N854" s="7">
        <f t="shared" si="326"/>
        <v>0</v>
      </c>
      <c r="O854" s="7">
        <f t="shared" si="327"/>
        <v>0</v>
      </c>
      <c r="P854" s="7">
        <f t="shared" si="328"/>
        <v>0</v>
      </c>
      <c r="Q854" s="6">
        <f t="shared" si="330"/>
        <v>0</v>
      </c>
      <c r="R854" s="7">
        <f t="shared" si="331"/>
        <v>0</v>
      </c>
      <c r="S854" s="2">
        <f t="shared" si="317"/>
        <v>0</v>
      </c>
      <c r="T854" s="80">
        <f t="shared" si="318"/>
        <v>0</v>
      </c>
      <c r="U854" s="79">
        <f t="shared" si="319"/>
        <v>0</v>
      </c>
      <c r="V854" s="80">
        <f t="shared" si="320"/>
        <v>0</v>
      </c>
      <c r="W854" s="80">
        <f t="shared" si="321"/>
        <v>0</v>
      </c>
      <c r="X854">
        <f t="shared" si="332"/>
        <v>0</v>
      </c>
      <c r="Y854" s="35">
        <f t="shared" si="322"/>
        <v>0</v>
      </c>
      <c r="Z854" s="35">
        <f t="shared" si="333"/>
        <v>0</v>
      </c>
      <c r="AA854" s="42">
        <f t="shared" si="334"/>
        <v>0</v>
      </c>
      <c r="AB854" s="42">
        <f t="shared" si="335"/>
        <v>0</v>
      </c>
    </row>
    <row r="855" spans="2:28" x14ac:dyDescent="0.25">
      <c r="B855">
        <v>853</v>
      </c>
      <c r="C855" s="35">
        <f t="shared" si="329"/>
        <v>0</v>
      </c>
      <c r="D855" s="46">
        <f>IF(AB854&gt;0,ROUND(PMT(EvalSheet!$F$92/12,EvalSheet!$F$96*12,-C855),5),0)</f>
        <v>0</v>
      </c>
      <c r="E855" s="6">
        <f t="shared" si="323"/>
        <v>0</v>
      </c>
      <c r="F855" s="2">
        <f t="shared" si="312"/>
        <v>0</v>
      </c>
      <c r="G855" s="80">
        <f t="shared" si="313"/>
        <v>0</v>
      </c>
      <c r="H855" s="79">
        <f t="shared" si="314"/>
        <v>0</v>
      </c>
      <c r="I855" s="80">
        <f t="shared" si="315"/>
        <v>0</v>
      </c>
      <c r="J855" s="80">
        <f t="shared" si="316"/>
        <v>0</v>
      </c>
      <c r="K855" s="6">
        <f t="shared" si="324"/>
        <v>0</v>
      </c>
      <c r="L855" s="7">
        <v>0</v>
      </c>
      <c r="M855" s="7">
        <f t="shared" si="325"/>
        <v>0</v>
      </c>
      <c r="N855" s="7">
        <f t="shared" si="326"/>
        <v>0</v>
      </c>
      <c r="O855" s="7">
        <f t="shared" si="327"/>
        <v>0</v>
      </c>
      <c r="P855" s="7">
        <f t="shared" si="328"/>
        <v>0</v>
      </c>
      <c r="Q855" s="6">
        <f t="shared" si="330"/>
        <v>0</v>
      </c>
      <c r="R855" s="7">
        <f t="shared" si="331"/>
        <v>0</v>
      </c>
      <c r="S855" s="2">
        <f t="shared" si="317"/>
        <v>0</v>
      </c>
      <c r="T855" s="80">
        <f t="shared" si="318"/>
        <v>0</v>
      </c>
      <c r="U855" s="79">
        <f t="shared" si="319"/>
        <v>0</v>
      </c>
      <c r="V855" s="80">
        <f t="shared" si="320"/>
        <v>0</v>
      </c>
      <c r="W855" s="80">
        <f t="shared" si="321"/>
        <v>0</v>
      </c>
      <c r="X855">
        <f t="shared" si="332"/>
        <v>0</v>
      </c>
      <c r="Y855" s="35">
        <f t="shared" si="322"/>
        <v>0</v>
      </c>
      <c r="Z855" s="35">
        <f t="shared" si="333"/>
        <v>0</v>
      </c>
      <c r="AA855" s="42">
        <f t="shared" si="334"/>
        <v>0</v>
      </c>
      <c r="AB855" s="42">
        <f t="shared" si="335"/>
        <v>0</v>
      </c>
    </row>
    <row r="856" spans="2:28" x14ac:dyDescent="0.25">
      <c r="B856">
        <v>854</v>
      </c>
      <c r="C856" s="35">
        <f t="shared" si="329"/>
        <v>0</v>
      </c>
      <c r="D856" s="46">
        <f>IF(AB855&gt;0,ROUND(PMT(EvalSheet!$F$92/12,EvalSheet!$F$96*12,-C856),5),0)</f>
        <v>0</v>
      </c>
      <c r="E856" s="6">
        <f t="shared" si="323"/>
        <v>0</v>
      </c>
      <c r="F856" s="2">
        <f t="shared" si="312"/>
        <v>0</v>
      </c>
      <c r="G856" s="80">
        <f t="shared" si="313"/>
        <v>0</v>
      </c>
      <c r="H856" s="79">
        <f t="shared" si="314"/>
        <v>0</v>
      </c>
      <c r="I856" s="80">
        <f t="shared" si="315"/>
        <v>0</v>
      </c>
      <c r="J856" s="80">
        <f t="shared" si="316"/>
        <v>0</v>
      </c>
      <c r="K856" s="6">
        <f t="shared" si="324"/>
        <v>0</v>
      </c>
      <c r="L856" s="7">
        <v>0</v>
      </c>
      <c r="M856" s="7">
        <f t="shared" si="325"/>
        <v>0</v>
      </c>
      <c r="N856" s="7">
        <f t="shared" si="326"/>
        <v>0</v>
      </c>
      <c r="O856" s="7">
        <f t="shared" si="327"/>
        <v>0</v>
      </c>
      <c r="P856" s="7">
        <f t="shared" si="328"/>
        <v>0</v>
      </c>
      <c r="Q856" s="6">
        <f t="shared" si="330"/>
        <v>0</v>
      </c>
      <c r="R856" s="7">
        <f t="shared" si="331"/>
        <v>0</v>
      </c>
      <c r="S856" s="2">
        <f t="shared" si="317"/>
        <v>0</v>
      </c>
      <c r="T856" s="80">
        <f t="shared" si="318"/>
        <v>0</v>
      </c>
      <c r="U856" s="79">
        <f t="shared" si="319"/>
        <v>0</v>
      </c>
      <c r="V856" s="80">
        <f t="shared" si="320"/>
        <v>0</v>
      </c>
      <c r="W856" s="80">
        <f t="shared" si="321"/>
        <v>0</v>
      </c>
      <c r="X856">
        <f t="shared" si="332"/>
        <v>0</v>
      </c>
      <c r="Y856" s="35">
        <f t="shared" si="322"/>
        <v>0</v>
      </c>
      <c r="Z856" s="35">
        <f t="shared" si="333"/>
        <v>0</v>
      </c>
      <c r="AA856" s="42">
        <f t="shared" si="334"/>
        <v>0</v>
      </c>
      <c r="AB856" s="42">
        <f t="shared" si="335"/>
        <v>0</v>
      </c>
    </row>
    <row r="857" spans="2:28" x14ac:dyDescent="0.25">
      <c r="B857">
        <v>855</v>
      </c>
      <c r="C857" s="35">
        <f t="shared" si="329"/>
        <v>0</v>
      </c>
      <c r="D857" s="46">
        <f>IF(AB856&gt;0,ROUND(PMT(EvalSheet!$F$92/12,EvalSheet!$F$96*12,-C857),5),0)</f>
        <v>0</v>
      </c>
      <c r="E857" s="6">
        <f t="shared" si="323"/>
        <v>0</v>
      </c>
      <c r="F857" s="2">
        <f t="shared" si="312"/>
        <v>0</v>
      </c>
      <c r="G857" s="80">
        <f t="shared" si="313"/>
        <v>0</v>
      </c>
      <c r="H857" s="79">
        <f t="shared" si="314"/>
        <v>0</v>
      </c>
      <c r="I857" s="80">
        <f t="shared" si="315"/>
        <v>0</v>
      </c>
      <c r="J857" s="80">
        <f t="shared" si="316"/>
        <v>0</v>
      </c>
      <c r="K857" s="6">
        <f t="shared" si="324"/>
        <v>0</v>
      </c>
      <c r="L857" s="7">
        <v>0</v>
      </c>
      <c r="M857" s="7">
        <f t="shared" si="325"/>
        <v>0</v>
      </c>
      <c r="N857" s="7">
        <f t="shared" si="326"/>
        <v>0</v>
      </c>
      <c r="O857" s="7">
        <f t="shared" si="327"/>
        <v>0</v>
      </c>
      <c r="P857" s="7">
        <f t="shared" si="328"/>
        <v>0</v>
      </c>
      <c r="Q857" s="6">
        <f t="shared" si="330"/>
        <v>0</v>
      </c>
      <c r="R857" s="7">
        <f t="shared" si="331"/>
        <v>0</v>
      </c>
      <c r="S857" s="2">
        <f t="shared" si="317"/>
        <v>0</v>
      </c>
      <c r="T857" s="80">
        <f t="shared" si="318"/>
        <v>0</v>
      </c>
      <c r="U857" s="79">
        <f t="shared" si="319"/>
        <v>0</v>
      </c>
      <c r="V857" s="80">
        <f t="shared" si="320"/>
        <v>0</v>
      </c>
      <c r="W857" s="80">
        <f t="shared" si="321"/>
        <v>0</v>
      </c>
      <c r="X857">
        <f t="shared" si="332"/>
        <v>0</v>
      </c>
      <c r="Y857" s="35">
        <f t="shared" si="322"/>
        <v>0</v>
      </c>
      <c r="Z857" s="35">
        <f t="shared" si="333"/>
        <v>0</v>
      </c>
      <c r="AA857" s="42">
        <f t="shared" si="334"/>
        <v>0</v>
      </c>
      <c r="AB857" s="42">
        <f t="shared" si="335"/>
        <v>0</v>
      </c>
    </row>
    <row r="858" spans="2:28" x14ac:dyDescent="0.25">
      <c r="B858">
        <v>856</v>
      </c>
      <c r="C858" s="35">
        <f t="shared" si="329"/>
        <v>0</v>
      </c>
      <c r="D858" s="46">
        <f>IF(AB857&gt;0,ROUND(PMT(EvalSheet!$F$92/12,EvalSheet!$F$96*12,-C858),5),0)</f>
        <v>0</v>
      </c>
      <c r="E858" s="6">
        <f t="shared" si="323"/>
        <v>0</v>
      </c>
      <c r="F858" s="2">
        <f t="shared" si="312"/>
        <v>0</v>
      </c>
      <c r="G858" s="80">
        <f t="shared" si="313"/>
        <v>0</v>
      </c>
      <c r="H858" s="79">
        <f t="shared" si="314"/>
        <v>0</v>
      </c>
      <c r="I858" s="80">
        <f t="shared" si="315"/>
        <v>0</v>
      </c>
      <c r="J858" s="80">
        <f t="shared" si="316"/>
        <v>0</v>
      </c>
      <c r="K858" s="6">
        <f t="shared" si="324"/>
        <v>0</v>
      </c>
      <c r="L858" s="7">
        <v>0</v>
      </c>
      <c r="M858" s="7">
        <f t="shared" si="325"/>
        <v>0</v>
      </c>
      <c r="N858" s="7">
        <f t="shared" si="326"/>
        <v>0</v>
      </c>
      <c r="O858" s="7">
        <f t="shared" si="327"/>
        <v>0</v>
      </c>
      <c r="P858" s="7">
        <f t="shared" si="328"/>
        <v>0</v>
      </c>
      <c r="Q858" s="6">
        <f t="shared" si="330"/>
        <v>0</v>
      </c>
      <c r="R858" s="7">
        <f t="shared" si="331"/>
        <v>0</v>
      </c>
      <c r="S858" s="2">
        <f t="shared" si="317"/>
        <v>0</v>
      </c>
      <c r="T858" s="80">
        <f t="shared" si="318"/>
        <v>0</v>
      </c>
      <c r="U858" s="79">
        <f t="shared" si="319"/>
        <v>0</v>
      </c>
      <c r="V858" s="80">
        <f t="shared" si="320"/>
        <v>0</v>
      </c>
      <c r="W858" s="80">
        <f t="shared" si="321"/>
        <v>0</v>
      </c>
      <c r="X858">
        <f t="shared" si="332"/>
        <v>0</v>
      </c>
      <c r="Y858" s="35">
        <f t="shared" si="322"/>
        <v>0</v>
      </c>
      <c r="Z858" s="35">
        <f t="shared" si="333"/>
        <v>0</v>
      </c>
      <c r="AA858" s="42">
        <f t="shared" si="334"/>
        <v>0</v>
      </c>
      <c r="AB858" s="42">
        <f t="shared" si="335"/>
        <v>0</v>
      </c>
    </row>
    <row r="859" spans="2:28" x14ac:dyDescent="0.25">
      <c r="B859">
        <v>857</v>
      </c>
      <c r="C859" s="35">
        <f t="shared" si="329"/>
        <v>0</v>
      </c>
      <c r="D859" s="46">
        <f>IF(AB858&gt;0,ROUND(PMT(EvalSheet!$F$92/12,EvalSheet!$F$96*12,-C859),5),0)</f>
        <v>0</v>
      </c>
      <c r="E859" s="6">
        <f t="shared" si="323"/>
        <v>0</v>
      </c>
      <c r="F859" s="2">
        <f t="shared" si="312"/>
        <v>0</v>
      </c>
      <c r="G859" s="80">
        <f t="shared" si="313"/>
        <v>0</v>
      </c>
      <c r="H859" s="79">
        <f t="shared" si="314"/>
        <v>0</v>
      </c>
      <c r="I859" s="80">
        <f t="shared" si="315"/>
        <v>0</v>
      </c>
      <c r="J859" s="80">
        <f t="shared" si="316"/>
        <v>0</v>
      </c>
      <c r="K859" s="6">
        <f t="shared" si="324"/>
        <v>0</v>
      </c>
      <c r="L859" s="7">
        <v>0</v>
      </c>
      <c r="M859" s="7">
        <f t="shared" si="325"/>
        <v>0</v>
      </c>
      <c r="N859" s="7">
        <f t="shared" si="326"/>
        <v>0</v>
      </c>
      <c r="O859" s="7">
        <f t="shared" si="327"/>
        <v>0</v>
      </c>
      <c r="P859" s="7">
        <f t="shared" si="328"/>
        <v>0</v>
      </c>
      <c r="Q859" s="6">
        <f t="shared" si="330"/>
        <v>0</v>
      </c>
      <c r="R859" s="7">
        <f t="shared" si="331"/>
        <v>0</v>
      </c>
      <c r="S859" s="2">
        <f t="shared" si="317"/>
        <v>0</v>
      </c>
      <c r="T859" s="80">
        <f t="shared" si="318"/>
        <v>0</v>
      </c>
      <c r="U859" s="79">
        <f t="shared" si="319"/>
        <v>0</v>
      </c>
      <c r="V859" s="80">
        <f t="shared" si="320"/>
        <v>0</v>
      </c>
      <c r="W859" s="80">
        <f t="shared" si="321"/>
        <v>0</v>
      </c>
      <c r="X859">
        <f t="shared" si="332"/>
        <v>0</v>
      </c>
      <c r="Y859" s="35">
        <f t="shared" si="322"/>
        <v>0</v>
      </c>
      <c r="Z859" s="35">
        <f t="shared" si="333"/>
        <v>0</v>
      </c>
      <c r="AA859" s="42">
        <f t="shared" si="334"/>
        <v>0</v>
      </c>
      <c r="AB859" s="42">
        <f t="shared" si="335"/>
        <v>0</v>
      </c>
    </row>
    <row r="860" spans="2:28" x14ac:dyDescent="0.25">
      <c r="B860">
        <v>858</v>
      </c>
      <c r="C860" s="35">
        <f t="shared" si="329"/>
        <v>0</v>
      </c>
      <c r="D860" s="46">
        <f>IF(AB859&gt;0,ROUND(PMT(EvalSheet!$F$92/12,EvalSheet!$F$96*12,-C860),5),0)</f>
        <v>0</v>
      </c>
      <c r="E860" s="6">
        <f t="shared" si="323"/>
        <v>0</v>
      </c>
      <c r="F860" s="2">
        <f t="shared" si="312"/>
        <v>0</v>
      </c>
      <c r="G860" s="80">
        <f t="shared" si="313"/>
        <v>0</v>
      </c>
      <c r="H860" s="79">
        <f t="shared" si="314"/>
        <v>0</v>
      </c>
      <c r="I860" s="80">
        <f t="shared" si="315"/>
        <v>0</v>
      </c>
      <c r="J860" s="80">
        <f t="shared" si="316"/>
        <v>0</v>
      </c>
      <c r="K860" s="6">
        <f t="shared" si="324"/>
        <v>0</v>
      </c>
      <c r="L860" s="7">
        <v>0</v>
      </c>
      <c r="M860" s="7">
        <f t="shared" si="325"/>
        <v>0</v>
      </c>
      <c r="N860" s="7">
        <f t="shared" si="326"/>
        <v>0</v>
      </c>
      <c r="O860" s="7">
        <f t="shared" si="327"/>
        <v>0</v>
      </c>
      <c r="P860" s="7">
        <f t="shared" si="328"/>
        <v>0</v>
      </c>
      <c r="Q860" s="6">
        <f t="shared" si="330"/>
        <v>0</v>
      </c>
      <c r="R860" s="7">
        <f t="shared" si="331"/>
        <v>0</v>
      </c>
      <c r="S860" s="2">
        <f t="shared" si="317"/>
        <v>0</v>
      </c>
      <c r="T860" s="80">
        <f t="shared" si="318"/>
        <v>0</v>
      </c>
      <c r="U860" s="79">
        <f t="shared" si="319"/>
        <v>0</v>
      </c>
      <c r="V860" s="80">
        <f t="shared" si="320"/>
        <v>0</v>
      </c>
      <c r="W860" s="80">
        <f t="shared" si="321"/>
        <v>0</v>
      </c>
      <c r="X860">
        <f t="shared" si="332"/>
        <v>0</v>
      </c>
      <c r="Y860" s="35">
        <f t="shared" si="322"/>
        <v>0</v>
      </c>
      <c r="Z860" s="35">
        <f t="shared" si="333"/>
        <v>0</v>
      </c>
      <c r="AA860" s="42">
        <f t="shared" si="334"/>
        <v>0</v>
      </c>
      <c r="AB860" s="42">
        <f t="shared" si="335"/>
        <v>0</v>
      </c>
    </row>
    <row r="861" spans="2:28" x14ac:dyDescent="0.25">
      <c r="B861">
        <v>859</v>
      </c>
      <c r="C861" s="35">
        <f t="shared" si="329"/>
        <v>0</v>
      </c>
      <c r="D861" s="46">
        <f>IF(AB860&gt;0,ROUND(PMT(EvalSheet!$F$92/12,EvalSheet!$F$96*12,-C861),5),0)</f>
        <v>0</v>
      </c>
      <c r="E861" s="6">
        <f t="shared" si="323"/>
        <v>0</v>
      </c>
      <c r="F861" s="2">
        <f t="shared" si="312"/>
        <v>0</v>
      </c>
      <c r="G861" s="80">
        <f t="shared" si="313"/>
        <v>0</v>
      </c>
      <c r="H861" s="79">
        <f t="shared" si="314"/>
        <v>0</v>
      </c>
      <c r="I861" s="80">
        <f t="shared" si="315"/>
        <v>0</v>
      </c>
      <c r="J861" s="80">
        <f t="shared" si="316"/>
        <v>0</v>
      </c>
      <c r="K861" s="6">
        <f t="shared" si="324"/>
        <v>0</v>
      </c>
      <c r="L861" s="7">
        <v>0</v>
      </c>
      <c r="M861" s="7">
        <f t="shared" si="325"/>
        <v>0</v>
      </c>
      <c r="N861" s="7">
        <f t="shared" si="326"/>
        <v>0</v>
      </c>
      <c r="O861" s="7">
        <f t="shared" si="327"/>
        <v>0</v>
      </c>
      <c r="P861" s="7">
        <f t="shared" si="328"/>
        <v>0</v>
      </c>
      <c r="Q861" s="6">
        <f t="shared" si="330"/>
        <v>0</v>
      </c>
      <c r="R861" s="7">
        <f t="shared" si="331"/>
        <v>0</v>
      </c>
      <c r="S861" s="2">
        <f t="shared" si="317"/>
        <v>0</v>
      </c>
      <c r="T861" s="80">
        <f t="shared" si="318"/>
        <v>0</v>
      </c>
      <c r="U861" s="79">
        <f t="shared" si="319"/>
        <v>0</v>
      </c>
      <c r="V861" s="80">
        <f t="shared" si="320"/>
        <v>0</v>
      </c>
      <c r="W861" s="80">
        <f t="shared" si="321"/>
        <v>0</v>
      </c>
      <c r="X861">
        <f t="shared" si="332"/>
        <v>0</v>
      </c>
      <c r="Y861" s="35">
        <f t="shared" si="322"/>
        <v>0</v>
      </c>
      <c r="Z861" s="35">
        <f t="shared" si="333"/>
        <v>0</v>
      </c>
      <c r="AA861" s="42">
        <f t="shared" si="334"/>
        <v>0</v>
      </c>
      <c r="AB861" s="42">
        <f t="shared" si="335"/>
        <v>0</v>
      </c>
    </row>
    <row r="862" spans="2:28" x14ac:dyDescent="0.25">
      <c r="B862">
        <v>860</v>
      </c>
      <c r="C862" s="35">
        <f t="shared" si="329"/>
        <v>0</v>
      </c>
      <c r="D862" s="46">
        <f>IF(AB861&gt;0,ROUND(PMT(EvalSheet!$F$92/12,EvalSheet!$F$96*12,-C862),5),0)</f>
        <v>0</v>
      </c>
      <c r="E862" s="6">
        <f t="shared" si="323"/>
        <v>0</v>
      </c>
      <c r="F862" s="2">
        <f t="shared" si="312"/>
        <v>0</v>
      </c>
      <c r="G862" s="80">
        <f t="shared" si="313"/>
        <v>0</v>
      </c>
      <c r="H862" s="79">
        <f t="shared" si="314"/>
        <v>0</v>
      </c>
      <c r="I862" s="80">
        <f t="shared" si="315"/>
        <v>0</v>
      </c>
      <c r="J862" s="80">
        <f t="shared" si="316"/>
        <v>0</v>
      </c>
      <c r="K862" s="6">
        <f t="shared" si="324"/>
        <v>0</v>
      </c>
      <c r="L862" s="7">
        <v>0</v>
      </c>
      <c r="M862" s="7">
        <f t="shared" si="325"/>
        <v>0</v>
      </c>
      <c r="N862" s="7">
        <f t="shared" si="326"/>
        <v>0</v>
      </c>
      <c r="O862" s="7">
        <f t="shared" si="327"/>
        <v>0</v>
      </c>
      <c r="P862" s="7">
        <f t="shared" si="328"/>
        <v>0</v>
      </c>
      <c r="Q862" s="6">
        <f t="shared" si="330"/>
        <v>0</v>
      </c>
      <c r="R862" s="7">
        <f t="shared" si="331"/>
        <v>0</v>
      </c>
      <c r="S862" s="2">
        <f t="shared" si="317"/>
        <v>0</v>
      </c>
      <c r="T862" s="80">
        <f t="shared" si="318"/>
        <v>0</v>
      </c>
      <c r="U862" s="79">
        <f t="shared" si="319"/>
        <v>0</v>
      </c>
      <c r="V862" s="80">
        <f t="shared" si="320"/>
        <v>0</v>
      </c>
      <c r="W862" s="80">
        <f t="shared" si="321"/>
        <v>0</v>
      </c>
      <c r="X862">
        <f t="shared" si="332"/>
        <v>0</v>
      </c>
      <c r="Y862" s="35">
        <f t="shared" si="322"/>
        <v>0</v>
      </c>
      <c r="Z862" s="35">
        <f t="shared" si="333"/>
        <v>0</v>
      </c>
      <c r="AA862" s="42">
        <f t="shared" si="334"/>
        <v>0</v>
      </c>
      <c r="AB862" s="42">
        <f t="shared" si="335"/>
        <v>0</v>
      </c>
    </row>
    <row r="863" spans="2:28" x14ac:dyDescent="0.25">
      <c r="B863">
        <v>861</v>
      </c>
      <c r="C863" s="35">
        <f t="shared" si="329"/>
        <v>0</v>
      </c>
      <c r="D863" s="46">
        <f>IF(AB862&gt;0,ROUND(PMT(EvalSheet!$F$92/12,EvalSheet!$F$96*12,-C863),5),0)</f>
        <v>0</v>
      </c>
      <c r="E863" s="6">
        <f t="shared" si="323"/>
        <v>0</v>
      </c>
      <c r="F863" s="2">
        <f t="shared" si="312"/>
        <v>0</v>
      </c>
      <c r="G863" s="80">
        <f t="shared" si="313"/>
        <v>0</v>
      </c>
      <c r="H863" s="79">
        <f t="shared" si="314"/>
        <v>0</v>
      </c>
      <c r="I863" s="80">
        <f t="shared" si="315"/>
        <v>0</v>
      </c>
      <c r="J863" s="80">
        <f t="shared" si="316"/>
        <v>0</v>
      </c>
      <c r="K863" s="6">
        <f t="shared" si="324"/>
        <v>0</v>
      </c>
      <c r="L863" s="7">
        <v>0</v>
      </c>
      <c r="M863" s="7">
        <f t="shared" si="325"/>
        <v>0</v>
      </c>
      <c r="N863" s="7">
        <f t="shared" si="326"/>
        <v>0</v>
      </c>
      <c r="O863" s="7">
        <f t="shared" si="327"/>
        <v>0</v>
      </c>
      <c r="P863" s="7">
        <f t="shared" si="328"/>
        <v>0</v>
      </c>
      <c r="Q863" s="6">
        <f t="shared" si="330"/>
        <v>0</v>
      </c>
      <c r="R863" s="7">
        <f t="shared" si="331"/>
        <v>0</v>
      </c>
      <c r="S863" s="2">
        <f t="shared" si="317"/>
        <v>0</v>
      </c>
      <c r="T863" s="80">
        <f t="shared" si="318"/>
        <v>0</v>
      </c>
      <c r="U863" s="79">
        <f t="shared" si="319"/>
        <v>0</v>
      </c>
      <c r="V863" s="80">
        <f t="shared" si="320"/>
        <v>0</v>
      </c>
      <c r="W863" s="80">
        <f t="shared" si="321"/>
        <v>0</v>
      </c>
      <c r="X863">
        <f t="shared" si="332"/>
        <v>0</v>
      </c>
      <c r="Y863" s="35">
        <f t="shared" si="322"/>
        <v>0</v>
      </c>
      <c r="Z863" s="35">
        <f t="shared" si="333"/>
        <v>0</v>
      </c>
      <c r="AA863" s="42">
        <f t="shared" si="334"/>
        <v>0</v>
      </c>
      <c r="AB863" s="42">
        <f t="shared" si="335"/>
        <v>0</v>
      </c>
    </row>
    <row r="864" spans="2:28" x14ac:dyDescent="0.25">
      <c r="B864">
        <v>862</v>
      </c>
      <c r="C864" s="35">
        <f t="shared" si="329"/>
        <v>0</v>
      </c>
      <c r="D864" s="46">
        <f>IF(AB863&gt;0,ROUND(PMT(EvalSheet!$F$92/12,EvalSheet!$F$96*12,-C864),5),0)</f>
        <v>0</v>
      </c>
      <c r="E864" s="6">
        <f t="shared" si="323"/>
        <v>0</v>
      </c>
      <c r="F864" s="2">
        <f t="shared" si="312"/>
        <v>0</v>
      </c>
      <c r="G864" s="80">
        <f t="shared" si="313"/>
        <v>0</v>
      </c>
      <c r="H864" s="79">
        <f t="shared" si="314"/>
        <v>0</v>
      </c>
      <c r="I864" s="80">
        <f t="shared" si="315"/>
        <v>0</v>
      </c>
      <c r="J864" s="80">
        <f t="shared" si="316"/>
        <v>0</v>
      </c>
      <c r="K864" s="6">
        <f t="shared" si="324"/>
        <v>0</v>
      </c>
      <c r="L864" s="7">
        <v>0</v>
      </c>
      <c r="M864" s="7">
        <f t="shared" si="325"/>
        <v>0</v>
      </c>
      <c r="N864" s="7">
        <f t="shared" si="326"/>
        <v>0</v>
      </c>
      <c r="O864" s="7">
        <f t="shared" si="327"/>
        <v>0</v>
      </c>
      <c r="P864" s="7">
        <f t="shared" si="328"/>
        <v>0</v>
      </c>
      <c r="Q864" s="6">
        <f t="shared" si="330"/>
        <v>0</v>
      </c>
      <c r="R864" s="7">
        <f t="shared" si="331"/>
        <v>0</v>
      </c>
      <c r="S864" s="2">
        <f t="shared" si="317"/>
        <v>0</v>
      </c>
      <c r="T864" s="80">
        <f t="shared" si="318"/>
        <v>0</v>
      </c>
      <c r="U864" s="79">
        <f t="shared" si="319"/>
        <v>0</v>
      </c>
      <c r="V864" s="80">
        <f t="shared" si="320"/>
        <v>0</v>
      </c>
      <c r="W864" s="80">
        <f t="shared" si="321"/>
        <v>0</v>
      </c>
      <c r="X864">
        <f t="shared" si="332"/>
        <v>0</v>
      </c>
      <c r="Y864" s="35">
        <f t="shared" si="322"/>
        <v>0</v>
      </c>
      <c r="Z864" s="35">
        <f t="shared" si="333"/>
        <v>0</v>
      </c>
      <c r="AA864" s="42">
        <f t="shared" si="334"/>
        <v>0</v>
      </c>
      <c r="AB864" s="42">
        <f t="shared" si="335"/>
        <v>0</v>
      </c>
    </row>
    <row r="865" spans="2:28" x14ac:dyDescent="0.25">
      <c r="B865">
        <v>863</v>
      </c>
      <c r="C865" s="35">
        <f t="shared" si="329"/>
        <v>0</v>
      </c>
      <c r="D865" s="46">
        <f>IF(AB864&gt;0,ROUND(PMT(EvalSheet!$F$92/12,EvalSheet!$F$96*12,-C865),5),0)</f>
        <v>0</v>
      </c>
      <c r="E865" s="6">
        <f t="shared" si="323"/>
        <v>0</v>
      </c>
      <c r="F865" s="2">
        <f t="shared" si="312"/>
        <v>0</v>
      </c>
      <c r="G865" s="80">
        <f t="shared" si="313"/>
        <v>0</v>
      </c>
      <c r="H865" s="79">
        <f t="shared" si="314"/>
        <v>0</v>
      </c>
      <c r="I865" s="80">
        <f t="shared" si="315"/>
        <v>0</v>
      </c>
      <c r="J865" s="80">
        <f t="shared" si="316"/>
        <v>0</v>
      </c>
      <c r="K865" s="6">
        <f t="shared" si="324"/>
        <v>0</v>
      </c>
      <c r="L865" s="7">
        <v>0</v>
      </c>
      <c r="M865" s="7">
        <f t="shared" si="325"/>
        <v>0</v>
      </c>
      <c r="N865" s="7">
        <f t="shared" si="326"/>
        <v>0</v>
      </c>
      <c r="O865" s="7">
        <f t="shared" si="327"/>
        <v>0</v>
      </c>
      <c r="P865" s="7">
        <f t="shared" si="328"/>
        <v>0</v>
      </c>
      <c r="Q865" s="6">
        <f t="shared" si="330"/>
        <v>0</v>
      </c>
      <c r="R865" s="7">
        <f t="shared" si="331"/>
        <v>0</v>
      </c>
      <c r="S865" s="2">
        <f t="shared" si="317"/>
        <v>0</v>
      </c>
      <c r="T865" s="80">
        <f t="shared" si="318"/>
        <v>0</v>
      </c>
      <c r="U865" s="79">
        <f t="shared" si="319"/>
        <v>0</v>
      </c>
      <c r="V865" s="80">
        <f t="shared" si="320"/>
        <v>0</v>
      </c>
      <c r="W865" s="80">
        <f t="shared" si="321"/>
        <v>0</v>
      </c>
      <c r="X865">
        <f t="shared" si="332"/>
        <v>0</v>
      </c>
      <c r="Y865" s="35">
        <f t="shared" si="322"/>
        <v>0</v>
      </c>
      <c r="Z865" s="35">
        <f t="shared" si="333"/>
        <v>0</v>
      </c>
      <c r="AA865" s="42">
        <f t="shared" si="334"/>
        <v>0</v>
      </c>
      <c r="AB865" s="42">
        <f t="shared" si="335"/>
        <v>0</v>
      </c>
    </row>
    <row r="866" spans="2:28" x14ac:dyDescent="0.25">
      <c r="B866">
        <v>864</v>
      </c>
      <c r="C866" s="35">
        <f t="shared" si="329"/>
        <v>0</v>
      </c>
      <c r="D866" s="46">
        <f>IF(AB865&gt;0,ROUND(PMT(EvalSheet!$F$92/12,EvalSheet!$F$96*12,-C866),5),0)</f>
        <v>0</v>
      </c>
      <c r="E866" s="6">
        <f t="shared" si="323"/>
        <v>0</v>
      </c>
      <c r="F866" s="2">
        <f t="shared" si="312"/>
        <v>0</v>
      </c>
      <c r="G866" s="80">
        <f t="shared" si="313"/>
        <v>0</v>
      </c>
      <c r="H866" s="79">
        <f t="shared" si="314"/>
        <v>0</v>
      </c>
      <c r="I866" s="80">
        <f t="shared" si="315"/>
        <v>0</v>
      </c>
      <c r="J866" s="80">
        <f t="shared" si="316"/>
        <v>0</v>
      </c>
      <c r="K866" s="6">
        <f t="shared" si="324"/>
        <v>0</v>
      </c>
      <c r="L866" s="7">
        <v>0</v>
      </c>
      <c r="M866" s="7">
        <f t="shared" si="325"/>
        <v>0</v>
      </c>
      <c r="N866" s="7">
        <f t="shared" si="326"/>
        <v>0</v>
      </c>
      <c r="O866" s="7">
        <f t="shared" si="327"/>
        <v>0</v>
      </c>
      <c r="P866" s="7">
        <f t="shared" si="328"/>
        <v>0</v>
      </c>
      <c r="Q866" s="6">
        <f t="shared" si="330"/>
        <v>0</v>
      </c>
      <c r="R866" s="7">
        <f t="shared" si="331"/>
        <v>0</v>
      </c>
      <c r="S866" s="2">
        <f t="shared" si="317"/>
        <v>0</v>
      </c>
      <c r="T866" s="80">
        <f t="shared" si="318"/>
        <v>0</v>
      </c>
      <c r="U866" s="79">
        <f t="shared" si="319"/>
        <v>0</v>
      </c>
      <c r="V866" s="80">
        <f t="shared" si="320"/>
        <v>0</v>
      </c>
      <c r="W866" s="80">
        <f t="shared" si="321"/>
        <v>0</v>
      </c>
      <c r="X866">
        <f t="shared" si="332"/>
        <v>0</v>
      </c>
      <c r="Y866" s="35">
        <f t="shared" si="322"/>
        <v>0</v>
      </c>
      <c r="Z866" s="35">
        <f t="shared" si="333"/>
        <v>0</v>
      </c>
      <c r="AA866" s="42">
        <f t="shared" si="334"/>
        <v>0</v>
      </c>
      <c r="AB866" s="42">
        <f t="shared" si="335"/>
        <v>0</v>
      </c>
    </row>
    <row r="867" spans="2:28" x14ac:dyDescent="0.25">
      <c r="B867">
        <v>865</v>
      </c>
      <c r="C867" s="35">
        <f t="shared" si="329"/>
        <v>0</v>
      </c>
      <c r="D867" s="46">
        <f>IF(AB866&gt;0,ROUND(PMT(EvalSheet!$F$92/12,EvalSheet!$F$96*12,-C867),5),0)</f>
        <v>0</v>
      </c>
      <c r="E867" s="6">
        <f t="shared" si="323"/>
        <v>0</v>
      </c>
      <c r="F867" s="2">
        <f t="shared" si="312"/>
        <v>0</v>
      </c>
      <c r="G867" s="80">
        <f t="shared" si="313"/>
        <v>0</v>
      </c>
      <c r="H867" s="79">
        <f t="shared" si="314"/>
        <v>0</v>
      </c>
      <c r="I867" s="80">
        <f t="shared" si="315"/>
        <v>0</v>
      </c>
      <c r="J867" s="80">
        <f t="shared" si="316"/>
        <v>0</v>
      </c>
      <c r="K867" s="6">
        <f t="shared" si="324"/>
        <v>0</v>
      </c>
      <c r="L867" s="7">
        <v>0</v>
      </c>
      <c r="M867" s="7">
        <f t="shared" si="325"/>
        <v>0</v>
      </c>
      <c r="N867" s="7">
        <f t="shared" si="326"/>
        <v>0</v>
      </c>
      <c r="O867" s="7">
        <f t="shared" si="327"/>
        <v>0</v>
      </c>
      <c r="P867" s="7">
        <f t="shared" si="328"/>
        <v>0</v>
      </c>
      <c r="Q867" s="6">
        <f t="shared" si="330"/>
        <v>0</v>
      </c>
      <c r="R867" s="7">
        <f t="shared" si="331"/>
        <v>0</v>
      </c>
      <c r="S867" s="2">
        <f t="shared" si="317"/>
        <v>0</v>
      </c>
      <c r="T867" s="80">
        <f t="shared" si="318"/>
        <v>0</v>
      </c>
      <c r="U867" s="79">
        <f t="shared" si="319"/>
        <v>0</v>
      </c>
      <c r="V867" s="80">
        <f t="shared" si="320"/>
        <v>0</v>
      </c>
      <c r="W867" s="80">
        <f t="shared" si="321"/>
        <v>0</v>
      </c>
      <c r="X867">
        <f t="shared" si="332"/>
        <v>0</v>
      </c>
      <c r="Y867" s="35">
        <f t="shared" si="322"/>
        <v>0</v>
      </c>
      <c r="Z867" s="35">
        <f t="shared" si="333"/>
        <v>0</v>
      </c>
      <c r="AA867" s="42">
        <f t="shared" si="334"/>
        <v>0</v>
      </c>
      <c r="AB867" s="42">
        <f t="shared" si="335"/>
        <v>0</v>
      </c>
    </row>
    <row r="868" spans="2:28" x14ac:dyDescent="0.25">
      <c r="B868">
        <v>866</v>
      </c>
      <c r="C868" s="35">
        <f t="shared" si="329"/>
        <v>0</v>
      </c>
      <c r="D868" s="46">
        <f>IF(AB867&gt;0,ROUND(PMT(EvalSheet!$F$92/12,EvalSheet!$F$96*12,-C868),5),0)</f>
        <v>0</v>
      </c>
      <c r="E868" s="6">
        <f t="shared" si="323"/>
        <v>0</v>
      </c>
      <c r="F868" s="2">
        <f t="shared" si="312"/>
        <v>0</v>
      </c>
      <c r="G868" s="80">
        <f t="shared" si="313"/>
        <v>0</v>
      </c>
      <c r="H868" s="79">
        <f t="shared" si="314"/>
        <v>0</v>
      </c>
      <c r="I868" s="80">
        <f t="shared" si="315"/>
        <v>0</v>
      </c>
      <c r="J868" s="80">
        <f t="shared" si="316"/>
        <v>0</v>
      </c>
      <c r="K868" s="6">
        <f t="shared" si="324"/>
        <v>0</v>
      </c>
      <c r="L868" s="7">
        <v>0</v>
      </c>
      <c r="M868" s="7">
        <f t="shared" si="325"/>
        <v>0</v>
      </c>
      <c r="N868" s="7">
        <f t="shared" si="326"/>
        <v>0</v>
      </c>
      <c r="O868" s="7">
        <f t="shared" si="327"/>
        <v>0</v>
      </c>
      <c r="P868" s="7">
        <f t="shared" si="328"/>
        <v>0</v>
      </c>
      <c r="Q868" s="6">
        <f t="shared" si="330"/>
        <v>0</v>
      </c>
      <c r="R868" s="7">
        <f t="shared" si="331"/>
        <v>0</v>
      </c>
      <c r="S868" s="2">
        <f t="shared" si="317"/>
        <v>0</v>
      </c>
      <c r="T868" s="80">
        <f t="shared" si="318"/>
        <v>0</v>
      </c>
      <c r="U868" s="79">
        <f t="shared" si="319"/>
        <v>0</v>
      </c>
      <c r="V868" s="80">
        <f t="shared" si="320"/>
        <v>0</v>
      </c>
      <c r="W868" s="80">
        <f t="shared" si="321"/>
        <v>0</v>
      </c>
      <c r="X868">
        <f t="shared" si="332"/>
        <v>0</v>
      </c>
      <c r="Y868" s="35">
        <f t="shared" si="322"/>
        <v>0</v>
      </c>
      <c r="Z868" s="35">
        <f t="shared" si="333"/>
        <v>0</v>
      </c>
      <c r="AA868" s="42">
        <f t="shared" si="334"/>
        <v>0</v>
      </c>
      <c r="AB868" s="42">
        <f t="shared" si="335"/>
        <v>0</v>
      </c>
    </row>
    <row r="869" spans="2:28" x14ac:dyDescent="0.25">
      <c r="B869">
        <v>867</v>
      </c>
      <c r="C869" s="35">
        <f t="shared" si="329"/>
        <v>0</v>
      </c>
      <c r="D869" s="46">
        <f>IF(AB868&gt;0,ROUND(PMT(EvalSheet!$F$92/12,EvalSheet!$F$96*12,-C869),5),0)</f>
        <v>0</v>
      </c>
      <c r="E869" s="6">
        <f t="shared" si="323"/>
        <v>0</v>
      </c>
      <c r="F869" s="2">
        <f t="shared" si="312"/>
        <v>0</v>
      </c>
      <c r="G869" s="80">
        <f t="shared" si="313"/>
        <v>0</v>
      </c>
      <c r="H869" s="79">
        <f t="shared" si="314"/>
        <v>0</v>
      </c>
      <c r="I869" s="80">
        <f t="shared" si="315"/>
        <v>0</v>
      </c>
      <c r="J869" s="80">
        <f t="shared" si="316"/>
        <v>0</v>
      </c>
      <c r="K869" s="6">
        <f t="shared" si="324"/>
        <v>0</v>
      </c>
      <c r="L869" s="7">
        <v>0</v>
      </c>
      <c r="M869" s="7">
        <f t="shared" si="325"/>
        <v>0</v>
      </c>
      <c r="N869" s="7">
        <f t="shared" si="326"/>
        <v>0</v>
      </c>
      <c r="O869" s="7">
        <f t="shared" si="327"/>
        <v>0</v>
      </c>
      <c r="P869" s="7">
        <f t="shared" si="328"/>
        <v>0</v>
      </c>
      <c r="Q869" s="6">
        <f t="shared" si="330"/>
        <v>0</v>
      </c>
      <c r="R869" s="7">
        <f t="shared" si="331"/>
        <v>0</v>
      </c>
      <c r="S869" s="2">
        <f t="shared" si="317"/>
        <v>0</v>
      </c>
      <c r="T869" s="80">
        <f t="shared" si="318"/>
        <v>0</v>
      </c>
      <c r="U869" s="79">
        <f t="shared" si="319"/>
        <v>0</v>
      </c>
      <c r="V869" s="80">
        <f t="shared" si="320"/>
        <v>0</v>
      </c>
      <c r="W869" s="80">
        <f t="shared" si="321"/>
        <v>0</v>
      </c>
      <c r="X869">
        <f t="shared" si="332"/>
        <v>0</v>
      </c>
      <c r="Y869" s="35">
        <f t="shared" si="322"/>
        <v>0</v>
      </c>
      <c r="Z869" s="35">
        <f t="shared" si="333"/>
        <v>0</v>
      </c>
      <c r="AA869" s="42">
        <f t="shared" si="334"/>
        <v>0</v>
      </c>
      <c r="AB869" s="42">
        <f t="shared" si="335"/>
        <v>0</v>
      </c>
    </row>
    <row r="870" spans="2:28" x14ac:dyDescent="0.25">
      <c r="B870">
        <v>868</v>
      </c>
      <c r="C870" s="35">
        <f t="shared" si="329"/>
        <v>0</v>
      </c>
      <c r="D870" s="46">
        <f>IF(AB869&gt;0,ROUND(PMT(EvalSheet!$F$92/12,EvalSheet!$F$96*12,-C870),5),0)</f>
        <v>0</v>
      </c>
      <c r="E870" s="6">
        <f t="shared" si="323"/>
        <v>0</v>
      </c>
      <c r="F870" s="2">
        <f t="shared" si="312"/>
        <v>0</v>
      </c>
      <c r="G870" s="80">
        <f t="shared" si="313"/>
        <v>0</v>
      </c>
      <c r="H870" s="79">
        <f t="shared" si="314"/>
        <v>0</v>
      </c>
      <c r="I870" s="80">
        <f t="shared" si="315"/>
        <v>0</v>
      </c>
      <c r="J870" s="80">
        <f t="shared" si="316"/>
        <v>0</v>
      </c>
      <c r="K870" s="6">
        <f t="shared" si="324"/>
        <v>0</v>
      </c>
      <c r="L870" s="7">
        <v>0</v>
      </c>
      <c r="M870" s="7">
        <f t="shared" si="325"/>
        <v>0</v>
      </c>
      <c r="N870" s="7">
        <f t="shared" si="326"/>
        <v>0</v>
      </c>
      <c r="O870" s="7">
        <f t="shared" si="327"/>
        <v>0</v>
      </c>
      <c r="P870" s="7">
        <f t="shared" si="328"/>
        <v>0</v>
      </c>
      <c r="Q870" s="6">
        <f t="shared" si="330"/>
        <v>0</v>
      </c>
      <c r="R870" s="7">
        <f t="shared" si="331"/>
        <v>0</v>
      </c>
      <c r="S870" s="2">
        <f t="shared" si="317"/>
        <v>0</v>
      </c>
      <c r="T870" s="80">
        <f t="shared" si="318"/>
        <v>0</v>
      </c>
      <c r="U870" s="79">
        <f t="shared" si="319"/>
        <v>0</v>
      </c>
      <c r="V870" s="80">
        <f t="shared" si="320"/>
        <v>0</v>
      </c>
      <c r="W870" s="80">
        <f t="shared" si="321"/>
        <v>0</v>
      </c>
      <c r="X870">
        <f t="shared" si="332"/>
        <v>0</v>
      </c>
      <c r="Y870" s="35">
        <f t="shared" si="322"/>
        <v>0</v>
      </c>
      <c r="Z870" s="35">
        <f t="shared" si="333"/>
        <v>0</v>
      </c>
      <c r="AA870" s="42">
        <f t="shared" si="334"/>
        <v>0</v>
      </c>
      <c r="AB870" s="42">
        <f t="shared" si="335"/>
        <v>0</v>
      </c>
    </row>
    <row r="871" spans="2:28" x14ac:dyDescent="0.25">
      <c r="B871">
        <v>869</v>
      </c>
      <c r="C871" s="35">
        <f t="shared" si="329"/>
        <v>0</v>
      </c>
      <c r="D871" s="46">
        <f>IF(AB870&gt;0,ROUND(PMT(EvalSheet!$F$92/12,EvalSheet!$F$96*12,-C871),5),0)</f>
        <v>0</v>
      </c>
      <c r="E871" s="6">
        <f t="shared" si="323"/>
        <v>0</v>
      </c>
      <c r="F871" s="2">
        <f t="shared" si="312"/>
        <v>0</v>
      </c>
      <c r="G871" s="80">
        <f t="shared" si="313"/>
        <v>0</v>
      </c>
      <c r="H871" s="79">
        <f t="shared" si="314"/>
        <v>0</v>
      </c>
      <c r="I871" s="80">
        <f t="shared" si="315"/>
        <v>0</v>
      </c>
      <c r="J871" s="80">
        <f t="shared" si="316"/>
        <v>0</v>
      </c>
      <c r="K871" s="6">
        <f t="shared" si="324"/>
        <v>0</v>
      </c>
      <c r="L871" s="7">
        <v>0</v>
      </c>
      <c r="M871" s="7">
        <f t="shared" si="325"/>
        <v>0</v>
      </c>
      <c r="N871" s="7">
        <f t="shared" si="326"/>
        <v>0</v>
      </c>
      <c r="O871" s="7">
        <f t="shared" si="327"/>
        <v>0</v>
      </c>
      <c r="P871" s="7">
        <f t="shared" si="328"/>
        <v>0</v>
      </c>
      <c r="Q871" s="6">
        <f t="shared" si="330"/>
        <v>0</v>
      </c>
      <c r="R871" s="7">
        <f t="shared" si="331"/>
        <v>0</v>
      </c>
      <c r="S871" s="2">
        <f t="shared" si="317"/>
        <v>0</v>
      </c>
      <c r="T871" s="80">
        <f t="shared" si="318"/>
        <v>0</v>
      </c>
      <c r="U871" s="79">
        <f t="shared" si="319"/>
        <v>0</v>
      </c>
      <c r="V871" s="80">
        <f t="shared" si="320"/>
        <v>0</v>
      </c>
      <c r="W871" s="80">
        <f t="shared" si="321"/>
        <v>0</v>
      </c>
      <c r="X871">
        <f t="shared" si="332"/>
        <v>0</v>
      </c>
      <c r="Y871" s="35">
        <f t="shared" si="322"/>
        <v>0</v>
      </c>
      <c r="Z871" s="35">
        <f t="shared" si="333"/>
        <v>0</v>
      </c>
      <c r="AA871" s="42">
        <f t="shared" si="334"/>
        <v>0</v>
      </c>
      <c r="AB871" s="42">
        <f t="shared" si="335"/>
        <v>0</v>
      </c>
    </row>
    <row r="872" spans="2:28" x14ac:dyDescent="0.25">
      <c r="B872">
        <v>870</v>
      </c>
      <c r="C872" s="35">
        <f t="shared" si="329"/>
        <v>0</v>
      </c>
      <c r="D872" s="46">
        <f>IF(AB871&gt;0,ROUND(PMT(EvalSheet!$F$92/12,EvalSheet!$F$96*12,-C872),5),0)</f>
        <v>0</v>
      </c>
      <c r="E872" s="6">
        <f t="shared" si="323"/>
        <v>0</v>
      </c>
      <c r="F872" s="2">
        <f t="shared" si="312"/>
        <v>0</v>
      </c>
      <c r="G872" s="80">
        <f t="shared" si="313"/>
        <v>0</v>
      </c>
      <c r="H872" s="79">
        <f t="shared" si="314"/>
        <v>0</v>
      </c>
      <c r="I872" s="80">
        <f t="shared" si="315"/>
        <v>0</v>
      </c>
      <c r="J872" s="80">
        <f t="shared" si="316"/>
        <v>0</v>
      </c>
      <c r="K872" s="6">
        <f t="shared" si="324"/>
        <v>0</v>
      </c>
      <c r="L872" s="7">
        <v>0</v>
      </c>
      <c r="M872" s="7">
        <f t="shared" si="325"/>
        <v>0</v>
      </c>
      <c r="N872" s="7">
        <f t="shared" si="326"/>
        <v>0</v>
      </c>
      <c r="O872" s="7">
        <f t="shared" si="327"/>
        <v>0</v>
      </c>
      <c r="P872" s="7">
        <f t="shared" si="328"/>
        <v>0</v>
      </c>
      <c r="Q872" s="6">
        <f t="shared" si="330"/>
        <v>0</v>
      </c>
      <c r="R872" s="7">
        <f t="shared" si="331"/>
        <v>0</v>
      </c>
      <c r="S872" s="2">
        <f t="shared" si="317"/>
        <v>0</v>
      </c>
      <c r="T872" s="80">
        <f t="shared" si="318"/>
        <v>0</v>
      </c>
      <c r="U872" s="79">
        <f t="shared" si="319"/>
        <v>0</v>
      </c>
      <c r="V872" s="80">
        <f t="shared" si="320"/>
        <v>0</v>
      </c>
      <c r="W872" s="80">
        <f t="shared" si="321"/>
        <v>0</v>
      </c>
      <c r="X872">
        <f t="shared" si="332"/>
        <v>0</v>
      </c>
      <c r="Y872" s="35">
        <f t="shared" si="322"/>
        <v>0</v>
      </c>
      <c r="Z872" s="35">
        <f t="shared" si="333"/>
        <v>0</v>
      </c>
      <c r="AA872" s="42">
        <f t="shared" si="334"/>
        <v>0</v>
      </c>
      <c r="AB872" s="42">
        <f t="shared" si="335"/>
        <v>0</v>
      </c>
    </row>
    <row r="873" spans="2:28" x14ac:dyDescent="0.25">
      <c r="B873">
        <v>871</v>
      </c>
      <c r="C873" s="35">
        <f t="shared" si="329"/>
        <v>0</v>
      </c>
      <c r="D873" s="46">
        <f>IF(AB872&gt;0,ROUND(PMT(EvalSheet!$F$92/12,EvalSheet!$F$96*12,-C873),5),0)</f>
        <v>0</v>
      </c>
      <c r="E873" s="6">
        <f t="shared" si="323"/>
        <v>0</v>
      </c>
      <c r="F873" s="2">
        <f t="shared" si="312"/>
        <v>0</v>
      </c>
      <c r="G873" s="80">
        <f t="shared" si="313"/>
        <v>0</v>
      </c>
      <c r="H873" s="79">
        <f t="shared" si="314"/>
        <v>0</v>
      </c>
      <c r="I873" s="80">
        <f t="shared" si="315"/>
        <v>0</v>
      </c>
      <c r="J873" s="80">
        <f t="shared" si="316"/>
        <v>0</v>
      </c>
      <c r="K873" s="6">
        <f t="shared" si="324"/>
        <v>0</v>
      </c>
      <c r="L873" s="7">
        <v>0</v>
      </c>
      <c r="M873" s="7">
        <f t="shared" si="325"/>
        <v>0</v>
      </c>
      <c r="N873" s="7">
        <f t="shared" si="326"/>
        <v>0</v>
      </c>
      <c r="O873" s="7">
        <f t="shared" si="327"/>
        <v>0</v>
      </c>
      <c r="P873" s="7">
        <f t="shared" si="328"/>
        <v>0</v>
      </c>
      <c r="Q873" s="6">
        <f t="shared" si="330"/>
        <v>0</v>
      </c>
      <c r="R873" s="7">
        <f t="shared" si="331"/>
        <v>0</v>
      </c>
      <c r="S873" s="2">
        <f t="shared" si="317"/>
        <v>0</v>
      </c>
      <c r="T873" s="80">
        <f t="shared" si="318"/>
        <v>0</v>
      </c>
      <c r="U873" s="79">
        <f t="shared" si="319"/>
        <v>0</v>
      </c>
      <c r="V873" s="80">
        <f t="shared" si="320"/>
        <v>0</v>
      </c>
      <c r="W873" s="80">
        <f t="shared" si="321"/>
        <v>0</v>
      </c>
      <c r="X873">
        <f t="shared" si="332"/>
        <v>0</v>
      </c>
      <c r="Y873" s="35">
        <f t="shared" si="322"/>
        <v>0</v>
      </c>
      <c r="Z873" s="35">
        <f t="shared" si="333"/>
        <v>0</v>
      </c>
      <c r="AA873" s="42">
        <f t="shared" si="334"/>
        <v>0</v>
      </c>
      <c r="AB873" s="42">
        <f t="shared" si="335"/>
        <v>0</v>
      </c>
    </row>
    <row r="874" spans="2:28" x14ac:dyDescent="0.25">
      <c r="B874">
        <v>872</v>
      </c>
      <c r="C874" s="35">
        <f t="shared" si="329"/>
        <v>0</v>
      </c>
      <c r="D874" s="46">
        <f>IF(AB873&gt;0,ROUND(PMT(EvalSheet!$F$92/12,EvalSheet!$F$96*12,-C874),5),0)</f>
        <v>0</v>
      </c>
      <c r="E874" s="6">
        <f t="shared" si="323"/>
        <v>0</v>
      </c>
      <c r="F874" s="2">
        <f t="shared" si="312"/>
        <v>0</v>
      </c>
      <c r="G874" s="80">
        <f t="shared" si="313"/>
        <v>0</v>
      </c>
      <c r="H874" s="79">
        <f t="shared" si="314"/>
        <v>0</v>
      </c>
      <c r="I874" s="80">
        <f t="shared" si="315"/>
        <v>0</v>
      </c>
      <c r="J874" s="80">
        <f t="shared" si="316"/>
        <v>0</v>
      </c>
      <c r="K874" s="6">
        <f t="shared" si="324"/>
        <v>0</v>
      </c>
      <c r="L874" s="7">
        <v>0</v>
      </c>
      <c r="M874" s="7">
        <f t="shared" si="325"/>
        <v>0</v>
      </c>
      <c r="N874" s="7">
        <f t="shared" si="326"/>
        <v>0</v>
      </c>
      <c r="O874" s="7">
        <f t="shared" si="327"/>
        <v>0</v>
      </c>
      <c r="P874" s="7">
        <f t="shared" si="328"/>
        <v>0</v>
      </c>
      <c r="Q874" s="6">
        <f t="shared" si="330"/>
        <v>0</v>
      </c>
      <c r="R874" s="7">
        <f t="shared" si="331"/>
        <v>0</v>
      </c>
      <c r="S874" s="2">
        <f t="shared" si="317"/>
        <v>0</v>
      </c>
      <c r="T874" s="80">
        <f t="shared" si="318"/>
        <v>0</v>
      </c>
      <c r="U874" s="79">
        <f t="shared" si="319"/>
        <v>0</v>
      </c>
      <c r="V874" s="80">
        <f t="shared" si="320"/>
        <v>0</v>
      </c>
      <c r="W874" s="80">
        <f t="shared" si="321"/>
        <v>0</v>
      </c>
      <c r="X874">
        <f t="shared" si="332"/>
        <v>0</v>
      </c>
      <c r="Y874" s="35">
        <f t="shared" si="322"/>
        <v>0</v>
      </c>
      <c r="Z874" s="35">
        <f t="shared" si="333"/>
        <v>0</v>
      </c>
      <c r="AA874" s="42">
        <f t="shared" si="334"/>
        <v>0</v>
      </c>
      <c r="AB874" s="42">
        <f t="shared" si="335"/>
        <v>0</v>
      </c>
    </row>
    <row r="875" spans="2:28" x14ac:dyDescent="0.25">
      <c r="B875">
        <v>873</v>
      </c>
      <c r="C875" s="35">
        <f t="shared" si="329"/>
        <v>0</v>
      </c>
      <c r="D875" s="46">
        <f>IF(AB874&gt;0,ROUND(PMT(EvalSheet!$F$92/12,EvalSheet!$F$96*12,-C875),5),0)</f>
        <v>0</v>
      </c>
      <c r="E875" s="6">
        <f t="shared" si="323"/>
        <v>0</v>
      </c>
      <c r="F875" s="2">
        <f t="shared" si="312"/>
        <v>0</v>
      </c>
      <c r="G875" s="80">
        <f t="shared" si="313"/>
        <v>0</v>
      </c>
      <c r="H875" s="79">
        <f t="shared" si="314"/>
        <v>0</v>
      </c>
      <c r="I875" s="80">
        <f t="shared" si="315"/>
        <v>0</v>
      </c>
      <c r="J875" s="80">
        <f t="shared" si="316"/>
        <v>0</v>
      </c>
      <c r="K875" s="6">
        <f t="shared" si="324"/>
        <v>0</v>
      </c>
      <c r="L875" s="7">
        <v>0</v>
      </c>
      <c r="M875" s="7">
        <f t="shared" si="325"/>
        <v>0</v>
      </c>
      <c r="N875" s="7">
        <f t="shared" si="326"/>
        <v>0</v>
      </c>
      <c r="O875" s="7">
        <f t="shared" si="327"/>
        <v>0</v>
      </c>
      <c r="P875" s="7">
        <f t="shared" si="328"/>
        <v>0</v>
      </c>
      <c r="Q875" s="6">
        <f t="shared" si="330"/>
        <v>0</v>
      </c>
      <c r="R875" s="7">
        <f t="shared" si="331"/>
        <v>0</v>
      </c>
      <c r="S875" s="2">
        <f t="shared" si="317"/>
        <v>0</v>
      </c>
      <c r="T875" s="80">
        <f t="shared" si="318"/>
        <v>0</v>
      </c>
      <c r="U875" s="79">
        <f t="shared" si="319"/>
        <v>0</v>
      </c>
      <c r="V875" s="80">
        <f t="shared" si="320"/>
        <v>0</v>
      </c>
      <c r="W875" s="80">
        <f t="shared" si="321"/>
        <v>0</v>
      </c>
      <c r="X875">
        <f t="shared" si="332"/>
        <v>0</v>
      </c>
      <c r="Y875" s="35">
        <f t="shared" si="322"/>
        <v>0</v>
      </c>
      <c r="Z875" s="35">
        <f t="shared" si="333"/>
        <v>0</v>
      </c>
      <c r="AA875" s="42">
        <f t="shared" si="334"/>
        <v>0</v>
      </c>
      <c r="AB875" s="42">
        <f t="shared" si="335"/>
        <v>0</v>
      </c>
    </row>
    <row r="876" spans="2:28" x14ac:dyDescent="0.25">
      <c r="B876">
        <v>874</v>
      </c>
      <c r="C876" s="35">
        <f t="shared" si="329"/>
        <v>0</v>
      </c>
      <c r="D876" s="46">
        <f>IF(AB875&gt;0,ROUND(PMT(EvalSheet!$F$92/12,EvalSheet!$F$96*12,-C876),5),0)</f>
        <v>0</v>
      </c>
      <c r="E876" s="6">
        <f t="shared" si="323"/>
        <v>0</v>
      </c>
      <c r="F876" s="2">
        <f t="shared" si="312"/>
        <v>0</v>
      </c>
      <c r="G876" s="80">
        <f t="shared" si="313"/>
        <v>0</v>
      </c>
      <c r="H876" s="79">
        <f t="shared" si="314"/>
        <v>0</v>
      </c>
      <c r="I876" s="80">
        <f t="shared" si="315"/>
        <v>0</v>
      </c>
      <c r="J876" s="80">
        <f t="shared" si="316"/>
        <v>0</v>
      </c>
      <c r="K876" s="6">
        <f t="shared" si="324"/>
        <v>0</v>
      </c>
      <c r="L876" s="7">
        <v>0</v>
      </c>
      <c r="M876" s="7">
        <f t="shared" si="325"/>
        <v>0</v>
      </c>
      <c r="N876" s="7">
        <f t="shared" si="326"/>
        <v>0</v>
      </c>
      <c r="O876" s="7">
        <f t="shared" si="327"/>
        <v>0</v>
      </c>
      <c r="P876" s="7">
        <f t="shared" si="328"/>
        <v>0</v>
      </c>
      <c r="Q876" s="6">
        <f t="shared" si="330"/>
        <v>0</v>
      </c>
      <c r="R876" s="7">
        <f t="shared" si="331"/>
        <v>0</v>
      </c>
      <c r="S876" s="2">
        <f t="shared" si="317"/>
        <v>0</v>
      </c>
      <c r="T876" s="80">
        <f t="shared" si="318"/>
        <v>0</v>
      </c>
      <c r="U876" s="79">
        <f t="shared" si="319"/>
        <v>0</v>
      </c>
      <c r="V876" s="80">
        <f t="shared" si="320"/>
        <v>0</v>
      </c>
      <c r="W876" s="80">
        <f t="shared" si="321"/>
        <v>0</v>
      </c>
      <c r="X876">
        <f t="shared" si="332"/>
        <v>0</v>
      </c>
      <c r="Y876" s="35">
        <f t="shared" si="322"/>
        <v>0</v>
      </c>
      <c r="Z876" s="35">
        <f t="shared" si="333"/>
        <v>0</v>
      </c>
      <c r="AA876" s="42">
        <f t="shared" si="334"/>
        <v>0</v>
      </c>
      <c r="AB876" s="42">
        <f t="shared" si="335"/>
        <v>0</v>
      </c>
    </row>
    <row r="877" spans="2:28" x14ac:dyDescent="0.25">
      <c r="B877">
        <v>875</v>
      </c>
      <c r="C877" s="35">
        <f t="shared" si="329"/>
        <v>0</v>
      </c>
      <c r="D877" s="46">
        <f>IF(AB876&gt;0,ROUND(PMT(EvalSheet!$F$92/12,EvalSheet!$F$96*12,-C877),5),0)</f>
        <v>0</v>
      </c>
      <c r="E877" s="6">
        <f t="shared" si="323"/>
        <v>0</v>
      </c>
      <c r="F877" s="2">
        <f t="shared" si="312"/>
        <v>0</v>
      </c>
      <c r="G877" s="80">
        <f t="shared" si="313"/>
        <v>0</v>
      </c>
      <c r="H877" s="79">
        <f t="shared" si="314"/>
        <v>0</v>
      </c>
      <c r="I877" s="80">
        <f t="shared" si="315"/>
        <v>0</v>
      </c>
      <c r="J877" s="80">
        <f t="shared" si="316"/>
        <v>0</v>
      </c>
      <c r="K877" s="6">
        <f t="shared" si="324"/>
        <v>0</v>
      </c>
      <c r="L877" s="7">
        <v>0</v>
      </c>
      <c r="M877" s="7">
        <f t="shared" si="325"/>
        <v>0</v>
      </c>
      <c r="N877" s="7">
        <f t="shared" si="326"/>
        <v>0</v>
      </c>
      <c r="O877" s="7">
        <f t="shared" si="327"/>
        <v>0</v>
      </c>
      <c r="P877" s="7">
        <f t="shared" si="328"/>
        <v>0</v>
      </c>
      <c r="Q877" s="6">
        <f t="shared" si="330"/>
        <v>0</v>
      </c>
      <c r="R877" s="7">
        <f t="shared" si="331"/>
        <v>0</v>
      </c>
      <c r="S877" s="2">
        <f t="shared" si="317"/>
        <v>0</v>
      </c>
      <c r="T877" s="80">
        <f t="shared" si="318"/>
        <v>0</v>
      </c>
      <c r="U877" s="79">
        <f t="shared" si="319"/>
        <v>0</v>
      </c>
      <c r="V877" s="80">
        <f t="shared" si="320"/>
        <v>0</v>
      </c>
      <c r="W877" s="80">
        <f t="shared" si="321"/>
        <v>0</v>
      </c>
      <c r="X877">
        <f t="shared" si="332"/>
        <v>0</v>
      </c>
      <c r="Y877" s="35">
        <f t="shared" si="322"/>
        <v>0</v>
      </c>
      <c r="Z877" s="35">
        <f t="shared" si="333"/>
        <v>0</v>
      </c>
      <c r="AA877" s="42">
        <f t="shared" si="334"/>
        <v>0</v>
      </c>
      <c r="AB877" s="42">
        <f t="shared" si="335"/>
        <v>0</v>
      </c>
    </row>
    <row r="878" spans="2:28" x14ac:dyDescent="0.25">
      <c r="B878">
        <v>876</v>
      </c>
      <c r="C878" s="35">
        <f t="shared" si="329"/>
        <v>0</v>
      </c>
      <c r="D878" s="46">
        <f>IF(AB877&gt;0,ROUND(PMT(EvalSheet!$F$92/12,EvalSheet!$F$96*12,-C878),5),0)</f>
        <v>0</v>
      </c>
      <c r="E878" s="6">
        <f t="shared" si="323"/>
        <v>0</v>
      </c>
      <c r="F878" s="2">
        <f t="shared" si="312"/>
        <v>0</v>
      </c>
      <c r="G878" s="80">
        <f t="shared" si="313"/>
        <v>0</v>
      </c>
      <c r="H878" s="79">
        <f t="shared" si="314"/>
        <v>0</v>
      </c>
      <c r="I878" s="80">
        <f t="shared" si="315"/>
        <v>0</v>
      </c>
      <c r="J878" s="80">
        <f t="shared" si="316"/>
        <v>0</v>
      </c>
      <c r="K878" s="6">
        <f t="shared" si="324"/>
        <v>0</v>
      </c>
      <c r="L878" s="7">
        <v>0</v>
      </c>
      <c r="M878" s="7">
        <f t="shared" si="325"/>
        <v>0</v>
      </c>
      <c r="N878" s="7">
        <f t="shared" si="326"/>
        <v>0</v>
      </c>
      <c r="O878" s="7">
        <f t="shared" si="327"/>
        <v>0</v>
      </c>
      <c r="P878" s="7">
        <f t="shared" si="328"/>
        <v>0</v>
      </c>
      <c r="Q878" s="6">
        <f t="shared" si="330"/>
        <v>0</v>
      </c>
      <c r="R878" s="7">
        <f t="shared" si="331"/>
        <v>0</v>
      </c>
      <c r="S878" s="2">
        <f t="shared" si="317"/>
        <v>0</v>
      </c>
      <c r="T878" s="80">
        <f t="shared" si="318"/>
        <v>0</v>
      </c>
      <c r="U878" s="79">
        <f t="shared" si="319"/>
        <v>0</v>
      </c>
      <c r="V878" s="80">
        <f t="shared" si="320"/>
        <v>0</v>
      </c>
      <c r="W878" s="80">
        <f t="shared" si="321"/>
        <v>0</v>
      </c>
      <c r="X878">
        <f t="shared" si="332"/>
        <v>0</v>
      </c>
      <c r="Y878" s="35">
        <f t="shared" si="322"/>
        <v>0</v>
      </c>
      <c r="Z878" s="35">
        <f t="shared" si="333"/>
        <v>0</v>
      </c>
      <c r="AA878" s="42">
        <f t="shared" si="334"/>
        <v>0</v>
      </c>
      <c r="AB878" s="42">
        <f t="shared" si="335"/>
        <v>0</v>
      </c>
    </row>
    <row r="879" spans="2:28" x14ac:dyDescent="0.25">
      <c r="B879">
        <v>877</v>
      </c>
      <c r="C879" s="35">
        <f t="shared" si="329"/>
        <v>0</v>
      </c>
      <c r="D879" s="46">
        <f>IF(AB878&gt;0,ROUND(PMT(EvalSheet!$F$92/12,EvalSheet!$F$96*12,-C879),5),0)</f>
        <v>0</v>
      </c>
      <c r="E879" s="6">
        <f t="shared" si="323"/>
        <v>0</v>
      </c>
      <c r="F879" s="2">
        <f t="shared" si="312"/>
        <v>0</v>
      </c>
      <c r="G879" s="80">
        <f t="shared" si="313"/>
        <v>0</v>
      </c>
      <c r="H879" s="79">
        <f t="shared" si="314"/>
        <v>0</v>
      </c>
      <c r="I879" s="80">
        <f t="shared" si="315"/>
        <v>0</v>
      </c>
      <c r="J879" s="80">
        <f t="shared" si="316"/>
        <v>0</v>
      </c>
      <c r="K879" s="6">
        <f t="shared" si="324"/>
        <v>0</v>
      </c>
      <c r="L879" s="7">
        <v>0</v>
      </c>
      <c r="M879" s="7">
        <f t="shared" si="325"/>
        <v>0</v>
      </c>
      <c r="N879" s="7">
        <f t="shared" si="326"/>
        <v>0</v>
      </c>
      <c r="O879" s="7">
        <f t="shared" si="327"/>
        <v>0</v>
      </c>
      <c r="P879" s="7">
        <f t="shared" si="328"/>
        <v>0</v>
      </c>
      <c r="Q879" s="6">
        <f t="shared" si="330"/>
        <v>0</v>
      </c>
      <c r="R879" s="7">
        <f t="shared" si="331"/>
        <v>0</v>
      </c>
      <c r="S879" s="2">
        <f t="shared" si="317"/>
        <v>0</v>
      </c>
      <c r="T879" s="80">
        <f t="shared" si="318"/>
        <v>0</v>
      </c>
      <c r="U879" s="79">
        <f t="shared" si="319"/>
        <v>0</v>
      </c>
      <c r="V879" s="80">
        <f t="shared" si="320"/>
        <v>0</v>
      </c>
      <c r="W879" s="80">
        <f t="shared" si="321"/>
        <v>0</v>
      </c>
      <c r="X879">
        <f t="shared" si="332"/>
        <v>0</v>
      </c>
      <c r="Y879" s="35">
        <f t="shared" si="322"/>
        <v>0</v>
      </c>
      <c r="Z879" s="35">
        <f t="shared" si="333"/>
        <v>0</v>
      </c>
      <c r="AA879" s="42">
        <f t="shared" si="334"/>
        <v>0</v>
      </c>
      <c r="AB879" s="42">
        <f t="shared" si="335"/>
        <v>0</v>
      </c>
    </row>
    <row r="880" spans="2:28" x14ac:dyDescent="0.25">
      <c r="B880">
        <v>878</v>
      </c>
      <c r="C880" s="35">
        <f t="shared" si="329"/>
        <v>0</v>
      </c>
      <c r="D880" s="46">
        <f>IF(AB879&gt;0,ROUND(PMT(EvalSheet!$F$92/12,EvalSheet!$F$96*12,-C880),5),0)</f>
        <v>0</v>
      </c>
      <c r="E880" s="6">
        <f t="shared" si="323"/>
        <v>0</v>
      </c>
      <c r="F880" s="2">
        <f t="shared" si="312"/>
        <v>0</v>
      </c>
      <c r="G880" s="80">
        <f t="shared" si="313"/>
        <v>0</v>
      </c>
      <c r="H880" s="79">
        <f t="shared" si="314"/>
        <v>0</v>
      </c>
      <c r="I880" s="80">
        <f t="shared" si="315"/>
        <v>0</v>
      </c>
      <c r="J880" s="80">
        <f t="shared" si="316"/>
        <v>0</v>
      </c>
      <c r="K880" s="6">
        <f t="shared" si="324"/>
        <v>0</v>
      </c>
      <c r="L880" s="7">
        <v>0</v>
      </c>
      <c r="M880" s="7">
        <f t="shared" si="325"/>
        <v>0</v>
      </c>
      <c r="N880" s="7">
        <f t="shared" si="326"/>
        <v>0</v>
      </c>
      <c r="O880" s="7">
        <f t="shared" si="327"/>
        <v>0</v>
      </c>
      <c r="P880" s="7">
        <f t="shared" si="328"/>
        <v>0</v>
      </c>
      <c r="Q880" s="6">
        <f t="shared" si="330"/>
        <v>0</v>
      </c>
      <c r="R880" s="7">
        <f t="shared" si="331"/>
        <v>0</v>
      </c>
      <c r="S880" s="2">
        <f t="shared" si="317"/>
        <v>0</v>
      </c>
      <c r="T880" s="80">
        <f t="shared" si="318"/>
        <v>0</v>
      </c>
      <c r="U880" s="79">
        <f t="shared" si="319"/>
        <v>0</v>
      </c>
      <c r="V880" s="80">
        <f t="shared" si="320"/>
        <v>0</v>
      </c>
      <c r="W880" s="80">
        <f t="shared" si="321"/>
        <v>0</v>
      </c>
      <c r="X880">
        <f t="shared" si="332"/>
        <v>0</v>
      </c>
      <c r="Y880" s="35">
        <f t="shared" si="322"/>
        <v>0</v>
      </c>
      <c r="Z880" s="35">
        <f t="shared" si="333"/>
        <v>0</v>
      </c>
      <c r="AA880" s="42">
        <f t="shared" si="334"/>
        <v>0</v>
      </c>
      <c r="AB880" s="42">
        <f t="shared" si="335"/>
        <v>0</v>
      </c>
    </row>
    <row r="881" spans="2:28" x14ac:dyDescent="0.25">
      <c r="B881">
        <v>879</v>
      </c>
      <c r="C881" s="35">
        <f t="shared" si="329"/>
        <v>0</v>
      </c>
      <c r="D881" s="46">
        <f>IF(AB880&gt;0,ROUND(PMT(EvalSheet!$F$92/12,EvalSheet!$F$96*12,-C881),5),0)</f>
        <v>0</v>
      </c>
      <c r="E881" s="6">
        <f t="shared" si="323"/>
        <v>0</v>
      </c>
      <c r="F881" s="2">
        <f t="shared" si="312"/>
        <v>0</v>
      </c>
      <c r="G881" s="80">
        <f t="shared" si="313"/>
        <v>0</v>
      </c>
      <c r="H881" s="79">
        <f t="shared" si="314"/>
        <v>0</v>
      </c>
      <c r="I881" s="80">
        <f t="shared" si="315"/>
        <v>0</v>
      </c>
      <c r="J881" s="80">
        <f t="shared" si="316"/>
        <v>0</v>
      </c>
      <c r="K881" s="6">
        <f t="shared" si="324"/>
        <v>0</v>
      </c>
      <c r="L881" s="7">
        <v>0</v>
      </c>
      <c r="M881" s="7">
        <f t="shared" si="325"/>
        <v>0</v>
      </c>
      <c r="N881" s="7">
        <f t="shared" si="326"/>
        <v>0</v>
      </c>
      <c r="O881" s="7">
        <f t="shared" si="327"/>
        <v>0</v>
      </c>
      <c r="P881" s="7">
        <f t="shared" si="328"/>
        <v>0</v>
      </c>
      <c r="Q881" s="6">
        <f t="shared" si="330"/>
        <v>0</v>
      </c>
      <c r="R881" s="7">
        <f t="shared" si="331"/>
        <v>0</v>
      </c>
      <c r="S881" s="2">
        <f t="shared" si="317"/>
        <v>0</v>
      </c>
      <c r="T881" s="80">
        <f t="shared" si="318"/>
        <v>0</v>
      </c>
      <c r="U881" s="79">
        <f t="shared" si="319"/>
        <v>0</v>
      </c>
      <c r="V881" s="80">
        <f t="shared" si="320"/>
        <v>0</v>
      </c>
      <c r="W881" s="80">
        <f t="shared" si="321"/>
        <v>0</v>
      </c>
      <c r="X881">
        <f t="shared" si="332"/>
        <v>0</v>
      </c>
      <c r="Y881" s="35">
        <f t="shared" si="322"/>
        <v>0</v>
      </c>
      <c r="Z881" s="35">
        <f t="shared" si="333"/>
        <v>0</v>
      </c>
      <c r="AA881" s="42">
        <f t="shared" si="334"/>
        <v>0</v>
      </c>
      <c r="AB881" s="42">
        <f t="shared" si="335"/>
        <v>0</v>
      </c>
    </row>
    <row r="882" spans="2:28" x14ac:dyDescent="0.25">
      <c r="B882">
        <v>880</v>
      </c>
      <c r="C882" s="35">
        <f t="shared" si="329"/>
        <v>0</v>
      </c>
      <c r="D882" s="46">
        <f>IF(AB881&gt;0,ROUND(PMT(EvalSheet!$F$92/12,EvalSheet!$F$96*12,-C882),5),0)</f>
        <v>0</v>
      </c>
      <c r="E882" s="6">
        <f t="shared" si="323"/>
        <v>0</v>
      </c>
      <c r="F882" s="2">
        <f t="shared" si="312"/>
        <v>0</v>
      </c>
      <c r="G882" s="80">
        <f t="shared" si="313"/>
        <v>0</v>
      </c>
      <c r="H882" s="79">
        <f t="shared" si="314"/>
        <v>0</v>
      </c>
      <c r="I882" s="80">
        <f t="shared" si="315"/>
        <v>0</v>
      </c>
      <c r="J882" s="80">
        <f t="shared" si="316"/>
        <v>0</v>
      </c>
      <c r="K882" s="6">
        <f t="shared" si="324"/>
        <v>0</v>
      </c>
      <c r="L882" s="7">
        <v>0</v>
      </c>
      <c r="M882" s="7">
        <f t="shared" si="325"/>
        <v>0</v>
      </c>
      <c r="N882" s="7">
        <f t="shared" si="326"/>
        <v>0</v>
      </c>
      <c r="O882" s="7">
        <f t="shared" si="327"/>
        <v>0</v>
      </c>
      <c r="P882" s="7">
        <f t="shared" si="328"/>
        <v>0</v>
      </c>
      <c r="Q882" s="6">
        <f t="shared" si="330"/>
        <v>0</v>
      </c>
      <c r="R882" s="7">
        <f t="shared" si="331"/>
        <v>0</v>
      </c>
      <c r="S882" s="2">
        <f t="shared" si="317"/>
        <v>0</v>
      </c>
      <c r="T882" s="80">
        <f t="shared" si="318"/>
        <v>0</v>
      </c>
      <c r="U882" s="79">
        <f t="shared" si="319"/>
        <v>0</v>
      </c>
      <c r="V882" s="80">
        <f t="shared" si="320"/>
        <v>0</v>
      </c>
      <c r="W882" s="80">
        <f t="shared" si="321"/>
        <v>0</v>
      </c>
      <c r="X882">
        <f t="shared" si="332"/>
        <v>0</v>
      </c>
      <c r="Y882" s="35">
        <f t="shared" si="322"/>
        <v>0</v>
      </c>
      <c r="Z882" s="35">
        <f t="shared" si="333"/>
        <v>0</v>
      </c>
      <c r="AA882" s="42">
        <f t="shared" si="334"/>
        <v>0</v>
      </c>
      <c r="AB882" s="42">
        <f t="shared" si="335"/>
        <v>0</v>
      </c>
    </row>
    <row r="883" spans="2:28" x14ac:dyDescent="0.25">
      <c r="B883">
        <v>881</v>
      </c>
      <c r="C883" s="35">
        <f t="shared" si="329"/>
        <v>0</v>
      </c>
      <c r="D883" s="46">
        <f>IF(AB882&gt;0,ROUND(PMT(EvalSheet!$F$92/12,EvalSheet!$F$96*12,-C883),5),0)</f>
        <v>0</v>
      </c>
      <c r="E883" s="6">
        <f t="shared" si="323"/>
        <v>0</v>
      </c>
      <c r="F883" s="2">
        <f t="shared" si="312"/>
        <v>0</v>
      </c>
      <c r="G883" s="80">
        <f t="shared" si="313"/>
        <v>0</v>
      </c>
      <c r="H883" s="79">
        <f t="shared" si="314"/>
        <v>0</v>
      </c>
      <c r="I883" s="80">
        <f t="shared" si="315"/>
        <v>0</v>
      </c>
      <c r="J883" s="80">
        <f t="shared" si="316"/>
        <v>0</v>
      </c>
      <c r="K883" s="6">
        <f t="shared" si="324"/>
        <v>0</v>
      </c>
      <c r="L883" s="7">
        <v>0</v>
      </c>
      <c r="M883" s="7">
        <f t="shared" si="325"/>
        <v>0</v>
      </c>
      <c r="N883" s="7">
        <f t="shared" si="326"/>
        <v>0</v>
      </c>
      <c r="O883" s="7">
        <f t="shared" si="327"/>
        <v>0</v>
      </c>
      <c r="P883" s="7">
        <f t="shared" si="328"/>
        <v>0</v>
      </c>
      <c r="Q883" s="6">
        <f t="shared" si="330"/>
        <v>0</v>
      </c>
      <c r="R883" s="7">
        <f t="shared" si="331"/>
        <v>0</v>
      </c>
      <c r="S883" s="2">
        <f t="shared" si="317"/>
        <v>0</v>
      </c>
      <c r="T883" s="80">
        <f t="shared" si="318"/>
        <v>0</v>
      </c>
      <c r="U883" s="79">
        <f t="shared" si="319"/>
        <v>0</v>
      </c>
      <c r="V883" s="80">
        <f t="shared" si="320"/>
        <v>0</v>
      </c>
      <c r="W883" s="80">
        <f t="shared" si="321"/>
        <v>0</v>
      </c>
      <c r="X883">
        <f t="shared" si="332"/>
        <v>0</v>
      </c>
      <c r="Y883" s="35">
        <f t="shared" si="322"/>
        <v>0</v>
      </c>
      <c r="Z883" s="35">
        <f t="shared" si="333"/>
        <v>0</v>
      </c>
      <c r="AA883" s="42">
        <f t="shared" si="334"/>
        <v>0</v>
      </c>
      <c r="AB883" s="42">
        <f t="shared" si="335"/>
        <v>0</v>
      </c>
    </row>
    <row r="884" spans="2:28" x14ac:dyDescent="0.25">
      <c r="B884">
        <v>882</v>
      </c>
      <c r="C884" s="35">
        <f t="shared" si="329"/>
        <v>0</v>
      </c>
      <c r="D884" s="46">
        <f>IF(AB883&gt;0,ROUND(PMT(EvalSheet!$F$92/12,EvalSheet!$F$96*12,-C884),5),0)</f>
        <v>0</v>
      </c>
      <c r="E884" s="6">
        <f t="shared" si="323"/>
        <v>0</v>
      </c>
      <c r="F884" s="2">
        <f t="shared" si="312"/>
        <v>0</v>
      </c>
      <c r="G884" s="80">
        <f t="shared" si="313"/>
        <v>0</v>
      </c>
      <c r="H884" s="79">
        <f t="shared" si="314"/>
        <v>0</v>
      </c>
      <c r="I884" s="80">
        <f t="shared" si="315"/>
        <v>0</v>
      </c>
      <c r="J884" s="80">
        <f t="shared" si="316"/>
        <v>0</v>
      </c>
      <c r="K884" s="6">
        <f t="shared" si="324"/>
        <v>0</v>
      </c>
      <c r="L884" s="7">
        <v>0</v>
      </c>
      <c r="M884" s="7">
        <f t="shared" si="325"/>
        <v>0</v>
      </c>
      <c r="N884" s="7">
        <f t="shared" si="326"/>
        <v>0</v>
      </c>
      <c r="O884" s="7">
        <f t="shared" si="327"/>
        <v>0</v>
      </c>
      <c r="P884" s="7">
        <f t="shared" si="328"/>
        <v>0</v>
      </c>
      <c r="Q884" s="6">
        <f t="shared" si="330"/>
        <v>0</v>
      </c>
      <c r="R884" s="7">
        <f t="shared" si="331"/>
        <v>0</v>
      </c>
      <c r="S884" s="2">
        <f t="shared" si="317"/>
        <v>0</v>
      </c>
      <c r="T884" s="80">
        <f t="shared" si="318"/>
        <v>0</v>
      </c>
      <c r="U884" s="79">
        <f t="shared" si="319"/>
        <v>0</v>
      </c>
      <c r="V884" s="80">
        <f t="shared" si="320"/>
        <v>0</v>
      </c>
      <c r="W884" s="80">
        <f t="shared" si="321"/>
        <v>0</v>
      </c>
      <c r="X884">
        <f t="shared" si="332"/>
        <v>0</v>
      </c>
      <c r="Y884" s="35">
        <f t="shared" si="322"/>
        <v>0</v>
      </c>
      <c r="Z884" s="35">
        <f t="shared" si="333"/>
        <v>0</v>
      </c>
      <c r="AA884" s="42">
        <f t="shared" si="334"/>
        <v>0</v>
      </c>
      <c r="AB884" s="42">
        <f t="shared" si="335"/>
        <v>0</v>
      </c>
    </row>
    <row r="885" spans="2:28" x14ac:dyDescent="0.25">
      <c r="B885">
        <v>883</v>
      </c>
      <c r="C885" s="35">
        <f t="shared" si="329"/>
        <v>0</v>
      </c>
      <c r="D885" s="46">
        <f>IF(AB884&gt;0,ROUND(PMT(EvalSheet!$F$92/12,EvalSheet!$F$96*12,-C885),5),0)</f>
        <v>0</v>
      </c>
      <c r="E885" s="6">
        <f t="shared" si="323"/>
        <v>0</v>
      </c>
      <c r="F885" s="2">
        <f t="shared" si="312"/>
        <v>0</v>
      </c>
      <c r="G885" s="80">
        <f t="shared" si="313"/>
        <v>0</v>
      </c>
      <c r="H885" s="79">
        <f t="shared" si="314"/>
        <v>0</v>
      </c>
      <c r="I885" s="80">
        <f t="shared" si="315"/>
        <v>0</v>
      </c>
      <c r="J885" s="80">
        <f t="shared" si="316"/>
        <v>0</v>
      </c>
      <c r="K885" s="6">
        <f t="shared" si="324"/>
        <v>0</v>
      </c>
      <c r="L885" s="7">
        <v>0</v>
      </c>
      <c r="M885" s="7">
        <f t="shared" si="325"/>
        <v>0</v>
      </c>
      <c r="N885" s="7">
        <f t="shared" si="326"/>
        <v>0</v>
      </c>
      <c r="O885" s="7">
        <f t="shared" si="327"/>
        <v>0</v>
      </c>
      <c r="P885" s="7">
        <f t="shared" si="328"/>
        <v>0</v>
      </c>
      <c r="Q885" s="6">
        <f t="shared" si="330"/>
        <v>0</v>
      </c>
      <c r="R885" s="7">
        <f t="shared" si="331"/>
        <v>0</v>
      </c>
      <c r="S885" s="2">
        <f t="shared" si="317"/>
        <v>0</v>
      </c>
      <c r="T885" s="80">
        <f t="shared" si="318"/>
        <v>0</v>
      </c>
      <c r="U885" s="79">
        <f t="shared" si="319"/>
        <v>0</v>
      </c>
      <c r="V885" s="80">
        <f t="shared" si="320"/>
        <v>0</v>
      </c>
      <c r="W885" s="80">
        <f t="shared" si="321"/>
        <v>0</v>
      </c>
      <c r="X885">
        <f t="shared" si="332"/>
        <v>0</v>
      </c>
      <c r="Y885" s="35">
        <f t="shared" si="322"/>
        <v>0</v>
      </c>
      <c r="Z885" s="35">
        <f t="shared" si="333"/>
        <v>0</v>
      </c>
      <c r="AA885" s="42">
        <f t="shared" si="334"/>
        <v>0</v>
      </c>
      <c r="AB885" s="42">
        <f t="shared" si="335"/>
        <v>0</v>
      </c>
    </row>
    <row r="886" spans="2:28" x14ac:dyDescent="0.25">
      <c r="B886">
        <v>884</v>
      </c>
      <c r="C886" s="35">
        <f t="shared" si="329"/>
        <v>0</v>
      </c>
      <c r="D886" s="46">
        <f>IF(AB885&gt;0,ROUND(PMT(EvalSheet!$F$92/12,EvalSheet!$F$96*12,-C886),5),0)</f>
        <v>0</v>
      </c>
      <c r="E886" s="6">
        <f t="shared" si="323"/>
        <v>0</v>
      </c>
      <c r="F886" s="2">
        <f t="shared" si="312"/>
        <v>0</v>
      </c>
      <c r="G886" s="80">
        <f t="shared" si="313"/>
        <v>0</v>
      </c>
      <c r="H886" s="79">
        <f t="shared" si="314"/>
        <v>0</v>
      </c>
      <c r="I886" s="80">
        <f t="shared" si="315"/>
        <v>0</v>
      </c>
      <c r="J886" s="80">
        <f t="shared" si="316"/>
        <v>0</v>
      </c>
      <c r="K886" s="6">
        <f t="shared" si="324"/>
        <v>0</v>
      </c>
      <c r="L886" s="7">
        <v>0</v>
      </c>
      <c r="M886" s="7">
        <f t="shared" si="325"/>
        <v>0</v>
      </c>
      <c r="N886" s="7">
        <f t="shared" si="326"/>
        <v>0</v>
      </c>
      <c r="O886" s="7">
        <f t="shared" si="327"/>
        <v>0</v>
      </c>
      <c r="P886" s="7">
        <f t="shared" si="328"/>
        <v>0</v>
      </c>
      <c r="Q886" s="6">
        <f t="shared" si="330"/>
        <v>0</v>
      </c>
      <c r="R886" s="7">
        <f t="shared" si="331"/>
        <v>0</v>
      </c>
      <c r="S886" s="2">
        <f t="shared" si="317"/>
        <v>0</v>
      </c>
      <c r="T886" s="80">
        <f t="shared" si="318"/>
        <v>0</v>
      </c>
      <c r="U886" s="79">
        <f t="shared" si="319"/>
        <v>0</v>
      </c>
      <c r="V886" s="80">
        <f t="shared" si="320"/>
        <v>0</v>
      </c>
      <c r="W886" s="80">
        <f t="shared" si="321"/>
        <v>0</v>
      </c>
      <c r="X886">
        <f t="shared" si="332"/>
        <v>0</v>
      </c>
      <c r="Y886" s="35">
        <f t="shared" si="322"/>
        <v>0</v>
      </c>
      <c r="Z886" s="35">
        <f t="shared" si="333"/>
        <v>0</v>
      </c>
      <c r="AA886" s="42">
        <f t="shared" si="334"/>
        <v>0</v>
      </c>
      <c r="AB886" s="42">
        <f t="shared" si="335"/>
        <v>0</v>
      </c>
    </row>
    <row r="887" spans="2:28" x14ac:dyDescent="0.25">
      <c r="B887">
        <v>885</v>
      </c>
      <c r="C887" s="35">
        <f t="shared" si="329"/>
        <v>0</v>
      </c>
      <c r="D887" s="46">
        <f>IF(AB886&gt;0,ROUND(PMT(EvalSheet!$F$92/12,EvalSheet!$F$96*12,-C887),5),0)</f>
        <v>0</v>
      </c>
      <c r="E887" s="6">
        <f t="shared" si="323"/>
        <v>0</v>
      </c>
      <c r="F887" s="2">
        <f t="shared" si="312"/>
        <v>0</v>
      </c>
      <c r="G887" s="80">
        <f t="shared" si="313"/>
        <v>0</v>
      </c>
      <c r="H887" s="79">
        <f t="shared" si="314"/>
        <v>0</v>
      </c>
      <c r="I887" s="80">
        <f t="shared" si="315"/>
        <v>0</v>
      </c>
      <c r="J887" s="80">
        <f t="shared" si="316"/>
        <v>0</v>
      </c>
      <c r="K887" s="6">
        <f t="shared" si="324"/>
        <v>0</v>
      </c>
      <c r="L887" s="7">
        <v>0</v>
      </c>
      <c r="M887" s="7">
        <f t="shared" si="325"/>
        <v>0</v>
      </c>
      <c r="N887" s="7">
        <f t="shared" si="326"/>
        <v>0</v>
      </c>
      <c r="O887" s="7">
        <f t="shared" si="327"/>
        <v>0</v>
      </c>
      <c r="P887" s="7">
        <f t="shared" si="328"/>
        <v>0</v>
      </c>
      <c r="Q887" s="6">
        <f t="shared" si="330"/>
        <v>0</v>
      </c>
      <c r="R887" s="7">
        <f t="shared" si="331"/>
        <v>0</v>
      </c>
      <c r="S887" s="2">
        <f t="shared" si="317"/>
        <v>0</v>
      </c>
      <c r="T887" s="80">
        <f t="shared" si="318"/>
        <v>0</v>
      </c>
      <c r="U887" s="79">
        <f t="shared" si="319"/>
        <v>0</v>
      </c>
      <c r="V887" s="80">
        <f t="shared" si="320"/>
        <v>0</v>
      </c>
      <c r="W887" s="80">
        <f t="shared" si="321"/>
        <v>0</v>
      </c>
      <c r="X887">
        <f t="shared" si="332"/>
        <v>0</v>
      </c>
      <c r="Y887" s="35">
        <f t="shared" si="322"/>
        <v>0</v>
      </c>
      <c r="Z887" s="35">
        <f t="shared" si="333"/>
        <v>0</v>
      </c>
      <c r="AA887" s="42">
        <f t="shared" si="334"/>
        <v>0</v>
      </c>
      <c r="AB887" s="42">
        <f t="shared" si="335"/>
        <v>0</v>
      </c>
    </row>
    <row r="888" spans="2:28" x14ac:dyDescent="0.25">
      <c r="B888">
        <v>886</v>
      </c>
      <c r="C888" s="35">
        <f t="shared" si="329"/>
        <v>0</v>
      </c>
      <c r="D888" s="46">
        <f>IF(AB887&gt;0,ROUND(PMT(EvalSheet!$F$92/12,EvalSheet!$F$96*12,-C888),5),0)</f>
        <v>0</v>
      </c>
      <c r="E888" s="6">
        <f t="shared" si="323"/>
        <v>0</v>
      </c>
      <c r="F888" s="2">
        <f t="shared" si="312"/>
        <v>0</v>
      </c>
      <c r="G888" s="80">
        <f t="shared" si="313"/>
        <v>0</v>
      </c>
      <c r="H888" s="79">
        <f t="shared" si="314"/>
        <v>0</v>
      </c>
      <c r="I888" s="80">
        <f t="shared" si="315"/>
        <v>0</v>
      </c>
      <c r="J888" s="80">
        <f t="shared" si="316"/>
        <v>0</v>
      </c>
      <c r="K888" s="6">
        <f t="shared" si="324"/>
        <v>0</v>
      </c>
      <c r="L888" s="7">
        <v>0</v>
      </c>
      <c r="M888" s="7">
        <f t="shared" si="325"/>
        <v>0</v>
      </c>
      <c r="N888" s="7">
        <f t="shared" si="326"/>
        <v>0</v>
      </c>
      <c r="O888" s="7">
        <f t="shared" si="327"/>
        <v>0</v>
      </c>
      <c r="P888" s="7">
        <f t="shared" si="328"/>
        <v>0</v>
      </c>
      <c r="Q888" s="6">
        <f t="shared" si="330"/>
        <v>0</v>
      </c>
      <c r="R888" s="7">
        <f t="shared" si="331"/>
        <v>0</v>
      </c>
      <c r="S888" s="2">
        <f t="shared" si="317"/>
        <v>0</v>
      </c>
      <c r="T888" s="80">
        <f t="shared" si="318"/>
        <v>0</v>
      </c>
      <c r="U888" s="79">
        <f t="shared" si="319"/>
        <v>0</v>
      </c>
      <c r="V888" s="80">
        <f t="shared" si="320"/>
        <v>0</v>
      </c>
      <c r="W888" s="80">
        <f t="shared" si="321"/>
        <v>0</v>
      </c>
      <c r="X888">
        <f t="shared" si="332"/>
        <v>0</v>
      </c>
      <c r="Y888" s="35">
        <f t="shared" si="322"/>
        <v>0</v>
      </c>
      <c r="Z888" s="35">
        <f t="shared" si="333"/>
        <v>0</v>
      </c>
      <c r="AA888" s="42">
        <f t="shared" si="334"/>
        <v>0</v>
      </c>
      <c r="AB888" s="42">
        <f t="shared" si="335"/>
        <v>0</v>
      </c>
    </row>
    <row r="889" spans="2:28" x14ac:dyDescent="0.25">
      <c r="B889">
        <v>887</v>
      </c>
      <c r="C889" s="35">
        <f t="shared" si="329"/>
        <v>0</v>
      </c>
      <c r="D889" s="46">
        <f>IF(AB888&gt;0,ROUND(PMT(EvalSheet!$F$92/12,EvalSheet!$F$96*12,-C889),5),0)</f>
        <v>0</v>
      </c>
      <c r="E889" s="6">
        <f t="shared" si="323"/>
        <v>0</v>
      </c>
      <c r="F889" s="2">
        <f t="shared" si="312"/>
        <v>0</v>
      </c>
      <c r="G889" s="80">
        <f t="shared" si="313"/>
        <v>0</v>
      </c>
      <c r="H889" s="79">
        <f t="shared" si="314"/>
        <v>0</v>
      </c>
      <c r="I889" s="80">
        <f t="shared" si="315"/>
        <v>0</v>
      </c>
      <c r="J889" s="80">
        <f t="shared" si="316"/>
        <v>0</v>
      </c>
      <c r="K889" s="6">
        <f t="shared" si="324"/>
        <v>0</v>
      </c>
      <c r="L889" s="7">
        <v>0</v>
      </c>
      <c r="M889" s="7">
        <f t="shared" si="325"/>
        <v>0</v>
      </c>
      <c r="N889" s="7">
        <f t="shared" si="326"/>
        <v>0</v>
      </c>
      <c r="O889" s="7">
        <f t="shared" si="327"/>
        <v>0</v>
      </c>
      <c r="P889" s="7">
        <f t="shared" si="328"/>
        <v>0</v>
      </c>
      <c r="Q889" s="6">
        <f t="shared" si="330"/>
        <v>0</v>
      </c>
      <c r="R889" s="7">
        <f t="shared" si="331"/>
        <v>0</v>
      </c>
      <c r="S889" s="2">
        <f t="shared" si="317"/>
        <v>0</v>
      </c>
      <c r="T889" s="80">
        <f t="shared" si="318"/>
        <v>0</v>
      </c>
      <c r="U889" s="79">
        <f t="shared" si="319"/>
        <v>0</v>
      </c>
      <c r="V889" s="80">
        <f t="shared" si="320"/>
        <v>0</v>
      </c>
      <c r="W889" s="80">
        <f t="shared" si="321"/>
        <v>0</v>
      </c>
      <c r="X889">
        <f t="shared" si="332"/>
        <v>0</v>
      </c>
      <c r="Y889" s="35">
        <f t="shared" si="322"/>
        <v>0</v>
      </c>
      <c r="Z889" s="35">
        <f t="shared" si="333"/>
        <v>0</v>
      </c>
      <c r="AA889" s="42">
        <f t="shared" si="334"/>
        <v>0</v>
      </c>
      <c r="AB889" s="42">
        <f t="shared" si="335"/>
        <v>0</v>
      </c>
    </row>
    <row r="890" spans="2:28" x14ac:dyDescent="0.25">
      <c r="B890">
        <v>888</v>
      </c>
      <c r="C890" s="35">
        <f t="shared" si="329"/>
        <v>0</v>
      </c>
      <c r="D890" s="46">
        <f>IF(AB889&gt;0,ROUND(PMT(EvalSheet!$F$92/12,EvalSheet!$F$96*12,-C890),5),0)</f>
        <v>0</v>
      </c>
      <c r="E890" s="6">
        <f t="shared" si="323"/>
        <v>0</v>
      </c>
      <c r="F890" s="2">
        <f t="shared" si="312"/>
        <v>0</v>
      </c>
      <c r="G890" s="80">
        <f t="shared" si="313"/>
        <v>0</v>
      </c>
      <c r="H890" s="79">
        <f t="shared" si="314"/>
        <v>0</v>
      </c>
      <c r="I890" s="80">
        <f t="shared" si="315"/>
        <v>0</v>
      </c>
      <c r="J890" s="80">
        <f t="shared" si="316"/>
        <v>0</v>
      </c>
      <c r="K890" s="6">
        <f t="shared" si="324"/>
        <v>0</v>
      </c>
      <c r="L890" s="7">
        <v>0</v>
      </c>
      <c r="M890" s="7">
        <f t="shared" si="325"/>
        <v>0</v>
      </c>
      <c r="N890" s="7">
        <f t="shared" si="326"/>
        <v>0</v>
      </c>
      <c r="O890" s="7">
        <f t="shared" si="327"/>
        <v>0</v>
      </c>
      <c r="P890" s="7">
        <f t="shared" si="328"/>
        <v>0</v>
      </c>
      <c r="Q890" s="6">
        <f t="shared" si="330"/>
        <v>0</v>
      </c>
      <c r="R890" s="7">
        <f t="shared" si="331"/>
        <v>0</v>
      </c>
      <c r="S890" s="2">
        <f t="shared" si="317"/>
        <v>0</v>
      </c>
      <c r="T890" s="80">
        <f t="shared" si="318"/>
        <v>0</v>
      </c>
      <c r="U890" s="79">
        <f t="shared" si="319"/>
        <v>0</v>
      </c>
      <c r="V890" s="80">
        <f t="shared" si="320"/>
        <v>0</v>
      </c>
      <c r="W890" s="80">
        <f t="shared" si="321"/>
        <v>0</v>
      </c>
      <c r="X890">
        <f t="shared" si="332"/>
        <v>0</v>
      </c>
      <c r="Y890" s="35">
        <f t="shared" si="322"/>
        <v>0</v>
      </c>
      <c r="Z890" s="35">
        <f t="shared" si="333"/>
        <v>0</v>
      </c>
      <c r="AA890" s="42">
        <f t="shared" si="334"/>
        <v>0</v>
      </c>
      <c r="AB890" s="42">
        <f t="shared" si="335"/>
        <v>0</v>
      </c>
    </row>
    <row r="891" spans="2:28" x14ac:dyDescent="0.25">
      <c r="B891">
        <v>889</v>
      </c>
      <c r="C891" s="35">
        <f t="shared" si="329"/>
        <v>0</v>
      </c>
      <c r="D891" s="46">
        <f>IF(AB890&gt;0,ROUND(PMT(EvalSheet!$F$92/12,EvalSheet!$F$96*12,-C891),5),0)</f>
        <v>0</v>
      </c>
      <c r="E891" s="6">
        <f t="shared" si="323"/>
        <v>0</v>
      </c>
      <c r="F891" s="2">
        <f t="shared" si="312"/>
        <v>0</v>
      </c>
      <c r="G891" s="80">
        <f t="shared" si="313"/>
        <v>0</v>
      </c>
      <c r="H891" s="79">
        <f t="shared" si="314"/>
        <v>0</v>
      </c>
      <c r="I891" s="80">
        <f t="shared" si="315"/>
        <v>0</v>
      </c>
      <c r="J891" s="80">
        <f t="shared" si="316"/>
        <v>0</v>
      </c>
      <c r="K891" s="6">
        <f t="shared" si="324"/>
        <v>0</v>
      </c>
      <c r="L891" s="7">
        <v>0</v>
      </c>
      <c r="M891" s="7">
        <f t="shared" si="325"/>
        <v>0</v>
      </c>
      <c r="N891" s="7">
        <f t="shared" si="326"/>
        <v>0</v>
      </c>
      <c r="O891" s="7">
        <f t="shared" si="327"/>
        <v>0</v>
      </c>
      <c r="P891" s="7">
        <f t="shared" si="328"/>
        <v>0</v>
      </c>
      <c r="Q891" s="6">
        <f t="shared" si="330"/>
        <v>0</v>
      </c>
      <c r="R891" s="7">
        <f t="shared" si="331"/>
        <v>0</v>
      </c>
      <c r="S891" s="2">
        <f t="shared" si="317"/>
        <v>0</v>
      </c>
      <c r="T891" s="80">
        <f t="shared" si="318"/>
        <v>0</v>
      </c>
      <c r="U891" s="79">
        <f t="shared" si="319"/>
        <v>0</v>
      </c>
      <c r="V891" s="80">
        <f t="shared" si="320"/>
        <v>0</v>
      </c>
      <c r="W891" s="80">
        <f t="shared" si="321"/>
        <v>0</v>
      </c>
      <c r="X891">
        <f t="shared" si="332"/>
        <v>0</v>
      </c>
      <c r="Y891" s="35">
        <f t="shared" si="322"/>
        <v>0</v>
      </c>
      <c r="Z891" s="35">
        <f t="shared" si="333"/>
        <v>0</v>
      </c>
      <c r="AA891" s="42">
        <f t="shared" si="334"/>
        <v>0</v>
      </c>
      <c r="AB891" s="42">
        <f t="shared" si="335"/>
        <v>0</v>
      </c>
    </row>
    <row r="892" spans="2:28" x14ac:dyDescent="0.25">
      <c r="B892">
        <v>890</v>
      </c>
      <c r="C892" s="35">
        <f t="shared" si="329"/>
        <v>0</v>
      </c>
      <c r="D892" s="46">
        <f>IF(AB891&gt;0,ROUND(PMT(EvalSheet!$F$92/12,EvalSheet!$F$96*12,-C892),5),0)</f>
        <v>0</v>
      </c>
      <c r="E892" s="6">
        <f t="shared" si="323"/>
        <v>0</v>
      </c>
      <c r="F892" s="2">
        <f t="shared" si="312"/>
        <v>0</v>
      </c>
      <c r="G892" s="80">
        <f t="shared" si="313"/>
        <v>0</v>
      </c>
      <c r="H892" s="79">
        <f t="shared" si="314"/>
        <v>0</v>
      </c>
      <c r="I892" s="80">
        <f t="shared" si="315"/>
        <v>0</v>
      </c>
      <c r="J892" s="80">
        <f t="shared" si="316"/>
        <v>0</v>
      </c>
      <c r="K892" s="6">
        <f t="shared" si="324"/>
        <v>0</v>
      </c>
      <c r="L892" s="7">
        <v>0</v>
      </c>
      <c r="M892" s="7">
        <f t="shared" si="325"/>
        <v>0</v>
      </c>
      <c r="N892" s="7">
        <f t="shared" si="326"/>
        <v>0</v>
      </c>
      <c r="O892" s="7">
        <f t="shared" si="327"/>
        <v>0</v>
      </c>
      <c r="P892" s="7">
        <f t="shared" si="328"/>
        <v>0</v>
      </c>
      <c r="Q892" s="6">
        <f t="shared" si="330"/>
        <v>0</v>
      </c>
      <c r="R892" s="7">
        <f t="shared" si="331"/>
        <v>0</v>
      </c>
      <c r="S892" s="2">
        <f t="shared" si="317"/>
        <v>0</v>
      </c>
      <c r="T892" s="80">
        <f t="shared" si="318"/>
        <v>0</v>
      </c>
      <c r="U892" s="79">
        <f t="shared" si="319"/>
        <v>0</v>
      </c>
      <c r="V892" s="80">
        <f t="shared" si="320"/>
        <v>0</v>
      </c>
      <c r="W892" s="80">
        <f t="shared" si="321"/>
        <v>0</v>
      </c>
      <c r="X892">
        <f t="shared" si="332"/>
        <v>0</v>
      </c>
      <c r="Y892" s="35">
        <f t="shared" si="322"/>
        <v>0</v>
      </c>
      <c r="Z892" s="35">
        <f t="shared" si="333"/>
        <v>0</v>
      </c>
      <c r="AA892" s="42">
        <f t="shared" si="334"/>
        <v>0</v>
      </c>
      <c r="AB892" s="42">
        <f t="shared" si="335"/>
        <v>0</v>
      </c>
    </row>
    <row r="893" spans="2:28" x14ac:dyDescent="0.25">
      <c r="B893">
        <v>891</v>
      </c>
      <c r="C893" s="35">
        <f t="shared" si="329"/>
        <v>0</v>
      </c>
      <c r="D893" s="46">
        <f>IF(AB892&gt;0,ROUND(PMT(EvalSheet!$F$92/12,EvalSheet!$F$96*12,-C893),5),0)</f>
        <v>0</v>
      </c>
      <c r="E893" s="6">
        <f t="shared" si="323"/>
        <v>0</v>
      </c>
      <c r="F893" s="2">
        <f t="shared" si="312"/>
        <v>0</v>
      </c>
      <c r="G893" s="80">
        <f t="shared" si="313"/>
        <v>0</v>
      </c>
      <c r="H893" s="79">
        <f t="shared" si="314"/>
        <v>0</v>
      </c>
      <c r="I893" s="80">
        <f t="shared" si="315"/>
        <v>0</v>
      </c>
      <c r="J893" s="80">
        <f t="shared" si="316"/>
        <v>0</v>
      </c>
      <c r="K893" s="6">
        <f t="shared" si="324"/>
        <v>0</v>
      </c>
      <c r="L893" s="7">
        <v>0</v>
      </c>
      <c r="M893" s="7">
        <f t="shared" si="325"/>
        <v>0</v>
      </c>
      <c r="N893" s="7">
        <f t="shared" si="326"/>
        <v>0</v>
      </c>
      <c r="O893" s="7">
        <f t="shared" si="327"/>
        <v>0</v>
      </c>
      <c r="P893" s="7">
        <f t="shared" si="328"/>
        <v>0</v>
      </c>
      <c r="Q893" s="6">
        <f t="shared" si="330"/>
        <v>0</v>
      </c>
      <c r="R893" s="7">
        <f t="shared" si="331"/>
        <v>0</v>
      </c>
      <c r="S893" s="2">
        <f t="shared" si="317"/>
        <v>0</v>
      </c>
      <c r="T893" s="80">
        <f t="shared" si="318"/>
        <v>0</v>
      </c>
      <c r="U893" s="79">
        <f t="shared" si="319"/>
        <v>0</v>
      </c>
      <c r="V893" s="80">
        <f t="shared" si="320"/>
        <v>0</v>
      </c>
      <c r="W893" s="80">
        <f t="shared" si="321"/>
        <v>0</v>
      </c>
      <c r="X893">
        <f t="shared" si="332"/>
        <v>0</v>
      </c>
      <c r="Y893" s="35">
        <f t="shared" si="322"/>
        <v>0</v>
      </c>
      <c r="Z893" s="35">
        <f t="shared" si="333"/>
        <v>0</v>
      </c>
      <c r="AA893" s="42">
        <f t="shared" si="334"/>
        <v>0</v>
      </c>
      <c r="AB893" s="42">
        <f t="shared" si="335"/>
        <v>0</v>
      </c>
    </row>
    <row r="894" spans="2:28" x14ac:dyDescent="0.25">
      <c r="B894">
        <v>892</v>
      </c>
      <c r="C894" s="35">
        <f t="shared" si="329"/>
        <v>0</v>
      </c>
      <c r="D894" s="46">
        <f>IF(AB893&gt;0,ROUND(PMT(EvalSheet!$F$92/12,EvalSheet!$F$96*12,-C894),5),0)</f>
        <v>0</v>
      </c>
      <c r="E894" s="6">
        <f t="shared" si="323"/>
        <v>0</v>
      </c>
      <c r="F894" s="2">
        <f t="shared" si="312"/>
        <v>0</v>
      </c>
      <c r="G894" s="80">
        <f t="shared" si="313"/>
        <v>0</v>
      </c>
      <c r="H894" s="79">
        <f t="shared" si="314"/>
        <v>0</v>
      </c>
      <c r="I894" s="80">
        <f t="shared" si="315"/>
        <v>0</v>
      </c>
      <c r="J894" s="80">
        <f t="shared" si="316"/>
        <v>0</v>
      </c>
      <c r="K894" s="6">
        <f t="shared" si="324"/>
        <v>0</v>
      </c>
      <c r="L894" s="7">
        <v>0</v>
      </c>
      <c r="M894" s="7">
        <f t="shared" si="325"/>
        <v>0</v>
      </c>
      <c r="N894" s="7">
        <f t="shared" si="326"/>
        <v>0</v>
      </c>
      <c r="O894" s="7">
        <f t="shared" si="327"/>
        <v>0</v>
      </c>
      <c r="P894" s="7">
        <f t="shared" si="328"/>
        <v>0</v>
      </c>
      <c r="Q894" s="6">
        <f t="shared" si="330"/>
        <v>0</v>
      </c>
      <c r="R894" s="7">
        <f t="shared" si="331"/>
        <v>0</v>
      </c>
      <c r="S894" s="2">
        <f t="shared" si="317"/>
        <v>0</v>
      </c>
      <c r="T894" s="80">
        <f t="shared" si="318"/>
        <v>0</v>
      </c>
      <c r="U894" s="79">
        <f t="shared" si="319"/>
        <v>0</v>
      </c>
      <c r="V894" s="80">
        <f t="shared" si="320"/>
        <v>0</v>
      </c>
      <c r="W894" s="80">
        <f t="shared" si="321"/>
        <v>0</v>
      </c>
      <c r="X894">
        <f t="shared" si="332"/>
        <v>0</v>
      </c>
      <c r="Y894" s="35">
        <f t="shared" si="322"/>
        <v>0</v>
      </c>
      <c r="Z894" s="35">
        <f t="shared" si="333"/>
        <v>0</v>
      </c>
      <c r="AA894" s="42">
        <f t="shared" si="334"/>
        <v>0</v>
      </c>
      <c r="AB894" s="42">
        <f t="shared" si="335"/>
        <v>0</v>
      </c>
    </row>
    <row r="895" spans="2:28" x14ac:dyDescent="0.25">
      <c r="B895">
        <v>893</v>
      </c>
      <c r="C895" s="35">
        <f t="shared" si="329"/>
        <v>0</v>
      </c>
      <c r="D895" s="46">
        <f>IF(AB894&gt;0,ROUND(PMT(EvalSheet!$F$92/12,EvalSheet!$F$96*12,-C895),5),0)</f>
        <v>0</v>
      </c>
      <c r="E895" s="6">
        <f t="shared" si="323"/>
        <v>0</v>
      </c>
      <c r="F895" s="2">
        <f t="shared" si="312"/>
        <v>0</v>
      </c>
      <c r="G895" s="80">
        <f t="shared" si="313"/>
        <v>0</v>
      </c>
      <c r="H895" s="79">
        <f t="shared" si="314"/>
        <v>0</v>
      </c>
      <c r="I895" s="80">
        <f t="shared" si="315"/>
        <v>0</v>
      </c>
      <c r="J895" s="80">
        <f t="shared" si="316"/>
        <v>0</v>
      </c>
      <c r="K895" s="6">
        <f t="shared" si="324"/>
        <v>0</v>
      </c>
      <c r="L895" s="7">
        <v>0</v>
      </c>
      <c r="M895" s="7">
        <f t="shared" si="325"/>
        <v>0</v>
      </c>
      <c r="N895" s="7">
        <f t="shared" si="326"/>
        <v>0</v>
      </c>
      <c r="O895" s="7">
        <f t="shared" si="327"/>
        <v>0</v>
      </c>
      <c r="P895" s="7">
        <f t="shared" si="328"/>
        <v>0</v>
      </c>
      <c r="Q895" s="6">
        <f t="shared" si="330"/>
        <v>0</v>
      </c>
      <c r="R895" s="7">
        <f t="shared" si="331"/>
        <v>0</v>
      </c>
      <c r="S895" s="2">
        <f t="shared" si="317"/>
        <v>0</v>
      </c>
      <c r="T895" s="80">
        <f t="shared" si="318"/>
        <v>0</v>
      </c>
      <c r="U895" s="79">
        <f t="shared" si="319"/>
        <v>0</v>
      </c>
      <c r="V895" s="80">
        <f t="shared" si="320"/>
        <v>0</v>
      </c>
      <c r="W895" s="80">
        <f t="shared" si="321"/>
        <v>0</v>
      </c>
      <c r="X895">
        <f t="shared" si="332"/>
        <v>0</v>
      </c>
      <c r="Y895" s="35">
        <f t="shared" si="322"/>
        <v>0</v>
      </c>
      <c r="Z895" s="35">
        <f t="shared" si="333"/>
        <v>0</v>
      </c>
      <c r="AA895" s="42">
        <f t="shared" si="334"/>
        <v>0</v>
      </c>
      <c r="AB895" s="42">
        <f t="shared" si="335"/>
        <v>0</v>
      </c>
    </row>
    <row r="896" spans="2:28" x14ac:dyDescent="0.25">
      <c r="B896">
        <v>894</v>
      </c>
      <c r="C896" s="35">
        <f t="shared" si="329"/>
        <v>0</v>
      </c>
      <c r="D896" s="46">
        <f>IF(AB895&gt;0,ROUND(PMT(EvalSheet!$F$92/12,EvalSheet!$F$96*12,-C896),5),0)</f>
        <v>0</v>
      </c>
      <c r="E896" s="6">
        <f t="shared" si="323"/>
        <v>0</v>
      </c>
      <c r="F896" s="2">
        <f t="shared" si="312"/>
        <v>0</v>
      </c>
      <c r="G896" s="80">
        <f t="shared" si="313"/>
        <v>0</v>
      </c>
      <c r="H896" s="79">
        <f t="shared" si="314"/>
        <v>0</v>
      </c>
      <c r="I896" s="80">
        <f t="shared" si="315"/>
        <v>0</v>
      </c>
      <c r="J896" s="80">
        <f t="shared" si="316"/>
        <v>0</v>
      </c>
      <c r="K896" s="6">
        <f t="shared" si="324"/>
        <v>0</v>
      </c>
      <c r="L896" s="7">
        <v>0</v>
      </c>
      <c r="M896" s="7">
        <f t="shared" si="325"/>
        <v>0</v>
      </c>
      <c r="N896" s="7">
        <f t="shared" si="326"/>
        <v>0</v>
      </c>
      <c r="O896" s="7">
        <f t="shared" si="327"/>
        <v>0</v>
      </c>
      <c r="P896" s="7">
        <f t="shared" si="328"/>
        <v>0</v>
      </c>
      <c r="Q896" s="6">
        <f t="shared" si="330"/>
        <v>0</v>
      </c>
      <c r="R896" s="7">
        <f t="shared" si="331"/>
        <v>0</v>
      </c>
      <c r="S896" s="2">
        <f t="shared" si="317"/>
        <v>0</v>
      </c>
      <c r="T896" s="80">
        <f t="shared" si="318"/>
        <v>0</v>
      </c>
      <c r="U896" s="79">
        <f t="shared" si="319"/>
        <v>0</v>
      </c>
      <c r="V896" s="80">
        <f t="shared" si="320"/>
        <v>0</v>
      </c>
      <c r="W896" s="80">
        <f t="shared" si="321"/>
        <v>0</v>
      </c>
      <c r="X896">
        <f t="shared" si="332"/>
        <v>0</v>
      </c>
      <c r="Y896" s="35">
        <f t="shared" si="322"/>
        <v>0</v>
      </c>
      <c r="Z896" s="35">
        <f t="shared" si="333"/>
        <v>0</v>
      </c>
      <c r="AA896" s="42">
        <f t="shared" si="334"/>
        <v>0</v>
      </c>
      <c r="AB896" s="42">
        <f t="shared" si="335"/>
        <v>0</v>
      </c>
    </row>
    <row r="897" spans="2:28" x14ac:dyDescent="0.25">
      <c r="B897">
        <v>895</v>
      </c>
      <c r="C897" s="35">
        <f t="shared" si="329"/>
        <v>0</v>
      </c>
      <c r="D897" s="46">
        <f>IF(AB896&gt;0,ROUND(PMT(EvalSheet!$F$92/12,EvalSheet!$F$96*12,-C897),5),0)</f>
        <v>0</v>
      </c>
      <c r="E897" s="6">
        <f t="shared" si="323"/>
        <v>0</v>
      </c>
      <c r="F897" s="2">
        <f t="shared" si="312"/>
        <v>0</v>
      </c>
      <c r="G897" s="80">
        <f t="shared" si="313"/>
        <v>0</v>
      </c>
      <c r="H897" s="79">
        <f t="shared" si="314"/>
        <v>0</v>
      </c>
      <c r="I897" s="80">
        <f t="shared" si="315"/>
        <v>0</v>
      </c>
      <c r="J897" s="80">
        <f t="shared" si="316"/>
        <v>0</v>
      </c>
      <c r="K897" s="6">
        <f t="shared" si="324"/>
        <v>0</v>
      </c>
      <c r="L897" s="7">
        <v>0</v>
      </c>
      <c r="M897" s="7">
        <f t="shared" si="325"/>
        <v>0</v>
      </c>
      <c r="N897" s="7">
        <f t="shared" si="326"/>
        <v>0</v>
      </c>
      <c r="O897" s="7">
        <f t="shared" si="327"/>
        <v>0</v>
      </c>
      <c r="P897" s="7">
        <f t="shared" si="328"/>
        <v>0</v>
      </c>
      <c r="Q897" s="6">
        <f t="shared" si="330"/>
        <v>0</v>
      </c>
      <c r="R897" s="7">
        <f t="shared" si="331"/>
        <v>0</v>
      </c>
      <c r="S897" s="2">
        <f t="shared" si="317"/>
        <v>0</v>
      </c>
      <c r="T897" s="80">
        <f t="shared" si="318"/>
        <v>0</v>
      </c>
      <c r="U897" s="79">
        <f t="shared" si="319"/>
        <v>0</v>
      </c>
      <c r="V897" s="80">
        <f t="shared" si="320"/>
        <v>0</v>
      </c>
      <c r="W897" s="80">
        <f t="shared" si="321"/>
        <v>0</v>
      </c>
      <c r="X897">
        <f t="shared" si="332"/>
        <v>0</v>
      </c>
      <c r="Y897" s="35">
        <f t="shared" si="322"/>
        <v>0</v>
      </c>
      <c r="Z897" s="35">
        <f t="shared" si="333"/>
        <v>0</v>
      </c>
      <c r="AA897" s="42">
        <f t="shared" si="334"/>
        <v>0</v>
      </c>
      <c r="AB897" s="42">
        <f t="shared" si="335"/>
        <v>0</v>
      </c>
    </row>
    <row r="898" spans="2:28" x14ac:dyDescent="0.25">
      <c r="B898">
        <v>896</v>
      </c>
      <c r="C898" s="35">
        <f t="shared" si="329"/>
        <v>0</v>
      </c>
      <c r="D898" s="46">
        <f>IF(AB897&gt;0,ROUND(PMT(EvalSheet!$F$92/12,EvalSheet!$F$96*12,-C898),5),0)</f>
        <v>0</v>
      </c>
      <c r="E898" s="6">
        <f t="shared" si="323"/>
        <v>0</v>
      </c>
      <c r="F898" s="2">
        <f t="shared" si="312"/>
        <v>0</v>
      </c>
      <c r="G898" s="80">
        <f t="shared" si="313"/>
        <v>0</v>
      </c>
      <c r="H898" s="79">
        <f t="shared" si="314"/>
        <v>0</v>
      </c>
      <c r="I898" s="80">
        <f t="shared" si="315"/>
        <v>0</v>
      </c>
      <c r="J898" s="80">
        <f t="shared" si="316"/>
        <v>0</v>
      </c>
      <c r="K898" s="6">
        <f t="shared" si="324"/>
        <v>0</v>
      </c>
      <c r="L898" s="7">
        <v>0</v>
      </c>
      <c r="M898" s="7">
        <f t="shared" si="325"/>
        <v>0</v>
      </c>
      <c r="N898" s="7">
        <f t="shared" si="326"/>
        <v>0</v>
      </c>
      <c r="O898" s="7">
        <f t="shared" si="327"/>
        <v>0</v>
      </c>
      <c r="P898" s="7">
        <f t="shared" si="328"/>
        <v>0</v>
      </c>
      <c r="Q898" s="6">
        <f t="shared" si="330"/>
        <v>0</v>
      </c>
      <c r="R898" s="7">
        <f t="shared" si="331"/>
        <v>0</v>
      </c>
      <c r="S898" s="2">
        <f t="shared" si="317"/>
        <v>0</v>
      </c>
      <c r="T898" s="80">
        <f t="shared" si="318"/>
        <v>0</v>
      </c>
      <c r="U898" s="79">
        <f t="shared" si="319"/>
        <v>0</v>
      </c>
      <c r="V898" s="80">
        <f t="shared" si="320"/>
        <v>0</v>
      </c>
      <c r="W898" s="80">
        <f t="shared" si="321"/>
        <v>0</v>
      </c>
      <c r="X898">
        <f t="shared" si="332"/>
        <v>0</v>
      </c>
      <c r="Y898" s="35">
        <f t="shared" si="322"/>
        <v>0</v>
      </c>
      <c r="Z898" s="35">
        <f t="shared" si="333"/>
        <v>0</v>
      </c>
      <c r="AA898" s="42">
        <f t="shared" si="334"/>
        <v>0</v>
      </c>
      <c r="AB898" s="42">
        <f t="shared" si="335"/>
        <v>0</v>
      </c>
    </row>
    <row r="899" spans="2:28" x14ac:dyDescent="0.25">
      <c r="B899">
        <v>897</v>
      </c>
      <c r="C899" s="35">
        <f t="shared" si="329"/>
        <v>0</v>
      </c>
      <c r="D899" s="46">
        <f>IF(AB898&gt;0,ROUND(PMT(EvalSheet!$F$92/12,EvalSheet!$F$96*12,-C899),5),0)</f>
        <v>0</v>
      </c>
      <c r="E899" s="6">
        <f t="shared" si="323"/>
        <v>0</v>
      </c>
      <c r="F899" s="2">
        <f t="shared" ref="F899:F962" si="336">INT(E899)</f>
        <v>0</v>
      </c>
      <c r="G899" s="80">
        <f t="shared" ref="G899:G962" si="337">INT((E899-F899)*10)/10</f>
        <v>0</v>
      </c>
      <c r="H899" s="79">
        <f t="shared" ref="H899:H962" si="338">E899-F899-G899</f>
        <v>0</v>
      </c>
      <c r="I899" s="80">
        <f t="shared" ref="I899:I962" si="339">IF(OR(H899=0.05,H899=0),H899,IF(AND(H899&gt;0.051,H899&lt;0.1),0.1,IF(AND(H899&gt;0.001,H899&lt;0.05),0.05,H899)))</f>
        <v>0</v>
      </c>
      <c r="J899" s="80">
        <f t="shared" ref="J899:J962" si="340">F899+G899+I899</f>
        <v>0</v>
      </c>
      <c r="K899" s="6">
        <f t="shared" si="324"/>
        <v>0</v>
      </c>
      <c r="L899" s="7">
        <v>0</v>
      </c>
      <c r="M899" s="7">
        <f t="shared" si="325"/>
        <v>0</v>
      </c>
      <c r="N899" s="7">
        <f t="shared" si="326"/>
        <v>0</v>
      </c>
      <c r="O899" s="7">
        <f t="shared" si="327"/>
        <v>0</v>
      </c>
      <c r="P899" s="7">
        <f t="shared" si="328"/>
        <v>0</v>
      </c>
      <c r="Q899" s="6">
        <f t="shared" si="330"/>
        <v>0</v>
      </c>
      <c r="R899" s="7">
        <f t="shared" si="331"/>
        <v>0</v>
      </c>
      <c r="S899" s="2">
        <f t="shared" ref="S899:S962" si="341">INT(R899)</f>
        <v>0</v>
      </c>
      <c r="T899" s="80">
        <f t="shared" ref="T899:T962" si="342">INT((R899-S899)*10)/10</f>
        <v>0</v>
      </c>
      <c r="U899" s="79">
        <f t="shared" ref="U899:U962" si="343">R899-S899-T899</f>
        <v>0</v>
      </c>
      <c r="V899" s="80">
        <f t="shared" ref="V899:V962" si="344">IF(OR(U899=0.05,U899=0),U899,IF(AND(U899&gt;0.051,U899&lt;0.1),0.1,IF(AND(U899&gt;0.001,U899&lt;0.05),0.05,U899)))</f>
        <v>0</v>
      </c>
      <c r="W899" s="80">
        <f t="shared" ref="W899:W962" si="345">S899+T899+V899</f>
        <v>0</v>
      </c>
      <c r="X899">
        <f t="shared" si="332"/>
        <v>0</v>
      </c>
      <c r="Y899" s="35">
        <f t="shared" si="322"/>
        <v>0</v>
      </c>
      <c r="Z899" s="35">
        <f t="shared" si="333"/>
        <v>0</v>
      </c>
      <c r="AA899" s="42">
        <f t="shared" si="334"/>
        <v>0</v>
      </c>
      <c r="AB899" s="42">
        <f t="shared" si="335"/>
        <v>0</v>
      </c>
    </row>
    <row r="900" spans="2:28" x14ac:dyDescent="0.25">
      <c r="B900">
        <v>898</v>
      </c>
      <c r="C900" s="35">
        <f t="shared" si="329"/>
        <v>0</v>
      </c>
      <c r="D900" s="46">
        <f>IF(AB899&gt;0,ROUND(PMT(EvalSheet!$F$92/12,EvalSheet!$F$96*12,-C900),5),0)</f>
        <v>0</v>
      </c>
      <c r="E900" s="6">
        <f t="shared" si="323"/>
        <v>0</v>
      </c>
      <c r="F900" s="2">
        <f t="shared" si="336"/>
        <v>0</v>
      </c>
      <c r="G900" s="80">
        <f t="shared" si="337"/>
        <v>0</v>
      </c>
      <c r="H900" s="79">
        <f t="shared" si="338"/>
        <v>0</v>
      </c>
      <c r="I900" s="80">
        <f t="shared" si="339"/>
        <v>0</v>
      </c>
      <c r="J900" s="80">
        <f t="shared" si="340"/>
        <v>0</v>
      </c>
      <c r="K900" s="6">
        <f t="shared" si="324"/>
        <v>0</v>
      </c>
      <c r="L900" s="7">
        <v>0</v>
      </c>
      <c r="M900" s="7">
        <f t="shared" si="325"/>
        <v>0</v>
      </c>
      <c r="N900" s="7">
        <f t="shared" si="326"/>
        <v>0</v>
      </c>
      <c r="O900" s="7">
        <f t="shared" si="327"/>
        <v>0</v>
      </c>
      <c r="P900" s="7">
        <f t="shared" si="328"/>
        <v>0</v>
      </c>
      <c r="Q900" s="6">
        <f t="shared" si="330"/>
        <v>0</v>
      </c>
      <c r="R900" s="7">
        <f t="shared" si="331"/>
        <v>0</v>
      </c>
      <c r="S900" s="2">
        <f t="shared" si="341"/>
        <v>0</v>
      </c>
      <c r="T900" s="80">
        <f t="shared" si="342"/>
        <v>0</v>
      </c>
      <c r="U900" s="79">
        <f t="shared" si="343"/>
        <v>0</v>
      </c>
      <c r="V900" s="80">
        <f t="shared" si="344"/>
        <v>0</v>
      </c>
      <c r="W900" s="80">
        <f t="shared" si="345"/>
        <v>0</v>
      </c>
      <c r="X900">
        <f t="shared" si="332"/>
        <v>0</v>
      </c>
      <c r="Y900" s="35">
        <f t="shared" ref="Y900:Y963" si="346">ROUND(D900+J900+W900+X900,2)</f>
        <v>0</v>
      </c>
      <c r="Z900" s="35">
        <f t="shared" si="333"/>
        <v>0</v>
      </c>
      <c r="AA900" s="42">
        <f t="shared" si="334"/>
        <v>0</v>
      </c>
      <c r="AB900" s="42">
        <f t="shared" si="335"/>
        <v>0</v>
      </c>
    </row>
    <row r="901" spans="2:28" x14ac:dyDescent="0.25">
      <c r="B901">
        <v>899</v>
      </c>
      <c r="C901" s="35">
        <f t="shared" si="329"/>
        <v>0</v>
      </c>
      <c r="D901" s="46">
        <f>IF(AB900&gt;0,ROUND(PMT(EvalSheet!$F$92/12,EvalSheet!$F$96*12,-C901),5),0)</f>
        <v>0</v>
      </c>
      <c r="E901" s="6">
        <f t="shared" ref="E901:E964" si="347">IF(AB900&gt;0,ROUND(C901*$E$1/1000,2),0)</f>
        <v>0</v>
      </c>
      <c r="F901" s="2">
        <f t="shared" si="336"/>
        <v>0</v>
      </c>
      <c r="G901" s="80">
        <f t="shared" si="337"/>
        <v>0</v>
      </c>
      <c r="H901" s="79">
        <f t="shared" si="338"/>
        <v>0</v>
      </c>
      <c r="I901" s="80">
        <f t="shared" si="339"/>
        <v>0</v>
      </c>
      <c r="J901" s="80">
        <f t="shared" si="340"/>
        <v>0</v>
      </c>
      <c r="K901" s="6">
        <f t="shared" ref="K901:K964" si="348">IF(AB900&gt;0,ROUND($D$1*$K$1,2),0)</f>
        <v>0</v>
      </c>
      <c r="L901" s="7">
        <v>0</v>
      </c>
      <c r="M901" s="7">
        <f t="shared" ref="M901:M964" si="349">IF(AB900&gt;0,ROUND($D$1*$M$1,0),0)</f>
        <v>0</v>
      </c>
      <c r="N901" s="7">
        <f t="shared" ref="N901:N964" si="350">IF(AB900&gt;0,ROUND($D$1*$N$1,2),0)</f>
        <v>0</v>
      </c>
      <c r="O901" s="7">
        <f t="shared" ref="O901:O964" si="351">IF(AB900&gt;0,ROUND($D$1*$O$1,2),0)</f>
        <v>0</v>
      </c>
      <c r="P901" s="7">
        <f t="shared" ref="P901:P964" si="352">IF(AB900&gt;0,ROUND($D$1*$P$1,2),0)</f>
        <v>0</v>
      </c>
      <c r="Q901" s="6">
        <f t="shared" si="330"/>
        <v>0</v>
      </c>
      <c r="R901" s="7">
        <f t="shared" si="331"/>
        <v>0</v>
      </c>
      <c r="S901" s="2">
        <f t="shared" si="341"/>
        <v>0</v>
      </c>
      <c r="T901" s="80">
        <f t="shared" si="342"/>
        <v>0</v>
      </c>
      <c r="U901" s="79">
        <f t="shared" si="343"/>
        <v>0</v>
      </c>
      <c r="V901" s="80">
        <f t="shared" si="344"/>
        <v>0</v>
      </c>
      <c r="W901" s="80">
        <f t="shared" si="345"/>
        <v>0</v>
      </c>
      <c r="X901">
        <f t="shared" si="332"/>
        <v>0</v>
      </c>
      <c r="Y901" s="35">
        <f t="shared" si="346"/>
        <v>0</v>
      </c>
      <c r="Z901" s="35">
        <f t="shared" si="333"/>
        <v>0</v>
      </c>
      <c r="AA901" s="42">
        <f t="shared" si="334"/>
        <v>0</v>
      </c>
      <c r="AB901" s="42">
        <f t="shared" si="335"/>
        <v>0</v>
      </c>
    </row>
    <row r="902" spans="2:28" x14ac:dyDescent="0.25">
      <c r="B902">
        <v>900</v>
      </c>
      <c r="C902" s="35">
        <f t="shared" si="329"/>
        <v>0</v>
      </c>
      <c r="D902" s="46">
        <f>IF(AB901&gt;0,ROUND(PMT(EvalSheet!$F$92/12,EvalSheet!$F$96*12,-C902),5),0)</f>
        <v>0</v>
      </c>
      <c r="E902" s="6">
        <f t="shared" si="347"/>
        <v>0</v>
      </c>
      <c r="F902" s="2">
        <f t="shared" si="336"/>
        <v>0</v>
      </c>
      <c r="G902" s="80">
        <f t="shared" si="337"/>
        <v>0</v>
      </c>
      <c r="H902" s="79">
        <f t="shared" si="338"/>
        <v>0</v>
      </c>
      <c r="I902" s="80">
        <f t="shared" si="339"/>
        <v>0</v>
      </c>
      <c r="J902" s="80">
        <f t="shared" si="340"/>
        <v>0</v>
      </c>
      <c r="K902" s="6">
        <f t="shared" si="348"/>
        <v>0</v>
      </c>
      <c r="L902" s="7">
        <v>0</v>
      </c>
      <c r="M902" s="7">
        <f t="shared" si="349"/>
        <v>0</v>
      </c>
      <c r="N902" s="7">
        <f t="shared" si="350"/>
        <v>0</v>
      </c>
      <c r="O902" s="7">
        <f t="shared" si="351"/>
        <v>0</v>
      </c>
      <c r="P902" s="7">
        <f t="shared" si="352"/>
        <v>0</v>
      </c>
      <c r="Q902" s="6">
        <f t="shared" si="330"/>
        <v>0</v>
      </c>
      <c r="R902" s="7">
        <f t="shared" si="331"/>
        <v>0</v>
      </c>
      <c r="S902" s="2">
        <f t="shared" si="341"/>
        <v>0</v>
      </c>
      <c r="T902" s="80">
        <f t="shared" si="342"/>
        <v>0</v>
      </c>
      <c r="U902" s="79">
        <f t="shared" si="343"/>
        <v>0</v>
      </c>
      <c r="V902" s="80">
        <f t="shared" si="344"/>
        <v>0</v>
      </c>
      <c r="W902" s="80">
        <f t="shared" si="345"/>
        <v>0</v>
      </c>
      <c r="X902">
        <f t="shared" si="332"/>
        <v>0</v>
      </c>
      <c r="Y902" s="35">
        <f t="shared" si="346"/>
        <v>0</v>
      </c>
      <c r="Z902" s="35">
        <f t="shared" si="333"/>
        <v>0</v>
      </c>
      <c r="AA902" s="42">
        <f t="shared" si="334"/>
        <v>0</v>
      </c>
      <c r="AB902" s="42">
        <f t="shared" si="335"/>
        <v>0</v>
      </c>
    </row>
    <row r="903" spans="2:28" x14ac:dyDescent="0.25">
      <c r="B903">
        <v>901</v>
      </c>
      <c r="C903" s="35">
        <f t="shared" ref="C903:C966" si="353">IF(AB902&gt;0,C902-1000,C902)</f>
        <v>0</v>
      </c>
      <c r="D903" s="46">
        <f>IF(AB902&gt;0,ROUND(PMT(EvalSheet!$F$92/12,EvalSheet!$F$96*12,-C903),5),0)</f>
        <v>0</v>
      </c>
      <c r="E903" s="6">
        <f t="shared" si="347"/>
        <v>0</v>
      </c>
      <c r="F903" s="2">
        <f t="shared" si="336"/>
        <v>0</v>
      </c>
      <c r="G903" s="80">
        <f t="shared" si="337"/>
        <v>0</v>
      </c>
      <c r="H903" s="79">
        <f t="shared" si="338"/>
        <v>0</v>
      </c>
      <c r="I903" s="80">
        <f t="shared" si="339"/>
        <v>0</v>
      </c>
      <c r="J903" s="80">
        <f t="shared" si="340"/>
        <v>0</v>
      </c>
      <c r="K903" s="6">
        <f t="shared" si="348"/>
        <v>0</v>
      </c>
      <c r="L903" s="7">
        <v>0</v>
      </c>
      <c r="M903" s="7">
        <f t="shared" si="349"/>
        <v>0</v>
      </c>
      <c r="N903" s="7">
        <f t="shared" si="350"/>
        <v>0</v>
      </c>
      <c r="O903" s="7">
        <f t="shared" si="351"/>
        <v>0</v>
      </c>
      <c r="P903" s="7">
        <f t="shared" si="352"/>
        <v>0</v>
      </c>
      <c r="Q903" s="6">
        <f t="shared" ref="Q903:Q966" si="354">IF(AB902&gt;0,K903+SUM(M903:P903),0)</f>
        <v>0</v>
      </c>
      <c r="R903" s="7">
        <f t="shared" ref="R903:R966" si="355">IF(AB902&gt;0,ROUND(Q903/12,2),0)</f>
        <v>0</v>
      </c>
      <c r="S903" s="2">
        <f t="shared" si="341"/>
        <v>0</v>
      </c>
      <c r="T903" s="80">
        <f t="shared" si="342"/>
        <v>0</v>
      </c>
      <c r="U903" s="79">
        <f t="shared" si="343"/>
        <v>0</v>
      </c>
      <c r="V903" s="80">
        <f t="shared" si="344"/>
        <v>0</v>
      </c>
      <c r="W903" s="80">
        <f t="shared" si="345"/>
        <v>0</v>
      </c>
      <c r="X903">
        <f t="shared" ref="X903:X966" si="356">IF(AB902&gt;0,X902,0)</f>
        <v>0</v>
      </c>
      <c r="Y903" s="35">
        <f t="shared" si="346"/>
        <v>0</v>
      </c>
      <c r="Z903" s="35">
        <f t="shared" ref="Z903:Z966" si="357">IF(AND(Y903&gt;0,Y904=0),Y903,0)</f>
        <v>0</v>
      </c>
      <c r="AA903" s="42">
        <f t="shared" ref="AA903:AA966" si="358">IF(AB902&gt;0,AA902,0)</f>
        <v>0</v>
      </c>
      <c r="AB903" s="42">
        <f t="shared" ref="AB903:AB966" si="359">IF(ROUND(Y903-AA903,2)&gt;0,ROUND(Y903-AA903,2),0)</f>
        <v>0</v>
      </c>
    </row>
    <row r="904" spans="2:28" x14ac:dyDescent="0.25">
      <c r="B904">
        <v>902</v>
      </c>
      <c r="C904" s="35">
        <f t="shared" si="353"/>
        <v>0</v>
      </c>
      <c r="D904" s="46">
        <f>IF(AB903&gt;0,ROUND(PMT(EvalSheet!$F$92/12,EvalSheet!$F$96*12,-C904),5),0)</f>
        <v>0</v>
      </c>
      <c r="E904" s="6">
        <f t="shared" si="347"/>
        <v>0</v>
      </c>
      <c r="F904" s="2">
        <f t="shared" si="336"/>
        <v>0</v>
      </c>
      <c r="G904" s="80">
        <f t="shared" si="337"/>
        <v>0</v>
      </c>
      <c r="H904" s="79">
        <f t="shared" si="338"/>
        <v>0</v>
      </c>
      <c r="I904" s="80">
        <f t="shared" si="339"/>
        <v>0</v>
      </c>
      <c r="J904" s="80">
        <f t="shared" si="340"/>
        <v>0</v>
      </c>
      <c r="K904" s="6">
        <f t="shared" si="348"/>
        <v>0</v>
      </c>
      <c r="L904" s="7">
        <v>0</v>
      </c>
      <c r="M904" s="7">
        <f t="shared" si="349"/>
        <v>0</v>
      </c>
      <c r="N904" s="7">
        <f t="shared" si="350"/>
        <v>0</v>
      </c>
      <c r="O904" s="7">
        <f t="shared" si="351"/>
        <v>0</v>
      </c>
      <c r="P904" s="7">
        <f t="shared" si="352"/>
        <v>0</v>
      </c>
      <c r="Q904" s="6">
        <f t="shared" si="354"/>
        <v>0</v>
      </c>
      <c r="R904" s="7">
        <f t="shared" si="355"/>
        <v>0</v>
      </c>
      <c r="S904" s="2">
        <f t="shared" si="341"/>
        <v>0</v>
      </c>
      <c r="T904" s="80">
        <f t="shared" si="342"/>
        <v>0</v>
      </c>
      <c r="U904" s="79">
        <f t="shared" si="343"/>
        <v>0</v>
      </c>
      <c r="V904" s="80">
        <f t="shared" si="344"/>
        <v>0</v>
      </c>
      <c r="W904" s="80">
        <f t="shared" si="345"/>
        <v>0</v>
      </c>
      <c r="X904">
        <f t="shared" si="356"/>
        <v>0</v>
      </c>
      <c r="Y904" s="35">
        <f t="shared" si="346"/>
        <v>0</v>
      </c>
      <c r="Z904" s="35">
        <f t="shared" si="357"/>
        <v>0</v>
      </c>
      <c r="AA904" s="42">
        <f t="shared" si="358"/>
        <v>0</v>
      </c>
      <c r="AB904" s="42">
        <f t="shared" si="359"/>
        <v>0</v>
      </c>
    </row>
    <row r="905" spans="2:28" x14ac:dyDescent="0.25">
      <c r="B905">
        <v>903</v>
      </c>
      <c r="C905" s="35">
        <f t="shared" si="353"/>
        <v>0</v>
      </c>
      <c r="D905" s="46">
        <f>IF(AB904&gt;0,ROUND(PMT(EvalSheet!$F$92/12,EvalSheet!$F$96*12,-C905),5),0)</f>
        <v>0</v>
      </c>
      <c r="E905" s="6">
        <f t="shared" si="347"/>
        <v>0</v>
      </c>
      <c r="F905" s="2">
        <f t="shared" si="336"/>
        <v>0</v>
      </c>
      <c r="G905" s="80">
        <f t="shared" si="337"/>
        <v>0</v>
      </c>
      <c r="H905" s="79">
        <f t="shared" si="338"/>
        <v>0</v>
      </c>
      <c r="I905" s="80">
        <f t="shared" si="339"/>
        <v>0</v>
      </c>
      <c r="J905" s="80">
        <f t="shared" si="340"/>
        <v>0</v>
      </c>
      <c r="K905" s="6">
        <f t="shared" si="348"/>
        <v>0</v>
      </c>
      <c r="L905" s="7">
        <v>0</v>
      </c>
      <c r="M905" s="7">
        <f t="shared" si="349"/>
        <v>0</v>
      </c>
      <c r="N905" s="7">
        <f t="shared" si="350"/>
        <v>0</v>
      </c>
      <c r="O905" s="7">
        <f t="shared" si="351"/>
        <v>0</v>
      </c>
      <c r="P905" s="7">
        <f t="shared" si="352"/>
        <v>0</v>
      </c>
      <c r="Q905" s="6">
        <f t="shared" si="354"/>
        <v>0</v>
      </c>
      <c r="R905" s="7">
        <f t="shared" si="355"/>
        <v>0</v>
      </c>
      <c r="S905" s="2">
        <f t="shared" si="341"/>
        <v>0</v>
      </c>
      <c r="T905" s="80">
        <f t="shared" si="342"/>
        <v>0</v>
      </c>
      <c r="U905" s="79">
        <f t="shared" si="343"/>
        <v>0</v>
      </c>
      <c r="V905" s="80">
        <f t="shared" si="344"/>
        <v>0</v>
      </c>
      <c r="W905" s="80">
        <f t="shared" si="345"/>
        <v>0</v>
      </c>
      <c r="X905">
        <f t="shared" si="356"/>
        <v>0</v>
      </c>
      <c r="Y905" s="35">
        <f t="shared" si="346"/>
        <v>0</v>
      </c>
      <c r="Z905" s="35">
        <f t="shared" si="357"/>
        <v>0</v>
      </c>
      <c r="AA905" s="42">
        <f t="shared" si="358"/>
        <v>0</v>
      </c>
      <c r="AB905" s="42">
        <f t="shared" si="359"/>
        <v>0</v>
      </c>
    </row>
    <row r="906" spans="2:28" x14ac:dyDescent="0.25">
      <c r="B906">
        <v>904</v>
      </c>
      <c r="C906" s="35">
        <f t="shared" si="353"/>
        <v>0</v>
      </c>
      <c r="D906" s="46">
        <f>IF(AB905&gt;0,ROUND(PMT(EvalSheet!$F$92/12,EvalSheet!$F$96*12,-C906),5),0)</f>
        <v>0</v>
      </c>
      <c r="E906" s="6">
        <f t="shared" si="347"/>
        <v>0</v>
      </c>
      <c r="F906" s="2">
        <f t="shared" si="336"/>
        <v>0</v>
      </c>
      <c r="G906" s="80">
        <f t="shared" si="337"/>
        <v>0</v>
      </c>
      <c r="H906" s="79">
        <f t="shared" si="338"/>
        <v>0</v>
      </c>
      <c r="I906" s="80">
        <f t="shared" si="339"/>
        <v>0</v>
      </c>
      <c r="J906" s="80">
        <f t="shared" si="340"/>
        <v>0</v>
      </c>
      <c r="K906" s="6">
        <f t="shared" si="348"/>
        <v>0</v>
      </c>
      <c r="L906" s="7">
        <v>0</v>
      </c>
      <c r="M906" s="7">
        <f t="shared" si="349"/>
        <v>0</v>
      </c>
      <c r="N906" s="7">
        <f t="shared" si="350"/>
        <v>0</v>
      </c>
      <c r="O906" s="7">
        <f t="shared" si="351"/>
        <v>0</v>
      </c>
      <c r="P906" s="7">
        <f t="shared" si="352"/>
        <v>0</v>
      </c>
      <c r="Q906" s="6">
        <f t="shared" si="354"/>
        <v>0</v>
      </c>
      <c r="R906" s="7">
        <f t="shared" si="355"/>
        <v>0</v>
      </c>
      <c r="S906" s="2">
        <f t="shared" si="341"/>
        <v>0</v>
      </c>
      <c r="T906" s="80">
        <f t="shared" si="342"/>
        <v>0</v>
      </c>
      <c r="U906" s="79">
        <f t="shared" si="343"/>
        <v>0</v>
      </c>
      <c r="V906" s="80">
        <f t="shared" si="344"/>
        <v>0</v>
      </c>
      <c r="W906" s="80">
        <f t="shared" si="345"/>
        <v>0</v>
      </c>
      <c r="X906">
        <f t="shared" si="356"/>
        <v>0</v>
      </c>
      <c r="Y906" s="35">
        <f t="shared" si="346"/>
        <v>0</v>
      </c>
      <c r="Z906" s="35">
        <f t="shared" si="357"/>
        <v>0</v>
      </c>
      <c r="AA906" s="42">
        <f t="shared" si="358"/>
        <v>0</v>
      </c>
      <c r="AB906" s="42">
        <f t="shared" si="359"/>
        <v>0</v>
      </c>
    </row>
    <row r="907" spans="2:28" x14ac:dyDescent="0.25">
      <c r="B907">
        <v>905</v>
      </c>
      <c r="C907" s="35">
        <f t="shared" si="353"/>
        <v>0</v>
      </c>
      <c r="D907" s="46">
        <f>IF(AB906&gt;0,ROUND(PMT(EvalSheet!$F$92/12,EvalSheet!$F$96*12,-C907),5),0)</f>
        <v>0</v>
      </c>
      <c r="E907" s="6">
        <f t="shared" si="347"/>
        <v>0</v>
      </c>
      <c r="F907" s="2">
        <f t="shared" si="336"/>
        <v>0</v>
      </c>
      <c r="G907" s="80">
        <f t="shared" si="337"/>
        <v>0</v>
      </c>
      <c r="H907" s="79">
        <f t="shared" si="338"/>
        <v>0</v>
      </c>
      <c r="I907" s="80">
        <f t="shared" si="339"/>
        <v>0</v>
      </c>
      <c r="J907" s="80">
        <f t="shared" si="340"/>
        <v>0</v>
      </c>
      <c r="K907" s="6">
        <f t="shared" si="348"/>
        <v>0</v>
      </c>
      <c r="L907" s="7">
        <v>0</v>
      </c>
      <c r="M907" s="7">
        <f t="shared" si="349"/>
        <v>0</v>
      </c>
      <c r="N907" s="7">
        <f t="shared" si="350"/>
        <v>0</v>
      </c>
      <c r="O907" s="7">
        <f t="shared" si="351"/>
        <v>0</v>
      </c>
      <c r="P907" s="7">
        <f t="shared" si="352"/>
        <v>0</v>
      </c>
      <c r="Q907" s="6">
        <f t="shared" si="354"/>
        <v>0</v>
      </c>
      <c r="R907" s="7">
        <f t="shared" si="355"/>
        <v>0</v>
      </c>
      <c r="S907" s="2">
        <f t="shared" si="341"/>
        <v>0</v>
      </c>
      <c r="T907" s="80">
        <f t="shared" si="342"/>
        <v>0</v>
      </c>
      <c r="U907" s="79">
        <f t="shared" si="343"/>
        <v>0</v>
      </c>
      <c r="V907" s="80">
        <f t="shared" si="344"/>
        <v>0</v>
      </c>
      <c r="W907" s="80">
        <f t="shared" si="345"/>
        <v>0</v>
      </c>
      <c r="X907">
        <f t="shared" si="356"/>
        <v>0</v>
      </c>
      <c r="Y907" s="35">
        <f t="shared" si="346"/>
        <v>0</v>
      </c>
      <c r="Z907" s="35">
        <f t="shared" si="357"/>
        <v>0</v>
      </c>
      <c r="AA907" s="42">
        <f t="shared" si="358"/>
        <v>0</v>
      </c>
      <c r="AB907" s="42">
        <f t="shared" si="359"/>
        <v>0</v>
      </c>
    </row>
    <row r="908" spans="2:28" x14ac:dyDescent="0.25">
      <c r="B908">
        <v>906</v>
      </c>
      <c r="C908" s="35">
        <f t="shared" si="353"/>
        <v>0</v>
      </c>
      <c r="D908" s="46">
        <f>IF(AB907&gt;0,ROUND(PMT(EvalSheet!$F$92/12,EvalSheet!$F$96*12,-C908),5),0)</f>
        <v>0</v>
      </c>
      <c r="E908" s="6">
        <f t="shared" si="347"/>
        <v>0</v>
      </c>
      <c r="F908" s="2">
        <f t="shared" si="336"/>
        <v>0</v>
      </c>
      <c r="G908" s="80">
        <f t="shared" si="337"/>
        <v>0</v>
      </c>
      <c r="H908" s="79">
        <f t="shared" si="338"/>
        <v>0</v>
      </c>
      <c r="I908" s="80">
        <f t="shared" si="339"/>
        <v>0</v>
      </c>
      <c r="J908" s="80">
        <f t="shared" si="340"/>
        <v>0</v>
      </c>
      <c r="K908" s="6">
        <f t="shared" si="348"/>
        <v>0</v>
      </c>
      <c r="L908" s="7">
        <v>0</v>
      </c>
      <c r="M908" s="7">
        <f t="shared" si="349"/>
        <v>0</v>
      </c>
      <c r="N908" s="7">
        <f t="shared" si="350"/>
        <v>0</v>
      </c>
      <c r="O908" s="7">
        <f t="shared" si="351"/>
        <v>0</v>
      </c>
      <c r="P908" s="7">
        <f t="shared" si="352"/>
        <v>0</v>
      </c>
      <c r="Q908" s="6">
        <f t="shared" si="354"/>
        <v>0</v>
      </c>
      <c r="R908" s="7">
        <f t="shared" si="355"/>
        <v>0</v>
      </c>
      <c r="S908" s="2">
        <f t="shared" si="341"/>
        <v>0</v>
      </c>
      <c r="T908" s="80">
        <f t="shared" si="342"/>
        <v>0</v>
      </c>
      <c r="U908" s="79">
        <f t="shared" si="343"/>
        <v>0</v>
      </c>
      <c r="V908" s="80">
        <f t="shared" si="344"/>
        <v>0</v>
      </c>
      <c r="W908" s="80">
        <f t="shared" si="345"/>
        <v>0</v>
      </c>
      <c r="X908">
        <f t="shared" si="356"/>
        <v>0</v>
      </c>
      <c r="Y908" s="35">
        <f t="shared" si="346"/>
        <v>0</v>
      </c>
      <c r="Z908" s="35">
        <f t="shared" si="357"/>
        <v>0</v>
      </c>
      <c r="AA908" s="42">
        <f t="shared" si="358"/>
        <v>0</v>
      </c>
      <c r="AB908" s="42">
        <f t="shared" si="359"/>
        <v>0</v>
      </c>
    </row>
    <row r="909" spans="2:28" x14ac:dyDescent="0.25">
      <c r="B909">
        <v>907</v>
      </c>
      <c r="C909" s="35">
        <f t="shared" si="353"/>
        <v>0</v>
      </c>
      <c r="D909" s="46">
        <f>IF(AB908&gt;0,ROUND(PMT(EvalSheet!$F$92/12,EvalSheet!$F$96*12,-C909),5),0)</f>
        <v>0</v>
      </c>
      <c r="E909" s="6">
        <f t="shared" si="347"/>
        <v>0</v>
      </c>
      <c r="F909" s="2">
        <f t="shared" si="336"/>
        <v>0</v>
      </c>
      <c r="G909" s="80">
        <f t="shared" si="337"/>
        <v>0</v>
      </c>
      <c r="H909" s="79">
        <f t="shared" si="338"/>
        <v>0</v>
      </c>
      <c r="I909" s="80">
        <f t="shared" si="339"/>
        <v>0</v>
      </c>
      <c r="J909" s="80">
        <f t="shared" si="340"/>
        <v>0</v>
      </c>
      <c r="K909" s="6">
        <f t="shared" si="348"/>
        <v>0</v>
      </c>
      <c r="L909" s="7">
        <v>0</v>
      </c>
      <c r="M909" s="7">
        <f t="shared" si="349"/>
        <v>0</v>
      </c>
      <c r="N909" s="7">
        <f t="shared" si="350"/>
        <v>0</v>
      </c>
      <c r="O909" s="7">
        <f t="shared" si="351"/>
        <v>0</v>
      </c>
      <c r="P909" s="7">
        <f t="shared" si="352"/>
        <v>0</v>
      </c>
      <c r="Q909" s="6">
        <f t="shared" si="354"/>
        <v>0</v>
      </c>
      <c r="R909" s="7">
        <f t="shared" si="355"/>
        <v>0</v>
      </c>
      <c r="S909" s="2">
        <f t="shared" si="341"/>
        <v>0</v>
      </c>
      <c r="T909" s="80">
        <f t="shared" si="342"/>
        <v>0</v>
      </c>
      <c r="U909" s="79">
        <f t="shared" si="343"/>
        <v>0</v>
      </c>
      <c r="V909" s="80">
        <f t="shared" si="344"/>
        <v>0</v>
      </c>
      <c r="W909" s="80">
        <f t="shared" si="345"/>
        <v>0</v>
      </c>
      <c r="X909">
        <f t="shared" si="356"/>
        <v>0</v>
      </c>
      <c r="Y909" s="35">
        <f t="shared" si="346"/>
        <v>0</v>
      </c>
      <c r="Z909" s="35">
        <f t="shared" si="357"/>
        <v>0</v>
      </c>
      <c r="AA909" s="42">
        <f t="shared" si="358"/>
        <v>0</v>
      </c>
      <c r="AB909" s="42">
        <f t="shared" si="359"/>
        <v>0</v>
      </c>
    </row>
    <row r="910" spans="2:28" x14ac:dyDescent="0.25">
      <c r="B910">
        <v>908</v>
      </c>
      <c r="C910" s="35">
        <f t="shared" si="353"/>
        <v>0</v>
      </c>
      <c r="D910" s="46">
        <f>IF(AB909&gt;0,ROUND(PMT(EvalSheet!$F$92/12,EvalSheet!$F$96*12,-C910),5),0)</f>
        <v>0</v>
      </c>
      <c r="E910" s="6">
        <f t="shared" si="347"/>
        <v>0</v>
      </c>
      <c r="F910" s="2">
        <f t="shared" si="336"/>
        <v>0</v>
      </c>
      <c r="G910" s="80">
        <f t="shared" si="337"/>
        <v>0</v>
      </c>
      <c r="H910" s="79">
        <f t="shared" si="338"/>
        <v>0</v>
      </c>
      <c r="I910" s="80">
        <f t="shared" si="339"/>
        <v>0</v>
      </c>
      <c r="J910" s="80">
        <f t="shared" si="340"/>
        <v>0</v>
      </c>
      <c r="K910" s="6">
        <f t="shared" si="348"/>
        <v>0</v>
      </c>
      <c r="L910" s="7">
        <v>0</v>
      </c>
      <c r="M910" s="7">
        <f t="shared" si="349"/>
        <v>0</v>
      </c>
      <c r="N910" s="7">
        <f t="shared" si="350"/>
        <v>0</v>
      </c>
      <c r="O910" s="7">
        <f t="shared" si="351"/>
        <v>0</v>
      </c>
      <c r="P910" s="7">
        <f t="shared" si="352"/>
        <v>0</v>
      </c>
      <c r="Q910" s="6">
        <f t="shared" si="354"/>
        <v>0</v>
      </c>
      <c r="R910" s="7">
        <f t="shared" si="355"/>
        <v>0</v>
      </c>
      <c r="S910" s="2">
        <f t="shared" si="341"/>
        <v>0</v>
      </c>
      <c r="T910" s="80">
        <f t="shared" si="342"/>
        <v>0</v>
      </c>
      <c r="U910" s="79">
        <f t="shared" si="343"/>
        <v>0</v>
      </c>
      <c r="V910" s="80">
        <f t="shared" si="344"/>
        <v>0</v>
      </c>
      <c r="W910" s="80">
        <f t="shared" si="345"/>
        <v>0</v>
      </c>
      <c r="X910">
        <f t="shared" si="356"/>
        <v>0</v>
      </c>
      <c r="Y910" s="35">
        <f t="shared" si="346"/>
        <v>0</v>
      </c>
      <c r="Z910" s="35">
        <f t="shared" si="357"/>
        <v>0</v>
      </c>
      <c r="AA910" s="42">
        <f t="shared" si="358"/>
        <v>0</v>
      </c>
      <c r="AB910" s="42">
        <f t="shared" si="359"/>
        <v>0</v>
      </c>
    </row>
    <row r="911" spans="2:28" x14ac:dyDescent="0.25">
      <c r="B911">
        <v>909</v>
      </c>
      <c r="C911" s="35">
        <f t="shared" si="353"/>
        <v>0</v>
      </c>
      <c r="D911" s="46">
        <f>IF(AB910&gt;0,ROUND(PMT(EvalSheet!$F$92/12,EvalSheet!$F$96*12,-C911),5),0)</f>
        <v>0</v>
      </c>
      <c r="E911" s="6">
        <f t="shared" si="347"/>
        <v>0</v>
      </c>
      <c r="F911" s="2">
        <f t="shared" si="336"/>
        <v>0</v>
      </c>
      <c r="G911" s="80">
        <f t="shared" si="337"/>
        <v>0</v>
      </c>
      <c r="H911" s="79">
        <f t="shared" si="338"/>
        <v>0</v>
      </c>
      <c r="I911" s="80">
        <f t="shared" si="339"/>
        <v>0</v>
      </c>
      <c r="J911" s="80">
        <f t="shared" si="340"/>
        <v>0</v>
      </c>
      <c r="K911" s="6">
        <f t="shared" si="348"/>
        <v>0</v>
      </c>
      <c r="L911" s="7">
        <v>0</v>
      </c>
      <c r="M911" s="7">
        <f t="shared" si="349"/>
        <v>0</v>
      </c>
      <c r="N911" s="7">
        <f t="shared" si="350"/>
        <v>0</v>
      </c>
      <c r="O911" s="7">
        <f t="shared" si="351"/>
        <v>0</v>
      </c>
      <c r="P911" s="7">
        <f t="shared" si="352"/>
        <v>0</v>
      </c>
      <c r="Q911" s="6">
        <f t="shared" si="354"/>
        <v>0</v>
      </c>
      <c r="R911" s="7">
        <f t="shared" si="355"/>
        <v>0</v>
      </c>
      <c r="S911" s="2">
        <f t="shared" si="341"/>
        <v>0</v>
      </c>
      <c r="T911" s="80">
        <f t="shared" si="342"/>
        <v>0</v>
      </c>
      <c r="U911" s="79">
        <f t="shared" si="343"/>
        <v>0</v>
      </c>
      <c r="V911" s="80">
        <f t="shared" si="344"/>
        <v>0</v>
      </c>
      <c r="W911" s="80">
        <f t="shared" si="345"/>
        <v>0</v>
      </c>
      <c r="X911">
        <f t="shared" si="356"/>
        <v>0</v>
      </c>
      <c r="Y911" s="35">
        <f t="shared" si="346"/>
        <v>0</v>
      </c>
      <c r="Z911" s="35">
        <f t="shared" si="357"/>
        <v>0</v>
      </c>
      <c r="AA911" s="42">
        <f t="shared" si="358"/>
        <v>0</v>
      </c>
      <c r="AB911" s="42">
        <f t="shared" si="359"/>
        <v>0</v>
      </c>
    </row>
    <row r="912" spans="2:28" x14ac:dyDescent="0.25">
      <c r="B912">
        <v>910</v>
      </c>
      <c r="C912" s="35">
        <f t="shared" si="353"/>
        <v>0</v>
      </c>
      <c r="D912" s="46">
        <f>IF(AB911&gt;0,ROUND(PMT(EvalSheet!$F$92/12,EvalSheet!$F$96*12,-C912),5),0)</f>
        <v>0</v>
      </c>
      <c r="E912" s="6">
        <f t="shared" si="347"/>
        <v>0</v>
      </c>
      <c r="F912" s="2">
        <f t="shared" si="336"/>
        <v>0</v>
      </c>
      <c r="G912" s="80">
        <f t="shared" si="337"/>
        <v>0</v>
      </c>
      <c r="H912" s="79">
        <f t="shared" si="338"/>
        <v>0</v>
      </c>
      <c r="I912" s="80">
        <f t="shared" si="339"/>
        <v>0</v>
      </c>
      <c r="J912" s="80">
        <f t="shared" si="340"/>
        <v>0</v>
      </c>
      <c r="K912" s="6">
        <f t="shared" si="348"/>
        <v>0</v>
      </c>
      <c r="L912" s="7">
        <v>0</v>
      </c>
      <c r="M912" s="7">
        <f t="shared" si="349"/>
        <v>0</v>
      </c>
      <c r="N912" s="7">
        <f t="shared" si="350"/>
        <v>0</v>
      </c>
      <c r="O912" s="7">
        <f t="shared" si="351"/>
        <v>0</v>
      </c>
      <c r="P912" s="7">
        <f t="shared" si="352"/>
        <v>0</v>
      </c>
      <c r="Q912" s="6">
        <f t="shared" si="354"/>
        <v>0</v>
      </c>
      <c r="R912" s="7">
        <f t="shared" si="355"/>
        <v>0</v>
      </c>
      <c r="S912" s="2">
        <f t="shared" si="341"/>
        <v>0</v>
      </c>
      <c r="T912" s="80">
        <f t="shared" si="342"/>
        <v>0</v>
      </c>
      <c r="U912" s="79">
        <f t="shared" si="343"/>
        <v>0</v>
      </c>
      <c r="V912" s="80">
        <f t="shared" si="344"/>
        <v>0</v>
      </c>
      <c r="W912" s="80">
        <f t="shared" si="345"/>
        <v>0</v>
      </c>
      <c r="X912">
        <f t="shared" si="356"/>
        <v>0</v>
      </c>
      <c r="Y912" s="35">
        <f t="shared" si="346"/>
        <v>0</v>
      </c>
      <c r="Z912" s="35">
        <f t="shared" si="357"/>
        <v>0</v>
      </c>
      <c r="AA912" s="42">
        <f t="shared" si="358"/>
        <v>0</v>
      </c>
      <c r="AB912" s="42">
        <f t="shared" si="359"/>
        <v>0</v>
      </c>
    </row>
    <row r="913" spans="2:28" x14ac:dyDescent="0.25">
      <c r="B913">
        <v>911</v>
      </c>
      <c r="C913" s="35">
        <f t="shared" si="353"/>
        <v>0</v>
      </c>
      <c r="D913" s="46">
        <f>IF(AB912&gt;0,ROUND(PMT(EvalSheet!$F$92/12,EvalSheet!$F$96*12,-C913),5),0)</f>
        <v>0</v>
      </c>
      <c r="E913" s="6">
        <f t="shared" si="347"/>
        <v>0</v>
      </c>
      <c r="F913" s="2">
        <f t="shared" si="336"/>
        <v>0</v>
      </c>
      <c r="G913" s="80">
        <f t="shared" si="337"/>
        <v>0</v>
      </c>
      <c r="H913" s="79">
        <f t="shared" si="338"/>
        <v>0</v>
      </c>
      <c r="I913" s="80">
        <f t="shared" si="339"/>
        <v>0</v>
      </c>
      <c r="J913" s="80">
        <f t="shared" si="340"/>
        <v>0</v>
      </c>
      <c r="K913" s="6">
        <f t="shared" si="348"/>
        <v>0</v>
      </c>
      <c r="L913" s="7">
        <v>0</v>
      </c>
      <c r="M913" s="7">
        <f t="shared" si="349"/>
        <v>0</v>
      </c>
      <c r="N913" s="7">
        <f t="shared" si="350"/>
        <v>0</v>
      </c>
      <c r="O913" s="7">
        <f t="shared" si="351"/>
        <v>0</v>
      </c>
      <c r="P913" s="7">
        <f t="shared" si="352"/>
        <v>0</v>
      </c>
      <c r="Q913" s="6">
        <f t="shared" si="354"/>
        <v>0</v>
      </c>
      <c r="R913" s="7">
        <f t="shared" si="355"/>
        <v>0</v>
      </c>
      <c r="S913" s="2">
        <f t="shared" si="341"/>
        <v>0</v>
      </c>
      <c r="T913" s="80">
        <f t="shared" si="342"/>
        <v>0</v>
      </c>
      <c r="U913" s="79">
        <f t="shared" si="343"/>
        <v>0</v>
      </c>
      <c r="V913" s="80">
        <f t="shared" si="344"/>
        <v>0</v>
      </c>
      <c r="W913" s="80">
        <f t="shared" si="345"/>
        <v>0</v>
      </c>
      <c r="X913">
        <f t="shared" si="356"/>
        <v>0</v>
      </c>
      <c r="Y913" s="35">
        <f t="shared" si="346"/>
        <v>0</v>
      </c>
      <c r="Z913" s="35">
        <f t="shared" si="357"/>
        <v>0</v>
      </c>
      <c r="AA913" s="42">
        <f t="shared" si="358"/>
        <v>0</v>
      </c>
      <c r="AB913" s="42">
        <f t="shared" si="359"/>
        <v>0</v>
      </c>
    </row>
    <row r="914" spans="2:28" x14ac:dyDescent="0.25">
      <c r="B914">
        <v>912</v>
      </c>
      <c r="C914" s="35">
        <f t="shared" si="353"/>
        <v>0</v>
      </c>
      <c r="D914" s="46">
        <f>IF(AB913&gt;0,ROUND(PMT(EvalSheet!$F$92/12,EvalSheet!$F$96*12,-C914),5),0)</f>
        <v>0</v>
      </c>
      <c r="E914" s="6">
        <f t="shared" si="347"/>
        <v>0</v>
      </c>
      <c r="F914" s="2">
        <f t="shared" si="336"/>
        <v>0</v>
      </c>
      <c r="G914" s="80">
        <f t="shared" si="337"/>
        <v>0</v>
      </c>
      <c r="H914" s="79">
        <f t="shared" si="338"/>
        <v>0</v>
      </c>
      <c r="I914" s="80">
        <f t="shared" si="339"/>
        <v>0</v>
      </c>
      <c r="J914" s="80">
        <f t="shared" si="340"/>
        <v>0</v>
      </c>
      <c r="K914" s="6">
        <f t="shared" si="348"/>
        <v>0</v>
      </c>
      <c r="L914" s="7">
        <v>0</v>
      </c>
      <c r="M914" s="7">
        <f t="shared" si="349"/>
        <v>0</v>
      </c>
      <c r="N914" s="7">
        <f t="shared" si="350"/>
        <v>0</v>
      </c>
      <c r="O914" s="7">
        <f t="shared" si="351"/>
        <v>0</v>
      </c>
      <c r="P914" s="7">
        <f t="shared" si="352"/>
        <v>0</v>
      </c>
      <c r="Q914" s="6">
        <f t="shared" si="354"/>
        <v>0</v>
      </c>
      <c r="R914" s="7">
        <f t="shared" si="355"/>
        <v>0</v>
      </c>
      <c r="S914" s="2">
        <f t="shared" si="341"/>
        <v>0</v>
      </c>
      <c r="T914" s="80">
        <f t="shared" si="342"/>
        <v>0</v>
      </c>
      <c r="U914" s="79">
        <f t="shared" si="343"/>
        <v>0</v>
      </c>
      <c r="V914" s="80">
        <f t="shared" si="344"/>
        <v>0</v>
      </c>
      <c r="W914" s="80">
        <f t="shared" si="345"/>
        <v>0</v>
      </c>
      <c r="X914">
        <f t="shared" si="356"/>
        <v>0</v>
      </c>
      <c r="Y914" s="35">
        <f t="shared" si="346"/>
        <v>0</v>
      </c>
      <c r="Z914" s="35">
        <f t="shared" si="357"/>
        <v>0</v>
      </c>
      <c r="AA914" s="42">
        <f t="shared" si="358"/>
        <v>0</v>
      </c>
      <c r="AB914" s="42">
        <f t="shared" si="359"/>
        <v>0</v>
      </c>
    </row>
    <row r="915" spans="2:28" x14ac:dyDescent="0.25">
      <c r="B915">
        <v>913</v>
      </c>
      <c r="C915" s="35">
        <f t="shared" si="353"/>
        <v>0</v>
      </c>
      <c r="D915" s="46">
        <f>IF(AB914&gt;0,ROUND(PMT(EvalSheet!$F$92/12,EvalSheet!$F$96*12,-C915),5),0)</f>
        <v>0</v>
      </c>
      <c r="E915" s="6">
        <f t="shared" si="347"/>
        <v>0</v>
      </c>
      <c r="F915" s="2">
        <f t="shared" si="336"/>
        <v>0</v>
      </c>
      <c r="G915" s="80">
        <f t="shared" si="337"/>
        <v>0</v>
      </c>
      <c r="H915" s="79">
        <f t="shared" si="338"/>
        <v>0</v>
      </c>
      <c r="I915" s="80">
        <f t="shared" si="339"/>
        <v>0</v>
      </c>
      <c r="J915" s="80">
        <f t="shared" si="340"/>
        <v>0</v>
      </c>
      <c r="K915" s="6">
        <f t="shared" si="348"/>
        <v>0</v>
      </c>
      <c r="L915" s="7">
        <v>0</v>
      </c>
      <c r="M915" s="7">
        <f t="shared" si="349"/>
        <v>0</v>
      </c>
      <c r="N915" s="7">
        <f t="shared" si="350"/>
        <v>0</v>
      </c>
      <c r="O915" s="7">
        <f t="shared" si="351"/>
        <v>0</v>
      </c>
      <c r="P915" s="7">
        <f t="shared" si="352"/>
        <v>0</v>
      </c>
      <c r="Q915" s="6">
        <f t="shared" si="354"/>
        <v>0</v>
      </c>
      <c r="R915" s="7">
        <f t="shared" si="355"/>
        <v>0</v>
      </c>
      <c r="S915" s="2">
        <f t="shared" si="341"/>
        <v>0</v>
      </c>
      <c r="T915" s="80">
        <f t="shared" si="342"/>
        <v>0</v>
      </c>
      <c r="U915" s="79">
        <f t="shared" si="343"/>
        <v>0</v>
      </c>
      <c r="V915" s="80">
        <f t="shared" si="344"/>
        <v>0</v>
      </c>
      <c r="W915" s="80">
        <f t="shared" si="345"/>
        <v>0</v>
      </c>
      <c r="X915">
        <f t="shared" si="356"/>
        <v>0</v>
      </c>
      <c r="Y915" s="35">
        <f t="shared" si="346"/>
        <v>0</v>
      </c>
      <c r="Z915" s="35">
        <f t="shared" si="357"/>
        <v>0</v>
      </c>
      <c r="AA915" s="42">
        <f t="shared" si="358"/>
        <v>0</v>
      </c>
      <c r="AB915" s="42">
        <f t="shared" si="359"/>
        <v>0</v>
      </c>
    </row>
    <row r="916" spans="2:28" x14ac:dyDescent="0.25">
      <c r="B916">
        <v>914</v>
      </c>
      <c r="C916" s="35">
        <f t="shared" si="353"/>
        <v>0</v>
      </c>
      <c r="D916" s="46">
        <f>IF(AB915&gt;0,ROUND(PMT(EvalSheet!$F$92/12,EvalSheet!$F$96*12,-C916),5),0)</f>
        <v>0</v>
      </c>
      <c r="E916" s="6">
        <f t="shared" si="347"/>
        <v>0</v>
      </c>
      <c r="F916" s="2">
        <f t="shared" si="336"/>
        <v>0</v>
      </c>
      <c r="G916" s="80">
        <f t="shared" si="337"/>
        <v>0</v>
      </c>
      <c r="H916" s="79">
        <f t="shared" si="338"/>
        <v>0</v>
      </c>
      <c r="I916" s="80">
        <f t="shared" si="339"/>
        <v>0</v>
      </c>
      <c r="J916" s="80">
        <f t="shared" si="340"/>
        <v>0</v>
      </c>
      <c r="K916" s="6">
        <f t="shared" si="348"/>
        <v>0</v>
      </c>
      <c r="L916" s="7">
        <v>0</v>
      </c>
      <c r="M916" s="7">
        <f t="shared" si="349"/>
        <v>0</v>
      </c>
      <c r="N916" s="7">
        <f t="shared" si="350"/>
        <v>0</v>
      </c>
      <c r="O916" s="7">
        <f t="shared" si="351"/>
        <v>0</v>
      </c>
      <c r="P916" s="7">
        <f t="shared" si="352"/>
        <v>0</v>
      </c>
      <c r="Q916" s="6">
        <f t="shared" si="354"/>
        <v>0</v>
      </c>
      <c r="R916" s="7">
        <f t="shared" si="355"/>
        <v>0</v>
      </c>
      <c r="S916" s="2">
        <f t="shared" si="341"/>
        <v>0</v>
      </c>
      <c r="T916" s="80">
        <f t="shared" si="342"/>
        <v>0</v>
      </c>
      <c r="U916" s="79">
        <f t="shared" si="343"/>
        <v>0</v>
      </c>
      <c r="V916" s="80">
        <f t="shared" si="344"/>
        <v>0</v>
      </c>
      <c r="W916" s="80">
        <f t="shared" si="345"/>
        <v>0</v>
      </c>
      <c r="X916">
        <f t="shared" si="356"/>
        <v>0</v>
      </c>
      <c r="Y916" s="35">
        <f t="shared" si="346"/>
        <v>0</v>
      </c>
      <c r="Z916" s="35">
        <f t="shared" si="357"/>
        <v>0</v>
      </c>
      <c r="AA916" s="42">
        <f t="shared" si="358"/>
        <v>0</v>
      </c>
      <c r="AB916" s="42">
        <f t="shared" si="359"/>
        <v>0</v>
      </c>
    </row>
    <row r="917" spans="2:28" x14ac:dyDescent="0.25">
      <c r="B917">
        <v>915</v>
      </c>
      <c r="C917" s="35">
        <f t="shared" si="353"/>
        <v>0</v>
      </c>
      <c r="D917" s="46">
        <f>IF(AB916&gt;0,ROUND(PMT(EvalSheet!$F$92/12,EvalSheet!$F$96*12,-C917),5),0)</f>
        <v>0</v>
      </c>
      <c r="E917" s="6">
        <f t="shared" si="347"/>
        <v>0</v>
      </c>
      <c r="F917" s="2">
        <f t="shared" si="336"/>
        <v>0</v>
      </c>
      <c r="G917" s="80">
        <f t="shared" si="337"/>
        <v>0</v>
      </c>
      <c r="H917" s="79">
        <f t="shared" si="338"/>
        <v>0</v>
      </c>
      <c r="I917" s="80">
        <f t="shared" si="339"/>
        <v>0</v>
      </c>
      <c r="J917" s="80">
        <f t="shared" si="340"/>
        <v>0</v>
      </c>
      <c r="K917" s="6">
        <f t="shared" si="348"/>
        <v>0</v>
      </c>
      <c r="L917" s="7">
        <v>0</v>
      </c>
      <c r="M917" s="7">
        <f t="shared" si="349"/>
        <v>0</v>
      </c>
      <c r="N917" s="7">
        <f t="shared" si="350"/>
        <v>0</v>
      </c>
      <c r="O917" s="7">
        <f t="shared" si="351"/>
        <v>0</v>
      </c>
      <c r="P917" s="7">
        <f t="shared" si="352"/>
        <v>0</v>
      </c>
      <c r="Q917" s="6">
        <f t="shared" si="354"/>
        <v>0</v>
      </c>
      <c r="R917" s="7">
        <f t="shared" si="355"/>
        <v>0</v>
      </c>
      <c r="S917" s="2">
        <f t="shared" si="341"/>
        <v>0</v>
      </c>
      <c r="T917" s="80">
        <f t="shared" si="342"/>
        <v>0</v>
      </c>
      <c r="U917" s="79">
        <f t="shared" si="343"/>
        <v>0</v>
      </c>
      <c r="V917" s="80">
        <f t="shared" si="344"/>
        <v>0</v>
      </c>
      <c r="W917" s="80">
        <f t="shared" si="345"/>
        <v>0</v>
      </c>
      <c r="X917">
        <f t="shared" si="356"/>
        <v>0</v>
      </c>
      <c r="Y917" s="35">
        <f t="shared" si="346"/>
        <v>0</v>
      </c>
      <c r="Z917" s="35">
        <f t="shared" si="357"/>
        <v>0</v>
      </c>
      <c r="AA917" s="42">
        <f t="shared" si="358"/>
        <v>0</v>
      </c>
      <c r="AB917" s="42">
        <f t="shared" si="359"/>
        <v>0</v>
      </c>
    </row>
    <row r="918" spans="2:28" x14ac:dyDescent="0.25">
      <c r="B918">
        <v>916</v>
      </c>
      <c r="C918" s="35">
        <f t="shared" si="353"/>
        <v>0</v>
      </c>
      <c r="D918" s="46">
        <f>IF(AB917&gt;0,ROUND(PMT(EvalSheet!$F$92/12,EvalSheet!$F$96*12,-C918),5),0)</f>
        <v>0</v>
      </c>
      <c r="E918" s="6">
        <f t="shared" si="347"/>
        <v>0</v>
      </c>
      <c r="F918" s="2">
        <f t="shared" si="336"/>
        <v>0</v>
      </c>
      <c r="G918" s="80">
        <f t="shared" si="337"/>
        <v>0</v>
      </c>
      <c r="H918" s="79">
        <f t="shared" si="338"/>
        <v>0</v>
      </c>
      <c r="I918" s="80">
        <f t="shared" si="339"/>
        <v>0</v>
      </c>
      <c r="J918" s="80">
        <f t="shared" si="340"/>
        <v>0</v>
      </c>
      <c r="K918" s="6">
        <f t="shared" si="348"/>
        <v>0</v>
      </c>
      <c r="L918" s="7">
        <v>0</v>
      </c>
      <c r="M918" s="7">
        <f t="shared" si="349"/>
        <v>0</v>
      </c>
      <c r="N918" s="7">
        <f t="shared" si="350"/>
        <v>0</v>
      </c>
      <c r="O918" s="7">
        <f t="shared" si="351"/>
        <v>0</v>
      </c>
      <c r="P918" s="7">
        <f t="shared" si="352"/>
        <v>0</v>
      </c>
      <c r="Q918" s="6">
        <f t="shared" si="354"/>
        <v>0</v>
      </c>
      <c r="R918" s="7">
        <f t="shared" si="355"/>
        <v>0</v>
      </c>
      <c r="S918" s="2">
        <f t="shared" si="341"/>
        <v>0</v>
      </c>
      <c r="T918" s="80">
        <f t="shared" si="342"/>
        <v>0</v>
      </c>
      <c r="U918" s="79">
        <f t="shared" si="343"/>
        <v>0</v>
      </c>
      <c r="V918" s="80">
        <f t="shared" si="344"/>
        <v>0</v>
      </c>
      <c r="W918" s="80">
        <f t="shared" si="345"/>
        <v>0</v>
      </c>
      <c r="X918">
        <f t="shared" si="356"/>
        <v>0</v>
      </c>
      <c r="Y918" s="35">
        <f t="shared" si="346"/>
        <v>0</v>
      </c>
      <c r="Z918" s="35">
        <f t="shared" si="357"/>
        <v>0</v>
      </c>
      <c r="AA918" s="42">
        <f t="shared" si="358"/>
        <v>0</v>
      </c>
      <c r="AB918" s="42">
        <f t="shared" si="359"/>
        <v>0</v>
      </c>
    </row>
    <row r="919" spans="2:28" x14ac:dyDescent="0.25">
      <c r="B919">
        <v>917</v>
      </c>
      <c r="C919" s="35">
        <f t="shared" si="353"/>
        <v>0</v>
      </c>
      <c r="D919" s="46">
        <f>IF(AB918&gt;0,ROUND(PMT(EvalSheet!$F$92/12,EvalSheet!$F$96*12,-C919),5),0)</f>
        <v>0</v>
      </c>
      <c r="E919" s="6">
        <f t="shared" si="347"/>
        <v>0</v>
      </c>
      <c r="F919" s="2">
        <f t="shared" si="336"/>
        <v>0</v>
      </c>
      <c r="G919" s="80">
        <f t="shared" si="337"/>
        <v>0</v>
      </c>
      <c r="H919" s="79">
        <f t="shared" si="338"/>
        <v>0</v>
      </c>
      <c r="I919" s="80">
        <f t="shared" si="339"/>
        <v>0</v>
      </c>
      <c r="J919" s="80">
        <f t="shared" si="340"/>
        <v>0</v>
      </c>
      <c r="K919" s="6">
        <f t="shared" si="348"/>
        <v>0</v>
      </c>
      <c r="L919" s="7">
        <v>0</v>
      </c>
      <c r="M919" s="7">
        <f t="shared" si="349"/>
        <v>0</v>
      </c>
      <c r="N919" s="7">
        <f t="shared" si="350"/>
        <v>0</v>
      </c>
      <c r="O919" s="7">
        <f t="shared" si="351"/>
        <v>0</v>
      </c>
      <c r="P919" s="7">
        <f t="shared" si="352"/>
        <v>0</v>
      </c>
      <c r="Q919" s="6">
        <f t="shared" si="354"/>
        <v>0</v>
      </c>
      <c r="R919" s="7">
        <f t="shared" si="355"/>
        <v>0</v>
      </c>
      <c r="S919" s="2">
        <f t="shared" si="341"/>
        <v>0</v>
      </c>
      <c r="T919" s="80">
        <f t="shared" si="342"/>
        <v>0</v>
      </c>
      <c r="U919" s="79">
        <f t="shared" si="343"/>
        <v>0</v>
      </c>
      <c r="V919" s="80">
        <f t="shared" si="344"/>
        <v>0</v>
      </c>
      <c r="W919" s="80">
        <f t="shared" si="345"/>
        <v>0</v>
      </c>
      <c r="X919">
        <f t="shared" si="356"/>
        <v>0</v>
      </c>
      <c r="Y919" s="35">
        <f t="shared" si="346"/>
        <v>0</v>
      </c>
      <c r="Z919" s="35">
        <f t="shared" si="357"/>
        <v>0</v>
      </c>
      <c r="AA919" s="42">
        <f t="shared" si="358"/>
        <v>0</v>
      </c>
      <c r="AB919" s="42">
        <f t="shared" si="359"/>
        <v>0</v>
      </c>
    </row>
    <row r="920" spans="2:28" x14ac:dyDescent="0.25">
      <c r="B920">
        <v>918</v>
      </c>
      <c r="C920" s="35">
        <f t="shared" si="353"/>
        <v>0</v>
      </c>
      <c r="D920" s="46">
        <f>IF(AB919&gt;0,ROUND(PMT(EvalSheet!$F$92/12,EvalSheet!$F$96*12,-C920),5),0)</f>
        <v>0</v>
      </c>
      <c r="E920" s="6">
        <f t="shared" si="347"/>
        <v>0</v>
      </c>
      <c r="F920" s="2">
        <f t="shared" si="336"/>
        <v>0</v>
      </c>
      <c r="G920" s="80">
        <f t="shared" si="337"/>
        <v>0</v>
      </c>
      <c r="H920" s="79">
        <f t="shared" si="338"/>
        <v>0</v>
      </c>
      <c r="I920" s="80">
        <f t="shared" si="339"/>
        <v>0</v>
      </c>
      <c r="J920" s="80">
        <f t="shared" si="340"/>
        <v>0</v>
      </c>
      <c r="K920" s="6">
        <f t="shared" si="348"/>
        <v>0</v>
      </c>
      <c r="L920" s="7">
        <v>0</v>
      </c>
      <c r="M920" s="7">
        <f t="shared" si="349"/>
        <v>0</v>
      </c>
      <c r="N920" s="7">
        <f t="shared" si="350"/>
        <v>0</v>
      </c>
      <c r="O920" s="7">
        <f t="shared" si="351"/>
        <v>0</v>
      </c>
      <c r="P920" s="7">
        <f t="shared" si="352"/>
        <v>0</v>
      </c>
      <c r="Q920" s="6">
        <f t="shared" si="354"/>
        <v>0</v>
      </c>
      <c r="R920" s="7">
        <f t="shared" si="355"/>
        <v>0</v>
      </c>
      <c r="S920" s="2">
        <f t="shared" si="341"/>
        <v>0</v>
      </c>
      <c r="T920" s="80">
        <f t="shared" si="342"/>
        <v>0</v>
      </c>
      <c r="U920" s="79">
        <f t="shared" si="343"/>
        <v>0</v>
      </c>
      <c r="V920" s="80">
        <f t="shared" si="344"/>
        <v>0</v>
      </c>
      <c r="W920" s="80">
        <f t="shared" si="345"/>
        <v>0</v>
      </c>
      <c r="X920">
        <f t="shared" si="356"/>
        <v>0</v>
      </c>
      <c r="Y920" s="35">
        <f t="shared" si="346"/>
        <v>0</v>
      </c>
      <c r="Z920" s="35">
        <f t="shared" si="357"/>
        <v>0</v>
      </c>
      <c r="AA920" s="42">
        <f t="shared" si="358"/>
        <v>0</v>
      </c>
      <c r="AB920" s="42">
        <f t="shared" si="359"/>
        <v>0</v>
      </c>
    </row>
    <row r="921" spans="2:28" x14ac:dyDescent="0.25">
      <c r="B921">
        <v>919</v>
      </c>
      <c r="C921" s="35">
        <f t="shared" si="353"/>
        <v>0</v>
      </c>
      <c r="D921" s="46">
        <f>IF(AB920&gt;0,ROUND(PMT(EvalSheet!$F$92/12,EvalSheet!$F$96*12,-C921),5),0)</f>
        <v>0</v>
      </c>
      <c r="E921" s="6">
        <f t="shared" si="347"/>
        <v>0</v>
      </c>
      <c r="F921" s="2">
        <f t="shared" si="336"/>
        <v>0</v>
      </c>
      <c r="G921" s="80">
        <f t="shared" si="337"/>
        <v>0</v>
      </c>
      <c r="H921" s="79">
        <f t="shared" si="338"/>
        <v>0</v>
      </c>
      <c r="I921" s="80">
        <f t="shared" si="339"/>
        <v>0</v>
      </c>
      <c r="J921" s="80">
        <f t="shared" si="340"/>
        <v>0</v>
      </c>
      <c r="K921" s="6">
        <f t="shared" si="348"/>
        <v>0</v>
      </c>
      <c r="L921" s="7">
        <v>0</v>
      </c>
      <c r="M921" s="7">
        <f t="shared" si="349"/>
        <v>0</v>
      </c>
      <c r="N921" s="7">
        <f t="shared" si="350"/>
        <v>0</v>
      </c>
      <c r="O921" s="7">
        <f t="shared" si="351"/>
        <v>0</v>
      </c>
      <c r="P921" s="7">
        <f t="shared" si="352"/>
        <v>0</v>
      </c>
      <c r="Q921" s="6">
        <f t="shared" si="354"/>
        <v>0</v>
      </c>
      <c r="R921" s="7">
        <f t="shared" si="355"/>
        <v>0</v>
      </c>
      <c r="S921" s="2">
        <f t="shared" si="341"/>
        <v>0</v>
      </c>
      <c r="T921" s="80">
        <f t="shared" si="342"/>
        <v>0</v>
      </c>
      <c r="U921" s="79">
        <f t="shared" si="343"/>
        <v>0</v>
      </c>
      <c r="V921" s="80">
        <f t="shared" si="344"/>
        <v>0</v>
      </c>
      <c r="W921" s="80">
        <f t="shared" si="345"/>
        <v>0</v>
      </c>
      <c r="X921">
        <f t="shared" si="356"/>
        <v>0</v>
      </c>
      <c r="Y921" s="35">
        <f t="shared" si="346"/>
        <v>0</v>
      </c>
      <c r="Z921" s="35">
        <f t="shared" si="357"/>
        <v>0</v>
      </c>
      <c r="AA921" s="42">
        <f t="shared" si="358"/>
        <v>0</v>
      </c>
      <c r="AB921" s="42">
        <f t="shared" si="359"/>
        <v>0</v>
      </c>
    </row>
    <row r="922" spans="2:28" x14ac:dyDescent="0.25">
      <c r="B922">
        <v>920</v>
      </c>
      <c r="C922" s="35">
        <f t="shared" si="353"/>
        <v>0</v>
      </c>
      <c r="D922" s="46">
        <f>IF(AB921&gt;0,ROUND(PMT(EvalSheet!$F$92/12,EvalSheet!$F$96*12,-C922),5),0)</f>
        <v>0</v>
      </c>
      <c r="E922" s="6">
        <f t="shared" si="347"/>
        <v>0</v>
      </c>
      <c r="F922" s="2">
        <f t="shared" si="336"/>
        <v>0</v>
      </c>
      <c r="G922" s="80">
        <f t="shared" si="337"/>
        <v>0</v>
      </c>
      <c r="H922" s="79">
        <f t="shared" si="338"/>
        <v>0</v>
      </c>
      <c r="I922" s="80">
        <f t="shared" si="339"/>
        <v>0</v>
      </c>
      <c r="J922" s="80">
        <f t="shared" si="340"/>
        <v>0</v>
      </c>
      <c r="K922" s="6">
        <f t="shared" si="348"/>
        <v>0</v>
      </c>
      <c r="L922" s="7">
        <v>0</v>
      </c>
      <c r="M922" s="7">
        <f t="shared" si="349"/>
        <v>0</v>
      </c>
      <c r="N922" s="7">
        <f t="shared" si="350"/>
        <v>0</v>
      </c>
      <c r="O922" s="7">
        <f t="shared" si="351"/>
        <v>0</v>
      </c>
      <c r="P922" s="7">
        <f t="shared" si="352"/>
        <v>0</v>
      </c>
      <c r="Q922" s="6">
        <f t="shared" si="354"/>
        <v>0</v>
      </c>
      <c r="R922" s="7">
        <f t="shared" si="355"/>
        <v>0</v>
      </c>
      <c r="S922" s="2">
        <f t="shared" si="341"/>
        <v>0</v>
      </c>
      <c r="T922" s="80">
        <f t="shared" si="342"/>
        <v>0</v>
      </c>
      <c r="U922" s="79">
        <f t="shared" si="343"/>
        <v>0</v>
      </c>
      <c r="V922" s="80">
        <f t="shared" si="344"/>
        <v>0</v>
      </c>
      <c r="W922" s="80">
        <f t="shared" si="345"/>
        <v>0</v>
      </c>
      <c r="X922">
        <f t="shared" si="356"/>
        <v>0</v>
      </c>
      <c r="Y922" s="35">
        <f t="shared" si="346"/>
        <v>0</v>
      </c>
      <c r="Z922" s="35">
        <f t="shared" si="357"/>
        <v>0</v>
      </c>
      <c r="AA922" s="42">
        <f t="shared" si="358"/>
        <v>0</v>
      </c>
      <c r="AB922" s="42">
        <f t="shared" si="359"/>
        <v>0</v>
      </c>
    </row>
    <row r="923" spans="2:28" x14ac:dyDescent="0.25">
      <c r="B923">
        <v>921</v>
      </c>
      <c r="C923" s="35">
        <f t="shared" si="353"/>
        <v>0</v>
      </c>
      <c r="D923" s="46">
        <f>IF(AB922&gt;0,ROUND(PMT(EvalSheet!$F$92/12,EvalSheet!$F$96*12,-C923),5),0)</f>
        <v>0</v>
      </c>
      <c r="E923" s="6">
        <f t="shared" si="347"/>
        <v>0</v>
      </c>
      <c r="F923" s="2">
        <f t="shared" si="336"/>
        <v>0</v>
      </c>
      <c r="G923" s="80">
        <f t="shared" si="337"/>
        <v>0</v>
      </c>
      <c r="H923" s="79">
        <f t="shared" si="338"/>
        <v>0</v>
      </c>
      <c r="I923" s="80">
        <f t="shared" si="339"/>
        <v>0</v>
      </c>
      <c r="J923" s="80">
        <f t="shared" si="340"/>
        <v>0</v>
      </c>
      <c r="K923" s="6">
        <f t="shared" si="348"/>
        <v>0</v>
      </c>
      <c r="L923" s="7">
        <v>0</v>
      </c>
      <c r="M923" s="7">
        <f t="shared" si="349"/>
        <v>0</v>
      </c>
      <c r="N923" s="7">
        <f t="shared" si="350"/>
        <v>0</v>
      </c>
      <c r="O923" s="7">
        <f t="shared" si="351"/>
        <v>0</v>
      </c>
      <c r="P923" s="7">
        <f t="shared" si="352"/>
        <v>0</v>
      </c>
      <c r="Q923" s="6">
        <f t="shared" si="354"/>
        <v>0</v>
      </c>
      <c r="R923" s="7">
        <f t="shared" si="355"/>
        <v>0</v>
      </c>
      <c r="S923" s="2">
        <f t="shared" si="341"/>
        <v>0</v>
      </c>
      <c r="T923" s="80">
        <f t="shared" si="342"/>
        <v>0</v>
      </c>
      <c r="U923" s="79">
        <f t="shared" si="343"/>
        <v>0</v>
      </c>
      <c r="V923" s="80">
        <f t="shared" si="344"/>
        <v>0</v>
      </c>
      <c r="W923" s="80">
        <f t="shared" si="345"/>
        <v>0</v>
      </c>
      <c r="X923">
        <f t="shared" si="356"/>
        <v>0</v>
      </c>
      <c r="Y923" s="35">
        <f t="shared" si="346"/>
        <v>0</v>
      </c>
      <c r="Z923" s="35">
        <f t="shared" si="357"/>
        <v>0</v>
      </c>
      <c r="AA923" s="42">
        <f t="shared" si="358"/>
        <v>0</v>
      </c>
      <c r="AB923" s="42">
        <f t="shared" si="359"/>
        <v>0</v>
      </c>
    </row>
    <row r="924" spans="2:28" x14ac:dyDescent="0.25">
      <c r="B924">
        <v>922</v>
      </c>
      <c r="C924" s="35">
        <f t="shared" si="353"/>
        <v>0</v>
      </c>
      <c r="D924" s="46">
        <f>IF(AB923&gt;0,ROUND(PMT(EvalSheet!$F$92/12,EvalSheet!$F$96*12,-C924),5),0)</f>
        <v>0</v>
      </c>
      <c r="E924" s="6">
        <f t="shared" si="347"/>
        <v>0</v>
      </c>
      <c r="F924" s="2">
        <f t="shared" si="336"/>
        <v>0</v>
      </c>
      <c r="G924" s="80">
        <f t="shared" si="337"/>
        <v>0</v>
      </c>
      <c r="H924" s="79">
        <f t="shared" si="338"/>
        <v>0</v>
      </c>
      <c r="I924" s="80">
        <f t="shared" si="339"/>
        <v>0</v>
      </c>
      <c r="J924" s="80">
        <f t="shared" si="340"/>
        <v>0</v>
      </c>
      <c r="K924" s="6">
        <f t="shared" si="348"/>
        <v>0</v>
      </c>
      <c r="L924" s="7">
        <v>0</v>
      </c>
      <c r="M924" s="7">
        <f t="shared" si="349"/>
        <v>0</v>
      </c>
      <c r="N924" s="7">
        <f t="shared" si="350"/>
        <v>0</v>
      </c>
      <c r="O924" s="7">
        <f t="shared" si="351"/>
        <v>0</v>
      </c>
      <c r="P924" s="7">
        <f t="shared" si="352"/>
        <v>0</v>
      </c>
      <c r="Q924" s="6">
        <f t="shared" si="354"/>
        <v>0</v>
      </c>
      <c r="R924" s="7">
        <f t="shared" si="355"/>
        <v>0</v>
      </c>
      <c r="S924" s="2">
        <f t="shared" si="341"/>
        <v>0</v>
      </c>
      <c r="T924" s="80">
        <f t="shared" si="342"/>
        <v>0</v>
      </c>
      <c r="U924" s="79">
        <f t="shared" si="343"/>
        <v>0</v>
      </c>
      <c r="V924" s="80">
        <f t="shared" si="344"/>
        <v>0</v>
      </c>
      <c r="W924" s="80">
        <f t="shared" si="345"/>
        <v>0</v>
      </c>
      <c r="X924">
        <f t="shared" si="356"/>
        <v>0</v>
      </c>
      <c r="Y924" s="35">
        <f t="shared" si="346"/>
        <v>0</v>
      </c>
      <c r="Z924" s="35">
        <f t="shared" si="357"/>
        <v>0</v>
      </c>
      <c r="AA924" s="42">
        <f t="shared" si="358"/>
        <v>0</v>
      </c>
      <c r="AB924" s="42">
        <f t="shared" si="359"/>
        <v>0</v>
      </c>
    </row>
    <row r="925" spans="2:28" x14ac:dyDescent="0.25">
      <c r="B925">
        <v>923</v>
      </c>
      <c r="C925" s="35">
        <f t="shared" si="353"/>
        <v>0</v>
      </c>
      <c r="D925" s="46">
        <f>IF(AB924&gt;0,ROUND(PMT(EvalSheet!$F$92/12,EvalSheet!$F$96*12,-C925),5),0)</f>
        <v>0</v>
      </c>
      <c r="E925" s="6">
        <f t="shared" si="347"/>
        <v>0</v>
      </c>
      <c r="F925" s="2">
        <f t="shared" si="336"/>
        <v>0</v>
      </c>
      <c r="G925" s="80">
        <f t="shared" si="337"/>
        <v>0</v>
      </c>
      <c r="H925" s="79">
        <f t="shared" si="338"/>
        <v>0</v>
      </c>
      <c r="I925" s="80">
        <f t="shared" si="339"/>
        <v>0</v>
      </c>
      <c r="J925" s="80">
        <f t="shared" si="340"/>
        <v>0</v>
      </c>
      <c r="K925" s="6">
        <f t="shared" si="348"/>
        <v>0</v>
      </c>
      <c r="L925" s="7">
        <v>0</v>
      </c>
      <c r="M925" s="7">
        <f t="shared" si="349"/>
        <v>0</v>
      </c>
      <c r="N925" s="7">
        <f t="shared" si="350"/>
        <v>0</v>
      </c>
      <c r="O925" s="7">
        <f t="shared" si="351"/>
        <v>0</v>
      </c>
      <c r="P925" s="7">
        <f t="shared" si="352"/>
        <v>0</v>
      </c>
      <c r="Q925" s="6">
        <f t="shared" si="354"/>
        <v>0</v>
      </c>
      <c r="R925" s="7">
        <f t="shared" si="355"/>
        <v>0</v>
      </c>
      <c r="S925" s="2">
        <f t="shared" si="341"/>
        <v>0</v>
      </c>
      <c r="T925" s="80">
        <f t="shared" si="342"/>
        <v>0</v>
      </c>
      <c r="U925" s="79">
        <f t="shared" si="343"/>
        <v>0</v>
      </c>
      <c r="V925" s="80">
        <f t="shared" si="344"/>
        <v>0</v>
      </c>
      <c r="W925" s="80">
        <f t="shared" si="345"/>
        <v>0</v>
      </c>
      <c r="X925">
        <f t="shared" si="356"/>
        <v>0</v>
      </c>
      <c r="Y925" s="35">
        <f t="shared" si="346"/>
        <v>0</v>
      </c>
      <c r="Z925" s="35">
        <f t="shared" si="357"/>
        <v>0</v>
      </c>
      <c r="AA925" s="42">
        <f t="shared" si="358"/>
        <v>0</v>
      </c>
      <c r="AB925" s="42">
        <f t="shared" si="359"/>
        <v>0</v>
      </c>
    </row>
    <row r="926" spans="2:28" x14ac:dyDescent="0.25">
      <c r="B926">
        <v>924</v>
      </c>
      <c r="C926" s="35">
        <f t="shared" si="353"/>
        <v>0</v>
      </c>
      <c r="D926" s="46">
        <f>IF(AB925&gt;0,ROUND(PMT(EvalSheet!$F$92/12,EvalSheet!$F$96*12,-C926),5),0)</f>
        <v>0</v>
      </c>
      <c r="E926" s="6">
        <f t="shared" si="347"/>
        <v>0</v>
      </c>
      <c r="F926" s="2">
        <f t="shared" si="336"/>
        <v>0</v>
      </c>
      <c r="G926" s="80">
        <f t="shared" si="337"/>
        <v>0</v>
      </c>
      <c r="H926" s="79">
        <f t="shared" si="338"/>
        <v>0</v>
      </c>
      <c r="I926" s="80">
        <f t="shared" si="339"/>
        <v>0</v>
      </c>
      <c r="J926" s="80">
        <f t="shared" si="340"/>
        <v>0</v>
      </c>
      <c r="K926" s="6">
        <f t="shared" si="348"/>
        <v>0</v>
      </c>
      <c r="L926" s="7">
        <v>0</v>
      </c>
      <c r="M926" s="7">
        <f t="shared" si="349"/>
        <v>0</v>
      </c>
      <c r="N926" s="7">
        <f t="shared" si="350"/>
        <v>0</v>
      </c>
      <c r="O926" s="7">
        <f t="shared" si="351"/>
        <v>0</v>
      </c>
      <c r="P926" s="7">
        <f t="shared" si="352"/>
        <v>0</v>
      </c>
      <c r="Q926" s="6">
        <f t="shared" si="354"/>
        <v>0</v>
      </c>
      <c r="R926" s="7">
        <f t="shared" si="355"/>
        <v>0</v>
      </c>
      <c r="S926" s="2">
        <f t="shared" si="341"/>
        <v>0</v>
      </c>
      <c r="T926" s="80">
        <f t="shared" si="342"/>
        <v>0</v>
      </c>
      <c r="U926" s="79">
        <f t="shared" si="343"/>
        <v>0</v>
      </c>
      <c r="V926" s="80">
        <f t="shared" si="344"/>
        <v>0</v>
      </c>
      <c r="W926" s="80">
        <f t="shared" si="345"/>
        <v>0</v>
      </c>
      <c r="X926">
        <f t="shared" si="356"/>
        <v>0</v>
      </c>
      <c r="Y926" s="35">
        <f t="shared" si="346"/>
        <v>0</v>
      </c>
      <c r="Z926" s="35">
        <f t="shared" si="357"/>
        <v>0</v>
      </c>
      <c r="AA926" s="42">
        <f t="shared" si="358"/>
        <v>0</v>
      </c>
      <c r="AB926" s="42">
        <f t="shared" si="359"/>
        <v>0</v>
      </c>
    </row>
    <row r="927" spans="2:28" x14ac:dyDescent="0.25">
      <c r="B927">
        <v>925</v>
      </c>
      <c r="C927" s="35">
        <f t="shared" si="353"/>
        <v>0</v>
      </c>
      <c r="D927" s="46">
        <f>IF(AB926&gt;0,ROUND(PMT(EvalSheet!$F$92/12,EvalSheet!$F$96*12,-C927),5),0)</f>
        <v>0</v>
      </c>
      <c r="E927" s="6">
        <f t="shared" si="347"/>
        <v>0</v>
      </c>
      <c r="F927" s="2">
        <f t="shared" si="336"/>
        <v>0</v>
      </c>
      <c r="G927" s="80">
        <f t="shared" si="337"/>
        <v>0</v>
      </c>
      <c r="H927" s="79">
        <f t="shared" si="338"/>
        <v>0</v>
      </c>
      <c r="I927" s="80">
        <f t="shared" si="339"/>
        <v>0</v>
      </c>
      <c r="J927" s="80">
        <f t="shared" si="340"/>
        <v>0</v>
      </c>
      <c r="K927" s="6">
        <f t="shared" si="348"/>
        <v>0</v>
      </c>
      <c r="L927" s="7">
        <v>0</v>
      </c>
      <c r="M927" s="7">
        <f t="shared" si="349"/>
        <v>0</v>
      </c>
      <c r="N927" s="7">
        <f t="shared" si="350"/>
        <v>0</v>
      </c>
      <c r="O927" s="7">
        <f t="shared" si="351"/>
        <v>0</v>
      </c>
      <c r="P927" s="7">
        <f t="shared" si="352"/>
        <v>0</v>
      </c>
      <c r="Q927" s="6">
        <f t="shared" si="354"/>
        <v>0</v>
      </c>
      <c r="R927" s="7">
        <f t="shared" si="355"/>
        <v>0</v>
      </c>
      <c r="S927" s="2">
        <f t="shared" si="341"/>
        <v>0</v>
      </c>
      <c r="T927" s="80">
        <f t="shared" si="342"/>
        <v>0</v>
      </c>
      <c r="U927" s="79">
        <f t="shared" si="343"/>
        <v>0</v>
      </c>
      <c r="V927" s="80">
        <f t="shared" si="344"/>
        <v>0</v>
      </c>
      <c r="W927" s="80">
        <f t="shared" si="345"/>
        <v>0</v>
      </c>
      <c r="X927">
        <f t="shared" si="356"/>
        <v>0</v>
      </c>
      <c r="Y927" s="35">
        <f t="shared" si="346"/>
        <v>0</v>
      </c>
      <c r="Z927" s="35">
        <f t="shared" si="357"/>
        <v>0</v>
      </c>
      <c r="AA927" s="42">
        <f t="shared" si="358"/>
        <v>0</v>
      </c>
      <c r="AB927" s="42">
        <f t="shared" si="359"/>
        <v>0</v>
      </c>
    </row>
    <row r="928" spans="2:28" x14ac:dyDescent="0.25">
      <c r="B928">
        <v>926</v>
      </c>
      <c r="C928" s="35">
        <f t="shared" si="353"/>
        <v>0</v>
      </c>
      <c r="D928" s="46">
        <f>IF(AB927&gt;0,ROUND(PMT(EvalSheet!$F$92/12,EvalSheet!$F$96*12,-C928),5),0)</f>
        <v>0</v>
      </c>
      <c r="E928" s="6">
        <f t="shared" si="347"/>
        <v>0</v>
      </c>
      <c r="F928" s="2">
        <f t="shared" si="336"/>
        <v>0</v>
      </c>
      <c r="G928" s="80">
        <f t="shared" si="337"/>
        <v>0</v>
      </c>
      <c r="H928" s="79">
        <f t="shared" si="338"/>
        <v>0</v>
      </c>
      <c r="I928" s="80">
        <f t="shared" si="339"/>
        <v>0</v>
      </c>
      <c r="J928" s="80">
        <f t="shared" si="340"/>
        <v>0</v>
      </c>
      <c r="K928" s="6">
        <f t="shared" si="348"/>
        <v>0</v>
      </c>
      <c r="L928" s="7">
        <v>0</v>
      </c>
      <c r="M928" s="7">
        <f t="shared" si="349"/>
        <v>0</v>
      </c>
      <c r="N928" s="7">
        <f t="shared" si="350"/>
        <v>0</v>
      </c>
      <c r="O928" s="7">
        <f t="shared" si="351"/>
        <v>0</v>
      </c>
      <c r="P928" s="7">
        <f t="shared" si="352"/>
        <v>0</v>
      </c>
      <c r="Q928" s="6">
        <f t="shared" si="354"/>
        <v>0</v>
      </c>
      <c r="R928" s="7">
        <f t="shared" si="355"/>
        <v>0</v>
      </c>
      <c r="S928" s="2">
        <f t="shared" si="341"/>
        <v>0</v>
      </c>
      <c r="T928" s="80">
        <f t="shared" si="342"/>
        <v>0</v>
      </c>
      <c r="U928" s="79">
        <f t="shared" si="343"/>
        <v>0</v>
      </c>
      <c r="V928" s="80">
        <f t="shared" si="344"/>
        <v>0</v>
      </c>
      <c r="W928" s="80">
        <f t="shared" si="345"/>
        <v>0</v>
      </c>
      <c r="X928">
        <f t="shared" si="356"/>
        <v>0</v>
      </c>
      <c r="Y928" s="35">
        <f t="shared" si="346"/>
        <v>0</v>
      </c>
      <c r="Z928" s="35">
        <f t="shared" si="357"/>
        <v>0</v>
      </c>
      <c r="AA928" s="42">
        <f t="shared" si="358"/>
        <v>0</v>
      </c>
      <c r="AB928" s="42">
        <f t="shared" si="359"/>
        <v>0</v>
      </c>
    </row>
    <row r="929" spans="2:28" x14ac:dyDescent="0.25">
      <c r="B929">
        <v>927</v>
      </c>
      <c r="C929" s="35">
        <f t="shared" si="353"/>
        <v>0</v>
      </c>
      <c r="D929" s="46">
        <f>IF(AB928&gt;0,ROUND(PMT(EvalSheet!$F$92/12,EvalSheet!$F$96*12,-C929),5),0)</f>
        <v>0</v>
      </c>
      <c r="E929" s="6">
        <f t="shared" si="347"/>
        <v>0</v>
      </c>
      <c r="F929" s="2">
        <f t="shared" si="336"/>
        <v>0</v>
      </c>
      <c r="G929" s="80">
        <f t="shared" si="337"/>
        <v>0</v>
      </c>
      <c r="H929" s="79">
        <f t="shared" si="338"/>
        <v>0</v>
      </c>
      <c r="I929" s="80">
        <f t="shared" si="339"/>
        <v>0</v>
      </c>
      <c r="J929" s="80">
        <f t="shared" si="340"/>
        <v>0</v>
      </c>
      <c r="K929" s="6">
        <f t="shared" si="348"/>
        <v>0</v>
      </c>
      <c r="L929" s="7">
        <v>0</v>
      </c>
      <c r="M929" s="7">
        <f t="shared" si="349"/>
        <v>0</v>
      </c>
      <c r="N929" s="7">
        <f t="shared" si="350"/>
        <v>0</v>
      </c>
      <c r="O929" s="7">
        <f t="shared" si="351"/>
        <v>0</v>
      </c>
      <c r="P929" s="7">
        <f t="shared" si="352"/>
        <v>0</v>
      </c>
      <c r="Q929" s="6">
        <f t="shared" si="354"/>
        <v>0</v>
      </c>
      <c r="R929" s="7">
        <f t="shared" si="355"/>
        <v>0</v>
      </c>
      <c r="S929" s="2">
        <f t="shared" si="341"/>
        <v>0</v>
      </c>
      <c r="T929" s="80">
        <f t="shared" si="342"/>
        <v>0</v>
      </c>
      <c r="U929" s="79">
        <f t="shared" si="343"/>
        <v>0</v>
      </c>
      <c r="V929" s="80">
        <f t="shared" si="344"/>
        <v>0</v>
      </c>
      <c r="W929" s="80">
        <f t="shared" si="345"/>
        <v>0</v>
      </c>
      <c r="X929">
        <f t="shared" si="356"/>
        <v>0</v>
      </c>
      <c r="Y929" s="35">
        <f t="shared" si="346"/>
        <v>0</v>
      </c>
      <c r="Z929" s="35">
        <f t="shared" si="357"/>
        <v>0</v>
      </c>
      <c r="AA929" s="42">
        <f t="shared" si="358"/>
        <v>0</v>
      </c>
      <c r="AB929" s="42">
        <f t="shared" si="359"/>
        <v>0</v>
      </c>
    </row>
    <row r="930" spans="2:28" x14ac:dyDescent="0.25">
      <c r="B930">
        <v>928</v>
      </c>
      <c r="C930" s="35">
        <f t="shared" si="353"/>
        <v>0</v>
      </c>
      <c r="D930" s="46">
        <f>IF(AB929&gt;0,ROUND(PMT(EvalSheet!$F$92/12,EvalSheet!$F$96*12,-C930),5),0)</f>
        <v>0</v>
      </c>
      <c r="E930" s="6">
        <f t="shared" si="347"/>
        <v>0</v>
      </c>
      <c r="F930" s="2">
        <f t="shared" si="336"/>
        <v>0</v>
      </c>
      <c r="G930" s="80">
        <f t="shared" si="337"/>
        <v>0</v>
      </c>
      <c r="H930" s="79">
        <f t="shared" si="338"/>
        <v>0</v>
      </c>
      <c r="I930" s="80">
        <f t="shared" si="339"/>
        <v>0</v>
      </c>
      <c r="J930" s="80">
        <f t="shared" si="340"/>
        <v>0</v>
      </c>
      <c r="K930" s="6">
        <f t="shared" si="348"/>
        <v>0</v>
      </c>
      <c r="L930" s="7">
        <v>0</v>
      </c>
      <c r="M930" s="7">
        <f t="shared" si="349"/>
        <v>0</v>
      </c>
      <c r="N930" s="7">
        <f t="shared" si="350"/>
        <v>0</v>
      </c>
      <c r="O930" s="7">
        <f t="shared" si="351"/>
        <v>0</v>
      </c>
      <c r="P930" s="7">
        <f t="shared" si="352"/>
        <v>0</v>
      </c>
      <c r="Q930" s="6">
        <f t="shared" si="354"/>
        <v>0</v>
      </c>
      <c r="R930" s="7">
        <f t="shared" si="355"/>
        <v>0</v>
      </c>
      <c r="S930" s="2">
        <f t="shared" si="341"/>
        <v>0</v>
      </c>
      <c r="T930" s="80">
        <f t="shared" si="342"/>
        <v>0</v>
      </c>
      <c r="U930" s="79">
        <f t="shared" si="343"/>
        <v>0</v>
      </c>
      <c r="V930" s="80">
        <f t="shared" si="344"/>
        <v>0</v>
      </c>
      <c r="W930" s="80">
        <f t="shared" si="345"/>
        <v>0</v>
      </c>
      <c r="X930">
        <f t="shared" si="356"/>
        <v>0</v>
      </c>
      <c r="Y930" s="35">
        <f t="shared" si="346"/>
        <v>0</v>
      </c>
      <c r="Z930" s="35">
        <f t="shared" si="357"/>
        <v>0</v>
      </c>
      <c r="AA930" s="42">
        <f t="shared" si="358"/>
        <v>0</v>
      </c>
      <c r="AB930" s="42">
        <f t="shared" si="359"/>
        <v>0</v>
      </c>
    </row>
    <row r="931" spans="2:28" x14ac:dyDescent="0.25">
      <c r="B931">
        <v>929</v>
      </c>
      <c r="C931" s="35">
        <f t="shared" si="353"/>
        <v>0</v>
      </c>
      <c r="D931" s="46">
        <f>IF(AB930&gt;0,ROUND(PMT(EvalSheet!$F$92/12,EvalSheet!$F$96*12,-C931),5),0)</f>
        <v>0</v>
      </c>
      <c r="E931" s="6">
        <f t="shared" si="347"/>
        <v>0</v>
      </c>
      <c r="F931" s="2">
        <f t="shared" si="336"/>
        <v>0</v>
      </c>
      <c r="G931" s="80">
        <f t="shared" si="337"/>
        <v>0</v>
      </c>
      <c r="H931" s="79">
        <f t="shared" si="338"/>
        <v>0</v>
      </c>
      <c r="I931" s="80">
        <f t="shared" si="339"/>
        <v>0</v>
      </c>
      <c r="J931" s="80">
        <f t="shared" si="340"/>
        <v>0</v>
      </c>
      <c r="K931" s="6">
        <f t="shared" si="348"/>
        <v>0</v>
      </c>
      <c r="L931" s="7">
        <v>0</v>
      </c>
      <c r="M931" s="7">
        <f t="shared" si="349"/>
        <v>0</v>
      </c>
      <c r="N931" s="7">
        <f t="shared" si="350"/>
        <v>0</v>
      </c>
      <c r="O931" s="7">
        <f t="shared" si="351"/>
        <v>0</v>
      </c>
      <c r="P931" s="7">
        <f t="shared" si="352"/>
        <v>0</v>
      </c>
      <c r="Q931" s="6">
        <f t="shared" si="354"/>
        <v>0</v>
      </c>
      <c r="R931" s="7">
        <f t="shared" si="355"/>
        <v>0</v>
      </c>
      <c r="S931" s="2">
        <f t="shared" si="341"/>
        <v>0</v>
      </c>
      <c r="T931" s="80">
        <f t="shared" si="342"/>
        <v>0</v>
      </c>
      <c r="U931" s="79">
        <f t="shared" si="343"/>
        <v>0</v>
      </c>
      <c r="V931" s="80">
        <f t="shared" si="344"/>
        <v>0</v>
      </c>
      <c r="W931" s="80">
        <f t="shared" si="345"/>
        <v>0</v>
      </c>
      <c r="X931">
        <f t="shared" si="356"/>
        <v>0</v>
      </c>
      <c r="Y931" s="35">
        <f t="shared" si="346"/>
        <v>0</v>
      </c>
      <c r="Z931" s="35">
        <f t="shared" si="357"/>
        <v>0</v>
      </c>
      <c r="AA931" s="42">
        <f t="shared" si="358"/>
        <v>0</v>
      </c>
      <c r="AB931" s="42">
        <f t="shared" si="359"/>
        <v>0</v>
      </c>
    </row>
    <row r="932" spans="2:28" x14ac:dyDescent="0.25">
      <c r="B932">
        <v>930</v>
      </c>
      <c r="C932" s="35">
        <f t="shared" si="353"/>
        <v>0</v>
      </c>
      <c r="D932" s="46">
        <f>IF(AB931&gt;0,ROUND(PMT(EvalSheet!$F$92/12,EvalSheet!$F$96*12,-C932),5),0)</f>
        <v>0</v>
      </c>
      <c r="E932" s="6">
        <f t="shared" si="347"/>
        <v>0</v>
      </c>
      <c r="F932" s="2">
        <f t="shared" si="336"/>
        <v>0</v>
      </c>
      <c r="G932" s="80">
        <f t="shared" si="337"/>
        <v>0</v>
      </c>
      <c r="H932" s="79">
        <f t="shared" si="338"/>
        <v>0</v>
      </c>
      <c r="I932" s="80">
        <f t="shared" si="339"/>
        <v>0</v>
      </c>
      <c r="J932" s="80">
        <f t="shared" si="340"/>
        <v>0</v>
      </c>
      <c r="K932" s="6">
        <f t="shared" si="348"/>
        <v>0</v>
      </c>
      <c r="L932" s="7">
        <v>0</v>
      </c>
      <c r="M932" s="7">
        <f t="shared" si="349"/>
        <v>0</v>
      </c>
      <c r="N932" s="7">
        <f t="shared" si="350"/>
        <v>0</v>
      </c>
      <c r="O932" s="7">
        <f t="shared" si="351"/>
        <v>0</v>
      </c>
      <c r="P932" s="7">
        <f t="shared" si="352"/>
        <v>0</v>
      </c>
      <c r="Q932" s="6">
        <f t="shared" si="354"/>
        <v>0</v>
      </c>
      <c r="R932" s="7">
        <f t="shared" si="355"/>
        <v>0</v>
      </c>
      <c r="S932" s="2">
        <f t="shared" si="341"/>
        <v>0</v>
      </c>
      <c r="T932" s="80">
        <f t="shared" si="342"/>
        <v>0</v>
      </c>
      <c r="U932" s="79">
        <f t="shared" si="343"/>
        <v>0</v>
      </c>
      <c r="V932" s="80">
        <f t="shared" si="344"/>
        <v>0</v>
      </c>
      <c r="W932" s="80">
        <f t="shared" si="345"/>
        <v>0</v>
      </c>
      <c r="X932">
        <f t="shared" si="356"/>
        <v>0</v>
      </c>
      <c r="Y932" s="35">
        <f t="shared" si="346"/>
        <v>0</v>
      </c>
      <c r="Z932" s="35">
        <f t="shared" si="357"/>
        <v>0</v>
      </c>
      <c r="AA932" s="42">
        <f t="shared" si="358"/>
        <v>0</v>
      </c>
      <c r="AB932" s="42">
        <f t="shared" si="359"/>
        <v>0</v>
      </c>
    </row>
    <row r="933" spans="2:28" x14ac:dyDescent="0.25">
      <c r="B933">
        <v>931</v>
      </c>
      <c r="C933" s="35">
        <f t="shared" si="353"/>
        <v>0</v>
      </c>
      <c r="D933" s="46">
        <f>IF(AB932&gt;0,ROUND(PMT(EvalSheet!$F$92/12,EvalSheet!$F$96*12,-C933),5),0)</f>
        <v>0</v>
      </c>
      <c r="E933" s="6">
        <f t="shared" si="347"/>
        <v>0</v>
      </c>
      <c r="F933" s="2">
        <f t="shared" si="336"/>
        <v>0</v>
      </c>
      <c r="G933" s="80">
        <f t="shared" si="337"/>
        <v>0</v>
      </c>
      <c r="H933" s="79">
        <f t="shared" si="338"/>
        <v>0</v>
      </c>
      <c r="I933" s="80">
        <f t="shared" si="339"/>
        <v>0</v>
      </c>
      <c r="J933" s="80">
        <f t="shared" si="340"/>
        <v>0</v>
      </c>
      <c r="K933" s="6">
        <f t="shared" si="348"/>
        <v>0</v>
      </c>
      <c r="L933" s="7">
        <v>0</v>
      </c>
      <c r="M933" s="7">
        <f t="shared" si="349"/>
        <v>0</v>
      </c>
      <c r="N933" s="7">
        <f t="shared" si="350"/>
        <v>0</v>
      </c>
      <c r="O933" s="7">
        <f t="shared" si="351"/>
        <v>0</v>
      </c>
      <c r="P933" s="7">
        <f t="shared" si="352"/>
        <v>0</v>
      </c>
      <c r="Q933" s="6">
        <f t="shared" si="354"/>
        <v>0</v>
      </c>
      <c r="R933" s="7">
        <f t="shared" si="355"/>
        <v>0</v>
      </c>
      <c r="S933" s="2">
        <f t="shared" si="341"/>
        <v>0</v>
      </c>
      <c r="T933" s="80">
        <f t="shared" si="342"/>
        <v>0</v>
      </c>
      <c r="U933" s="79">
        <f t="shared" si="343"/>
        <v>0</v>
      </c>
      <c r="V933" s="80">
        <f t="shared" si="344"/>
        <v>0</v>
      </c>
      <c r="W933" s="80">
        <f t="shared" si="345"/>
        <v>0</v>
      </c>
      <c r="X933">
        <f t="shared" si="356"/>
        <v>0</v>
      </c>
      <c r="Y933" s="35">
        <f t="shared" si="346"/>
        <v>0</v>
      </c>
      <c r="Z933" s="35">
        <f t="shared" si="357"/>
        <v>0</v>
      </c>
      <c r="AA933" s="42">
        <f t="shared" si="358"/>
        <v>0</v>
      </c>
      <c r="AB933" s="42">
        <f t="shared" si="359"/>
        <v>0</v>
      </c>
    </row>
    <row r="934" spans="2:28" x14ac:dyDescent="0.25">
      <c r="B934">
        <v>932</v>
      </c>
      <c r="C934" s="35">
        <f t="shared" si="353"/>
        <v>0</v>
      </c>
      <c r="D934" s="46">
        <f>IF(AB933&gt;0,ROUND(PMT(EvalSheet!$F$92/12,EvalSheet!$F$96*12,-C934),5),0)</f>
        <v>0</v>
      </c>
      <c r="E934" s="6">
        <f t="shared" si="347"/>
        <v>0</v>
      </c>
      <c r="F934" s="2">
        <f t="shared" si="336"/>
        <v>0</v>
      </c>
      <c r="G934" s="80">
        <f t="shared" si="337"/>
        <v>0</v>
      </c>
      <c r="H934" s="79">
        <f t="shared" si="338"/>
        <v>0</v>
      </c>
      <c r="I934" s="80">
        <f t="shared" si="339"/>
        <v>0</v>
      </c>
      <c r="J934" s="80">
        <f t="shared" si="340"/>
        <v>0</v>
      </c>
      <c r="K934" s="6">
        <f t="shared" si="348"/>
        <v>0</v>
      </c>
      <c r="L934" s="7">
        <v>0</v>
      </c>
      <c r="M934" s="7">
        <f t="shared" si="349"/>
        <v>0</v>
      </c>
      <c r="N934" s="7">
        <f t="shared" si="350"/>
        <v>0</v>
      </c>
      <c r="O934" s="7">
        <f t="shared" si="351"/>
        <v>0</v>
      </c>
      <c r="P934" s="7">
        <f t="shared" si="352"/>
        <v>0</v>
      </c>
      <c r="Q934" s="6">
        <f t="shared" si="354"/>
        <v>0</v>
      </c>
      <c r="R934" s="7">
        <f t="shared" si="355"/>
        <v>0</v>
      </c>
      <c r="S934" s="2">
        <f t="shared" si="341"/>
        <v>0</v>
      </c>
      <c r="T934" s="80">
        <f t="shared" si="342"/>
        <v>0</v>
      </c>
      <c r="U934" s="79">
        <f t="shared" si="343"/>
        <v>0</v>
      </c>
      <c r="V934" s="80">
        <f t="shared" si="344"/>
        <v>0</v>
      </c>
      <c r="W934" s="80">
        <f t="shared" si="345"/>
        <v>0</v>
      </c>
      <c r="X934">
        <f t="shared" si="356"/>
        <v>0</v>
      </c>
      <c r="Y934" s="35">
        <f t="shared" si="346"/>
        <v>0</v>
      </c>
      <c r="Z934" s="35">
        <f t="shared" si="357"/>
        <v>0</v>
      </c>
      <c r="AA934" s="42">
        <f t="shared" si="358"/>
        <v>0</v>
      </c>
      <c r="AB934" s="42">
        <f t="shared" si="359"/>
        <v>0</v>
      </c>
    </row>
    <row r="935" spans="2:28" x14ac:dyDescent="0.25">
      <c r="B935">
        <v>933</v>
      </c>
      <c r="C935" s="35">
        <f t="shared" si="353"/>
        <v>0</v>
      </c>
      <c r="D935" s="46">
        <f>IF(AB934&gt;0,ROUND(PMT(EvalSheet!$F$92/12,EvalSheet!$F$96*12,-C935),5),0)</f>
        <v>0</v>
      </c>
      <c r="E935" s="6">
        <f t="shared" si="347"/>
        <v>0</v>
      </c>
      <c r="F935" s="2">
        <f t="shared" si="336"/>
        <v>0</v>
      </c>
      <c r="G935" s="80">
        <f t="shared" si="337"/>
        <v>0</v>
      </c>
      <c r="H935" s="79">
        <f t="shared" si="338"/>
        <v>0</v>
      </c>
      <c r="I935" s="80">
        <f t="shared" si="339"/>
        <v>0</v>
      </c>
      <c r="J935" s="80">
        <f t="shared" si="340"/>
        <v>0</v>
      </c>
      <c r="K935" s="6">
        <f t="shared" si="348"/>
        <v>0</v>
      </c>
      <c r="L935" s="7">
        <v>0</v>
      </c>
      <c r="M935" s="7">
        <f t="shared" si="349"/>
        <v>0</v>
      </c>
      <c r="N935" s="7">
        <f t="shared" si="350"/>
        <v>0</v>
      </c>
      <c r="O935" s="7">
        <f t="shared" si="351"/>
        <v>0</v>
      </c>
      <c r="P935" s="7">
        <f t="shared" si="352"/>
        <v>0</v>
      </c>
      <c r="Q935" s="6">
        <f t="shared" si="354"/>
        <v>0</v>
      </c>
      <c r="R935" s="7">
        <f t="shared" si="355"/>
        <v>0</v>
      </c>
      <c r="S935" s="2">
        <f t="shared" si="341"/>
        <v>0</v>
      </c>
      <c r="T935" s="80">
        <f t="shared" si="342"/>
        <v>0</v>
      </c>
      <c r="U935" s="79">
        <f t="shared" si="343"/>
        <v>0</v>
      </c>
      <c r="V935" s="80">
        <f t="shared" si="344"/>
        <v>0</v>
      </c>
      <c r="W935" s="80">
        <f t="shared" si="345"/>
        <v>0</v>
      </c>
      <c r="X935">
        <f t="shared" si="356"/>
        <v>0</v>
      </c>
      <c r="Y935" s="35">
        <f t="shared" si="346"/>
        <v>0</v>
      </c>
      <c r="Z935" s="35">
        <f t="shared" si="357"/>
        <v>0</v>
      </c>
      <c r="AA935" s="42">
        <f t="shared" si="358"/>
        <v>0</v>
      </c>
      <c r="AB935" s="42">
        <f t="shared" si="359"/>
        <v>0</v>
      </c>
    </row>
    <row r="936" spans="2:28" x14ac:dyDescent="0.25">
      <c r="B936">
        <v>934</v>
      </c>
      <c r="C936" s="35">
        <f t="shared" si="353"/>
        <v>0</v>
      </c>
      <c r="D936" s="46">
        <f>IF(AB935&gt;0,ROUND(PMT(EvalSheet!$F$92/12,EvalSheet!$F$96*12,-C936),5),0)</f>
        <v>0</v>
      </c>
      <c r="E936" s="6">
        <f t="shared" si="347"/>
        <v>0</v>
      </c>
      <c r="F936" s="2">
        <f t="shared" si="336"/>
        <v>0</v>
      </c>
      <c r="G936" s="80">
        <f t="shared" si="337"/>
        <v>0</v>
      </c>
      <c r="H936" s="79">
        <f t="shared" si="338"/>
        <v>0</v>
      </c>
      <c r="I936" s="80">
        <f t="shared" si="339"/>
        <v>0</v>
      </c>
      <c r="J936" s="80">
        <f t="shared" si="340"/>
        <v>0</v>
      </c>
      <c r="K936" s="6">
        <f t="shared" si="348"/>
        <v>0</v>
      </c>
      <c r="L936" s="7">
        <v>0</v>
      </c>
      <c r="M936" s="7">
        <f t="shared" si="349"/>
        <v>0</v>
      </c>
      <c r="N936" s="7">
        <f t="shared" si="350"/>
        <v>0</v>
      </c>
      <c r="O936" s="7">
        <f t="shared" si="351"/>
        <v>0</v>
      </c>
      <c r="P936" s="7">
        <f t="shared" si="352"/>
        <v>0</v>
      </c>
      <c r="Q936" s="6">
        <f t="shared" si="354"/>
        <v>0</v>
      </c>
      <c r="R936" s="7">
        <f t="shared" si="355"/>
        <v>0</v>
      </c>
      <c r="S936" s="2">
        <f t="shared" si="341"/>
        <v>0</v>
      </c>
      <c r="T936" s="80">
        <f t="shared" si="342"/>
        <v>0</v>
      </c>
      <c r="U936" s="79">
        <f t="shared" si="343"/>
        <v>0</v>
      </c>
      <c r="V936" s="80">
        <f t="shared" si="344"/>
        <v>0</v>
      </c>
      <c r="W936" s="80">
        <f t="shared" si="345"/>
        <v>0</v>
      </c>
      <c r="X936">
        <f t="shared" si="356"/>
        <v>0</v>
      </c>
      <c r="Y936" s="35">
        <f t="shared" si="346"/>
        <v>0</v>
      </c>
      <c r="Z936" s="35">
        <f t="shared" si="357"/>
        <v>0</v>
      </c>
      <c r="AA936" s="42">
        <f t="shared" si="358"/>
        <v>0</v>
      </c>
      <c r="AB936" s="42">
        <f t="shared" si="359"/>
        <v>0</v>
      </c>
    </row>
    <row r="937" spans="2:28" x14ac:dyDescent="0.25">
      <c r="B937">
        <v>935</v>
      </c>
      <c r="C937" s="35">
        <f t="shared" si="353"/>
        <v>0</v>
      </c>
      <c r="D937" s="46">
        <f>IF(AB936&gt;0,ROUND(PMT(EvalSheet!$F$92/12,EvalSheet!$F$96*12,-C937),5),0)</f>
        <v>0</v>
      </c>
      <c r="E937" s="6">
        <f t="shared" si="347"/>
        <v>0</v>
      </c>
      <c r="F937" s="2">
        <f t="shared" si="336"/>
        <v>0</v>
      </c>
      <c r="G937" s="80">
        <f t="shared" si="337"/>
        <v>0</v>
      </c>
      <c r="H937" s="79">
        <f t="shared" si="338"/>
        <v>0</v>
      </c>
      <c r="I937" s="80">
        <f t="shared" si="339"/>
        <v>0</v>
      </c>
      <c r="J937" s="80">
        <f t="shared" si="340"/>
        <v>0</v>
      </c>
      <c r="K937" s="6">
        <f t="shared" si="348"/>
        <v>0</v>
      </c>
      <c r="L937" s="7">
        <v>0</v>
      </c>
      <c r="M937" s="7">
        <f t="shared" si="349"/>
        <v>0</v>
      </c>
      <c r="N937" s="7">
        <f t="shared" si="350"/>
        <v>0</v>
      </c>
      <c r="O937" s="7">
        <f t="shared" si="351"/>
        <v>0</v>
      </c>
      <c r="P937" s="7">
        <f t="shared" si="352"/>
        <v>0</v>
      </c>
      <c r="Q937" s="6">
        <f t="shared" si="354"/>
        <v>0</v>
      </c>
      <c r="R937" s="7">
        <f t="shared" si="355"/>
        <v>0</v>
      </c>
      <c r="S937" s="2">
        <f t="shared" si="341"/>
        <v>0</v>
      </c>
      <c r="T937" s="80">
        <f t="shared" si="342"/>
        <v>0</v>
      </c>
      <c r="U937" s="79">
        <f t="shared" si="343"/>
        <v>0</v>
      </c>
      <c r="V937" s="80">
        <f t="shared" si="344"/>
        <v>0</v>
      </c>
      <c r="W937" s="80">
        <f t="shared" si="345"/>
        <v>0</v>
      </c>
      <c r="X937">
        <f t="shared" si="356"/>
        <v>0</v>
      </c>
      <c r="Y937" s="35">
        <f t="shared" si="346"/>
        <v>0</v>
      </c>
      <c r="Z937" s="35">
        <f t="shared" si="357"/>
        <v>0</v>
      </c>
      <c r="AA937" s="42">
        <f t="shared" si="358"/>
        <v>0</v>
      </c>
      <c r="AB937" s="42">
        <f t="shared" si="359"/>
        <v>0</v>
      </c>
    </row>
    <row r="938" spans="2:28" x14ac:dyDescent="0.25">
      <c r="B938">
        <v>936</v>
      </c>
      <c r="C938" s="35">
        <f t="shared" si="353"/>
        <v>0</v>
      </c>
      <c r="D938" s="46">
        <f>IF(AB937&gt;0,ROUND(PMT(EvalSheet!$F$92/12,EvalSheet!$F$96*12,-C938),5),0)</f>
        <v>0</v>
      </c>
      <c r="E938" s="6">
        <f t="shared" si="347"/>
        <v>0</v>
      </c>
      <c r="F938" s="2">
        <f t="shared" si="336"/>
        <v>0</v>
      </c>
      <c r="G938" s="80">
        <f t="shared" si="337"/>
        <v>0</v>
      </c>
      <c r="H938" s="79">
        <f t="shared" si="338"/>
        <v>0</v>
      </c>
      <c r="I938" s="80">
        <f t="shared" si="339"/>
        <v>0</v>
      </c>
      <c r="J938" s="80">
        <f t="shared" si="340"/>
        <v>0</v>
      </c>
      <c r="K938" s="6">
        <f t="shared" si="348"/>
        <v>0</v>
      </c>
      <c r="L938" s="7">
        <v>0</v>
      </c>
      <c r="M938" s="7">
        <f t="shared" si="349"/>
        <v>0</v>
      </c>
      <c r="N938" s="7">
        <f t="shared" si="350"/>
        <v>0</v>
      </c>
      <c r="O938" s="7">
        <f t="shared" si="351"/>
        <v>0</v>
      </c>
      <c r="P938" s="7">
        <f t="shared" si="352"/>
        <v>0</v>
      </c>
      <c r="Q938" s="6">
        <f t="shared" si="354"/>
        <v>0</v>
      </c>
      <c r="R938" s="7">
        <f t="shared" si="355"/>
        <v>0</v>
      </c>
      <c r="S938" s="2">
        <f t="shared" si="341"/>
        <v>0</v>
      </c>
      <c r="T938" s="80">
        <f t="shared" si="342"/>
        <v>0</v>
      </c>
      <c r="U938" s="79">
        <f t="shared" si="343"/>
        <v>0</v>
      </c>
      <c r="V938" s="80">
        <f t="shared" si="344"/>
        <v>0</v>
      </c>
      <c r="W938" s="80">
        <f t="shared" si="345"/>
        <v>0</v>
      </c>
      <c r="X938">
        <f t="shared" si="356"/>
        <v>0</v>
      </c>
      <c r="Y938" s="35">
        <f t="shared" si="346"/>
        <v>0</v>
      </c>
      <c r="Z938" s="35">
        <f t="shared" si="357"/>
        <v>0</v>
      </c>
      <c r="AA938" s="42">
        <f t="shared" si="358"/>
        <v>0</v>
      </c>
      <c r="AB938" s="42">
        <f t="shared" si="359"/>
        <v>0</v>
      </c>
    </row>
    <row r="939" spans="2:28" x14ac:dyDescent="0.25">
      <c r="B939">
        <v>937</v>
      </c>
      <c r="C939" s="35">
        <f t="shared" si="353"/>
        <v>0</v>
      </c>
      <c r="D939" s="46">
        <f>IF(AB938&gt;0,ROUND(PMT(EvalSheet!$F$92/12,EvalSheet!$F$96*12,-C939),5),0)</f>
        <v>0</v>
      </c>
      <c r="E939" s="6">
        <f t="shared" si="347"/>
        <v>0</v>
      </c>
      <c r="F939" s="2">
        <f t="shared" si="336"/>
        <v>0</v>
      </c>
      <c r="G939" s="80">
        <f t="shared" si="337"/>
        <v>0</v>
      </c>
      <c r="H939" s="79">
        <f t="shared" si="338"/>
        <v>0</v>
      </c>
      <c r="I939" s="80">
        <f t="shared" si="339"/>
        <v>0</v>
      </c>
      <c r="J939" s="80">
        <f t="shared" si="340"/>
        <v>0</v>
      </c>
      <c r="K939" s="6">
        <f t="shared" si="348"/>
        <v>0</v>
      </c>
      <c r="L939" s="7">
        <v>0</v>
      </c>
      <c r="M939" s="7">
        <f t="shared" si="349"/>
        <v>0</v>
      </c>
      <c r="N939" s="7">
        <f t="shared" si="350"/>
        <v>0</v>
      </c>
      <c r="O939" s="7">
        <f t="shared" si="351"/>
        <v>0</v>
      </c>
      <c r="P939" s="7">
        <f t="shared" si="352"/>
        <v>0</v>
      </c>
      <c r="Q939" s="6">
        <f t="shared" si="354"/>
        <v>0</v>
      </c>
      <c r="R939" s="7">
        <f t="shared" si="355"/>
        <v>0</v>
      </c>
      <c r="S939" s="2">
        <f t="shared" si="341"/>
        <v>0</v>
      </c>
      <c r="T939" s="80">
        <f t="shared" si="342"/>
        <v>0</v>
      </c>
      <c r="U939" s="79">
        <f t="shared" si="343"/>
        <v>0</v>
      </c>
      <c r="V939" s="80">
        <f t="shared" si="344"/>
        <v>0</v>
      </c>
      <c r="W939" s="80">
        <f t="shared" si="345"/>
        <v>0</v>
      </c>
      <c r="X939">
        <f t="shared" si="356"/>
        <v>0</v>
      </c>
      <c r="Y939" s="35">
        <f t="shared" si="346"/>
        <v>0</v>
      </c>
      <c r="Z939" s="35">
        <f t="shared" si="357"/>
        <v>0</v>
      </c>
      <c r="AA939" s="42">
        <f t="shared" si="358"/>
        <v>0</v>
      </c>
      <c r="AB939" s="42">
        <f t="shared" si="359"/>
        <v>0</v>
      </c>
    </row>
    <row r="940" spans="2:28" x14ac:dyDescent="0.25">
      <c r="B940">
        <v>938</v>
      </c>
      <c r="C940" s="35">
        <f t="shared" si="353"/>
        <v>0</v>
      </c>
      <c r="D940" s="46">
        <f>IF(AB939&gt;0,ROUND(PMT(EvalSheet!$F$92/12,EvalSheet!$F$96*12,-C940),5),0)</f>
        <v>0</v>
      </c>
      <c r="E940" s="6">
        <f t="shared" si="347"/>
        <v>0</v>
      </c>
      <c r="F940" s="2">
        <f t="shared" si="336"/>
        <v>0</v>
      </c>
      <c r="G940" s="80">
        <f t="shared" si="337"/>
        <v>0</v>
      </c>
      <c r="H940" s="79">
        <f t="shared" si="338"/>
        <v>0</v>
      </c>
      <c r="I940" s="80">
        <f t="shared" si="339"/>
        <v>0</v>
      </c>
      <c r="J940" s="80">
        <f t="shared" si="340"/>
        <v>0</v>
      </c>
      <c r="K940" s="6">
        <f t="shared" si="348"/>
        <v>0</v>
      </c>
      <c r="L940" s="7">
        <v>0</v>
      </c>
      <c r="M940" s="7">
        <f t="shared" si="349"/>
        <v>0</v>
      </c>
      <c r="N940" s="7">
        <f t="shared" si="350"/>
        <v>0</v>
      </c>
      <c r="O940" s="7">
        <f t="shared" si="351"/>
        <v>0</v>
      </c>
      <c r="P940" s="7">
        <f t="shared" si="352"/>
        <v>0</v>
      </c>
      <c r="Q940" s="6">
        <f t="shared" si="354"/>
        <v>0</v>
      </c>
      <c r="R940" s="7">
        <f t="shared" si="355"/>
        <v>0</v>
      </c>
      <c r="S940" s="2">
        <f t="shared" si="341"/>
        <v>0</v>
      </c>
      <c r="T940" s="80">
        <f t="shared" si="342"/>
        <v>0</v>
      </c>
      <c r="U940" s="79">
        <f t="shared" si="343"/>
        <v>0</v>
      </c>
      <c r="V940" s="80">
        <f t="shared" si="344"/>
        <v>0</v>
      </c>
      <c r="W940" s="80">
        <f t="shared" si="345"/>
        <v>0</v>
      </c>
      <c r="X940">
        <f t="shared" si="356"/>
        <v>0</v>
      </c>
      <c r="Y940" s="35">
        <f t="shared" si="346"/>
        <v>0</v>
      </c>
      <c r="Z940" s="35">
        <f t="shared" si="357"/>
        <v>0</v>
      </c>
      <c r="AA940" s="42">
        <f t="shared" si="358"/>
        <v>0</v>
      </c>
      <c r="AB940" s="42">
        <f t="shared" si="359"/>
        <v>0</v>
      </c>
    </row>
    <row r="941" spans="2:28" x14ac:dyDescent="0.25">
      <c r="B941">
        <v>939</v>
      </c>
      <c r="C941" s="35">
        <f t="shared" si="353"/>
        <v>0</v>
      </c>
      <c r="D941" s="46">
        <f>IF(AB940&gt;0,ROUND(PMT(EvalSheet!$F$92/12,EvalSheet!$F$96*12,-C941),5),0)</f>
        <v>0</v>
      </c>
      <c r="E941" s="6">
        <f t="shared" si="347"/>
        <v>0</v>
      </c>
      <c r="F941" s="2">
        <f t="shared" si="336"/>
        <v>0</v>
      </c>
      <c r="G941" s="80">
        <f t="shared" si="337"/>
        <v>0</v>
      </c>
      <c r="H941" s="79">
        <f t="shared" si="338"/>
        <v>0</v>
      </c>
      <c r="I941" s="80">
        <f t="shared" si="339"/>
        <v>0</v>
      </c>
      <c r="J941" s="80">
        <f t="shared" si="340"/>
        <v>0</v>
      </c>
      <c r="K941" s="6">
        <f t="shared" si="348"/>
        <v>0</v>
      </c>
      <c r="L941" s="7">
        <v>0</v>
      </c>
      <c r="M941" s="7">
        <f t="shared" si="349"/>
        <v>0</v>
      </c>
      <c r="N941" s="7">
        <f t="shared" si="350"/>
        <v>0</v>
      </c>
      <c r="O941" s="7">
        <f t="shared" si="351"/>
        <v>0</v>
      </c>
      <c r="P941" s="7">
        <f t="shared" si="352"/>
        <v>0</v>
      </c>
      <c r="Q941" s="6">
        <f t="shared" si="354"/>
        <v>0</v>
      </c>
      <c r="R941" s="7">
        <f t="shared" si="355"/>
        <v>0</v>
      </c>
      <c r="S941" s="2">
        <f t="shared" si="341"/>
        <v>0</v>
      </c>
      <c r="T941" s="80">
        <f t="shared" si="342"/>
        <v>0</v>
      </c>
      <c r="U941" s="79">
        <f t="shared" si="343"/>
        <v>0</v>
      </c>
      <c r="V941" s="80">
        <f t="shared" si="344"/>
        <v>0</v>
      </c>
      <c r="W941" s="80">
        <f t="shared" si="345"/>
        <v>0</v>
      </c>
      <c r="X941">
        <f t="shared" si="356"/>
        <v>0</v>
      </c>
      <c r="Y941" s="35">
        <f t="shared" si="346"/>
        <v>0</v>
      </c>
      <c r="Z941" s="35">
        <f t="shared" si="357"/>
        <v>0</v>
      </c>
      <c r="AA941" s="42">
        <f t="shared" si="358"/>
        <v>0</v>
      </c>
      <c r="AB941" s="42">
        <f t="shared" si="359"/>
        <v>0</v>
      </c>
    </row>
    <row r="942" spans="2:28" x14ac:dyDescent="0.25">
      <c r="B942">
        <v>940</v>
      </c>
      <c r="C942" s="35">
        <f t="shared" si="353"/>
        <v>0</v>
      </c>
      <c r="D942" s="46">
        <f>IF(AB941&gt;0,ROUND(PMT(EvalSheet!$F$92/12,EvalSheet!$F$96*12,-C942),5),0)</f>
        <v>0</v>
      </c>
      <c r="E942" s="6">
        <f t="shared" si="347"/>
        <v>0</v>
      </c>
      <c r="F942" s="2">
        <f t="shared" si="336"/>
        <v>0</v>
      </c>
      <c r="G942" s="80">
        <f t="shared" si="337"/>
        <v>0</v>
      </c>
      <c r="H942" s="79">
        <f t="shared" si="338"/>
        <v>0</v>
      </c>
      <c r="I942" s="80">
        <f t="shared" si="339"/>
        <v>0</v>
      </c>
      <c r="J942" s="80">
        <f t="shared" si="340"/>
        <v>0</v>
      </c>
      <c r="K942" s="6">
        <f t="shared" si="348"/>
        <v>0</v>
      </c>
      <c r="L942" s="7">
        <v>0</v>
      </c>
      <c r="M942" s="7">
        <f t="shared" si="349"/>
        <v>0</v>
      </c>
      <c r="N942" s="7">
        <f t="shared" si="350"/>
        <v>0</v>
      </c>
      <c r="O942" s="7">
        <f t="shared" si="351"/>
        <v>0</v>
      </c>
      <c r="P942" s="7">
        <f t="shared" si="352"/>
        <v>0</v>
      </c>
      <c r="Q942" s="6">
        <f t="shared" si="354"/>
        <v>0</v>
      </c>
      <c r="R942" s="7">
        <f t="shared" si="355"/>
        <v>0</v>
      </c>
      <c r="S942" s="2">
        <f t="shared" si="341"/>
        <v>0</v>
      </c>
      <c r="T942" s="80">
        <f t="shared" si="342"/>
        <v>0</v>
      </c>
      <c r="U942" s="79">
        <f t="shared" si="343"/>
        <v>0</v>
      </c>
      <c r="V942" s="80">
        <f t="shared" si="344"/>
        <v>0</v>
      </c>
      <c r="W942" s="80">
        <f t="shared" si="345"/>
        <v>0</v>
      </c>
      <c r="X942">
        <f t="shared" si="356"/>
        <v>0</v>
      </c>
      <c r="Y942" s="35">
        <f t="shared" si="346"/>
        <v>0</v>
      </c>
      <c r="Z942" s="35">
        <f t="shared" si="357"/>
        <v>0</v>
      </c>
      <c r="AA942" s="42">
        <f t="shared" si="358"/>
        <v>0</v>
      </c>
      <c r="AB942" s="42">
        <f t="shared" si="359"/>
        <v>0</v>
      </c>
    </row>
    <row r="943" spans="2:28" x14ac:dyDescent="0.25">
      <c r="B943">
        <v>941</v>
      </c>
      <c r="C943" s="35">
        <f t="shared" si="353"/>
        <v>0</v>
      </c>
      <c r="D943" s="46">
        <f>IF(AB942&gt;0,ROUND(PMT(EvalSheet!$F$92/12,EvalSheet!$F$96*12,-C943),5),0)</f>
        <v>0</v>
      </c>
      <c r="E943" s="6">
        <f t="shared" si="347"/>
        <v>0</v>
      </c>
      <c r="F943" s="2">
        <f t="shared" si="336"/>
        <v>0</v>
      </c>
      <c r="G943" s="80">
        <f t="shared" si="337"/>
        <v>0</v>
      </c>
      <c r="H943" s="79">
        <f t="shared" si="338"/>
        <v>0</v>
      </c>
      <c r="I943" s="80">
        <f t="shared" si="339"/>
        <v>0</v>
      </c>
      <c r="J943" s="80">
        <f t="shared" si="340"/>
        <v>0</v>
      </c>
      <c r="K943" s="6">
        <f t="shared" si="348"/>
        <v>0</v>
      </c>
      <c r="L943" s="7">
        <v>0</v>
      </c>
      <c r="M943" s="7">
        <f t="shared" si="349"/>
        <v>0</v>
      </c>
      <c r="N943" s="7">
        <f t="shared" si="350"/>
        <v>0</v>
      </c>
      <c r="O943" s="7">
        <f t="shared" si="351"/>
        <v>0</v>
      </c>
      <c r="P943" s="7">
        <f t="shared" si="352"/>
        <v>0</v>
      </c>
      <c r="Q943" s="6">
        <f t="shared" si="354"/>
        <v>0</v>
      </c>
      <c r="R943" s="7">
        <f t="shared" si="355"/>
        <v>0</v>
      </c>
      <c r="S943" s="2">
        <f t="shared" si="341"/>
        <v>0</v>
      </c>
      <c r="T943" s="80">
        <f t="shared" si="342"/>
        <v>0</v>
      </c>
      <c r="U943" s="79">
        <f t="shared" si="343"/>
        <v>0</v>
      </c>
      <c r="V943" s="80">
        <f t="shared" si="344"/>
        <v>0</v>
      </c>
      <c r="W943" s="80">
        <f t="shared" si="345"/>
        <v>0</v>
      </c>
      <c r="X943">
        <f t="shared" si="356"/>
        <v>0</v>
      </c>
      <c r="Y943" s="35">
        <f t="shared" si="346"/>
        <v>0</v>
      </c>
      <c r="Z943" s="35">
        <f t="shared" si="357"/>
        <v>0</v>
      </c>
      <c r="AA943" s="42">
        <f t="shared" si="358"/>
        <v>0</v>
      </c>
      <c r="AB943" s="42">
        <f t="shared" si="359"/>
        <v>0</v>
      </c>
    </row>
    <row r="944" spans="2:28" x14ac:dyDescent="0.25">
      <c r="B944">
        <v>942</v>
      </c>
      <c r="C944" s="35">
        <f t="shared" si="353"/>
        <v>0</v>
      </c>
      <c r="D944" s="46">
        <f>IF(AB943&gt;0,ROUND(PMT(EvalSheet!$F$92/12,EvalSheet!$F$96*12,-C944),5),0)</f>
        <v>0</v>
      </c>
      <c r="E944" s="6">
        <f t="shared" si="347"/>
        <v>0</v>
      </c>
      <c r="F944" s="2">
        <f t="shared" si="336"/>
        <v>0</v>
      </c>
      <c r="G944" s="80">
        <f t="shared" si="337"/>
        <v>0</v>
      </c>
      <c r="H944" s="79">
        <f t="shared" si="338"/>
        <v>0</v>
      </c>
      <c r="I944" s="80">
        <f t="shared" si="339"/>
        <v>0</v>
      </c>
      <c r="J944" s="80">
        <f t="shared" si="340"/>
        <v>0</v>
      </c>
      <c r="K944" s="6">
        <f t="shared" si="348"/>
        <v>0</v>
      </c>
      <c r="L944" s="7">
        <v>0</v>
      </c>
      <c r="M944" s="7">
        <f t="shared" si="349"/>
        <v>0</v>
      </c>
      <c r="N944" s="7">
        <f t="shared" si="350"/>
        <v>0</v>
      </c>
      <c r="O944" s="7">
        <f t="shared" si="351"/>
        <v>0</v>
      </c>
      <c r="P944" s="7">
        <f t="shared" si="352"/>
        <v>0</v>
      </c>
      <c r="Q944" s="6">
        <f t="shared" si="354"/>
        <v>0</v>
      </c>
      <c r="R944" s="7">
        <f t="shared" si="355"/>
        <v>0</v>
      </c>
      <c r="S944" s="2">
        <f t="shared" si="341"/>
        <v>0</v>
      </c>
      <c r="T944" s="80">
        <f t="shared" si="342"/>
        <v>0</v>
      </c>
      <c r="U944" s="79">
        <f t="shared" si="343"/>
        <v>0</v>
      </c>
      <c r="V944" s="80">
        <f t="shared" si="344"/>
        <v>0</v>
      </c>
      <c r="W944" s="80">
        <f t="shared" si="345"/>
        <v>0</v>
      </c>
      <c r="X944">
        <f t="shared" si="356"/>
        <v>0</v>
      </c>
      <c r="Y944" s="35">
        <f t="shared" si="346"/>
        <v>0</v>
      </c>
      <c r="Z944" s="35">
        <f t="shared" si="357"/>
        <v>0</v>
      </c>
      <c r="AA944" s="42">
        <f t="shared" si="358"/>
        <v>0</v>
      </c>
      <c r="AB944" s="42">
        <f t="shared" si="359"/>
        <v>0</v>
      </c>
    </row>
    <row r="945" spans="2:28" x14ac:dyDescent="0.25">
      <c r="B945">
        <v>943</v>
      </c>
      <c r="C945" s="35">
        <f t="shared" si="353"/>
        <v>0</v>
      </c>
      <c r="D945" s="46">
        <f>IF(AB944&gt;0,ROUND(PMT(EvalSheet!$F$92/12,EvalSheet!$F$96*12,-C945),5),0)</f>
        <v>0</v>
      </c>
      <c r="E945" s="6">
        <f t="shared" si="347"/>
        <v>0</v>
      </c>
      <c r="F945" s="2">
        <f t="shared" si="336"/>
        <v>0</v>
      </c>
      <c r="G945" s="80">
        <f t="shared" si="337"/>
        <v>0</v>
      </c>
      <c r="H945" s="79">
        <f t="shared" si="338"/>
        <v>0</v>
      </c>
      <c r="I945" s="80">
        <f t="shared" si="339"/>
        <v>0</v>
      </c>
      <c r="J945" s="80">
        <f t="shared" si="340"/>
        <v>0</v>
      </c>
      <c r="K945" s="6">
        <f t="shared" si="348"/>
        <v>0</v>
      </c>
      <c r="L945" s="7">
        <v>0</v>
      </c>
      <c r="M945" s="7">
        <f t="shared" si="349"/>
        <v>0</v>
      </c>
      <c r="N945" s="7">
        <f t="shared" si="350"/>
        <v>0</v>
      </c>
      <c r="O945" s="7">
        <f t="shared" si="351"/>
        <v>0</v>
      </c>
      <c r="P945" s="7">
        <f t="shared" si="352"/>
        <v>0</v>
      </c>
      <c r="Q945" s="6">
        <f t="shared" si="354"/>
        <v>0</v>
      </c>
      <c r="R945" s="7">
        <f t="shared" si="355"/>
        <v>0</v>
      </c>
      <c r="S945" s="2">
        <f t="shared" si="341"/>
        <v>0</v>
      </c>
      <c r="T945" s="80">
        <f t="shared" si="342"/>
        <v>0</v>
      </c>
      <c r="U945" s="79">
        <f t="shared" si="343"/>
        <v>0</v>
      </c>
      <c r="V945" s="80">
        <f t="shared" si="344"/>
        <v>0</v>
      </c>
      <c r="W945" s="80">
        <f t="shared" si="345"/>
        <v>0</v>
      </c>
      <c r="X945">
        <f t="shared" si="356"/>
        <v>0</v>
      </c>
      <c r="Y945" s="35">
        <f t="shared" si="346"/>
        <v>0</v>
      </c>
      <c r="Z945" s="35">
        <f t="shared" si="357"/>
        <v>0</v>
      </c>
      <c r="AA945" s="42">
        <f t="shared" si="358"/>
        <v>0</v>
      </c>
      <c r="AB945" s="42">
        <f t="shared" si="359"/>
        <v>0</v>
      </c>
    </row>
    <row r="946" spans="2:28" x14ac:dyDescent="0.25">
      <c r="B946">
        <v>944</v>
      </c>
      <c r="C946" s="35">
        <f t="shared" si="353"/>
        <v>0</v>
      </c>
      <c r="D946" s="46">
        <f>IF(AB945&gt;0,ROUND(PMT(EvalSheet!$F$92/12,EvalSheet!$F$96*12,-C946),5),0)</f>
        <v>0</v>
      </c>
      <c r="E946" s="6">
        <f t="shared" si="347"/>
        <v>0</v>
      </c>
      <c r="F946" s="2">
        <f t="shared" si="336"/>
        <v>0</v>
      </c>
      <c r="G946" s="80">
        <f t="shared" si="337"/>
        <v>0</v>
      </c>
      <c r="H946" s="79">
        <f t="shared" si="338"/>
        <v>0</v>
      </c>
      <c r="I946" s="80">
        <f t="shared" si="339"/>
        <v>0</v>
      </c>
      <c r="J946" s="80">
        <f t="shared" si="340"/>
        <v>0</v>
      </c>
      <c r="K946" s="6">
        <f t="shared" si="348"/>
        <v>0</v>
      </c>
      <c r="L946" s="7">
        <v>0</v>
      </c>
      <c r="M946" s="7">
        <f t="shared" si="349"/>
        <v>0</v>
      </c>
      <c r="N946" s="7">
        <f t="shared" si="350"/>
        <v>0</v>
      </c>
      <c r="O946" s="7">
        <f t="shared" si="351"/>
        <v>0</v>
      </c>
      <c r="P946" s="7">
        <f t="shared" si="352"/>
        <v>0</v>
      </c>
      <c r="Q946" s="6">
        <f t="shared" si="354"/>
        <v>0</v>
      </c>
      <c r="R946" s="7">
        <f t="shared" si="355"/>
        <v>0</v>
      </c>
      <c r="S946" s="2">
        <f t="shared" si="341"/>
        <v>0</v>
      </c>
      <c r="T946" s="80">
        <f t="shared" si="342"/>
        <v>0</v>
      </c>
      <c r="U946" s="79">
        <f t="shared" si="343"/>
        <v>0</v>
      </c>
      <c r="V946" s="80">
        <f t="shared" si="344"/>
        <v>0</v>
      </c>
      <c r="W946" s="80">
        <f t="shared" si="345"/>
        <v>0</v>
      </c>
      <c r="X946">
        <f t="shared" si="356"/>
        <v>0</v>
      </c>
      <c r="Y946" s="35">
        <f t="shared" si="346"/>
        <v>0</v>
      </c>
      <c r="Z946" s="35">
        <f t="shared" si="357"/>
        <v>0</v>
      </c>
      <c r="AA946" s="42">
        <f t="shared" si="358"/>
        <v>0</v>
      </c>
      <c r="AB946" s="42">
        <f t="shared" si="359"/>
        <v>0</v>
      </c>
    </row>
    <row r="947" spans="2:28" x14ac:dyDescent="0.25">
      <c r="B947">
        <v>945</v>
      </c>
      <c r="C947" s="35">
        <f t="shared" si="353"/>
        <v>0</v>
      </c>
      <c r="D947" s="46">
        <f>IF(AB946&gt;0,ROUND(PMT(EvalSheet!$F$92/12,EvalSheet!$F$96*12,-C947),5),0)</f>
        <v>0</v>
      </c>
      <c r="E947" s="6">
        <f t="shared" si="347"/>
        <v>0</v>
      </c>
      <c r="F947" s="2">
        <f t="shared" si="336"/>
        <v>0</v>
      </c>
      <c r="G947" s="80">
        <f t="shared" si="337"/>
        <v>0</v>
      </c>
      <c r="H947" s="79">
        <f t="shared" si="338"/>
        <v>0</v>
      </c>
      <c r="I947" s="80">
        <f t="shared" si="339"/>
        <v>0</v>
      </c>
      <c r="J947" s="80">
        <f t="shared" si="340"/>
        <v>0</v>
      </c>
      <c r="K947" s="6">
        <f t="shared" si="348"/>
        <v>0</v>
      </c>
      <c r="L947" s="7">
        <v>0</v>
      </c>
      <c r="M947" s="7">
        <f t="shared" si="349"/>
        <v>0</v>
      </c>
      <c r="N947" s="7">
        <f t="shared" si="350"/>
        <v>0</v>
      </c>
      <c r="O947" s="7">
        <f t="shared" si="351"/>
        <v>0</v>
      </c>
      <c r="P947" s="7">
        <f t="shared" si="352"/>
        <v>0</v>
      </c>
      <c r="Q947" s="6">
        <f t="shared" si="354"/>
        <v>0</v>
      </c>
      <c r="R947" s="7">
        <f t="shared" si="355"/>
        <v>0</v>
      </c>
      <c r="S947" s="2">
        <f t="shared" si="341"/>
        <v>0</v>
      </c>
      <c r="T947" s="80">
        <f t="shared" si="342"/>
        <v>0</v>
      </c>
      <c r="U947" s="79">
        <f t="shared" si="343"/>
        <v>0</v>
      </c>
      <c r="V947" s="80">
        <f t="shared" si="344"/>
        <v>0</v>
      </c>
      <c r="W947" s="80">
        <f t="shared" si="345"/>
        <v>0</v>
      </c>
      <c r="X947">
        <f t="shared" si="356"/>
        <v>0</v>
      </c>
      <c r="Y947" s="35">
        <f t="shared" si="346"/>
        <v>0</v>
      </c>
      <c r="Z947" s="35">
        <f t="shared" si="357"/>
        <v>0</v>
      </c>
      <c r="AA947" s="42">
        <f t="shared" si="358"/>
        <v>0</v>
      </c>
      <c r="AB947" s="42">
        <f t="shared" si="359"/>
        <v>0</v>
      </c>
    </row>
    <row r="948" spans="2:28" x14ac:dyDescent="0.25">
      <c r="B948">
        <v>946</v>
      </c>
      <c r="C948" s="35">
        <f t="shared" si="353"/>
        <v>0</v>
      </c>
      <c r="D948" s="46">
        <f>IF(AB947&gt;0,ROUND(PMT(EvalSheet!$F$92/12,EvalSheet!$F$96*12,-C948),5),0)</f>
        <v>0</v>
      </c>
      <c r="E948" s="6">
        <f t="shared" si="347"/>
        <v>0</v>
      </c>
      <c r="F948" s="2">
        <f t="shared" si="336"/>
        <v>0</v>
      </c>
      <c r="G948" s="80">
        <f t="shared" si="337"/>
        <v>0</v>
      </c>
      <c r="H948" s="79">
        <f t="shared" si="338"/>
        <v>0</v>
      </c>
      <c r="I948" s="80">
        <f t="shared" si="339"/>
        <v>0</v>
      </c>
      <c r="J948" s="80">
        <f t="shared" si="340"/>
        <v>0</v>
      </c>
      <c r="K948" s="6">
        <f t="shared" si="348"/>
        <v>0</v>
      </c>
      <c r="L948" s="7">
        <v>0</v>
      </c>
      <c r="M948" s="7">
        <f t="shared" si="349"/>
        <v>0</v>
      </c>
      <c r="N948" s="7">
        <f t="shared" si="350"/>
        <v>0</v>
      </c>
      <c r="O948" s="7">
        <f t="shared" si="351"/>
        <v>0</v>
      </c>
      <c r="P948" s="7">
        <f t="shared" si="352"/>
        <v>0</v>
      </c>
      <c r="Q948" s="6">
        <f t="shared" si="354"/>
        <v>0</v>
      </c>
      <c r="R948" s="7">
        <f t="shared" si="355"/>
        <v>0</v>
      </c>
      <c r="S948" s="2">
        <f t="shared" si="341"/>
        <v>0</v>
      </c>
      <c r="T948" s="80">
        <f t="shared" si="342"/>
        <v>0</v>
      </c>
      <c r="U948" s="79">
        <f t="shared" si="343"/>
        <v>0</v>
      </c>
      <c r="V948" s="80">
        <f t="shared" si="344"/>
        <v>0</v>
      </c>
      <c r="W948" s="80">
        <f t="shared" si="345"/>
        <v>0</v>
      </c>
      <c r="X948">
        <f t="shared" si="356"/>
        <v>0</v>
      </c>
      <c r="Y948" s="35">
        <f t="shared" si="346"/>
        <v>0</v>
      </c>
      <c r="Z948" s="35">
        <f t="shared" si="357"/>
        <v>0</v>
      </c>
      <c r="AA948" s="42">
        <f t="shared" si="358"/>
        <v>0</v>
      </c>
      <c r="AB948" s="42">
        <f t="shared" si="359"/>
        <v>0</v>
      </c>
    </row>
    <row r="949" spans="2:28" x14ac:dyDescent="0.25">
      <c r="B949">
        <v>947</v>
      </c>
      <c r="C949" s="35">
        <f t="shared" si="353"/>
        <v>0</v>
      </c>
      <c r="D949" s="46">
        <f>IF(AB948&gt;0,ROUND(PMT(EvalSheet!$F$92/12,EvalSheet!$F$96*12,-C949),5),0)</f>
        <v>0</v>
      </c>
      <c r="E949" s="6">
        <f t="shared" si="347"/>
        <v>0</v>
      </c>
      <c r="F949" s="2">
        <f t="shared" si="336"/>
        <v>0</v>
      </c>
      <c r="G949" s="80">
        <f t="shared" si="337"/>
        <v>0</v>
      </c>
      <c r="H949" s="79">
        <f t="shared" si="338"/>
        <v>0</v>
      </c>
      <c r="I949" s="80">
        <f t="shared" si="339"/>
        <v>0</v>
      </c>
      <c r="J949" s="80">
        <f t="shared" si="340"/>
        <v>0</v>
      </c>
      <c r="K949" s="6">
        <f t="shared" si="348"/>
        <v>0</v>
      </c>
      <c r="L949" s="7">
        <v>0</v>
      </c>
      <c r="M949" s="7">
        <f t="shared" si="349"/>
        <v>0</v>
      </c>
      <c r="N949" s="7">
        <f t="shared" si="350"/>
        <v>0</v>
      </c>
      <c r="O949" s="7">
        <f t="shared" si="351"/>
        <v>0</v>
      </c>
      <c r="P949" s="7">
        <f t="shared" si="352"/>
        <v>0</v>
      </c>
      <c r="Q949" s="6">
        <f t="shared" si="354"/>
        <v>0</v>
      </c>
      <c r="R949" s="7">
        <f t="shared" si="355"/>
        <v>0</v>
      </c>
      <c r="S949" s="2">
        <f t="shared" si="341"/>
        <v>0</v>
      </c>
      <c r="T949" s="80">
        <f t="shared" si="342"/>
        <v>0</v>
      </c>
      <c r="U949" s="79">
        <f t="shared" si="343"/>
        <v>0</v>
      </c>
      <c r="V949" s="80">
        <f t="shared" si="344"/>
        <v>0</v>
      </c>
      <c r="W949" s="80">
        <f t="shared" si="345"/>
        <v>0</v>
      </c>
      <c r="X949">
        <f t="shared" si="356"/>
        <v>0</v>
      </c>
      <c r="Y949" s="35">
        <f t="shared" si="346"/>
        <v>0</v>
      </c>
      <c r="Z949" s="35">
        <f t="shared" si="357"/>
        <v>0</v>
      </c>
      <c r="AA949" s="42">
        <f t="shared" si="358"/>
        <v>0</v>
      </c>
      <c r="AB949" s="42">
        <f t="shared" si="359"/>
        <v>0</v>
      </c>
    </row>
    <row r="950" spans="2:28" x14ac:dyDescent="0.25">
      <c r="B950">
        <v>948</v>
      </c>
      <c r="C950" s="35">
        <f t="shared" si="353"/>
        <v>0</v>
      </c>
      <c r="D950" s="46">
        <f>IF(AB949&gt;0,ROUND(PMT(EvalSheet!$F$92/12,EvalSheet!$F$96*12,-C950),5),0)</f>
        <v>0</v>
      </c>
      <c r="E950" s="6">
        <f t="shared" si="347"/>
        <v>0</v>
      </c>
      <c r="F950" s="2">
        <f t="shared" si="336"/>
        <v>0</v>
      </c>
      <c r="G950" s="80">
        <f t="shared" si="337"/>
        <v>0</v>
      </c>
      <c r="H950" s="79">
        <f t="shared" si="338"/>
        <v>0</v>
      </c>
      <c r="I950" s="80">
        <f t="shared" si="339"/>
        <v>0</v>
      </c>
      <c r="J950" s="80">
        <f t="shared" si="340"/>
        <v>0</v>
      </c>
      <c r="K950" s="6">
        <f t="shared" si="348"/>
        <v>0</v>
      </c>
      <c r="L950" s="7">
        <v>0</v>
      </c>
      <c r="M950" s="7">
        <f t="shared" si="349"/>
        <v>0</v>
      </c>
      <c r="N950" s="7">
        <f t="shared" si="350"/>
        <v>0</v>
      </c>
      <c r="O950" s="7">
        <f t="shared" si="351"/>
        <v>0</v>
      </c>
      <c r="P950" s="7">
        <f t="shared" si="352"/>
        <v>0</v>
      </c>
      <c r="Q950" s="6">
        <f t="shared" si="354"/>
        <v>0</v>
      </c>
      <c r="R950" s="7">
        <f t="shared" si="355"/>
        <v>0</v>
      </c>
      <c r="S950" s="2">
        <f t="shared" si="341"/>
        <v>0</v>
      </c>
      <c r="T950" s="80">
        <f t="shared" si="342"/>
        <v>0</v>
      </c>
      <c r="U950" s="79">
        <f t="shared" si="343"/>
        <v>0</v>
      </c>
      <c r="V950" s="80">
        <f t="shared" si="344"/>
        <v>0</v>
      </c>
      <c r="W950" s="80">
        <f t="shared" si="345"/>
        <v>0</v>
      </c>
      <c r="X950">
        <f t="shared" si="356"/>
        <v>0</v>
      </c>
      <c r="Y950" s="35">
        <f t="shared" si="346"/>
        <v>0</v>
      </c>
      <c r="Z950" s="35">
        <f t="shared" si="357"/>
        <v>0</v>
      </c>
      <c r="AA950" s="42">
        <f t="shared" si="358"/>
        <v>0</v>
      </c>
      <c r="AB950" s="42">
        <f t="shared" si="359"/>
        <v>0</v>
      </c>
    </row>
    <row r="951" spans="2:28" x14ac:dyDescent="0.25">
      <c r="B951">
        <v>949</v>
      </c>
      <c r="C951" s="35">
        <f t="shared" si="353"/>
        <v>0</v>
      </c>
      <c r="D951" s="46">
        <f>IF(AB950&gt;0,ROUND(PMT(EvalSheet!$F$92/12,EvalSheet!$F$96*12,-C951),5),0)</f>
        <v>0</v>
      </c>
      <c r="E951" s="6">
        <f t="shared" si="347"/>
        <v>0</v>
      </c>
      <c r="F951" s="2">
        <f t="shared" si="336"/>
        <v>0</v>
      </c>
      <c r="G951" s="80">
        <f t="shared" si="337"/>
        <v>0</v>
      </c>
      <c r="H951" s="79">
        <f t="shared" si="338"/>
        <v>0</v>
      </c>
      <c r="I951" s="80">
        <f t="shared" si="339"/>
        <v>0</v>
      </c>
      <c r="J951" s="80">
        <f t="shared" si="340"/>
        <v>0</v>
      </c>
      <c r="K951" s="6">
        <f t="shared" si="348"/>
        <v>0</v>
      </c>
      <c r="L951" s="7">
        <v>0</v>
      </c>
      <c r="M951" s="7">
        <f t="shared" si="349"/>
        <v>0</v>
      </c>
      <c r="N951" s="7">
        <f t="shared" si="350"/>
        <v>0</v>
      </c>
      <c r="O951" s="7">
        <f t="shared" si="351"/>
        <v>0</v>
      </c>
      <c r="P951" s="7">
        <f t="shared" si="352"/>
        <v>0</v>
      </c>
      <c r="Q951" s="6">
        <f t="shared" si="354"/>
        <v>0</v>
      </c>
      <c r="R951" s="7">
        <f t="shared" si="355"/>
        <v>0</v>
      </c>
      <c r="S951" s="2">
        <f t="shared" si="341"/>
        <v>0</v>
      </c>
      <c r="T951" s="80">
        <f t="shared" si="342"/>
        <v>0</v>
      </c>
      <c r="U951" s="79">
        <f t="shared" si="343"/>
        <v>0</v>
      </c>
      <c r="V951" s="80">
        <f t="shared" si="344"/>
        <v>0</v>
      </c>
      <c r="W951" s="80">
        <f t="shared" si="345"/>
        <v>0</v>
      </c>
      <c r="X951">
        <f t="shared" si="356"/>
        <v>0</v>
      </c>
      <c r="Y951" s="35">
        <f t="shared" si="346"/>
        <v>0</v>
      </c>
      <c r="Z951" s="35">
        <f t="shared" si="357"/>
        <v>0</v>
      </c>
      <c r="AA951" s="42">
        <f t="shared" si="358"/>
        <v>0</v>
      </c>
      <c r="AB951" s="42">
        <f t="shared" si="359"/>
        <v>0</v>
      </c>
    </row>
    <row r="952" spans="2:28" x14ac:dyDescent="0.25">
      <c r="B952">
        <v>950</v>
      </c>
      <c r="C952" s="35">
        <f t="shared" si="353"/>
        <v>0</v>
      </c>
      <c r="D952" s="46">
        <f>IF(AB951&gt;0,ROUND(PMT(EvalSheet!$F$92/12,EvalSheet!$F$96*12,-C952),5),0)</f>
        <v>0</v>
      </c>
      <c r="E952" s="6">
        <f t="shared" si="347"/>
        <v>0</v>
      </c>
      <c r="F952" s="2">
        <f t="shared" si="336"/>
        <v>0</v>
      </c>
      <c r="G952" s="80">
        <f t="shared" si="337"/>
        <v>0</v>
      </c>
      <c r="H952" s="79">
        <f t="shared" si="338"/>
        <v>0</v>
      </c>
      <c r="I952" s="80">
        <f t="shared" si="339"/>
        <v>0</v>
      </c>
      <c r="J952" s="80">
        <f t="shared" si="340"/>
        <v>0</v>
      </c>
      <c r="K952" s="6">
        <f t="shared" si="348"/>
        <v>0</v>
      </c>
      <c r="L952" s="7">
        <v>0</v>
      </c>
      <c r="M952" s="7">
        <f t="shared" si="349"/>
        <v>0</v>
      </c>
      <c r="N952" s="7">
        <f t="shared" si="350"/>
        <v>0</v>
      </c>
      <c r="O952" s="7">
        <f t="shared" si="351"/>
        <v>0</v>
      </c>
      <c r="P952" s="7">
        <f t="shared" si="352"/>
        <v>0</v>
      </c>
      <c r="Q952" s="6">
        <f t="shared" si="354"/>
        <v>0</v>
      </c>
      <c r="R952" s="7">
        <f t="shared" si="355"/>
        <v>0</v>
      </c>
      <c r="S952" s="2">
        <f t="shared" si="341"/>
        <v>0</v>
      </c>
      <c r="T952" s="80">
        <f t="shared" si="342"/>
        <v>0</v>
      </c>
      <c r="U952" s="79">
        <f t="shared" si="343"/>
        <v>0</v>
      </c>
      <c r="V952" s="80">
        <f t="shared" si="344"/>
        <v>0</v>
      </c>
      <c r="W952" s="80">
        <f t="shared" si="345"/>
        <v>0</v>
      </c>
      <c r="X952">
        <f t="shared" si="356"/>
        <v>0</v>
      </c>
      <c r="Y952" s="35">
        <f t="shared" si="346"/>
        <v>0</v>
      </c>
      <c r="Z952" s="35">
        <f t="shared" si="357"/>
        <v>0</v>
      </c>
      <c r="AA952" s="42">
        <f t="shared" si="358"/>
        <v>0</v>
      </c>
      <c r="AB952" s="42">
        <f t="shared" si="359"/>
        <v>0</v>
      </c>
    </row>
    <row r="953" spans="2:28" x14ac:dyDescent="0.25">
      <c r="B953">
        <v>951</v>
      </c>
      <c r="C953" s="35">
        <f t="shared" si="353"/>
        <v>0</v>
      </c>
      <c r="D953" s="46">
        <f>IF(AB952&gt;0,ROUND(PMT(EvalSheet!$F$92/12,EvalSheet!$F$96*12,-C953),5),0)</f>
        <v>0</v>
      </c>
      <c r="E953" s="6">
        <f t="shared" si="347"/>
        <v>0</v>
      </c>
      <c r="F953" s="2">
        <f t="shared" si="336"/>
        <v>0</v>
      </c>
      <c r="G953" s="80">
        <f t="shared" si="337"/>
        <v>0</v>
      </c>
      <c r="H953" s="79">
        <f t="shared" si="338"/>
        <v>0</v>
      </c>
      <c r="I953" s="80">
        <f t="shared" si="339"/>
        <v>0</v>
      </c>
      <c r="J953" s="80">
        <f t="shared" si="340"/>
        <v>0</v>
      </c>
      <c r="K953" s="6">
        <f t="shared" si="348"/>
        <v>0</v>
      </c>
      <c r="L953" s="7">
        <v>0</v>
      </c>
      <c r="M953" s="7">
        <f t="shared" si="349"/>
        <v>0</v>
      </c>
      <c r="N953" s="7">
        <f t="shared" si="350"/>
        <v>0</v>
      </c>
      <c r="O953" s="7">
        <f t="shared" si="351"/>
        <v>0</v>
      </c>
      <c r="P953" s="7">
        <f t="shared" si="352"/>
        <v>0</v>
      </c>
      <c r="Q953" s="6">
        <f t="shared" si="354"/>
        <v>0</v>
      </c>
      <c r="R953" s="7">
        <f t="shared" si="355"/>
        <v>0</v>
      </c>
      <c r="S953" s="2">
        <f t="shared" si="341"/>
        <v>0</v>
      </c>
      <c r="T953" s="80">
        <f t="shared" si="342"/>
        <v>0</v>
      </c>
      <c r="U953" s="79">
        <f t="shared" si="343"/>
        <v>0</v>
      </c>
      <c r="V953" s="80">
        <f t="shared" si="344"/>
        <v>0</v>
      </c>
      <c r="W953" s="80">
        <f t="shared" si="345"/>
        <v>0</v>
      </c>
      <c r="X953">
        <f t="shared" si="356"/>
        <v>0</v>
      </c>
      <c r="Y953" s="35">
        <f t="shared" si="346"/>
        <v>0</v>
      </c>
      <c r="Z953" s="35">
        <f t="shared" si="357"/>
        <v>0</v>
      </c>
      <c r="AA953" s="42">
        <f t="shared" si="358"/>
        <v>0</v>
      </c>
      <c r="AB953" s="42">
        <f t="shared" si="359"/>
        <v>0</v>
      </c>
    </row>
    <row r="954" spans="2:28" x14ac:dyDescent="0.25">
      <c r="B954">
        <v>952</v>
      </c>
      <c r="C954" s="35">
        <f t="shared" si="353"/>
        <v>0</v>
      </c>
      <c r="D954" s="46">
        <f>IF(AB953&gt;0,ROUND(PMT(EvalSheet!$F$92/12,EvalSheet!$F$96*12,-C954),5),0)</f>
        <v>0</v>
      </c>
      <c r="E954" s="6">
        <f t="shared" si="347"/>
        <v>0</v>
      </c>
      <c r="F954" s="2">
        <f t="shared" si="336"/>
        <v>0</v>
      </c>
      <c r="G954" s="80">
        <f t="shared" si="337"/>
        <v>0</v>
      </c>
      <c r="H954" s="79">
        <f t="shared" si="338"/>
        <v>0</v>
      </c>
      <c r="I954" s="80">
        <f t="shared" si="339"/>
        <v>0</v>
      </c>
      <c r="J954" s="80">
        <f t="shared" si="340"/>
        <v>0</v>
      </c>
      <c r="K954" s="6">
        <f t="shared" si="348"/>
        <v>0</v>
      </c>
      <c r="L954" s="7">
        <v>0</v>
      </c>
      <c r="M954" s="7">
        <f t="shared" si="349"/>
        <v>0</v>
      </c>
      <c r="N954" s="7">
        <f t="shared" si="350"/>
        <v>0</v>
      </c>
      <c r="O954" s="7">
        <f t="shared" si="351"/>
        <v>0</v>
      </c>
      <c r="P954" s="7">
        <f t="shared" si="352"/>
        <v>0</v>
      </c>
      <c r="Q954" s="6">
        <f t="shared" si="354"/>
        <v>0</v>
      </c>
      <c r="R954" s="7">
        <f t="shared" si="355"/>
        <v>0</v>
      </c>
      <c r="S954" s="2">
        <f t="shared" si="341"/>
        <v>0</v>
      </c>
      <c r="T954" s="80">
        <f t="shared" si="342"/>
        <v>0</v>
      </c>
      <c r="U954" s="79">
        <f t="shared" si="343"/>
        <v>0</v>
      </c>
      <c r="V954" s="80">
        <f t="shared" si="344"/>
        <v>0</v>
      </c>
      <c r="W954" s="80">
        <f t="shared" si="345"/>
        <v>0</v>
      </c>
      <c r="X954">
        <f t="shared" si="356"/>
        <v>0</v>
      </c>
      <c r="Y954" s="35">
        <f t="shared" si="346"/>
        <v>0</v>
      </c>
      <c r="Z954" s="35">
        <f t="shared" si="357"/>
        <v>0</v>
      </c>
      <c r="AA954" s="42">
        <f t="shared" si="358"/>
        <v>0</v>
      </c>
      <c r="AB954" s="42">
        <f t="shared" si="359"/>
        <v>0</v>
      </c>
    </row>
    <row r="955" spans="2:28" x14ac:dyDescent="0.25">
      <c r="B955">
        <v>953</v>
      </c>
      <c r="C955" s="35">
        <f t="shared" si="353"/>
        <v>0</v>
      </c>
      <c r="D955" s="46">
        <f>IF(AB954&gt;0,ROUND(PMT(EvalSheet!$F$92/12,EvalSheet!$F$96*12,-C955),5),0)</f>
        <v>0</v>
      </c>
      <c r="E955" s="6">
        <f t="shared" si="347"/>
        <v>0</v>
      </c>
      <c r="F955" s="2">
        <f t="shared" si="336"/>
        <v>0</v>
      </c>
      <c r="G955" s="80">
        <f t="shared" si="337"/>
        <v>0</v>
      </c>
      <c r="H955" s="79">
        <f t="shared" si="338"/>
        <v>0</v>
      </c>
      <c r="I955" s="80">
        <f t="shared" si="339"/>
        <v>0</v>
      </c>
      <c r="J955" s="80">
        <f t="shared" si="340"/>
        <v>0</v>
      </c>
      <c r="K955" s="6">
        <f t="shared" si="348"/>
        <v>0</v>
      </c>
      <c r="L955" s="7">
        <v>0</v>
      </c>
      <c r="M955" s="7">
        <f t="shared" si="349"/>
        <v>0</v>
      </c>
      <c r="N955" s="7">
        <f t="shared" si="350"/>
        <v>0</v>
      </c>
      <c r="O955" s="7">
        <f t="shared" si="351"/>
        <v>0</v>
      </c>
      <c r="P955" s="7">
        <f t="shared" si="352"/>
        <v>0</v>
      </c>
      <c r="Q955" s="6">
        <f t="shared" si="354"/>
        <v>0</v>
      </c>
      <c r="R955" s="7">
        <f t="shared" si="355"/>
        <v>0</v>
      </c>
      <c r="S955" s="2">
        <f t="shared" si="341"/>
        <v>0</v>
      </c>
      <c r="T955" s="80">
        <f t="shared" si="342"/>
        <v>0</v>
      </c>
      <c r="U955" s="79">
        <f t="shared" si="343"/>
        <v>0</v>
      </c>
      <c r="V955" s="80">
        <f t="shared" si="344"/>
        <v>0</v>
      </c>
      <c r="W955" s="80">
        <f t="shared" si="345"/>
        <v>0</v>
      </c>
      <c r="X955">
        <f t="shared" si="356"/>
        <v>0</v>
      </c>
      <c r="Y955" s="35">
        <f t="shared" si="346"/>
        <v>0</v>
      </c>
      <c r="Z955" s="35">
        <f t="shared" si="357"/>
        <v>0</v>
      </c>
      <c r="AA955" s="42">
        <f t="shared" si="358"/>
        <v>0</v>
      </c>
      <c r="AB955" s="42">
        <f t="shared" si="359"/>
        <v>0</v>
      </c>
    </row>
    <row r="956" spans="2:28" x14ac:dyDescent="0.25">
      <c r="B956">
        <v>954</v>
      </c>
      <c r="C956" s="35">
        <f t="shared" si="353"/>
        <v>0</v>
      </c>
      <c r="D956" s="46">
        <f>IF(AB955&gt;0,ROUND(PMT(EvalSheet!$F$92/12,EvalSheet!$F$96*12,-C956),5),0)</f>
        <v>0</v>
      </c>
      <c r="E956" s="6">
        <f t="shared" si="347"/>
        <v>0</v>
      </c>
      <c r="F956" s="2">
        <f t="shared" si="336"/>
        <v>0</v>
      </c>
      <c r="G956" s="80">
        <f t="shared" si="337"/>
        <v>0</v>
      </c>
      <c r="H956" s="79">
        <f t="shared" si="338"/>
        <v>0</v>
      </c>
      <c r="I956" s="80">
        <f t="shared" si="339"/>
        <v>0</v>
      </c>
      <c r="J956" s="80">
        <f t="shared" si="340"/>
        <v>0</v>
      </c>
      <c r="K956" s="6">
        <f t="shared" si="348"/>
        <v>0</v>
      </c>
      <c r="L956" s="7">
        <v>0</v>
      </c>
      <c r="M956" s="7">
        <f t="shared" si="349"/>
        <v>0</v>
      </c>
      <c r="N956" s="7">
        <f t="shared" si="350"/>
        <v>0</v>
      </c>
      <c r="O956" s="7">
        <f t="shared" si="351"/>
        <v>0</v>
      </c>
      <c r="P956" s="7">
        <f t="shared" si="352"/>
        <v>0</v>
      </c>
      <c r="Q956" s="6">
        <f t="shared" si="354"/>
        <v>0</v>
      </c>
      <c r="R956" s="7">
        <f t="shared" si="355"/>
        <v>0</v>
      </c>
      <c r="S956" s="2">
        <f t="shared" si="341"/>
        <v>0</v>
      </c>
      <c r="T956" s="80">
        <f t="shared" si="342"/>
        <v>0</v>
      </c>
      <c r="U956" s="79">
        <f t="shared" si="343"/>
        <v>0</v>
      </c>
      <c r="V956" s="80">
        <f t="shared" si="344"/>
        <v>0</v>
      </c>
      <c r="W956" s="80">
        <f t="shared" si="345"/>
        <v>0</v>
      </c>
      <c r="X956">
        <f t="shared" si="356"/>
        <v>0</v>
      </c>
      <c r="Y956" s="35">
        <f t="shared" si="346"/>
        <v>0</v>
      </c>
      <c r="Z956" s="35">
        <f t="shared" si="357"/>
        <v>0</v>
      </c>
      <c r="AA956" s="42">
        <f t="shared" si="358"/>
        <v>0</v>
      </c>
      <c r="AB956" s="42">
        <f t="shared" si="359"/>
        <v>0</v>
      </c>
    </row>
    <row r="957" spans="2:28" x14ac:dyDescent="0.25">
      <c r="B957">
        <v>955</v>
      </c>
      <c r="C957" s="35">
        <f t="shared" si="353"/>
        <v>0</v>
      </c>
      <c r="D957" s="46">
        <f>IF(AB956&gt;0,ROUND(PMT(EvalSheet!$F$92/12,EvalSheet!$F$96*12,-C957),5),0)</f>
        <v>0</v>
      </c>
      <c r="E957" s="6">
        <f t="shared" si="347"/>
        <v>0</v>
      </c>
      <c r="F957" s="2">
        <f t="shared" si="336"/>
        <v>0</v>
      </c>
      <c r="G957" s="80">
        <f t="shared" si="337"/>
        <v>0</v>
      </c>
      <c r="H957" s="79">
        <f t="shared" si="338"/>
        <v>0</v>
      </c>
      <c r="I957" s="80">
        <f t="shared" si="339"/>
        <v>0</v>
      </c>
      <c r="J957" s="80">
        <f t="shared" si="340"/>
        <v>0</v>
      </c>
      <c r="K957" s="6">
        <f t="shared" si="348"/>
        <v>0</v>
      </c>
      <c r="L957" s="7">
        <v>0</v>
      </c>
      <c r="M957" s="7">
        <f t="shared" si="349"/>
        <v>0</v>
      </c>
      <c r="N957" s="7">
        <f t="shared" si="350"/>
        <v>0</v>
      </c>
      <c r="O957" s="7">
        <f t="shared" si="351"/>
        <v>0</v>
      </c>
      <c r="P957" s="7">
        <f t="shared" si="352"/>
        <v>0</v>
      </c>
      <c r="Q957" s="6">
        <f t="shared" si="354"/>
        <v>0</v>
      </c>
      <c r="R957" s="7">
        <f t="shared" si="355"/>
        <v>0</v>
      </c>
      <c r="S957" s="2">
        <f t="shared" si="341"/>
        <v>0</v>
      </c>
      <c r="T957" s="80">
        <f t="shared" si="342"/>
        <v>0</v>
      </c>
      <c r="U957" s="79">
        <f t="shared" si="343"/>
        <v>0</v>
      </c>
      <c r="V957" s="80">
        <f t="shared" si="344"/>
        <v>0</v>
      </c>
      <c r="W957" s="80">
        <f t="shared" si="345"/>
        <v>0</v>
      </c>
      <c r="X957">
        <f t="shared" si="356"/>
        <v>0</v>
      </c>
      <c r="Y957" s="35">
        <f t="shared" si="346"/>
        <v>0</v>
      </c>
      <c r="Z957" s="35">
        <f t="shared" si="357"/>
        <v>0</v>
      </c>
      <c r="AA957" s="42">
        <f t="shared" si="358"/>
        <v>0</v>
      </c>
      <c r="AB957" s="42">
        <f t="shared" si="359"/>
        <v>0</v>
      </c>
    </row>
    <row r="958" spans="2:28" x14ac:dyDescent="0.25">
      <c r="B958">
        <v>956</v>
      </c>
      <c r="C958" s="35">
        <f t="shared" si="353"/>
        <v>0</v>
      </c>
      <c r="D958" s="46">
        <f>IF(AB957&gt;0,ROUND(PMT(EvalSheet!$F$92/12,EvalSheet!$F$96*12,-C958),5),0)</f>
        <v>0</v>
      </c>
      <c r="E958" s="6">
        <f t="shared" si="347"/>
        <v>0</v>
      </c>
      <c r="F958" s="2">
        <f t="shared" si="336"/>
        <v>0</v>
      </c>
      <c r="G958" s="80">
        <f t="shared" si="337"/>
        <v>0</v>
      </c>
      <c r="H958" s="79">
        <f t="shared" si="338"/>
        <v>0</v>
      </c>
      <c r="I958" s="80">
        <f t="shared" si="339"/>
        <v>0</v>
      </c>
      <c r="J958" s="80">
        <f t="shared" si="340"/>
        <v>0</v>
      </c>
      <c r="K958" s="6">
        <f t="shared" si="348"/>
        <v>0</v>
      </c>
      <c r="L958" s="7">
        <v>0</v>
      </c>
      <c r="M958" s="7">
        <f t="shared" si="349"/>
        <v>0</v>
      </c>
      <c r="N958" s="7">
        <f t="shared" si="350"/>
        <v>0</v>
      </c>
      <c r="O958" s="7">
        <f t="shared" si="351"/>
        <v>0</v>
      </c>
      <c r="P958" s="7">
        <f t="shared" si="352"/>
        <v>0</v>
      </c>
      <c r="Q958" s="6">
        <f t="shared" si="354"/>
        <v>0</v>
      </c>
      <c r="R958" s="7">
        <f t="shared" si="355"/>
        <v>0</v>
      </c>
      <c r="S958" s="2">
        <f t="shared" si="341"/>
        <v>0</v>
      </c>
      <c r="T958" s="80">
        <f t="shared" si="342"/>
        <v>0</v>
      </c>
      <c r="U958" s="79">
        <f t="shared" si="343"/>
        <v>0</v>
      </c>
      <c r="V958" s="80">
        <f t="shared" si="344"/>
        <v>0</v>
      </c>
      <c r="W958" s="80">
        <f t="shared" si="345"/>
        <v>0</v>
      </c>
      <c r="X958">
        <f t="shared" si="356"/>
        <v>0</v>
      </c>
      <c r="Y958" s="35">
        <f t="shared" si="346"/>
        <v>0</v>
      </c>
      <c r="Z958" s="35">
        <f t="shared" si="357"/>
        <v>0</v>
      </c>
      <c r="AA958" s="42">
        <f t="shared" si="358"/>
        <v>0</v>
      </c>
      <c r="AB958" s="42">
        <f t="shared" si="359"/>
        <v>0</v>
      </c>
    </row>
    <row r="959" spans="2:28" x14ac:dyDescent="0.25">
      <c r="B959">
        <v>957</v>
      </c>
      <c r="C959" s="35">
        <f t="shared" si="353"/>
        <v>0</v>
      </c>
      <c r="D959" s="46">
        <f>IF(AB958&gt;0,ROUND(PMT(EvalSheet!$F$92/12,EvalSheet!$F$96*12,-C959),5),0)</f>
        <v>0</v>
      </c>
      <c r="E959" s="6">
        <f t="shared" si="347"/>
        <v>0</v>
      </c>
      <c r="F959" s="2">
        <f t="shared" si="336"/>
        <v>0</v>
      </c>
      <c r="G959" s="80">
        <f t="shared" si="337"/>
        <v>0</v>
      </c>
      <c r="H959" s="79">
        <f t="shared" si="338"/>
        <v>0</v>
      </c>
      <c r="I959" s="80">
        <f t="shared" si="339"/>
        <v>0</v>
      </c>
      <c r="J959" s="80">
        <f t="shared" si="340"/>
        <v>0</v>
      </c>
      <c r="K959" s="6">
        <f t="shared" si="348"/>
        <v>0</v>
      </c>
      <c r="L959" s="7">
        <v>0</v>
      </c>
      <c r="M959" s="7">
        <f t="shared" si="349"/>
        <v>0</v>
      </c>
      <c r="N959" s="7">
        <f t="shared" si="350"/>
        <v>0</v>
      </c>
      <c r="O959" s="7">
        <f t="shared" si="351"/>
        <v>0</v>
      </c>
      <c r="P959" s="7">
        <f t="shared" si="352"/>
        <v>0</v>
      </c>
      <c r="Q959" s="6">
        <f t="shared" si="354"/>
        <v>0</v>
      </c>
      <c r="R959" s="7">
        <f t="shared" si="355"/>
        <v>0</v>
      </c>
      <c r="S959" s="2">
        <f t="shared" si="341"/>
        <v>0</v>
      </c>
      <c r="T959" s="80">
        <f t="shared" si="342"/>
        <v>0</v>
      </c>
      <c r="U959" s="79">
        <f t="shared" si="343"/>
        <v>0</v>
      </c>
      <c r="V959" s="80">
        <f t="shared" si="344"/>
        <v>0</v>
      </c>
      <c r="W959" s="80">
        <f t="shared" si="345"/>
        <v>0</v>
      </c>
      <c r="X959">
        <f t="shared" si="356"/>
        <v>0</v>
      </c>
      <c r="Y959" s="35">
        <f t="shared" si="346"/>
        <v>0</v>
      </c>
      <c r="Z959" s="35">
        <f t="shared" si="357"/>
        <v>0</v>
      </c>
      <c r="AA959" s="42">
        <f t="shared" si="358"/>
        <v>0</v>
      </c>
      <c r="AB959" s="42">
        <f t="shared" si="359"/>
        <v>0</v>
      </c>
    </row>
    <row r="960" spans="2:28" x14ac:dyDescent="0.25">
      <c r="B960">
        <v>958</v>
      </c>
      <c r="C960" s="35">
        <f t="shared" si="353"/>
        <v>0</v>
      </c>
      <c r="D960" s="46">
        <f>IF(AB959&gt;0,ROUND(PMT(EvalSheet!$F$92/12,EvalSheet!$F$96*12,-C960),5),0)</f>
        <v>0</v>
      </c>
      <c r="E960" s="6">
        <f t="shared" si="347"/>
        <v>0</v>
      </c>
      <c r="F960" s="2">
        <f t="shared" si="336"/>
        <v>0</v>
      </c>
      <c r="G960" s="80">
        <f t="shared" si="337"/>
        <v>0</v>
      </c>
      <c r="H960" s="79">
        <f t="shared" si="338"/>
        <v>0</v>
      </c>
      <c r="I960" s="80">
        <f t="shared" si="339"/>
        <v>0</v>
      </c>
      <c r="J960" s="80">
        <f t="shared" si="340"/>
        <v>0</v>
      </c>
      <c r="K960" s="6">
        <f t="shared" si="348"/>
        <v>0</v>
      </c>
      <c r="L960" s="7">
        <v>0</v>
      </c>
      <c r="M960" s="7">
        <f t="shared" si="349"/>
        <v>0</v>
      </c>
      <c r="N960" s="7">
        <f t="shared" si="350"/>
        <v>0</v>
      </c>
      <c r="O960" s="7">
        <f t="shared" si="351"/>
        <v>0</v>
      </c>
      <c r="P960" s="7">
        <f t="shared" si="352"/>
        <v>0</v>
      </c>
      <c r="Q960" s="6">
        <f t="shared" si="354"/>
        <v>0</v>
      </c>
      <c r="R960" s="7">
        <f t="shared" si="355"/>
        <v>0</v>
      </c>
      <c r="S960" s="2">
        <f t="shared" si="341"/>
        <v>0</v>
      </c>
      <c r="T960" s="80">
        <f t="shared" si="342"/>
        <v>0</v>
      </c>
      <c r="U960" s="79">
        <f t="shared" si="343"/>
        <v>0</v>
      </c>
      <c r="V960" s="80">
        <f t="shared" si="344"/>
        <v>0</v>
      </c>
      <c r="W960" s="80">
        <f t="shared" si="345"/>
        <v>0</v>
      </c>
      <c r="X960">
        <f t="shared" si="356"/>
        <v>0</v>
      </c>
      <c r="Y960" s="35">
        <f t="shared" si="346"/>
        <v>0</v>
      </c>
      <c r="Z960" s="35">
        <f t="shared" si="357"/>
        <v>0</v>
      </c>
      <c r="AA960" s="42">
        <f t="shared" si="358"/>
        <v>0</v>
      </c>
      <c r="AB960" s="42">
        <f t="shared" si="359"/>
        <v>0</v>
      </c>
    </row>
    <row r="961" spans="2:28" x14ac:dyDescent="0.25">
      <c r="B961">
        <v>959</v>
      </c>
      <c r="C961" s="35">
        <f t="shared" si="353"/>
        <v>0</v>
      </c>
      <c r="D961" s="46">
        <f>IF(AB960&gt;0,ROUND(PMT(EvalSheet!$F$92/12,EvalSheet!$F$96*12,-C961),5),0)</f>
        <v>0</v>
      </c>
      <c r="E961" s="6">
        <f t="shared" si="347"/>
        <v>0</v>
      </c>
      <c r="F961" s="2">
        <f t="shared" si="336"/>
        <v>0</v>
      </c>
      <c r="G961" s="80">
        <f t="shared" si="337"/>
        <v>0</v>
      </c>
      <c r="H961" s="79">
        <f t="shared" si="338"/>
        <v>0</v>
      </c>
      <c r="I961" s="80">
        <f t="shared" si="339"/>
        <v>0</v>
      </c>
      <c r="J961" s="80">
        <f t="shared" si="340"/>
        <v>0</v>
      </c>
      <c r="K961" s="6">
        <f t="shared" si="348"/>
        <v>0</v>
      </c>
      <c r="L961" s="7">
        <v>0</v>
      </c>
      <c r="M961" s="7">
        <f t="shared" si="349"/>
        <v>0</v>
      </c>
      <c r="N961" s="7">
        <f t="shared" si="350"/>
        <v>0</v>
      </c>
      <c r="O961" s="7">
        <f t="shared" si="351"/>
        <v>0</v>
      </c>
      <c r="P961" s="7">
        <f t="shared" si="352"/>
        <v>0</v>
      </c>
      <c r="Q961" s="6">
        <f t="shared" si="354"/>
        <v>0</v>
      </c>
      <c r="R961" s="7">
        <f t="shared" si="355"/>
        <v>0</v>
      </c>
      <c r="S961" s="2">
        <f t="shared" si="341"/>
        <v>0</v>
      </c>
      <c r="T961" s="80">
        <f t="shared" si="342"/>
        <v>0</v>
      </c>
      <c r="U961" s="79">
        <f t="shared" si="343"/>
        <v>0</v>
      </c>
      <c r="V961" s="80">
        <f t="shared" si="344"/>
        <v>0</v>
      </c>
      <c r="W961" s="80">
        <f t="shared" si="345"/>
        <v>0</v>
      </c>
      <c r="X961">
        <f t="shared" si="356"/>
        <v>0</v>
      </c>
      <c r="Y961" s="35">
        <f t="shared" si="346"/>
        <v>0</v>
      </c>
      <c r="Z961" s="35">
        <f t="shared" si="357"/>
        <v>0</v>
      </c>
      <c r="AA961" s="42">
        <f t="shared" si="358"/>
        <v>0</v>
      </c>
      <c r="AB961" s="42">
        <f t="shared" si="359"/>
        <v>0</v>
      </c>
    </row>
    <row r="962" spans="2:28" x14ac:dyDescent="0.25">
      <c r="B962">
        <v>960</v>
      </c>
      <c r="C962" s="35">
        <f t="shared" si="353"/>
        <v>0</v>
      </c>
      <c r="D962" s="46">
        <f>IF(AB961&gt;0,ROUND(PMT(EvalSheet!$F$92/12,EvalSheet!$F$96*12,-C962),5),0)</f>
        <v>0</v>
      </c>
      <c r="E962" s="6">
        <f t="shared" si="347"/>
        <v>0</v>
      </c>
      <c r="F962" s="2">
        <f t="shared" si="336"/>
        <v>0</v>
      </c>
      <c r="G962" s="80">
        <f t="shared" si="337"/>
        <v>0</v>
      </c>
      <c r="H962" s="79">
        <f t="shared" si="338"/>
        <v>0</v>
      </c>
      <c r="I962" s="80">
        <f t="shared" si="339"/>
        <v>0</v>
      </c>
      <c r="J962" s="80">
        <f t="shared" si="340"/>
        <v>0</v>
      </c>
      <c r="K962" s="6">
        <f t="shared" si="348"/>
        <v>0</v>
      </c>
      <c r="L962" s="7">
        <v>0</v>
      </c>
      <c r="M962" s="7">
        <f t="shared" si="349"/>
        <v>0</v>
      </c>
      <c r="N962" s="7">
        <f t="shared" si="350"/>
        <v>0</v>
      </c>
      <c r="O962" s="7">
        <f t="shared" si="351"/>
        <v>0</v>
      </c>
      <c r="P962" s="7">
        <f t="shared" si="352"/>
        <v>0</v>
      </c>
      <c r="Q962" s="6">
        <f t="shared" si="354"/>
        <v>0</v>
      </c>
      <c r="R962" s="7">
        <f t="shared" si="355"/>
        <v>0</v>
      </c>
      <c r="S962" s="2">
        <f t="shared" si="341"/>
        <v>0</v>
      </c>
      <c r="T962" s="80">
        <f t="shared" si="342"/>
        <v>0</v>
      </c>
      <c r="U962" s="79">
        <f t="shared" si="343"/>
        <v>0</v>
      </c>
      <c r="V962" s="80">
        <f t="shared" si="344"/>
        <v>0</v>
      </c>
      <c r="W962" s="80">
        <f t="shared" si="345"/>
        <v>0</v>
      </c>
      <c r="X962">
        <f t="shared" si="356"/>
        <v>0</v>
      </c>
      <c r="Y962" s="35">
        <f t="shared" si="346"/>
        <v>0</v>
      </c>
      <c r="Z962" s="35">
        <f t="shared" si="357"/>
        <v>0</v>
      </c>
      <c r="AA962" s="42">
        <f t="shared" si="358"/>
        <v>0</v>
      </c>
      <c r="AB962" s="42">
        <f t="shared" si="359"/>
        <v>0</v>
      </c>
    </row>
    <row r="963" spans="2:28" x14ac:dyDescent="0.25">
      <c r="B963">
        <v>961</v>
      </c>
      <c r="C963" s="35">
        <f t="shared" si="353"/>
        <v>0</v>
      </c>
      <c r="D963" s="46">
        <f>IF(AB962&gt;0,ROUND(PMT(EvalSheet!$F$92/12,EvalSheet!$F$96*12,-C963),5),0)</f>
        <v>0</v>
      </c>
      <c r="E963" s="6">
        <f t="shared" si="347"/>
        <v>0</v>
      </c>
      <c r="F963" s="2">
        <f t="shared" ref="F963:F1006" si="360">INT(E963)</f>
        <v>0</v>
      </c>
      <c r="G963" s="80">
        <f t="shared" ref="G963:G1006" si="361">INT((E963-F963)*10)/10</f>
        <v>0</v>
      </c>
      <c r="H963" s="79">
        <f t="shared" ref="H963:H1006" si="362">E963-F963-G963</f>
        <v>0</v>
      </c>
      <c r="I963" s="80">
        <f t="shared" ref="I963:I1006" si="363">IF(OR(H963=0.05,H963=0),H963,IF(AND(H963&gt;0.051,H963&lt;0.1),0.1,IF(AND(H963&gt;0.001,H963&lt;0.05),0.05,H963)))</f>
        <v>0</v>
      </c>
      <c r="J963" s="80">
        <f t="shared" ref="J963:J1006" si="364">F963+G963+I963</f>
        <v>0</v>
      </c>
      <c r="K963" s="6">
        <f t="shared" si="348"/>
        <v>0</v>
      </c>
      <c r="L963" s="7">
        <v>0</v>
      </c>
      <c r="M963" s="7">
        <f t="shared" si="349"/>
        <v>0</v>
      </c>
      <c r="N963" s="7">
        <f t="shared" si="350"/>
        <v>0</v>
      </c>
      <c r="O963" s="7">
        <f t="shared" si="351"/>
        <v>0</v>
      </c>
      <c r="P963" s="7">
        <f t="shared" si="352"/>
        <v>0</v>
      </c>
      <c r="Q963" s="6">
        <f t="shared" si="354"/>
        <v>0</v>
      </c>
      <c r="R963" s="7">
        <f t="shared" si="355"/>
        <v>0</v>
      </c>
      <c r="S963" s="2">
        <f t="shared" ref="S963:S1006" si="365">INT(R963)</f>
        <v>0</v>
      </c>
      <c r="T963" s="80">
        <f t="shared" ref="T963:T1006" si="366">INT((R963-S963)*10)/10</f>
        <v>0</v>
      </c>
      <c r="U963" s="79">
        <f t="shared" ref="U963:U1006" si="367">R963-S963-T963</f>
        <v>0</v>
      </c>
      <c r="V963" s="80">
        <f t="shared" ref="V963:V1006" si="368">IF(OR(U963=0.05,U963=0),U963,IF(AND(U963&gt;0.051,U963&lt;0.1),0.1,IF(AND(U963&gt;0.001,U963&lt;0.05),0.05,U963)))</f>
        <v>0</v>
      </c>
      <c r="W963" s="80">
        <f t="shared" ref="W963:W1006" si="369">S963+T963+V963</f>
        <v>0</v>
      </c>
      <c r="X963">
        <f t="shared" si="356"/>
        <v>0</v>
      </c>
      <c r="Y963" s="35">
        <f t="shared" si="346"/>
        <v>0</v>
      </c>
      <c r="Z963" s="35">
        <f t="shared" si="357"/>
        <v>0</v>
      </c>
      <c r="AA963" s="42">
        <f t="shared" si="358"/>
        <v>0</v>
      </c>
      <c r="AB963" s="42">
        <f t="shared" si="359"/>
        <v>0</v>
      </c>
    </row>
    <row r="964" spans="2:28" x14ac:dyDescent="0.25">
      <c r="B964">
        <v>962</v>
      </c>
      <c r="C964" s="35">
        <f t="shared" si="353"/>
        <v>0</v>
      </c>
      <c r="D964" s="46">
        <f>IF(AB963&gt;0,ROUND(PMT(EvalSheet!$F$92/12,EvalSheet!$F$96*12,-C964),5),0)</f>
        <v>0</v>
      </c>
      <c r="E964" s="6">
        <f t="shared" si="347"/>
        <v>0</v>
      </c>
      <c r="F964" s="2">
        <f t="shared" si="360"/>
        <v>0</v>
      </c>
      <c r="G964" s="80">
        <f t="shared" si="361"/>
        <v>0</v>
      </c>
      <c r="H964" s="79">
        <f t="shared" si="362"/>
        <v>0</v>
      </c>
      <c r="I964" s="80">
        <f t="shared" si="363"/>
        <v>0</v>
      </c>
      <c r="J964" s="80">
        <f t="shared" si="364"/>
        <v>0</v>
      </c>
      <c r="K964" s="6">
        <f t="shared" si="348"/>
        <v>0</v>
      </c>
      <c r="L964" s="7">
        <v>0</v>
      </c>
      <c r="M964" s="7">
        <f t="shared" si="349"/>
        <v>0</v>
      </c>
      <c r="N964" s="7">
        <f t="shared" si="350"/>
        <v>0</v>
      </c>
      <c r="O964" s="7">
        <f t="shared" si="351"/>
        <v>0</v>
      </c>
      <c r="P964" s="7">
        <f t="shared" si="352"/>
        <v>0</v>
      </c>
      <c r="Q964" s="6">
        <f t="shared" si="354"/>
        <v>0</v>
      </c>
      <c r="R964" s="7">
        <f t="shared" si="355"/>
        <v>0</v>
      </c>
      <c r="S964" s="2">
        <f t="shared" si="365"/>
        <v>0</v>
      </c>
      <c r="T964" s="80">
        <f t="shared" si="366"/>
        <v>0</v>
      </c>
      <c r="U964" s="79">
        <f t="shared" si="367"/>
        <v>0</v>
      </c>
      <c r="V964" s="80">
        <f t="shared" si="368"/>
        <v>0</v>
      </c>
      <c r="W964" s="80">
        <f t="shared" si="369"/>
        <v>0</v>
      </c>
      <c r="X964">
        <f t="shared" si="356"/>
        <v>0</v>
      </c>
      <c r="Y964" s="35">
        <f t="shared" ref="Y964:Y1010" si="370">ROUND(D964+J964+W964+X964,2)</f>
        <v>0</v>
      </c>
      <c r="Z964" s="35">
        <f t="shared" si="357"/>
        <v>0</v>
      </c>
      <c r="AA964" s="42">
        <f t="shared" si="358"/>
        <v>0</v>
      </c>
      <c r="AB964" s="42">
        <f t="shared" si="359"/>
        <v>0</v>
      </c>
    </row>
    <row r="965" spans="2:28" x14ac:dyDescent="0.25">
      <c r="B965">
        <v>963</v>
      </c>
      <c r="C965" s="35">
        <f t="shared" si="353"/>
        <v>0</v>
      </c>
      <c r="D965" s="46">
        <f>IF(AB964&gt;0,ROUND(PMT(EvalSheet!$F$92/12,EvalSheet!$F$96*12,-C965),5),0)</f>
        <v>0</v>
      </c>
      <c r="E965" s="6">
        <f t="shared" ref="E965:E1010" si="371">IF(AB964&gt;0,ROUND(C965*$E$1/1000,2),0)</f>
        <v>0</v>
      </c>
      <c r="F965" s="2">
        <f t="shared" si="360"/>
        <v>0</v>
      </c>
      <c r="G965" s="80">
        <f t="shared" si="361"/>
        <v>0</v>
      </c>
      <c r="H965" s="79">
        <f t="shared" si="362"/>
        <v>0</v>
      </c>
      <c r="I965" s="80">
        <f t="shared" si="363"/>
        <v>0</v>
      </c>
      <c r="J965" s="80">
        <f t="shared" si="364"/>
        <v>0</v>
      </c>
      <c r="K965" s="6">
        <f t="shared" ref="K965:K1010" si="372">IF(AB964&gt;0,ROUND($D$1*$K$1,2),0)</f>
        <v>0</v>
      </c>
      <c r="L965" s="7">
        <v>0</v>
      </c>
      <c r="M965" s="7">
        <f t="shared" ref="M965:M1010" si="373">IF(AB964&gt;0,ROUND($D$1*$M$1,0),0)</f>
        <v>0</v>
      </c>
      <c r="N965" s="7">
        <f t="shared" ref="N965:N1010" si="374">IF(AB964&gt;0,ROUND($D$1*$N$1,2),0)</f>
        <v>0</v>
      </c>
      <c r="O965" s="7">
        <f t="shared" ref="O965:O1010" si="375">IF(AB964&gt;0,ROUND($D$1*$O$1,2),0)</f>
        <v>0</v>
      </c>
      <c r="P965" s="7">
        <f t="shared" ref="P965:P1010" si="376">IF(AB964&gt;0,ROUND($D$1*$P$1,2),0)</f>
        <v>0</v>
      </c>
      <c r="Q965" s="6">
        <f t="shared" si="354"/>
        <v>0</v>
      </c>
      <c r="R965" s="7">
        <f t="shared" si="355"/>
        <v>0</v>
      </c>
      <c r="S965" s="2">
        <f t="shared" si="365"/>
        <v>0</v>
      </c>
      <c r="T965" s="80">
        <f t="shared" si="366"/>
        <v>0</v>
      </c>
      <c r="U965" s="79">
        <f t="shared" si="367"/>
        <v>0</v>
      </c>
      <c r="V965" s="80">
        <f t="shared" si="368"/>
        <v>0</v>
      </c>
      <c r="W965" s="80">
        <f t="shared" si="369"/>
        <v>0</v>
      </c>
      <c r="X965">
        <f t="shared" si="356"/>
        <v>0</v>
      </c>
      <c r="Y965" s="35">
        <f t="shared" si="370"/>
        <v>0</v>
      </c>
      <c r="Z965" s="35">
        <f t="shared" si="357"/>
        <v>0</v>
      </c>
      <c r="AA965" s="42">
        <f t="shared" si="358"/>
        <v>0</v>
      </c>
      <c r="AB965" s="42">
        <f t="shared" si="359"/>
        <v>0</v>
      </c>
    </row>
    <row r="966" spans="2:28" x14ac:dyDescent="0.25">
      <c r="B966">
        <v>964</v>
      </c>
      <c r="C966" s="35">
        <f t="shared" si="353"/>
        <v>0</v>
      </c>
      <c r="D966" s="46">
        <f>IF(AB965&gt;0,ROUND(PMT(EvalSheet!$F$92/12,EvalSheet!$F$96*12,-C966),5),0)</f>
        <v>0</v>
      </c>
      <c r="E966" s="6">
        <f t="shared" si="371"/>
        <v>0</v>
      </c>
      <c r="F966" s="2">
        <f t="shared" si="360"/>
        <v>0</v>
      </c>
      <c r="G966" s="80">
        <f t="shared" si="361"/>
        <v>0</v>
      </c>
      <c r="H966" s="79">
        <f t="shared" si="362"/>
        <v>0</v>
      </c>
      <c r="I966" s="80">
        <f t="shared" si="363"/>
        <v>0</v>
      </c>
      <c r="J966" s="80">
        <f t="shared" si="364"/>
        <v>0</v>
      </c>
      <c r="K966" s="6">
        <f t="shared" si="372"/>
        <v>0</v>
      </c>
      <c r="L966" s="7">
        <v>0</v>
      </c>
      <c r="M966" s="7">
        <f t="shared" si="373"/>
        <v>0</v>
      </c>
      <c r="N966" s="7">
        <f t="shared" si="374"/>
        <v>0</v>
      </c>
      <c r="O966" s="7">
        <f t="shared" si="375"/>
        <v>0</v>
      </c>
      <c r="P966" s="7">
        <f t="shared" si="376"/>
        <v>0</v>
      </c>
      <c r="Q966" s="6">
        <f t="shared" si="354"/>
        <v>0</v>
      </c>
      <c r="R966" s="7">
        <f t="shared" si="355"/>
        <v>0</v>
      </c>
      <c r="S966" s="2">
        <f t="shared" si="365"/>
        <v>0</v>
      </c>
      <c r="T966" s="80">
        <f t="shared" si="366"/>
        <v>0</v>
      </c>
      <c r="U966" s="79">
        <f t="shared" si="367"/>
        <v>0</v>
      </c>
      <c r="V966" s="80">
        <f t="shared" si="368"/>
        <v>0</v>
      </c>
      <c r="W966" s="80">
        <f t="shared" si="369"/>
        <v>0</v>
      </c>
      <c r="X966">
        <f t="shared" si="356"/>
        <v>0</v>
      </c>
      <c r="Y966" s="35">
        <f t="shared" si="370"/>
        <v>0</v>
      </c>
      <c r="Z966" s="35">
        <f t="shared" si="357"/>
        <v>0</v>
      </c>
      <c r="AA966" s="42">
        <f t="shared" si="358"/>
        <v>0</v>
      </c>
      <c r="AB966" s="42">
        <f t="shared" si="359"/>
        <v>0</v>
      </c>
    </row>
    <row r="967" spans="2:28" x14ac:dyDescent="0.25">
      <c r="B967">
        <v>965</v>
      </c>
      <c r="C967" s="35">
        <f t="shared" ref="C967:C1008" si="377">IF(AB966&gt;0,C966-1000,C966)</f>
        <v>0</v>
      </c>
      <c r="D967" s="46">
        <f>IF(AB966&gt;0,ROUND(PMT(EvalSheet!$F$92/12,EvalSheet!$F$96*12,-C967),5),0)</f>
        <v>0</v>
      </c>
      <c r="E967" s="6">
        <f t="shared" si="371"/>
        <v>0</v>
      </c>
      <c r="F967" s="2">
        <f t="shared" si="360"/>
        <v>0</v>
      </c>
      <c r="G967" s="80">
        <f t="shared" si="361"/>
        <v>0</v>
      </c>
      <c r="H967" s="79">
        <f t="shared" si="362"/>
        <v>0</v>
      </c>
      <c r="I967" s="80">
        <f t="shared" si="363"/>
        <v>0</v>
      </c>
      <c r="J967" s="80">
        <f t="shared" si="364"/>
        <v>0</v>
      </c>
      <c r="K967" s="6">
        <f t="shared" si="372"/>
        <v>0</v>
      </c>
      <c r="L967" s="7">
        <v>0</v>
      </c>
      <c r="M967" s="7">
        <f t="shared" si="373"/>
        <v>0</v>
      </c>
      <c r="N967" s="7">
        <f t="shared" si="374"/>
        <v>0</v>
      </c>
      <c r="O967" s="7">
        <f t="shared" si="375"/>
        <v>0</v>
      </c>
      <c r="P967" s="7">
        <f t="shared" si="376"/>
        <v>0</v>
      </c>
      <c r="Q967" s="6">
        <f t="shared" ref="Q967:Q1008" si="378">IF(AB966&gt;0,K967+SUM(M967:P967),0)</f>
        <v>0</v>
      </c>
      <c r="R967" s="7">
        <f t="shared" ref="R967:R1008" si="379">IF(AB966&gt;0,ROUND(Q967/12,2),0)</f>
        <v>0</v>
      </c>
      <c r="S967" s="2">
        <f t="shared" si="365"/>
        <v>0</v>
      </c>
      <c r="T967" s="80">
        <f t="shared" si="366"/>
        <v>0</v>
      </c>
      <c r="U967" s="79">
        <f t="shared" si="367"/>
        <v>0</v>
      </c>
      <c r="V967" s="80">
        <f t="shared" si="368"/>
        <v>0</v>
      </c>
      <c r="W967" s="80">
        <f t="shared" si="369"/>
        <v>0</v>
      </c>
      <c r="X967">
        <f t="shared" ref="X967:X1008" si="380">IF(AB966&gt;0,X966,0)</f>
        <v>0</v>
      </c>
      <c r="Y967" s="35">
        <f t="shared" si="370"/>
        <v>0</v>
      </c>
      <c r="Z967" s="35">
        <f t="shared" ref="Z967:Z1008" si="381">IF(AND(Y967&gt;0,Y968=0),Y967,0)</f>
        <v>0</v>
      </c>
      <c r="AA967" s="42">
        <f t="shared" ref="AA967:AA1008" si="382">IF(AB966&gt;0,AA966,0)</f>
        <v>0</v>
      </c>
      <c r="AB967" s="42">
        <f t="shared" ref="AB967:AB1008" si="383">IF(ROUND(Y967-AA967,2)&gt;0,ROUND(Y967-AA967,2),0)</f>
        <v>0</v>
      </c>
    </row>
    <row r="968" spans="2:28" x14ac:dyDescent="0.25">
      <c r="B968">
        <v>966</v>
      </c>
      <c r="C968" s="35">
        <f t="shared" si="377"/>
        <v>0</v>
      </c>
      <c r="D968" s="46">
        <f>IF(AB967&gt;0,ROUND(PMT(EvalSheet!$F$92/12,EvalSheet!$F$96*12,-C968),5),0)</f>
        <v>0</v>
      </c>
      <c r="E968" s="6">
        <f t="shared" si="371"/>
        <v>0</v>
      </c>
      <c r="F968" s="2">
        <f t="shared" si="360"/>
        <v>0</v>
      </c>
      <c r="G968" s="80">
        <f t="shared" si="361"/>
        <v>0</v>
      </c>
      <c r="H968" s="79">
        <f t="shared" si="362"/>
        <v>0</v>
      </c>
      <c r="I968" s="80">
        <f t="shared" si="363"/>
        <v>0</v>
      </c>
      <c r="J968" s="80">
        <f t="shared" si="364"/>
        <v>0</v>
      </c>
      <c r="K968" s="6">
        <f t="shared" si="372"/>
        <v>0</v>
      </c>
      <c r="L968" s="7">
        <v>0</v>
      </c>
      <c r="M968" s="7">
        <f t="shared" si="373"/>
        <v>0</v>
      </c>
      <c r="N968" s="7">
        <f t="shared" si="374"/>
        <v>0</v>
      </c>
      <c r="O968" s="7">
        <f t="shared" si="375"/>
        <v>0</v>
      </c>
      <c r="P968" s="7">
        <f t="shared" si="376"/>
        <v>0</v>
      </c>
      <c r="Q968" s="6">
        <f t="shared" si="378"/>
        <v>0</v>
      </c>
      <c r="R968" s="7">
        <f t="shared" si="379"/>
        <v>0</v>
      </c>
      <c r="S968" s="2">
        <f t="shared" si="365"/>
        <v>0</v>
      </c>
      <c r="T968" s="80">
        <f t="shared" si="366"/>
        <v>0</v>
      </c>
      <c r="U968" s="79">
        <f t="shared" si="367"/>
        <v>0</v>
      </c>
      <c r="V968" s="80">
        <f t="shared" si="368"/>
        <v>0</v>
      </c>
      <c r="W968" s="80">
        <f t="shared" si="369"/>
        <v>0</v>
      </c>
      <c r="X968">
        <f t="shared" si="380"/>
        <v>0</v>
      </c>
      <c r="Y968" s="35">
        <f t="shared" si="370"/>
        <v>0</v>
      </c>
      <c r="Z968" s="35">
        <f t="shared" si="381"/>
        <v>0</v>
      </c>
      <c r="AA968" s="42">
        <f t="shared" si="382"/>
        <v>0</v>
      </c>
      <c r="AB968" s="42">
        <f t="shared" si="383"/>
        <v>0</v>
      </c>
    </row>
    <row r="969" spans="2:28" x14ac:dyDescent="0.25">
      <c r="B969">
        <v>967</v>
      </c>
      <c r="C969" s="35">
        <f t="shared" si="377"/>
        <v>0</v>
      </c>
      <c r="D969" s="46">
        <f>IF(AB968&gt;0,ROUND(PMT(EvalSheet!$F$92/12,EvalSheet!$F$96*12,-C969),5),0)</f>
        <v>0</v>
      </c>
      <c r="E969" s="6">
        <f t="shared" si="371"/>
        <v>0</v>
      </c>
      <c r="F969" s="2">
        <f t="shared" si="360"/>
        <v>0</v>
      </c>
      <c r="G969" s="80">
        <f t="shared" si="361"/>
        <v>0</v>
      </c>
      <c r="H969" s="79">
        <f t="shared" si="362"/>
        <v>0</v>
      </c>
      <c r="I969" s="80">
        <f t="shared" si="363"/>
        <v>0</v>
      </c>
      <c r="J969" s="80">
        <f t="shared" si="364"/>
        <v>0</v>
      </c>
      <c r="K969" s="6">
        <f t="shared" si="372"/>
        <v>0</v>
      </c>
      <c r="L969" s="7">
        <v>0</v>
      </c>
      <c r="M969" s="7">
        <f t="shared" si="373"/>
        <v>0</v>
      </c>
      <c r="N969" s="7">
        <f t="shared" si="374"/>
        <v>0</v>
      </c>
      <c r="O969" s="7">
        <f t="shared" si="375"/>
        <v>0</v>
      </c>
      <c r="P969" s="7">
        <f t="shared" si="376"/>
        <v>0</v>
      </c>
      <c r="Q969" s="6">
        <f t="shared" si="378"/>
        <v>0</v>
      </c>
      <c r="R969" s="7">
        <f t="shared" si="379"/>
        <v>0</v>
      </c>
      <c r="S969" s="2">
        <f t="shared" si="365"/>
        <v>0</v>
      </c>
      <c r="T969" s="80">
        <f t="shared" si="366"/>
        <v>0</v>
      </c>
      <c r="U969" s="79">
        <f t="shared" si="367"/>
        <v>0</v>
      </c>
      <c r="V969" s="80">
        <f t="shared" si="368"/>
        <v>0</v>
      </c>
      <c r="W969" s="80">
        <f t="shared" si="369"/>
        <v>0</v>
      </c>
      <c r="X969">
        <f t="shared" si="380"/>
        <v>0</v>
      </c>
      <c r="Y969" s="35">
        <f t="shared" si="370"/>
        <v>0</v>
      </c>
      <c r="Z969" s="35">
        <f t="shared" si="381"/>
        <v>0</v>
      </c>
      <c r="AA969" s="42">
        <f t="shared" si="382"/>
        <v>0</v>
      </c>
      <c r="AB969" s="42">
        <f t="shared" si="383"/>
        <v>0</v>
      </c>
    </row>
    <row r="970" spans="2:28" x14ac:dyDescent="0.25">
      <c r="B970">
        <v>968</v>
      </c>
      <c r="C970" s="35">
        <f t="shared" si="377"/>
        <v>0</v>
      </c>
      <c r="D970" s="46">
        <f>IF(AB969&gt;0,ROUND(PMT(EvalSheet!$F$92/12,EvalSheet!$F$96*12,-C970),5),0)</f>
        <v>0</v>
      </c>
      <c r="E970" s="6">
        <f t="shared" si="371"/>
        <v>0</v>
      </c>
      <c r="F970" s="2">
        <f t="shared" si="360"/>
        <v>0</v>
      </c>
      <c r="G970" s="80">
        <f t="shared" si="361"/>
        <v>0</v>
      </c>
      <c r="H970" s="79">
        <f t="shared" si="362"/>
        <v>0</v>
      </c>
      <c r="I970" s="80">
        <f t="shared" si="363"/>
        <v>0</v>
      </c>
      <c r="J970" s="80">
        <f t="shared" si="364"/>
        <v>0</v>
      </c>
      <c r="K970" s="6">
        <f t="shared" si="372"/>
        <v>0</v>
      </c>
      <c r="L970" s="7">
        <v>0</v>
      </c>
      <c r="M970" s="7">
        <f t="shared" si="373"/>
        <v>0</v>
      </c>
      <c r="N970" s="7">
        <f t="shared" si="374"/>
        <v>0</v>
      </c>
      <c r="O970" s="7">
        <f t="shared" si="375"/>
        <v>0</v>
      </c>
      <c r="P970" s="7">
        <f t="shared" si="376"/>
        <v>0</v>
      </c>
      <c r="Q970" s="6">
        <f t="shared" si="378"/>
        <v>0</v>
      </c>
      <c r="R970" s="7">
        <f t="shared" si="379"/>
        <v>0</v>
      </c>
      <c r="S970" s="2">
        <f t="shared" si="365"/>
        <v>0</v>
      </c>
      <c r="T970" s="80">
        <f t="shared" si="366"/>
        <v>0</v>
      </c>
      <c r="U970" s="79">
        <f t="shared" si="367"/>
        <v>0</v>
      </c>
      <c r="V970" s="80">
        <f t="shared" si="368"/>
        <v>0</v>
      </c>
      <c r="W970" s="80">
        <f t="shared" si="369"/>
        <v>0</v>
      </c>
      <c r="X970">
        <f t="shared" si="380"/>
        <v>0</v>
      </c>
      <c r="Y970" s="35">
        <f t="shared" si="370"/>
        <v>0</v>
      </c>
      <c r="Z970" s="35">
        <f t="shared" si="381"/>
        <v>0</v>
      </c>
      <c r="AA970" s="42">
        <f t="shared" si="382"/>
        <v>0</v>
      </c>
      <c r="AB970" s="42">
        <f t="shared" si="383"/>
        <v>0</v>
      </c>
    </row>
    <row r="971" spans="2:28" x14ac:dyDescent="0.25">
      <c r="B971">
        <v>969</v>
      </c>
      <c r="C971" s="35">
        <f t="shared" si="377"/>
        <v>0</v>
      </c>
      <c r="D971" s="46">
        <f>IF(AB970&gt;0,ROUND(PMT(EvalSheet!$F$92/12,EvalSheet!$F$96*12,-C971),5),0)</f>
        <v>0</v>
      </c>
      <c r="E971" s="6">
        <f t="shared" si="371"/>
        <v>0</v>
      </c>
      <c r="F971" s="2">
        <f t="shared" si="360"/>
        <v>0</v>
      </c>
      <c r="G971" s="80">
        <f t="shared" si="361"/>
        <v>0</v>
      </c>
      <c r="H971" s="79">
        <f t="shared" si="362"/>
        <v>0</v>
      </c>
      <c r="I971" s="80">
        <f t="shared" si="363"/>
        <v>0</v>
      </c>
      <c r="J971" s="80">
        <f t="shared" si="364"/>
        <v>0</v>
      </c>
      <c r="K971" s="6">
        <f t="shared" si="372"/>
        <v>0</v>
      </c>
      <c r="L971" s="7">
        <v>0</v>
      </c>
      <c r="M971" s="7">
        <f t="shared" si="373"/>
        <v>0</v>
      </c>
      <c r="N971" s="7">
        <f t="shared" si="374"/>
        <v>0</v>
      </c>
      <c r="O971" s="7">
        <f t="shared" si="375"/>
        <v>0</v>
      </c>
      <c r="P971" s="7">
        <f t="shared" si="376"/>
        <v>0</v>
      </c>
      <c r="Q971" s="6">
        <f t="shared" si="378"/>
        <v>0</v>
      </c>
      <c r="R971" s="7">
        <f t="shared" si="379"/>
        <v>0</v>
      </c>
      <c r="S971" s="2">
        <f t="shared" si="365"/>
        <v>0</v>
      </c>
      <c r="T971" s="80">
        <f t="shared" si="366"/>
        <v>0</v>
      </c>
      <c r="U971" s="79">
        <f t="shared" si="367"/>
        <v>0</v>
      </c>
      <c r="V971" s="80">
        <f t="shared" si="368"/>
        <v>0</v>
      </c>
      <c r="W971" s="80">
        <f t="shared" si="369"/>
        <v>0</v>
      </c>
      <c r="X971">
        <f t="shared" si="380"/>
        <v>0</v>
      </c>
      <c r="Y971" s="35">
        <f t="shared" si="370"/>
        <v>0</v>
      </c>
      <c r="Z971" s="35">
        <f t="shared" si="381"/>
        <v>0</v>
      </c>
      <c r="AA971" s="42">
        <f t="shared" si="382"/>
        <v>0</v>
      </c>
      <c r="AB971" s="42">
        <f t="shared" si="383"/>
        <v>0</v>
      </c>
    </row>
    <row r="972" spans="2:28" x14ac:dyDescent="0.25">
      <c r="B972">
        <v>970</v>
      </c>
      <c r="C972" s="35">
        <f t="shared" si="377"/>
        <v>0</v>
      </c>
      <c r="D972" s="46">
        <f>IF(AB971&gt;0,ROUND(PMT(EvalSheet!$F$92/12,EvalSheet!$F$96*12,-C972),5),0)</f>
        <v>0</v>
      </c>
      <c r="E972" s="6">
        <f t="shared" si="371"/>
        <v>0</v>
      </c>
      <c r="F972" s="2">
        <f t="shared" si="360"/>
        <v>0</v>
      </c>
      <c r="G972" s="80">
        <f t="shared" si="361"/>
        <v>0</v>
      </c>
      <c r="H972" s="79">
        <f t="shared" si="362"/>
        <v>0</v>
      </c>
      <c r="I972" s="80">
        <f t="shared" si="363"/>
        <v>0</v>
      </c>
      <c r="J972" s="80">
        <f t="shared" si="364"/>
        <v>0</v>
      </c>
      <c r="K972" s="6">
        <f t="shared" si="372"/>
        <v>0</v>
      </c>
      <c r="L972" s="7">
        <v>0</v>
      </c>
      <c r="M972" s="7">
        <f t="shared" si="373"/>
        <v>0</v>
      </c>
      <c r="N972" s="7">
        <f t="shared" si="374"/>
        <v>0</v>
      </c>
      <c r="O972" s="7">
        <f t="shared" si="375"/>
        <v>0</v>
      </c>
      <c r="P972" s="7">
        <f t="shared" si="376"/>
        <v>0</v>
      </c>
      <c r="Q972" s="6">
        <f t="shared" si="378"/>
        <v>0</v>
      </c>
      <c r="R972" s="7">
        <f t="shared" si="379"/>
        <v>0</v>
      </c>
      <c r="S972" s="2">
        <f t="shared" si="365"/>
        <v>0</v>
      </c>
      <c r="T972" s="80">
        <f t="shared" si="366"/>
        <v>0</v>
      </c>
      <c r="U972" s="79">
        <f t="shared" si="367"/>
        <v>0</v>
      </c>
      <c r="V972" s="80">
        <f t="shared" si="368"/>
        <v>0</v>
      </c>
      <c r="W972" s="80">
        <f t="shared" si="369"/>
        <v>0</v>
      </c>
      <c r="X972">
        <f t="shared" si="380"/>
        <v>0</v>
      </c>
      <c r="Y972" s="35">
        <f t="shared" si="370"/>
        <v>0</v>
      </c>
      <c r="Z972" s="35">
        <f t="shared" si="381"/>
        <v>0</v>
      </c>
      <c r="AA972" s="42">
        <f t="shared" si="382"/>
        <v>0</v>
      </c>
      <c r="AB972" s="42">
        <f t="shared" si="383"/>
        <v>0</v>
      </c>
    </row>
    <row r="973" spans="2:28" x14ac:dyDescent="0.25">
      <c r="B973">
        <v>971</v>
      </c>
      <c r="C973" s="35">
        <f t="shared" si="377"/>
        <v>0</v>
      </c>
      <c r="D973" s="46">
        <f>IF(AB972&gt;0,ROUND(PMT(EvalSheet!$F$92/12,EvalSheet!$F$96*12,-C973),5),0)</f>
        <v>0</v>
      </c>
      <c r="E973" s="6">
        <f t="shared" si="371"/>
        <v>0</v>
      </c>
      <c r="F973" s="2">
        <f t="shared" si="360"/>
        <v>0</v>
      </c>
      <c r="G973" s="80">
        <f t="shared" si="361"/>
        <v>0</v>
      </c>
      <c r="H973" s="79">
        <f t="shared" si="362"/>
        <v>0</v>
      </c>
      <c r="I973" s="80">
        <f t="shared" si="363"/>
        <v>0</v>
      </c>
      <c r="J973" s="80">
        <f t="shared" si="364"/>
        <v>0</v>
      </c>
      <c r="K973" s="6">
        <f t="shared" si="372"/>
        <v>0</v>
      </c>
      <c r="L973" s="7">
        <v>0</v>
      </c>
      <c r="M973" s="7">
        <f t="shared" si="373"/>
        <v>0</v>
      </c>
      <c r="N973" s="7">
        <f t="shared" si="374"/>
        <v>0</v>
      </c>
      <c r="O973" s="7">
        <f t="shared" si="375"/>
        <v>0</v>
      </c>
      <c r="P973" s="7">
        <f t="shared" si="376"/>
        <v>0</v>
      </c>
      <c r="Q973" s="6">
        <f t="shared" si="378"/>
        <v>0</v>
      </c>
      <c r="R973" s="7">
        <f t="shared" si="379"/>
        <v>0</v>
      </c>
      <c r="S973" s="2">
        <f t="shared" si="365"/>
        <v>0</v>
      </c>
      <c r="T973" s="80">
        <f t="shared" si="366"/>
        <v>0</v>
      </c>
      <c r="U973" s="79">
        <f t="shared" si="367"/>
        <v>0</v>
      </c>
      <c r="V973" s="80">
        <f t="shared" si="368"/>
        <v>0</v>
      </c>
      <c r="W973" s="80">
        <f t="shared" si="369"/>
        <v>0</v>
      </c>
      <c r="X973">
        <f t="shared" si="380"/>
        <v>0</v>
      </c>
      <c r="Y973" s="35">
        <f t="shared" si="370"/>
        <v>0</v>
      </c>
      <c r="Z973" s="35">
        <f t="shared" si="381"/>
        <v>0</v>
      </c>
      <c r="AA973" s="42">
        <f t="shared" si="382"/>
        <v>0</v>
      </c>
      <c r="AB973" s="42">
        <f t="shared" si="383"/>
        <v>0</v>
      </c>
    </row>
    <row r="974" spans="2:28" x14ac:dyDescent="0.25">
      <c r="B974">
        <v>972</v>
      </c>
      <c r="C974" s="35">
        <f t="shared" si="377"/>
        <v>0</v>
      </c>
      <c r="D974" s="46">
        <f>IF(AB973&gt;0,ROUND(PMT(EvalSheet!$F$92/12,EvalSheet!$F$96*12,-C974),5),0)</f>
        <v>0</v>
      </c>
      <c r="E974" s="6">
        <f t="shared" si="371"/>
        <v>0</v>
      </c>
      <c r="F974" s="2">
        <f t="shared" si="360"/>
        <v>0</v>
      </c>
      <c r="G974" s="80">
        <f t="shared" si="361"/>
        <v>0</v>
      </c>
      <c r="H974" s="79">
        <f t="shared" si="362"/>
        <v>0</v>
      </c>
      <c r="I974" s="80">
        <f t="shared" si="363"/>
        <v>0</v>
      </c>
      <c r="J974" s="80">
        <f t="shared" si="364"/>
        <v>0</v>
      </c>
      <c r="K974" s="6">
        <f t="shared" si="372"/>
        <v>0</v>
      </c>
      <c r="L974" s="7">
        <v>0</v>
      </c>
      <c r="M974" s="7">
        <f t="shared" si="373"/>
        <v>0</v>
      </c>
      <c r="N974" s="7">
        <f t="shared" si="374"/>
        <v>0</v>
      </c>
      <c r="O974" s="7">
        <f t="shared" si="375"/>
        <v>0</v>
      </c>
      <c r="P974" s="7">
        <f t="shared" si="376"/>
        <v>0</v>
      </c>
      <c r="Q974" s="6">
        <f t="shared" si="378"/>
        <v>0</v>
      </c>
      <c r="R974" s="7">
        <f t="shared" si="379"/>
        <v>0</v>
      </c>
      <c r="S974" s="2">
        <f t="shared" si="365"/>
        <v>0</v>
      </c>
      <c r="T974" s="80">
        <f t="shared" si="366"/>
        <v>0</v>
      </c>
      <c r="U974" s="79">
        <f t="shared" si="367"/>
        <v>0</v>
      </c>
      <c r="V974" s="80">
        <f t="shared" si="368"/>
        <v>0</v>
      </c>
      <c r="W974" s="80">
        <f t="shared" si="369"/>
        <v>0</v>
      </c>
      <c r="X974">
        <f t="shared" si="380"/>
        <v>0</v>
      </c>
      <c r="Y974" s="35">
        <f t="shared" si="370"/>
        <v>0</v>
      </c>
      <c r="Z974" s="35">
        <f t="shared" si="381"/>
        <v>0</v>
      </c>
      <c r="AA974" s="42">
        <f t="shared" si="382"/>
        <v>0</v>
      </c>
      <c r="AB974" s="42">
        <f t="shared" si="383"/>
        <v>0</v>
      </c>
    </row>
    <row r="975" spans="2:28" x14ac:dyDescent="0.25">
      <c r="B975">
        <v>973</v>
      </c>
      <c r="C975" s="35">
        <f t="shared" si="377"/>
        <v>0</v>
      </c>
      <c r="D975" s="46">
        <f>IF(AB974&gt;0,ROUND(PMT(EvalSheet!$F$92/12,EvalSheet!$F$96*12,-C975),5),0)</f>
        <v>0</v>
      </c>
      <c r="E975" s="6">
        <f t="shared" si="371"/>
        <v>0</v>
      </c>
      <c r="F975" s="2">
        <f t="shared" si="360"/>
        <v>0</v>
      </c>
      <c r="G975" s="80">
        <f t="shared" si="361"/>
        <v>0</v>
      </c>
      <c r="H975" s="79">
        <f t="shared" si="362"/>
        <v>0</v>
      </c>
      <c r="I975" s="80">
        <f t="shared" si="363"/>
        <v>0</v>
      </c>
      <c r="J975" s="80">
        <f t="shared" si="364"/>
        <v>0</v>
      </c>
      <c r="K975" s="6">
        <f t="shared" si="372"/>
        <v>0</v>
      </c>
      <c r="L975" s="7">
        <v>0</v>
      </c>
      <c r="M975" s="7">
        <f t="shared" si="373"/>
        <v>0</v>
      </c>
      <c r="N975" s="7">
        <f t="shared" si="374"/>
        <v>0</v>
      </c>
      <c r="O975" s="7">
        <f t="shared" si="375"/>
        <v>0</v>
      </c>
      <c r="P975" s="7">
        <f t="shared" si="376"/>
        <v>0</v>
      </c>
      <c r="Q975" s="6">
        <f t="shared" si="378"/>
        <v>0</v>
      </c>
      <c r="R975" s="7">
        <f t="shared" si="379"/>
        <v>0</v>
      </c>
      <c r="S975" s="2">
        <f t="shared" si="365"/>
        <v>0</v>
      </c>
      <c r="T975" s="80">
        <f t="shared" si="366"/>
        <v>0</v>
      </c>
      <c r="U975" s="79">
        <f t="shared" si="367"/>
        <v>0</v>
      </c>
      <c r="V975" s="80">
        <f t="shared" si="368"/>
        <v>0</v>
      </c>
      <c r="W975" s="80">
        <f t="shared" si="369"/>
        <v>0</v>
      </c>
      <c r="X975">
        <f t="shared" si="380"/>
        <v>0</v>
      </c>
      <c r="Y975" s="35">
        <f t="shared" si="370"/>
        <v>0</v>
      </c>
      <c r="Z975" s="35">
        <f t="shared" si="381"/>
        <v>0</v>
      </c>
      <c r="AA975" s="42">
        <f t="shared" si="382"/>
        <v>0</v>
      </c>
      <c r="AB975" s="42">
        <f t="shared" si="383"/>
        <v>0</v>
      </c>
    </row>
    <row r="976" spans="2:28" x14ac:dyDescent="0.25">
      <c r="B976">
        <v>974</v>
      </c>
      <c r="C976" s="35">
        <f t="shared" si="377"/>
        <v>0</v>
      </c>
      <c r="D976" s="46">
        <f>IF(AB975&gt;0,ROUND(PMT(EvalSheet!$F$92/12,EvalSheet!$F$96*12,-C976),5),0)</f>
        <v>0</v>
      </c>
      <c r="E976" s="6">
        <f t="shared" si="371"/>
        <v>0</v>
      </c>
      <c r="F976" s="2">
        <f t="shared" si="360"/>
        <v>0</v>
      </c>
      <c r="G976" s="80">
        <f t="shared" si="361"/>
        <v>0</v>
      </c>
      <c r="H976" s="79">
        <f t="shared" si="362"/>
        <v>0</v>
      </c>
      <c r="I976" s="80">
        <f t="shared" si="363"/>
        <v>0</v>
      </c>
      <c r="J976" s="80">
        <f t="shared" si="364"/>
        <v>0</v>
      </c>
      <c r="K976" s="6">
        <f t="shared" si="372"/>
        <v>0</v>
      </c>
      <c r="L976" s="7">
        <v>0</v>
      </c>
      <c r="M976" s="7">
        <f t="shared" si="373"/>
        <v>0</v>
      </c>
      <c r="N976" s="7">
        <f t="shared" si="374"/>
        <v>0</v>
      </c>
      <c r="O976" s="7">
        <f t="shared" si="375"/>
        <v>0</v>
      </c>
      <c r="P976" s="7">
        <f t="shared" si="376"/>
        <v>0</v>
      </c>
      <c r="Q976" s="6">
        <f t="shared" si="378"/>
        <v>0</v>
      </c>
      <c r="R976" s="7">
        <f t="shared" si="379"/>
        <v>0</v>
      </c>
      <c r="S976" s="2">
        <f t="shared" si="365"/>
        <v>0</v>
      </c>
      <c r="T976" s="80">
        <f t="shared" si="366"/>
        <v>0</v>
      </c>
      <c r="U976" s="79">
        <f t="shared" si="367"/>
        <v>0</v>
      </c>
      <c r="V976" s="80">
        <f t="shared" si="368"/>
        <v>0</v>
      </c>
      <c r="W976" s="80">
        <f t="shared" si="369"/>
        <v>0</v>
      </c>
      <c r="X976">
        <f t="shared" si="380"/>
        <v>0</v>
      </c>
      <c r="Y976" s="35">
        <f t="shared" si="370"/>
        <v>0</v>
      </c>
      <c r="Z976" s="35">
        <f t="shared" si="381"/>
        <v>0</v>
      </c>
      <c r="AA976" s="42">
        <f t="shared" si="382"/>
        <v>0</v>
      </c>
      <c r="AB976" s="42">
        <f t="shared" si="383"/>
        <v>0</v>
      </c>
    </row>
    <row r="977" spans="2:28" x14ac:dyDescent="0.25">
      <c r="B977">
        <v>975</v>
      </c>
      <c r="C977" s="35">
        <f t="shared" si="377"/>
        <v>0</v>
      </c>
      <c r="D977" s="46">
        <f>IF(AB976&gt;0,ROUND(PMT(EvalSheet!$F$92/12,EvalSheet!$F$96*12,-C977),5),0)</f>
        <v>0</v>
      </c>
      <c r="E977" s="6">
        <f t="shared" si="371"/>
        <v>0</v>
      </c>
      <c r="F977" s="2">
        <f t="shared" si="360"/>
        <v>0</v>
      </c>
      <c r="G977" s="80">
        <f t="shared" si="361"/>
        <v>0</v>
      </c>
      <c r="H977" s="79">
        <f t="shared" si="362"/>
        <v>0</v>
      </c>
      <c r="I977" s="80">
        <f t="shared" si="363"/>
        <v>0</v>
      </c>
      <c r="J977" s="80">
        <f t="shared" si="364"/>
        <v>0</v>
      </c>
      <c r="K977" s="6">
        <f t="shared" si="372"/>
        <v>0</v>
      </c>
      <c r="L977" s="7">
        <v>0</v>
      </c>
      <c r="M977" s="7">
        <f t="shared" si="373"/>
        <v>0</v>
      </c>
      <c r="N977" s="7">
        <f t="shared" si="374"/>
        <v>0</v>
      </c>
      <c r="O977" s="7">
        <f t="shared" si="375"/>
        <v>0</v>
      </c>
      <c r="P977" s="7">
        <f t="shared" si="376"/>
        <v>0</v>
      </c>
      <c r="Q977" s="6">
        <f t="shared" si="378"/>
        <v>0</v>
      </c>
      <c r="R977" s="7">
        <f t="shared" si="379"/>
        <v>0</v>
      </c>
      <c r="S977" s="2">
        <f t="shared" si="365"/>
        <v>0</v>
      </c>
      <c r="T977" s="80">
        <f t="shared" si="366"/>
        <v>0</v>
      </c>
      <c r="U977" s="79">
        <f t="shared" si="367"/>
        <v>0</v>
      </c>
      <c r="V977" s="80">
        <f t="shared" si="368"/>
        <v>0</v>
      </c>
      <c r="W977" s="80">
        <f t="shared" si="369"/>
        <v>0</v>
      </c>
      <c r="X977">
        <f t="shared" si="380"/>
        <v>0</v>
      </c>
      <c r="Y977" s="35">
        <f t="shared" si="370"/>
        <v>0</v>
      </c>
      <c r="Z977" s="35">
        <f t="shared" si="381"/>
        <v>0</v>
      </c>
      <c r="AA977" s="42">
        <f t="shared" si="382"/>
        <v>0</v>
      </c>
      <c r="AB977" s="42">
        <f t="shared" si="383"/>
        <v>0</v>
      </c>
    </row>
    <row r="978" spans="2:28" x14ac:dyDescent="0.25">
      <c r="B978">
        <v>976</v>
      </c>
      <c r="C978" s="35">
        <f t="shared" si="377"/>
        <v>0</v>
      </c>
      <c r="D978" s="46">
        <f>IF(AB977&gt;0,ROUND(PMT(EvalSheet!$F$92/12,EvalSheet!$F$96*12,-C978),5),0)</f>
        <v>0</v>
      </c>
      <c r="E978" s="6">
        <f t="shared" si="371"/>
        <v>0</v>
      </c>
      <c r="F978" s="2">
        <f t="shared" si="360"/>
        <v>0</v>
      </c>
      <c r="G978" s="80">
        <f t="shared" si="361"/>
        <v>0</v>
      </c>
      <c r="H978" s="79">
        <f t="shared" si="362"/>
        <v>0</v>
      </c>
      <c r="I978" s="80">
        <f t="shared" si="363"/>
        <v>0</v>
      </c>
      <c r="J978" s="80">
        <f t="shared" si="364"/>
        <v>0</v>
      </c>
      <c r="K978" s="6">
        <f t="shared" si="372"/>
        <v>0</v>
      </c>
      <c r="L978" s="7">
        <v>0</v>
      </c>
      <c r="M978" s="7">
        <f t="shared" si="373"/>
        <v>0</v>
      </c>
      <c r="N978" s="7">
        <f t="shared" si="374"/>
        <v>0</v>
      </c>
      <c r="O978" s="7">
        <f t="shared" si="375"/>
        <v>0</v>
      </c>
      <c r="P978" s="7">
        <f t="shared" si="376"/>
        <v>0</v>
      </c>
      <c r="Q978" s="6">
        <f t="shared" si="378"/>
        <v>0</v>
      </c>
      <c r="R978" s="7">
        <f t="shared" si="379"/>
        <v>0</v>
      </c>
      <c r="S978" s="2">
        <f t="shared" si="365"/>
        <v>0</v>
      </c>
      <c r="T978" s="80">
        <f t="shared" si="366"/>
        <v>0</v>
      </c>
      <c r="U978" s="79">
        <f t="shared" si="367"/>
        <v>0</v>
      </c>
      <c r="V978" s="80">
        <f t="shared" si="368"/>
        <v>0</v>
      </c>
      <c r="W978" s="80">
        <f t="shared" si="369"/>
        <v>0</v>
      </c>
      <c r="X978">
        <f t="shared" si="380"/>
        <v>0</v>
      </c>
      <c r="Y978" s="35">
        <f t="shared" si="370"/>
        <v>0</v>
      </c>
      <c r="Z978" s="35">
        <f t="shared" si="381"/>
        <v>0</v>
      </c>
      <c r="AA978" s="42">
        <f t="shared" si="382"/>
        <v>0</v>
      </c>
      <c r="AB978" s="42">
        <f t="shared" si="383"/>
        <v>0</v>
      </c>
    </row>
    <row r="979" spans="2:28" x14ac:dyDescent="0.25">
      <c r="B979">
        <v>977</v>
      </c>
      <c r="C979" s="35">
        <f t="shared" si="377"/>
        <v>0</v>
      </c>
      <c r="D979" s="46">
        <f>IF(AB978&gt;0,ROUND(PMT(EvalSheet!$F$92/12,EvalSheet!$F$96*12,-C979),5),0)</f>
        <v>0</v>
      </c>
      <c r="E979" s="6">
        <f t="shared" si="371"/>
        <v>0</v>
      </c>
      <c r="F979" s="2">
        <f t="shared" si="360"/>
        <v>0</v>
      </c>
      <c r="G979" s="80">
        <f t="shared" si="361"/>
        <v>0</v>
      </c>
      <c r="H979" s="79">
        <f t="shared" si="362"/>
        <v>0</v>
      </c>
      <c r="I979" s="80">
        <f t="shared" si="363"/>
        <v>0</v>
      </c>
      <c r="J979" s="80">
        <f t="shared" si="364"/>
        <v>0</v>
      </c>
      <c r="K979" s="6">
        <f t="shared" si="372"/>
        <v>0</v>
      </c>
      <c r="L979" s="7">
        <v>0</v>
      </c>
      <c r="M979" s="7">
        <f t="shared" si="373"/>
        <v>0</v>
      </c>
      <c r="N979" s="7">
        <f t="shared" si="374"/>
        <v>0</v>
      </c>
      <c r="O979" s="7">
        <f t="shared" si="375"/>
        <v>0</v>
      </c>
      <c r="P979" s="7">
        <f t="shared" si="376"/>
        <v>0</v>
      </c>
      <c r="Q979" s="6">
        <f t="shared" si="378"/>
        <v>0</v>
      </c>
      <c r="R979" s="7">
        <f t="shared" si="379"/>
        <v>0</v>
      </c>
      <c r="S979" s="2">
        <f t="shared" si="365"/>
        <v>0</v>
      </c>
      <c r="T979" s="80">
        <f t="shared" si="366"/>
        <v>0</v>
      </c>
      <c r="U979" s="79">
        <f t="shared" si="367"/>
        <v>0</v>
      </c>
      <c r="V979" s="80">
        <f t="shared" si="368"/>
        <v>0</v>
      </c>
      <c r="W979" s="80">
        <f t="shared" si="369"/>
        <v>0</v>
      </c>
      <c r="X979">
        <f t="shared" si="380"/>
        <v>0</v>
      </c>
      <c r="Y979" s="35">
        <f t="shared" si="370"/>
        <v>0</v>
      </c>
      <c r="Z979" s="35">
        <f t="shared" si="381"/>
        <v>0</v>
      </c>
      <c r="AA979" s="42">
        <f t="shared" si="382"/>
        <v>0</v>
      </c>
      <c r="AB979" s="42">
        <f t="shared" si="383"/>
        <v>0</v>
      </c>
    </row>
    <row r="980" spans="2:28" x14ac:dyDescent="0.25">
      <c r="B980">
        <v>978</v>
      </c>
      <c r="C980" s="35">
        <f t="shared" si="377"/>
        <v>0</v>
      </c>
      <c r="D980" s="46">
        <f>IF(AB979&gt;0,ROUND(PMT(EvalSheet!$F$92/12,EvalSheet!$F$96*12,-C980),5),0)</f>
        <v>0</v>
      </c>
      <c r="E980" s="6">
        <f t="shared" si="371"/>
        <v>0</v>
      </c>
      <c r="F980" s="2">
        <f t="shared" si="360"/>
        <v>0</v>
      </c>
      <c r="G980" s="80">
        <f t="shared" si="361"/>
        <v>0</v>
      </c>
      <c r="H980" s="79">
        <f t="shared" si="362"/>
        <v>0</v>
      </c>
      <c r="I980" s="80">
        <f t="shared" si="363"/>
        <v>0</v>
      </c>
      <c r="J980" s="80">
        <f t="shared" si="364"/>
        <v>0</v>
      </c>
      <c r="K980" s="6">
        <f t="shared" si="372"/>
        <v>0</v>
      </c>
      <c r="L980" s="7">
        <v>0</v>
      </c>
      <c r="M980" s="7">
        <f t="shared" si="373"/>
        <v>0</v>
      </c>
      <c r="N980" s="7">
        <f t="shared" si="374"/>
        <v>0</v>
      </c>
      <c r="O980" s="7">
        <f t="shared" si="375"/>
        <v>0</v>
      </c>
      <c r="P980" s="7">
        <f t="shared" si="376"/>
        <v>0</v>
      </c>
      <c r="Q980" s="6">
        <f t="shared" si="378"/>
        <v>0</v>
      </c>
      <c r="R980" s="7">
        <f t="shared" si="379"/>
        <v>0</v>
      </c>
      <c r="S980" s="2">
        <f t="shared" si="365"/>
        <v>0</v>
      </c>
      <c r="T980" s="80">
        <f t="shared" si="366"/>
        <v>0</v>
      </c>
      <c r="U980" s="79">
        <f t="shared" si="367"/>
        <v>0</v>
      </c>
      <c r="V980" s="80">
        <f t="shared" si="368"/>
        <v>0</v>
      </c>
      <c r="W980" s="80">
        <f t="shared" si="369"/>
        <v>0</v>
      </c>
      <c r="X980">
        <f t="shared" si="380"/>
        <v>0</v>
      </c>
      <c r="Y980" s="35">
        <f t="shared" si="370"/>
        <v>0</v>
      </c>
      <c r="Z980" s="35">
        <f t="shared" si="381"/>
        <v>0</v>
      </c>
      <c r="AA980" s="42">
        <f t="shared" si="382"/>
        <v>0</v>
      </c>
      <c r="AB980" s="42">
        <f t="shared" si="383"/>
        <v>0</v>
      </c>
    </row>
    <row r="981" spans="2:28" x14ac:dyDescent="0.25">
      <c r="B981">
        <v>979</v>
      </c>
      <c r="C981" s="35">
        <f t="shared" si="377"/>
        <v>0</v>
      </c>
      <c r="D981" s="46">
        <f>IF(AB980&gt;0,ROUND(PMT(EvalSheet!$F$92/12,EvalSheet!$F$96*12,-C981),5),0)</f>
        <v>0</v>
      </c>
      <c r="E981" s="6">
        <f t="shared" si="371"/>
        <v>0</v>
      </c>
      <c r="F981" s="2">
        <f t="shared" si="360"/>
        <v>0</v>
      </c>
      <c r="G981" s="80">
        <f t="shared" si="361"/>
        <v>0</v>
      </c>
      <c r="H981" s="79">
        <f t="shared" si="362"/>
        <v>0</v>
      </c>
      <c r="I981" s="80">
        <f t="shared" si="363"/>
        <v>0</v>
      </c>
      <c r="J981" s="80">
        <f t="shared" si="364"/>
        <v>0</v>
      </c>
      <c r="K981" s="6">
        <f t="shared" si="372"/>
        <v>0</v>
      </c>
      <c r="L981" s="7">
        <v>0</v>
      </c>
      <c r="M981" s="7">
        <f t="shared" si="373"/>
        <v>0</v>
      </c>
      <c r="N981" s="7">
        <f t="shared" si="374"/>
        <v>0</v>
      </c>
      <c r="O981" s="7">
        <f t="shared" si="375"/>
        <v>0</v>
      </c>
      <c r="P981" s="7">
        <f t="shared" si="376"/>
        <v>0</v>
      </c>
      <c r="Q981" s="6">
        <f t="shared" si="378"/>
        <v>0</v>
      </c>
      <c r="R981" s="7">
        <f t="shared" si="379"/>
        <v>0</v>
      </c>
      <c r="S981" s="2">
        <f t="shared" si="365"/>
        <v>0</v>
      </c>
      <c r="T981" s="80">
        <f t="shared" si="366"/>
        <v>0</v>
      </c>
      <c r="U981" s="79">
        <f t="shared" si="367"/>
        <v>0</v>
      </c>
      <c r="V981" s="80">
        <f t="shared" si="368"/>
        <v>0</v>
      </c>
      <c r="W981" s="80">
        <f t="shared" si="369"/>
        <v>0</v>
      </c>
      <c r="X981">
        <f t="shared" si="380"/>
        <v>0</v>
      </c>
      <c r="Y981" s="35">
        <f t="shared" si="370"/>
        <v>0</v>
      </c>
      <c r="Z981" s="35">
        <f t="shared" si="381"/>
        <v>0</v>
      </c>
      <c r="AA981" s="42">
        <f t="shared" si="382"/>
        <v>0</v>
      </c>
      <c r="AB981" s="42">
        <f t="shared" si="383"/>
        <v>0</v>
      </c>
    </row>
    <row r="982" spans="2:28" x14ac:dyDescent="0.25">
      <c r="B982">
        <v>980</v>
      </c>
      <c r="C982" s="35">
        <f t="shared" si="377"/>
        <v>0</v>
      </c>
      <c r="D982" s="46">
        <f>IF(AB981&gt;0,ROUND(PMT(EvalSheet!$F$92/12,EvalSheet!$F$96*12,-C982),5),0)</f>
        <v>0</v>
      </c>
      <c r="E982" s="6">
        <f t="shared" si="371"/>
        <v>0</v>
      </c>
      <c r="F982" s="2">
        <f t="shared" si="360"/>
        <v>0</v>
      </c>
      <c r="G982" s="80">
        <f t="shared" si="361"/>
        <v>0</v>
      </c>
      <c r="H982" s="79">
        <f t="shared" si="362"/>
        <v>0</v>
      </c>
      <c r="I982" s="80">
        <f t="shared" si="363"/>
        <v>0</v>
      </c>
      <c r="J982" s="80">
        <f t="shared" si="364"/>
        <v>0</v>
      </c>
      <c r="K982" s="6">
        <f t="shared" si="372"/>
        <v>0</v>
      </c>
      <c r="L982" s="7">
        <v>0</v>
      </c>
      <c r="M982" s="7">
        <f t="shared" si="373"/>
        <v>0</v>
      </c>
      <c r="N982" s="7">
        <f t="shared" si="374"/>
        <v>0</v>
      </c>
      <c r="O982" s="7">
        <f t="shared" si="375"/>
        <v>0</v>
      </c>
      <c r="P982" s="7">
        <f t="shared" si="376"/>
        <v>0</v>
      </c>
      <c r="Q982" s="6">
        <f t="shared" si="378"/>
        <v>0</v>
      </c>
      <c r="R982" s="7">
        <f t="shared" si="379"/>
        <v>0</v>
      </c>
      <c r="S982" s="2">
        <f t="shared" si="365"/>
        <v>0</v>
      </c>
      <c r="T982" s="80">
        <f t="shared" si="366"/>
        <v>0</v>
      </c>
      <c r="U982" s="79">
        <f t="shared" si="367"/>
        <v>0</v>
      </c>
      <c r="V982" s="80">
        <f t="shared" si="368"/>
        <v>0</v>
      </c>
      <c r="W982" s="80">
        <f t="shared" si="369"/>
        <v>0</v>
      </c>
      <c r="X982">
        <f t="shared" si="380"/>
        <v>0</v>
      </c>
      <c r="Y982" s="35">
        <f t="shared" si="370"/>
        <v>0</v>
      </c>
      <c r="Z982" s="35">
        <f t="shared" si="381"/>
        <v>0</v>
      </c>
      <c r="AA982" s="42">
        <f t="shared" si="382"/>
        <v>0</v>
      </c>
      <c r="AB982" s="42">
        <f t="shared" si="383"/>
        <v>0</v>
      </c>
    </row>
    <row r="983" spans="2:28" x14ac:dyDescent="0.25">
      <c r="B983">
        <v>981</v>
      </c>
      <c r="C983" s="35">
        <f t="shared" si="377"/>
        <v>0</v>
      </c>
      <c r="D983" s="46">
        <f>IF(AB982&gt;0,ROUND(PMT(EvalSheet!$F$92/12,EvalSheet!$F$96*12,-C983),5),0)</f>
        <v>0</v>
      </c>
      <c r="E983" s="6">
        <f t="shared" si="371"/>
        <v>0</v>
      </c>
      <c r="F983" s="2">
        <f t="shared" si="360"/>
        <v>0</v>
      </c>
      <c r="G983" s="80">
        <f t="shared" si="361"/>
        <v>0</v>
      </c>
      <c r="H983" s="79">
        <f t="shared" si="362"/>
        <v>0</v>
      </c>
      <c r="I983" s="80">
        <f t="shared" si="363"/>
        <v>0</v>
      </c>
      <c r="J983" s="80">
        <f t="shared" si="364"/>
        <v>0</v>
      </c>
      <c r="K983" s="6">
        <f t="shared" si="372"/>
        <v>0</v>
      </c>
      <c r="L983" s="7">
        <v>0</v>
      </c>
      <c r="M983" s="7">
        <f t="shared" si="373"/>
        <v>0</v>
      </c>
      <c r="N983" s="7">
        <f t="shared" si="374"/>
        <v>0</v>
      </c>
      <c r="O983" s="7">
        <f t="shared" si="375"/>
        <v>0</v>
      </c>
      <c r="P983" s="7">
        <f t="shared" si="376"/>
        <v>0</v>
      </c>
      <c r="Q983" s="6">
        <f t="shared" si="378"/>
        <v>0</v>
      </c>
      <c r="R983" s="7">
        <f t="shared" si="379"/>
        <v>0</v>
      </c>
      <c r="S983" s="2">
        <f t="shared" si="365"/>
        <v>0</v>
      </c>
      <c r="T983" s="80">
        <f t="shared" si="366"/>
        <v>0</v>
      </c>
      <c r="U983" s="79">
        <f t="shared" si="367"/>
        <v>0</v>
      </c>
      <c r="V983" s="80">
        <f t="shared" si="368"/>
        <v>0</v>
      </c>
      <c r="W983" s="80">
        <f t="shared" si="369"/>
        <v>0</v>
      </c>
      <c r="X983">
        <f t="shared" si="380"/>
        <v>0</v>
      </c>
      <c r="Y983" s="35">
        <f t="shared" si="370"/>
        <v>0</v>
      </c>
      <c r="Z983" s="35">
        <f t="shared" si="381"/>
        <v>0</v>
      </c>
      <c r="AA983" s="42">
        <f t="shared" si="382"/>
        <v>0</v>
      </c>
      <c r="AB983" s="42">
        <f t="shared" si="383"/>
        <v>0</v>
      </c>
    </row>
    <row r="984" spans="2:28" x14ac:dyDescent="0.25">
      <c r="B984">
        <v>982</v>
      </c>
      <c r="C984" s="35">
        <f t="shared" si="377"/>
        <v>0</v>
      </c>
      <c r="D984" s="46">
        <f>IF(AB983&gt;0,ROUND(PMT(EvalSheet!$F$92/12,EvalSheet!$F$96*12,-C984),5),0)</f>
        <v>0</v>
      </c>
      <c r="E984" s="6">
        <f t="shared" si="371"/>
        <v>0</v>
      </c>
      <c r="F984" s="2">
        <f t="shared" si="360"/>
        <v>0</v>
      </c>
      <c r="G984" s="80">
        <f t="shared" si="361"/>
        <v>0</v>
      </c>
      <c r="H984" s="79">
        <f t="shared" si="362"/>
        <v>0</v>
      </c>
      <c r="I984" s="80">
        <f t="shared" si="363"/>
        <v>0</v>
      </c>
      <c r="J984" s="80">
        <f t="shared" si="364"/>
        <v>0</v>
      </c>
      <c r="K984" s="6">
        <f t="shared" si="372"/>
        <v>0</v>
      </c>
      <c r="L984" s="7">
        <v>0</v>
      </c>
      <c r="M984" s="7">
        <f t="shared" si="373"/>
        <v>0</v>
      </c>
      <c r="N984" s="7">
        <f t="shared" si="374"/>
        <v>0</v>
      </c>
      <c r="O984" s="7">
        <f t="shared" si="375"/>
        <v>0</v>
      </c>
      <c r="P984" s="7">
        <f t="shared" si="376"/>
        <v>0</v>
      </c>
      <c r="Q984" s="6">
        <f t="shared" si="378"/>
        <v>0</v>
      </c>
      <c r="R984" s="7">
        <f t="shared" si="379"/>
        <v>0</v>
      </c>
      <c r="S984" s="2">
        <f t="shared" si="365"/>
        <v>0</v>
      </c>
      <c r="T984" s="80">
        <f t="shared" si="366"/>
        <v>0</v>
      </c>
      <c r="U984" s="79">
        <f t="shared" si="367"/>
        <v>0</v>
      </c>
      <c r="V984" s="80">
        <f t="shared" si="368"/>
        <v>0</v>
      </c>
      <c r="W984" s="80">
        <f t="shared" si="369"/>
        <v>0</v>
      </c>
      <c r="X984">
        <f t="shared" si="380"/>
        <v>0</v>
      </c>
      <c r="Y984" s="35">
        <f t="shared" si="370"/>
        <v>0</v>
      </c>
      <c r="Z984" s="35">
        <f t="shared" si="381"/>
        <v>0</v>
      </c>
      <c r="AA984" s="42">
        <f t="shared" si="382"/>
        <v>0</v>
      </c>
      <c r="AB984" s="42">
        <f t="shared" si="383"/>
        <v>0</v>
      </c>
    </row>
    <row r="985" spans="2:28" x14ac:dyDescent="0.25">
      <c r="B985">
        <v>983</v>
      </c>
      <c r="C985" s="35">
        <f t="shared" si="377"/>
        <v>0</v>
      </c>
      <c r="D985" s="46">
        <f>IF(AB984&gt;0,ROUND(PMT(EvalSheet!$F$92/12,EvalSheet!$F$96*12,-C985),5),0)</f>
        <v>0</v>
      </c>
      <c r="E985" s="6">
        <f t="shared" si="371"/>
        <v>0</v>
      </c>
      <c r="F985" s="2">
        <f t="shared" si="360"/>
        <v>0</v>
      </c>
      <c r="G985" s="80">
        <f t="shared" si="361"/>
        <v>0</v>
      </c>
      <c r="H985" s="79">
        <f t="shared" si="362"/>
        <v>0</v>
      </c>
      <c r="I985" s="80">
        <f t="shared" si="363"/>
        <v>0</v>
      </c>
      <c r="J985" s="80">
        <f t="shared" si="364"/>
        <v>0</v>
      </c>
      <c r="K985" s="6">
        <f t="shared" si="372"/>
        <v>0</v>
      </c>
      <c r="L985" s="7">
        <v>0</v>
      </c>
      <c r="M985" s="7">
        <f t="shared" si="373"/>
        <v>0</v>
      </c>
      <c r="N985" s="7">
        <f t="shared" si="374"/>
        <v>0</v>
      </c>
      <c r="O985" s="7">
        <f t="shared" si="375"/>
        <v>0</v>
      </c>
      <c r="P985" s="7">
        <f t="shared" si="376"/>
        <v>0</v>
      </c>
      <c r="Q985" s="6">
        <f t="shared" si="378"/>
        <v>0</v>
      </c>
      <c r="R985" s="7">
        <f t="shared" si="379"/>
        <v>0</v>
      </c>
      <c r="S985" s="2">
        <f t="shared" si="365"/>
        <v>0</v>
      </c>
      <c r="T985" s="80">
        <f t="shared" si="366"/>
        <v>0</v>
      </c>
      <c r="U985" s="79">
        <f t="shared" si="367"/>
        <v>0</v>
      </c>
      <c r="V985" s="80">
        <f t="shared" si="368"/>
        <v>0</v>
      </c>
      <c r="W985" s="80">
        <f t="shared" si="369"/>
        <v>0</v>
      </c>
      <c r="X985">
        <f t="shared" si="380"/>
        <v>0</v>
      </c>
      <c r="Y985" s="35">
        <f t="shared" si="370"/>
        <v>0</v>
      </c>
      <c r="Z985" s="35">
        <f t="shared" si="381"/>
        <v>0</v>
      </c>
      <c r="AA985" s="42">
        <f t="shared" si="382"/>
        <v>0</v>
      </c>
      <c r="AB985" s="42">
        <f t="shared" si="383"/>
        <v>0</v>
      </c>
    </row>
    <row r="986" spans="2:28" x14ac:dyDescent="0.25">
      <c r="B986">
        <v>984</v>
      </c>
      <c r="C986" s="35">
        <f t="shared" si="377"/>
        <v>0</v>
      </c>
      <c r="D986" s="46">
        <f>IF(AB985&gt;0,ROUND(PMT(EvalSheet!$F$92/12,EvalSheet!$F$96*12,-C986),5),0)</f>
        <v>0</v>
      </c>
      <c r="E986" s="6">
        <f t="shared" si="371"/>
        <v>0</v>
      </c>
      <c r="F986" s="2">
        <f t="shared" si="360"/>
        <v>0</v>
      </c>
      <c r="G986" s="80">
        <f t="shared" si="361"/>
        <v>0</v>
      </c>
      <c r="H986" s="79">
        <f t="shared" si="362"/>
        <v>0</v>
      </c>
      <c r="I986" s="80">
        <f t="shared" si="363"/>
        <v>0</v>
      </c>
      <c r="J986" s="80">
        <f t="shared" si="364"/>
        <v>0</v>
      </c>
      <c r="K986" s="6">
        <f t="shared" si="372"/>
        <v>0</v>
      </c>
      <c r="L986" s="7">
        <v>0</v>
      </c>
      <c r="M986" s="7">
        <f t="shared" si="373"/>
        <v>0</v>
      </c>
      <c r="N986" s="7">
        <f t="shared" si="374"/>
        <v>0</v>
      </c>
      <c r="O986" s="7">
        <f t="shared" si="375"/>
        <v>0</v>
      </c>
      <c r="P986" s="7">
        <f t="shared" si="376"/>
        <v>0</v>
      </c>
      <c r="Q986" s="6">
        <f t="shared" si="378"/>
        <v>0</v>
      </c>
      <c r="R986" s="7">
        <f t="shared" si="379"/>
        <v>0</v>
      </c>
      <c r="S986" s="2">
        <f t="shared" si="365"/>
        <v>0</v>
      </c>
      <c r="T986" s="80">
        <f t="shared" si="366"/>
        <v>0</v>
      </c>
      <c r="U986" s="79">
        <f t="shared" si="367"/>
        <v>0</v>
      </c>
      <c r="V986" s="80">
        <f t="shared" si="368"/>
        <v>0</v>
      </c>
      <c r="W986" s="80">
        <f t="shared" si="369"/>
        <v>0</v>
      </c>
      <c r="X986">
        <f t="shared" si="380"/>
        <v>0</v>
      </c>
      <c r="Y986" s="35">
        <f t="shared" si="370"/>
        <v>0</v>
      </c>
      <c r="Z986" s="35">
        <f t="shared" si="381"/>
        <v>0</v>
      </c>
      <c r="AA986" s="42">
        <f t="shared" si="382"/>
        <v>0</v>
      </c>
      <c r="AB986" s="42">
        <f t="shared" si="383"/>
        <v>0</v>
      </c>
    </row>
    <row r="987" spans="2:28" x14ac:dyDescent="0.25">
      <c r="B987">
        <v>985</v>
      </c>
      <c r="C987" s="35">
        <f t="shared" si="377"/>
        <v>0</v>
      </c>
      <c r="D987" s="46">
        <f>IF(AB986&gt;0,ROUND(PMT(EvalSheet!$F$92/12,EvalSheet!$F$96*12,-C987),5),0)</f>
        <v>0</v>
      </c>
      <c r="E987" s="6">
        <f t="shared" si="371"/>
        <v>0</v>
      </c>
      <c r="F987" s="2">
        <f t="shared" si="360"/>
        <v>0</v>
      </c>
      <c r="G987" s="80">
        <f t="shared" si="361"/>
        <v>0</v>
      </c>
      <c r="H987" s="79">
        <f t="shared" si="362"/>
        <v>0</v>
      </c>
      <c r="I987" s="80">
        <f t="shared" si="363"/>
        <v>0</v>
      </c>
      <c r="J987" s="80">
        <f t="shared" si="364"/>
        <v>0</v>
      </c>
      <c r="K987" s="6">
        <f t="shared" si="372"/>
        <v>0</v>
      </c>
      <c r="L987" s="7">
        <v>0</v>
      </c>
      <c r="M987" s="7">
        <f t="shared" si="373"/>
        <v>0</v>
      </c>
      <c r="N987" s="7">
        <f t="shared" si="374"/>
        <v>0</v>
      </c>
      <c r="O987" s="7">
        <f t="shared" si="375"/>
        <v>0</v>
      </c>
      <c r="P987" s="7">
        <f t="shared" si="376"/>
        <v>0</v>
      </c>
      <c r="Q987" s="6">
        <f t="shared" si="378"/>
        <v>0</v>
      </c>
      <c r="R987" s="7">
        <f t="shared" si="379"/>
        <v>0</v>
      </c>
      <c r="S987" s="2">
        <f t="shared" si="365"/>
        <v>0</v>
      </c>
      <c r="T987" s="80">
        <f t="shared" si="366"/>
        <v>0</v>
      </c>
      <c r="U987" s="79">
        <f t="shared" si="367"/>
        <v>0</v>
      </c>
      <c r="V987" s="80">
        <f t="shared" si="368"/>
        <v>0</v>
      </c>
      <c r="W987" s="80">
        <f t="shared" si="369"/>
        <v>0</v>
      </c>
      <c r="X987">
        <f t="shared" si="380"/>
        <v>0</v>
      </c>
      <c r="Y987" s="35">
        <f t="shared" si="370"/>
        <v>0</v>
      </c>
      <c r="Z987" s="35">
        <f t="shared" si="381"/>
        <v>0</v>
      </c>
      <c r="AA987" s="42">
        <f t="shared" si="382"/>
        <v>0</v>
      </c>
      <c r="AB987" s="42">
        <f t="shared" si="383"/>
        <v>0</v>
      </c>
    </row>
    <row r="988" spans="2:28" x14ac:dyDescent="0.25">
      <c r="B988">
        <v>986</v>
      </c>
      <c r="C988" s="35">
        <f t="shared" si="377"/>
        <v>0</v>
      </c>
      <c r="D988" s="46">
        <f>IF(AB987&gt;0,ROUND(PMT(EvalSheet!$F$92/12,EvalSheet!$F$96*12,-C988),5),0)</f>
        <v>0</v>
      </c>
      <c r="E988" s="6">
        <f t="shared" si="371"/>
        <v>0</v>
      </c>
      <c r="F988" s="2">
        <f t="shared" si="360"/>
        <v>0</v>
      </c>
      <c r="G988" s="80">
        <f t="shared" si="361"/>
        <v>0</v>
      </c>
      <c r="H988" s="79">
        <f t="shared" si="362"/>
        <v>0</v>
      </c>
      <c r="I988" s="80">
        <f t="shared" si="363"/>
        <v>0</v>
      </c>
      <c r="J988" s="80">
        <f t="shared" si="364"/>
        <v>0</v>
      </c>
      <c r="K988" s="6">
        <f t="shared" si="372"/>
        <v>0</v>
      </c>
      <c r="L988" s="7">
        <v>0</v>
      </c>
      <c r="M988" s="7">
        <f t="shared" si="373"/>
        <v>0</v>
      </c>
      <c r="N988" s="7">
        <f t="shared" si="374"/>
        <v>0</v>
      </c>
      <c r="O988" s="7">
        <f t="shared" si="375"/>
        <v>0</v>
      </c>
      <c r="P988" s="7">
        <f t="shared" si="376"/>
        <v>0</v>
      </c>
      <c r="Q988" s="6">
        <f t="shared" si="378"/>
        <v>0</v>
      </c>
      <c r="R988" s="7">
        <f t="shared" si="379"/>
        <v>0</v>
      </c>
      <c r="S988" s="2">
        <f t="shared" si="365"/>
        <v>0</v>
      </c>
      <c r="T988" s="80">
        <f t="shared" si="366"/>
        <v>0</v>
      </c>
      <c r="U988" s="79">
        <f t="shared" si="367"/>
        <v>0</v>
      </c>
      <c r="V988" s="80">
        <f t="shared" si="368"/>
        <v>0</v>
      </c>
      <c r="W988" s="80">
        <f t="shared" si="369"/>
        <v>0</v>
      </c>
      <c r="X988">
        <f t="shared" si="380"/>
        <v>0</v>
      </c>
      <c r="Y988" s="35">
        <f t="shared" si="370"/>
        <v>0</v>
      </c>
      <c r="Z988" s="35">
        <f t="shared" si="381"/>
        <v>0</v>
      </c>
      <c r="AA988" s="42">
        <f t="shared" si="382"/>
        <v>0</v>
      </c>
      <c r="AB988" s="42">
        <f t="shared" si="383"/>
        <v>0</v>
      </c>
    </row>
    <row r="989" spans="2:28" x14ac:dyDescent="0.25">
      <c r="B989">
        <v>987</v>
      </c>
      <c r="C989" s="35">
        <f t="shared" si="377"/>
        <v>0</v>
      </c>
      <c r="D989" s="46">
        <f>IF(AB988&gt;0,ROUND(PMT(EvalSheet!$F$92/12,EvalSheet!$F$96*12,-C989),5),0)</f>
        <v>0</v>
      </c>
      <c r="E989" s="6">
        <f t="shared" si="371"/>
        <v>0</v>
      </c>
      <c r="F989" s="2">
        <f t="shared" si="360"/>
        <v>0</v>
      </c>
      <c r="G989" s="80">
        <f t="shared" si="361"/>
        <v>0</v>
      </c>
      <c r="H989" s="79">
        <f t="shared" si="362"/>
        <v>0</v>
      </c>
      <c r="I989" s="80">
        <f t="shared" si="363"/>
        <v>0</v>
      </c>
      <c r="J989" s="80">
        <f t="shared" si="364"/>
        <v>0</v>
      </c>
      <c r="K989" s="6">
        <f t="shared" si="372"/>
        <v>0</v>
      </c>
      <c r="L989" s="7">
        <v>0</v>
      </c>
      <c r="M989" s="7">
        <f t="shared" si="373"/>
        <v>0</v>
      </c>
      <c r="N989" s="7">
        <f t="shared" si="374"/>
        <v>0</v>
      </c>
      <c r="O989" s="7">
        <f t="shared" si="375"/>
        <v>0</v>
      </c>
      <c r="P989" s="7">
        <f t="shared" si="376"/>
        <v>0</v>
      </c>
      <c r="Q989" s="6">
        <f t="shared" si="378"/>
        <v>0</v>
      </c>
      <c r="R989" s="7">
        <f t="shared" si="379"/>
        <v>0</v>
      </c>
      <c r="S989" s="2">
        <f t="shared" si="365"/>
        <v>0</v>
      </c>
      <c r="T989" s="80">
        <f t="shared" si="366"/>
        <v>0</v>
      </c>
      <c r="U989" s="79">
        <f t="shared" si="367"/>
        <v>0</v>
      </c>
      <c r="V989" s="80">
        <f t="shared" si="368"/>
        <v>0</v>
      </c>
      <c r="W989" s="80">
        <f t="shared" si="369"/>
        <v>0</v>
      </c>
      <c r="X989">
        <f t="shared" si="380"/>
        <v>0</v>
      </c>
      <c r="Y989" s="35">
        <f t="shared" si="370"/>
        <v>0</v>
      </c>
      <c r="Z989" s="35">
        <f t="shared" si="381"/>
        <v>0</v>
      </c>
      <c r="AA989" s="42">
        <f t="shared" si="382"/>
        <v>0</v>
      </c>
      <c r="AB989" s="42">
        <f t="shared" si="383"/>
        <v>0</v>
      </c>
    </row>
    <row r="990" spans="2:28" x14ac:dyDescent="0.25">
      <c r="B990">
        <v>988</v>
      </c>
      <c r="C990" s="35">
        <f t="shared" si="377"/>
        <v>0</v>
      </c>
      <c r="D990" s="46">
        <f>IF(AB989&gt;0,ROUND(PMT(EvalSheet!$F$92/12,EvalSheet!$F$96*12,-C990),5),0)</f>
        <v>0</v>
      </c>
      <c r="E990" s="6">
        <f t="shared" si="371"/>
        <v>0</v>
      </c>
      <c r="F990" s="2">
        <f t="shared" si="360"/>
        <v>0</v>
      </c>
      <c r="G990" s="80">
        <f t="shared" si="361"/>
        <v>0</v>
      </c>
      <c r="H990" s="79">
        <f t="shared" si="362"/>
        <v>0</v>
      </c>
      <c r="I990" s="80">
        <f t="shared" si="363"/>
        <v>0</v>
      </c>
      <c r="J990" s="80">
        <f t="shared" si="364"/>
        <v>0</v>
      </c>
      <c r="K990" s="6">
        <f t="shared" si="372"/>
        <v>0</v>
      </c>
      <c r="L990" s="7">
        <v>0</v>
      </c>
      <c r="M990" s="7">
        <f t="shared" si="373"/>
        <v>0</v>
      </c>
      <c r="N990" s="7">
        <f t="shared" si="374"/>
        <v>0</v>
      </c>
      <c r="O990" s="7">
        <f t="shared" si="375"/>
        <v>0</v>
      </c>
      <c r="P990" s="7">
        <f t="shared" si="376"/>
        <v>0</v>
      </c>
      <c r="Q990" s="6">
        <f t="shared" si="378"/>
        <v>0</v>
      </c>
      <c r="R990" s="7">
        <f t="shared" si="379"/>
        <v>0</v>
      </c>
      <c r="S990" s="2">
        <f t="shared" si="365"/>
        <v>0</v>
      </c>
      <c r="T990" s="80">
        <f t="shared" si="366"/>
        <v>0</v>
      </c>
      <c r="U990" s="79">
        <f t="shared" si="367"/>
        <v>0</v>
      </c>
      <c r="V990" s="80">
        <f t="shared" si="368"/>
        <v>0</v>
      </c>
      <c r="W990" s="80">
        <f t="shared" si="369"/>
        <v>0</v>
      </c>
      <c r="X990">
        <f t="shared" si="380"/>
        <v>0</v>
      </c>
      <c r="Y990" s="35">
        <f t="shared" si="370"/>
        <v>0</v>
      </c>
      <c r="Z990" s="35">
        <f t="shared" si="381"/>
        <v>0</v>
      </c>
      <c r="AA990" s="42">
        <f t="shared" si="382"/>
        <v>0</v>
      </c>
      <c r="AB990" s="42">
        <f t="shared" si="383"/>
        <v>0</v>
      </c>
    </row>
    <row r="991" spans="2:28" x14ac:dyDescent="0.25">
      <c r="B991">
        <v>989</v>
      </c>
      <c r="C991" s="35">
        <f t="shared" si="377"/>
        <v>0</v>
      </c>
      <c r="D991" s="46">
        <f>IF(AB990&gt;0,ROUND(PMT(EvalSheet!$F$92/12,EvalSheet!$F$96*12,-C991),5),0)</f>
        <v>0</v>
      </c>
      <c r="E991" s="6">
        <f t="shared" si="371"/>
        <v>0</v>
      </c>
      <c r="F991" s="2">
        <f t="shared" si="360"/>
        <v>0</v>
      </c>
      <c r="G991" s="80">
        <f t="shared" si="361"/>
        <v>0</v>
      </c>
      <c r="H991" s="79">
        <f t="shared" si="362"/>
        <v>0</v>
      </c>
      <c r="I991" s="80">
        <f t="shared" si="363"/>
        <v>0</v>
      </c>
      <c r="J991" s="80">
        <f t="shared" si="364"/>
        <v>0</v>
      </c>
      <c r="K991" s="6">
        <f t="shared" si="372"/>
        <v>0</v>
      </c>
      <c r="L991" s="7">
        <v>0</v>
      </c>
      <c r="M991" s="7">
        <f t="shared" si="373"/>
        <v>0</v>
      </c>
      <c r="N991" s="7">
        <f t="shared" si="374"/>
        <v>0</v>
      </c>
      <c r="O991" s="7">
        <f t="shared" si="375"/>
        <v>0</v>
      </c>
      <c r="P991" s="7">
        <f t="shared" si="376"/>
        <v>0</v>
      </c>
      <c r="Q991" s="6">
        <f t="shared" si="378"/>
        <v>0</v>
      </c>
      <c r="R991" s="7">
        <f t="shared" si="379"/>
        <v>0</v>
      </c>
      <c r="S991" s="2">
        <f t="shared" si="365"/>
        <v>0</v>
      </c>
      <c r="T991" s="80">
        <f t="shared" si="366"/>
        <v>0</v>
      </c>
      <c r="U991" s="79">
        <f t="shared" si="367"/>
        <v>0</v>
      </c>
      <c r="V991" s="80">
        <f t="shared" si="368"/>
        <v>0</v>
      </c>
      <c r="W991" s="80">
        <f t="shared" si="369"/>
        <v>0</v>
      </c>
      <c r="X991">
        <f t="shared" si="380"/>
        <v>0</v>
      </c>
      <c r="Y991" s="35">
        <f t="shared" si="370"/>
        <v>0</v>
      </c>
      <c r="Z991" s="35">
        <f t="shared" si="381"/>
        <v>0</v>
      </c>
      <c r="AA991" s="42">
        <f t="shared" si="382"/>
        <v>0</v>
      </c>
      <c r="AB991" s="42">
        <f t="shared" si="383"/>
        <v>0</v>
      </c>
    </row>
    <row r="992" spans="2:28" x14ac:dyDescent="0.25">
      <c r="B992">
        <v>990</v>
      </c>
      <c r="C992" s="35">
        <f t="shared" si="377"/>
        <v>0</v>
      </c>
      <c r="D992" s="46">
        <f>IF(AB991&gt;0,ROUND(PMT(EvalSheet!$F$92/12,EvalSheet!$F$96*12,-C992),5),0)</f>
        <v>0</v>
      </c>
      <c r="E992" s="6">
        <f t="shared" si="371"/>
        <v>0</v>
      </c>
      <c r="F992" s="2">
        <f t="shared" si="360"/>
        <v>0</v>
      </c>
      <c r="G992" s="80">
        <f t="shared" si="361"/>
        <v>0</v>
      </c>
      <c r="H992" s="79">
        <f t="shared" si="362"/>
        <v>0</v>
      </c>
      <c r="I992" s="80">
        <f t="shared" si="363"/>
        <v>0</v>
      </c>
      <c r="J992" s="80">
        <f t="shared" si="364"/>
        <v>0</v>
      </c>
      <c r="K992" s="6">
        <f t="shared" si="372"/>
        <v>0</v>
      </c>
      <c r="L992" s="7">
        <v>0</v>
      </c>
      <c r="M992" s="7">
        <f t="shared" si="373"/>
        <v>0</v>
      </c>
      <c r="N992" s="7">
        <f t="shared" si="374"/>
        <v>0</v>
      </c>
      <c r="O992" s="7">
        <f t="shared" si="375"/>
        <v>0</v>
      </c>
      <c r="P992" s="7">
        <f t="shared" si="376"/>
        <v>0</v>
      </c>
      <c r="Q992" s="6">
        <f t="shared" si="378"/>
        <v>0</v>
      </c>
      <c r="R992" s="7">
        <f t="shared" si="379"/>
        <v>0</v>
      </c>
      <c r="S992" s="2">
        <f t="shared" si="365"/>
        <v>0</v>
      </c>
      <c r="T992" s="80">
        <f t="shared" si="366"/>
        <v>0</v>
      </c>
      <c r="U992" s="79">
        <f t="shared" si="367"/>
        <v>0</v>
      </c>
      <c r="V992" s="80">
        <f t="shared" si="368"/>
        <v>0</v>
      </c>
      <c r="W992" s="80">
        <f t="shared" si="369"/>
        <v>0</v>
      </c>
      <c r="X992">
        <f t="shared" si="380"/>
        <v>0</v>
      </c>
      <c r="Y992" s="35">
        <f t="shared" si="370"/>
        <v>0</v>
      </c>
      <c r="Z992" s="35">
        <f t="shared" si="381"/>
        <v>0</v>
      </c>
      <c r="AA992" s="42">
        <f t="shared" si="382"/>
        <v>0</v>
      </c>
      <c r="AB992" s="42">
        <f t="shared" si="383"/>
        <v>0</v>
      </c>
    </row>
    <row r="993" spans="2:28" x14ac:dyDescent="0.25">
      <c r="B993">
        <v>991</v>
      </c>
      <c r="C993" s="35">
        <f t="shared" si="377"/>
        <v>0</v>
      </c>
      <c r="D993" s="46">
        <f>IF(AB992&gt;0,ROUND(PMT(EvalSheet!$F$92/12,EvalSheet!$F$96*12,-C993),5),0)</f>
        <v>0</v>
      </c>
      <c r="E993" s="6">
        <f t="shared" si="371"/>
        <v>0</v>
      </c>
      <c r="F993" s="2">
        <f t="shared" si="360"/>
        <v>0</v>
      </c>
      <c r="G993" s="80">
        <f t="shared" si="361"/>
        <v>0</v>
      </c>
      <c r="H993" s="79">
        <f t="shared" si="362"/>
        <v>0</v>
      </c>
      <c r="I993" s="80">
        <f t="shared" si="363"/>
        <v>0</v>
      </c>
      <c r="J993" s="80">
        <f t="shared" si="364"/>
        <v>0</v>
      </c>
      <c r="K993" s="6">
        <f t="shared" si="372"/>
        <v>0</v>
      </c>
      <c r="L993" s="7">
        <v>0</v>
      </c>
      <c r="M993" s="7">
        <f t="shared" si="373"/>
        <v>0</v>
      </c>
      <c r="N993" s="7">
        <f t="shared" si="374"/>
        <v>0</v>
      </c>
      <c r="O993" s="7">
        <f t="shared" si="375"/>
        <v>0</v>
      </c>
      <c r="P993" s="7">
        <f t="shared" si="376"/>
        <v>0</v>
      </c>
      <c r="Q993" s="6">
        <f t="shared" si="378"/>
        <v>0</v>
      </c>
      <c r="R993" s="7">
        <f t="shared" si="379"/>
        <v>0</v>
      </c>
      <c r="S993" s="2">
        <f t="shared" si="365"/>
        <v>0</v>
      </c>
      <c r="T993" s="80">
        <f t="shared" si="366"/>
        <v>0</v>
      </c>
      <c r="U993" s="79">
        <f t="shared" si="367"/>
        <v>0</v>
      </c>
      <c r="V993" s="80">
        <f t="shared" si="368"/>
        <v>0</v>
      </c>
      <c r="W993" s="80">
        <f t="shared" si="369"/>
        <v>0</v>
      </c>
      <c r="X993">
        <f t="shared" si="380"/>
        <v>0</v>
      </c>
      <c r="Y993" s="35">
        <f t="shared" si="370"/>
        <v>0</v>
      </c>
      <c r="Z993" s="35">
        <f t="shared" si="381"/>
        <v>0</v>
      </c>
      <c r="AA993" s="42">
        <f t="shared" si="382"/>
        <v>0</v>
      </c>
      <c r="AB993" s="42">
        <f t="shared" si="383"/>
        <v>0</v>
      </c>
    </row>
    <row r="994" spans="2:28" x14ac:dyDescent="0.25">
      <c r="B994">
        <v>992</v>
      </c>
      <c r="C994" s="35">
        <f t="shared" si="377"/>
        <v>0</v>
      </c>
      <c r="D994" s="46">
        <f>IF(AB993&gt;0,ROUND(PMT(EvalSheet!$F$92/12,EvalSheet!$F$96*12,-C994),5),0)</f>
        <v>0</v>
      </c>
      <c r="E994" s="6">
        <f t="shared" si="371"/>
        <v>0</v>
      </c>
      <c r="F994" s="2">
        <f t="shared" si="360"/>
        <v>0</v>
      </c>
      <c r="G994" s="80">
        <f t="shared" si="361"/>
        <v>0</v>
      </c>
      <c r="H994" s="79">
        <f t="shared" si="362"/>
        <v>0</v>
      </c>
      <c r="I994" s="80">
        <f t="shared" si="363"/>
        <v>0</v>
      </c>
      <c r="J994" s="80">
        <f t="shared" si="364"/>
        <v>0</v>
      </c>
      <c r="K994" s="6">
        <f t="shared" si="372"/>
        <v>0</v>
      </c>
      <c r="L994" s="7">
        <v>0</v>
      </c>
      <c r="M994" s="7">
        <f t="shared" si="373"/>
        <v>0</v>
      </c>
      <c r="N994" s="7">
        <f t="shared" si="374"/>
        <v>0</v>
      </c>
      <c r="O994" s="7">
        <f t="shared" si="375"/>
        <v>0</v>
      </c>
      <c r="P994" s="7">
        <f t="shared" si="376"/>
        <v>0</v>
      </c>
      <c r="Q994" s="6">
        <f t="shared" si="378"/>
        <v>0</v>
      </c>
      <c r="R994" s="7">
        <f t="shared" si="379"/>
        <v>0</v>
      </c>
      <c r="S994" s="2">
        <f t="shared" si="365"/>
        <v>0</v>
      </c>
      <c r="T994" s="80">
        <f t="shared" si="366"/>
        <v>0</v>
      </c>
      <c r="U994" s="79">
        <f t="shared" si="367"/>
        <v>0</v>
      </c>
      <c r="V994" s="80">
        <f t="shared" si="368"/>
        <v>0</v>
      </c>
      <c r="W994" s="80">
        <f t="shared" si="369"/>
        <v>0</v>
      </c>
      <c r="X994">
        <f t="shared" si="380"/>
        <v>0</v>
      </c>
      <c r="Y994" s="35">
        <f t="shared" si="370"/>
        <v>0</v>
      </c>
      <c r="Z994" s="35">
        <f t="shared" si="381"/>
        <v>0</v>
      </c>
      <c r="AA994" s="42">
        <f t="shared" si="382"/>
        <v>0</v>
      </c>
      <c r="AB994" s="42">
        <f t="shared" si="383"/>
        <v>0</v>
      </c>
    </row>
    <row r="995" spans="2:28" x14ac:dyDescent="0.25">
      <c r="B995">
        <v>993</v>
      </c>
      <c r="C995" s="35">
        <f t="shared" si="377"/>
        <v>0</v>
      </c>
      <c r="D995" s="46">
        <f>IF(AB994&gt;0,ROUND(PMT(EvalSheet!$F$92/12,EvalSheet!$F$96*12,-C995),5),0)</f>
        <v>0</v>
      </c>
      <c r="E995" s="6">
        <f t="shared" si="371"/>
        <v>0</v>
      </c>
      <c r="F995" s="2">
        <f t="shared" si="360"/>
        <v>0</v>
      </c>
      <c r="G995" s="80">
        <f t="shared" si="361"/>
        <v>0</v>
      </c>
      <c r="H995" s="79">
        <f t="shared" si="362"/>
        <v>0</v>
      </c>
      <c r="I995" s="80">
        <f t="shared" si="363"/>
        <v>0</v>
      </c>
      <c r="J995" s="80">
        <f t="shared" si="364"/>
        <v>0</v>
      </c>
      <c r="K995" s="6">
        <f t="shared" si="372"/>
        <v>0</v>
      </c>
      <c r="L995" s="7">
        <v>0</v>
      </c>
      <c r="M995" s="7">
        <f t="shared" si="373"/>
        <v>0</v>
      </c>
      <c r="N995" s="7">
        <f t="shared" si="374"/>
        <v>0</v>
      </c>
      <c r="O995" s="7">
        <f t="shared" si="375"/>
        <v>0</v>
      </c>
      <c r="P995" s="7">
        <f t="shared" si="376"/>
        <v>0</v>
      </c>
      <c r="Q995" s="6">
        <f t="shared" si="378"/>
        <v>0</v>
      </c>
      <c r="R995" s="7">
        <f t="shared" si="379"/>
        <v>0</v>
      </c>
      <c r="S995" s="2">
        <f t="shared" si="365"/>
        <v>0</v>
      </c>
      <c r="T995" s="80">
        <f t="shared" si="366"/>
        <v>0</v>
      </c>
      <c r="U995" s="79">
        <f t="shared" si="367"/>
        <v>0</v>
      </c>
      <c r="V995" s="80">
        <f t="shared" si="368"/>
        <v>0</v>
      </c>
      <c r="W995" s="80">
        <f t="shared" si="369"/>
        <v>0</v>
      </c>
      <c r="X995">
        <f t="shared" si="380"/>
        <v>0</v>
      </c>
      <c r="Y995" s="35">
        <f t="shared" si="370"/>
        <v>0</v>
      </c>
      <c r="Z995" s="35">
        <f t="shared" si="381"/>
        <v>0</v>
      </c>
      <c r="AA995" s="42">
        <f t="shared" si="382"/>
        <v>0</v>
      </c>
      <c r="AB995" s="42">
        <f t="shared" si="383"/>
        <v>0</v>
      </c>
    </row>
    <row r="996" spans="2:28" x14ac:dyDescent="0.25">
      <c r="B996">
        <v>994</v>
      </c>
      <c r="C996" s="35">
        <f t="shared" si="377"/>
        <v>0</v>
      </c>
      <c r="D996" s="46">
        <f>IF(AB995&gt;0,ROUND(PMT(EvalSheet!$F$92/12,EvalSheet!$F$96*12,-C996),5),0)</f>
        <v>0</v>
      </c>
      <c r="E996" s="6">
        <f t="shared" si="371"/>
        <v>0</v>
      </c>
      <c r="F996" s="2">
        <f t="shared" si="360"/>
        <v>0</v>
      </c>
      <c r="G996" s="80">
        <f t="shared" si="361"/>
        <v>0</v>
      </c>
      <c r="H996" s="79">
        <f t="shared" si="362"/>
        <v>0</v>
      </c>
      <c r="I996" s="80">
        <f t="shared" si="363"/>
        <v>0</v>
      </c>
      <c r="J996" s="80">
        <f t="shared" si="364"/>
        <v>0</v>
      </c>
      <c r="K996" s="6">
        <f t="shared" si="372"/>
        <v>0</v>
      </c>
      <c r="L996" s="7">
        <v>0</v>
      </c>
      <c r="M996" s="7">
        <f t="shared" si="373"/>
        <v>0</v>
      </c>
      <c r="N996" s="7">
        <f t="shared" si="374"/>
        <v>0</v>
      </c>
      <c r="O996" s="7">
        <f t="shared" si="375"/>
        <v>0</v>
      </c>
      <c r="P996" s="7">
        <f t="shared" si="376"/>
        <v>0</v>
      </c>
      <c r="Q996" s="6">
        <f t="shared" si="378"/>
        <v>0</v>
      </c>
      <c r="R996" s="7">
        <f t="shared" si="379"/>
        <v>0</v>
      </c>
      <c r="S996" s="2">
        <f t="shared" si="365"/>
        <v>0</v>
      </c>
      <c r="T996" s="80">
        <f t="shared" si="366"/>
        <v>0</v>
      </c>
      <c r="U996" s="79">
        <f t="shared" si="367"/>
        <v>0</v>
      </c>
      <c r="V996" s="80">
        <f t="shared" si="368"/>
        <v>0</v>
      </c>
      <c r="W996" s="80">
        <f t="shared" si="369"/>
        <v>0</v>
      </c>
      <c r="X996">
        <f t="shared" si="380"/>
        <v>0</v>
      </c>
      <c r="Y996" s="35">
        <f t="shared" si="370"/>
        <v>0</v>
      </c>
      <c r="Z996" s="35">
        <f t="shared" si="381"/>
        <v>0</v>
      </c>
      <c r="AA996" s="42">
        <f t="shared" si="382"/>
        <v>0</v>
      </c>
      <c r="AB996" s="42">
        <f t="shared" si="383"/>
        <v>0</v>
      </c>
    </row>
    <row r="997" spans="2:28" x14ac:dyDescent="0.25">
      <c r="B997">
        <v>995</v>
      </c>
      <c r="C997" s="35">
        <f t="shared" si="377"/>
        <v>0</v>
      </c>
      <c r="D997" s="46">
        <f>IF(AB996&gt;0,ROUND(PMT(EvalSheet!$F$92/12,EvalSheet!$F$96*12,-C997),5),0)</f>
        <v>0</v>
      </c>
      <c r="E997" s="6">
        <f t="shared" si="371"/>
        <v>0</v>
      </c>
      <c r="F997" s="2">
        <f t="shared" si="360"/>
        <v>0</v>
      </c>
      <c r="G997" s="80">
        <f t="shared" si="361"/>
        <v>0</v>
      </c>
      <c r="H997" s="79">
        <f t="shared" si="362"/>
        <v>0</v>
      </c>
      <c r="I997" s="80">
        <f t="shared" si="363"/>
        <v>0</v>
      </c>
      <c r="J997" s="80">
        <f t="shared" si="364"/>
        <v>0</v>
      </c>
      <c r="K997" s="6">
        <f t="shared" si="372"/>
        <v>0</v>
      </c>
      <c r="L997" s="7">
        <v>0</v>
      </c>
      <c r="M997" s="7">
        <f t="shared" si="373"/>
        <v>0</v>
      </c>
      <c r="N997" s="7">
        <f t="shared" si="374"/>
        <v>0</v>
      </c>
      <c r="O997" s="7">
        <f t="shared" si="375"/>
        <v>0</v>
      </c>
      <c r="P997" s="7">
        <f t="shared" si="376"/>
        <v>0</v>
      </c>
      <c r="Q997" s="6">
        <f t="shared" si="378"/>
        <v>0</v>
      </c>
      <c r="R997" s="7">
        <f t="shared" si="379"/>
        <v>0</v>
      </c>
      <c r="S997" s="2">
        <f t="shared" si="365"/>
        <v>0</v>
      </c>
      <c r="T997" s="80">
        <f t="shared" si="366"/>
        <v>0</v>
      </c>
      <c r="U997" s="79">
        <f t="shared" si="367"/>
        <v>0</v>
      </c>
      <c r="V997" s="80">
        <f t="shared" si="368"/>
        <v>0</v>
      </c>
      <c r="W997" s="80">
        <f t="shared" si="369"/>
        <v>0</v>
      </c>
      <c r="X997">
        <f t="shared" si="380"/>
        <v>0</v>
      </c>
      <c r="Y997" s="35">
        <f t="shared" si="370"/>
        <v>0</v>
      </c>
      <c r="Z997" s="35">
        <f t="shared" si="381"/>
        <v>0</v>
      </c>
      <c r="AA997" s="42">
        <f t="shared" si="382"/>
        <v>0</v>
      </c>
      <c r="AB997" s="42">
        <f t="shared" si="383"/>
        <v>0</v>
      </c>
    </row>
    <row r="998" spans="2:28" x14ac:dyDescent="0.25">
      <c r="B998">
        <v>996</v>
      </c>
      <c r="C998" s="35">
        <f t="shared" si="377"/>
        <v>0</v>
      </c>
      <c r="D998" s="46">
        <f>IF(AB997&gt;0,ROUND(PMT(EvalSheet!$F$92/12,EvalSheet!$F$96*12,-C998),5),0)</f>
        <v>0</v>
      </c>
      <c r="E998" s="6">
        <f t="shared" si="371"/>
        <v>0</v>
      </c>
      <c r="F998" s="2">
        <f t="shared" si="360"/>
        <v>0</v>
      </c>
      <c r="G998" s="80">
        <f t="shared" si="361"/>
        <v>0</v>
      </c>
      <c r="H998" s="79">
        <f t="shared" si="362"/>
        <v>0</v>
      </c>
      <c r="I998" s="80">
        <f t="shared" si="363"/>
        <v>0</v>
      </c>
      <c r="J998" s="80">
        <f t="shared" si="364"/>
        <v>0</v>
      </c>
      <c r="K998" s="6">
        <f t="shared" si="372"/>
        <v>0</v>
      </c>
      <c r="L998" s="7">
        <v>0</v>
      </c>
      <c r="M998" s="7">
        <f t="shared" si="373"/>
        <v>0</v>
      </c>
      <c r="N998" s="7">
        <f t="shared" si="374"/>
        <v>0</v>
      </c>
      <c r="O998" s="7">
        <f t="shared" si="375"/>
        <v>0</v>
      </c>
      <c r="P998" s="7">
        <f t="shared" si="376"/>
        <v>0</v>
      </c>
      <c r="Q998" s="6">
        <f t="shared" si="378"/>
        <v>0</v>
      </c>
      <c r="R998" s="7">
        <f t="shared" si="379"/>
        <v>0</v>
      </c>
      <c r="S998" s="2">
        <f t="shared" si="365"/>
        <v>0</v>
      </c>
      <c r="T998" s="80">
        <f t="shared" si="366"/>
        <v>0</v>
      </c>
      <c r="U998" s="79">
        <f t="shared" si="367"/>
        <v>0</v>
      </c>
      <c r="V998" s="80">
        <f t="shared" si="368"/>
        <v>0</v>
      </c>
      <c r="W998" s="80">
        <f t="shared" si="369"/>
        <v>0</v>
      </c>
      <c r="X998">
        <f t="shared" si="380"/>
        <v>0</v>
      </c>
      <c r="Y998" s="35">
        <f t="shared" si="370"/>
        <v>0</v>
      </c>
      <c r="Z998" s="35">
        <f t="shared" si="381"/>
        <v>0</v>
      </c>
      <c r="AA998" s="42">
        <f t="shared" si="382"/>
        <v>0</v>
      </c>
      <c r="AB998" s="42">
        <f t="shared" si="383"/>
        <v>0</v>
      </c>
    </row>
    <row r="999" spans="2:28" x14ac:dyDescent="0.25">
      <c r="B999">
        <v>997</v>
      </c>
      <c r="C999" s="35">
        <f t="shared" si="377"/>
        <v>0</v>
      </c>
      <c r="D999" s="46">
        <f>IF(AB998&gt;0,ROUND(PMT(EvalSheet!$F$92/12,EvalSheet!$F$96*12,-C999),5),0)</f>
        <v>0</v>
      </c>
      <c r="E999" s="6">
        <f t="shared" si="371"/>
        <v>0</v>
      </c>
      <c r="F999" s="2">
        <f t="shared" si="360"/>
        <v>0</v>
      </c>
      <c r="G999" s="80">
        <f t="shared" si="361"/>
        <v>0</v>
      </c>
      <c r="H999" s="79">
        <f t="shared" si="362"/>
        <v>0</v>
      </c>
      <c r="I999" s="80">
        <f t="shared" si="363"/>
        <v>0</v>
      </c>
      <c r="J999" s="80">
        <f t="shared" si="364"/>
        <v>0</v>
      </c>
      <c r="K999" s="6">
        <f t="shared" si="372"/>
        <v>0</v>
      </c>
      <c r="L999" s="7">
        <v>0</v>
      </c>
      <c r="M999" s="7">
        <f t="shared" si="373"/>
        <v>0</v>
      </c>
      <c r="N999" s="7">
        <f t="shared" si="374"/>
        <v>0</v>
      </c>
      <c r="O999" s="7">
        <f t="shared" si="375"/>
        <v>0</v>
      </c>
      <c r="P999" s="7">
        <f t="shared" si="376"/>
        <v>0</v>
      </c>
      <c r="Q999" s="6">
        <f t="shared" si="378"/>
        <v>0</v>
      </c>
      <c r="R999" s="7">
        <f t="shared" si="379"/>
        <v>0</v>
      </c>
      <c r="S999" s="2">
        <f t="shared" si="365"/>
        <v>0</v>
      </c>
      <c r="T999" s="80">
        <f t="shared" si="366"/>
        <v>0</v>
      </c>
      <c r="U999" s="79">
        <f t="shared" si="367"/>
        <v>0</v>
      </c>
      <c r="V999" s="80">
        <f t="shared" si="368"/>
        <v>0</v>
      </c>
      <c r="W999" s="80">
        <f t="shared" si="369"/>
        <v>0</v>
      </c>
      <c r="X999">
        <f t="shared" si="380"/>
        <v>0</v>
      </c>
      <c r="Y999" s="35">
        <f t="shared" si="370"/>
        <v>0</v>
      </c>
      <c r="Z999" s="35">
        <f t="shared" si="381"/>
        <v>0</v>
      </c>
      <c r="AA999" s="42">
        <f t="shared" si="382"/>
        <v>0</v>
      </c>
      <c r="AB999" s="42">
        <f t="shared" si="383"/>
        <v>0</v>
      </c>
    </row>
    <row r="1000" spans="2:28" x14ac:dyDescent="0.25">
      <c r="B1000">
        <v>998</v>
      </c>
      <c r="C1000" s="35">
        <f t="shared" si="377"/>
        <v>0</v>
      </c>
      <c r="D1000" s="46">
        <f>IF(AB999&gt;0,ROUND(PMT(EvalSheet!$F$92/12,EvalSheet!$F$96*12,-C1000),5),0)</f>
        <v>0</v>
      </c>
      <c r="E1000" s="6">
        <f t="shared" si="371"/>
        <v>0</v>
      </c>
      <c r="F1000" s="2">
        <f t="shared" si="360"/>
        <v>0</v>
      </c>
      <c r="G1000" s="80">
        <f t="shared" si="361"/>
        <v>0</v>
      </c>
      <c r="H1000" s="79">
        <f t="shared" si="362"/>
        <v>0</v>
      </c>
      <c r="I1000" s="80">
        <f t="shared" si="363"/>
        <v>0</v>
      </c>
      <c r="J1000" s="80">
        <f t="shared" si="364"/>
        <v>0</v>
      </c>
      <c r="K1000" s="6">
        <f t="shared" si="372"/>
        <v>0</v>
      </c>
      <c r="L1000" s="7">
        <v>0</v>
      </c>
      <c r="M1000" s="7">
        <f t="shared" si="373"/>
        <v>0</v>
      </c>
      <c r="N1000" s="7">
        <f t="shared" si="374"/>
        <v>0</v>
      </c>
      <c r="O1000" s="7">
        <f t="shared" si="375"/>
        <v>0</v>
      </c>
      <c r="P1000" s="7">
        <f t="shared" si="376"/>
        <v>0</v>
      </c>
      <c r="Q1000" s="6">
        <f t="shared" si="378"/>
        <v>0</v>
      </c>
      <c r="R1000" s="7">
        <f t="shared" si="379"/>
        <v>0</v>
      </c>
      <c r="S1000" s="2">
        <f t="shared" si="365"/>
        <v>0</v>
      </c>
      <c r="T1000" s="80">
        <f t="shared" si="366"/>
        <v>0</v>
      </c>
      <c r="U1000" s="79">
        <f t="shared" si="367"/>
        <v>0</v>
      </c>
      <c r="V1000" s="80">
        <f t="shared" si="368"/>
        <v>0</v>
      </c>
      <c r="W1000" s="80">
        <f t="shared" si="369"/>
        <v>0</v>
      </c>
      <c r="X1000">
        <f t="shared" si="380"/>
        <v>0</v>
      </c>
      <c r="Y1000" s="35">
        <f t="shared" si="370"/>
        <v>0</v>
      </c>
      <c r="Z1000" s="35">
        <f t="shared" si="381"/>
        <v>0</v>
      </c>
      <c r="AA1000" s="42">
        <f t="shared" si="382"/>
        <v>0</v>
      </c>
      <c r="AB1000" s="42">
        <f t="shared" si="383"/>
        <v>0</v>
      </c>
    </row>
    <row r="1001" spans="2:28" x14ac:dyDescent="0.25">
      <c r="B1001">
        <v>999</v>
      </c>
      <c r="C1001" s="35">
        <f t="shared" si="377"/>
        <v>0</v>
      </c>
      <c r="D1001" s="46">
        <f>IF(AB1000&gt;0,ROUND(PMT(EvalSheet!$F$92/12,EvalSheet!$F$96*12,-C1001),5),0)</f>
        <v>0</v>
      </c>
      <c r="E1001" s="6">
        <f t="shared" si="371"/>
        <v>0</v>
      </c>
      <c r="F1001" s="2">
        <f t="shared" si="360"/>
        <v>0</v>
      </c>
      <c r="G1001" s="80">
        <f t="shared" si="361"/>
        <v>0</v>
      </c>
      <c r="H1001" s="79">
        <f t="shared" si="362"/>
        <v>0</v>
      </c>
      <c r="I1001" s="80">
        <f t="shared" si="363"/>
        <v>0</v>
      </c>
      <c r="J1001" s="80">
        <f t="shared" si="364"/>
        <v>0</v>
      </c>
      <c r="K1001" s="6">
        <f t="shared" si="372"/>
        <v>0</v>
      </c>
      <c r="L1001" s="7">
        <v>0</v>
      </c>
      <c r="M1001" s="7">
        <f t="shared" si="373"/>
        <v>0</v>
      </c>
      <c r="N1001" s="7">
        <f t="shared" si="374"/>
        <v>0</v>
      </c>
      <c r="O1001" s="7">
        <f t="shared" si="375"/>
        <v>0</v>
      </c>
      <c r="P1001" s="7">
        <f t="shared" si="376"/>
        <v>0</v>
      </c>
      <c r="Q1001" s="6">
        <f t="shared" si="378"/>
        <v>0</v>
      </c>
      <c r="R1001" s="7">
        <f t="shared" si="379"/>
        <v>0</v>
      </c>
      <c r="S1001" s="2">
        <f t="shared" si="365"/>
        <v>0</v>
      </c>
      <c r="T1001" s="80">
        <f t="shared" si="366"/>
        <v>0</v>
      </c>
      <c r="U1001" s="79">
        <f t="shared" si="367"/>
        <v>0</v>
      </c>
      <c r="V1001" s="80">
        <f t="shared" si="368"/>
        <v>0</v>
      </c>
      <c r="W1001" s="80">
        <f t="shared" si="369"/>
        <v>0</v>
      </c>
      <c r="X1001">
        <f t="shared" si="380"/>
        <v>0</v>
      </c>
      <c r="Y1001" s="35">
        <f t="shared" si="370"/>
        <v>0</v>
      </c>
      <c r="Z1001" s="35">
        <f t="shared" si="381"/>
        <v>0</v>
      </c>
      <c r="AA1001" s="42">
        <f t="shared" si="382"/>
        <v>0</v>
      </c>
      <c r="AB1001" s="42">
        <f t="shared" si="383"/>
        <v>0</v>
      </c>
    </row>
    <row r="1002" spans="2:28" x14ac:dyDescent="0.25">
      <c r="B1002">
        <v>1000</v>
      </c>
      <c r="C1002" s="35">
        <f t="shared" si="377"/>
        <v>0</v>
      </c>
      <c r="D1002" s="46">
        <f>IF(AB1001&gt;0,ROUND(PMT(EvalSheet!$F$92/12,EvalSheet!$F$96*12,-C1002),5),0)</f>
        <v>0</v>
      </c>
      <c r="E1002" s="6">
        <f t="shared" si="371"/>
        <v>0</v>
      </c>
      <c r="F1002" s="2">
        <f t="shared" si="360"/>
        <v>0</v>
      </c>
      <c r="G1002" s="80">
        <f t="shared" si="361"/>
        <v>0</v>
      </c>
      <c r="H1002" s="79">
        <f t="shared" si="362"/>
        <v>0</v>
      </c>
      <c r="I1002" s="80">
        <f t="shared" si="363"/>
        <v>0</v>
      </c>
      <c r="J1002" s="80">
        <f t="shared" si="364"/>
        <v>0</v>
      </c>
      <c r="K1002" s="6">
        <f t="shared" si="372"/>
        <v>0</v>
      </c>
      <c r="L1002" s="7">
        <v>0</v>
      </c>
      <c r="M1002" s="7">
        <f t="shared" si="373"/>
        <v>0</v>
      </c>
      <c r="N1002" s="7">
        <f t="shared" si="374"/>
        <v>0</v>
      </c>
      <c r="O1002" s="7">
        <f t="shared" si="375"/>
        <v>0</v>
      </c>
      <c r="P1002" s="7">
        <f t="shared" si="376"/>
        <v>0</v>
      </c>
      <c r="Q1002" s="6">
        <f t="shared" si="378"/>
        <v>0</v>
      </c>
      <c r="R1002" s="7">
        <f t="shared" si="379"/>
        <v>0</v>
      </c>
      <c r="S1002" s="2">
        <f t="shared" si="365"/>
        <v>0</v>
      </c>
      <c r="T1002" s="80">
        <f t="shared" si="366"/>
        <v>0</v>
      </c>
      <c r="U1002" s="79">
        <f t="shared" si="367"/>
        <v>0</v>
      </c>
      <c r="V1002" s="80">
        <f t="shared" si="368"/>
        <v>0</v>
      </c>
      <c r="W1002" s="80">
        <f t="shared" si="369"/>
        <v>0</v>
      </c>
      <c r="X1002">
        <f t="shared" si="380"/>
        <v>0</v>
      </c>
      <c r="Y1002" s="35">
        <f t="shared" si="370"/>
        <v>0</v>
      </c>
      <c r="Z1002" s="35">
        <f t="shared" si="381"/>
        <v>0</v>
      </c>
      <c r="AA1002" s="42">
        <f t="shared" si="382"/>
        <v>0</v>
      </c>
      <c r="AB1002" s="42">
        <f t="shared" si="383"/>
        <v>0</v>
      </c>
    </row>
    <row r="1003" spans="2:28" x14ac:dyDescent="0.25">
      <c r="B1003">
        <v>1001</v>
      </c>
      <c r="C1003" s="35">
        <f t="shared" si="377"/>
        <v>0</v>
      </c>
      <c r="D1003" s="46">
        <f>IF(AB1002&gt;0,ROUND(PMT(EvalSheet!$F$92/12,EvalSheet!$F$96*12,-C1003),5),0)</f>
        <v>0</v>
      </c>
      <c r="E1003" s="6">
        <f t="shared" si="371"/>
        <v>0</v>
      </c>
      <c r="F1003" s="2">
        <f t="shared" si="360"/>
        <v>0</v>
      </c>
      <c r="G1003" s="80">
        <f t="shared" si="361"/>
        <v>0</v>
      </c>
      <c r="H1003" s="79">
        <f t="shared" si="362"/>
        <v>0</v>
      </c>
      <c r="I1003" s="80">
        <f t="shared" si="363"/>
        <v>0</v>
      </c>
      <c r="J1003" s="80">
        <f t="shared" si="364"/>
        <v>0</v>
      </c>
      <c r="K1003" s="6">
        <f t="shared" si="372"/>
        <v>0</v>
      </c>
      <c r="L1003" s="7">
        <v>0</v>
      </c>
      <c r="M1003" s="7">
        <f t="shared" si="373"/>
        <v>0</v>
      </c>
      <c r="N1003" s="7">
        <f t="shared" si="374"/>
        <v>0</v>
      </c>
      <c r="O1003" s="7">
        <f t="shared" si="375"/>
        <v>0</v>
      </c>
      <c r="P1003" s="7">
        <f t="shared" si="376"/>
        <v>0</v>
      </c>
      <c r="Q1003" s="6">
        <f t="shared" si="378"/>
        <v>0</v>
      </c>
      <c r="R1003" s="7">
        <f t="shared" si="379"/>
        <v>0</v>
      </c>
      <c r="S1003" s="2">
        <f t="shared" si="365"/>
        <v>0</v>
      </c>
      <c r="T1003" s="80">
        <f t="shared" si="366"/>
        <v>0</v>
      </c>
      <c r="U1003" s="79">
        <f t="shared" si="367"/>
        <v>0</v>
      </c>
      <c r="V1003" s="80">
        <f t="shared" si="368"/>
        <v>0</v>
      </c>
      <c r="W1003" s="80">
        <f t="shared" si="369"/>
        <v>0</v>
      </c>
      <c r="X1003">
        <f t="shared" si="380"/>
        <v>0</v>
      </c>
      <c r="Y1003" s="35">
        <f t="shared" si="370"/>
        <v>0</v>
      </c>
      <c r="Z1003" s="35">
        <f t="shared" si="381"/>
        <v>0</v>
      </c>
      <c r="AA1003" s="42">
        <f t="shared" si="382"/>
        <v>0</v>
      </c>
      <c r="AB1003" s="42">
        <f t="shared" si="383"/>
        <v>0</v>
      </c>
    </row>
    <row r="1004" spans="2:28" x14ac:dyDescent="0.25">
      <c r="B1004">
        <v>1002</v>
      </c>
      <c r="C1004" s="35">
        <f t="shared" si="377"/>
        <v>0</v>
      </c>
      <c r="D1004" s="46">
        <f>IF(AB1003&gt;0,ROUND(PMT(EvalSheet!$F$92/12,EvalSheet!$F$96*12,-C1004),5),0)</f>
        <v>0</v>
      </c>
      <c r="E1004" s="6">
        <f t="shared" si="371"/>
        <v>0</v>
      </c>
      <c r="F1004" s="2">
        <f t="shared" si="360"/>
        <v>0</v>
      </c>
      <c r="G1004" s="80">
        <f t="shared" si="361"/>
        <v>0</v>
      </c>
      <c r="H1004" s="79">
        <f t="shared" si="362"/>
        <v>0</v>
      </c>
      <c r="I1004" s="80">
        <f t="shared" si="363"/>
        <v>0</v>
      </c>
      <c r="J1004" s="80">
        <f t="shared" si="364"/>
        <v>0</v>
      </c>
      <c r="K1004" s="6">
        <f t="shared" si="372"/>
        <v>0</v>
      </c>
      <c r="L1004" s="7">
        <v>0</v>
      </c>
      <c r="M1004" s="7">
        <f t="shared" si="373"/>
        <v>0</v>
      </c>
      <c r="N1004" s="7">
        <f t="shared" si="374"/>
        <v>0</v>
      </c>
      <c r="O1004" s="7">
        <f t="shared" si="375"/>
        <v>0</v>
      </c>
      <c r="P1004" s="7">
        <f t="shared" si="376"/>
        <v>0</v>
      </c>
      <c r="Q1004" s="6">
        <f t="shared" si="378"/>
        <v>0</v>
      </c>
      <c r="R1004" s="7">
        <f t="shared" si="379"/>
        <v>0</v>
      </c>
      <c r="S1004" s="2">
        <f t="shared" si="365"/>
        <v>0</v>
      </c>
      <c r="T1004" s="80">
        <f t="shared" si="366"/>
        <v>0</v>
      </c>
      <c r="U1004" s="79">
        <f t="shared" si="367"/>
        <v>0</v>
      </c>
      <c r="V1004" s="80">
        <f t="shared" si="368"/>
        <v>0</v>
      </c>
      <c r="W1004" s="80">
        <f t="shared" si="369"/>
        <v>0</v>
      </c>
      <c r="X1004">
        <f t="shared" si="380"/>
        <v>0</v>
      </c>
      <c r="Y1004" s="35">
        <f t="shared" si="370"/>
        <v>0</v>
      </c>
      <c r="Z1004" s="35">
        <f t="shared" si="381"/>
        <v>0</v>
      </c>
      <c r="AA1004" s="42">
        <f t="shared" si="382"/>
        <v>0</v>
      </c>
      <c r="AB1004" s="42">
        <f t="shared" si="383"/>
        <v>0</v>
      </c>
    </row>
    <row r="1005" spans="2:28" x14ac:dyDescent="0.25">
      <c r="B1005">
        <v>1003</v>
      </c>
      <c r="C1005" s="35">
        <f t="shared" si="377"/>
        <v>0</v>
      </c>
      <c r="D1005" s="46">
        <f>IF(AB1004&gt;0,ROUND(PMT(EvalSheet!$F$92/12,EvalSheet!$F$96*12,-C1005),5),0)</f>
        <v>0</v>
      </c>
      <c r="E1005" s="6">
        <f t="shared" si="371"/>
        <v>0</v>
      </c>
      <c r="F1005" s="2">
        <f t="shared" si="360"/>
        <v>0</v>
      </c>
      <c r="G1005" s="80">
        <f t="shared" si="361"/>
        <v>0</v>
      </c>
      <c r="H1005" s="79">
        <f t="shared" si="362"/>
        <v>0</v>
      </c>
      <c r="I1005" s="80">
        <f t="shared" si="363"/>
        <v>0</v>
      </c>
      <c r="J1005" s="80">
        <f t="shared" si="364"/>
        <v>0</v>
      </c>
      <c r="K1005" s="6">
        <f t="shared" si="372"/>
        <v>0</v>
      </c>
      <c r="L1005" s="7">
        <v>0</v>
      </c>
      <c r="M1005" s="7">
        <f t="shared" si="373"/>
        <v>0</v>
      </c>
      <c r="N1005" s="7">
        <f t="shared" si="374"/>
        <v>0</v>
      </c>
      <c r="O1005" s="7">
        <f t="shared" si="375"/>
        <v>0</v>
      </c>
      <c r="P1005" s="7">
        <f t="shared" si="376"/>
        <v>0</v>
      </c>
      <c r="Q1005" s="6">
        <f t="shared" si="378"/>
        <v>0</v>
      </c>
      <c r="R1005" s="7">
        <f t="shared" si="379"/>
        <v>0</v>
      </c>
      <c r="S1005" s="2">
        <f t="shared" si="365"/>
        <v>0</v>
      </c>
      <c r="T1005" s="80">
        <f t="shared" si="366"/>
        <v>0</v>
      </c>
      <c r="U1005" s="79">
        <f t="shared" si="367"/>
        <v>0</v>
      </c>
      <c r="V1005" s="80">
        <f t="shared" si="368"/>
        <v>0</v>
      </c>
      <c r="W1005" s="80">
        <f t="shared" si="369"/>
        <v>0</v>
      </c>
      <c r="X1005">
        <f t="shared" si="380"/>
        <v>0</v>
      </c>
      <c r="Y1005" s="35">
        <f t="shared" si="370"/>
        <v>0</v>
      </c>
      <c r="Z1005" s="35">
        <f t="shared" si="381"/>
        <v>0</v>
      </c>
      <c r="AA1005" s="42">
        <f t="shared" si="382"/>
        <v>0</v>
      </c>
      <c r="AB1005" s="42">
        <f t="shared" si="383"/>
        <v>0</v>
      </c>
    </row>
    <row r="1006" spans="2:28" x14ac:dyDescent="0.25">
      <c r="B1006">
        <v>1004</v>
      </c>
      <c r="C1006" s="35">
        <f t="shared" si="377"/>
        <v>0</v>
      </c>
      <c r="D1006" s="46">
        <f>IF(AB1005&gt;0,ROUND(PMT(EvalSheet!$F$92/12,EvalSheet!$F$96*12,-C1006),5),0)</f>
        <v>0</v>
      </c>
      <c r="E1006" s="6">
        <f t="shared" si="371"/>
        <v>0</v>
      </c>
      <c r="F1006" s="2">
        <f t="shared" si="360"/>
        <v>0</v>
      </c>
      <c r="G1006" s="80">
        <f t="shared" si="361"/>
        <v>0</v>
      </c>
      <c r="H1006" s="79">
        <f t="shared" si="362"/>
        <v>0</v>
      </c>
      <c r="I1006" s="80">
        <f t="shared" si="363"/>
        <v>0</v>
      </c>
      <c r="J1006" s="80">
        <f t="shared" si="364"/>
        <v>0</v>
      </c>
      <c r="K1006" s="6">
        <f t="shared" si="372"/>
        <v>0</v>
      </c>
      <c r="L1006" s="7">
        <v>0</v>
      </c>
      <c r="M1006" s="7">
        <f t="shared" si="373"/>
        <v>0</v>
      </c>
      <c r="N1006" s="7">
        <f t="shared" si="374"/>
        <v>0</v>
      </c>
      <c r="O1006" s="7">
        <f t="shared" si="375"/>
        <v>0</v>
      </c>
      <c r="P1006" s="7">
        <f t="shared" si="376"/>
        <v>0</v>
      </c>
      <c r="Q1006" s="6">
        <f t="shared" si="378"/>
        <v>0</v>
      </c>
      <c r="R1006" s="7">
        <f t="shared" si="379"/>
        <v>0</v>
      </c>
      <c r="S1006" s="2">
        <f t="shared" si="365"/>
        <v>0</v>
      </c>
      <c r="T1006" s="80">
        <f t="shared" si="366"/>
        <v>0</v>
      </c>
      <c r="U1006" s="79">
        <f t="shared" si="367"/>
        <v>0</v>
      </c>
      <c r="V1006" s="80">
        <f t="shared" si="368"/>
        <v>0</v>
      </c>
      <c r="W1006" s="80">
        <f t="shared" si="369"/>
        <v>0</v>
      </c>
      <c r="X1006">
        <f t="shared" si="380"/>
        <v>0</v>
      </c>
      <c r="Y1006" s="35">
        <f t="shared" si="370"/>
        <v>0</v>
      </c>
      <c r="Z1006" s="35">
        <f t="shared" si="381"/>
        <v>0</v>
      </c>
      <c r="AA1006" s="42">
        <f t="shared" si="382"/>
        <v>0</v>
      </c>
      <c r="AB1006" s="42">
        <f t="shared" si="383"/>
        <v>0</v>
      </c>
    </row>
    <row r="1007" spans="2:28" x14ac:dyDescent="0.25">
      <c r="B1007">
        <v>1005</v>
      </c>
      <c r="C1007" s="35">
        <f t="shared" si="377"/>
        <v>0</v>
      </c>
      <c r="D1007" s="46">
        <f>IF(AB1006&gt;0,ROUND(PMT(EvalSheet!$F$92/12,EvalSheet!$F$96*12,-C1007),5),0)</f>
        <v>0</v>
      </c>
      <c r="E1007" s="6">
        <f t="shared" si="371"/>
        <v>0</v>
      </c>
      <c r="F1007" s="2">
        <f>INT(E1007)</f>
        <v>0</v>
      </c>
      <c r="G1007" s="80">
        <f>INT((E1007-F1007)*10)/10</f>
        <v>0</v>
      </c>
      <c r="H1007" s="79">
        <f>E1007-F1007-G1007</f>
        <v>0</v>
      </c>
      <c r="I1007" s="80">
        <f>IF(OR(H1007=0.05,H1007=0),H1007,IF(AND(H1007&gt;0.051,H1007&lt;0.1),0.1,IF(AND(H1007&gt;0.001,H1007&lt;0.05),0.05,H1007)))</f>
        <v>0</v>
      </c>
      <c r="J1007" s="80">
        <f>F1007+G1007+I1007</f>
        <v>0</v>
      </c>
      <c r="K1007" s="6">
        <f t="shared" si="372"/>
        <v>0</v>
      </c>
      <c r="L1007" s="7">
        <v>0</v>
      </c>
      <c r="M1007" s="7">
        <f t="shared" si="373"/>
        <v>0</v>
      </c>
      <c r="N1007" s="7">
        <f t="shared" si="374"/>
        <v>0</v>
      </c>
      <c r="O1007" s="7">
        <f t="shared" si="375"/>
        <v>0</v>
      </c>
      <c r="P1007" s="7">
        <f t="shared" si="376"/>
        <v>0</v>
      </c>
      <c r="Q1007" s="6">
        <f t="shared" si="378"/>
        <v>0</v>
      </c>
      <c r="R1007" s="7">
        <f t="shared" si="379"/>
        <v>0</v>
      </c>
      <c r="S1007" s="2">
        <f>INT(R1007)</f>
        <v>0</v>
      </c>
      <c r="T1007" s="80">
        <f>INT((R1007-S1007)*10)/10</f>
        <v>0</v>
      </c>
      <c r="U1007" s="79">
        <f>R1007-S1007-T1007</f>
        <v>0</v>
      </c>
      <c r="V1007" s="80">
        <f>IF(OR(U1007=0.05,U1007=0),U1007,IF(AND(U1007&gt;0.051,U1007&lt;0.1),0.1,IF(AND(U1007&gt;0.001,U1007&lt;0.05),0.05,U1007)))</f>
        <v>0</v>
      </c>
      <c r="W1007" s="80">
        <f>S1007+T1007+V1007</f>
        <v>0</v>
      </c>
      <c r="X1007">
        <f t="shared" si="380"/>
        <v>0</v>
      </c>
      <c r="Y1007" s="35">
        <f t="shared" si="370"/>
        <v>0</v>
      </c>
      <c r="Z1007" s="35">
        <f t="shared" si="381"/>
        <v>0</v>
      </c>
      <c r="AA1007" s="42">
        <f t="shared" si="382"/>
        <v>0</v>
      </c>
      <c r="AB1007" s="42">
        <f t="shared" si="383"/>
        <v>0</v>
      </c>
    </row>
    <row r="1008" spans="2:28" x14ac:dyDescent="0.25">
      <c r="B1008">
        <v>1006</v>
      </c>
      <c r="C1008" s="35">
        <f t="shared" si="377"/>
        <v>0</v>
      </c>
      <c r="D1008" s="46">
        <f>IF(AB1007&gt;0,ROUND(PMT(EvalSheet!$F$92/12,EvalSheet!$F$96*12,-C1008),5),0)</f>
        <v>0</v>
      </c>
      <c r="E1008" s="6">
        <f t="shared" si="371"/>
        <v>0</v>
      </c>
      <c r="F1008" s="2">
        <f>INT(E1008)</f>
        <v>0</v>
      </c>
      <c r="G1008" s="80">
        <f>INT((E1008-F1008)*10)/10</f>
        <v>0</v>
      </c>
      <c r="H1008" s="79">
        <f>E1008-F1008-G1008</f>
        <v>0</v>
      </c>
      <c r="I1008" s="80">
        <f>IF(OR(H1008=0.05,H1008=0),H1008,IF(AND(H1008&gt;0.051,H1008&lt;0.1),0.1,IF(AND(H1008&gt;0.001,H1008&lt;0.05),0.05,H1008)))</f>
        <v>0</v>
      </c>
      <c r="J1008" s="80">
        <f>F1008+G1008+I1008</f>
        <v>0</v>
      </c>
      <c r="K1008" s="6">
        <f t="shared" si="372"/>
        <v>0</v>
      </c>
      <c r="L1008" s="7">
        <v>0</v>
      </c>
      <c r="M1008" s="7">
        <f t="shared" si="373"/>
        <v>0</v>
      </c>
      <c r="N1008" s="7">
        <f t="shared" si="374"/>
        <v>0</v>
      </c>
      <c r="O1008" s="7">
        <f t="shared" si="375"/>
        <v>0</v>
      </c>
      <c r="P1008" s="7">
        <f t="shared" si="376"/>
        <v>0</v>
      </c>
      <c r="Q1008" s="6">
        <f t="shared" si="378"/>
        <v>0</v>
      </c>
      <c r="R1008" s="7">
        <f t="shared" si="379"/>
        <v>0</v>
      </c>
      <c r="S1008" s="2">
        <f>INT(R1008)</f>
        <v>0</v>
      </c>
      <c r="T1008" s="80">
        <f>INT((R1008-S1008)*10)/10</f>
        <v>0</v>
      </c>
      <c r="U1008" s="79">
        <f>R1008-S1008-T1008</f>
        <v>0</v>
      </c>
      <c r="V1008" s="80">
        <f>IF(OR(U1008=0.05,U1008=0),U1008,IF(AND(U1008&gt;0.051,U1008&lt;0.1),0.1,IF(AND(U1008&gt;0.001,U1008&lt;0.05),0.05,U1008)))</f>
        <v>0</v>
      </c>
      <c r="W1008" s="80">
        <f>S1008+T1008+V1008</f>
        <v>0</v>
      </c>
      <c r="X1008">
        <f t="shared" si="380"/>
        <v>0</v>
      </c>
      <c r="Y1008" s="35">
        <f t="shared" si="370"/>
        <v>0</v>
      </c>
      <c r="Z1008" s="35">
        <f t="shared" si="381"/>
        <v>0</v>
      </c>
      <c r="AA1008" s="42">
        <f t="shared" si="382"/>
        <v>0</v>
      </c>
      <c r="AB1008" s="42">
        <f t="shared" si="383"/>
        <v>0</v>
      </c>
    </row>
    <row r="1009" spans="2:28" x14ac:dyDescent="0.25">
      <c r="B1009">
        <v>1007</v>
      </c>
      <c r="C1009" s="35">
        <f>IF(AB1008&gt;0,C1008-1000,C1008)</f>
        <v>0</v>
      </c>
      <c r="D1009" s="46">
        <f>IF(AB1008&gt;0,ROUND(PMT(EvalSheet!$F$92/12,EvalSheet!$F$96*12,-C1009),5),0)</f>
        <v>0</v>
      </c>
      <c r="E1009" s="6">
        <f t="shared" si="371"/>
        <v>0</v>
      </c>
      <c r="F1009" s="2">
        <f>INT(E1009)</f>
        <v>0</v>
      </c>
      <c r="G1009" s="80">
        <f>INT((E1009-F1009)*10)/10</f>
        <v>0</v>
      </c>
      <c r="H1009" s="79">
        <f>E1009-F1009-G1009</f>
        <v>0</v>
      </c>
      <c r="I1009" s="80">
        <f>IF(OR(H1009=0.05,H1009=0),H1009,IF(AND(H1009&gt;0.051,H1009&lt;0.1),0.1,IF(AND(H1009&gt;0.001,H1009&lt;0.05),0.05,H1009)))</f>
        <v>0</v>
      </c>
      <c r="J1009" s="80">
        <f>F1009+G1009+I1009</f>
        <v>0</v>
      </c>
      <c r="K1009" s="6">
        <f t="shared" si="372"/>
        <v>0</v>
      </c>
      <c r="L1009" s="7">
        <v>0</v>
      </c>
      <c r="M1009" s="7">
        <f t="shared" si="373"/>
        <v>0</v>
      </c>
      <c r="N1009" s="7">
        <f t="shared" si="374"/>
        <v>0</v>
      </c>
      <c r="O1009" s="7">
        <f t="shared" si="375"/>
        <v>0</v>
      </c>
      <c r="P1009" s="7">
        <f t="shared" si="376"/>
        <v>0</v>
      </c>
      <c r="Q1009" s="6">
        <f>IF(AB1008&gt;0,K1009+SUM(M1009:P1009),0)</f>
        <v>0</v>
      </c>
      <c r="R1009" s="7">
        <f>IF(AB1008&gt;0,ROUND(Q1009/12,2),0)</f>
        <v>0</v>
      </c>
      <c r="S1009" s="2">
        <f>INT(R1009)</f>
        <v>0</v>
      </c>
      <c r="T1009" s="80">
        <f>INT((R1009-S1009)*10)/10</f>
        <v>0</v>
      </c>
      <c r="U1009" s="79">
        <f>R1009-S1009-T1009</f>
        <v>0</v>
      </c>
      <c r="V1009" s="80">
        <f>IF(OR(U1009=0.05,U1009=0),U1009,IF(AND(U1009&gt;0.051,U1009&lt;0.1),0.1,IF(AND(U1009&gt;0.001,U1009&lt;0.05),0.05,U1009)))</f>
        <v>0</v>
      </c>
      <c r="W1009" s="80">
        <f>S1009+T1009+V1009</f>
        <v>0</v>
      </c>
      <c r="X1009">
        <f>IF(AB1008&gt;0,X1008,0)</f>
        <v>0</v>
      </c>
      <c r="Y1009" s="35">
        <f t="shared" si="370"/>
        <v>0</v>
      </c>
      <c r="Z1009" s="35">
        <f>IF(AND(Y1009&gt;0,Y1010=0),Y1009,0)</f>
        <v>0</v>
      </c>
      <c r="AA1009" s="42">
        <f>IF(AB1008&gt;0,AA1008,0)</f>
        <v>0</v>
      </c>
      <c r="AB1009" s="42">
        <f>IF(ROUND(Y1009-AA1009,2)&gt;0,ROUND(Y1009-AA1009,2),0)</f>
        <v>0</v>
      </c>
    </row>
    <row r="1010" spans="2:28" x14ac:dyDescent="0.25">
      <c r="B1010">
        <v>1008</v>
      </c>
      <c r="C1010" s="35">
        <f>IF(AB1009&gt;0,C1009-1000,C1009)</f>
        <v>0</v>
      </c>
      <c r="D1010" s="46">
        <f>IF(AB1009&gt;0,ROUND(PMT(EvalSheet!$F$92/12,EvalSheet!$F$96*12,-C1010),5),0)</f>
        <v>0</v>
      </c>
      <c r="E1010" s="6">
        <f t="shared" si="371"/>
        <v>0</v>
      </c>
      <c r="F1010" s="2">
        <f>INT(E1010)</f>
        <v>0</v>
      </c>
      <c r="G1010" s="80">
        <f>INT((E1010-F1010)*10)/10</f>
        <v>0</v>
      </c>
      <c r="H1010" s="79">
        <f>E1010-F1010-G1010</f>
        <v>0</v>
      </c>
      <c r="I1010" s="80">
        <f>IF(OR(H1010=0.05,H1010=0),H1010,IF(AND(H1010&gt;0.051,H1010&lt;0.1),0.1,IF(AND(H1010&gt;0.001,H1010&lt;0.05),0.05,H1010)))</f>
        <v>0</v>
      </c>
      <c r="J1010" s="80">
        <f>F1010+G1010+I1010</f>
        <v>0</v>
      </c>
      <c r="K1010" s="6">
        <f t="shared" si="372"/>
        <v>0</v>
      </c>
      <c r="L1010" s="7">
        <v>0</v>
      </c>
      <c r="M1010" s="7">
        <f t="shared" si="373"/>
        <v>0</v>
      </c>
      <c r="N1010" s="7">
        <f t="shared" si="374"/>
        <v>0</v>
      </c>
      <c r="O1010" s="7">
        <f t="shared" si="375"/>
        <v>0</v>
      </c>
      <c r="P1010" s="7">
        <f t="shared" si="376"/>
        <v>0</v>
      </c>
      <c r="Q1010" s="6">
        <f>IF(AB1009&gt;0,K1010+SUM(M1010:P1010),0)</f>
        <v>0</v>
      </c>
      <c r="R1010" s="7">
        <f>IF(AB1009&gt;0,ROUND(Q1010/12,2),0)</f>
        <v>0</v>
      </c>
      <c r="S1010" s="2">
        <f>INT(R1010)</f>
        <v>0</v>
      </c>
      <c r="T1010" s="80">
        <f>INT((R1010-S1010)*10)/10</f>
        <v>0</v>
      </c>
      <c r="U1010" s="79">
        <f>R1010-S1010-T1010</f>
        <v>0</v>
      </c>
      <c r="V1010" s="80">
        <f>IF(OR(U1010=0.05,U1010=0),U1010,IF(AND(U1010&gt;0.051,U1010&lt;0.1),0.1,IF(AND(U1010&gt;0.001,U1010&lt;0.05),0.05,U1010)))</f>
        <v>0</v>
      </c>
      <c r="W1010" s="80">
        <f>S1010+T1010+V1010</f>
        <v>0</v>
      </c>
      <c r="X1010">
        <f>IF(AB1009&gt;0,X1009,0)</f>
        <v>0</v>
      </c>
      <c r="Y1010" s="35">
        <f t="shared" si="370"/>
        <v>0</v>
      </c>
      <c r="Z1010" s="35">
        <f>IF(AND(Y1010&gt;0,Y1011=0),Y1010,0)</f>
        <v>0</v>
      </c>
      <c r="AA1010" s="42">
        <f>IF(AB1009&gt;0,AA1009,0)</f>
        <v>0</v>
      </c>
      <c r="AB1010" s="42">
        <f>IF(ROUND(Y1010-AA1010,2)&gt;0,ROUND(Y1010-AA1010,2),0)</f>
        <v>0</v>
      </c>
    </row>
  </sheetData>
  <pageMargins left="0.75" right="0.75" top="1" bottom="1" header="0.5" footer="0.5"/>
  <pageSetup orientation="portrait" horizontalDpi="4294967294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7"/>
  <dimension ref="A1:AB1010"/>
  <sheetViews>
    <sheetView workbookViewId="0">
      <selection activeCell="C3" sqref="C3"/>
    </sheetView>
  </sheetViews>
  <sheetFormatPr defaultRowHeight="13.2" x14ac:dyDescent="0.25"/>
  <cols>
    <col min="1" max="1" width="22.44140625" bestFit="1" customWidth="1"/>
    <col min="2" max="2" width="15.33203125" customWidth="1"/>
    <col min="3" max="3" width="15.6640625" bestFit="1" customWidth="1"/>
    <col min="4" max="4" width="17" bestFit="1" customWidth="1"/>
    <col min="5" max="5" width="10.33203125" bestFit="1" customWidth="1"/>
    <col min="7" max="7" width="10.33203125" bestFit="1" customWidth="1"/>
    <col min="8" max="8" width="10.33203125" style="35" bestFit="1" customWidth="1"/>
    <col min="9" max="9" width="10.33203125" bestFit="1" customWidth="1"/>
    <col min="10" max="10" width="10.88671875" bestFit="1" customWidth="1"/>
    <col min="11" max="18" width="10.33203125" customWidth="1"/>
    <col min="20" max="20" width="10.33203125" bestFit="1" customWidth="1"/>
    <col min="21" max="21" width="10.33203125" style="35" bestFit="1" customWidth="1"/>
    <col min="22" max="22" width="10.33203125" bestFit="1" customWidth="1"/>
    <col min="23" max="23" width="10.88671875" bestFit="1" customWidth="1"/>
    <col min="25" max="25" width="10.33203125" bestFit="1" customWidth="1"/>
    <col min="26" max="26" width="10.33203125" style="35" bestFit="1" customWidth="1"/>
    <col min="27" max="27" width="10.33203125" bestFit="1" customWidth="1"/>
    <col min="28" max="28" width="10.88671875" bestFit="1" customWidth="1"/>
  </cols>
  <sheetData>
    <row r="1" spans="1:28" x14ac:dyDescent="0.25">
      <c r="D1">
        <v>0</v>
      </c>
      <c r="E1">
        <v>0.23</v>
      </c>
      <c r="K1" s="74">
        <f>EvalSheet!$F$171</f>
        <v>1.686E-3</v>
      </c>
      <c r="M1" s="74">
        <f>EvalSheet!$F$173</f>
        <v>2.1075E-4</v>
      </c>
      <c r="N1" s="74">
        <f>EvalSheet!$F$175</f>
        <v>2.27E-5</v>
      </c>
      <c r="O1" s="74">
        <f>EvalSheet!$F$177</f>
        <v>2.0232E-4</v>
      </c>
      <c r="P1" s="74">
        <f>EvalSheet!$F$179</f>
        <v>3.3699999999999999E-6</v>
      </c>
    </row>
    <row r="2" spans="1:28" x14ac:dyDescent="0.25">
      <c r="A2" s="35"/>
      <c r="C2" s="6">
        <f>MIN(C3:C1010)</f>
        <v>0</v>
      </c>
      <c r="D2" s="42"/>
      <c r="F2" t="s">
        <v>143</v>
      </c>
      <c r="G2" s="2" t="s">
        <v>144</v>
      </c>
      <c r="H2" s="79" t="s">
        <v>145</v>
      </c>
      <c r="I2" s="2" t="s">
        <v>146</v>
      </c>
      <c r="J2" s="2" t="s">
        <v>149</v>
      </c>
      <c r="K2" s="35">
        <f ca="1">EvalSheet!F172</f>
        <v>1105.8499999999999</v>
      </c>
      <c r="L2" s="35">
        <f>EvalSheet!F173</f>
        <v>2.1075E-4</v>
      </c>
      <c r="M2" s="35">
        <f ca="1">EvalSheet!F174</f>
        <v>138.22999999999999</v>
      </c>
      <c r="N2" s="35">
        <f ca="1">EvalSheet!F176</f>
        <v>14.89</v>
      </c>
      <c r="O2" s="35">
        <f ca="1">EvalSheet!F178</f>
        <v>132.69999999999999</v>
      </c>
      <c r="P2" s="35">
        <f ca="1">EvalSheet!F180</f>
        <v>2.21</v>
      </c>
      <c r="Q2" s="35">
        <f ca="1">EvalSheet!F181</f>
        <v>1393.88</v>
      </c>
      <c r="R2" s="35">
        <f ca="1">EvalSheet!F182</f>
        <v>116.16</v>
      </c>
      <c r="S2" t="s">
        <v>143</v>
      </c>
      <c r="T2" s="2" t="s">
        <v>144</v>
      </c>
      <c r="U2" s="79" t="s">
        <v>145</v>
      </c>
      <c r="V2" s="2" t="s">
        <v>146</v>
      </c>
      <c r="W2" s="2" t="s">
        <v>147</v>
      </c>
      <c r="X2" s="35"/>
      <c r="Y2" s="35"/>
      <c r="Z2" s="35">
        <f>MAX(Z3:Z1010)</f>
        <v>0</v>
      </c>
      <c r="AA2" s="35">
        <f>EvalSheet!$F$68</f>
        <v>0</v>
      </c>
      <c r="AB2" s="35"/>
    </row>
    <row r="3" spans="1:28" x14ac:dyDescent="0.25">
      <c r="B3">
        <v>1</v>
      </c>
      <c r="C3" s="42">
        <f>EvalSheet!$G$69</f>
        <v>0</v>
      </c>
      <c r="D3" s="46">
        <f>ROUND(PMT(EvalSheet!$F$92/12,EvalSheet!$F$96*12,-C3),5)</f>
        <v>0</v>
      </c>
      <c r="E3" s="6">
        <f>ROUND(C3*$E$1/1000,2)</f>
        <v>0</v>
      </c>
      <c r="F3" s="2">
        <f t="shared" ref="F3:F66" si="0">INT(E3)</f>
        <v>0</v>
      </c>
      <c r="G3" s="80">
        <f t="shared" ref="G3:G66" si="1">INT((E3-F3)*10)/10</f>
        <v>0</v>
      </c>
      <c r="H3" s="79">
        <f t="shared" ref="H3:H66" si="2">E3-F3-G3</f>
        <v>0</v>
      </c>
      <c r="I3" s="80">
        <f t="shared" ref="I3:I66" si="3">IF(OR(H3=0.05,H3=0),H3,IF(AND(H3&gt;0.051,H3&lt;0.1),0.1,IF(AND(H3&gt;0.001,H3&lt;0.05),0.05,H3)))</f>
        <v>0</v>
      </c>
      <c r="J3" s="80">
        <f t="shared" ref="J3:J66" si="4">F3+G3+I3</f>
        <v>0</v>
      </c>
      <c r="K3" s="6">
        <f>ROUND($D$1*$K$1,2)</f>
        <v>0</v>
      </c>
      <c r="L3" s="7">
        <v>0</v>
      </c>
      <c r="M3" s="7">
        <f>ROUND($D$1*$M$1,0)</f>
        <v>0</v>
      </c>
      <c r="N3" s="7">
        <f>ROUND($D$1*$N$1,2)</f>
        <v>0</v>
      </c>
      <c r="O3" s="7">
        <f>ROUND($D$1*$O$1,2)</f>
        <v>0</v>
      </c>
      <c r="P3" s="7">
        <f>ROUND($D$1*$P$1,2)</f>
        <v>0</v>
      </c>
      <c r="Q3" s="6">
        <f>K3+SUM(M3:P3)</f>
        <v>0</v>
      </c>
      <c r="R3" s="7">
        <f>ROUND(Q3/12,2)</f>
        <v>0</v>
      </c>
      <c r="S3" s="2">
        <f t="shared" ref="S3:S66" si="5">INT(R3)</f>
        <v>0</v>
      </c>
      <c r="T3" s="80">
        <f t="shared" ref="T3:T66" si="6">INT((R3-S3)*10)/10</f>
        <v>0</v>
      </c>
      <c r="U3" s="79">
        <f t="shared" ref="U3:U66" si="7">R3-S3-T3</f>
        <v>0</v>
      </c>
      <c r="V3" s="80">
        <f t="shared" ref="V3:V66" si="8">IF(OR(U3=0.05,U3=0),U3,IF(AND(U3&gt;0.051,U3&lt;0.1),0.1,IF(AND(U3&gt;0.001,U3&lt;0.05),0.05,U3)))</f>
        <v>0</v>
      </c>
      <c r="W3" s="80">
        <f t="shared" ref="W3:W66" si="9">S3+T3+V3</f>
        <v>0</v>
      </c>
      <c r="X3">
        <v>0</v>
      </c>
      <c r="Y3" s="35">
        <f>ROUND(D3+J3+W3+X3,2)</f>
        <v>0</v>
      </c>
      <c r="Z3" s="35">
        <f>IF(AND(Y3&gt;0,Y4=0),Y3,0)</f>
        <v>0</v>
      </c>
      <c r="AA3" s="42">
        <f>AA2</f>
        <v>0</v>
      </c>
      <c r="AB3" s="42">
        <f>IF(ROUND(Y3-AA3,2)&gt;0,ROUND(Y3-AA3,2),0)</f>
        <v>0</v>
      </c>
    </row>
    <row r="4" spans="1:28" x14ac:dyDescent="0.25">
      <c r="B4">
        <v>2</v>
      </c>
      <c r="C4" s="35">
        <f>IF(AB3&gt;0,C3-1000,C3)</f>
        <v>0</v>
      </c>
      <c r="D4" s="46">
        <f>IF(AB3&gt;0,ROUND(PMT(EvalSheet!$F$92/12,EvalSheet!$F$96*12,-C4),5),0)</f>
        <v>0</v>
      </c>
      <c r="E4" s="6">
        <f>IF(AB3&gt;0,ROUND(C4*$E$1/1000,2),0)</f>
        <v>0</v>
      </c>
      <c r="F4" s="2">
        <f t="shared" si="0"/>
        <v>0</v>
      </c>
      <c r="G4" s="80">
        <f t="shared" si="1"/>
        <v>0</v>
      </c>
      <c r="H4" s="79">
        <f t="shared" si="2"/>
        <v>0</v>
      </c>
      <c r="I4" s="80">
        <f t="shared" si="3"/>
        <v>0</v>
      </c>
      <c r="J4" s="80">
        <f t="shared" si="4"/>
        <v>0</v>
      </c>
      <c r="K4" s="6">
        <f>IF(AB3&gt;0,ROUND($D$1*$K$1,2),0)</f>
        <v>0</v>
      </c>
      <c r="L4" s="7">
        <v>0</v>
      </c>
      <c r="M4" s="7">
        <f>IF(AB3&gt;0,ROUND($D$1*$M$1,0),0)</f>
        <v>0</v>
      </c>
      <c r="N4" s="7">
        <f>IF(AB3&gt;0,ROUND($D$1*$N$1,2),0)</f>
        <v>0</v>
      </c>
      <c r="O4" s="7">
        <f>IF(AB3&gt;0,ROUND($D$1*$O$1,2),0)</f>
        <v>0</v>
      </c>
      <c r="P4" s="7">
        <f>IF(AB3&gt;0,ROUND($D$1*$P$1,2),0)</f>
        <v>0</v>
      </c>
      <c r="Q4" s="6">
        <f>IF(AB3&gt;0,K4+SUM(M4:P4),0)</f>
        <v>0</v>
      </c>
      <c r="R4" s="7">
        <f>IF(AB3&gt;0,ROUND(Q4/12,2),0)</f>
        <v>0</v>
      </c>
      <c r="S4" s="2">
        <f t="shared" si="5"/>
        <v>0</v>
      </c>
      <c r="T4" s="80">
        <f t="shared" si="6"/>
        <v>0</v>
      </c>
      <c r="U4" s="79">
        <f t="shared" si="7"/>
        <v>0</v>
      </c>
      <c r="V4" s="80">
        <f t="shared" si="8"/>
        <v>0</v>
      </c>
      <c r="W4" s="80">
        <f t="shared" si="9"/>
        <v>0</v>
      </c>
      <c r="X4">
        <f>IF(AB3&gt;0,X3,0)</f>
        <v>0</v>
      </c>
      <c r="Y4" s="35">
        <f t="shared" ref="Y4:Y67" si="10">ROUND(D4+J4+W4+X4,2)</f>
        <v>0</v>
      </c>
      <c r="Z4" s="35">
        <f t="shared" ref="Z4:Z67" si="11">IF(AND(Y4&gt;0,Y5=0),Y4,0)</f>
        <v>0</v>
      </c>
      <c r="AA4" s="42">
        <f>IF(AB3&gt;0,AA3,0)</f>
        <v>0</v>
      </c>
      <c r="AB4" s="42">
        <f t="shared" ref="AB4:AB67" si="12">IF(ROUND(Y4-AA4,2)&gt;0,ROUND(Y4-AA4,2),0)</f>
        <v>0</v>
      </c>
    </row>
    <row r="5" spans="1:28" x14ac:dyDescent="0.25">
      <c r="B5">
        <v>3</v>
      </c>
      <c r="C5" s="35">
        <f t="shared" ref="C5:C68" si="13">IF(AB4&gt;0,C4-1000,C4)</f>
        <v>0</v>
      </c>
      <c r="D5" s="46">
        <f>IF(AB4&gt;0,ROUND(PMT(EvalSheet!$F$92/12,EvalSheet!$F$96*12,-C5),5),0)</f>
        <v>0</v>
      </c>
      <c r="E5" s="6">
        <f t="shared" ref="E5:E68" si="14">IF(AB4&gt;0,ROUND(C5*$E$1/1000,2),0)</f>
        <v>0</v>
      </c>
      <c r="F5" s="2">
        <f t="shared" si="0"/>
        <v>0</v>
      </c>
      <c r="G5" s="80">
        <f t="shared" si="1"/>
        <v>0</v>
      </c>
      <c r="H5" s="79">
        <f t="shared" si="2"/>
        <v>0</v>
      </c>
      <c r="I5" s="80">
        <f t="shared" si="3"/>
        <v>0</v>
      </c>
      <c r="J5" s="80">
        <f t="shared" si="4"/>
        <v>0</v>
      </c>
      <c r="K5" s="6">
        <f t="shared" ref="K5:K68" si="15">IF(AB4&gt;0,ROUND($D$1*$K$1,2),0)</f>
        <v>0</v>
      </c>
      <c r="L5" s="7">
        <v>0</v>
      </c>
      <c r="M5" s="7">
        <f t="shared" ref="M5:M68" si="16">IF(AB4&gt;0,ROUND($D$1*$M$1,0),0)</f>
        <v>0</v>
      </c>
      <c r="N5" s="7">
        <f t="shared" ref="N5:N68" si="17">IF(AB4&gt;0,ROUND($D$1*$N$1,2),0)</f>
        <v>0</v>
      </c>
      <c r="O5" s="7">
        <f t="shared" ref="O5:O68" si="18">IF(AB4&gt;0,ROUND($D$1*$O$1,2),0)</f>
        <v>0</v>
      </c>
      <c r="P5" s="7">
        <f t="shared" ref="P5:P68" si="19">IF(AB4&gt;0,ROUND($D$1*$P$1,2),0)</f>
        <v>0</v>
      </c>
      <c r="Q5" s="6">
        <f t="shared" ref="Q5:Q68" si="20">IF(AB4&gt;0,K5+SUM(M5:P5),0)</f>
        <v>0</v>
      </c>
      <c r="R5" s="7">
        <f t="shared" ref="R5:R68" si="21">IF(AB4&gt;0,ROUND(Q5/12,2),0)</f>
        <v>0</v>
      </c>
      <c r="S5" s="2">
        <f t="shared" si="5"/>
        <v>0</v>
      </c>
      <c r="T5" s="80">
        <f t="shared" si="6"/>
        <v>0</v>
      </c>
      <c r="U5" s="79">
        <f t="shared" si="7"/>
        <v>0</v>
      </c>
      <c r="V5" s="80">
        <f t="shared" si="8"/>
        <v>0</v>
      </c>
      <c r="W5" s="80">
        <f t="shared" si="9"/>
        <v>0</v>
      </c>
      <c r="X5">
        <f t="shared" ref="X5:X68" si="22">IF(AB4&gt;0,X4,0)</f>
        <v>0</v>
      </c>
      <c r="Y5" s="35">
        <f t="shared" si="10"/>
        <v>0</v>
      </c>
      <c r="Z5" s="35">
        <f t="shared" si="11"/>
        <v>0</v>
      </c>
      <c r="AA5" s="42">
        <f t="shared" ref="AA5:AA68" si="23">IF(AB4&gt;0,AA4,0)</f>
        <v>0</v>
      </c>
      <c r="AB5" s="42">
        <f t="shared" si="12"/>
        <v>0</v>
      </c>
    </row>
    <row r="6" spans="1:28" x14ac:dyDescent="0.25">
      <c r="B6">
        <v>4</v>
      </c>
      <c r="C6" s="35">
        <f t="shared" si="13"/>
        <v>0</v>
      </c>
      <c r="D6" s="46">
        <f>IF(AB5&gt;0,ROUND(PMT(EvalSheet!$F$92/12,EvalSheet!$F$96*12,-C6),5),0)</f>
        <v>0</v>
      </c>
      <c r="E6" s="6">
        <f t="shared" si="14"/>
        <v>0</v>
      </c>
      <c r="F6" s="2">
        <f t="shared" si="0"/>
        <v>0</v>
      </c>
      <c r="G6" s="80">
        <f t="shared" si="1"/>
        <v>0</v>
      </c>
      <c r="H6" s="79">
        <f t="shared" si="2"/>
        <v>0</v>
      </c>
      <c r="I6" s="80">
        <f t="shared" si="3"/>
        <v>0</v>
      </c>
      <c r="J6" s="80">
        <f t="shared" si="4"/>
        <v>0</v>
      </c>
      <c r="K6" s="6">
        <f t="shared" si="15"/>
        <v>0</v>
      </c>
      <c r="L6" s="7">
        <v>0</v>
      </c>
      <c r="M6" s="7">
        <f t="shared" si="16"/>
        <v>0</v>
      </c>
      <c r="N6" s="7">
        <f t="shared" si="17"/>
        <v>0</v>
      </c>
      <c r="O6" s="7">
        <f t="shared" si="18"/>
        <v>0</v>
      </c>
      <c r="P6" s="7">
        <f t="shared" si="19"/>
        <v>0</v>
      </c>
      <c r="Q6" s="6">
        <f t="shared" si="20"/>
        <v>0</v>
      </c>
      <c r="R6" s="7">
        <f t="shared" si="21"/>
        <v>0</v>
      </c>
      <c r="S6" s="2">
        <f t="shared" si="5"/>
        <v>0</v>
      </c>
      <c r="T6" s="80">
        <f t="shared" si="6"/>
        <v>0</v>
      </c>
      <c r="U6" s="79">
        <f t="shared" si="7"/>
        <v>0</v>
      </c>
      <c r="V6" s="80">
        <f t="shared" si="8"/>
        <v>0</v>
      </c>
      <c r="W6" s="80">
        <f t="shared" si="9"/>
        <v>0</v>
      </c>
      <c r="X6">
        <f t="shared" si="22"/>
        <v>0</v>
      </c>
      <c r="Y6" s="35">
        <f t="shared" si="10"/>
        <v>0</v>
      </c>
      <c r="Z6" s="35">
        <f t="shared" si="11"/>
        <v>0</v>
      </c>
      <c r="AA6" s="42">
        <f t="shared" si="23"/>
        <v>0</v>
      </c>
      <c r="AB6" s="42">
        <f t="shared" si="12"/>
        <v>0</v>
      </c>
    </row>
    <row r="7" spans="1:28" x14ac:dyDescent="0.25">
      <c r="B7">
        <v>5</v>
      </c>
      <c r="C7" s="35">
        <f t="shared" si="13"/>
        <v>0</v>
      </c>
      <c r="D7" s="46">
        <f>IF(AB6&gt;0,ROUND(PMT(EvalSheet!$F$92/12,EvalSheet!$F$96*12,-C7),5),0)</f>
        <v>0</v>
      </c>
      <c r="E7" s="6">
        <f t="shared" si="14"/>
        <v>0</v>
      </c>
      <c r="F7" s="2">
        <f t="shared" si="0"/>
        <v>0</v>
      </c>
      <c r="G7" s="80">
        <f t="shared" si="1"/>
        <v>0</v>
      </c>
      <c r="H7" s="79">
        <f t="shared" si="2"/>
        <v>0</v>
      </c>
      <c r="I7" s="80">
        <f t="shared" si="3"/>
        <v>0</v>
      </c>
      <c r="J7" s="80">
        <f t="shared" si="4"/>
        <v>0</v>
      </c>
      <c r="K7" s="6">
        <f t="shared" si="15"/>
        <v>0</v>
      </c>
      <c r="L7" s="7">
        <v>0</v>
      </c>
      <c r="M7" s="7">
        <f t="shared" si="16"/>
        <v>0</v>
      </c>
      <c r="N7" s="7">
        <f t="shared" si="17"/>
        <v>0</v>
      </c>
      <c r="O7" s="7">
        <f t="shared" si="18"/>
        <v>0</v>
      </c>
      <c r="P7" s="7">
        <f t="shared" si="19"/>
        <v>0</v>
      </c>
      <c r="Q7" s="6">
        <f t="shared" si="20"/>
        <v>0</v>
      </c>
      <c r="R7" s="7">
        <f t="shared" si="21"/>
        <v>0</v>
      </c>
      <c r="S7" s="2">
        <f t="shared" si="5"/>
        <v>0</v>
      </c>
      <c r="T7" s="80">
        <f t="shared" si="6"/>
        <v>0</v>
      </c>
      <c r="U7" s="79">
        <f t="shared" si="7"/>
        <v>0</v>
      </c>
      <c r="V7" s="80">
        <f t="shared" si="8"/>
        <v>0</v>
      </c>
      <c r="W7" s="80">
        <f t="shared" si="9"/>
        <v>0</v>
      </c>
      <c r="X7">
        <f t="shared" si="22"/>
        <v>0</v>
      </c>
      <c r="Y7" s="35">
        <f t="shared" si="10"/>
        <v>0</v>
      </c>
      <c r="Z7" s="35">
        <f t="shared" si="11"/>
        <v>0</v>
      </c>
      <c r="AA7" s="42">
        <f t="shared" si="23"/>
        <v>0</v>
      </c>
      <c r="AB7" s="42">
        <f t="shared" si="12"/>
        <v>0</v>
      </c>
    </row>
    <row r="8" spans="1:28" x14ac:dyDescent="0.25">
      <c r="B8">
        <v>6</v>
      </c>
      <c r="C8" s="35">
        <f t="shared" si="13"/>
        <v>0</v>
      </c>
      <c r="D8" s="46">
        <f>IF(AB7&gt;0,ROUND(PMT(EvalSheet!$F$92/12,EvalSheet!$F$96*12,-C8),5),0)</f>
        <v>0</v>
      </c>
      <c r="E8" s="6">
        <f t="shared" si="14"/>
        <v>0</v>
      </c>
      <c r="F8" s="2">
        <f t="shared" si="0"/>
        <v>0</v>
      </c>
      <c r="G8" s="80">
        <f t="shared" si="1"/>
        <v>0</v>
      </c>
      <c r="H8" s="79">
        <f t="shared" si="2"/>
        <v>0</v>
      </c>
      <c r="I8" s="80">
        <f t="shared" si="3"/>
        <v>0</v>
      </c>
      <c r="J8" s="80">
        <f t="shared" si="4"/>
        <v>0</v>
      </c>
      <c r="K8" s="6">
        <f t="shared" si="15"/>
        <v>0</v>
      </c>
      <c r="L8" s="7">
        <v>0</v>
      </c>
      <c r="M8" s="7">
        <f t="shared" si="16"/>
        <v>0</v>
      </c>
      <c r="N8" s="7">
        <f t="shared" si="17"/>
        <v>0</v>
      </c>
      <c r="O8" s="7">
        <f t="shared" si="18"/>
        <v>0</v>
      </c>
      <c r="P8" s="7">
        <f t="shared" si="19"/>
        <v>0</v>
      </c>
      <c r="Q8" s="6">
        <f t="shared" si="20"/>
        <v>0</v>
      </c>
      <c r="R8" s="7">
        <f t="shared" si="21"/>
        <v>0</v>
      </c>
      <c r="S8" s="2">
        <f t="shared" si="5"/>
        <v>0</v>
      </c>
      <c r="T8" s="80">
        <f t="shared" si="6"/>
        <v>0</v>
      </c>
      <c r="U8" s="79">
        <f t="shared" si="7"/>
        <v>0</v>
      </c>
      <c r="V8" s="80">
        <f t="shared" si="8"/>
        <v>0</v>
      </c>
      <c r="W8" s="80">
        <f t="shared" si="9"/>
        <v>0</v>
      </c>
      <c r="X8">
        <f t="shared" si="22"/>
        <v>0</v>
      </c>
      <c r="Y8" s="35">
        <f t="shared" si="10"/>
        <v>0</v>
      </c>
      <c r="Z8" s="35">
        <f t="shared" si="11"/>
        <v>0</v>
      </c>
      <c r="AA8" s="42">
        <f t="shared" si="23"/>
        <v>0</v>
      </c>
      <c r="AB8" s="42">
        <f t="shared" si="12"/>
        <v>0</v>
      </c>
    </row>
    <row r="9" spans="1:28" x14ac:dyDescent="0.25">
      <c r="B9">
        <v>7</v>
      </c>
      <c r="C9" s="35">
        <f t="shared" si="13"/>
        <v>0</v>
      </c>
      <c r="D9" s="46">
        <f>IF(AB8&gt;0,ROUND(PMT(EvalSheet!$F$92/12,EvalSheet!$F$96*12,-C9),5),0)</f>
        <v>0</v>
      </c>
      <c r="E9" s="6">
        <f t="shared" si="14"/>
        <v>0</v>
      </c>
      <c r="F9" s="2">
        <f t="shared" si="0"/>
        <v>0</v>
      </c>
      <c r="G9" s="80">
        <f t="shared" si="1"/>
        <v>0</v>
      </c>
      <c r="H9" s="79">
        <f t="shared" si="2"/>
        <v>0</v>
      </c>
      <c r="I9" s="80">
        <f t="shared" si="3"/>
        <v>0</v>
      </c>
      <c r="J9" s="80">
        <f t="shared" si="4"/>
        <v>0</v>
      </c>
      <c r="K9" s="6">
        <f t="shared" si="15"/>
        <v>0</v>
      </c>
      <c r="L9" s="7">
        <v>0</v>
      </c>
      <c r="M9" s="7">
        <f t="shared" si="16"/>
        <v>0</v>
      </c>
      <c r="N9" s="7">
        <f t="shared" si="17"/>
        <v>0</v>
      </c>
      <c r="O9" s="7">
        <f t="shared" si="18"/>
        <v>0</v>
      </c>
      <c r="P9" s="7">
        <f t="shared" si="19"/>
        <v>0</v>
      </c>
      <c r="Q9" s="6">
        <f t="shared" si="20"/>
        <v>0</v>
      </c>
      <c r="R9" s="7">
        <f t="shared" si="21"/>
        <v>0</v>
      </c>
      <c r="S9" s="2">
        <f t="shared" si="5"/>
        <v>0</v>
      </c>
      <c r="T9" s="80">
        <f t="shared" si="6"/>
        <v>0</v>
      </c>
      <c r="U9" s="79">
        <f t="shared" si="7"/>
        <v>0</v>
      </c>
      <c r="V9" s="80">
        <f t="shared" si="8"/>
        <v>0</v>
      </c>
      <c r="W9" s="80">
        <f t="shared" si="9"/>
        <v>0</v>
      </c>
      <c r="X9">
        <f t="shared" si="22"/>
        <v>0</v>
      </c>
      <c r="Y9" s="35">
        <f t="shared" si="10"/>
        <v>0</v>
      </c>
      <c r="Z9" s="35">
        <f t="shared" si="11"/>
        <v>0</v>
      </c>
      <c r="AA9" s="42">
        <f t="shared" si="23"/>
        <v>0</v>
      </c>
      <c r="AB9" s="42">
        <f t="shared" si="12"/>
        <v>0</v>
      </c>
    </row>
    <row r="10" spans="1:28" x14ac:dyDescent="0.25">
      <c r="B10">
        <v>8</v>
      </c>
      <c r="C10" s="35">
        <f t="shared" si="13"/>
        <v>0</v>
      </c>
      <c r="D10" s="46">
        <f>IF(AB9&gt;0,ROUND(PMT(EvalSheet!$F$92/12,EvalSheet!$F$96*12,-C10),5),0)</f>
        <v>0</v>
      </c>
      <c r="E10" s="6">
        <f t="shared" si="14"/>
        <v>0</v>
      </c>
      <c r="F10" s="2">
        <f t="shared" si="0"/>
        <v>0</v>
      </c>
      <c r="G10" s="80">
        <f t="shared" si="1"/>
        <v>0</v>
      </c>
      <c r="H10" s="79">
        <f t="shared" si="2"/>
        <v>0</v>
      </c>
      <c r="I10" s="80">
        <f t="shared" si="3"/>
        <v>0</v>
      </c>
      <c r="J10" s="80">
        <f t="shared" si="4"/>
        <v>0</v>
      </c>
      <c r="K10" s="6">
        <f t="shared" si="15"/>
        <v>0</v>
      </c>
      <c r="L10" s="7">
        <v>0</v>
      </c>
      <c r="M10" s="7">
        <f t="shared" si="16"/>
        <v>0</v>
      </c>
      <c r="N10" s="7">
        <f t="shared" si="17"/>
        <v>0</v>
      </c>
      <c r="O10" s="7">
        <f t="shared" si="18"/>
        <v>0</v>
      </c>
      <c r="P10" s="7">
        <f t="shared" si="19"/>
        <v>0</v>
      </c>
      <c r="Q10" s="6">
        <f t="shared" si="20"/>
        <v>0</v>
      </c>
      <c r="R10" s="7">
        <f t="shared" si="21"/>
        <v>0</v>
      </c>
      <c r="S10" s="2">
        <f t="shared" si="5"/>
        <v>0</v>
      </c>
      <c r="T10" s="80">
        <f t="shared" si="6"/>
        <v>0</v>
      </c>
      <c r="U10" s="79">
        <f t="shared" si="7"/>
        <v>0</v>
      </c>
      <c r="V10" s="80">
        <f t="shared" si="8"/>
        <v>0</v>
      </c>
      <c r="W10" s="80">
        <f t="shared" si="9"/>
        <v>0</v>
      </c>
      <c r="X10">
        <f t="shared" si="22"/>
        <v>0</v>
      </c>
      <c r="Y10" s="35">
        <f t="shared" si="10"/>
        <v>0</v>
      </c>
      <c r="Z10" s="35">
        <f t="shared" si="11"/>
        <v>0</v>
      </c>
      <c r="AA10" s="42">
        <f t="shared" si="23"/>
        <v>0</v>
      </c>
      <c r="AB10" s="42">
        <f t="shared" si="12"/>
        <v>0</v>
      </c>
    </row>
    <row r="11" spans="1:28" x14ac:dyDescent="0.25">
      <c r="B11">
        <v>9</v>
      </c>
      <c r="C11" s="35">
        <f t="shared" si="13"/>
        <v>0</v>
      </c>
      <c r="D11" s="46">
        <f>IF(AB10&gt;0,ROUND(PMT(EvalSheet!$F$92/12,EvalSheet!$F$96*12,-C11),5),0)</f>
        <v>0</v>
      </c>
      <c r="E11" s="6">
        <f t="shared" si="14"/>
        <v>0</v>
      </c>
      <c r="F11" s="2">
        <f t="shared" si="0"/>
        <v>0</v>
      </c>
      <c r="G11" s="80">
        <f t="shared" si="1"/>
        <v>0</v>
      </c>
      <c r="H11" s="79">
        <f t="shared" si="2"/>
        <v>0</v>
      </c>
      <c r="I11" s="80">
        <f t="shared" si="3"/>
        <v>0</v>
      </c>
      <c r="J11" s="80">
        <f t="shared" si="4"/>
        <v>0</v>
      </c>
      <c r="K11" s="6">
        <f t="shared" si="15"/>
        <v>0</v>
      </c>
      <c r="L11" s="7">
        <v>0</v>
      </c>
      <c r="M11" s="7">
        <f t="shared" si="16"/>
        <v>0</v>
      </c>
      <c r="N11" s="7">
        <f t="shared" si="17"/>
        <v>0</v>
      </c>
      <c r="O11" s="7">
        <f t="shared" si="18"/>
        <v>0</v>
      </c>
      <c r="P11" s="7">
        <f t="shared" si="19"/>
        <v>0</v>
      </c>
      <c r="Q11" s="6">
        <f t="shared" si="20"/>
        <v>0</v>
      </c>
      <c r="R11" s="7">
        <f t="shared" si="21"/>
        <v>0</v>
      </c>
      <c r="S11" s="2">
        <f t="shared" si="5"/>
        <v>0</v>
      </c>
      <c r="T11" s="80">
        <f t="shared" si="6"/>
        <v>0</v>
      </c>
      <c r="U11" s="79">
        <f t="shared" si="7"/>
        <v>0</v>
      </c>
      <c r="V11" s="80">
        <f t="shared" si="8"/>
        <v>0</v>
      </c>
      <c r="W11" s="80">
        <f t="shared" si="9"/>
        <v>0</v>
      </c>
      <c r="X11">
        <f t="shared" si="22"/>
        <v>0</v>
      </c>
      <c r="Y11" s="35">
        <f t="shared" si="10"/>
        <v>0</v>
      </c>
      <c r="Z11" s="35">
        <f t="shared" si="11"/>
        <v>0</v>
      </c>
      <c r="AA11" s="42">
        <f t="shared" si="23"/>
        <v>0</v>
      </c>
      <c r="AB11" s="42">
        <f t="shared" si="12"/>
        <v>0</v>
      </c>
    </row>
    <row r="12" spans="1:28" x14ac:dyDescent="0.25">
      <c r="B12">
        <v>10</v>
      </c>
      <c r="C12" s="35">
        <f t="shared" si="13"/>
        <v>0</v>
      </c>
      <c r="D12" s="46">
        <f>IF(AB11&gt;0,ROUND(PMT(EvalSheet!$F$92/12,EvalSheet!$F$96*12,-C12),5),0)</f>
        <v>0</v>
      </c>
      <c r="E12" s="6">
        <f t="shared" si="14"/>
        <v>0</v>
      </c>
      <c r="F12" s="2">
        <f t="shared" si="0"/>
        <v>0</v>
      </c>
      <c r="G12" s="80">
        <f t="shared" si="1"/>
        <v>0</v>
      </c>
      <c r="H12" s="79">
        <f t="shared" si="2"/>
        <v>0</v>
      </c>
      <c r="I12" s="80">
        <f t="shared" si="3"/>
        <v>0</v>
      </c>
      <c r="J12" s="80">
        <f t="shared" si="4"/>
        <v>0</v>
      </c>
      <c r="K12" s="6">
        <f t="shared" si="15"/>
        <v>0</v>
      </c>
      <c r="L12" s="7">
        <v>0</v>
      </c>
      <c r="M12" s="7">
        <f t="shared" si="16"/>
        <v>0</v>
      </c>
      <c r="N12" s="7">
        <f t="shared" si="17"/>
        <v>0</v>
      </c>
      <c r="O12" s="7">
        <f t="shared" si="18"/>
        <v>0</v>
      </c>
      <c r="P12" s="7">
        <f t="shared" si="19"/>
        <v>0</v>
      </c>
      <c r="Q12" s="6">
        <f t="shared" si="20"/>
        <v>0</v>
      </c>
      <c r="R12" s="7">
        <f t="shared" si="21"/>
        <v>0</v>
      </c>
      <c r="S12" s="2">
        <f t="shared" si="5"/>
        <v>0</v>
      </c>
      <c r="T12" s="80">
        <f t="shared" si="6"/>
        <v>0</v>
      </c>
      <c r="U12" s="79">
        <f t="shared" si="7"/>
        <v>0</v>
      </c>
      <c r="V12" s="80">
        <f t="shared" si="8"/>
        <v>0</v>
      </c>
      <c r="W12" s="80">
        <f t="shared" si="9"/>
        <v>0</v>
      </c>
      <c r="X12">
        <f t="shared" si="22"/>
        <v>0</v>
      </c>
      <c r="Y12" s="35">
        <f t="shared" si="10"/>
        <v>0</v>
      </c>
      <c r="Z12" s="35">
        <f t="shared" si="11"/>
        <v>0</v>
      </c>
      <c r="AA12" s="42">
        <f t="shared" si="23"/>
        <v>0</v>
      </c>
      <c r="AB12" s="42">
        <f t="shared" si="12"/>
        <v>0</v>
      </c>
    </row>
    <row r="13" spans="1:28" x14ac:dyDescent="0.25">
      <c r="B13">
        <v>11</v>
      </c>
      <c r="C13" s="35">
        <f t="shared" si="13"/>
        <v>0</v>
      </c>
      <c r="D13" s="46">
        <f>IF(AB12&gt;0,ROUND(PMT(EvalSheet!$F$92/12,EvalSheet!$F$96*12,-C13),5),0)</f>
        <v>0</v>
      </c>
      <c r="E13" s="6">
        <f t="shared" si="14"/>
        <v>0</v>
      </c>
      <c r="F13" s="2">
        <f t="shared" si="0"/>
        <v>0</v>
      </c>
      <c r="G13" s="80">
        <f t="shared" si="1"/>
        <v>0</v>
      </c>
      <c r="H13" s="79">
        <f t="shared" si="2"/>
        <v>0</v>
      </c>
      <c r="I13" s="80">
        <f t="shared" si="3"/>
        <v>0</v>
      </c>
      <c r="J13" s="80">
        <f t="shared" si="4"/>
        <v>0</v>
      </c>
      <c r="K13" s="6">
        <f t="shared" si="15"/>
        <v>0</v>
      </c>
      <c r="L13" s="7">
        <v>0</v>
      </c>
      <c r="M13" s="7">
        <f t="shared" si="16"/>
        <v>0</v>
      </c>
      <c r="N13" s="7">
        <f t="shared" si="17"/>
        <v>0</v>
      </c>
      <c r="O13" s="7">
        <f t="shared" si="18"/>
        <v>0</v>
      </c>
      <c r="P13" s="7">
        <f t="shared" si="19"/>
        <v>0</v>
      </c>
      <c r="Q13" s="6">
        <f t="shared" si="20"/>
        <v>0</v>
      </c>
      <c r="R13" s="7">
        <f t="shared" si="21"/>
        <v>0</v>
      </c>
      <c r="S13" s="2">
        <f t="shared" si="5"/>
        <v>0</v>
      </c>
      <c r="T13" s="80">
        <f t="shared" si="6"/>
        <v>0</v>
      </c>
      <c r="U13" s="79">
        <f t="shared" si="7"/>
        <v>0</v>
      </c>
      <c r="V13" s="80">
        <f t="shared" si="8"/>
        <v>0</v>
      </c>
      <c r="W13" s="80">
        <f t="shared" si="9"/>
        <v>0</v>
      </c>
      <c r="X13">
        <f t="shared" si="22"/>
        <v>0</v>
      </c>
      <c r="Y13" s="35">
        <f t="shared" si="10"/>
        <v>0</v>
      </c>
      <c r="Z13" s="35">
        <f t="shared" si="11"/>
        <v>0</v>
      </c>
      <c r="AA13" s="42">
        <f t="shared" si="23"/>
        <v>0</v>
      </c>
      <c r="AB13" s="42">
        <f t="shared" si="12"/>
        <v>0</v>
      </c>
    </row>
    <row r="14" spans="1:28" x14ac:dyDescent="0.25">
      <c r="B14">
        <v>12</v>
      </c>
      <c r="C14" s="35">
        <f t="shared" si="13"/>
        <v>0</v>
      </c>
      <c r="D14" s="46">
        <f>IF(AB13&gt;0,ROUND(PMT(EvalSheet!$F$92/12,EvalSheet!$F$96*12,-C14),5),0)</f>
        <v>0</v>
      </c>
      <c r="E14" s="6">
        <f t="shared" si="14"/>
        <v>0</v>
      </c>
      <c r="F14" s="2">
        <f t="shared" si="0"/>
        <v>0</v>
      </c>
      <c r="G14" s="80">
        <f t="shared" si="1"/>
        <v>0</v>
      </c>
      <c r="H14" s="79">
        <f t="shared" si="2"/>
        <v>0</v>
      </c>
      <c r="I14" s="80">
        <f t="shared" si="3"/>
        <v>0</v>
      </c>
      <c r="J14" s="80">
        <f t="shared" si="4"/>
        <v>0</v>
      </c>
      <c r="K14" s="6">
        <f t="shared" si="15"/>
        <v>0</v>
      </c>
      <c r="L14" s="7">
        <v>0</v>
      </c>
      <c r="M14" s="7">
        <f t="shared" si="16"/>
        <v>0</v>
      </c>
      <c r="N14" s="7">
        <f t="shared" si="17"/>
        <v>0</v>
      </c>
      <c r="O14" s="7">
        <f t="shared" si="18"/>
        <v>0</v>
      </c>
      <c r="P14" s="7">
        <f t="shared" si="19"/>
        <v>0</v>
      </c>
      <c r="Q14" s="6">
        <f t="shared" si="20"/>
        <v>0</v>
      </c>
      <c r="R14" s="7">
        <f t="shared" si="21"/>
        <v>0</v>
      </c>
      <c r="S14" s="2">
        <f t="shared" si="5"/>
        <v>0</v>
      </c>
      <c r="T14" s="80">
        <f t="shared" si="6"/>
        <v>0</v>
      </c>
      <c r="U14" s="79">
        <f t="shared" si="7"/>
        <v>0</v>
      </c>
      <c r="V14" s="80">
        <f t="shared" si="8"/>
        <v>0</v>
      </c>
      <c r="W14" s="80">
        <f t="shared" si="9"/>
        <v>0</v>
      </c>
      <c r="X14">
        <f t="shared" si="22"/>
        <v>0</v>
      </c>
      <c r="Y14" s="35">
        <f t="shared" si="10"/>
        <v>0</v>
      </c>
      <c r="Z14" s="35">
        <f t="shared" si="11"/>
        <v>0</v>
      </c>
      <c r="AA14" s="42">
        <f t="shared" si="23"/>
        <v>0</v>
      </c>
      <c r="AB14" s="42">
        <f t="shared" si="12"/>
        <v>0</v>
      </c>
    </row>
    <row r="15" spans="1:28" x14ac:dyDescent="0.25">
      <c r="B15">
        <v>13</v>
      </c>
      <c r="C15" s="35">
        <f t="shared" si="13"/>
        <v>0</v>
      </c>
      <c r="D15" s="46">
        <f>IF(AB14&gt;0,ROUND(PMT(EvalSheet!$F$92/12,EvalSheet!$F$96*12,-C15),5),0)</f>
        <v>0</v>
      </c>
      <c r="E15" s="6">
        <f t="shared" si="14"/>
        <v>0</v>
      </c>
      <c r="F15" s="2">
        <f t="shared" si="0"/>
        <v>0</v>
      </c>
      <c r="G15" s="80">
        <f t="shared" si="1"/>
        <v>0</v>
      </c>
      <c r="H15" s="79">
        <f t="shared" si="2"/>
        <v>0</v>
      </c>
      <c r="I15" s="80">
        <f t="shared" si="3"/>
        <v>0</v>
      </c>
      <c r="J15" s="80">
        <f t="shared" si="4"/>
        <v>0</v>
      </c>
      <c r="K15" s="6">
        <f t="shared" si="15"/>
        <v>0</v>
      </c>
      <c r="L15" s="7">
        <v>0</v>
      </c>
      <c r="M15" s="7">
        <f t="shared" si="16"/>
        <v>0</v>
      </c>
      <c r="N15" s="7">
        <f t="shared" si="17"/>
        <v>0</v>
      </c>
      <c r="O15" s="7">
        <f t="shared" si="18"/>
        <v>0</v>
      </c>
      <c r="P15" s="7">
        <f t="shared" si="19"/>
        <v>0</v>
      </c>
      <c r="Q15" s="6">
        <f t="shared" si="20"/>
        <v>0</v>
      </c>
      <c r="R15" s="7">
        <f t="shared" si="21"/>
        <v>0</v>
      </c>
      <c r="S15" s="2">
        <f t="shared" si="5"/>
        <v>0</v>
      </c>
      <c r="T15" s="80">
        <f t="shared" si="6"/>
        <v>0</v>
      </c>
      <c r="U15" s="79">
        <f t="shared" si="7"/>
        <v>0</v>
      </c>
      <c r="V15" s="80">
        <f t="shared" si="8"/>
        <v>0</v>
      </c>
      <c r="W15" s="80">
        <f t="shared" si="9"/>
        <v>0</v>
      </c>
      <c r="X15">
        <f t="shared" si="22"/>
        <v>0</v>
      </c>
      <c r="Y15" s="35">
        <f t="shared" si="10"/>
        <v>0</v>
      </c>
      <c r="Z15" s="35">
        <f t="shared" si="11"/>
        <v>0</v>
      </c>
      <c r="AA15" s="42">
        <f t="shared" si="23"/>
        <v>0</v>
      </c>
      <c r="AB15" s="42">
        <f t="shared" si="12"/>
        <v>0</v>
      </c>
    </row>
    <row r="16" spans="1:28" x14ac:dyDescent="0.25">
      <c r="B16">
        <v>14</v>
      </c>
      <c r="C16" s="35">
        <f t="shared" si="13"/>
        <v>0</v>
      </c>
      <c r="D16" s="46">
        <f>IF(AB15&gt;0,ROUND(PMT(EvalSheet!$F$92/12,EvalSheet!$F$96*12,-C16),5),0)</f>
        <v>0</v>
      </c>
      <c r="E16" s="6">
        <f t="shared" si="14"/>
        <v>0</v>
      </c>
      <c r="F16" s="2">
        <f t="shared" si="0"/>
        <v>0</v>
      </c>
      <c r="G16" s="80">
        <f t="shared" si="1"/>
        <v>0</v>
      </c>
      <c r="H16" s="79">
        <f t="shared" si="2"/>
        <v>0</v>
      </c>
      <c r="I16" s="80">
        <f t="shared" si="3"/>
        <v>0</v>
      </c>
      <c r="J16" s="80">
        <f t="shared" si="4"/>
        <v>0</v>
      </c>
      <c r="K16" s="6">
        <f t="shared" si="15"/>
        <v>0</v>
      </c>
      <c r="L16" s="7">
        <v>0</v>
      </c>
      <c r="M16" s="7">
        <f t="shared" si="16"/>
        <v>0</v>
      </c>
      <c r="N16" s="7">
        <f t="shared" si="17"/>
        <v>0</v>
      </c>
      <c r="O16" s="7">
        <f t="shared" si="18"/>
        <v>0</v>
      </c>
      <c r="P16" s="7">
        <f t="shared" si="19"/>
        <v>0</v>
      </c>
      <c r="Q16" s="6">
        <f t="shared" si="20"/>
        <v>0</v>
      </c>
      <c r="R16" s="7">
        <f t="shared" si="21"/>
        <v>0</v>
      </c>
      <c r="S16" s="2">
        <f t="shared" si="5"/>
        <v>0</v>
      </c>
      <c r="T16" s="80">
        <f t="shared" si="6"/>
        <v>0</v>
      </c>
      <c r="U16" s="79">
        <f t="shared" si="7"/>
        <v>0</v>
      </c>
      <c r="V16" s="80">
        <f t="shared" si="8"/>
        <v>0</v>
      </c>
      <c r="W16" s="80">
        <f t="shared" si="9"/>
        <v>0</v>
      </c>
      <c r="X16">
        <f t="shared" si="22"/>
        <v>0</v>
      </c>
      <c r="Y16" s="35">
        <f t="shared" si="10"/>
        <v>0</v>
      </c>
      <c r="Z16" s="35">
        <f t="shared" si="11"/>
        <v>0</v>
      </c>
      <c r="AA16" s="42">
        <f t="shared" si="23"/>
        <v>0</v>
      </c>
      <c r="AB16" s="42">
        <f t="shared" si="12"/>
        <v>0</v>
      </c>
    </row>
    <row r="17" spans="2:28" x14ac:dyDescent="0.25">
      <c r="B17">
        <v>15</v>
      </c>
      <c r="C17" s="35">
        <f t="shared" si="13"/>
        <v>0</v>
      </c>
      <c r="D17" s="46">
        <f>IF(AB16&gt;0,ROUND(PMT(EvalSheet!$F$92/12,EvalSheet!$F$96*12,-C17),5),0)</f>
        <v>0</v>
      </c>
      <c r="E17" s="6">
        <f t="shared" si="14"/>
        <v>0</v>
      </c>
      <c r="F17" s="2">
        <f t="shared" si="0"/>
        <v>0</v>
      </c>
      <c r="G17" s="80">
        <f t="shared" si="1"/>
        <v>0</v>
      </c>
      <c r="H17" s="79">
        <f t="shared" si="2"/>
        <v>0</v>
      </c>
      <c r="I17" s="80">
        <f t="shared" si="3"/>
        <v>0</v>
      </c>
      <c r="J17" s="80">
        <f t="shared" si="4"/>
        <v>0</v>
      </c>
      <c r="K17" s="6">
        <f t="shared" si="15"/>
        <v>0</v>
      </c>
      <c r="L17" s="7">
        <v>0</v>
      </c>
      <c r="M17" s="7">
        <f t="shared" si="16"/>
        <v>0</v>
      </c>
      <c r="N17" s="7">
        <f t="shared" si="17"/>
        <v>0</v>
      </c>
      <c r="O17" s="7">
        <f t="shared" si="18"/>
        <v>0</v>
      </c>
      <c r="P17" s="7">
        <f t="shared" si="19"/>
        <v>0</v>
      </c>
      <c r="Q17" s="6">
        <f t="shared" si="20"/>
        <v>0</v>
      </c>
      <c r="R17" s="7">
        <f t="shared" si="21"/>
        <v>0</v>
      </c>
      <c r="S17" s="2">
        <f t="shared" si="5"/>
        <v>0</v>
      </c>
      <c r="T17" s="80">
        <f t="shared" si="6"/>
        <v>0</v>
      </c>
      <c r="U17" s="79">
        <f t="shared" si="7"/>
        <v>0</v>
      </c>
      <c r="V17" s="80">
        <f t="shared" si="8"/>
        <v>0</v>
      </c>
      <c r="W17" s="80">
        <f t="shared" si="9"/>
        <v>0</v>
      </c>
      <c r="X17">
        <f t="shared" si="22"/>
        <v>0</v>
      </c>
      <c r="Y17" s="35">
        <f t="shared" si="10"/>
        <v>0</v>
      </c>
      <c r="Z17" s="35">
        <f t="shared" si="11"/>
        <v>0</v>
      </c>
      <c r="AA17" s="42">
        <f t="shared" si="23"/>
        <v>0</v>
      </c>
      <c r="AB17" s="42">
        <f t="shared" si="12"/>
        <v>0</v>
      </c>
    </row>
    <row r="18" spans="2:28" x14ac:dyDescent="0.25">
      <c r="B18">
        <v>16</v>
      </c>
      <c r="C18" s="35">
        <f t="shared" si="13"/>
        <v>0</v>
      </c>
      <c r="D18" s="46">
        <f>IF(AB17&gt;0,ROUND(PMT(EvalSheet!$F$92/12,EvalSheet!$F$96*12,-C18),5),0)</f>
        <v>0</v>
      </c>
      <c r="E18" s="6">
        <f t="shared" si="14"/>
        <v>0</v>
      </c>
      <c r="F18" s="2">
        <f t="shared" si="0"/>
        <v>0</v>
      </c>
      <c r="G18" s="80">
        <f t="shared" si="1"/>
        <v>0</v>
      </c>
      <c r="H18" s="79">
        <f t="shared" si="2"/>
        <v>0</v>
      </c>
      <c r="I18" s="80">
        <f t="shared" si="3"/>
        <v>0</v>
      </c>
      <c r="J18" s="80">
        <f t="shared" si="4"/>
        <v>0</v>
      </c>
      <c r="K18" s="6">
        <f t="shared" si="15"/>
        <v>0</v>
      </c>
      <c r="L18" s="7">
        <v>0</v>
      </c>
      <c r="M18" s="7">
        <f t="shared" si="16"/>
        <v>0</v>
      </c>
      <c r="N18" s="7">
        <f t="shared" si="17"/>
        <v>0</v>
      </c>
      <c r="O18" s="7">
        <f t="shared" si="18"/>
        <v>0</v>
      </c>
      <c r="P18" s="7">
        <f t="shared" si="19"/>
        <v>0</v>
      </c>
      <c r="Q18" s="6">
        <f t="shared" si="20"/>
        <v>0</v>
      </c>
      <c r="R18" s="7">
        <f t="shared" si="21"/>
        <v>0</v>
      </c>
      <c r="S18" s="2">
        <f t="shared" si="5"/>
        <v>0</v>
      </c>
      <c r="T18" s="80">
        <f t="shared" si="6"/>
        <v>0</v>
      </c>
      <c r="U18" s="79">
        <f t="shared" si="7"/>
        <v>0</v>
      </c>
      <c r="V18" s="80">
        <f t="shared" si="8"/>
        <v>0</v>
      </c>
      <c r="W18" s="80">
        <f t="shared" si="9"/>
        <v>0</v>
      </c>
      <c r="X18">
        <f t="shared" si="22"/>
        <v>0</v>
      </c>
      <c r="Y18" s="35">
        <f t="shared" si="10"/>
        <v>0</v>
      </c>
      <c r="Z18" s="35">
        <f t="shared" si="11"/>
        <v>0</v>
      </c>
      <c r="AA18" s="42">
        <f t="shared" si="23"/>
        <v>0</v>
      </c>
      <c r="AB18" s="42">
        <f t="shared" si="12"/>
        <v>0</v>
      </c>
    </row>
    <row r="19" spans="2:28" x14ac:dyDescent="0.25">
      <c r="B19">
        <v>17</v>
      </c>
      <c r="C19" s="35">
        <f t="shared" si="13"/>
        <v>0</v>
      </c>
      <c r="D19" s="46">
        <f>IF(AB18&gt;0,ROUND(PMT(EvalSheet!$F$92/12,EvalSheet!$F$96*12,-C19),5),0)</f>
        <v>0</v>
      </c>
      <c r="E19" s="6">
        <f t="shared" si="14"/>
        <v>0</v>
      </c>
      <c r="F19" s="2">
        <f t="shared" si="0"/>
        <v>0</v>
      </c>
      <c r="G19" s="80">
        <f t="shared" si="1"/>
        <v>0</v>
      </c>
      <c r="H19" s="79">
        <f t="shared" si="2"/>
        <v>0</v>
      </c>
      <c r="I19" s="80">
        <f t="shared" si="3"/>
        <v>0</v>
      </c>
      <c r="J19" s="80">
        <f t="shared" si="4"/>
        <v>0</v>
      </c>
      <c r="K19" s="6">
        <f t="shared" si="15"/>
        <v>0</v>
      </c>
      <c r="L19" s="7">
        <v>0</v>
      </c>
      <c r="M19" s="7">
        <f t="shared" si="16"/>
        <v>0</v>
      </c>
      <c r="N19" s="7">
        <f t="shared" si="17"/>
        <v>0</v>
      </c>
      <c r="O19" s="7">
        <f t="shared" si="18"/>
        <v>0</v>
      </c>
      <c r="P19" s="7">
        <f t="shared" si="19"/>
        <v>0</v>
      </c>
      <c r="Q19" s="6">
        <f t="shared" si="20"/>
        <v>0</v>
      </c>
      <c r="R19" s="7">
        <f t="shared" si="21"/>
        <v>0</v>
      </c>
      <c r="S19" s="2">
        <f t="shared" si="5"/>
        <v>0</v>
      </c>
      <c r="T19" s="80">
        <f t="shared" si="6"/>
        <v>0</v>
      </c>
      <c r="U19" s="79">
        <f t="shared" si="7"/>
        <v>0</v>
      </c>
      <c r="V19" s="80">
        <f t="shared" si="8"/>
        <v>0</v>
      </c>
      <c r="W19" s="80">
        <f t="shared" si="9"/>
        <v>0</v>
      </c>
      <c r="X19">
        <f t="shared" si="22"/>
        <v>0</v>
      </c>
      <c r="Y19" s="35">
        <f t="shared" si="10"/>
        <v>0</v>
      </c>
      <c r="Z19" s="35">
        <f t="shared" si="11"/>
        <v>0</v>
      </c>
      <c r="AA19" s="42">
        <f t="shared" si="23"/>
        <v>0</v>
      </c>
      <c r="AB19" s="42">
        <f t="shared" si="12"/>
        <v>0</v>
      </c>
    </row>
    <row r="20" spans="2:28" x14ac:dyDescent="0.25">
      <c r="B20">
        <v>18</v>
      </c>
      <c r="C20" s="35">
        <f t="shared" si="13"/>
        <v>0</v>
      </c>
      <c r="D20" s="46">
        <f>IF(AB19&gt;0,ROUND(PMT(EvalSheet!$F$92/12,EvalSheet!$F$96*12,-C20),5),0)</f>
        <v>0</v>
      </c>
      <c r="E20" s="6">
        <f t="shared" si="14"/>
        <v>0</v>
      </c>
      <c r="F20" s="2">
        <f t="shared" si="0"/>
        <v>0</v>
      </c>
      <c r="G20" s="80">
        <f t="shared" si="1"/>
        <v>0</v>
      </c>
      <c r="H20" s="79">
        <f t="shared" si="2"/>
        <v>0</v>
      </c>
      <c r="I20" s="80">
        <f t="shared" si="3"/>
        <v>0</v>
      </c>
      <c r="J20" s="80">
        <f t="shared" si="4"/>
        <v>0</v>
      </c>
      <c r="K20" s="6">
        <f t="shared" si="15"/>
        <v>0</v>
      </c>
      <c r="L20" s="7">
        <v>0</v>
      </c>
      <c r="M20" s="7">
        <f t="shared" si="16"/>
        <v>0</v>
      </c>
      <c r="N20" s="7">
        <f t="shared" si="17"/>
        <v>0</v>
      </c>
      <c r="O20" s="7">
        <f t="shared" si="18"/>
        <v>0</v>
      </c>
      <c r="P20" s="7">
        <f t="shared" si="19"/>
        <v>0</v>
      </c>
      <c r="Q20" s="6">
        <f t="shared" si="20"/>
        <v>0</v>
      </c>
      <c r="R20" s="7">
        <f t="shared" si="21"/>
        <v>0</v>
      </c>
      <c r="S20" s="2">
        <f t="shared" si="5"/>
        <v>0</v>
      </c>
      <c r="T20" s="80">
        <f t="shared" si="6"/>
        <v>0</v>
      </c>
      <c r="U20" s="79">
        <f t="shared" si="7"/>
        <v>0</v>
      </c>
      <c r="V20" s="80">
        <f t="shared" si="8"/>
        <v>0</v>
      </c>
      <c r="W20" s="80">
        <f t="shared" si="9"/>
        <v>0</v>
      </c>
      <c r="X20">
        <f t="shared" si="22"/>
        <v>0</v>
      </c>
      <c r="Y20" s="35">
        <f t="shared" si="10"/>
        <v>0</v>
      </c>
      <c r="Z20" s="35">
        <f t="shared" si="11"/>
        <v>0</v>
      </c>
      <c r="AA20" s="42">
        <f t="shared" si="23"/>
        <v>0</v>
      </c>
      <c r="AB20" s="42">
        <f t="shared" si="12"/>
        <v>0</v>
      </c>
    </row>
    <row r="21" spans="2:28" x14ac:dyDescent="0.25">
      <c r="B21">
        <v>19</v>
      </c>
      <c r="C21" s="35">
        <f t="shared" si="13"/>
        <v>0</v>
      </c>
      <c r="D21" s="46">
        <f>IF(AB20&gt;0,ROUND(PMT(EvalSheet!$F$92/12,EvalSheet!$F$96*12,-C21),5),0)</f>
        <v>0</v>
      </c>
      <c r="E21" s="6">
        <f t="shared" si="14"/>
        <v>0</v>
      </c>
      <c r="F21" s="2">
        <f t="shared" si="0"/>
        <v>0</v>
      </c>
      <c r="G21" s="80">
        <f t="shared" si="1"/>
        <v>0</v>
      </c>
      <c r="H21" s="79">
        <f t="shared" si="2"/>
        <v>0</v>
      </c>
      <c r="I21" s="80">
        <f t="shared" si="3"/>
        <v>0</v>
      </c>
      <c r="J21" s="80">
        <f t="shared" si="4"/>
        <v>0</v>
      </c>
      <c r="K21" s="6">
        <f t="shared" si="15"/>
        <v>0</v>
      </c>
      <c r="L21" s="7">
        <v>0</v>
      </c>
      <c r="M21" s="7">
        <f t="shared" si="16"/>
        <v>0</v>
      </c>
      <c r="N21" s="7">
        <f t="shared" si="17"/>
        <v>0</v>
      </c>
      <c r="O21" s="7">
        <f t="shared" si="18"/>
        <v>0</v>
      </c>
      <c r="P21" s="7">
        <f t="shared" si="19"/>
        <v>0</v>
      </c>
      <c r="Q21" s="6">
        <f t="shared" si="20"/>
        <v>0</v>
      </c>
      <c r="R21" s="7">
        <f t="shared" si="21"/>
        <v>0</v>
      </c>
      <c r="S21" s="2">
        <f t="shared" si="5"/>
        <v>0</v>
      </c>
      <c r="T21" s="80">
        <f t="shared" si="6"/>
        <v>0</v>
      </c>
      <c r="U21" s="79">
        <f t="shared" si="7"/>
        <v>0</v>
      </c>
      <c r="V21" s="80">
        <f t="shared" si="8"/>
        <v>0</v>
      </c>
      <c r="W21" s="80">
        <f t="shared" si="9"/>
        <v>0</v>
      </c>
      <c r="X21">
        <f t="shared" si="22"/>
        <v>0</v>
      </c>
      <c r="Y21" s="35">
        <f t="shared" si="10"/>
        <v>0</v>
      </c>
      <c r="Z21" s="35">
        <f t="shared" si="11"/>
        <v>0</v>
      </c>
      <c r="AA21" s="42">
        <f t="shared" si="23"/>
        <v>0</v>
      </c>
      <c r="AB21" s="42">
        <f t="shared" si="12"/>
        <v>0</v>
      </c>
    </row>
    <row r="22" spans="2:28" x14ac:dyDescent="0.25">
      <c r="B22">
        <v>20</v>
      </c>
      <c r="C22" s="35">
        <f t="shared" si="13"/>
        <v>0</v>
      </c>
      <c r="D22" s="46">
        <f>IF(AB21&gt;0,ROUND(PMT(EvalSheet!$F$92/12,EvalSheet!$F$96*12,-C22),5),0)</f>
        <v>0</v>
      </c>
      <c r="E22" s="6">
        <f t="shared" si="14"/>
        <v>0</v>
      </c>
      <c r="F22" s="2">
        <f t="shared" si="0"/>
        <v>0</v>
      </c>
      <c r="G22" s="80">
        <f t="shared" si="1"/>
        <v>0</v>
      </c>
      <c r="H22" s="79">
        <f t="shared" si="2"/>
        <v>0</v>
      </c>
      <c r="I22" s="80">
        <f t="shared" si="3"/>
        <v>0</v>
      </c>
      <c r="J22" s="80">
        <f t="shared" si="4"/>
        <v>0</v>
      </c>
      <c r="K22" s="6">
        <f t="shared" si="15"/>
        <v>0</v>
      </c>
      <c r="L22" s="7">
        <v>0</v>
      </c>
      <c r="M22" s="7">
        <f t="shared" si="16"/>
        <v>0</v>
      </c>
      <c r="N22" s="7">
        <f t="shared" si="17"/>
        <v>0</v>
      </c>
      <c r="O22" s="7">
        <f t="shared" si="18"/>
        <v>0</v>
      </c>
      <c r="P22" s="7">
        <f t="shared" si="19"/>
        <v>0</v>
      </c>
      <c r="Q22" s="6">
        <f t="shared" si="20"/>
        <v>0</v>
      </c>
      <c r="R22" s="7">
        <f t="shared" si="21"/>
        <v>0</v>
      </c>
      <c r="S22" s="2">
        <f t="shared" si="5"/>
        <v>0</v>
      </c>
      <c r="T22" s="80">
        <f t="shared" si="6"/>
        <v>0</v>
      </c>
      <c r="U22" s="79">
        <f t="shared" si="7"/>
        <v>0</v>
      </c>
      <c r="V22" s="80">
        <f t="shared" si="8"/>
        <v>0</v>
      </c>
      <c r="W22" s="80">
        <f t="shared" si="9"/>
        <v>0</v>
      </c>
      <c r="X22">
        <f t="shared" si="22"/>
        <v>0</v>
      </c>
      <c r="Y22" s="35">
        <f t="shared" si="10"/>
        <v>0</v>
      </c>
      <c r="Z22" s="35">
        <f t="shared" si="11"/>
        <v>0</v>
      </c>
      <c r="AA22" s="42">
        <f t="shared" si="23"/>
        <v>0</v>
      </c>
      <c r="AB22" s="42">
        <f t="shared" si="12"/>
        <v>0</v>
      </c>
    </row>
    <row r="23" spans="2:28" x14ac:dyDescent="0.25">
      <c r="B23">
        <v>21</v>
      </c>
      <c r="C23" s="35">
        <f t="shared" si="13"/>
        <v>0</v>
      </c>
      <c r="D23" s="46">
        <f>IF(AB22&gt;0,ROUND(PMT(EvalSheet!$F$92/12,EvalSheet!$F$96*12,-C23),5),0)</f>
        <v>0</v>
      </c>
      <c r="E23" s="6">
        <f t="shared" si="14"/>
        <v>0</v>
      </c>
      <c r="F23" s="2">
        <f t="shared" si="0"/>
        <v>0</v>
      </c>
      <c r="G23" s="80">
        <f t="shared" si="1"/>
        <v>0</v>
      </c>
      <c r="H23" s="79">
        <f t="shared" si="2"/>
        <v>0</v>
      </c>
      <c r="I23" s="80">
        <f t="shared" si="3"/>
        <v>0</v>
      </c>
      <c r="J23" s="80">
        <f t="shared" si="4"/>
        <v>0</v>
      </c>
      <c r="K23" s="6">
        <f t="shared" si="15"/>
        <v>0</v>
      </c>
      <c r="L23" s="7">
        <v>0</v>
      </c>
      <c r="M23" s="7">
        <f t="shared" si="16"/>
        <v>0</v>
      </c>
      <c r="N23" s="7">
        <f t="shared" si="17"/>
        <v>0</v>
      </c>
      <c r="O23" s="7">
        <f t="shared" si="18"/>
        <v>0</v>
      </c>
      <c r="P23" s="7">
        <f t="shared" si="19"/>
        <v>0</v>
      </c>
      <c r="Q23" s="6">
        <f t="shared" si="20"/>
        <v>0</v>
      </c>
      <c r="R23" s="7">
        <f t="shared" si="21"/>
        <v>0</v>
      </c>
      <c r="S23" s="2">
        <f t="shared" si="5"/>
        <v>0</v>
      </c>
      <c r="T23" s="80">
        <f t="shared" si="6"/>
        <v>0</v>
      </c>
      <c r="U23" s="79">
        <f t="shared" si="7"/>
        <v>0</v>
      </c>
      <c r="V23" s="80">
        <f t="shared" si="8"/>
        <v>0</v>
      </c>
      <c r="W23" s="80">
        <f t="shared" si="9"/>
        <v>0</v>
      </c>
      <c r="X23">
        <f t="shared" si="22"/>
        <v>0</v>
      </c>
      <c r="Y23" s="35">
        <f t="shared" si="10"/>
        <v>0</v>
      </c>
      <c r="Z23" s="35">
        <f t="shared" si="11"/>
        <v>0</v>
      </c>
      <c r="AA23" s="42">
        <f t="shared" si="23"/>
        <v>0</v>
      </c>
      <c r="AB23" s="42">
        <f t="shared" si="12"/>
        <v>0</v>
      </c>
    </row>
    <row r="24" spans="2:28" x14ac:dyDescent="0.25">
      <c r="B24">
        <v>22</v>
      </c>
      <c r="C24" s="35">
        <f t="shared" si="13"/>
        <v>0</v>
      </c>
      <c r="D24" s="46">
        <f>IF(AB23&gt;0,ROUND(PMT(EvalSheet!$F$92/12,EvalSheet!$F$96*12,-C24),5),0)</f>
        <v>0</v>
      </c>
      <c r="E24" s="6">
        <f t="shared" si="14"/>
        <v>0</v>
      </c>
      <c r="F24" s="2">
        <f t="shared" si="0"/>
        <v>0</v>
      </c>
      <c r="G24" s="80">
        <f t="shared" si="1"/>
        <v>0</v>
      </c>
      <c r="H24" s="79">
        <f t="shared" si="2"/>
        <v>0</v>
      </c>
      <c r="I24" s="80">
        <f t="shared" si="3"/>
        <v>0</v>
      </c>
      <c r="J24" s="80">
        <f t="shared" si="4"/>
        <v>0</v>
      </c>
      <c r="K24" s="6">
        <f t="shared" si="15"/>
        <v>0</v>
      </c>
      <c r="L24" s="7">
        <v>0</v>
      </c>
      <c r="M24" s="7">
        <f t="shared" si="16"/>
        <v>0</v>
      </c>
      <c r="N24" s="7">
        <f t="shared" si="17"/>
        <v>0</v>
      </c>
      <c r="O24" s="7">
        <f t="shared" si="18"/>
        <v>0</v>
      </c>
      <c r="P24" s="7">
        <f t="shared" si="19"/>
        <v>0</v>
      </c>
      <c r="Q24" s="6">
        <f t="shared" si="20"/>
        <v>0</v>
      </c>
      <c r="R24" s="7">
        <f t="shared" si="21"/>
        <v>0</v>
      </c>
      <c r="S24" s="2">
        <f t="shared" si="5"/>
        <v>0</v>
      </c>
      <c r="T24" s="80">
        <f t="shared" si="6"/>
        <v>0</v>
      </c>
      <c r="U24" s="79">
        <f t="shared" si="7"/>
        <v>0</v>
      </c>
      <c r="V24" s="80">
        <f t="shared" si="8"/>
        <v>0</v>
      </c>
      <c r="W24" s="80">
        <f t="shared" si="9"/>
        <v>0</v>
      </c>
      <c r="X24">
        <f t="shared" si="22"/>
        <v>0</v>
      </c>
      <c r="Y24" s="35">
        <f t="shared" si="10"/>
        <v>0</v>
      </c>
      <c r="Z24" s="35">
        <f t="shared" si="11"/>
        <v>0</v>
      </c>
      <c r="AA24" s="42">
        <f t="shared" si="23"/>
        <v>0</v>
      </c>
      <c r="AB24" s="42">
        <f t="shared" si="12"/>
        <v>0</v>
      </c>
    </row>
    <row r="25" spans="2:28" x14ac:dyDescent="0.25">
      <c r="B25">
        <v>23</v>
      </c>
      <c r="C25" s="35">
        <f t="shared" si="13"/>
        <v>0</v>
      </c>
      <c r="D25" s="46">
        <f>IF(AB24&gt;0,ROUND(PMT(EvalSheet!$F$92/12,EvalSheet!$F$96*12,-C25),5),0)</f>
        <v>0</v>
      </c>
      <c r="E25" s="6">
        <f t="shared" si="14"/>
        <v>0</v>
      </c>
      <c r="F25" s="2">
        <f t="shared" si="0"/>
        <v>0</v>
      </c>
      <c r="G25" s="80">
        <f t="shared" si="1"/>
        <v>0</v>
      </c>
      <c r="H25" s="79">
        <f t="shared" si="2"/>
        <v>0</v>
      </c>
      <c r="I25" s="80">
        <f t="shared" si="3"/>
        <v>0</v>
      </c>
      <c r="J25" s="80">
        <f t="shared" si="4"/>
        <v>0</v>
      </c>
      <c r="K25" s="6">
        <f t="shared" si="15"/>
        <v>0</v>
      </c>
      <c r="L25" s="7">
        <v>0</v>
      </c>
      <c r="M25" s="7">
        <f t="shared" si="16"/>
        <v>0</v>
      </c>
      <c r="N25" s="7">
        <f t="shared" si="17"/>
        <v>0</v>
      </c>
      <c r="O25" s="7">
        <f t="shared" si="18"/>
        <v>0</v>
      </c>
      <c r="P25" s="7">
        <f t="shared" si="19"/>
        <v>0</v>
      </c>
      <c r="Q25" s="6">
        <f t="shared" si="20"/>
        <v>0</v>
      </c>
      <c r="R25" s="7">
        <f t="shared" si="21"/>
        <v>0</v>
      </c>
      <c r="S25" s="2">
        <f t="shared" si="5"/>
        <v>0</v>
      </c>
      <c r="T25" s="80">
        <f t="shared" si="6"/>
        <v>0</v>
      </c>
      <c r="U25" s="79">
        <f t="shared" si="7"/>
        <v>0</v>
      </c>
      <c r="V25" s="80">
        <f t="shared" si="8"/>
        <v>0</v>
      </c>
      <c r="W25" s="80">
        <f t="shared" si="9"/>
        <v>0</v>
      </c>
      <c r="X25">
        <f t="shared" si="22"/>
        <v>0</v>
      </c>
      <c r="Y25" s="35">
        <f t="shared" si="10"/>
        <v>0</v>
      </c>
      <c r="Z25" s="35">
        <f t="shared" si="11"/>
        <v>0</v>
      </c>
      <c r="AA25" s="42">
        <f t="shared" si="23"/>
        <v>0</v>
      </c>
      <c r="AB25" s="42">
        <f t="shared" si="12"/>
        <v>0</v>
      </c>
    </row>
    <row r="26" spans="2:28" x14ac:dyDescent="0.25">
      <c r="B26">
        <v>24</v>
      </c>
      <c r="C26" s="35">
        <f t="shared" si="13"/>
        <v>0</v>
      </c>
      <c r="D26" s="46">
        <f>IF(AB25&gt;0,ROUND(PMT(EvalSheet!$F$92/12,EvalSheet!$F$96*12,-C26),5),0)</f>
        <v>0</v>
      </c>
      <c r="E26" s="6">
        <f t="shared" si="14"/>
        <v>0</v>
      </c>
      <c r="F26" s="2">
        <f t="shared" si="0"/>
        <v>0</v>
      </c>
      <c r="G26" s="80">
        <f t="shared" si="1"/>
        <v>0</v>
      </c>
      <c r="H26" s="79">
        <f t="shared" si="2"/>
        <v>0</v>
      </c>
      <c r="I26" s="80">
        <f t="shared" si="3"/>
        <v>0</v>
      </c>
      <c r="J26" s="80">
        <f t="shared" si="4"/>
        <v>0</v>
      </c>
      <c r="K26" s="6">
        <f t="shared" si="15"/>
        <v>0</v>
      </c>
      <c r="L26" s="7">
        <v>0</v>
      </c>
      <c r="M26" s="7">
        <f t="shared" si="16"/>
        <v>0</v>
      </c>
      <c r="N26" s="7">
        <f t="shared" si="17"/>
        <v>0</v>
      </c>
      <c r="O26" s="7">
        <f t="shared" si="18"/>
        <v>0</v>
      </c>
      <c r="P26" s="7">
        <f t="shared" si="19"/>
        <v>0</v>
      </c>
      <c r="Q26" s="6">
        <f t="shared" si="20"/>
        <v>0</v>
      </c>
      <c r="R26" s="7">
        <f t="shared" si="21"/>
        <v>0</v>
      </c>
      <c r="S26" s="2">
        <f t="shared" si="5"/>
        <v>0</v>
      </c>
      <c r="T26" s="80">
        <f t="shared" si="6"/>
        <v>0</v>
      </c>
      <c r="U26" s="79">
        <f t="shared" si="7"/>
        <v>0</v>
      </c>
      <c r="V26" s="80">
        <f t="shared" si="8"/>
        <v>0</v>
      </c>
      <c r="W26" s="80">
        <f t="shared" si="9"/>
        <v>0</v>
      </c>
      <c r="X26">
        <f t="shared" si="22"/>
        <v>0</v>
      </c>
      <c r="Y26" s="35">
        <f t="shared" si="10"/>
        <v>0</v>
      </c>
      <c r="Z26" s="35">
        <f t="shared" si="11"/>
        <v>0</v>
      </c>
      <c r="AA26" s="42">
        <f t="shared" si="23"/>
        <v>0</v>
      </c>
      <c r="AB26" s="42">
        <f t="shared" si="12"/>
        <v>0</v>
      </c>
    </row>
    <row r="27" spans="2:28" x14ac:dyDescent="0.25">
      <c r="B27">
        <v>25</v>
      </c>
      <c r="C27" s="35">
        <f t="shared" si="13"/>
        <v>0</v>
      </c>
      <c r="D27" s="46">
        <f>IF(AB26&gt;0,ROUND(PMT(EvalSheet!$F$92/12,EvalSheet!$F$96*12,-C27),5),0)</f>
        <v>0</v>
      </c>
      <c r="E27" s="6">
        <f t="shared" si="14"/>
        <v>0</v>
      </c>
      <c r="F27" s="2">
        <f t="shared" si="0"/>
        <v>0</v>
      </c>
      <c r="G27" s="80">
        <f t="shared" si="1"/>
        <v>0</v>
      </c>
      <c r="H27" s="79">
        <f t="shared" si="2"/>
        <v>0</v>
      </c>
      <c r="I27" s="80">
        <f t="shared" si="3"/>
        <v>0</v>
      </c>
      <c r="J27" s="80">
        <f t="shared" si="4"/>
        <v>0</v>
      </c>
      <c r="K27" s="6">
        <f t="shared" si="15"/>
        <v>0</v>
      </c>
      <c r="L27" s="7">
        <v>0</v>
      </c>
      <c r="M27" s="7">
        <f t="shared" si="16"/>
        <v>0</v>
      </c>
      <c r="N27" s="7">
        <f t="shared" si="17"/>
        <v>0</v>
      </c>
      <c r="O27" s="7">
        <f t="shared" si="18"/>
        <v>0</v>
      </c>
      <c r="P27" s="7">
        <f t="shared" si="19"/>
        <v>0</v>
      </c>
      <c r="Q27" s="6">
        <f t="shared" si="20"/>
        <v>0</v>
      </c>
      <c r="R27" s="7">
        <f t="shared" si="21"/>
        <v>0</v>
      </c>
      <c r="S27" s="2">
        <f t="shared" si="5"/>
        <v>0</v>
      </c>
      <c r="T27" s="80">
        <f t="shared" si="6"/>
        <v>0</v>
      </c>
      <c r="U27" s="79">
        <f t="shared" si="7"/>
        <v>0</v>
      </c>
      <c r="V27" s="80">
        <f t="shared" si="8"/>
        <v>0</v>
      </c>
      <c r="W27" s="80">
        <f t="shared" si="9"/>
        <v>0</v>
      </c>
      <c r="X27">
        <f t="shared" si="22"/>
        <v>0</v>
      </c>
      <c r="Y27" s="35">
        <f t="shared" si="10"/>
        <v>0</v>
      </c>
      <c r="Z27" s="35">
        <f t="shared" si="11"/>
        <v>0</v>
      </c>
      <c r="AA27" s="42">
        <f t="shared" si="23"/>
        <v>0</v>
      </c>
      <c r="AB27" s="42">
        <f t="shared" si="12"/>
        <v>0</v>
      </c>
    </row>
    <row r="28" spans="2:28" x14ac:dyDescent="0.25">
      <c r="B28">
        <v>26</v>
      </c>
      <c r="C28" s="35">
        <f t="shared" si="13"/>
        <v>0</v>
      </c>
      <c r="D28" s="46">
        <f>IF(AB27&gt;0,ROUND(PMT(EvalSheet!$F$92/12,EvalSheet!$F$96*12,-C28),5),0)</f>
        <v>0</v>
      </c>
      <c r="E28" s="6">
        <f t="shared" si="14"/>
        <v>0</v>
      </c>
      <c r="F28" s="2">
        <f t="shared" si="0"/>
        <v>0</v>
      </c>
      <c r="G28" s="80">
        <f t="shared" si="1"/>
        <v>0</v>
      </c>
      <c r="H28" s="79">
        <f t="shared" si="2"/>
        <v>0</v>
      </c>
      <c r="I28" s="80">
        <f t="shared" si="3"/>
        <v>0</v>
      </c>
      <c r="J28" s="80">
        <f t="shared" si="4"/>
        <v>0</v>
      </c>
      <c r="K28" s="6">
        <f t="shared" si="15"/>
        <v>0</v>
      </c>
      <c r="L28" s="7">
        <v>0</v>
      </c>
      <c r="M28" s="7">
        <f t="shared" si="16"/>
        <v>0</v>
      </c>
      <c r="N28" s="7">
        <f t="shared" si="17"/>
        <v>0</v>
      </c>
      <c r="O28" s="7">
        <f t="shared" si="18"/>
        <v>0</v>
      </c>
      <c r="P28" s="7">
        <f t="shared" si="19"/>
        <v>0</v>
      </c>
      <c r="Q28" s="6">
        <f t="shared" si="20"/>
        <v>0</v>
      </c>
      <c r="R28" s="7">
        <f t="shared" si="21"/>
        <v>0</v>
      </c>
      <c r="S28" s="2">
        <f t="shared" si="5"/>
        <v>0</v>
      </c>
      <c r="T28" s="80">
        <f t="shared" si="6"/>
        <v>0</v>
      </c>
      <c r="U28" s="79">
        <f t="shared" si="7"/>
        <v>0</v>
      </c>
      <c r="V28" s="80">
        <f t="shared" si="8"/>
        <v>0</v>
      </c>
      <c r="W28" s="80">
        <f t="shared" si="9"/>
        <v>0</v>
      </c>
      <c r="X28">
        <f t="shared" si="22"/>
        <v>0</v>
      </c>
      <c r="Y28" s="35">
        <f t="shared" si="10"/>
        <v>0</v>
      </c>
      <c r="Z28" s="35">
        <f t="shared" si="11"/>
        <v>0</v>
      </c>
      <c r="AA28" s="42">
        <f t="shared" si="23"/>
        <v>0</v>
      </c>
      <c r="AB28" s="42">
        <f t="shared" si="12"/>
        <v>0</v>
      </c>
    </row>
    <row r="29" spans="2:28" x14ac:dyDescent="0.25">
      <c r="B29">
        <v>27</v>
      </c>
      <c r="C29" s="35">
        <f t="shared" si="13"/>
        <v>0</v>
      </c>
      <c r="D29" s="46">
        <f>IF(AB28&gt;0,ROUND(PMT(EvalSheet!$F$92/12,EvalSheet!$F$96*12,-C29),5),0)</f>
        <v>0</v>
      </c>
      <c r="E29" s="6">
        <f t="shared" si="14"/>
        <v>0</v>
      </c>
      <c r="F29" s="2">
        <f t="shared" si="0"/>
        <v>0</v>
      </c>
      <c r="G29" s="80">
        <f t="shared" si="1"/>
        <v>0</v>
      </c>
      <c r="H29" s="79">
        <f t="shared" si="2"/>
        <v>0</v>
      </c>
      <c r="I29" s="80">
        <f t="shared" si="3"/>
        <v>0</v>
      </c>
      <c r="J29" s="80">
        <f t="shared" si="4"/>
        <v>0</v>
      </c>
      <c r="K29" s="6">
        <f t="shared" si="15"/>
        <v>0</v>
      </c>
      <c r="L29" s="7">
        <v>0</v>
      </c>
      <c r="M29" s="7">
        <f t="shared" si="16"/>
        <v>0</v>
      </c>
      <c r="N29" s="7">
        <f t="shared" si="17"/>
        <v>0</v>
      </c>
      <c r="O29" s="7">
        <f t="shared" si="18"/>
        <v>0</v>
      </c>
      <c r="P29" s="7">
        <f t="shared" si="19"/>
        <v>0</v>
      </c>
      <c r="Q29" s="6">
        <f t="shared" si="20"/>
        <v>0</v>
      </c>
      <c r="R29" s="7">
        <f t="shared" si="21"/>
        <v>0</v>
      </c>
      <c r="S29" s="2">
        <f t="shared" si="5"/>
        <v>0</v>
      </c>
      <c r="T29" s="80">
        <f t="shared" si="6"/>
        <v>0</v>
      </c>
      <c r="U29" s="79">
        <f t="shared" si="7"/>
        <v>0</v>
      </c>
      <c r="V29" s="80">
        <f t="shared" si="8"/>
        <v>0</v>
      </c>
      <c r="W29" s="80">
        <f t="shared" si="9"/>
        <v>0</v>
      </c>
      <c r="X29">
        <f t="shared" si="22"/>
        <v>0</v>
      </c>
      <c r="Y29" s="35">
        <f t="shared" si="10"/>
        <v>0</v>
      </c>
      <c r="Z29" s="35">
        <f t="shared" si="11"/>
        <v>0</v>
      </c>
      <c r="AA29" s="42">
        <f t="shared" si="23"/>
        <v>0</v>
      </c>
      <c r="AB29" s="42">
        <f t="shared" si="12"/>
        <v>0</v>
      </c>
    </row>
    <row r="30" spans="2:28" x14ac:dyDescent="0.25">
      <c r="B30">
        <v>28</v>
      </c>
      <c r="C30" s="35">
        <f t="shared" si="13"/>
        <v>0</v>
      </c>
      <c r="D30" s="46">
        <f>IF(AB29&gt;0,ROUND(PMT(EvalSheet!$F$92/12,EvalSheet!$F$96*12,-C30),5),0)</f>
        <v>0</v>
      </c>
      <c r="E30" s="6">
        <f t="shared" si="14"/>
        <v>0</v>
      </c>
      <c r="F30" s="2">
        <f t="shared" si="0"/>
        <v>0</v>
      </c>
      <c r="G30" s="80">
        <f t="shared" si="1"/>
        <v>0</v>
      </c>
      <c r="H30" s="79">
        <f t="shared" si="2"/>
        <v>0</v>
      </c>
      <c r="I30" s="80">
        <f t="shared" si="3"/>
        <v>0</v>
      </c>
      <c r="J30" s="80">
        <f t="shared" si="4"/>
        <v>0</v>
      </c>
      <c r="K30" s="6">
        <f t="shared" si="15"/>
        <v>0</v>
      </c>
      <c r="L30" s="7">
        <v>0</v>
      </c>
      <c r="M30" s="7">
        <f t="shared" si="16"/>
        <v>0</v>
      </c>
      <c r="N30" s="7">
        <f t="shared" si="17"/>
        <v>0</v>
      </c>
      <c r="O30" s="7">
        <f t="shared" si="18"/>
        <v>0</v>
      </c>
      <c r="P30" s="7">
        <f t="shared" si="19"/>
        <v>0</v>
      </c>
      <c r="Q30" s="6">
        <f t="shared" si="20"/>
        <v>0</v>
      </c>
      <c r="R30" s="7">
        <f t="shared" si="21"/>
        <v>0</v>
      </c>
      <c r="S30" s="2">
        <f t="shared" si="5"/>
        <v>0</v>
      </c>
      <c r="T30" s="80">
        <f t="shared" si="6"/>
        <v>0</v>
      </c>
      <c r="U30" s="79">
        <f t="shared" si="7"/>
        <v>0</v>
      </c>
      <c r="V30" s="80">
        <f t="shared" si="8"/>
        <v>0</v>
      </c>
      <c r="W30" s="80">
        <f t="shared" si="9"/>
        <v>0</v>
      </c>
      <c r="X30">
        <f t="shared" si="22"/>
        <v>0</v>
      </c>
      <c r="Y30" s="35">
        <f t="shared" si="10"/>
        <v>0</v>
      </c>
      <c r="Z30" s="35">
        <f t="shared" si="11"/>
        <v>0</v>
      </c>
      <c r="AA30" s="42">
        <f t="shared" si="23"/>
        <v>0</v>
      </c>
      <c r="AB30" s="42">
        <f t="shared" si="12"/>
        <v>0</v>
      </c>
    </row>
    <row r="31" spans="2:28" x14ac:dyDescent="0.25">
      <c r="B31">
        <v>29</v>
      </c>
      <c r="C31" s="35">
        <f t="shared" si="13"/>
        <v>0</v>
      </c>
      <c r="D31" s="46">
        <f>IF(AB30&gt;0,ROUND(PMT(EvalSheet!$F$92/12,EvalSheet!$F$96*12,-C31),5),0)</f>
        <v>0</v>
      </c>
      <c r="E31" s="6">
        <f t="shared" si="14"/>
        <v>0</v>
      </c>
      <c r="F31" s="2">
        <f t="shared" si="0"/>
        <v>0</v>
      </c>
      <c r="G31" s="80">
        <f t="shared" si="1"/>
        <v>0</v>
      </c>
      <c r="H31" s="79">
        <f t="shared" si="2"/>
        <v>0</v>
      </c>
      <c r="I31" s="80">
        <f t="shared" si="3"/>
        <v>0</v>
      </c>
      <c r="J31" s="80">
        <f t="shared" si="4"/>
        <v>0</v>
      </c>
      <c r="K31" s="6">
        <f t="shared" si="15"/>
        <v>0</v>
      </c>
      <c r="L31" s="7">
        <v>0</v>
      </c>
      <c r="M31" s="7">
        <f t="shared" si="16"/>
        <v>0</v>
      </c>
      <c r="N31" s="7">
        <f t="shared" si="17"/>
        <v>0</v>
      </c>
      <c r="O31" s="7">
        <f t="shared" si="18"/>
        <v>0</v>
      </c>
      <c r="P31" s="7">
        <f t="shared" si="19"/>
        <v>0</v>
      </c>
      <c r="Q31" s="6">
        <f t="shared" si="20"/>
        <v>0</v>
      </c>
      <c r="R31" s="7">
        <f t="shared" si="21"/>
        <v>0</v>
      </c>
      <c r="S31" s="2">
        <f t="shared" si="5"/>
        <v>0</v>
      </c>
      <c r="T31" s="80">
        <f t="shared" si="6"/>
        <v>0</v>
      </c>
      <c r="U31" s="79">
        <f t="shared" si="7"/>
        <v>0</v>
      </c>
      <c r="V31" s="80">
        <f t="shared" si="8"/>
        <v>0</v>
      </c>
      <c r="W31" s="80">
        <f t="shared" si="9"/>
        <v>0</v>
      </c>
      <c r="X31">
        <f t="shared" si="22"/>
        <v>0</v>
      </c>
      <c r="Y31" s="35">
        <f t="shared" si="10"/>
        <v>0</v>
      </c>
      <c r="Z31" s="35">
        <f t="shared" si="11"/>
        <v>0</v>
      </c>
      <c r="AA31" s="42">
        <f t="shared" si="23"/>
        <v>0</v>
      </c>
      <c r="AB31" s="42">
        <f t="shared" si="12"/>
        <v>0</v>
      </c>
    </row>
    <row r="32" spans="2:28" x14ac:dyDescent="0.25">
      <c r="B32">
        <v>30</v>
      </c>
      <c r="C32" s="35">
        <f t="shared" si="13"/>
        <v>0</v>
      </c>
      <c r="D32" s="46">
        <f>IF(AB31&gt;0,ROUND(PMT(EvalSheet!$F$92/12,EvalSheet!$F$96*12,-C32),5),0)</f>
        <v>0</v>
      </c>
      <c r="E32" s="6">
        <f t="shared" si="14"/>
        <v>0</v>
      </c>
      <c r="F32" s="2">
        <f t="shared" si="0"/>
        <v>0</v>
      </c>
      <c r="G32" s="80">
        <f t="shared" si="1"/>
        <v>0</v>
      </c>
      <c r="H32" s="79">
        <f t="shared" si="2"/>
        <v>0</v>
      </c>
      <c r="I32" s="80">
        <f t="shared" si="3"/>
        <v>0</v>
      </c>
      <c r="J32" s="80">
        <f t="shared" si="4"/>
        <v>0</v>
      </c>
      <c r="K32" s="6">
        <f t="shared" si="15"/>
        <v>0</v>
      </c>
      <c r="L32" s="7">
        <v>0</v>
      </c>
      <c r="M32" s="7">
        <f t="shared" si="16"/>
        <v>0</v>
      </c>
      <c r="N32" s="7">
        <f t="shared" si="17"/>
        <v>0</v>
      </c>
      <c r="O32" s="7">
        <f t="shared" si="18"/>
        <v>0</v>
      </c>
      <c r="P32" s="7">
        <f t="shared" si="19"/>
        <v>0</v>
      </c>
      <c r="Q32" s="6">
        <f t="shared" si="20"/>
        <v>0</v>
      </c>
      <c r="R32" s="7">
        <f t="shared" si="21"/>
        <v>0</v>
      </c>
      <c r="S32" s="2">
        <f t="shared" si="5"/>
        <v>0</v>
      </c>
      <c r="T32" s="80">
        <f t="shared" si="6"/>
        <v>0</v>
      </c>
      <c r="U32" s="79">
        <f t="shared" si="7"/>
        <v>0</v>
      </c>
      <c r="V32" s="80">
        <f t="shared" si="8"/>
        <v>0</v>
      </c>
      <c r="W32" s="80">
        <f t="shared" si="9"/>
        <v>0</v>
      </c>
      <c r="X32">
        <f t="shared" si="22"/>
        <v>0</v>
      </c>
      <c r="Y32" s="35">
        <f t="shared" si="10"/>
        <v>0</v>
      </c>
      <c r="Z32" s="35">
        <f t="shared" si="11"/>
        <v>0</v>
      </c>
      <c r="AA32" s="42">
        <f t="shared" si="23"/>
        <v>0</v>
      </c>
      <c r="AB32" s="42">
        <f t="shared" si="12"/>
        <v>0</v>
      </c>
    </row>
    <row r="33" spans="2:28" x14ac:dyDescent="0.25">
      <c r="B33">
        <v>31</v>
      </c>
      <c r="C33" s="35">
        <f t="shared" si="13"/>
        <v>0</v>
      </c>
      <c r="D33" s="46">
        <f>IF(AB32&gt;0,ROUND(PMT(EvalSheet!$F$92/12,EvalSheet!$F$96*12,-C33),5),0)</f>
        <v>0</v>
      </c>
      <c r="E33" s="6">
        <f t="shared" si="14"/>
        <v>0</v>
      </c>
      <c r="F33" s="2">
        <f t="shared" si="0"/>
        <v>0</v>
      </c>
      <c r="G33" s="80">
        <f t="shared" si="1"/>
        <v>0</v>
      </c>
      <c r="H33" s="79">
        <f t="shared" si="2"/>
        <v>0</v>
      </c>
      <c r="I33" s="80">
        <f t="shared" si="3"/>
        <v>0</v>
      </c>
      <c r="J33" s="80">
        <f t="shared" si="4"/>
        <v>0</v>
      </c>
      <c r="K33" s="6">
        <f t="shared" si="15"/>
        <v>0</v>
      </c>
      <c r="L33" s="7">
        <v>0</v>
      </c>
      <c r="M33" s="7">
        <f t="shared" si="16"/>
        <v>0</v>
      </c>
      <c r="N33" s="7">
        <f t="shared" si="17"/>
        <v>0</v>
      </c>
      <c r="O33" s="7">
        <f t="shared" si="18"/>
        <v>0</v>
      </c>
      <c r="P33" s="7">
        <f t="shared" si="19"/>
        <v>0</v>
      </c>
      <c r="Q33" s="6">
        <f t="shared" si="20"/>
        <v>0</v>
      </c>
      <c r="R33" s="7">
        <f t="shared" si="21"/>
        <v>0</v>
      </c>
      <c r="S33" s="2">
        <f t="shared" si="5"/>
        <v>0</v>
      </c>
      <c r="T33" s="80">
        <f t="shared" si="6"/>
        <v>0</v>
      </c>
      <c r="U33" s="79">
        <f t="shared" si="7"/>
        <v>0</v>
      </c>
      <c r="V33" s="80">
        <f t="shared" si="8"/>
        <v>0</v>
      </c>
      <c r="W33" s="80">
        <f t="shared" si="9"/>
        <v>0</v>
      </c>
      <c r="X33">
        <f t="shared" si="22"/>
        <v>0</v>
      </c>
      <c r="Y33" s="35">
        <f t="shared" si="10"/>
        <v>0</v>
      </c>
      <c r="Z33" s="35">
        <f t="shared" si="11"/>
        <v>0</v>
      </c>
      <c r="AA33" s="42">
        <f t="shared" si="23"/>
        <v>0</v>
      </c>
      <c r="AB33" s="42">
        <f t="shared" si="12"/>
        <v>0</v>
      </c>
    </row>
    <row r="34" spans="2:28" x14ac:dyDescent="0.25">
      <c r="B34">
        <v>32</v>
      </c>
      <c r="C34" s="35">
        <f t="shared" si="13"/>
        <v>0</v>
      </c>
      <c r="D34" s="46">
        <f>IF(AB33&gt;0,ROUND(PMT(EvalSheet!$F$92/12,EvalSheet!$F$96*12,-C34),5),0)</f>
        <v>0</v>
      </c>
      <c r="E34" s="6">
        <f t="shared" si="14"/>
        <v>0</v>
      </c>
      <c r="F34" s="2">
        <f t="shared" si="0"/>
        <v>0</v>
      </c>
      <c r="G34" s="80">
        <f t="shared" si="1"/>
        <v>0</v>
      </c>
      <c r="H34" s="79">
        <f t="shared" si="2"/>
        <v>0</v>
      </c>
      <c r="I34" s="80">
        <f t="shared" si="3"/>
        <v>0</v>
      </c>
      <c r="J34" s="80">
        <f t="shared" si="4"/>
        <v>0</v>
      </c>
      <c r="K34" s="6">
        <f t="shared" si="15"/>
        <v>0</v>
      </c>
      <c r="L34" s="7">
        <v>0</v>
      </c>
      <c r="M34" s="7">
        <f t="shared" si="16"/>
        <v>0</v>
      </c>
      <c r="N34" s="7">
        <f t="shared" si="17"/>
        <v>0</v>
      </c>
      <c r="O34" s="7">
        <f t="shared" si="18"/>
        <v>0</v>
      </c>
      <c r="P34" s="7">
        <f t="shared" si="19"/>
        <v>0</v>
      </c>
      <c r="Q34" s="6">
        <f t="shared" si="20"/>
        <v>0</v>
      </c>
      <c r="R34" s="7">
        <f t="shared" si="21"/>
        <v>0</v>
      </c>
      <c r="S34" s="2">
        <f t="shared" si="5"/>
        <v>0</v>
      </c>
      <c r="T34" s="80">
        <f t="shared" si="6"/>
        <v>0</v>
      </c>
      <c r="U34" s="79">
        <f t="shared" si="7"/>
        <v>0</v>
      </c>
      <c r="V34" s="80">
        <f t="shared" si="8"/>
        <v>0</v>
      </c>
      <c r="W34" s="80">
        <f t="shared" si="9"/>
        <v>0</v>
      </c>
      <c r="X34">
        <f t="shared" si="22"/>
        <v>0</v>
      </c>
      <c r="Y34" s="35">
        <f t="shared" si="10"/>
        <v>0</v>
      </c>
      <c r="Z34" s="35">
        <f t="shared" si="11"/>
        <v>0</v>
      </c>
      <c r="AA34" s="42">
        <f t="shared" si="23"/>
        <v>0</v>
      </c>
      <c r="AB34" s="42">
        <f t="shared" si="12"/>
        <v>0</v>
      </c>
    </row>
    <row r="35" spans="2:28" x14ac:dyDescent="0.25">
      <c r="B35">
        <v>33</v>
      </c>
      <c r="C35" s="35">
        <f t="shared" si="13"/>
        <v>0</v>
      </c>
      <c r="D35" s="46">
        <f>IF(AB34&gt;0,ROUND(PMT(EvalSheet!$F$92/12,EvalSheet!$F$96*12,-C35),5),0)</f>
        <v>0</v>
      </c>
      <c r="E35" s="6">
        <f t="shared" si="14"/>
        <v>0</v>
      </c>
      <c r="F35" s="2">
        <f t="shared" si="0"/>
        <v>0</v>
      </c>
      <c r="G35" s="80">
        <f t="shared" si="1"/>
        <v>0</v>
      </c>
      <c r="H35" s="79">
        <f t="shared" si="2"/>
        <v>0</v>
      </c>
      <c r="I35" s="80">
        <f t="shared" si="3"/>
        <v>0</v>
      </c>
      <c r="J35" s="80">
        <f t="shared" si="4"/>
        <v>0</v>
      </c>
      <c r="K35" s="6">
        <f t="shared" si="15"/>
        <v>0</v>
      </c>
      <c r="L35" s="7">
        <v>0</v>
      </c>
      <c r="M35" s="7">
        <f t="shared" si="16"/>
        <v>0</v>
      </c>
      <c r="N35" s="7">
        <f t="shared" si="17"/>
        <v>0</v>
      </c>
      <c r="O35" s="7">
        <f t="shared" si="18"/>
        <v>0</v>
      </c>
      <c r="P35" s="7">
        <f t="shared" si="19"/>
        <v>0</v>
      </c>
      <c r="Q35" s="6">
        <f t="shared" si="20"/>
        <v>0</v>
      </c>
      <c r="R35" s="7">
        <f t="shared" si="21"/>
        <v>0</v>
      </c>
      <c r="S35" s="2">
        <f t="shared" si="5"/>
        <v>0</v>
      </c>
      <c r="T35" s="80">
        <f t="shared" si="6"/>
        <v>0</v>
      </c>
      <c r="U35" s="79">
        <f t="shared" si="7"/>
        <v>0</v>
      </c>
      <c r="V35" s="80">
        <f t="shared" si="8"/>
        <v>0</v>
      </c>
      <c r="W35" s="80">
        <f t="shared" si="9"/>
        <v>0</v>
      </c>
      <c r="X35">
        <f t="shared" si="22"/>
        <v>0</v>
      </c>
      <c r="Y35" s="35">
        <f t="shared" si="10"/>
        <v>0</v>
      </c>
      <c r="Z35" s="35">
        <f t="shared" si="11"/>
        <v>0</v>
      </c>
      <c r="AA35" s="42">
        <f t="shared" si="23"/>
        <v>0</v>
      </c>
      <c r="AB35" s="42">
        <f t="shared" si="12"/>
        <v>0</v>
      </c>
    </row>
    <row r="36" spans="2:28" x14ac:dyDescent="0.25">
      <c r="B36">
        <v>34</v>
      </c>
      <c r="C36" s="35">
        <f t="shared" si="13"/>
        <v>0</v>
      </c>
      <c r="D36" s="46">
        <f>IF(AB35&gt;0,ROUND(PMT(EvalSheet!$F$92/12,EvalSheet!$F$96*12,-C36),5),0)</f>
        <v>0</v>
      </c>
      <c r="E36" s="6">
        <f t="shared" si="14"/>
        <v>0</v>
      </c>
      <c r="F36" s="2">
        <f t="shared" si="0"/>
        <v>0</v>
      </c>
      <c r="G36" s="80">
        <f t="shared" si="1"/>
        <v>0</v>
      </c>
      <c r="H36" s="79">
        <f t="shared" si="2"/>
        <v>0</v>
      </c>
      <c r="I36" s="80">
        <f t="shared" si="3"/>
        <v>0</v>
      </c>
      <c r="J36" s="80">
        <f t="shared" si="4"/>
        <v>0</v>
      </c>
      <c r="K36" s="6">
        <f t="shared" si="15"/>
        <v>0</v>
      </c>
      <c r="L36" s="7">
        <v>0</v>
      </c>
      <c r="M36" s="7">
        <f t="shared" si="16"/>
        <v>0</v>
      </c>
      <c r="N36" s="7">
        <f t="shared" si="17"/>
        <v>0</v>
      </c>
      <c r="O36" s="7">
        <f t="shared" si="18"/>
        <v>0</v>
      </c>
      <c r="P36" s="7">
        <f t="shared" si="19"/>
        <v>0</v>
      </c>
      <c r="Q36" s="6">
        <f t="shared" si="20"/>
        <v>0</v>
      </c>
      <c r="R36" s="7">
        <f t="shared" si="21"/>
        <v>0</v>
      </c>
      <c r="S36" s="2">
        <f t="shared" si="5"/>
        <v>0</v>
      </c>
      <c r="T36" s="80">
        <f t="shared" si="6"/>
        <v>0</v>
      </c>
      <c r="U36" s="79">
        <f t="shared" si="7"/>
        <v>0</v>
      </c>
      <c r="V36" s="80">
        <f t="shared" si="8"/>
        <v>0</v>
      </c>
      <c r="W36" s="80">
        <f t="shared" si="9"/>
        <v>0</v>
      </c>
      <c r="X36">
        <f t="shared" si="22"/>
        <v>0</v>
      </c>
      <c r="Y36" s="35">
        <f t="shared" si="10"/>
        <v>0</v>
      </c>
      <c r="Z36" s="35">
        <f t="shared" si="11"/>
        <v>0</v>
      </c>
      <c r="AA36" s="42">
        <f t="shared" si="23"/>
        <v>0</v>
      </c>
      <c r="AB36" s="42">
        <f t="shared" si="12"/>
        <v>0</v>
      </c>
    </row>
    <row r="37" spans="2:28" x14ac:dyDescent="0.25">
      <c r="B37">
        <v>35</v>
      </c>
      <c r="C37" s="35">
        <f t="shared" si="13"/>
        <v>0</v>
      </c>
      <c r="D37" s="46">
        <f>IF(AB36&gt;0,ROUND(PMT(EvalSheet!$F$92/12,EvalSheet!$F$96*12,-C37),5),0)</f>
        <v>0</v>
      </c>
      <c r="E37" s="6">
        <f t="shared" si="14"/>
        <v>0</v>
      </c>
      <c r="F37" s="2">
        <f t="shared" si="0"/>
        <v>0</v>
      </c>
      <c r="G37" s="80">
        <f t="shared" si="1"/>
        <v>0</v>
      </c>
      <c r="H37" s="79">
        <f t="shared" si="2"/>
        <v>0</v>
      </c>
      <c r="I37" s="80">
        <f t="shared" si="3"/>
        <v>0</v>
      </c>
      <c r="J37" s="80">
        <f t="shared" si="4"/>
        <v>0</v>
      </c>
      <c r="K37" s="6">
        <f t="shared" si="15"/>
        <v>0</v>
      </c>
      <c r="L37" s="7">
        <v>0</v>
      </c>
      <c r="M37" s="7">
        <f t="shared" si="16"/>
        <v>0</v>
      </c>
      <c r="N37" s="7">
        <f t="shared" si="17"/>
        <v>0</v>
      </c>
      <c r="O37" s="7">
        <f t="shared" si="18"/>
        <v>0</v>
      </c>
      <c r="P37" s="7">
        <f t="shared" si="19"/>
        <v>0</v>
      </c>
      <c r="Q37" s="6">
        <f t="shared" si="20"/>
        <v>0</v>
      </c>
      <c r="R37" s="7">
        <f t="shared" si="21"/>
        <v>0</v>
      </c>
      <c r="S37" s="2">
        <f t="shared" si="5"/>
        <v>0</v>
      </c>
      <c r="T37" s="80">
        <f t="shared" si="6"/>
        <v>0</v>
      </c>
      <c r="U37" s="79">
        <f t="shared" si="7"/>
        <v>0</v>
      </c>
      <c r="V37" s="80">
        <f t="shared" si="8"/>
        <v>0</v>
      </c>
      <c r="W37" s="80">
        <f t="shared" si="9"/>
        <v>0</v>
      </c>
      <c r="X37">
        <f t="shared" si="22"/>
        <v>0</v>
      </c>
      <c r="Y37" s="35">
        <f t="shared" si="10"/>
        <v>0</v>
      </c>
      <c r="Z37" s="35">
        <f t="shared" si="11"/>
        <v>0</v>
      </c>
      <c r="AA37" s="42">
        <f t="shared" si="23"/>
        <v>0</v>
      </c>
      <c r="AB37" s="42">
        <f t="shared" si="12"/>
        <v>0</v>
      </c>
    </row>
    <row r="38" spans="2:28" x14ac:dyDescent="0.25">
      <c r="B38">
        <v>36</v>
      </c>
      <c r="C38" s="35">
        <f t="shared" si="13"/>
        <v>0</v>
      </c>
      <c r="D38" s="46">
        <f>IF(AB37&gt;0,ROUND(PMT(EvalSheet!$F$92/12,EvalSheet!$F$96*12,-C38),5),0)</f>
        <v>0</v>
      </c>
      <c r="E38" s="6">
        <f t="shared" si="14"/>
        <v>0</v>
      </c>
      <c r="F38" s="2">
        <f t="shared" si="0"/>
        <v>0</v>
      </c>
      <c r="G38" s="80">
        <f t="shared" si="1"/>
        <v>0</v>
      </c>
      <c r="H38" s="79">
        <f t="shared" si="2"/>
        <v>0</v>
      </c>
      <c r="I38" s="80">
        <f t="shared" si="3"/>
        <v>0</v>
      </c>
      <c r="J38" s="80">
        <f t="shared" si="4"/>
        <v>0</v>
      </c>
      <c r="K38" s="6">
        <f t="shared" si="15"/>
        <v>0</v>
      </c>
      <c r="L38" s="7">
        <v>0</v>
      </c>
      <c r="M38" s="7">
        <f t="shared" si="16"/>
        <v>0</v>
      </c>
      <c r="N38" s="7">
        <f t="shared" si="17"/>
        <v>0</v>
      </c>
      <c r="O38" s="7">
        <f t="shared" si="18"/>
        <v>0</v>
      </c>
      <c r="P38" s="7">
        <f t="shared" si="19"/>
        <v>0</v>
      </c>
      <c r="Q38" s="6">
        <f t="shared" si="20"/>
        <v>0</v>
      </c>
      <c r="R38" s="7">
        <f t="shared" si="21"/>
        <v>0</v>
      </c>
      <c r="S38" s="2">
        <f t="shared" si="5"/>
        <v>0</v>
      </c>
      <c r="T38" s="80">
        <f t="shared" si="6"/>
        <v>0</v>
      </c>
      <c r="U38" s="79">
        <f t="shared" si="7"/>
        <v>0</v>
      </c>
      <c r="V38" s="80">
        <f t="shared" si="8"/>
        <v>0</v>
      </c>
      <c r="W38" s="80">
        <f t="shared" si="9"/>
        <v>0</v>
      </c>
      <c r="X38">
        <f t="shared" si="22"/>
        <v>0</v>
      </c>
      <c r="Y38" s="35">
        <f t="shared" si="10"/>
        <v>0</v>
      </c>
      <c r="Z38" s="35">
        <f t="shared" si="11"/>
        <v>0</v>
      </c>
      <c r="AA38" s="42">
        <f t="shared" si="23"/>
        <v>0</v>
      </c>
      <c r="AB38" s="42">
        <f t="shared" si="12"/>
        <v>0</v>
      </c>
    </row>
    <row r="39" spans="2:28" x14ac:dyDescent="0.25">
      <c r="B39">
        <v>37</v>
      </c>
      <c r="C39" s="35">
        <f t="shared" si="13"/>
        <v>0</v>
      </c>
      <c r="D39" s="46">
        <f>IF(AB38&gt;0,ROUND(PMT(EvalSheet!$F$92/12,EvalSheet!$F$96*12,-C39),5),0)</f>
        <v>0</v>
      </c>
      <c r="E39" s="6">
        <f t="shared" si="14"/>
        <v>0</v>
      </c>
      <c r="F39" s="2">
        <f t="shared" si="0"/>
        <v>0</v>
      </c>
      <c r="G39" s="80">
        <f t="shared" si="1"/>
        <v>0</v>
      </c>
      <c r="H39" s="79">
        <f t="shared" si="2"/>
        <v>0</v>
      </c>
      <c r="I39" s="80">
        <f t="shared" si="3"/>
        <v>0</v>
      </c>
      <c r="J39" s="80">
        <f t="shared" si="4"/>
        <v>0</v>
      </c>
      <c r="K39" s="6">
        <f t="shared" si="15"/>
        <v>0</v>
      </c>
      <c r="L39" s="7">
        <v>0</v>
      </c>
      <c r="M39" s="7">
        <f t="shared" si="16"/>
        <v>0</v>
      </c>
      <c r="N39" s="7">
        <f t="shared" si="17"/>
        <v>0</v>
      </c>
      <c r="O39" s="7">
        <f t="shared" si="18"/>
        <v>0</v>
      </c>
      <c r="P39" s="7">
        <f t="shared" si="19"/>
        <v>0</v>
      </c>
      <c r="Q39" s="6">
        <f t="shared" si="20"/>
        <v>0</v>
      </c>
      <c r="R39" s="7">
        <f t="shared" si="21"/>
        <v>0</v>
      </c>
      <c r="S39" s="2">
        <f t="shared" si="5"/>
        <v>0</v>
      </c>
      <c r="T39" s="80">
        <f t="shared" si="6"/>
        <v>0</v>
      </c>
      <c r="U39" s="79">
        <f t="shared" si="7"/>
        <v>0</v>
      </c>
      <c r="V39" s="80">
        <f t="shared" si="8"/>
        <v>0</v>
      </c>
      <c r="W39" s="80">
        <f t="shared" si="9"/>
        <v>0</v>
      </c>
      <c r="X39">
        <f t="shared" si="22"/>
        <v>0</v>
      </c>
      <c r="Y39" s="35">
        <f t="shared" si="10"/>
        <v>0</v>
      </c>
      <c r="Z39" s="35">
        <f t="shared" si="11"/>
        <v>0</v>
      </c>
      <c r="AA39" s="42">
        <f t="shared" si="23"/>
        <v>0</v>
      </c>
      <c r="AB39" s="42">
        <f t="shared" si="12"/>
        <v>0</v>
      </c>
    </row>
    <row r="40" spans="2:28" x14ac:dyDescent="0.25">
      <c r="B40">
        <v>38</v>
      </c>
      <c r="C40" s="35">
        <f t="shared" si="13"/>
        <v>0</v>
      </c>
      <c r="D40" s="46">
        <f>IF(AB39&gt;0,ROUND(PMT(EvalSheet!$F$92/12,EvalSheet!$F$96*12,-C40),5),0)</f>
        <v>0</v>
      </c>
      <c r="E40" s="6">
        <f t="shared" si="14"/>
        <v>0</v>
      </c>
      <c r="F40" s="2">
        <f t="shared" si="0"/>
        <v>0</v>
      </c>
      <c r="G40" s="80">
        <f t="shared" si="1"/>
        <v>0</v>
      </c>
      <c r="H40" s="79">
        <f t="shared" si="2"/>
        <v>0</v>
      </c>
      <c r="I40" s="80">
        <f t="shared" si="3"/>
        <v>0</v>
      </c>
      <c r="J40" s="80">
        <f t="shared" si="4"/>
        <v>0</v>
      </c>
      <c r="K40" s="6">
        <f t="shared" si="15"/>
        <v>0</v>
      </c>
      <c r="L40" s="7">
        <v>0</v>
      </c>
      <c r="M40" s="7">
        <f t="shared" si="16"/>
        <v>0</v>
      </c>
      <c r="N40" s="7">
        <f t="shared" si="17"/>
        <v>0</v>
      </c>
      <c r="O40" s="7">
        <f t="shared" si="18"/>
        <v>0</v>
      </c>
      <c r="P40" s="7">
        <f t="shared" si="19"/>
        <v>0</v>
      </c>
      <c r="Q40" s="6">
        <f t="shared" si="20"/>
        <v>0</v>
      </c>
      <c r="R40" s="7">
        <f t="shared" si="21"/>
        <v>0</v>
      </c>
      <c r="S40" s="2">
        <f t="shared" si="5"/>
        <v>0</v>
      </c>
      <c r="T40" s="80">
        <f t="shared" si="6"/>
        <v>0</v>
      </c>
      <c r="U40" s="79">
        <f t="shared" si="7"/>
        <v>0</v>
      </c>
      <c r="V40" s="80">
        <f t="shared" si="8"/>
        <v>0</v>
      </c>
      <c r="W40" s="80">
        <f t="shared" si="9"/>
        <v>0</v>
      </c>
      <c r="X40">
        <f t="shared" si="22"/>
        <v>0</v>
      </c>
      <c r="Y40" s="35">
        <f t="shared" si="10"/>
        <v>0</v>
      </c>
      <c r="Z40" s="35">
        <f t="shared" si="11"/>
        <v>0</v>
      </c>
      <c r="AA40" s="42">
        <f t="shared" si="23"/>
        <v>0</v>
      </c>
      <c r="AB40" s="42">
        <f t="shared" si="12"/>
        <v>0</v>
      </c>
    </row>
    <row r="41" spans="2:28" x14ac:dyDescent="0.25">
      <c r="B41">
        <v>39</v>
      </c>
      <c r="C41" s="35">
        <f t="shared" si="13"/>
        <v>0</v>
      </c>
      <c r="D41" s="46">
        <f>IF(AB40&gt;0,ROUND(PMT(EvalSheet!$F$92/12,EvalSheet!$F$96*12,-C41),5),0)</f>
        <v>0</v>
      </c>
      <c r="E41" s="6">
        <f t="shared" si="14"/>
        <v>0</v>
      </c>
      <c r="F41" s="2">
        <f t="shared" si="0"/>
        <v>0</v>
      </c>
      <c r="G41" s="80">
        <f t="shared" si="1"/>
        <v>0</v>
      </c>
      <c r="H41" s="79">
        <f t="shared" si="2"/>
        <v>0</v>
      </c>
      <c r="I41" s="80">
        <f t="shared" si="3"/>
        <v>0</v>
      </c>
      <c r="J41" s="80">
        <f t="shared" si="4"/>
        <v>0</v>
      </c>
      <c r="K41" s="6">
        <f t="shared" si="15"/>
        <v>0</v>
      </c>
      <c r="L41" s="7">
        <v>0</v>
      </c>
      <c r="M41" s="7">
        <f t="shared" si="16"/>
        <v>0</v>
      </c>
      <c r="N41" s="7">
        <f t="shared" si="17"/>
        <v>0</v>
      </c>
      <c r="O41" s="7">
        <f t="shared" si="18"/>
        <v>0</v>
      </c>
      <c r="P41" s="7">
        <f t="shared" si="19"/>
        <v>0</v>
      </c>
      <c r="Q41" s="6">
        <f t="shared" si="20"/>
        <v>0</v>
      </c>
      <c r="R41" s="7">
        <f t="shared" si="21"/>
        <v>0</v>
      </c>
      <c r="S41" s="2">
        <f t="shared" si="5"/>
        <v>0</v>
      </c>
      <c r="T41" s="80">
        <f t="shared" si="6"/>
        <v>0</v>
      </c>
      <c r="U41" s="79">
        <f t="shared" si="7"/>
        <v>0</v>
      </c>
      <c r="V41" s="80">
        <f t="shared" si="8"/>
        <v>0</v>
      </c>
      <c r="W41" s="80">
        <f t="shared" si="9"/>
        <v>0</v>
      </c>
      <c r="X41">
        <f t="shared" si="22"/>
        <v>0</v>
      </c>
      <c r="Y41" s="35">
        <f t="shared" si="10"/>
        <v>0</v>
      </c>
      <c r="Z41" s="35">
        <f t="shared" si="11"/>
        <v>0</v>
      </c>
      <c r="AA41" s="42">
        <f t="shared" si="23"/>
        <v>0</v>
      </c>
      <c r="AB41" s="42">
        <f t="shared" si="12"/>
        <v>0</v>
      </c>
    </row>
    <row r="42" spans="2:28" x14ac:dyDescent="0.25">
      <c r="B42">
        <v>40</v>
      </c>
      <c r="C42" s="35">
        <f t="shared" si="13"/>
        <v>0</v>
      </c>
      <c r="D42" s="46">
        <f>IF(AB41&gt;0,ROUND(PMT(EvalSheet!$F$92/12,EvalSheet!$F$96*12,-C42),5),0)</f>
        <v>0</v>
      </c>
      <c r="E42" s="6">
        <f t="shared" si="14"/>
        <v>0</v>
      </c>
      <c r="F42" s="2">
        <f t="shared" si="0"/>
        <v>0</v>
      </c>
      <c r="G42" s="80">
        <f t="shared" si="1"/>
        <v>0</v>
      </c>
      <c r="H42" s="79">
        <f t="shared" si="2"/>
        <v>0</v>
      </c>
      <c r="I42" s="80">
        <f t="shared" si="3"/>
        <v>0</v>
      </c>
      <c r="J42" s="80">
        <f t="shared" si="4"/>
        <v>0</v>
      </c>
      <c r="K42" s="6">
        <f t="shared" si="15"/>
        <v>0</v>
      </c>
      <c r="L42" s="7">
        <v>0</v>
      </c>
      <c r="M42" s="7">
        <f t="shared" si="16"/>
        <v>0</v>
      </c>
      <c r="N42" s="7">
        <f t="shared" si="17"/>
        <v>0</v>
      </c>
      <c r="O42" s="7">
        <f t="shared" si="18"/>
        <v>0</v>
      </c>
      <c r="P42" s="7">
        <f t="shared" si="19"/>
        <v>0</v>
      </c>
      <c r="Q42" s="6">
        <f t="shared" si="20"/>
        <v>0</v>
      </c>
      <c r="R42" s="7">
        <f t="shared" si="21"/>
        <v>0</v>
      </c>
      <c r="S42" s="2">
        <f t="shared" si="5"/>
        <v>0</v>
      </c>
      <c r="T42" s="80">
        <f t="shared" si="6"/>
        <v>0</v>
      </c>
      <c r="U42" s="79">
        <f t="shared" si="7"/>
        <v>0</v>
      </c>
      <c r="V42" s="80">
        <f t="shared" si="8"/>
        <v>0</v>
      </c>
      <c r="W42" s="80">
        <f t="shared" si="9"/>
        <v>0</v>
      </c>
      <c r="X42">
        <f t="shared" si="22"/>
        <v>0</v>
      </c>
      <c r="Y42" s="35">
        <f t="shared" si="10"/>
        <v>0</v>
      </c>
      <c r="Z42" s="35">
        <f t="shared" si="11"/>
        <v>0</v>
      </c>
      <c r="AA42" s="42">
        <f t="shared" si="23"/>
        <v>0</v>
      </c>
      <c r="AB42" s="42">
        <f t="shared" si="12"/>
        <v>0</v>
      </c>
    </row>
    <row r="43" spans="2:28" x14ac:dyDescent="0.25">
      <c r="B43">
        <v>41</v>
      </c>
      <c r="C43" s="35">
        <f t="shared" si="13"/>
        <v>0</v>
      </c>
      <c r="D43" s="46">
        <f>IF(AB42&gt;0,ROUND(PMT(EvalSheet!$F$92/12,EvalSheet!$F$96*12,-C43),5),0)</f>
        <v>0</v>
      </c>
      <c r="E43" s="6">
        <f t="shared" si="14"/>
        <v>0</v>
      </c>
      <c r="F43" s="2">
        <f t="shared" si="0"/>
        <v>0</v>
      </c>
      <c r="G43" s="80">
        <f t="shared" si="1"/>
        <v>0</v>
      </c>
      <c r="H43" s="79">
        <f t="shared" si="2"/>
        <v>0</v>
      </c>
      <c r="I43" s="80">
        <f t="shared" si="3"/>
        <v>0</v>
      </c>
      <c r="J43" s="80">
        <f t="shared" si="4"/>
        <v>0</v>
      </c>
      <c r="K43" s="6">
        <f t="shared" si="15"/>
        <v>0</v>
      </c>
      <c r="L43" s="7">
        <v>0</v>
      </c>
      <c r="M43" s="7">
        <f t="shared" si="16"/>
        <v>0</v>
      </c>
      <c r="N43" s="7">
        <f t="shared" si="17"/>
        <v>0</v>
      </c>
      <c r="O43" s="7">
        <f t="shared" si="18"/>
        <v>0</v>
      </c>
      <c r="P43" s="7">
        <f t="shared" si="19"/>
        <v>0</v>
      </c>
      <c r="Q43" s="6">
        <f t="shared" si="20"/>
        <v>0</v>
      </c>
      <c r="R43" s="7">
        <f t="shared" si="21"/>
        <v>0</v>
      </c>
      <c r="S43" s="2">
        <f t="shared" si="5"/>
        <v>0</v>
      </c>
      <c r="T43" s="80">
        <f t="shared" si="6"/>
        <v>0</v>
      </c>
      <c r="U43" s="79">
        <f t="shared" si="7"/>
        <v>0</v>
      </c>
      <c r="V43" s="80">
        <f t="shared" si="8"/>
        <v>0</v>
      </c>
      <c r="W43" s="80">
        <f t="shared" si="9"/>
        <v>0</v>
      </c>
      <c r="X43">
        <f t="shared" si="22"/>
        <v>0</v>
      </c>
      <c r="Y43" s="35">
        <f t="shared" si="10"/>
        <v>0</v>
      </c>
      <c r="Z43" s="35">
        <f t="shared" si="11"/>
        <v>0</v>
      </c>
      <c r="AA43" s="42">
        <f t="shared" si="23"/>
        <v>0</v>
      </c>
      <c r="AB43" s="42">
        <f t="shared" si="12"/>
        <v>0</v>
      </c>
    </row>
    <row r="44" spans="2:28" x14ac:dyDescent="0.25">
      <c r="B44">
        <v>42</v>
      </c>
      <c r="C44" s="35">
        <f t="shared" si="13"/>
        <v>0</v>
      </c>
      <c r="D44" s="46">
        <f>IF(AB43&gt;0,ROUND(PMT(EvalSheet!$F$92/12,EvalSheet!$F$96*12,-C44),5),0)</f>
        <v>0</v>
      </c>
      <c r="E44" s="6">
        <f t="shared" si="14"/>
        <v>0</v>
      </c>
      <c r="F44" s="2">
        <f t="shared" si="0"/>
        <v>0</v>
      </c>
      <c r="G44" s="80">
        <f t="shared" si="1"/>
        <v>0</v>
      </c>
      <c r="H44" s="79">
        <f t="shared" si="2"/>
        <v>0</v>
      </c>
      <c r="I44" s="80">
        <f t="shared" si="3"/>
        <v>0</v>
      </c>
      <c r="J44" s="80">
        <f t="shared" si="4"/>
        <v>0</v>
      </c>
      <c r="K44" s="6">
        <f t="shared" si="15"/>
        <v>0</v>
      </c>
      <c r="L44" s="7">
        <v>0</v>
      </c>
      <c r="M44" s="7">
        <f t="shared" si="16"/>
        <v>0</v>
      </c>
      <c r="N44" s="7">
        <f t="shared" si="17"/>
        <v>0</v>
      </c>
      <c r="O44" s="7">
        <f t="shared" si="18"/>
        <v>0</v>
      </c>
      <c r="P44" s="7">
        <f t="shared" si="19"/>
        <v>0</v>
      </c>
      <c r="Q44" s="6">
        <f t="shared" si="20"/>
        <v>0</v>
      </c>
      <c r="R44" s="7">
        <f t="shared" si="21"/>
        <v>0</v>
      </c>
      <c r="S44" s="2">
        <f t="shared" si="5"/>
        <v>0</v>
      </c>
      <c r="T44" s="80">
        <f t="shared" si="6"/>
        <v>0</v>
      </c>
      <c r="U44" s="79">
        <f t="shared" si="7"/>
        <v>0</v>
      </c>
      <c r="V44" s="80">
        <f t="shared" si="8"/>
        <v>0</v>
      </c>
      <c r="W44" s="80">
        <f t="shared" si="9"/>
        <v>0</v>
      </c>
      <c r="X44">
        <f t="shared" si="22"/>
        <v>0</v>
      </c>
      <c r="Y44" s="35">
        <f t="shared" si="10"/>
        <v>0</v>
      </c>
      <c r="Z44" s="35">
        <f t="shared" si="11"/>
        <v>0</v>
      </c>
      <c r="AA44" s="42">
        <f t="shared" si="23"/>
        <v>0</v>
      </c>
      <c r="AB44" s="42">
        <f t="shared" si="12"/>
        <v>0</v>
      </c>
    </row>
    <row r="45" spans="2:28" x14ac:dyDescent="0.25">
      <c r="B45">
        <v>43</v>
      </c>
      <c r="C45" s="35">
        <f t="shared" si="13"/>
        <v>0</v>
      </c>
      <c r="D45" s="46">
        <f>IF(AB44&gt;0,ROUND(PMT(EvalSheet!$F$92/12,EvalSheet!$F$96*12,-C45),5),0)</f>
        <v>0</v>
      </c>
      <c r="E45" s="6">
        <f t="shared" si="14"/>
        <v>0</v>
      </c>
      <c r="F45" s="2">
        <f t="shared" si="0"/>
        <v>0</v>
      </c>
      <c r="G45" s="80">
        <f t="shared" si="1"/>
        <v>0</v>
      </c>
      <c r="H45" s="79">
        <f t="shared" si="2"/>
        <v>0</v>
      </c>
      <c r="I45" s="80">
        <f t="shared" si="3"/>
        <v>0</v>
      </c>
      <c r="J45" s="80">
        <f t="shared" si="4"/>
        <v>0</v>
      </c>
      <c r="K45" s="6">
        <f t="shared" si="15"/>
        <v>0</v>
      </c>
      <c r="L45" s="7">
        <v>0</v>
      </c>
      <c r="M45" s="7">
        <f t="shared" si="16"/>
        <v>0</v>
      </c>
      <c r="N45" s="7">
        <f t="shared" si="17"/>
        <v>0</v>
      </c>
      <c r="O45" s="7">
        <f t="shared" si="18"/>
        <v>0</v>
      </c>
      <c r="P45" s="7">
        <f t="shared" si="19"/>
        <v>0</v>
      </c>
      <c r="Q45" s="6">
        <f t="shared" si="20"/>
        <v>0</v>
      </c>
      <c r="R45" s="7">
        <f t="shared" si="21"/>
        <v>0</v>
      </c>
      <c r="S45" s="2">
        <f t="shared" si="5"/>
        <v>0</v>
      </c>
      <c r="T45" s="80">
        <f t="shared" si="6"/>
        <v>0</v>
      </c>
      <c r="U45" s="79">
        <f t="shared" si="7"/>
        <v>0</v>
      </c>
      <c r="V45" s="80">
        <f t="shared" si="8"/>
        <v>0</v>
      </c>
      <c r="W45" s="80">
        <f t="shared" si="9"/>
        <v>0</v>
      </c>
      <c r="X45">
        <f t="shared" si="22"/>
        <v>0</v>
      </c>
      <c r="Y45" s="35">
        <f t="shared" si="10"/>
        <v>0</v>
      </c>
      <c r="Z45" s="35">
        <f t="shared" si="11"/>
        <v>0</v>
      </c>
      <c r="AA45" s="42">
        <f t="shared" si="23"/>
        <v>0</v>
      </c>
      <c r="AB45" s="42">
        <f t="shared" si="12"/>
        <v>0</v>
      </c>
    </row>
    <row r="46" spans="2:28" x14ac:dyDescent="0.25">
      <c r="B46">
        <v>44</v>
      </c>
      <c r="C46" s="35">
        <f t="shared" si="13"/>
        <v>0</v>
      </c>
      <c r="D46" s="46">
        <f>IF(AB45&gt;0,ROUND(PMT(EvalSheet!$F$92/12,EvalSheet!$F$96*12,-C46),5),0)</f>
        <v>0</v>
      </c>
      <c r="E46" s="6">
        <f t="shared" si="14"/>
        <v>0</v>
      </c>
      <c r="F46" s="2">
        <f t="shared" si="0"/>
        <v>0</v>
      </c>
      <c r="G46" s="80">
        <f t="shared" si="1"/>
        <v>0</v>
      </c>
      <c r="H46" s="79">
        <f t="shared" si="2"/>
        <v>0</v>
      </c>
      <c r="I46" s="80">
        <f t="shared" si="3"/>
        <v>0</v>
      </c>
      <c r="J46" s="80">
        <f t="shared" si="4"/>
        <v>0</v>
      </c>
      <c r="K46" s="6">
        <f t="shared" si="15"/>
        <v>0</v>
      </c>
      <c r="L46" s="7">
        <v>0</v>
      </c>
      <c r="M46" s="7">
        <f t="shared" si="16"/>
        <v>0</v>
      </c>
      <c r="N46" s="7">
        <f t="shared" si="17"/>
        <v>0</v>
      </c>
      <c r="O46" s="7">
        <f t="shared" si="18"/>
        <v>0</v>
      </c>
      <c r="P46" s="7">
        <f t="shared" si="19"/>
        <v>0</v>
      </c>
      <c r="Q46" s="6">
        <f t="shared" si="20"/>
        <v>0</v>
      </c>
      <c r="R46" s="7">
        <f t="shared" si="21"/>
        <v>0</v>
      </c>
      <c r="S46" s="2">
        <f t="shared" si="5"/>
        <v>0</v>
      </c>
      <c r="T46" s="80">
        <f t="shared" si="6"/>
        <v>0</v>
      </c>
      <c r="U46" s="79">
        <f t="shared" si="7"/>
        <v>0</v>
      </c>
      <c r="V46" s="80">
        <f t="shared" si="8"/>
        <v>0</v>
      </c>
      <c r="W46" s="80">
        <f t="shared" si="9"/>
        <v>0</v>
      </c>
      <c r="X46">
        <f t="shared" si="22"/>
        <v>0</v>
      </c>
      <c r="Y46" s="35">
        <f t="shared" si="10"/>
        <v>0</v>
      </c>
      <c r="Z46" s="35">
        <f t="shared" si="11"/>
        <v>0</v>
      </c>
      <c r="AA46" s="42">
        <f t="shared" si="23"/>
        <v>0</v>
      </c>
      <c r="AB46" s="42">
        <f t="shared" si="12"/>
        <v>0</v>
      </c>
    </row>
    <row r="47" spans="2:28" x14ac:dyDescent="0.25">
      <c r="B47">
        <v>45</v>
      </c>
      <c r="C47" s="35">
        <f t="shared" si="13"/>
        <v>0</v>
      </c>
      <c r="D47" s="46">
        <f>IF(AB46&gt;0,ROUND(PMT(EvalSheet!$F$92/12,EvalSheet!$F$96*12,-C47),5),0)</f>
        <v>0</v>
      </c>
      <c r="E47" s="6">
        <f t="shared" si="14"/>
        <v>0</v>
      </c>
      <c r="F47" s="2">
        <f t="shared" si="0"/>
        <v>0</v>
      </c>
      <c r="G47" s="80">
        <f t="shared" si="1"/>
        <v>0</v>
      </c>
      <c r="H47" s="79">
        <f t="shared" si="2"/>
        <v>0</v>
      </c>
      <c r="I47" s="80">
        <f t="shared" si="3"/>
        <v>0</v>
      </c>
      <c r="J47" s="80">
        <f t="shared" si="4"/>
        <v>0</v>
      </c>
      <c r="K47" s="6">
        <f t="shared" si="15"/>
        <v>0</v>
      </c>
      <c r="L47" s="7">
        <v>0</v>
      </c>
      <c r="M47" s="7">
        <f t="shared" si="16"/>
        <v>0</v>
      </c>
      <c r="N47" s="7">
        <f t="shared" si="17"/>
        <v>0</v>
      </c>
      <c r="O47" s="7">
        <f t="shared" si="18"/>
        <v>0</v>
      </c>
      <c r="P47" s="7">
        <f t="shared" si="19"/>
        <v>0</v>
      </c>
      <c r="Q47" s="6">
        <f t="shared" si="20"/>
        <v>0</v>
      </c>
      <c r="R47" s="7">
        <f t="shared" si="21"/>
        <v>0</v>
      </c>
      <c r="S47" s="2">
        <f t="shared" si="5"/>
        <v>0</v>
      </c>
      <c r="T47" s="80">
        <f t="shared" si="6"/>
        <v>0</v>
      </c>
      <c r="U47" s="79">
        <f t="shared" si="7"/>
        <v>0</v>
      </c>
      <c r="V47" s="80">
        <f t="shared" si="8"/>
        <v>0</v>
      </c>
      <c r="W47" s="80">
        <f t="shared" si="9"/>
        <v>0</v>
      </c>
      <c r="X47">
        <f t="shared" si="22"/>
        <v>0</v>
      </c>
      <c r="Y47" s="35">
        <f t="shared" si="10"/>
        <v>0</v>
      </c>
      <c r="Z47" s="35">
        <f t="shared" si="11"/>
        <v>0</v>
      </c>
      <c r="AA47" s="42">
        <f t="shared" si="23"/>
        <v>0</v>
      </c>
      <c r="AB47" s="42">
        <f t="shared" si="12"/>
        <v>0</v>
      </c>
    </row>
    <row r="48" spans="2:28" x14ac:dyDescent="0.25">
      <c r="B48">
        <v>46</v>
      </c>
      <c r="C48" s="35">
        <f t="shared" si="13"/>
        <v>0</v>
      </c>
      <c r="D48" s="46">
        <f>IF(AB47&gt;0,ROUND(PMT(EvalSheet!$F$92/12,EvalSheet!$F$96*12,-C48),5),0)</f>
        <v>0</v>
      </c>
      <c r="E48" s="6">
        <f t="shared" si="14"/>
        <v>0</v>
      </c>
      <c r="F48" s="2">
        <f t="shared" si="0"/>
        <v>0</v>
      </c>
      <c r="G48" s="80">
        <f t="shared" si="1"/>
        <v>0</v>
      </c>
      <c r="H48" s="79">
        <f t="shared" si="2"/>
        <v>0</v>
      </c>
      <c r="I48" s="80">
        <f t="shared" si="3"/>
        <v>0</v>
      </c>
      <c r="J48" s="80">
        <f t="shared" si="4"/>
        <v>0</v>
      </c>
      <c r="K48" s="6">
        <f t="shared" si="15"/>
        <v>0</v>
      </c>
      <c r="L48" s="7">
        <v>0</v>
      </c>
      <c r="M48" s="7">
        <f t="shared" si="16"/>
        <v>0</v>
      </c>
      <c r="N48" s="7">
        <f t="shared" si="17"/>
        <v>0</v>
      </c>
      <c r="O48" s="7">
        <f t="shared" si="18"/>
        <v>0</v>
      </c>
      <c r="P48" s="7">
        <f t="shared" si="19"/>
        <v>0</v>
      </c>
      <c r="Q48" s="6">
        <f t="shared" si="20"/>
        <v>0</v>
      </c>
      <c r="R48" s="7">
        <f t="shared" si="21"/>
        <v>0</v>
      </c>
      <c r="S48" s="2">
        <f t="shared" si="5"/>
        <v>0</v>
      </c>
      <c r="T48" s="80">
        <f t="shared" si="6"/>
        <v>0</v>
      </c>
      <c r="U48" s="79">
        <f t="shared" si="7"/>
        <v>0</v>
      </c>
      <c r="V48" s="80">
        <f t="shared" si="8"/>
        <v>0</v>
      </c>
      <c r="W48" s="80">
        <f t="shared" si="9"/>
        <v>0</v>
      </c>
      <c r="X48">
        <f t="shared" si="22"/>
        <v>0</v>
      </c>
      <c r="Y48" s="35">
        <f t="shared" si="10"/>
        <v>0</v>
      </c>
      <c r="Z48" s="35">
        <f t="shared" si="11"/>
        <v>0</v>
      </c>
      <c r="AA48" s="42">
        <f t="shared" si="23"/>
        <v>0</v>
      </c>
      <c r="AB48" s="42">
        <f t="shared" si="12"/>
        <v>0</v>
      </c>
    </row>
    <row r="49" spans="2:28" x14ac:dyDescent="0.25">
      <c r="B49">
        <v>47</v>
      </c>
      <c r="C49" s="35">
        <f t="shared" si="13"/>
        <v>0</v>
      </c>
      <c r="D49" s="46">
        <f>IF(AB48&gt;0,ROUND(PMT(EvalSheet!$F$92/12,EvalSheet!$F$96*12,-C49),5),0)</f>
        <v>0</v>
      </c>
      <c r="E49" s="6">
        <f t="shared" si="14"/>
        <v>0</v>
      </c>
      <c r="F49" s="2">
        <f t="shared" si="0"/>
        <v>0</v>
      </c>
      <c r="G49" s="80">
        <f t="shared" si="1"/>
        <v>0</v>
      </c>
      <c r="H49" s="79">
        <f t="shared" si="2"/>
        <v>0</v>
      </c>
      <c r="I49" s="80">
        <f t="shared" si="3"/>
        <v>0</v>
      </c>
      <c r="J49" s="80">
        <f t="shared" si="4"/>
        <v>0</v>
      </c>
      <c r="K49" s="6">
        <f t="shared" si="15"/>
        <v>0</v>
      </c>
      <c r="L49" s="7">
        <v>0</v>
      </c>
      <c r="M49" s="7">
        <f t="shared" si="16"/>
        <v>0</v>
      </c>
      <c r="N49" s="7">
        <f t="shared" si="17"/>
        <v>0</v>
      </c>
      <c r="O49" s="7">
        <f t="shared" si="18"/>
        <v>0</v>
      </c>
      <c r="P49" s="7">
        <f t="shared" si="19"/>
        <v>0</v>
      </c>
      <c r="Q49" s="6">
        <f t="shared" si="20"/>
        <v>0</v>
      </c>
      <c r="R49" s="7">
        <f t="shared" si="21"/>
        <v>0</v>
      </c>
      <c r="S49" s="2">
        <f t="shared" si="5"/>
        <v>0</v>
      </c>
      <c r="T49" s="80">
        <f t="shared" si="6"/>
        <v>0</v>
      </c>
      <c r="U49" s="79">
        <f t="shared" si="7"/>
        <v>0</v>
      </c>
      <c r="V49" s="80">
        <f t="shared" si="8"/>
        <v>0</v>
      </c>
      <c r="W49" s="80">
        <f t="shared" si="9"/>
        <v>0</v>
      </c>
      <c r="X49">
        <f t="shared" si="22"/>
        <v>0</v>
      </c>
      <c r="Y49" s="35">
        <f t="shared" si="10"/>
        <v>0</v>
      </c>
      <c r="Z49" s="35">
        <f t="shared" si="11"/>
        <v>0</v>
      </c>
      <c r="AA49" s="42">
        <f t="shared" si="23"/>
        <v>0</v>
      </c>
      <c r="AB49" s="42">
        <f t="shared" si="12"/>
        <v>0</v>
      </c>
    </row>
    <row r="50" spans="2:28" x14ac:dyDescent="0.25">
      <c r="B50">
        <v>48</v>
      </c>
      <c r="C50" s="35">
        <f t="shared" si="13"/>
        <v>0</v>
      </c>
      <c r="D50" s="46">
        <f>IF(AB49&gt;0,ROUND(PMT(EvalSheet!$F$92/12,EvalSheet!$F$96*12,-C50),5),0)</f>
        <v>0</v>
      </c>
      <c r="E50" s="6">
        <f t="shared" si="14"/>
        <v>0</v>
      </c>
      <c r="F50" s="2">
        <f t="shared" si="0"/>
        <v>0</v>
      </c>
      <c r="G50" s="80">
        <f t="shared" si="1"/>
        <v>0</v>
      </c>
      <c r="H50" s="79">
        <f t="shared" si="2"/>
        <v>0</v>
      </c>
      <c r="I50" s="80">
        <f t="shared" si="3"/>
        <v>0</v>
      </c>
      <c r="J50" s="80">
        <f t="shared" si="4"/>
        <v>0</v>
      </c>
      <c r="K50" s="6">
        <f t="shared" si="15"/>
        <v>0</v>
      </c>
      <c r="L50" s="7">
        <v>0</v>
      </c>
      <c r="M50" s="7">
        <f t="shared" si="16"/>
        <v>0</v>
      </c>
      <c r="N50" s="7">
        <f t="shared" si="17"/>
        <v>0</v>
      </c>
      <c r="O50" s="7">
        <f t="shared" si="18"/>
        <v>0</v>
      </c>
      <c r="P50" s="7">
        <f t="shared" si="19"/>
        <v>0</v>
      </c>
      <c r="Q50" s="6">
        <f t="shared" si="20"/>
        <v>0</v>
      </c>
      <c r="R50" s="7">
        <f t="shared" si="21"/>
        <v>0</v>
      </c>
      <c r="S50" s="2">
        <f t="shared" si="5"/>
        <v>0</v>
      </c>
      <c r="T50" s="80">
        <f t="shared" si="6"/>
        <v>0</v>
      </c>
      <c r="U50" s="79">
        <f t="shared" si="7"/>
        <v>0</v>
      </c>
      <c r="V50" s="80">
        <f t="shared" si="8"/>
        <v>0</v>
      </c>
      <c r="W50" s="80">
        <f t="shared" si="9"/>
        <v>0</v>
      </c>
      <c r="X50">
        <f t="shared" si="22"/>
        <v>0</v>
      </c>
      <c r="Y50" s="35">
        <f t="shared" si="10"/>
        <v>0</v>
      </c>
      <c r="Z50" s="35">
        <f t="shared" si="11"/>
        <v>0</v>
      </c>
      <c r="AA50" s="42">
        <f t="shared" si="23"/>
        <v>0</v>
      </c>
      <c r="AB50" s="42">
        <f t="shared" si="12"/>
        <v>0</v>
      </c>
    </row>
    <row r="51" spans="2:28" x14ac:dyDescent="0.25">
      <c r="B51">
        <v>49</v>
      </c>
      <c r="C51" s="35">
        <f t="shared" si="13"/>
        <v>0</v>
      </c>
      <c r="D51" s="46">
        <f>IF(AB50&gt;0,ROUND(PMT(EvalSheet!$F$92/12,EvalSheet!$F$96*12,-C51),5),0)</f>
        <v>0</v>
      </c>
      <c r="E51" s="6">
        <f t="shared" si="14"/>
        <v>0</v>
      </c>
      <c r="F51" s="2">
        <f t="shared" si="0"/>
        <v>0</v>
      </c>
      <c r="G51" s="80">
        <f t="shared" si="1"/>
        <v>0</v>
      </c>
      <c r="H51" s="79">
        <f t="shared" si="2"/>
        <v>0</v>
      </c>
      <c r="I51" s="80">
        <f t="shared" si="3"/>
        <v>0</v>
      </c>
      <c r="J51" s="80">
        <f t="shared" si="4"/>
        <v>0</v>
      </c>
      <c r="K51" s="6">
        <f t="shared" si="15"/>
        <v>0</v>
      </c>
      <c r="L51" s="7">
        <v>0</v>
      </c>
      <c r="M51" s="7">
        <f t="shared" si="16"/>
        <v>0</v>
      </c>
      <c r="N51" s="7">
        <f t="shared" si="17"/>
        <v>0</v>
      </c>
      <c r="O51" s="7">
        <f t="shared" si="18"/>
        <v>0</v>
      </c>
      <c r="P51" s="7">
        <f t="shared" si="19"/>
        <v>0</v>
      </c>
      <c r="Q51" s="6">
        <f t="shared" si="20"/>
        <v>0</v>
      </c>
      <c r="R51" s="7">
        <f t="shared" si="21"/>
        <v>0</v>
      </c>
      <c r="S51" s="2">
        <f t="shared" si="5"/>
        <v>0</v>
      </c>
      <c r="T51" s="80">
        <f t="shared" si="6"/>
        <v>0</v>
      </c>
      <c r="U51" s="79">
        <f t="shared" si="7"/>
        <v>0</v>
      </c>
      <c r="V51" s="80">
        <f t="shared" si="8"/>
        <v>0</v>
      </c>
      <c r="W51" s="80">
        <f t="shared" si="9"/>
        <v>0</v>
      </c>
      <c r="X51">
        <f t="shared" si="22"/>
        <v>0</v>
      </c>
      <c r="Y51" s="35">
        <f t="shared" si="10"/>
        <v>0</v>
      </c>
      <c r="Z51" s="35">
        <f t="shared" si="11"/>
        <v>0</v>
      </c>
      <c r="AA51" s="42">
        <f t="shared" si="23"/>
        <v>0</v>
      </c>
      <c r="AB51" s="42">
        <f t="shared" si="12"/>
        <v>0</v>
      </c>
    </row>
    <row r="52" spans="2:28" x14ac:dyDescent="0.25">
      <c r="B52">
        <v>50</v>
      </c>
      <c r="C52" s="35">
        <f t="shared" si="13"/>
        <v>0</v>
      </c>
      <c r="D52" s="46">
        <f>IF(AB51&gt;0,ROUND(PMT(EvalSheet!$F$92/12,EvalSheet!$F$96*12,-C52),5),0)</f>
        <v>0</v>
      </c>
      <c r="E52" s="6">
        <f t="shared" si="14"/>
        <v>0</v>
      </c>
      <c r="F52" s="2">
        <f t="shared" si="0"/>
        <v>0</v>
      </c>
      <c r="G52" s="80">
        <f t="shared" si="1"/>
        <v>0</v>
      </c>
      <c r="H52" s="79">
        <f t="shared" si="2"/>
        <v>0</v>
      </c>
      <c r="I52" s="80">
        <f t="shared" si="3"/>
        <v>0</v>
      </c>
      <c r="J52" s="80">
        <f t="shared" si="4"/>
        <v>0</v>
      </c>
      <c r="K52" s="6">
        <f t="shared" si="15"/>
        <v>0</v>
      </c>
      <c r="L52" s="7">
        <v>0</v>
      </c>
      <c r="M52" s="7">
        <f t="shared" si="16"/>
        <v>0</v>
      </c>
      <c r="N52" s="7">
        <f t="shared" si="17"/>
        <v>0</v>
      </c>
      <c r="O52" s="7">
        <f t="shared" si="18"/>
        <v>0</v>
      </c>
      <c r="P52" s="7">
        <f t="shared" si="19"/>
        <v>0</v>
      </c>
      <c r="Q52" s="6">
        <f t="shared" si="20"/>
        <v>0</v>
      </c>
      <c r="R52" s="7">
        <f t="shared" si="21"/>
        <v>0</v>
      </c>
      <c r="S52" s="2">
        <f t="shared" si="5"/>
        <v>0</v>
      </c>
      <c r="T52" s="80">
        <f t="shared" si="6"/>
        <v>0</v>
      </c>
      <c r="U52" s="79">
        <f t="shared" si="7"/>
        <v>0</v>
      </c>
      <c r="V52" s="80">
        <f t="shared" si="8"/>
        <v>0</v>
      </c>
      <c r="W52" s="80">
        <f t="shared" si="9"/>
        <v>0</v>
      </c>
      <c r="X52">
        <f t="shared" si="22"/>
        <v>0</v>
      </c>
      <c r="Y52" s="35">
        <f t="shared" si="10"/>
        <v>0</v>
      </c>
      <c r="Z52" s="35">
        <f t="shared" si="11"/>
        <v>0</v>
      </c>
      <c r="AA52" s="42">
        <f t="shared" si="23"/>
        <v>0</v>
      </c>
      <c r="AB52" s="42">
        <f t="shared" si="12"/>
        <v>0</v>
      </c>
    </row>
    <row r="53" spans="2:28" x14ac:dyDescent="0.25">
      <c r="B53">
        <v>51</v>
      </c>
      <c r="C53" s="35">
        <f t="shared" si="13"/>
        <v>0</v>
      </c>
      <c r="D53" s="46">
        <f>IF(AB52&gt;0,ROUND(PMT(EvalSheet!$F$92/12,EvalSheet!$F$96*12,-C53),5),0)</f>
        <v>0</v>
      </c>
      <c r="E53" s="6">
        <f t="shared" si="14"/>
        <v>0</v>
      </c>
      <c r="F53" s="2">
        <f t="shared" si="0"/>
        <v>0</v>
      </c>
      <c r="G53" s="80">
        <f t="shared" si="1"/>
        <v>0</v>
      </c>
      <c r="H53" s="79">
        <f t="shared" si="2"/>
        <v>0</v>
      </c>
      <c r="I53" s="80">
        <f t="shared" si="3"/>
        <v>0</v>
      </c>
      <c r="J53" s="80">
        <f t="shared" si="4"/>
        <v>0</v>
      </c>
      <c r="K53" s="6">
        <f t="shared" si="15"/>
        <v>0</v>
      </c>
      <c r="L53" s="7">
        <v>0</v>
      </c>
      <c r="M53" s="7">
        <f t="shared" si="16"/>
        <v>0</v>
      </c>
      <c r="N53" s="7">
        <f t="shared" si="17"/>
        <v>0</v>
      </c>
      <c r="O53" s="7">
        <f t="shared" si="18"/>
        <v>0</v>
      </c>
      <c r="P53" s="7">
        <f t="shared" si="19"/>
        <v>0</v>
      </c>
      <c r="Q53" s="6">
        <f t="shared" si="20"/>
        <v>0</v>
      </c>
      <c r="R53" s="7">
        <f t="shared" si="21"/>
        <v>0</v>
      </c>
      <c r="S53" s="2">
        <f t="shared" si="5"/>
        <v>0</v>
      </c>
      <c r="T53" s="80">
        <f t="shared" si="6"/>
        <v>0</v>
      </c>
      <c r="U53" s="79">
        <f t="shared" si="7"/>
        <v>0</v>
      </c>
      <c r="V53" s="80">
        <f t="shared" si="8"/>
        <v>0</v>
      </c>
      <c r="W53" s="80">
        <f t="shared" si="9"/>
        <v>0</v>
      </c>
      <c r="X53">
        <f t="shared" si="22"/>
        <v>0</v>
      </c>
      <c r="Y53" s="35">
        <f t="shared" si="10"/>
        <v>0</v>
      </c>
      <c r="Z53" s="35">
        <f t="shared" si="11"/>
        <v>0</v>
      </c>
      <c r="AA53" s="42">
        <f t="shared" si="23"/>
        <v>0</v>
      </c>
      <c r="AB53" s="42">
        <f t="shared" si="12"/>
        <v>0</v>
      </c>
    </row>
    <row r="54" spans="2:28" x14ac:dyDescent="0.25">
      <c r="B54">
        <v>52</v>
      </c>
      <c r="C54" s="35">
        <f t="shared" si="13"/>
        <v>0</v>
      </c>
      <c r="D54" s="46">
        <f>IF(AB53&gt;0,ROUND(PMT(EvalSheet!$F$92/12,EvalSheet!$F$96*12,-C54),5),0)</f>
        <v>0</v>
      </c>
      <c r="E54" s="6">
        <f t="shared" si="14"/>
        <v>0</v>
      </c>
      <c r="F54" s="2">
        <f t="shared" si="0"/>
        <v>0</v>
      </c>
      <c r="G54" s="80">
        <f t="shared" si="1"/>
        <v>0</v>
      </c>
      <c r="H54" s="79">
        <f t="shared" si="2"/>
        <v>0</v>
      </c>
      <c r="I54" s="80">
        <f t="shared" si="3"/>
        <v>0</v>
      </c>
      <c r="J54" s="80">
        <f t="shared" si="4"/>
        <v>0</v>
      </c>
      <c r="K54" s="6">
        <f t="shared" si="15"/>
        <v>0</v>
      </c>
      <c r="L54" s="7">
        <v>0</v>
      </c>
      <c r="M54" s="7">
        <f t="shared" si="16"/>
        <v>0</v>
      </c>
      <c r="N54" s="7">
        <f t="shared" si="17"/>
        <v>0</v>
      </c>
      <c r="O54" s="7">
        <f t="shared" si="18"/>
        <v>0</v>
      </c>
      <c r="P54" s="7">
        <f t="shared" si="19"/>
        <v>0</v>
      </c>
      <c r="Q54" s="6">
        <f t="shared" si="20"/>
        <v>0</v>
      </c>
      <c r="R54" s="7">
        <f t="shared" si="21"/>
        <v>0</v>
      </c>
      <c r="S54" s="2">
        <f t="shared" si="5"/>
        <v>0</v>
      </c>
      <c r="T54" s="80">
        <f t="shared" si="6"/>
        <v>0</v>
      </c>
      <c r="U54" s="79">
        <f t="shared" si="7"/>
        <v>0</v>
      </c>
      <c r="V54" s="80">
        <f t="shared" si="8"/>
        <v>0</v>
      </c>
      <c r="W54" s="80">
        <f t="shared" si="9"/>
        <v>0</v>
      </c>
      <c r="X54">
        <f t="shared" si="22"/>
        <v>0</v>
      </c>
      <c r="Y54" s="35">
        <f t="shared" si="10"/>
        <v>0</v>
      </c>
      <c r="Z54" s="35">
        <f t="shared" si="11"/>
        <v>0</v>
      </c>
      <c r="AA54" s="42">
        <f t="shared" si="23"/>
        <v>0</v>
      </c>
      <c r="AB54" s="42">
        <f t="shared" si="12"/>
        <v>0</v>
      </c>
    </row>
    <row r="55" spans="2:28" x14ac:dyDescent="0.25">
      <c r="B55">
        <v>53</v>
      </c>
      <c r="C55" s="35">
        <f t="shared" si="13"/>
        <v>0</v>
      </c>
      <c r="D55" s="46">
        <f>IF(AB54&gt;0,ROUND(PMT(EvalSheet!$F$92/12,EvalSheet!$F$96*12,-C55),5),0)</f>
        <v>0</v>
      </c>
      <c r="E55" s="6">
        <f t="shared" si="14"/>
        <v>0</v>
      </c>
      <c r="F55" s="2">
        <f t="shared" si="0"/>
        <v>0</v>
      </c>
      <c r="G55" s="80">
        <f t="shared" si="1"/>
        <v>0</v>
      </c>
      <c r="H55" s="79">
        <f t="shared" si="2"/>
        <v>0</v>
      </c>
      <c r="I55" s="80">
        <f t="shared" si="3"/>
        <v>0</v>
      </c>
      <c r="J55" s="80">
        <f t="shared" si="4"/>
        <v>0</v>
      </c>
      <c r="K55" s="6">
        <f t="shared" si="15"/>
        <v>0</v>
      </c>
      <c r="L55" s="7">
        <v>0</v>
      </c>
      <c r="M55" s="7">
        <f t="shared" si="16"/>
        <v>0</v>
      </c>
      <c r="N55" s="7">
        <f t="shared" si="17"/>
        <v>0</v>
      </c>
      <c r="O55" s="7">
        <f t="shared" si="18"/>
        <v>0</v>
      </c>
      <c r="P55" s="7">
        <f t="shared" si="19"/>
        <v>0</v>
      </c>
      <c r="Q55" s="6">
        <f t="shared" si="20"/>
        <v>0</v>
      </c>
      <c r="R55" s="7">
        <f t="shared" si="21"/>
        <v>0</v>
      </c>
      <c r="S55" s="2">
        <f t="shared" si="5"/>
        <v>0</v>
      </c>
      <c r="T55" s="80">
        <f t="shared" si="6"/>
        <v>0</v>
      </c>
      <c r="U55" s="79">
        <f t="shared" si="7"/>
        <v>0</v>
      </c>
      <c r="V55" s="80">
        <f t="shared" si="8"/>
        <v>0</v>
      </c>
      <c r="W55" s="80">
        <f t="shared" si="9"/>
        <v>0</v>
      </c>
      <c r="X55">
        <f t="shared" si="22"/>
        <v>0</v>
      </c>
      <c r="Y55" s="35">
        <f t="shared" si="10"/>
        <v>0</v>
      </c>
      <c r="Z55" s="35">
        <f t="shared" si="11"/>
        <v>0</v>
      </c>
      <c r="AA55" s="42">
        <f t="shared" si="23"/>
        <v>0</v>
      </c>
      <c r="AB55" s="42">
        <f t="shared" si="12"/>
        <v>0</v>
      </c>
    </row>
    <row r="56" spans="2:28" x14ac:dyDescent="0.25">
      <c r="B56">
        <v>54</v>
      </c>
      <c r="C56" s="35">
        <f t="shared" si="13"/>
        <v>0</v>
      </c>
      <c r="D56" s="46">
        <f>IF(AB55&gt;0,ROUND(PMT(EvalSheet!$F$92/12,EvalSheet!$F$96*12,-C56),5),0)</f>
        <v>0</v>
      </c>
      <c r="E56" s="6">
        <f t="shared" si="14"/>
        <v>0</v>
      </c>
      <c r="F56" s="2">
        <f t="shared" si="0"/>
        <v>0</v>
      </c>
      <c r="G56" s="80">
        <f t="shared" si="1"/>
        <v>0</v>
      </c>
      <c r="H56" s="79">
        <f t="shared" si="2"/>
        <v>0</v>
      </c>
      <c r="I56" s="80">
        <f t="shared" si="3"/>
        <v>0</v>
      </c>
      <c r="J56" s="80">
        <f t="shared" si="4"/>
        <v>0</v>
      </c>
      <c r="K56" s="6">
        <f t="shared" si="15"/>
        <v>0</v>
      </c>
      <c r="L56" s="7">
        <v>0</v>
      </c>
      <c r="M56" s="7">
        <f t="shared" si="16"/>
        <v>0</v>
      </c>
      <c r="N56" s="7">
        <f t="shared" si="17"/>
        <v>0</v>
      </c>
      <c r="O56" s="7">
        <f t="shared" si="18"/>
        <v>0</v>
      </c>
      <c r="P56" s="7">
        <f t="shared" si="19"/>
        <v>0</v>
      </c>
      <c r="Q56" s="6">
        <f t="shared" si="20"/>
        <v>0</v>
      </c>
      <c r="R56" s="7">
        <f t="shared" si="21"/>
        <v>0</v>
      </c>
      <c r="S56" s="2">
        <f t="shared" si="5"/>
        <v>0</v>
      </c>
      <c r="T56" s="80">
        <f t="shared" si="6"/>
        <v>0</v>
      </c>
      <c r="U56" s="79">
        <f t="shared" si="7"/>
        <v>0</v>
      </c>
      <c r="V56" s="80">
        <f t="shared" si="8"/>
        <v>0</v>
      </c>
      <c r="W56" s="80">
        <f t="shared" si="9"/>
        <v>0</v>
      </c>
      <c r="X56">
        <f t="shared" si="22"/>
        <v>0</v>
      </c>
      <c r="Y56" s="35">
        <f t="shared" si="10"/>
        <v>0</v>
      </c>
      <c r="Z56" s="35">
        <f t="shared" si="11"/>
        <v>0</v>
      </c>
      <c r="AA56" s="42">
        <f t="shared" si="23"/>
        <v>0</v>
      </c>
      <c r="AB56" s="42">
        <f t="shared" si="12"/>
        <v>0</v>
      </c>
    </row>
    <row r="57" spans="2:28" x14ac:dyDescent="0.25">
      <c r="B57">
        <v>55</v>
      </c>
      <c r="C57" s="35">
        <f t="shared" si="13"/>
        <v>0</v>
      </c>
      <c r="D57" s="46">
        <f>IF(AB56&gt;0,ROUND(PMT(EvalSheet!$F$92/12,EvalSheet!$F$96*12,-C57),5),0)</f>
        <v>0</v>
      </c>
      <c r="E57" s="6">
        <f t="shared" si="14"/>
        <v>0</v>
      </c>
      <c r="F57" s="2">
        <f t="shared" si="0"/>
        <v>0</v>
      </c>
      <c r="G57" s="80">
        <f t="shared" si="1"/>
        <v>0</v>
      </c>
      <c r="H57" s="79">
        <f t="shared" si="2"/>
        <v>0</v>
      </c>
      <c r="I57" s="80">
        <f t="shared" si="3"/>
        <v>0</v>
      </c>
      <c r="J57" s="80">
        <f t="shared" si="4"/>
        <v>0</v>
      </c>
      <c r="K57" s="6">
        <f t="shared" si="15"/>
        <v>0</v>
      </c>
      <c r="L57" s="7">
        <v>0</v>
      </c>
      <c r="M57" s="7">
        <f t="shared" si="16"/>
        <v>0</v>
      </c>
      <c r="N57" s="7">
        <f t="shared" si="17"/>
        <v>0</v>
      </c>
      <c r="O57" s="7">
        <f t="shared" si="18"/>
        <v>0</v>
      </c>
      <c r="P57" s="7">
        <f t="shared" si="19"/>
        <v>0</v>
      </c>
      <c r="Q57" s="6">
        <f t="shared" si="20"/>
        <v>0</v>
      </c>
      <c r="R57" s="7">
        <f t="shared" si="21"/>
        <v>0</v>
      </c>
      <c r="S57" s="2">
        <f t="shared" si="5"/>
        <v>0</v>
      </c>
      <c r="T57" s="80">
        <f t="shared" si="6"/>
        <v>0</v>
      </c>
      <c r="U57" s="79">
        <f t="shared" si="7"/>
        <v>0</v>
      </c>
      <c r="V57" s="80">
        <f t="shared" si="8"/>
        <v>0</v>
      </c>
      <c r="W57" s="80">
        <f t="shared" si="9"/>
        <v>0</v>
      </c>
      <c r="X57">
        <f t="shared" si="22"/>
        <v>0</v>
      </c>
      <c r="Y57" s="35">
        <f t="shared" si="10"/>
        <v>0</v>
      </c>
      <c r="Z57" s="35">
        <f t="shared" si="11"/>
        <v>0</v>
      </c>
      <c r="AA57" s="42">
        <f t="shared" si="23"/>
        <v>0</v>
      </c>
      <c r="AB57" s="42">
        <f t="shared" si="12"/>
        <v>0</v>
      </c>
    </row>
    <row r="58" spans="2:28" x14ac:dyDescent="0.25">
      <c r="B58">
        <v>56</v>
      </c>
      <c r="C58" s="35">
        <f t="shared" si="13"/>
        <v>0</v>
      </c>
      <c r="D58" s="46">
        <f>IF(AB57&gt;0,ROUND(PMT(EvalSheet!$F$92/12,EvalSheet!$F$96*12,-C58),5),0)</f>
        <v>0</v>
      </c>
      <c r="E58" s="6">
        <f t="shared" si="14"/>
        <v>0</v>
      </c>
      <c r="F58" s="2">
        <f t="shared" si="0"/>
        <v>0</v>
      </c>
      <c r="G58" s="80">
        <f t="shared" si="1"/>
        <v>0</v>
      </c>
      <c r="H58" s="79">
        <f t="shared" si="2"/>
        <v>0</v>
      </c>
      <c r="I58" s="80">
        <f t="shared" si="3"/>
        <v>0</v>
      </c>
      <c r="J58" s="80">
        <f t="shared" si="4"/>
        <v>0</v>
      </c>
      <c r="K58" s="6">
        <f t="shared" si="15"/>
        <v>0</v>
      </c>
      <c r="L58" s="7">
        <v>0</v>
      </c>
      <c r="M58" s="7">
        <f t="shared" si="16"/>
        <v>0</v>
      </c>
      <c r="N58" s="7">
        <f t="shared" si="17"/>
        <v>0</v>
      </c>
      <c r="O58" s="7">
        <f t="shared" si="18"/>
        <v>0</v>
      </c>
      <c r="P58" s="7">
        <f t="shared" si="19"/>
        <v>0</v>
      </c>
      <c r="Q58" s="6">
        <f t="shared" si="20"/>
        <v>0</v>
      </c>
      <c r="R58" s="7">
        <f t="shared" si="21"/>
        <v>0</v>
      </c>
      <c r="S58" s="2">
        <f t="shared" si="5"/>
        <v>0</v>
      </c>
      <c r="T58" s="80">
        <f t="shared" si="6"/>
        <v>0</v>
      </c>
      <c r="U58" s="79">
        <f t="shared" si="7"/>
        <v>0</v>
      </c>
      <c r="V58" s="80">
        <f t="shared" si="8"/>
        <v>0</v>
      </c>
      <c r="W58" s="80">
        <f t="shared" si="9"/>
        <v>0</v>
      </c>
      <c r="X58">
        <f t="shared" si="22"/>
        <v>0</v>
      </c>
      <c r="Y58" s="35">
        <f t="shared" si="10"/>
        <v>0</v>
      </c>
      <c r="Z58" s="35">
        <f t="shared" si="11"/>
        <v>0</v>
      </c>
      <c r="AA58" s="42">
        <f t="shared" si="23"/>
        <v>0</v>
      </c>
      <c r="AB58" s="42">
        <f t="shared" si="12"/>
        <v>0</v>
      </c>
    </row>
    <row r="59" spans="2:28" x14ac:dyDescent="0.25">
      <c r="B59">
        <v>57</v>
      </c>
      <c r="C59" s="35">
        <f t="shared" si="13"/>
        <v>0</v>
      </c>
      <c r="D59" s="46">
        <f>IF(AB58&gt;0,ROUND(PMT(EvalSheet!$F$92/12,EvalSheet!$F$96*12,-C59),5),0)</f>
        <v>0</v>
      </c>
      <c r="E59" s="6">
        <f t="shared" si="14"/>
        <v>0</v>
      </c>
      <c r="F59" s="2">
        <f t="shared" si="0"/>
        <v>0</v>
      </c>
      <c r="G59" s="80">
        <f t="shared" si="1"/>
        <v>0</v>
      </c>
      <c r="H59" s="79">
        <f t="shared" si="2"/>
        <v>0</v>
      </c>
      <c r="I59" s="80">
        <f t="shared" si="3"/>
        <v>0</v>
      </c>
      <c r="J59" s="80">
        <f t="shared" si="4"/>
        <v>0</v>
      </c>
      <c r="K59" s="6">
        <f t="shared" si="15"/>
        <v>0</v>
      </c>
      <c r="L59" s="7">
        <v>0</v>
      </c>
      <c r="M59" s="7">
        <f t="shared" si="16"/>
        <v>0</v>
      </c>
      <c r="N59" s="7">
        <f t="shared" si="17"/>
        <v>0</v>
      </c>
      <c r="O59" s="7">
        <f t="shared" si="18"/>
        <v>0</v>
      </c>
      <c r="P59" s="7">
        <f t="shared" si="19"/>
        <v>0</v>
      </c>
      <c r="Q59" s="6">
        <f t="shared" si="20"/>
        <v>0</v>
      </c>
      <c r="R59" s="7">
        <f t="shared" si="21"/>
        <v>0</v>
      </c>
      <c r="S59" s="2">
        <f t="shared" si="5"/>
        <v>0</v>
      </c>
      <c r="T59" s="80">
        <f t="shared" si="6"/>
        <v>0</v>
      </c>
      <c r="U59" s="79">
        <f t="shared" si="7"/>
        <v>0</v>
      </c>
      <c r="V59" s="80">
        <f t="shared" si="8"/>
        <v>0</v>
      </c>
      <c r="W59" s="80">
        <f t="shared" si="9"/>
        <v>0</v>
      </c>
      <c r="X59">
        <f t="shared" si="22"/>
        <v>0</v>
      </c>
      <c r="Y59" s="35">
        <f t="shared" si="10"/>
        <v>0</v>
      </c>
      <c r="Z59" s="35">
        <f t="shared" si="11"/>
        <v>0</v>
      </c>
      <c r="AA59" s="42">
        <f t="shared" si="23"/>
        <v>0</v>
      </c>
      <c r="AB59" s="42">
        <f t="shared" si="12"/>
        <v>0</v>
      </c>
    </row>
    <row r="60" spans="2:28" x14ac:dyDescent="0.25">
      <c r="B60">
        <v>58</v>
      </c>
      <c r="C60" s="35">
        <f t="shared" si="13"/>
        <v>0</v>
      </c>
      <c r="D60" s="46">
        <f>IF(AB59&gt;0,ROUND(PMT(EvalSheet!$F$92/12,EvalSheet!$F$96*12,-C60),5),0)</f>
        <v>0</v>
      </c>
      <c r="E60" s="6">
        <f t="shared" si="14"/>
        <v>0</v>
      </c>
      <c r="F60" s="2">
        <f t="shared" si="0"/>
        <v>0</v>
      </c>
      <c r="G60" s="80">
        <f t="shared" si="1"/>
        <v>0</v>
      </c>
      <c r="H60" s="79">
        <f t="shared" si="2"/>
        <v>0</v>
      </c>
      <c r="I60" s="80">
        <f t="shared" si="3"/>
        <v>0</v>
      </c>
      <c r="J60" s="80">
        <f t="shared" si="4"/>
        <v>0</v>
      </c>
      <c r="K60" s="6">
        <f t="shared" si="15"/>
        <v>0</v>
      </c>
      <c r="L60" s="7">
        <v>0</v>
      </c>
      <c r="M60" s="7">
        <f t="shared" si="16"/>
        <v>0</v>
      </c>
      <c r="N60" s="7">
        <f t="shared" si="17"/>
        <v>0</v>
      </c>
      <c r="O60" s="7">
        <f t="shared" si="18"/>
        <v>0</v>
      </c>
      <c r="P60" s="7">
        <f t="shared" si="19"/>
        <v>0</v>
      </c>
      <c r="Q60" s="6">
        <f t="shared" si="20"/>
        <v>0</v>
      </c>
      <c r="R60" s="7">
        <f t="shared" si="21"/>
        <v>0</v>
      </c>
      <c r="S60" s="2">
        <f t="shared" si="5"/>
        <v>0</v>
      </c>
      <c r="T60" s="80">
        <f t="shared" si="6"/>
        <v>0</v>
      </c>
      <c r="U60" s="79">
        <f t="shared" si="7"/>
        <v>0</v>
      </c>
      <c r="V60" s="80">
        <f t="shared" si="8"/>
        <v>0</v>
      </c>
      <c r="W60" s="80">
        <f t="shared" si="9"/>
        <v>0</v>
      </c>
      <c r="X60">
        <f t="shared" si="22"/>
        <v>0</v>
      </c>
      <c r="Y60" s="35">
        <f t="shared" si="10"/>
        <v>0</v>
      </c>
      <c r="Z60" s="35">
        <f t="shared" si="11"/>
        <v>0</v>
      </c>
      <c r="AA60" s="42">
        <f t="shared" si="23"/>
        <v>0</v>
      </c>
      <c r="AB60" s="42">
        <f t="shared" si="12"/>
        <v>0</v>
      </c>
    </row>
    <row r="61" spans="2:28" x14ac:dyDescent="0.25">
      <c r="B61">
        <v>59</v>
      </c>
      <c r="C61" s="35">
        <f t="shared" si="13"/>
        <v>0</v>
      </c>
      <c r="D61" s="46">
        <f>IF(AB60&gt;0,ROUND(PMT(EvalSheet!$F$92/12,EvalSheet!$F$96*12,-C61),5),0)</f>
        <v>0</v>
      </c>
      <c r="E61" s="6">
        <f t="shared" si="14"/>
        <v>0</v>
      </c>
      <c r="F61" s="2">
        <f t="shared" si="0"/>
        <v>0</v>
      </c>
      <c r="G61" s="80">
        <f t="shared" si="1"/>
        <v>0</v>
      </c>
      <c r="H61" s="79">
        <f t="shared" si="2"/>
        <v>0</v>
      </c>
      <c r="I61" s="80">
        <f t="shared" si="3"/>
        <v>0</v>
      </c>
      <c r="J61" s="80">
        <f t="shared" si="4"/>
        <v>0</v>
      </c>
      <c r="K61" s="6">
        <f t="shared" si="15"/>
        <v>0</v>
      </c>
      <c r="L61" s="7">
        <v>0</v>
      </c>
      <c r="M61" s="7">
        <f t="shared" si="16"/>
        <v>0</v>
      </c>
      <c r="N61" s="7">
        <f t="shared" si="17"/>
        <v>0</v>
      </c>
      <c r="O61" s="7">
        <f t="shared" si="18"/>
        <v>0</v>
      </c>
      <c r="P61" s="7">
        <f t="shared" si="19"/>
        <v>0</v>
      </c>
      <c r="Q61" s="6">
        <f t="shared" si="20"/>
        <v>0</v>
      </c>
      <c r="R61" s="7">
        <f t="shared" si="21"/>
        <v>0</v>
      </c>
      <c r="S61" s="2">
        <f t="shared" si="5"/>
        <v>0</v>
      </c>
      <c r="T61" s="80">
        <f t="shared" si="6"/>
        <v>0</v>
      </c>
      <c r="U61" s="79">
        <f t="shared" si="7"/>
        <v>0</v>
      </c>
      <c r="V61" s="80">
        <f t="shared" si="8"/>
        <v>0</v>
      </c>
      <c r="W61" s="80">
        <f t="shared" si="9"/>
        <v>0</v>
      </c>
      <c r="X61">
        <f t="shared" si="22"/>
        <v>0</v>
      </c>
      <c r="Y61" s="35">
        <f t="shared" si="10"/>
        <v>0</v>
      </c>
      <c r="Z61" s="35">
        <f t="shared" si="11"/>
        <v>0</v>
      </c>
      <c r="AA61" s="42">
        <f t="shared" si="23"/>
        <v>0</v>
      </c>
      <c r="AB61" s="42">
        <f t="shared" si="12"/>
        <v>0</v>
      </c>
    </row>
    <row r="62" spans="2:28" x14ac:dyDescent="0.25">
      <c r="B62">
        <v>60</v>
      </c>
      <c r="C62" s="35">
        <f t="shared" si="13"/>
        <v>0</v>
      </c>
      <c r="D62" s="46">
        <f>IF(AB61&gt;0,ROUND(PMT(EvalSheet!$F$92/12,EvalSheet!$F$96*12,-C62),5),0)</f>
        <v>0</v>
      </c>
      <c r="E62" s="6">
        <f t="shared" si="14"/>
        <v>0</v>
      </c>
      <c r="F62" s="2">
        <f t="shared" si="0"/>
        <v>0</v>
      </c>
      <c r="G62" s="80">
        <f t="shared" si="1"/>
        <v>0</v>
      </c>
      <c r="H62" s="79">
        <f t="shared" si="2"/>
        <v>0</v>
      </c>
      <c r="I62" s="80">
        <f t="shared" si="3"/>
        <v>0</v>
      </c>
      <c r="J62" s="80">
        <f t="shared" si="4"/>
        <v>0</v>
      </c>
      <c r="K62" s="6">
        <f t="shared" si="15"/>
        <v>0</v>
      </c>
      <c r="L62" s="7">
        <v>0</v>
      </c>
      <c r="M62" s="7">
        <f t="shared" si="16"/>
        <v>0</v>
      </c>
      <c r="N62" s="7">
        <f t="shared" si="17"/>
        <v>0</v>
      </c>
      <c r="O62" s="7">
        <f t="shared" si="18"/>
        <v>0</v>
      </c>
      <c r="P62" s="7">
        <f t="shared" si="19"/>
        <v>0</v>
      </c>
      <c r="Q62" s="6">
        <f t="shared" si="20"/>
        <v>0</v>
      </c>
      <c r="R62" s="7">
        <f t="shared" si="21"/>
        <v>0</v>
      </c>
      <c r="S62" s="2">
        <f t="shared" si="5"/>
        <v>0</v>
      </c>
      <c r="T62" s="80">
        <f t="shared" si="6"/>
        <v>0</v>
      </c>
      <c r="U62" s="79">
        <f t="shared" si="7"/>
        <v>0</v>
      </c>
      <c r="V62" s="80">
        <f t="shared" si="8"/>
        <v>0</v>
      </c>
      <c r="W62" s="80">
        <f t="shared" si="9"/>
        <v>0</v>
      </c>
      <c r="X62">
        <f t="shared" si="22"/>
        <v>0</v>
      </c>
      <c r="Y62" s="35">
        <f t="shared" si="10"/>
        <v>0</v>
      </c>
      <c r="Z62" s="35">
        <f t="shared" si="11"/>
        <v>0</v>
      </c>
      <c r="AA62" s="42">
        <f t="shared" si="23"/>
        <v>0</v>
      </c>
      <c r="AB62" s="42">
        <f t="shared" si="12"/>
        <v>0</v>
      </c>
    </row>
    <row r="63" spans="2:28" x14ac:dyDescent="0.25">
      <c r="B63">
        <v>61</v>
      </c>
      <c r="C63" s="35">
        <f t="shared" si="13"/>
        <v>0</v>
      </c>
      <c r="D63" s="46">
        <f>IF(AB62&gt;0,ROUND(PMT(EvalSheet!$F$92/12,EvalSheet!$F$96*12,-C63),5),0)</f>
        <v>0</v>
      </c>
      <c r="E63" s="6">
        <f t="shared" si="14"/>
        <v>0</v>
      </c>
      <c r="F63" s="2">
        <f t="shared" si="0"/>
        <v>0</v>
      </c>
      <c r="G63" s="80">
        <f t="shared" si="1"/>
        <v>0</v>
      </c>
      <c r="H63" s="79">
        <f t="shared" si="2"/>
        <v>0</v>
      </c>
      <c r="I63" s="80">
        <f t="shared" si="3"/>
        <v>0</v>
      </c>
      <c r="J63" s="80">
        <f t="shared" si="4"/>
        <v>0</v>
      </c>
      <c r="K63" s="6">
        <f t="shared" si="15"/>
        <v>0</v>
      </c>
      <c r="L63" s="7">
        <v>0</v>
      </c>
      <c r="M63" s="7">
        <f t="shared" si="16"/>
        <v>0</v>
      </c>
      <c r="N63" s="7">
        <f t="shared" si="17"/>
        <v>0</v>
      </c>
      <c r="O63" s="7">
        <f t="shared" si="18"/>
        <v>0</v>
      </c>
      <c r="P63" s="7">
        <f t="shared" si="19"/>
        <v>0</v>
      </c>
      <c r="Q63" s="6">
        <f t="shared" si="20"/>
        <v>0</v>
      </c>
      <c r="R63" s="7">
        <f t="shared" si="21"/>
        <v>0</v>
      </c>
      <c r="S63" s="2">
        <f t="shared" si="5"/>
        <v>0</v>
      </c>
      <c r="T63" s="80">
        <f t="shared" si="6"/>
        <v>0</v>
      </c>
      <c r="U63" s="79">
        <f t="shared" si="7"/>
        <v>0</v>
      </c>
      <c r="V63" s="80">
        <f t="shared" si="8"/>
        <v>0</v>
      </c>
      <c r="W63" s="80">
        <f t="shared" si="9"/>
        <v>0</v>
      </c>
      <c r="X63">
        <f t="shared" si="22"/>
        <v>0</v>
      </c>
      <c r="Y63" s="35">
        <f t="shared" si="10"/>
        <v>0</v>
      </c>
      <c r="Z63" s="35">
        <f t="shared" si="11"/>
        <v>0</v>
      </c>
      <c r="AA63" s="42">
        <f t="shared" si="23"/>
        <v>0</v>
      </c>
      <c r="AB63" s="42">
        <f t="shared" si="12"/>
        <v>0</v>
      </c>
    </row>
    <row r="64" spans="2:28" x14ac:dyDescent="0.25">
      <c r="B64">
        <v>62</v>
      </c>
      <c r="C64" s="35">
        <f t="shared" si="13"/>
        <v>0</v>
      </c>
      <c r="D64" s="46">
        <f>IF(AB63&gt;0,ROUND(PMT(EvalSheet!$F$92/12,EvalSheet!$F$96*12,-C64),5),0)</f>
        <v>0</v>
      </c>
      <c r="E64" s="6">
        <f t="shared" si="14"/>
        <v>0</v>
      </c>
      <c r="F64" s="2">
        <f t="shared" si="0"/>
        <v>0</v>
      </c>
      <c r="G64" s="80">
        <f t="shared" si="1"/>
        <v>0</v>
      </c>
      <c r="H64" s="79">
        <f t="shared" si="2"/>
        <v>0</v>
      </c>
      <c r="I64" s="80">
        <f t="shared" si="3"/>
        <v>0</v>
      </c>
      <c r="J64" s="80">
        <f t="shared" si="4"/>
        <v>0</v>
      </c>
      <c r="K64" s="6">
        <f t="shared" si="15"/>
        <v>0</v>
      </c>
      <c r="L64" s="7">
        <v>0</v>
      </c>
      <c r="M64" s="7">
        <f t="shared" si="16"/>
        <v>0</v>
      </c>
      <c r="N64" s="7">
        <f t="shared" si="17"/>
        <v>0</v>
      </c>
      <c r="O64" s="7">
        <f t="shared" si="18"/>
        <v>0</v>
      </c>
      <c r="P64" s="7">
        <f t="shared" si="19"/>
        <v>0</v>
      </c>
      <c r="Q64" s="6">
        <f t="shared" si="20"/>
        <v>0</v>
      </c>
      <c r="R64" s="7">
        <f t="shared" si="21"/>
        <v>0</v>
      </c>
      <c r="S64" s="2">
        <f t="shared" si="5"/>
        <v>0</v>
      </c>
      <c r="T64" s="80">
        <f t="shared" si="6"/>
        <v>0</v>
      </c>
      <c r="U64" s="79">
        <f t="shared" si="7"/>
        <v>0</v>
      </c>
      <c r="V64" s="80">
        <f t="shared" si="8"/>
        <v>0</v>
      </c>
      <c r="W64" s="80">
        <f t="shared" si="9"/>
        <v>0</v>
      </c>
      <c r="X64">
        <f t="shared" si="22"/>
        <v>0</v>
      </c>
      <c r="Y64" s="35">
        <f t="shared" si="10"/>
        <v>0</v>
      </c>
      <c r="Z64" s="35">
        <f t="shared" si="11"/>
        <v>0</v>
      </c>
      <c r="AA64" s="42">
        <f t="shared" si="23"/>
        <v>0</v>
      </c>
      <c r="AB64" s="42">
        <f t="shared" si="12"/>
        <v>0</v>
      </c>
    </row>
    <row r="65" spans="2:28" x14ac:dyDescent="0.25">
      <c r="B65">
        <v>63</v>
      </c>
      <c r="C65" s="35">
        <f t="shared" si="13"/>
        <v>0</v>
      </c>
      <c r="D65" s="46">
        <f>IF(AB64&gt;0,ROUND(PMT(EvalSheet!$F$92/12,EvalSheet!$F$96*12,-C65),5),0)</f>
        <v>0</v>
      </c>
      <c r="E65" s="6">
        <f t="shared" si="14"/>
        <v>0</v>
      </c>
      <c r="F65" s="2">
        <f t="shared" si="0"/>
        <v>0</v>
      </c>
      <c r="G65" s="80">
        <f t="shared" si="1"/>
        <v>0</v>
      </c>
      <c r="H65" s="79">
        <f t="shared" si="2"/>
        <v>0</v>
      </c>
      <c r="I65" s="80">
        <f t="shared" si="3"/>
        <v>0</v>
      </c>
      <c r="J65" s="80">
        <f t="shared" si="4"/>
        <v>0</v>
      </c>
      <c r="K65" s="6">
        <f t="shared" si="15"/>
        <v>0</v>
      </c>
      <c r="L65" s="7">
        <v>0</v>
      </c>
      <c r="M65" s="7">
        <f t="shared" si="16"/>
        <v>0</v>
      </c>
      <c r="N65" s="7">
        <f t="shared" si="17"/>
        <v>0</v>
      </c>
      <c r="O65" s="7">
        <f t="shared" si="18"/>
        <v>0</v>
      </c>
      <c r="P65" s="7">
        <f t="shared" si="19"/>
        <v>0</v>
      </c>
      <c r="Q65" s="6">
        <f t="shared" si="20"/>
        <v>0</v>
      </c>
      <c r="R65" s="7">
        <f t="shared" si="21"/>
        <v>0</v>
      </c>
      <c r="S65" s="2">
        <f t="shared" si="5"/>
        <v>0</v>
      </c>
      <c r="T65" s="80">
        <f t="shared" si="6"/>
        <v>0</v>
      </c>
      <c r="U65" s="79">
        <f t="shared" si="7"/>
        <v>0</v>
      </c>
      <c r="V65" s="80">
        <f t="shared" si="8"/>
        <v>0</v>
      </c>
      <c r="W65" s="80">
        <f t="shared" si="9"/>
        <v>0</v>
      </c>
      <c r="X65">
        <f t="shared" si="22"/>
        <v>0</v>
      </c>
      <c r="Y65" s="35">
        <f t="shared" si="10"/>
        <v>0</v>
      </c>
      <c r="Z65" s="35">
        <f t="shared" si="11"/>
        <v>0</v>
      </c>
      <c r="AA65" s="42">
        <f t="shared" si="23"/>
        <v>0</v>
      </c>
      <c r="AB65" s="42">
        <f t="shared" si="12"/>
        <v>0</v>
      </c>
    </row>
    <row r="66" spans="2:28" x14ac:dyDescent="0.25">
      <c r="B66">
        <v>64</v>
      </c>
      <c r="C66" s="35">
        <f t="shared" si="13"/>
        <v>0</v>
      </c>
      <c r="D66" s="46">
        <f>IF(AB65&gt;0,ROUND(PMT(EvalSheet!$F$92/12,EvalSheet!$F$96*12,-C66),5),0)</f>
        <v>0</v>
      </c>
      <c r="E66" s="6">
        <f t="shared" si="14"/>
        <v>0</v>
      </c>
      <c r="F66" s="2">
        <f t="shared" si="0"/>
        <v>0</v>
      </c>
      <c r="G66" s="80">
        <f t="shared" si="1"/>
        <v>0</v>
      </c>
      <c r="H66" s="79">
        <f t="shared" si="2"/>
        <v>0</v>
      </c>
      <c r="I66" s="80">
        <f t="shared" si="3"/>
        <v>0</v>
      </c>
      <c r="J66" s="80">
        <f t="shared" si="4"/>
        <v>0</v>
      </c>
      <c r="K66" s="6">
        <f t="shared" si="15"/>
        <v>0</v>
      </c>
      <c r="L66" s="7">
        <v>0</v>
      </c>
      <c r="M66" s="7">
        <f t="shared" si="16"/>
        <v>0</v>
      </c>
      <c r="N66" s="7">
        <f t="shared" si="17"/>
        <v>0</v>
      </c>
      <c r="O66" s="7">
        <f t="shared" si="18"/>
        <v>0</v>
      </c>
      <c r="P66" s="7">
        <f t="shared" si="19"/>
        <v>0</v>
      </c>
      <c r="Q66" s="6">
        <f t="shared" si="20"/>
        <v>0</v>
      </c>
      <c r="R66" s="7">
        <f t="shared" si="21"/>
        <v>0</v>
      </c>
      <c r="S66" s="2">
        <f t="shared" si="5"/>
        <v>0</v>
      </c>
      <c r="T66" s="80">
        <f t="shared" si="6"/>
        <v>0</v>
      </c>
      <c r="U66" s="79">
        <f t="shared" si="7"/>
        <v>0</v>
      </c>
      <c r="V66" s="80">
        <f t="shared" si="8"/>
        <v>0</v>
      </c>
      <c r="W66" s="80">
        <f t="shared" si="9"/>
        <v>0</v>
      </c>
      <c r="X66">
        <f t="shared" si="22"/>
        <v>0</v>
      </c>
      <c r="Y66" s="35">
        <f t="shared" si="10"/>
        <v>0</v>
      </c>
      <c r="Z66" s="35">
        <f t="shared" si="11"/>
        <v>0</v>
      </c>
      <c r="AA66" s="42">
        <f t="shared" si="23"/>
        <v>0</v>
      </c>
      <c r="AB66" s="42">
        <f t="shared" si="12"/>
        <v>0</v>
      </c>
    </row>
    <row r="67" spans="2:28" x14ac:dyDescent="0.25">
      <c r="B67">
        <v>65</v>
      </c>
      <c r="C67" s="35">
        <f t="shared" si="13"/>
        <v>0</v>
      </c>
      <c r="D67" s="46">
        <f>IF(AB66&gt;0,ROUND(PMT(EvalSheet!$F$92/12,EvalSheet!$F$96*12,-C67),5),0)</f>
        <v>0</v>
      </c>
      <c r="E67" s="6">
        <f t="shared" si="14"/>
        <v>0</v>
      </c>
      <c r="F67" s="2">
        <f t="shared" ref="F67:F130" si="24">INT(E67)</f>
        <v>0</v>
      </c>
      <c r="G67" s="80">
        <f t="shared" ref="G67:G130" si="25">INT((E67-F67)*10)/10</f>
        <v>0</v>
      </c>
      <c r="H67" s="79">
        <f t="shared" ref="H67:H130" si="26">E67-F67-G67</f>
        <v>0</v>
      </c>
      <c r="I67" s="80">
        <f t="shared" ref="I67:I130" si="27">IF(OR(H67=0.05,H67=0),H67,IF(AND(H67&gt;0.051,H67&lt;0.1),0.1,IF(AND(H67&gt;0.001,H67&lt;0.05),0.05,H67)))</f>
        <v>0</v>
      </c>
      <c r="J67" s="80">
        <f t="shared" ref="J67:J130" si="28">F67+G67+I67</f>
        <v>0</v>
      </c>
      <c r="K67" s="6">
        <f t="shared" si="15"/>
        <v>0</v>
      </c>
      <c r="L67" s="7">
        <v>0</v>
      </c>
      <c r="M67" s="7">
        <f t="shared" si="16"/>
        <v>0</v>
      </c>
      <c r="N67" s="7">
        <f t="shared" si="17"/>
        <v>0</v>
      </c>
      <c r="O67" s="7">
        <f t="shared" si="18"/>
        <v>0</v>
      </c>
      <c r="P67" s="7">
        <f t="shared" si="19"/>
        <v>0</v>
      </c>
      <c r="Q67" s="6">
        <f t="shared" si="20"/>
        <v>0</v>
      </c>
      <c r="R67" s="7">
        <f t="shared" si="21"/>
        <v>0</v>
      </c>
      <c r="S67" s="2">
        <f t="shared" ref="S67:S130" si="29">INT(R67)</f>
        <v>0</v>
      </c>
      <c r="T67" s="80">
        <f t="shared" ref="T67:T130" si="30">INT((R67-S67)*10)/10</f>
        <v>0</v>
      </c>
      <c r="U67" s="79">
        <f t="shared" ref="U67:U130" si="31">R67-S67-T67</f>
        <v>0</v>
      </c>
      <c r="V67" s="80">
        <f t="shared" ref="V67:V130" si="32">IF(OR(U67=0.05,U67=0),U67,IF(AND(U67&gt;0.051,U67&lt;0.1),0.1,IF(AND(U67&gt;0.001,U67&lt;0.05),0.05,U67)))</f>
        <v>0</v>
      </c>
      <c r="W67" s="80">
        <f t="shared" ref="W67:W130" si="33">S67+T67+V67</f>
        <v>0</v>
      </c>
      <c r="X67">
        <f t="shared" si="22"/>
        <v>0</v>
      </c>
      <c r="Y67" s="35">
        <f t="shared" si="10"/>
        <v>0</v>
      </c>
      <c r="Z67" s="35">
        <f t="shared" si="11"/>
        <v>0</v>
      </c>
      <c r="AA67" s="42">
        <f t="shared" si="23"/>
        <v>0</v>
      </c>
      <c r="AB67" s="42">
        <f t="shared" si="12"/>
        <v>0</v>
      </c>
    </row>
    <row r="68" spans="2:28" x14ac:dyDescent="0.25">
      <c r="B68">
        <v>66</v>
      </c>
      <c r="C68" s="35">
        <f t="shared" si="13"/>
        <v>0</v>
      </c>
      <c r="D68" s="46">
        <f>IF(AB67&gt;0,ROUND(PMT(EvalSheet!$F$92/12,EvalSheet!$F$96*12,-C68),5),0)</f>
        <v>0</v>
      </c>
      <c r="E68" s="6">
        <f t="shared" si="14"/>
        <v>0</v>
      </c>
      <c r="F68" s="2">
        <f t="shared" si="24"/>
        <v>0</v>
      </c>
      <c r="G68" s="80">
        <f t="shared" si="25"/>
        <v>0</v>
      </c>
      <c r="H68" s="79">
        <f t="shared" si="26"/>
        <v>0</v>
      </c>
      <c r="I68" s="80">
        <f t="shared" si="27"/>
        <v>0</v>
      </c>
      <c r="J68" s="80">
        <f t="shared" si="28"/>
        <v>0</v>
      </c>
      <c r="K68" s="6">
        <f t="shared" si="15"/>
        <v>0</v>
      </c>
      <c r="L68" s="7">
        <v>0</v>
      </c>
      <c r="M68" s="7">
        <f t="shared" si="16"/>
        <v>0</v>
      </c>
      <c r="N68" s="7">
        <f t="shared" si="17"/>
        <v>0</v>
      </c>
      <c r="O68" s="7">
        <f t="shared" si="18"/>
        <v>0</v>
      </c>
      <c r="P68" s="7">
        <f t="shared" si="19"/>
        <v>0</v>
      </c>
      <c r="Q68" s="6">
        <f t="shared" si="20"/>
        <v>0</v>
      </c>
      <c r="R68" s="7">
        <f t="shared" si="21"/>
        <v>0</v>
      </c>
      <c r="S68" s="2">
        <f t="shared" si="29"/>
        <v>0</v>
      </c>
      <c r="T68" s="80">
        <f t="shared" si="30"/>
        <v>0</v>
      </c>
      <c r="U68" s="79">
        <f t="shared" si="31"/>
        <v>0</v>
      </c>
      <c r="V68" s="80">
        <f t="shared" si="32"/>
        <v>0</v>
      </c>
      <c r="W68" s="80">
        <f t="shared" si="33"/>
        <v>0</v>
      </c>
      <c r="X68">
        <f t="shared" si="22"/>
        <v>0</v>
      </c>
      <c r="Y68" s="35">
        <f t="shared" ref="Y68:Y131" si="34">ROUND(D68+J68+W68+X68,2)</f>
        <v>0</v>
      </c>
      <c r="Z68" s="35">
        <f t="shared" ref="Z68:Z131" si="35">IF(AND(Y68&gt;0,Y69=0),Y68,0)</f>
        <v>0</v>
      </c>
      <c r="AA68" s="42">
        <f t="shared" si="23"/>
        <v>0</v>
      </c>
      <c r="AB68" s="42">
        <f t="shared" ref="AB68:AB131" si="36">IF(ROUND(Y68-AA68,2)&gt;0,ROUND(Y68-AA68,2),0)</f>
        <v>0</v>
      </c>
    </row>
    <row r="69" spans="2:28" x14ac:dyDescent="0.25">
      <c r="B69">
        <v>67</v>
      </c>
      <c r="C69" s="35">
        <f t="shared" ref="C69:C132" si="37">IF(AB68&gt;0,C68-1000,C68)</f>
        <v>0</v>
      </c>
      <c r="D69" s="46">
        <f>IF(AB68&gt;0,ROUND(PMT(EvalSheet!$F$92/12,EvalSheet!$F$96*12,-C69),5),0)</f>
        <v>0</v>
      </c>
      <c r="E69" s="6">
        <f t="shared" ref="E69:E132" si="38">IF(AB68&gt;0,ROUND(C69*$E$1/1000,2),0)</f>
        <v>0</v>
      </c>
      <c r="F69" s="2">
        <f t="shared" si="24"/>
        <v>0</v>
      </c>
      <c r="G69" s="80">
        <f t="shared" si="25"/>
        <v>0</v>
      </c>
      <c r="H69" s="79">
        <f t="shared" si="26"/>
        <v>0</v>
      </c>
      <c r="I69" s="80">
        <f t="shared" si="27"/>
        <v>0</v>
      </c>
      <c r="J69" s="80">
        <f t="shared" si="28"/>
        <v>0</v>
      </c>
      <c r="K69" s="6">
        <f t="shared" ref="K69:K132" si="39">IF(AB68&gt;0,ROUND($D$1*$K$1,2),0)</f>
        <v>0</v>
      </c>
      <c r="L69" s="7">
        <v>0</v>
      </c>
      <c r="M69" s="7">
        <f t="shared" ref="M69:M132" si="40">IF(AB68&gt;0,ROUND($D$1*$M$1,0),0)</f>
        <v>0</v>
      </c>
      <c r="N69" s="7">
        <f t="shared" ref="N69:N132" si="41">IF(AB68&gt;0,ROUND($D$1*$N$1,2),0)</f>
        <v>0</v>
      </c>
      <c r="O69" s="7">
        <f t="shared" ref="O69:O132" si="42">IF(AB68&gt;0,ROUND($D$1*$O$1,2),0)</f>
        <v>0</v>
      </c>
      <c r="P69" s="7">
        <f t="shared" ref="P69:P132" si="43">IF(AB68&gt;0,ROUND($D$1*$P$1,2),0)</f>
        <v>0</v>
      </c>
      <c r="Q69" s="6">
        <f t="shared" ref="Q69:Q132" si="44">IF(AB68&gt;0,K69+SUM(M69:P69),0)</f>
        <v>0</v>
      </c>
      <c r="R69" s="7">
        <f t="shared" ref="R69:R132" si="45">IF(AB68&gt;0,ROUND(Q69/12,2),0)</f>
        <v>0</v>
      </c>
      <c r="S69" s="2">
        <f t="shared" si="29"/>
        <v>0</v>
      </c>
      <c r="T69" s="80">
        <f t="shared" si="30"/>
        <v>0</v>
      </c>
      <c r="U69" s="79">
        <f t="shared" si="31"/>
        <v>0</v>
      </c>
      <c r="V69" s="80">
        <f t="shared" si="32"/>
        <v>0</v>
      </c>
      <c r="W69" s="80">
        <f t="shared" si="33"/>
        <v>0</v>
      </c>
      <c r="X69">
        <f t="shared" ref="X69:X132" si="46">IF(AB68&gt;0,X68,0)</f>
        <v>0</v>
      </c>
      <c r="Y69" s="35">
        <f t="shared" si="34"/>
        <v>0</v>
      </c>
      <c r="Z69" s="35">
        <f t="shared" si="35"/>
        <v>0</v>
      </c>
      <c r="AA69" s="42">
        <f t="shared" ref="AA69:AA132" si="47">IF(AB68&gt;0,AA68,0)</f>
        <v>0</v>
      </c>
      <c r="AB69" s="42">
        <f t="shared" si="36"/>
        <v>0</v>
      </c>
    </row>
    <row r="70" spans="2:28" x14ac:dyDescent="0.25">
      <c r="B70">
        <v>68</v>
      </c>
      <c r="C70" s="35">
        <f t="shared" si="37"/>
        <v>0</v>
      </c>
      <c r="D70" s="46">
        <f>IF(AB69&gt;0,ROUND(PMT(EvalSheet!$F$92/12,EvalSheet!$F$96*12,-C70),5),0)</f>
        <v>0</v>
      </c>
      <c r="E70" s="6">
        <f t="shared" si="38"/>
        <v>0</v>
      </c>
      <c r="F70" s="2">
        <f t="shared" si="24"/>
        <v>0</v>
      </c>
      <c r="G70" s="80">
        <f t="shared" si="25"/>
        <v>0</v>
      </c>
      <c r="H70" s="79">
        <f t="shared" si="26"/>
        <v>0</v>
      </c>
      <c r="I70" s="80">
        <f t="shared" si="27"/>
        <v>0</v>
      </c>
      <c r="J70" s="80">
        <f t="shared" si="28"/>
        <v>0</v>
      </c>
      <c r="K70" s="6">
        <f t="shared" si="39"/>
        <v>0</v>
      </c>
      <c r="L70" s="7">
        <v>0</v>
      </c>
      <c r="M70" s="7">
        <f t="shared" si="40"/>
        <v>0</v>
      </c>
      <c r="N70" s="7">
        <f t="shared" si="41"/>
        <v>0</v>
      </c>
      <c r="O70" s="7">
        <f t="shared" si="42"/>
        <v>0</v>
      </c>
      <c r="P70" s="7">
        <f t="shared" si="43"/>
        <v>0</v>
      </c>
      <c r="Q70" s="6">
        <f t="shared" si="44"/>
        <v>0</v>
      </c>
      <c r="R70" s="7">
        <f t="shared" si="45"/>
        <v>0</v>
      </c>
      <c r="S70" s="2">
        <f t="shared" si="29"/>
        <v>0</v>
      </c>
      <c r="T70" s="80">
        <f t="shared" si="30"/>
        <v>0</v>
      </c>
      <c r="U70" s="79">
        <f t="shared" si="31"/>
        <v>0</v>
      </c>
      <c r="V70" s="80">
        <f t="shared" si="32"/>
        <v>0</v>
      </c>
      <c r="W70" s="80">
        <f t="shared" si="33"/>
        <v>0</v>
      </c>
      <c r="X70">
        <f t="shared" si="46"/>
        <v>0</v>
      </c>
      <c r="Y70" s="35">
        <f t="shared" si="34"/>
        <v>0</v>
      </c>
      <c r="Z70" s="35">
        <f t="shared" si="35"/>
        <v>0</v>
      </c>
      <c r="AA70" s="42">
        <f t="shared" si="47"/>
        <v>0</v>
      </c>
      <c r="AB70" s="42">
        <f t="shared" si="36"/>
        <v>0</v>
      </c>
    </row>
    <row r="71" spans="2:28" x14ac:dyDescent="0.25">
      <c r="B71">
        <v>69</v>
      </c>
      <c r="C71" s="35">
        <f t="shared" si="37"/>
        <v>0</v>
      </c>
      <c r="D71" s="46">
        <f>IF(AB70&gt;0,ROUND(PMT(EvalSheet!$F$92/12,EvalSheet!$F$96*12,-C71),5),0)</f>
        <v>0</v>
      </c>
      <c r="E71" s="6">
        <f t="shared" si="38"/>
        <v>0</v>
      </c>
      <c r="F71" s="2">
        <f t="shared" si="24"/>
        <v>0</v>
      </c>
      <c r="G71" s="80">
        <f t="shared" si="25"/>
        <v>0</v>
      </c>
      <c r="H71" s="79">
        <f t="shared" si="26"/>
        <v>0</v>
      </c>
      <c r="I71" s="80">
        <f t="shared" si="27"/>
        <v>0</v>
      </c>
      <c r="J71" s="80">
        <f t="shared" si="28"/>
        <v>0</v>
      </c>
      <c r="K71" s="6">
        <f t="shared" si="39"/>
        <v>0</v>
      </c>
      <c r="L71" s="7">
        <v>0</v>
      </c>
      <c r="M71" s="7">
        <f t="shared" si="40"/>
        <v>0</v>
      </c>
      <c r="N71" s="7">
        <f t="shared" si="41"/>
        <v>0</v>
      </c>
      <c r="O71" s="7">
        <f t="shared" si="42"/>
        <v>0</v>
      </c>
      <c r="P71" s="7">
        <f t="shared" si="43"/>
        <v>0</v>
      </c>
      <c r="Q71" s="6">
        <f t="shared" si="44"/>
        <v>0</v>
      </c>
      <c r="R71" s="7">
        <f t="shared" si="45"/>
        <v>0</v>
      </c>
      <c r="S71" s="2">
        <f t="shared" si="29"/>
        <v>0</v>
      </c>
      <c r="T71" s="80">
        <f t="shared" si="30"/>
        <v>0</v>
      </c>
      <c r="U71" s="79">
        <f t="shared" si="31"/>
        <v>0</v>
      </c>
      <c r="V71" s="80">
        <f t="shared" si="32"/>
        <v>0</v>
      </c>
      <c r="W71" s="80">
        <f t="shared" si="33"/>
        <v>0</v>
      </c>
      <c r="X71">
        <f t="shared" si="46"/>
        <v>0</v>
      </c>
      <c r="Y71" s="35">
        <f t="shared" si="34"/>
        <v>0</v>
      </c>
      <c r="Z71" s="35">
        <f t="shared" si="35"/>
        <v>0</v>
      </c>
      <c r="AA71" s="42">
        <f t="shared" si="47"/>
        <v>0</v>
      </c>
      <c r="AB71" s="42">
        <f t="shared" si="36"/>
        <v>0</v>
      </c>
    </row>
    <row r="72" spans="2:28" x14ac:dyDescent="0.25">
      <c r="B72">
        <v>70</v>
      </c>
      <c r="C72" s="35">
        <f t="shared" si="37"/>
        <v>0</v>
      </c>
      <c r="D72" s="46">
        <f>IF(AB71&gt;0,ROUND(PMT(EvalSheet!$F$92/12,EvalSheet!$F$96*12,-C72),5),0)</f>
        <v>0</v>
      </c>
      <c r="E72" s="6">
        <f t="shared" si="38"/>
        <v>0</v>
      </c>
      <c r="F72" s="2">
        <f t="shared" si="24"/>
        <v>0</v>
      </c>
      <c r="G72" s="80">
        <f t="shared" si="25"/>
        <v>0</v>
      </c>
      <c r="H72" s="79">
        <f t="shared" si="26"/>
        <v>0</v>
      </c>
      <c r="I72" s="80">
        <f t="shared" si="27"/>
        <v>0</v>
      </c>
      <c r="J72" s="80">
        <f t="shared" si="28"/>
        <v>0</v>
      </c>
      <c r="K72" s="6">
        <f t="shared" si="39"/>
        <v>0</v>
      </c>
      <c r="L72" s="7">
        <v>0</v>
      </c>
      <c r="M72" s="7">
        <f t="shared" si="40"/>
        <v>0</v>
      </c>
      <c r="N72" s="7">
        <f t="shared" si="41"/>
        <v>0</v>
      </c>
      <c r="O72" s="7">
        <f t="shared" si="42"/>
        <v>0</v>
      </c>
      <c r="P72" s="7">
        <f t="shared" si="43"/>
        <v>0</v>
      </c>
      <c r="Q72" s="6">
        <f t="shared" si="44"/>
        <v>0</v>
      </c>
      <c r="R72" s="7">
        <f t="shared" si="45"/>
        <v>0</v>
      </c>
      <c r="S72" s="2">
        <f t="shared" si="29"/>
        <v>0</v>
      </c>
      <c r="T72" s="80">
        <f t="shared" si="30"/>
        <v>0</v>
      </c>
      <c r="U72" s="79">
        <f t="shared" si="31"/>
        <v>0</v>
      </c>
      <c r="V72" s="80">
        <f t="shared" si="32"/>
        <v>0</v>
      </c>
      <c r="W72" s="80">
        <f t="shared" si="33"/>
        <v>0</v>
      </c>
      <c r="X72">
        <f t="shared" si="46"/>
        <v>0</v>
      </c>
      <c r="Y72" s="35">
        <f t="shared" si="34"/>
        <v>0</v>
      </c>
      <c r="Z72" s="35">
        <f t="shared" si="35"/>
        <v>0</v>
      </c>
      <c r="AA72" s="42">
        <f t="shared" si="47"/>
        <v>0</v>
      </c>
      <c r="AB72" s="42">
        <f t="shared" si="36"/>
        <v>0</v>
      </c>
    </row>
    <row r="73" spans="2:28" x14ac:dyDescent="0.25">
      <c r="B73">
        <v>71</v>
      </c>
      <c r="C73" s="35">
        <f t="shared" si="37"/>
        <v>0</v>
      </c>
      <c r="D73" s="46">
        <f>IF(AB72&gt;0,ROUND(PMT(EvalSheet!$F$92/12,EvalSheet!$F$96*12,-C73),5),0)</f>
        <v>0</v>
      </c>
      <c r="E73" s="6">
        <f t="shared" si="38"/>
        <v>0</v>
      </c>
      <c r="F73" s="2">
        <f t="shared" si="24"/>
        <v>0</v>
      </c>
      <c r="G73" s="80">
        <f t="shared" si="25"/>
        <v>0</v>
      </c>
      <c r="H73" s="79">
        <f t="shared" si="26"/>
        <v>0</v>
      </c>
      <c r="I73" s="80">
        <f t="shared" si="27"/>
        <v>0</v>
      </c>
      <c r="J73" s="80">
        <f t="shared" si="28"/>
        <v>0</v>
      </c>
      <c r="K73" s="6">
        <f t="shared" si="39"/>
        <v>0</v>
      </c>
      <c r="L73" s="7">
        <v>0</v>
      </c>
      <c r="M73" s="7">
        <f t="shared" si="40"/>
        <v>0</v>
      </c>
      <c r="N73" s="7">
        <f t="shared" si="41"/>
        <v>0</v>
      </c>
      <c r="O73" s="7">
        <f t="shared" si="42"/>
        <v>0</v>
      </c>
      <c r="P73" s="7">
        <f t="shared" si="43"/>
        <v>0</v>
      </c>
      <c r="Q73" s="6">
        <f t="shared" si="44"/>
        <v>0</v>
      </c>
      <c r="R73" s="7">
        <f t="shared" si="45"/>
        <v>0</v>
      </c>
      <c r="S73" s="2">
        <f t="shared" si="29"/>
        <v>0</v>
      </c>
      <c r="T73" s="80">
        <f t="shared" si="30"/>
        <v>0</v>
      </c>
      <c r="U73" s="79">
        <f t="shared" si="31"/>
        <v>0</v>
      </c>
      <c r="V73" s="80">
        <f t="shared" si="32"/>
        <v>0</v>
      </c>
      <c r="W73" s="80">
        <f t="shared" si="33"/>
        <v>0</v>
      </c>
      <c r="X73">
        <f t="shared" si="46"/>
        <v>0</v>
      </c>
      <c r="Y73" s="35">
        <f t="shared" si="34"/>
        <v>0</v>
      </c>
      <c r="Z73" s="35">
        <f t="shared" si="35"/>
        <v>0</v>
      </c>
      <c r="AA73" s="42">
        <f t="shared" si="47"/>
        <v>0</v>
      </c>
      <c r="AB73" s="42">
        <f t="shared" si="36"/>
        <v>0</v>
      </c>
    </row>
    <row r="74" spans="2:28" x14ac:dyDescent="0.25">
      <c r="B74">
        <v>72</v>
      </c>
      <c r="C74" s="35">
        <f t="shared" si="37"/>
        <v>0</v>
      </c>
      <c r="D74" s="46">
        <f>IF(AB73&gt;0,ROUND(PMT(EvalSheet!$F$92/12,EvalSheet!$F$96*12,-C74),5),0)</f>
        <v>0</v>
      </c>
      <c r="E74" s="6">
        <f t="shared" si="38"/>
        <v>0</v>
      </c>
      <c r="F74" s="2">
        <f t="shared" si="24"/>
        <v>0</v>
      </c>
      <c r="G74" s="80">
        <f t="shared" si="25"/>
        <v>0</v>
      </c>
      <c r="H74" s="79">
        <f t="shared" si="26"/>
        <v>0</v>
      </c>
      <c r="I74" s="80">
        <f t="shared" si="27"/>
        <v>0</v>
      </c>
      <c r="J74" s="80">
        <f t="shared" si="28"/>
        <v>0</v>
      </c>
      <c r="K74" s="6">
        <f t="shared" si="39"/>
        <v>0</v>
      </c>
      <c r="L74" s="7">
        <v>0</v>
      </c>
      <c r="M74" s="7">
        <f t="shared" si="40"/>
        <v>0</v>
      </c>
      <c r="N74" s="7">
        <f t="shared" si="41"/>
        <v>0</v>
      </c>
      <c r="O74" s="7">
        <f t="shared" si="42"/>
        <v>0</v>
      </c>
      <c r="P74" s="7">
        <f t="shared" si="43"/>
        <v>0</v>
      </c>
      <c r="Q74" s="6">
        <f t="shared" si="44"/>
        <v>0</v>
      </c>
      <c r="R74" s="7">
        <f t="shared" si="45"/>
        <v>0</v>
      </c>
      <c r="S74" s="2">
        <f t="shared" si="29"/>
        <v>0</v>
      </c>
      <c r="T74" s="80">
        <f t="shared" si="30"/>
        <v>0</v>
      </c>
      <c r="U74" s="79">
        <f t="shared" si="31"/>
        <v>0</v>
      </c>
      <c r="V74" s="80">
        <f t="shared" si="32"/>
        <v>0</v>
      </c>
      <c r="W74" s="80">
        <f t="shared" si="33"/>
        <v>0</v>
      </c>
      <c r="X74">
        <f t="shared" si="46"/>
        <v>0</v>
      </c>
      <c r="Y74" s="35">
        <f t="shared" si="34"/>
        <v>0</v>
      </c>
      <c r="Z74" s="35">
        <f t="shared" si="35"/>
        <v>0</v>
      </c>
      <c r="AA74" s="42">
        <f t="shared" si="47"/>
        <v>0</v>
      </c>
      <c r="AB74" s="42">
        <f t="shared" si="36"/>
        <v>0</v>
      </c>
    </row>
    <row r="75" spans="2:28" x14ac:dyDescent="0.25">
      <c r="B75">
        <v>73</v>
      </c>
      <c r="C75" s="35">
        <f t="shared" si="37"/>
        <v>0</v>
      </c>
      <c r="D75" s="46">
        <f>IF(AB74&gt;0,ROUND(PMT(EvalSheet!$F$92/12,EvalSheet!$F$96*12,-C75),5),0)</f>
        <v>0</v>
      </c>
      <c r="E75" s="6">
        <f t="shared" si="38"/>
        <v>0</v>
      </c>
      <c r="F75" s="2">
        <f t="shared" si="24"/>
        <v>0</v>
      </c>
      <c r="G75" s="80">
        <f t="shared" si="25"/>
        <v>0</v>
      </c>
      <c r="H75" s="79">
        <f t="shared" si="26"/>
        <v>0</v>
      </c>
      <c r="I75" s="80">
        <f t="shared" si="27"/>
        <v>0</v>
      </c>
      <c r="J75" s="80">
        <f t="shared" si="28"/>
        <v>0</v>
      </c>
      <c r="K75" s="6">
        <f t="shared" si="39"/>
        <v>0</v>
      </c>
      <c r="L75" s="7">
        <v>0</v>
      </c>
      <c r="M75" s="7">
        <f t="shared" si="40"/>
        <v>0</v>
      </c>
      <c r="N75" s="7">
        <f t="shared" si="41"/>
        <v>0</v>
      </c>
      <c r="O75" s="7">
        <f t="shared" si="42"/>
        <v>0</v>
      </c>
      <c r="P75" s="7">
        <f t="shared" si="43"/>
        <v>0</v>
      </c>
      <c r="Q75" s="6">
        <f t="shared" si="44"/>
        <v>0</v>
      </c>
      <c r="R75" s="7">
        <f t="shared" si="45"/>
        <v>0</v>
      </c>
      <c r="S75" s="2">
        <f t="shared" si="29"/>
        <v>0</v>
      </c>
      <c r="T75" s="80">
        <f t="shared" si="30"/>
        <v>0</v>
      </c>
      <c r="U75" s="79">
        <f t="shared" si="31"/>
        <v>0</v>
      </c>
      <c r="V75" s="80">
        <f t="shared" si="32"/>
        <v>0</v>
      </c>
      <c r="W75" s="80">
        <f t="shared" si="33"/>
        <v>0</v>
      </c>
      <c r="X75">
        <f t="shared" si="46"/>
        <v>0</v>
      </c>
      <c r="Y75" s="35">
        <f t="shared" si="34"/>
        <v>0</v>
      </c>
      <c r="Z75" s="35">
        <f t="shared" si="35"/>
        <v>0</v>
      </c>
      <c r="AA75" s="42">
        <f t="shared" si="47"/>
        <v>0</v>
      </c>
      <c r="AB75" s="42">
        <f t="shared" si="36"/>
        <v>0</v>
      </c>
    </row>
    <row r="76" spans="2:28" x14ac:dyDescent="0.25">
      <c r="B76">
        <v>74</v>
      </c>
      <c r="C76" s="35">
        <f t="shared" si="37"/>
        <v>0</v>
      </c>
      <c r="D76" s="46">
        <f>IF(AB75&gt;0,ROUND(PMT(EvalSheet!$F$92/12,EvalSheet!$F$96*12,-C76),5),0)</f>
        <v>0</v>
      </c>
      <c r="E76" s="6">
        <f t="shared" si="38"/>
        <v>0</v>
      </c>
      <c r="F76" s="2">
        <f t="shared" si="24"/>
        <v>0</v>
      </c>
      <c r="G76" s="80">
        <f t="shared" si="25"/>
        <v>0</v>
      </c>
      <c r="H76" s="79">
        <f t="shared" si="26"/>
        <v>0</v>
      </c>
      <c r="I76" s="80">
        <f t="shared" si="27"/>
        <v>0</v>
      </c>
      <c r="J76" s="80">
        <f t="shared" si="28"/>
        <v>0</v>
      </c>
      <c r="K76" s="6">
        <f t="shared" si="39"/>
        <v>0</v>
      </c>
      <c r="L76" s="7">
        <v>0</v>
      </c>
      <c r="M76" s="7">
        <f t="shared" si="40"/>
        <v>0</v>
      </c>
      <c r="N76" s="7">
        <f t="shared" si="41"/>
        <v>0</v>
      </c>
      <c r="O76" s="7">
        <f t="shared" si="42"/>
        <v>0</v>
      </c>
      <c r="P76" s="7">
        <f t="shared" si="43"/>
        <v>0</v>
      </c>
      <c r="Q76" s="6">
        <f t="shared" si="44"/>
        <v>0</v>
      </c>
      <c r="R76" s="7">
        <f t="shared" si="45"/>
        <v>0</v>
      </c>
      <c r="S76" s="2">
        <f t="shared" si="29"/>
        <v>0</v>
      </c>
      <c r="T76" s="80">
        <f t="shared" si="30"/>
        <v>0</v>
      </c>
      <c r="U76" s="79">
        <f t="shared" si="31"/>
        <v>0</v>
      </c>
      <c r="V76" s="80">
        <f t="shared" si="32"/>
        <v>0</v>
      </c>
      <c r="W76" s="80">
        <f t="shared" si="33"/>
        <v>0</v>
      </c>
      <c r="X76">
        <f t="shared" si="46"/>
        <v>0</v>
      </c>
      <c r="Y76" s="35">
        <f t="shared" si="34"/>
        <v>0</v>
      </c>
      <c r="Z76" s="35">
        <f t="shared" si="35"/>
        <v>0</v>
      </c>
      <c r="AA76" s="42">
        <f t="shared" si="47"/>
        <v>0</v>
      </c>
      <c r="AB76" s="42">
        <f t="shared" si="36"/>
        <v>0</v>
      </c>
    </row>
    <row r="77" spans="2:28" x14ac:dyDescent="0.25">
      <c r="B77">
        <v>75</v>
      </c>
      <c r="C77" s="35">
        <f t="shared" si="37"/>
        <v>0</v>
      </c>
      <c r="D77" s="46">
        <f>IF(AB76&gt;0,ROUND(PMT(EvalSheet!$F$92/12,EvalSheet!$F$96*12,-C77),5),0)</f>
        <v>0</v>
      </c>
      <c r="E77" s="6">
        <f t="shared" si="38"/>
        <v>0</v>
      </c>
      <c r="F77" s="2">
        <f t="shared" si="24"/>
        <v>0</v>
      </c>
      <c r="G77" s="80">
        <f t="shared" si="25"/>
        <v>0</v>
      </c>
      <c r="H77" s="79">
        <f t="shared" si="26"/>
        <v>0</v>
      </c>
      <c r="I77" s="80">
        <f t="shared" si="27"/>
        <v>0</v>
      </c>
      <c r="J77" s="80">
        <f t="shared" si="28"/>
        <v>0</v>
      </c>
      <c r="K77" s="6">
        <f t="shared" si="39"/>
        <v>0</v>
      </c>
      <c r="L77" s="7">
        <v>0</v>
      </c>
      <c r="M77" s="7">
        <f t="shared" si="40"/>
        <v>0</v>
      </c>
      <c r="N77" s="7">
        <f t="shared" si="41"/>
        <v>0</v>
      </c>
      <c r="O77" s="7">
        <f t="shared" si="42"/>
        <v>0</v>
      </c>
      <c r="P77" s="7">
        <f t="shared" si="43"/>
        <v>0</v>
      </c>
      <c r="Q77" s="6">
        <f t="shared" si="44"/>
        <v>0</v>
      </c>
      <c r="R77" s="7">
        <f t="shared" si="45"/>
        <v>0</v>
      </c>
      <c r="S77" s="2">
        <f t="shared" si="29"/>
        <v>0</v>
      </c>
      <c r="T77" s="80">
        <f t="shared" si="30"/>
        <v>0</v>
      </c>
      <c r="U77" s="79">
        <f t="shared" si="31"/>
        <v>0</v>
      </c>
      <c r="V77" s="80">
        <f t="shared" si="32"/>
        <v>0</v>
      </c>
      <c r="W77" s="80">
        <f t="shared" si="33"/>
        <v>0</v>
      </c>
      <c r="X77">
        <f t="shared" si="46"/>
        <v>0</v>
      </c>
      <c r="Y77" s="35">
        <f t="shared" si="34"/>
        <v>0</v>
      </c>
      <c r="Z77" s="35">
        <f t="shared" si="35"/>
        <v>0</v>
      </c>
      <c r="AA77" s="42">
        <f t="shared" si="47"/>
        <v>0</v>
      </c>
      <c r="AB77" s="42">
        <f t="shared" si="36"/>
        <v>0</v>
      </c>
    </row>
    <row r="78" spans="2:28" x14ac:dyDescent="0.25">
      <c r="B78">
        <v>76</v>
      </c>
      <c r="C78" s="35">
        <f t="shared" si="37"/>
        <v>0</v>
      </c>
      <c r="D78" s="46">
        <f>IF(AB77&gt;0,ROUND(PMT(EvalSheet!$F$92/12,EvalSheet!$F$96*12,-C78),5),0)</f>
        <v>0</v>
      </c>
      <c r="E78" s="6">
        <f t="shared" si="38"/>
        <v>0</v>
      </c>
      <c r="F78" s="2">
        <f t="shared" si="24"/>
        <v>0</v>
      </c>
      <c r="G78" s="80">
        <f t="shared" si="25"/>
        <v>0</v>
      </c>
      <c r="H78" s="79">
        <f t="shared" si="26"/>
        <v>0</v>
      </c>
      <c r="I78" s="80">
        <f t="shared" si="27"/>
        <v>0</v>
      </c>
      <c r="J78" s="80">
        <f t="shared" si="28"/>
        <v>0</v>
      </c>
      <c r="K78" s="6">
        <f t="shared" si="39"/>
        <v>0</v>
      </c>
      <c r="L78" s="7">
        <v>0</v>
      </c>
      <c r="M78" s="7">
        <f t="shared" si="40"/>
        <v>0</v>
      </c>
      <c r="N78" s="7">
        <f t="shared" si="41"/>
        <v>0</v>
      </c>
      <c r="O78" s="7">
        <f t="shared" si="42"/>
        <v>0</v>
      </c>
      <c r="P78" s="7">
        <f t="shared" si="43"/>
        <v>0</v>
      </c>
      <c r="Q78" s="6">
        <f t="shared" si="44"/>
        <v>0</v>
      </c>
      <c r="R78" s="7">
        <f t="shared" si="45"/>
        <v>0</v>
      </c>
      <c r="S78" s="2">
        <f t="shared" si="29"/>
        <v>0</v>
      </c>
      <c r="T78" s="80">
        <f t="shared" si="30"/>
        <v>0</v>
      </c>
      <c r="U78" s="79">
        <f t="shared" si="31"/>
        <v>0</v>
      </c>
      <c r="V78" s="80">
        <f t="shared" si="32"/>
        <v>0</v>
      </c>
      <c r="W78" s="80">
        <f t="shared" si="33"/>
        <v>0</v>
      </c>
      <c r="X78">
        <f t="shared" si="46"/>
        <v>0</v>
      </c>
      <c r="Y78" s="35">
        <f t="shared" si="34"/>
        <v>0</v>
      </c>
      <c r="Z78" s="35">
        <f t="shared" si="35"/>
        <v>0</v>
      </c>
      <c r="AA78" s="42">
        <f t="shared" si="47"/>
        <v>0</v>
      </c>
      <c r="AB78" s="42">
        <f t="shared" si="36"/>
        <v>0</v>
      </c>
    </row>
    <row r="79" spans="2:28" x14ac:dyDescent="0.25">
      <c r="B79">
        <v>77</v>
      </c>
      <c r="C79" s="35">
        <f t="shared" si="37"/>
        <v>0</v>
      </c>
      <c r="D79" s="46">
        <f>IF(AB78&gt;0,ROUND(PMT(EvalSheet!$F$92/12,EvalSheet!$F$96*12,-C79),5),0)</f>
        <v>0</v>
      </c>
      <c r="E79" s="6">
        <f t="shared" si="38"/>
        <v>0</v>
      </c>
      <c r="F79" s="2">
        <f t="shared" si="24"/>
        <v>0</v>
      </c>
      <c r="G79" s="80">
        <f t="shared" si="25"/>
        <v>0</v>
      </c>
      <c r="H79" s="79">
        <f t="shared" si="26"/>
        <v>0</v>
      </c>
      <c r="I79" s="80">
        <f t="shared" si="27"/>
        <v>0</v>
      </c>
      <c r="J79" s="80">
        <f t="shared" si="28"/>
        <v>0</v>
      </c>
      <c r="K79" s="6">
        <f t="shared" si="39"/>
        <v>0</v>
      </c>
      <c r="L79" s="7">
        <v>0</v>
      </c>
      <c r="M79" s="7">
        <f t="shared" si="40"/>
        <v>0</v>
      </c>
      <c r="N79" s="7">
        <f t="shared" si="41"/>
        <v>0</v>
      </c>
      <c r="O79" s="7">
        <f t="shared" si="42"/>
        <v>0</v>
      </c>
      <c r="P79" s="7">
        <f t="shared" si="43"/>
        <v>0</v>
      </c>
      <c r="Q79" s="6">
        <f t="shared" si="44"/>
        <v>0</v>
      </c>
      <c r="R79" s="7">
        <f t="shared" si="45"/>
        <v>0</v>
      </c>
      <c r="S79" s="2">
        <f t="shared" si="29"/>
        <v>0</v>
      </c>
      <c r="T79" s="80">
        <f t="shared" si="30"/>
        <v>0</v>
      </c>
      <c r="U79" s="79">
        <f t="shared" si="31"/>
        <v>0</v>
      </c>
      <c r="V79" s="80">
        <f t="shared" si="32"/>
        <v>0</v>
      </c>
      <c r="W79" s="80">
        <f t="shared" si="33"/>
        <v>0</v>
      </c>
      <c r="X79">
        <f t="shared" si="46"/>
        <v>0</v>
      </c>
      <c r="Y79" s="35">
        <f t="shared" si="34"/>
        <v>0</v>
      </c>
      <c r="Z79" s="35">
        <f t="shared" si="35"/>
        <v>0</v>
      </c>
      <c r="AA79" s="42">
        <f t="shared" si="47"/>
        <v>0</v>
      </c>
      <c r="AB79" s="42">
        <f t="shared" si="36"/>
        <v>0</v>
      </c>
    </row>
    <row r="80" spans="2:28" x14ac:dyDescent="0.25">
      <c r="B80">
        <v>78</v>
      </c>
      <c r="C80" s="35">
        <f t="shared" si="37"/>
        <v>0</v>
      </c>
      <c r="D80" s="46">
        <f>IF(AB79&gt;0,ROUND(PMT(EvalSheet!$F$92/12,EvalSheet!$F$96*12,-C80),5),0)</f>
        <v>0</v>
      </c>
      <c r="E80" s="6">
        <f t="shared" si="38"/>
        <v>0</v>
      </c>
      <c r="F80" s="2">
        <f t="shared" si="24"/>
        <v>0</v>
      </c>
      <c r="G80" s="80">
        <f t="shared" si="25"/>
        <v>0</v>
      </c>
      <c r="H80" s="79">
        <f t="shared" si="26"/>
        <v>0</v>
      </c>
      <c r="I80" s="80">
        <f t="shared" si="27"/>
        <v>0</v>
      </c>
      <c r="J80" s="80">
        <f t="shared" si="28"/>
        <v>0</v>
      </c>
      <c r="K80" s="6">
        <f t="shared" si="39"/>
        <v>0</v>
      </c>
      <c r="L80" s="7">
        <v>0</v>
      </c>
      <c r="M80" s="7">
        <f t="shared" si="40"/>
        <v>0</v>
      </c>
      <c r="N80" s="7">
        <f t="shared" si="41"/>
        <v>0</v>
      </c>
      <c r="O80" s="7">
        <f t="shared" si="42"/>
        <v>0</v>
      </c>
      <c r="P80" s="7">
        <f t="shared" si="43"/>
        <v>0</v>
      </c>
      <c r="Q80" s="6">
        <f t="shared" si="44"/>
        <v>0</v>
      </c>
      <c r="R80" s="7">
        <f t="shared" si="45"/>
        <v>0</v>
      </c>
      <c r="S80" s="2">
        <f t="shared" si="29"/>
        <v>0</v>
      </c>
      <c r="T80" s="80">
        <f t="shared" si="30"/>
        <v>0</v>
      </c>
      <c r="U80" s="79">
        <f t="shared" si="31"/>
        <v>0</v>
      </c>
      <c r="V80" s="80">
        <f t="shared" si="32"/>
        <v>0</v>
      </c>
      <c r="W80" s="80">
        <f t="shared" si="33"/>
        <v>0</v>
      </c>
      <c r="X80">
        <f t="shared" si="46"/>
        <v>0</v>
      </c>
      <c r="Y80" s="35">
        <f t="shared" si="34"/>
        <v>0</v>
      </c>
      <c r="Z80" s="35">
        <f t="shared" si="35"/>
        <v>0</v>
      </c>
      <c r="AA80" s="42">
        <f t="shared" si="47"/>
        <v>0</v>
      </c>
      <c r="AB80" s="42">
        <f t="shared" si="36"/>
        <v>0</v>
      </c>
    </row>
    <row r="81" spans="2:28" x14ac:dyDescent="0.25">
      <c r="B81">
        <v>79</v>
      </c>
      <c r="C81" s="35">
        <f t="shared" si="37"/>
        <v>0</v>
      </c>
      <c r="D81" s="46">
        <f>IF(AB80&gt;0,ROUND(PMT(EvalSheet!$F$92/12,EvalSheet!$F$96*12,-C81),5),0)</f>
        <v>0</v>
      </c>
      <c r="E81" s="6">
        <f t="shared" si="38"/>
        <v>0</v>
      </c>
      <c r="F81" s="2">
        <f t="shared" si="24"/>
        <v>0</v>
      </c>
      <c r="G81" s="80">
        <f t="shared" si="25"/>
        <v>0</v>
      </c>
      <c r="H81" s="79">
        <f t="shared" si="26"/>
        <v>0</v>
      </c>
      <c r="I81" s="80">
        <f t="shared" si="27"/>
        <v>0</v>
      </c>
      <c r="J81" s="80">
        <f t="shared" si="28"/>
        <v>0</v>
      </c>
      <c r="K81" s="6">
        <f t="shared" si="39"/>
        <v>0</v>
      </c>
      <c r="L81" s="7">
        <v>0</v>
      </c>
      <c r="M81" s="7">
        <f t="shared" si="40"/>
        <v>0</v>
      </c>
      <c r="N81" s="7">
        <f t="shared" si="41"/>
        <v>0</v>
      </c>
      <c r="O81" s="7">
        <f t="shared" si="42"/>
        <v>0</v>
      </c>
      <c r="P81" s="7">
        <f t="shared" si="43"/>
        <v>0</v>
      </c>
      <c r="Q81" s="6">
        <f t="shared" si="44"/>
        <v>0</v>
      </c>
      <c r="R81" s="7">
        <f t="shared" si="45"/>
        <v>0</v>
      </c>
      <c r="S81" s="2">
        <f t="shared" si="29"/>
        <v>0</v>
      </c>
      <c r="T81" s="80">
        <f t="shared" si="30"/>
        <v>0</v>
      </c>
      <c r="U81" s="79">
        <f t="shared" si="31"/>
        <v>0</v>
      </c>
      <c r="V81" s="80">
        <f t="shared" si="32"/>
        <v>0</v>
      </c>
      <c r="W81" s="80">
        <f t="shared" si="33"/>
        <v>0</v>
      </c>
      <c r="X81">
        <f t="shared" si="46"/>
        <v>0</v>
      </c>
      <c r="Y81" s="35">
        <f t="shared" si="34"/>
        <v>0</v>
      </c>
      <c r="Z81" s="35">
        <f t="shared" si="35"/>
        <v>0</v>
      </c>
      <c r="AA81" s="42">
        <f t="shared" si="47"/>
        <v>0</v>
      </c>
      <c r="AB81" s="42">
        <f t="shared" si="36"/>
        <v>0</v>
      </c>
    </row>
    <row r="82" spans="2:28" x14ac:dyDescent="0.25">
      <c r="B82">
        <v>80</v>
      </c>
      <c r="C82" s="35">
        <f t="shared" si="37"/>
        <v>0</v>
      </c>
      <c r="D82" s="46">
        <f>IF(AB81&gt;0,ROUND(PMT(EvalSheet!$F$92/12,EvalSheet!$F$96*12,-C82),5),0)</f>
        <v>0</v>
      </c>
      <c r="E82" s="6">
        <f t="shared" si="38"/>
        <v>0</v>
      </c>
      <c r="F82" s="2">
        <f t="shared" si="24"/>
        <v>0</v>
      </c>
      <c r="G82" s="80">
        <f t="shared" si="25"/>
        <v>0</v>
      </c>
      <c r="H82" s="79">
        <f t="shared" si="26"/>
        <v>0</v>
      </c>
      <c r="I82" s="80">
        <f t="shared" si="27"/>
        <v>0</v>
      </c>
      <c r="J82" s="80">
        <f t="shared" si="28"/>
        <v>0</v>
      </c>
      <c r="K82" s="6">
        <f t="shared" si="39"/>
        <v>0</v>
      </c>
      <c r="L82" s="7">
        <v>0</v>
      </c>
      <c r="M82" s="7">
        <f t="shared" si="40"/>
        <v>0</v>
      </c>
      <c r="N82" s="7">
        <f t="shared" si="41"/>
        <v>0</v>
      </c>
      <c r="O82" s="7">
        <f t="shared" si="42"/>
        <v>0</v>
      </c>
      <c r="P82" s="7">
        <f t="shared" si="43"/>
        <v>0</v>
      </c>
      <c r="Q82" s="6">
        <f t="shared" si="44"/>
        <v>0</v>
      </c>
      <c r="R82" s="7">
        <f t="shared" si="45"/>
        <v>0</v>
      </c>
      <c r="S82" s="2">
        <f t="shared" si="29"/>
        <v>0</v>
      </c>
      <c r="T82" s="80">
        <f t="shared" si="30"/>
        <v>0</v>
      </c>
      <c r="U82" s="79">
        <f t="shared" si="31"/>
        <v>0</v>
      </c>
      <c r="V82" s="80">
        <f t="shared" si="32"/>
        <v>0</v>
      </c>
      <c r="W82" s="80">
        <f t="shared" si="33"/>
        <v>0</v>
      </c>
      <c r="X82">
        <f t="shared" si="46"/>
        <v>0</v>
      </c>
      <c r="Y82" s="35">
        <f t="shared" si="34"/>
        <v>0</v>
      </c>
      <c r="Z82" s="35">
        <f t="shared" si="35"/>
        <v>0</v>
      </c>
      <c r="AA82" s="42">
        <f t="shared" si="47"/>
        <v>0</v>
      </c>
      <c r="AB82" s="42">
        <f t="shared" si="36"/>
        <v>0</v>
      </c>
    </row>
    <row r="83" spans="2:28" x14ac:dyDescent="0.25">
      <c r="B83">
        <v>81</v>
      </c>
      <c r="C83" s="35">
        <f t="shared" si="37"/>
        <v>0</v>
      </c>
      <c r="D83" s="46">
        <f>IF(AB82&gt;0,ROUND(PMT(EvalSheet!$F$92/12,EvalSheet!$F$96*12,-C83),5),0)</f>
        <v>0</v>
      </c>
      <c r="E83" s="6">
        <f t="shared" si="38"/>
        <v>0</v>
      </c>
      <c r="F83" s="2">
        <f t="shared" si="24"/>
        <v>0</v>
      </c>
      <c r="G83" s="80">
        <f t="shared" si="25"/>
        <v>0</v>
      </c>
      <c r="H83" s="79">
        <f t="shared" si="26"/>
        <v>0</v>
      </c>
      <c r="I83" s="80">
        <f t="shared" si="27"/>
        <v>0</v>
      </c>
      <c r="J83" s="80">
        <f t="shared" si="28"/>
        <v>0</v>
      </c>
      <c r="K83" s="6">
        <f t="shared" si="39"/>
        <v>0</v>
      </c>
      <c r="L83" s="7">
        <v>0</v>
      </c>
      <c r="M83" s="7">
        <f t="shared" si="40"/>
        <v>0</v>
      </c>
      <c r="N83" s="7">
        <f t="shared" si="41"/>
        <v>0</v>
      </c>
      <c r="O83" s="7">
        <f t="shared" si="42"/>
        <v>0</v>
      </c>
      <c r="P83" s="7">
        <f t="shared" si="43"/>
        <v>0</v>
      </c>
      <c r="Q83" s="6">
        <f t="shared" si="44"/>
        <v>0</v>
      </c>
      <c r="R83" s="7">
        <f t="shared" si="45"/>
        <v>0</v>
      </c>
      <c r="S83" s="2">
        <f t="shared" si="29"/>
        <v>0</v>
      </c>
      <c r="T83" s="80">
        <f t="shared" si="30"/>
        <v>0</v>
      </c>
      <c r="U83" s="79">
        <f t="shared" si="31"/>
        <v>0</v>
      </c>
      <c r="V83" s="80">
        <f t="shared" si="32"/>
        <v>0</v>
      </c>
      <c r="W83" s="80">
        <f t="shared" si="33"/>
        <v>0</v>
      </c>
      <c r="X83">
        <f t="shared" si="46"/>
        <v>0</v>
      </c>
      <c r="Y83" s="35">
        <f t="shared" si="34"/>
        <v>0</v>
      </c>
      <c r="Z83" s="35">
        <f t="shared" si="35"/>
        <v>0</v>
      </c>
      <c r="AA83" s="42">
        <f t="shared" si="47"/>
        <v>0</v>
      </c>
      <c r="AB83" s="42">
        <f t="shared" si="36"/>
        <v>0</v>
      </c>
    </row>
    <row r="84" spans="2:28" x14ac:dyDescent="0.25">
      <c r="B84">
        <v>82</v>
      </c>
      <c r="C84" s="35">
        <f t="shared" si="37"/>
        <v>0</v>
      </c>
      <c r="D84" s="46">
        <f>IF(AB83&gt;0,ROUND(PMT(EvalSheet!$F$92/12,EvalSheet!$F$96*12,-C84),5),0)</f>
        <v>0</v>
      </c>
      <c r="E84" s="6">
        <f t="shared" si="38"/>
        <v>0</v>
      </c>
      <c r="F84" s="2">
        <f t="shared" si="24"/>
        <v>0</v>
      </c>
      <c r="G84" s="80">
        <f t="shared" si="25"/>
        <v>0</v>
      </c>
      <c r="H84" s="79">
        <f t="shared" si="26"/>
        <v>0</v>
      </c>
      <c r="I84" s="80">
        <f t="shared" si="27"/>
        <v>0</v>
      </c>
      <c r="J84" s="80">
        <f t="shared" si="28"/>
        <v>0</v>
      </c>
      <c r="K84" s="6">
        <f t="shared" si="39"/>
        <v>0</v>
      </c>
      <c r="L84" s="7">
        <v>0</v>
      </c>
      <c r="M84" s="7">
        <f t="shared" si="40"/>
        <v>0</v>
      </c>
      <c r="N84" s="7">
        <f t="shared" si="41"/>
        <v>0</v>
      </c>
      <c r="O84" s="7">
        <f t="shared" si="42"/>
        <v>0</v>
      </c>
      <c r="P84" s="7">
        <f t="shared" si="43"/>
        <v>0</v>
      </c>
      <c r="Q84" s="6">
        <f t="shared" si="44"/>
        <v>0</v>
      </c>
      <c r="R84" s="7">
        <f t="shared" si="45"/>
        <v>0</v>
      </c>
      <c r="S84" s="2">
        <f t="shared" si="29"/>
        <v>0</v>
      </c>
      <c r="T84" s="80">
        <f t="shared" si="30"/>
        <v>0</v>
      </c>
      <c r="U84" s="79">
        <f t="shared" si="31"/>
        <v>0</v>
      </c>
      <c r="V84" s="80">
        <f t="shared" si="32"/>
        <v>0</v>
      </c>
      <c r="W84" s="80">
        <f t="shared" si="33"/>
        <v>0</v>
      </c>
      <c r="X84">
        <f t="shared" si="46"/>
        <v>0</v>
      </c>
      <c r="Y84" s="35">
        <f t="shared" si="34"/>
        <v>0</v>
      </c>
      <c r="Z84" s="35">
        <f t="shared" si="35"/>
        <v>0</v>
      </c>
      <c r="AA84" s="42">
        <f t="shared" si="47"/>
        <v>0</v>
      </c>
      <c r="AB84" s="42">
        <f t="shared" si="36"/>
        <v>0</v>
      </c>
    </row>
    <row r="85" spans="2:28" x14ac:dyDescent="0.25">
      <c r="B85">
        <v>83</v>
      </c>
      <c r="C85" s="35">
        <f t="shared" si="37"/>
        <v>0</v>
      </c>
      <c r="D85" s="46">
        <f>IF(AB84&gt;0,ROUND(PMT(EvalSheet!$F$92/12,EvalSheet!$F$96*12,-C85),5),0)</f>
        <v>0</v>
      </c>
      <c r="E85" s="6">
        <f t="shared" si="38"/>
        <v>0</v>
      </c>
      <c r="F85" s="2">
        <f t="shared" si="24"/>
        <v>0</v>
      </c>
      <c r="G85" s="80">
        <f t="shared" si="25"/>
        <v>0</v>
      </c>
      <c r="H85" s="79">
        <f t="shared" si="26"/>
        <v>0</v>
      </c>
      <c r="I85" s="80">
        <f t="shared" si="27"/>
        <v>0</v>
      </c>
      <c r="J85" s="80">
        <f t="shared" si="28"/>
        <v>0</v>
      </c>
      <c r="K85" s="6">
        <f t="shared" si="39"/>
        <v>0</v>
      </c>
      <c r="L85" s="7">
        <v>0</v>
      </c>
      <c r="M85" s="7">
        <f t="shared" si="40"/>
        <v>0</v>
      </c>
      <c r="N85" s="7">
        <f t="shared" si="41"/>
        <v>0</v>
      </c>
      <c r="O85" s="7">
        <f t="shared" si="42"/>
        <v>0</v>
      </c>
      <c r="P85" s="7">
        <f t="shared" si="43"/>
        <v>0</v>
      </c>
      <c r="Q85" s="6">
        <f t="shared" si="44"/>
        <v>0</v>
      </c>
      <c r="R85" s="7">
        <f t="shared" si="45"/>
        <v>0</v>
      </c>
      <c r="S85" s="2">
        <f t="shared" si="29"/>
        <v>0</v>
      </c>
      <c r="T85" s="80">
        <f t="shared" si="30"/>
        <v>0</v>
      </c>
      <c r="U85" s="79">
        <f t="shared" si="31"/>
        <v>0</v>
      </c>
      <c r="V85" s="80">
        <f t="shared" si="32"/>
        <v>0</v>
      </c>
      <c r="W85" s="80">
        <f t="shared" si="33"/>
        <v>0</v>
      </c>
      <c r="X85">
        <f t="shared" si="46"/>
        <v>0</v>
      </c>
      <c r="Y85" s="35">
        <f t="shared" si="34"/>
        <v>0</v>
      </c>
      <c r="Z85" s="35">
        <f t="shared" si="35"/>
        <v>0</v>
      </c>
      <c r="AA85" s="42">
        <f t="shared" si="47"/>
        <v>0</v>
      </c>
      <c r="AB85" s="42">
        <f t="shared" si="36"/>
        <v>0</v>
      </c>
    </row>
    <row r="86" spans="2:28" x14ac:dyDescent="0.25">
      <c r="B86">
        <v>84</v>
      </c>
      <c r="C86" s="35">
        <f t="shared" si="37"/>
        <v>0</v>
      </c>
      <c r="D86" s="46">
        <f>IF(AB85&gt;0,ROUND(PMT(EvalSheet!$F$92/12,EvalSheet!$F$96*12,-C86),5),0)</f>
        <v>0</v>
      </c>
      <c r="E86" s="6">
        <f t="shared" si="38"/>
        <v>0</v>
      </c>
      <c r="F86" s="2">
        <f t="shared" si="24"/>
        <v>0</v>
      </c>
      <c r="G86" s="80">
        <f t="shared" si="25"/>
        <v>0</v>
      </c>
      <c r="H86" s="79">
        <f t="shared" si="26"/>
        <v>0</v>
      </c>
      <c r="I86" s="80">
        <f t="shared" si="27"/>
        <v>0</v>
      </c>
      <c r="J86" s="80">
        <f t="shared" si="28"/>
        <v>0</v>
      </c>
      <c r="K86" s="6">
        <f t="shared" si="39"/>
        <v>0</v>
      </c>
      <c r="L86" s="7">
        <v>0</v>
      </c>
      <c r="M86" s="7">
        <f t="shared" si="40"/>
        <v>0</v>
      </c>
      <c r="N86" s="7">
        <f t="shared" si="41"/>
        <v>0</v>
      </c>
      <c r="O86" s="7">
        <f t="shared" si="42"/>
        <v>0</v>
      </c>
      <c r="P86" s="7">
        <f t="shared" si="43"/>
        <v>0</v>
      </c>
      <c r="Q86" s="6">
        <f t="shared" si="44"/>
        <v>0</v>
      </c>
      <c r="R86" s="7">
        <f t="shared" si="45"/>
        <v>0</v>
      </c>
      <c r="S86" s="2">
        <f t="shared" si="29"/>
        <v>0</v>
      </c>
      <c r="T86" s="80">
        <f t="shared" si="30"/>
        <v>0</v>
      </c>
      <c r="U86" s="79">
        <f t="shared" si="31"/>
        <v>0</v>
      </c>
      <c r="V86" s="80">
        <f t="shared" si="32"/>
        <v>0</v>
      </c>
      <c r="W86" s="80">
        <f t="shared" si="33"/>
        <v>0</v>
      </c>
      <c r="X86">
        <f t="shared" si="46"/>
        <v>0</v>
      </c>
      <c r="Y86" s="35">
        <f t="shared" si="34"/>
        <v>0</v>
      </c>
      <c r="Z86" s="35">
        <f t="shared" si="35"/>
        <v>0</v>
      </c>
      <c r="AA86" s="42">
        <f t="shared" si="47"/>
        <v>0</v>
      </c>
      <c r="AB86" s="42">
        <f t="shared" si="36"/>
        <v>0</v>
      </c>
    </row>
    <row r="87" spans="2:28" x14ac:dyDescent="0.25">
      <c r="B87">
        <v>85</v>
      </c>
      <c r="C87" s="35">
        <f t="shared" si="37"/>
        <v>0</v>
      </c>
      <c r="D87" s="46">
        <f>IF(AB86&gt;0,ROUND(PMT(EvalSheet!$F$92/12,EvalSheet!$F$96*12,-C87),5),0)</f>
        <v>0</v>
      </c>
      <c r="E87" s="6">
        <f t="shared" si="38"/>
        <v>0</v>
      </c>
      <c r="F87" s="2">
        <f t="shared" si="24"/>
        <v>0</v>
      </c>
      <c r="G87" s="80">
        <f t="shared" si="25"/>
        <v>0</v>
      </c>
      <c r="H87" s="79">
        <f t="shared" si="26"/>
        <v>0</v>
      </c>
      <c r="I87" s="80">
        <f t="shared" si="27"/>
        <v>0</v>
      </c>
      <c r="J87" s="80">
        <f t="shared" si="28"/>
        <v>0</v>
      </c>
      <c r="K87" s="6">
        <f t="shared" si="39"/>
        <v>0</v>
      </c>
      <c r="L87" s="7">
        <v>0</v>
      </c>
      <c r="M87" s="7">
        <f t="shared" si="40"/>
        <v>0</v>
      </c>
      <c r="N87" s="7">
        <f t="shared" si="41"/>
        <v>0</v>
      </c>
      <c r="O87" s="7">
        <f t="shared" si="42"/>
        <v>0</v>
      </c>
      <c r="P87" s="7">
        <f t="shared" si="43"/>
        <v>0</v>
      </c>
      <c r="Q87" s="6">
        <f t="shared" si="44"/>
        <v>0</v>
      </c>
      <c r="R87" s="7">
        <f t="shared" si="45"/>
        <v>0</v>
      </c>
      <c r="S87" s="2">
        <f t="shared" si="29"/>
        <v>0</v>
      </c>
      <c r="T87" s="80">
        <f t="shared" si="30"/>
        <v>0</v>
      </c>
      <c r="U87" s="79">
        <f t="shared" si="31"/>
        <v>0</v>
      </c>
      <c r="V87" s="80">
        <f t="shared" si="32"/>
        <v>0</v>
      </c>
      <c r="W87" s="80">
        <f t="shared" si="33"/>
        <v>0</v>
      </c>
      <c r="X87">
        <f t="shared" si="46"/>
        <v>0</v>
      </c>
      <c r="Y87" s="35">
        <f t="shared" si="34"/>
        <v>0</v>
      </c>
      <c r="Z87" s="35">
        <f t="shared" si="35"/>
        <v>0</v>
      </c>
      <c r="AA87" s="42">
        <f t="shared" si="47"/>
        <v>0</v>
      </c>
      <c r="AB87" s="42">
        <f t="shared" si="36"/>
        <v>0</v>
      </c>
    </row>
    <row r="88" spans="2:28" x14ac:dyDescent="0.25">
      <c r="B88">
        <v>86</v>
      </c>
      <c r="C88" s="35">
        <f t="shared" si="37"/>
        <v>0</v>
      </c>
      <c r="D88" s="46">
        <f>IF(AB87&gt;0,ROUND(PMT(EvalSheet!$F$92/12,EvalSheet!$F$96*12,-C88),5),0)</f>
        <v>0</v>
      </c>
      <c r="E88" s="6">
        <f t="shared" si="38"/>
        <v>0</v>
      </c>
      <c r="F88" s="2">
        <f t="shared" si="24"/>
        <v>0</v>
      </c>
      <c r="G88" s="80">
        <f t="shared" si="25"/>
        <v>0</v>
      </c>
      <c r="H88" s="79">
        <f t="shared" si="26"/>
        <v>0</v>
      </c>
      <c r="I88" s="80">
        <f t="shared" si="27"/>
        <v>0</v>
      </c>
      <c r="J88" s="80">
        <f t="shared" si="28"/>
        <v>0</v>
      </c>
      <c r="K88" s="6">
        <f t="shared" si="39"/>
        <v>0</v>
      </c>
      <c r="L88" s="7">
        <v>0</v>
      </c>
      <c r="M88" s="7">
        <f t="shared" si="40"/>
        <v>0</v>
      </c>
      <c r="N88" s="7">
        <f t="shared" si="41"/>
        <v>0</v>
      </c>
      <c r="O88" s="7">
        <f t="shared" si="42"/>
        <v>0</v>
      </c>
      <c r="P88" s="7">
        <f t="shared" si="43"/>
        <v>0</v>
      </c>
      <c r="Q88" s="6">
        <f t="shared" si="44"/>
        <v>0</v>
      </c>
      <c r="R88" s="7">
        <f t="shared" si="45"/>
        <v>0</v>
      </c>
      <c r="S88" s="2">
        <f t="shared" si="29"/>
        <v>0</v>
      </c>
      <c r="T88" s="80">
        <f t="shared" si="30"/>
        <v>0</v>
      </c>
      <c r="U88" s="79">
        <f t="shared" si="31"/>
        <v>0</v>
      </c>
      <c r="V88" s="80">
        <f t="shared" si="32"/>
        <v>0</v>
      </c>
      <c r="W88" s="80">
        <f t="shared" si="33"/>
        <v>0</v>
      </c>
      <c r="X88">
        <f t="shared" si="46"/>
        <v>0</v>
      </c>
      <c r="Y88" s="35">
        <f t="shared" si="34"/>
        <v>0</v>
      </c>
      <c r="Z88" s="35">
        <f t="shared" si="35"/>
        <v>0</v>
      </c>
      <c r="AA88" s="42">
        <f t="shared" si="47"/>
        <v>0</v>
      </c>
      <c r="AB88" s="42">
        <f t="shared" si="36"/>
        <v>0</v>
      </c>
    </row>
    <row r="89" spans="2:28" x14ac:dyDescent="0.25">
      <c r="B89">
        <v>87</v>
      </c>
      <c r="C89" s="35">
        <f t="shared" si="37"/>
        <v>0</v>
      </c>
      <c r="D89" s="46">
        <f>IF(AB88&gt;0,ROUND(PMT(EvalSheet!$F$92/12,EvalSheet!$F$96*12,-C89),5),0)</f>
        <v>0</v>
      </c>
      <c r="E89" s="6">
        <f t="shared" si="38"/>
        <v>0</v>
      </c>
      <c r="F89" s="2">
        <f t="shared" si="24"/>
        <v>0</v>
      </c>
      <c r="G89" s="80">
        <f t="shared" si="25"/>
        <v>0</v>
      </c>
      <c r="H89" s="79">
        <f t="shared" si="26"/>
        <v>0</v>
      </c>
      <c r="I89" s="80">
        <f t="shared" si="27"/>
        <v>0</v>
      </c>
      <c r="J89" s="80">
        <f t="shared" si="28"/>
        <v>0</v>
      </c>
      <c r="K89" s="6">
        <f t="shared" si="39"/>
        <v>0</v>
      </c>
      <c r="L89" s="7">
        <v>0</v>
      </c>
      <c r="M89" s="7">
        <f t="shared" si="40"/>
        <v>0</v>
      </c>
      <c r="N89" s="7">
        <f t="shared" si="41"/>
        <v>0</v>
      </c>
      <c r="O89" s="7">
        <f t="shared" si="42"/>
        <v>0</v>
      </c>
      <c r="P89" s="7">
        <f t="shared" si="43"/>
        <v>0</v>
      </c>
      <c r="Q89" s="6">
        <f t="shared" si="44"/>
        <v>0</v>
      </c>
      <c r="R89" s="7">
        <f t="shared" si="45"/>
        <v>0</v>
      </c>
      <c r="S89" s="2">
        <f t="shared" si="29"/>
        <v>0</v>
      </c>
      <c r="T89" s="80">
        <f t="shared" si="30"/>
        <v>0</v>
      </c>
      <c r="U89" s="79">
        <f t="shared" si="31"/>
        <v>0</v>
      </c>
      <c r="V89" s="80">
        <f t="shared" si="32"/>
        <v>0</v>
      </c>
      <c r="W89" s="80">
        <f t="shared" si="33"/>
        <v>0</v>
      </c>
      <c r="X89">
        <f t="shared" si="46"/>
        <v>0</v>
      </c>
      <c r="Y89" s="35">
        <f t="shared" si="34"/>
        <v>0</v>
      </c>
      <c r="Z89" s="35">
        <f t="shared" si="35"/>
        <v>0</v>
      </c>
      <c r="AA89" s="42">
        <f t="shared" si="47"/>
        <v>0</v>
      </c>
      <c r="AB89" s="42">
        <f t="shared" si="36"/>
        <v>0</v>
      </c>
    </row>
    <row r="90" spans="2:28" x14ac:dyDescent="0.25">
      <c r="B90">
        <v>88</v>
      </c>
      <c r="C90" s="35">
        <f t="shared" si="37"/>
        <v>0</v>
      </c>
      <c r="D90" s="46">
        <f>IF(AB89&gt;0,ROUND(PMT(EvalSheet!$F$92/12,EvalSheet!$F$96*12,-C90),5),0)</f>
        <v>0</v>
      </c>
      <c r="E90" s="6">
        <f t="shared" si="38"/>
        <v>0</v>
      </c>
      <c r="F90" s="2">
        <f t="shared" si="24"/>
        <v>0</v>
      </c>
      <c r="G90" s="80">
        <f t="shared" si="25"/>
        <v>0</v>
      </c>
      <c r="H90" s="79">
        <f t="shared" si="26"/>
        <v>0</v>
      </c>
      <c r="I90" s="80">
        <f t="shared" si="27"/>
        <v>0</v>
      </c>
      <c r="J90" s="80">
        <f t="shared" si="28"/>
        <v>0</v>
      </c>
      <c r="K90" s="6">
        <f t="shared" si="39"/>
        <v>0</v>
      </c>
      <c r="L90" s="7">
        <v>0</v>
      </c>
      <c r="M90" s="7">
        <f t="shared" si="40"/>
        <v>0</v>
      </c>
      <c r="N90" s="7">
        <f t="shared" si="41"/>
        <v>0</v>
      </c>
      <c r="O90" s="7">
        <f t="shared" si="42"/>
        <v>0</v>
      </c>
      <c r="P90" s="7">
        <f t="shared" si="43"/>
        <v>0</v>
      </c>
      <c r="Q90" s="6">
        <f t="shared" si="44"/>
        <v>0</v>
      </c>
      <c r="R90" s="7">
        <f t="shared" si="45"/>
        <v>0</v>
      </c>
      <c r="S90" s="2">
        <f t="shared" si="29"/>
        <v>0</v>
      </c>
      <c r="T90" s="80">
        <f t="shared" si="30"/>
        <v>0</v>
      </c>
      <c r="U90" s="79">
        <f t="shared" si="31"/>
        <v>0</v>
      </c>
      <c r="V90" s="80">
        <f t="shared" si="32"/>
        <v>0</v>
      </c>
      <c r="W90" s="80">
        <f t="shared" si="33"/>
        <v>0</v>
      </c>
      <c r="X90">
        <f t="shared" si="46"/>
        <v>0</v>
      </c>
      <c r="Y90" s="35">
        <f t="shared" si="34"/>
        <v>0</v>
      </c>
      <c r="Z90" s="35">
        <f t="shared" si="35"/>
        <v>0</v>
      </c>
      <c r="AA90" s="42">
        <f t="shared" si="47"/>
        <v>0</v>
      </c>
      <c r="AB90" s="42">
        <f t="shared" si="36"/>
        <v>0</v>
      </c>
    </row>
    <row r="91" spans="2:28" x14ac:dyDescent="0.25">
      <c r="B91">
        <v>89</v>
      </c>
      <c r="C91" s="35">
        <f t="shared" si="37"/>
        <v>0</v>
      </c>
      <c r="D91" s="46">
        <f>IF(AB90&gt;0,ROUND(PMT(EvalSheet!$F$92/12,EvalSheet!$F$96*12,-C91),5),0)</f>
        <v>0</v>
      </c>
      <c r="E91" s="6">
        <f t="shared" si="38"/>
        <v>0</v>
      </c>
      <c r="F91" s="2">
        <f t="shared" si="24"/>
        <v>0</v>
      </c>
      <c r="G91" s="80">
        <f t="shared" si="25"/>
        <v>0</v>
      </c>
      <c r="H91" s="79">
        <f t="shared" si="26"/>
        <v>0</v>
      </c>
      <c r="I91" s="80">
        <f t="shared" si="27"/>
        <v>0</v>
      </c>
      <c r="J91" s="80">
        <f t="shared" si="28"/>
        <v>0</v>
      </c>
      <c r="K91" s="6">
        <f t="shared" si="39"/>
        <v>0</v>
      </c>
      <c r="L91" s="7">
        <v>0</v>
      </c>
      <c r="M91" s="7">
        <f t="shared" si="40"/>
        <v>0</v>
      </c>
      <c r="N91" s="7">
        <f t="shared" si="41"/>
        <v>0</v>
      </c>
      <c r="O91" s="7">
        <f t="shared" si="42"/>
        <v>0</v>
      </c>
      <c r="P91" s="7">
        <f t="shared" si="43"/>
        <v>0</v>
      </c>
      <c r="Q91" s="6">
        <f t="shared" si="44"/>
        <v>0</v>
      </c>
      <c r="R91" s="7">
        <f t="shared" si="45"/>
        <v>0</v>
      </c>
      <c r="S91" s="2">
        <f t="shared" si="29"/>
        <v>0</v>
      </c>
      <c r="T91" s="80">
        <f t="shared" si="30"/>
        <v>0</v>
      </c>
      <c r="U91" s="79">
        <f t="shared" si="31"/>
        <v>0</v>
      </c>
      <c r="V91" s="80">
        <f t="shared" si="32"/>
        <v>0</v>
      </c>
      <c r="W91" s="80">
        <f t="shared" si="33"/>
        <v>0</v>
      </c>
      <c r="X91">
        <f t="shared" si="46"/>
        <v>0</v>
      </c>
      <c r="Y91" s="35">
        <f t="shared" si="34"/>
        <v>0</v>
      </c>
      <c r="Z91" s="35">
        <f t="shared" si="35"/>
        <v>0</v>
      </c>
      <c r="AA91" s="42">
        <f t="shared" si="47"/>
        <v>0</v>
      </c>
      <c r="AB91" s="42">
        <f t="shared" si="36"/>
        <v>0</v>
      </c>
    </row>
    <row r="92" spans="2:28" x14ac:dyDescent="0.25">
      <c r="B92">
        <v>90</v>
      </c>
      <c r="C92" s="35">
        <f t="shared" si="37"/>
        <v>0</v>
      </c>
      <c r="D92" s="46">
        <f>IF(AB91&gt;0,ROUND(PMT(EvalSheet!$F$92/12,EvalSheet!$F$96*12,-C92),5),0)</f>
        <v>0</v>
      </c>
      <c r="E92" s="6">
        <f t="shared" si="38"/>
        <v>0</v>
      </c>
      <c r="F92" s="2">
        <f t="shared" si="24"/>
        <v>0</v>
      </c>
      <c r="G92" s="80">
        <f t="shared" si="25"/>
        <v>0</v>
      </c>
      <c r="H92" s="79">
        <f t="shared" si="26"/>
        <v>0</v>
      </c>
      <c r="I92" s="80">
        <f t="shared" si="27"/>
        <v>0</v>
      </c>
      <c r="J92" s="80">
        <f t="shared" si="28"/>
        <v>0</v>
      </c>
      <c r="K92" s="6">
        <f t="shared" si="39"/>
        <v>0</v>
      </c>
      <c r="L92" s="7">
        <v>0</v>
      </c>
      <c r="M92" s="7">
        <f t="shared" si="40"/>
        <v>0</v>
      </c>
      <c r="N92" s="7">
        <f t="shared" si="41"/>
        <v>0</v>
      </c>
      <c r="O92" s="7">
        <f t="shared" si="42"/>
        <v>0</v>
      </c>
      <c r="P92" s="7">
        <f t="shared" si="43"/>
        <v>0</v>
      </c>
      <c r="Q92" s="6">
        <f t="shared" si="44"/>
        <v>0</v>
      </c>
      <c r="R92" s="7">
        <f t="shared" si="45"/>
        <v>0</v>
      </c>
      <c r="S92" s="2">
        <f t="shared" si="29"/>
        <v>0</v>
      </c>
      <c r="T92" s="80">
        <f t="shared" si="30"/>
        <v>0</v>
      </c>
      <c r="U92" s="79">
        <f t="shared" si="31"/>
        <v>0</v>
      </c>
      <c r="V92" s="80">
        <f t="shared" si="32"/>
        <v>0</v>
      </c>
      <c r="W92" s="80">
        <f t="shared" si="33"/>
        <v>0</v>
      </c>
      <c r="X92">
        <f t="shared" si="46"/>
        <v>0</v>
      </c>
      <c r="Y92" s="35">
        <f t="shared" si="34"/>
        <v>0</v>
      </c>
      <c r="Z92" s="35">
        <f t="shared" si="35"/>
        <v>0</v>
      </c>
      <c r="AA92" s="42">
        <f t="shared" si="47"/>
        <v>0</v>
      </c>
      <c r="AB92" s="42">
        <f t="shared" si="36"/>
        <v>0</v>
      </c>
    </row>
    <row r="93" spans="2:28" x14ac:dyDescent="0.25">
      <c r="B93">
        <v>91</v>
      </c>
      <c r="C93" s="35">
        <f t="shared" si="37"/>
        <v>0</v>
      </c>
      <c r="D93" s="46">
        <f>IF(AB92&gt;0,ROUND(PMT(EvalSheet!$F$92/12,EvalSheet!$F$96*12,-C93),5),0)</f>
        <v>0</v>
      </c>
      <c r="E93" s="6">
        <f t="shared" si="38"/>
        <v>0</v>
      </c>
      <c r="F93" s="2">
        <f t="shared" si="24"/>
        <v>0</v>
      </c>
      <c r="G93" s="80">
        <f t="shared" si="25"/>
        <v>0</v>
      </c>
      <c r="H93" s="79">
        <f t="shared" si="26"/>
        <v>0</v>
      </c>
      <c r="I93" s="80">
        <f t="shared" si="27"/>
        <v>0</v>
      </c>
      <c r="J93" s="80">
        <f t="shared" si="28"/>
        <v>0</v>
      </c>
      <c r="K93" s="6">
        <f t="shared" si="39"/>
        <v>0</v>
      </c>
      <c r="L93" s="7">
        <v>0</v>
      </c>
      <c r="M93" s="7">
        <f t="shared" si="40"/>
        <v>0</v>
      </c>
      <c r="N93" s="7">
        <f t="shared" si="41"/>
        <v>0</v>
      </c>
      <c r="O93" s="7">
        <f t="shared" si="42"/>
        <v>0</v>
      </c>
      <c r="P93" s="7">
        <f t="shared" si="43"/>
        <v>0</v>
      </c>
      <c r="Q93" s="6">
        <f t="shared" si="44"/>
        <v>0</v>
      </c>
      <c r="R93" s="7">
        <f t="shared" si="45"/>
        <v>0</v>
      </c>
      <c r="S93" s="2">
        <f t="shared" si="29"/>
        <v>0</v>
      </c>
      <c r="T93" s="80">
        <f t="shared" si="30"/>
        <v>0</v>
      </c>
      <c r="U93" s="79">
        <f t="shared" si="31"/>
        <v>0</v>
      </c>
      <c r="V93" s="80">
        <f t="shared" si="32"/>
        <v>0</v>
      </c>
      <c r="W93" s="80">
        <f t="shared" si="33"/>
        <v>0</v>
      </c>
      <c r="X93">
        <f t="shared" si="46"/>
        <v>0</v>
      </c>
      <c r="Y93" s="35">
        <f t="shared" si="34"/>
        <v>0</v>
      </c>
      <c r="Z93" s="35">
        <f t="shared" si="35"/>
        <v>0</v>
      </c>
      <c r="AA93" s="42">
        <f t="shared" si="47"/>
        <v>0</v>
      </c>
      <c r="AB93" s="42">
        <f t="shared" si="36"/>
        <v>0</v>
      </c>
    </row>
    <row r="94" spans="2:28" x14ac:dyDescent="0.25">
      <c r="B94">
        <v>92</v>
      </c>
      <c r="C94" s="35">
        <f t="shared" si="37"/>
        <v>0</v>
      </c>
      <c r="D94" s="46">
        <f>IF(AB93&gt;0,ROUND(PMT(EvalSheet!$F$92/12,EvalSheet!$F$96*12,-C94),5),0)</f>
        <v>0</v>
      </c>
      <c r="E94" s="6">
        <f t="shared" si="38"/>
        <v>0</v>
      </c>
      <c r="F94" s="2">
        <f t="shared" si="24"/>
        <v>0</v>
      </c>
      <c r="G94" s="80">
        <f t="shared" si="25"/>
        <v>0</v>
      </c>
      <c r="H94" s="79">
        <f t="shared" si="26"/>
        <v>0</v>
      </c>
      <c r="I94" s="80">
        <f t="shared" si="27"/>
        <v>0</v>
      </c>
      <c r="J94" s="80">
        <f t="shared" si="28"/>
        <v>0</v>
      </c>
      <c r="K94" s="6">
        <f t="shared" si="39"/>
        <v>0</v>
      </c>
      <c r="L94" s="7">
        <v>0</v>
      </c>
      <c r="M94" s="7">
        <f t="shared" si="40"/>
        <v>0</v>
      </c>
      <c r="N94" s="7">
        <f t="shared" si="41"/>
        <v>0</v>
      </c>
      <c r="O94" s="7">
        <f t="shared" si="42"/>
        <v>0</v>
      </c>
      <c r="P94" s="7">
        <f t="shared" si="43"/>
        <v>0</v>
      </c>
      <c r="Q94" s="6">
        <f t="shared" si="44"/>
        <v>0</v>
      </c>
      <c r="R94" s="7">
        <f t="shared" si="45"/>
        <v>0</v>
      </c>
      <c r="S94" s="2">
        <f t="shared" si="29"/>
        <v>0</v>
      </c>
      <c r="T94" s="80">
        <f t="shared" si="30"/>
        <v>0</v>
      </c>
      <c r="U94" s="79">
        <f t="shared" si="31"/>
        <v>0</v>
      </c>
      <c r="V94" s="80">
        <f t="shared" si="32"/>
        <v>0</v>
      </c>
      <c r="W94" s="80">
        <f t="shared" si="33"/>
        <v>0</v>
      </c>
      <c r="X94">
        <f t="shared" si="46"/>
        <v>0</v>
      </c>
      <c r="Y94" s="35">
        <f t="shared" si="34"/>
        <v>0</v>
      </c>
      <c r="Z94" s="35">
        <f t="shared" si="35"/>
        <v>0</v>
      </c>
      <c r="AA94" s="42">
        <f t="shared" si="47"/>
        <v>0</v>
      </c>
      <c r="AB94" s="42">
        <f t="shared" si="36"/>
        <v>0</v>
      </c>
    </row>
    <row r="95" spans="2:28" x14ac:dyDescent="0.25">
      <c r="B95">
        <v>93</v>
      </c>
      <c r="C95" s="35">
        <f t="shared" si="37"/>
        <v>0</v>
      </c>
      <c r="D95" s="46">
        <f>IF(AB94&gt;0,ROUND(PMT(EvalSheet!$F$92/12,EvalSheet!$F$96*12,-C95),5),0)</f>
        <v>0</v>
      </c>
      <c r="E95" s="6">
        <f t="shared" si="38"/>
        <v>0</v>
      </c>
      <c r="F95" s="2">
        <f t="shared" si="24"/>
        <v>0</v>
      </c>
      <c r="G95" s="80">
        <f t="shared" si="25"/>
        <v>0</v>
      </c>
      <c r="H95" s="79">
        <f t="shared" si="26"/>
        <v>0</v>
      </c>
      <c r="I95" s="80">
        <f t="shared" si="27"/>
        <v>0</v>
      </c>
      <c r="J95" s="80">
        <f t="shared" si="28"/>
        <v>0</v>
      </c>
      <c r="K95" s="6">
        <f t="shared" si="39"/>
        <v>0</v>
      </c>
      <c r="L95" s="7">
        <v>0</v>
      </c>
      <c r="M95" s="7">
        <f t="shared" si="40"/>
        <v>0</v>
      </c>
      <c r="N95" s="7">
        <f t="shared" si="41"/>
        <v>0</v>
      </c>
      <c r="O95" s="7">
        <f t="shared" si="42"/>
        <v>0</v>
      </c>
      <c r="P95" s="7">
        <f t="shared" si="43"/>
        <v>0</v>
      </c>
      <c r="Q95" s="6">
        <f t="shared" si="44"/>
        <v>0</v>
      </c>
      <c r="R95" s="7">
        <f t="shared" si="45"/>
        <v>0</v>
      </c>
      <c r="S95" s="2">
        <f t="shared" si="29"/>
        <v>0</v>
      </c>
      <c r="T95" s="80">
        <f t="shared" si="30"/>
        <v>0</v>
      </c>
      <c r="U95" s="79">
        <f t="shared" si="31"/>
        <v>0</v>
      </c>
      <c r="V95" s="80">
        <f t="shared" si="32"/>
        <v>0</v>
      </c>
      <c r="W95" s="80">
        <f t="shared" si="33"/>
        <v>0</v>
      </c>
      <c r="X95">
        <f t="shared" si="46"/>
        <v>0</v>
      </c>
      <c r="Y95" s="35">
        <f t="shared" si="34"/>
        <v>0</v>
      </c>
      <c r="Z95" s="35">
        <f t="shared" si="35"/>
        <v>0</v>
      </c>
      <c r="AA95" s="42">
        <f t="shared" si="47"/>
        <v>0</v>
      </c>
      <c r="AB95" s="42">
        <f t="shared" si="36"/>
        <v>0</v>
      </c>
    </row>
    <row r="96" spans="2:28" x14ac:dyDescent="0.25">
      <c r="B96">
        <v>94</v>
      </c>
      <c r="C96" s="35">
        <f t="shared" si="37"/>
        <v>0</v>
      </c>
      <c r="D96" s="46">
        <f>IF(AB95&gt;0,ROUND(PMT(EvalSheet!$F$92/12,EvalSheet!$F$96*12,-C96),5),0)</f>
        <v>0</v>
      </c>
      <c r="E96" s="6">
        <f t="shared" si="38"/>
        <v>0</v>
      </c>
      <c r="F96" s="2">
        <f t="shared" si="24"/>
        <v>0</v>
      </c>
      <c r="G96" s="80">
        <f t="shared" si="25"/>
        <v>0</v>
      </c>
      <c r="H96" s="79">
        <f t="shared" si="26"/>
        <v>0</v>
      </c>
      <c r="I96" s="80">
        <f t="shared" si="27"/>
        <v>0</v>
      </c>
      <c r="J96" s="80">
        <f t="shared" si="28"/>
        <v>0</v>
      </c>
      <c r="K96" s="6">
        <f t="shared" si="39"/>
        <v>0</v>
      </c>
      <c r="L96" s="7">
        <v>0</v>
      </c>
      <c r="M96" s="7">
        <f t="shared" si="40"/>
        <v>0</v>
      </c>
      <c r="N96" s="7">
        <f t="shared" si="41"/>
        <v>0</v>
      </c>
      <c r="O96" s="7">
        <f t="shared" si="42"/>
        <v>0</v>
      </c>
      <c r="P96" s="7">
        <f t="shared" si="43"/>
        <v>0</v>
      </c>
      <c r="Q96" s="6">
        <f t="shared" si="44"/>
        <v>0</v>
      </c>
      <c r="R96" s="7">
        <f t="shared" si="45"/>
        <v>0</v>
      </c>
      <c r="S96" s="2">
        <f t="shared" si="29"/>
        <v>0</v>
      </c>
      <c r="T96" s="80">
        <f t="shared" si="30"/>
        <v>0</v>
      </c>
      <c r="U96" s="79">
        <f t="shared" si="31"/>
        <v>0</v>
      </c>
      <c r="V96" s="80">
        <f t="shared" si="32"/>
        <v>0</v>
      </c>
      <c r="W96" s="80">
        <f t="shared" si="33"/>
        <v>0</v>
      </c>
      <c r="X96">
        <f t="shared" si="46"/>
        <v>0</v>
      </c>
      <c r="Y96" s="35">
        <f t="shared" si="34"/>
        <v>0</v>
      </c>
      <c r="Z96" s="35">
        <f t="shared" si="35"/>
        <v>0</v>
      </c>
      <c r="AA96" s="42">
        <f t="shared" si="47"/>
        <v>0</v>
      </c>
      <c r="AB96" s="42">
        <f t="shared" si="36"/>
        <v>0</v>
      </c>
    </row>
    <row r="97" spans="2:28" x14ac:dyDescent="0.25">
      <c r="B97">
        <v>95</v>
      </c>
      <c r="C97" s="35">
        <f t="shared" si="37"/>
        <v>0</v>
      </c>
      <c r="D97" s="46">
        <f>IF(AB96&gt;0,ROUND(PMT(EvalSheet!$F$92/12,EvalSheet!$F$96*12,-C97),5),0)</f>
        <v>0</v>
      </c>
      <c r="E97" s="6">
        <f t="shared" si="38"/>
        <v>0</v>
      </c>
      <c r="F97" s="2">
        <f t="shared" si="24"/>
        <v>0</v>
      </c>
      <c r="G97" s="80">
        <f t="shared" si="25"/>
        <v>0</v>
      </c>
      <c r="H97" s="79">
        <f t="shared" si="26"/>
        <v>0</v>
      </c>
      <c r="I97" s="80">
        <f t="shared" si="27"/>
        <v>0</v>
      </c>
      <c r="J97" s="80">
        <f t="shared" si="28"/>
        <v>0</v>
      </c>
      <c r="K97" s="6">
        <f t="shared" si="39"/>
        <v>0</v>
      </c>
      <c r="L97" s="7">
        <v>0</v>
      </c>
      <c r="M97" s="7">
        <f t="shared" si="40"/>
        <v>0</v>
      </c>
      <c r="N97" s="7">
        <f t="shared" si="41"/>
        <v>0</v>
      </c>
      <c r="O97" s="7">
        <f t="shared" si="42"/>
        <v>0</v>
      </c>
      <c r="P97" s="7">
        <f t="shared" si="43"/>
        <v>0</v>
      </c>
      <c r="Q97" s="6">
        <f t="shared" si="44"/>
        <v>0</v>
      </c>
      <c r="R97" s="7">
        <f t="shared" si="45"/>
        <v>0</v>
      </c>
      <c r="S97" s="2">
        <f t="shared" si="29"/>
        <v>0</v>
      </c>
      <c r="T97" s="80">
        <f t="shared" si="30"/>
        <v>0</v>
      </c>
      <c r="U97" s="79">
        <f t="shared" si="31"/>
        <v>0</v>
      </c>
      <c r="V97" s="80">
        <f t="shared" si="32"/>
        <v>0</v>
      </c>
      <c r="W97" s="80">
        <f t="shared" si="33"/>
        <v>0</v>
      </c>
      <c r="X97">
        <f t="shared" si="46"/>
        <v>0</v>
      </c>
      <c r="Y97" s="35">
        <f t="shared" si="34"/>
        <v>0</v>
      </c>
      <c r="Z97" s="35">
        <f t="shared" si="35"/>
        <v>0</v>
      </c>
      <c r="AA97" s="42">
        <f t="shared" si="47"/>
        <v>0</v>
      </c>
      <c r="AB97" s="42">
        <f t="shared" si="36"/>
        <v>0</v>
      </c>
    </row>
    <row r="98" spans="2:28" x14ac:dyDescent="0.25">
      <c r="B98">
        <v>96</v>
      </c>
      <c r="C98" s="35">
        <f t="shared" si="37"/>
        <v>0</v>
      </c>
      <c r="D98" s="46">
        <f>IF(AB97&gt;0,ROUND(PMT(EvalSheet!$F$92/12,EvalSheet!$F$96*12,-C98),5),0)</f>
        <v>0</v>
      </c>
      <c r="E98" s="6">
        <f t="shared" si="38"/>
        <v>0</v>
      </c>
      <c r="F98" s="2">
        <f t="shared" si="24"/>
        <v>0</v>
      </c>
      <c r="G98" s="80">
        <f t="shared" si="25"/>
        <v>0</v>
      </c>
      <c r="H98" s="79">
        <f t="shared" si="26"/>
        <v>0</v>
      </c>
      <c r="I98" s="80">
        <f t="shared" si="27"/>
        <v>0</v>
      </c>
      <c r="J98" s="80">
        <f t="shared" si="28"/>
        <v>0</v>
      </c>
      <c r="K98" s="6">
        <f t="shared" si="39"/>
        <v>0</v>
      </c>
      <c r="L98" s="7">
        <v>0</v>
      </c>
      <c r="M98" s="7">
        <f t="shared" si="40"/>
        <v>0</v>
      </c>
      <c r="N98" s="7">
        <f t="shared" si="41"/>
        <v>0</v>
      </c>
      <c r="O98" s="7">
        <f t="shared" si="42"/>
        <v>0</v>
      </c>
      <c r="P98" s="7">
        <f t="shared" si="43"/>
        <v>0</v>
      </c>
      <c r="Q98" s="6">
        <f t="shared" si="44"/>
        <v>0</v>
      </c>
      <c r="R98" s="7">
        <f t="shared" si="45"/>
        <v>0</v>
      </c>
      <c r="S98" s="2">
        <f t="shared" si="29"/>
        <v>0</v>
      </c>
      <c r="T98" s="80">
        <f t="shared" si="30"/>
        <v>0</v>
      </c>
      <c r="U98" s="79">
        <f t="shared" si="31"/>
        <v>0</v>
      </c>
      <c r="V98" s="80">
        <f t="shared" si="32"/>
        <v>0</v>
      </c>
      <c r="W98" s="80">
        <f t="shared" si="33"/>
        <v>0</v>
      </c>
      <c r="X98">
        <f t="shared" si="46"/>
        <v>0</v>
      </c>
      <c r="Y98" s="35">
        <f t="shared" si="34"/>
        <v>0</v>
      </c>
      <c r="Z98" s="35">
        <f t="shared" si="35"/>
        <v>0</v>
      </c>
      <c r="AA98" s="42">
        <f t="shared" si="47"/>
        <v>0</v>
      </c>
      <c r="AB98" s="42">
        <f t="shared" si="36"/>
        <v>0</v>
      </c>
    </row>
    <row r="99" spans="2:28" x14ac:dyDescent="0.25">
      <c r="B99">
        <v>97</v>
      </c>
      <c r="C99" s="35">
        <f t="shared" si="37"/>
        <v>0</v>
      </c>
      <c r="D99" s="46">
        <f>IF(AB98&gt;0,ROUND(PMT(EvalSheet!$F$92/12,EvalSheet!$F$96*12,-C99),5),0)</f>
        <v>0</v>
      </c>
      <c r="E99" s="6">
        <f t="shared" si="38"/>
        <v>0</v>
      </c>
      <c r="F99" s="2">
        <f t="shared" si="24"/>
        <v>0</v>
      </c>
      <c r="G99" s="80">
        <f t="shared" si="25"/>
        <v>0</v>
      </c>
      <c r="H99" s="79">
        <f t="shared" si="26"/>
        <v>0</v>
      </c>
      <c r="I99" s="80">
        <f t="shared" si="27"/>
        <v>0</v>
      </c>
      <c r="J99" s="80">
        <f t="shared" si="28"/>
        <v>0</v>
      </c>
      <c r="K99" s="6">
        <f t="shared" si="39"/>
        <v>0</v>
      </c>
      <c r="L99" s="7">
        <v>0</v>
      </c>
      <c r="M99" s="7">
        <f t="shared" si="40"/>
        <v>0</v>
      </c>
      <c r="N99" s="7">
        <f t="shared" si="41"/>
        <v>0</v>
      </c>
      <c r="O99" s="7">
        <f t="shared" si="42"/>
        <v>0</v>
      </c>
      <c r="P99" s="7">
        <f t="shared" si="43"/>
        <v>0</v>
      </c>
      <c r="Q99" s="6">
        <f t="shared" si="44"/>
        <v>0</v>
      </c>
      <c r="R99" s="7">
        <f t="shared" si="45"/>
        <v>0</v>
      </c>
      <c r="S99" s="2">
        <f t="shared" si="29"/>
        <v>0</v>
      </c>
      <c r="T99" s="80">
        <f t="shared" si="30"/>
        <v>0</v>
      </c>
      <c r="U99" s="79">
        <f t="shared" si="31"/>
        <v>0</v>
      </c>
      <c r="V99" s="80">
        <f t="shared" si="32"/>
        <v>0</v>
      </c>
      <c r="W99" s="80">
        <f t="shared" si="33"/>
        <v>0</v>
      </c>
      <c r="X99">
        <f t="shared" si="46"/>
        <v>0</v>
      </c>
      <c r="Y99" s="35">
        <f t="shared" si="34"/>
        <v>0</v>
      </c>
      <c r="Z99" s="35">
        <f t="shared" si="35"/>
        <v>0</v>
      </c>
      <c r="AA99" s="42">
        <f t="shared" si="47"/>
        <v>0</v>
      </c>
      <c r="AB99" s="42">
        <f t="shared" si="36"/>
        <v>0</v>
      </c>
    </row>
    <row r="100" spans="2:28" x14ac:dyDescent="0.25">
      <c r="B100">
        <v>98</v>
      </c>
      <c r="C100" s="35">
        <f t="shared" si="37"/>
        <v>0</v>
      </c>
      <c r="D100" s="46">
        <f>IF(AB99&gt;0,ROUND(PMT(EvalSheet!$F$92/12,EvalSheet!$F$96*12,-C100),5),0)</f>
        <v>0</v>
      </c>
      <c r="E100" s="6">
        <f t="shared" si="38"/>
        <v>0</v>
      </c>
      <c r="F100" s="2">
        <f t="shared" si="24"/>
        <v>0</v>
      </c>
      <c r="G100" s="80">
        <f t="shared" si="25"/>
        <v>0</v>
      </c>
      <c r="H100" s="79">
        <f t="shared" si="26"/>
        <v>0</v>
      </c>
      <c r="I100" s="80">
        <f t="shared" si="27"/>
        <v>0</v>
      </c>
      <c r="J100" s="80">
        <f t="shared" si="28"/>
        <v>0</v>
      </c>
      <c r="K100" s="6">
        <f t="shared" si="39"/>
        <v>0</v>
      </c>
      <c r="L100" s="7">
        <v>0</v>
      </c>
      <c r="M100" s="7">
        <f t="shared" si="40"/>
        <v>0</v>
      </c>
      <c r="N100" s="7">
        <f t="shared" si="41"/>
        <v>0</v>
      </c>
      <c r="O100" s="7">
        <f t="shared" si="42"/>
        <v>0</v>
      </c>
      <c r="P100" s="7">
        <f t="shared" si="43"/>
        <v>0</v>
      </c>
      <c r="Q100" s="6">
        <f t="shared" si="44"/>
        <v>0</v>
      </c>
      <c r="R100" s="7">
        <f t="shared" si="45"/>
        <v>0</v>
      </c>
      <c r="S100" s="2">
        <f t="shared" si="29"/>
        <v>0</v>
      </c>
      <c r="T100" s="80">
        <f t="shared" si="30"/>
        <v>0</v>
      </c>
      <c r="U100" s="79">
        <f t="shared" si="31"/>
        <v>0</v>
      </c>
      <c r="V100" s="80">
        <f t="shared" si="32"/>
        <v>0</v>
      </c>
      <c r="W100" s="80">
        <f t="shared" si="33"/>
        <v>0</v>
      </c>
      <c r="X100">
        <f t="shared" si="46"/>
        <v>0</v>
      </c>
      <c r="Y100" s="35">
        <f t="shared" si="34"/>
        <v>0</v>
      </c>
      <c r="Z100" s="35">
        <f t="shared" si="35"/>
        <v>0</v>
      </c>
      <c r="AA100" s="42">
        <f t="shared" si="47"/>
        <v>0</v>
      </c>
      <c r="AB100" s="42">
        <f t="shared" si="36"/>
        <v>0</v>
      </c>
    </row>
    <row r="101" spans="2:28" x14ac:dyDescent="0.25">
      <c r="B101">
        <v>99</v>
      </c>
      <c r="C101" s="35">
        <f t="shared" si="37"/>
        <v>0</v>
      </c>
      <c r="D101" s="46">
        <f>IF(AB100&gt;0,ROUND(PMT(EvalSheet!$F$92/12,EvalSheet!$F$96*12,-C101),5),0)</f>
        <v>0</v>
      </c>
      <c r="E101" s="6">
        <f t="shared" si="38"/>
        <v>0</v>
      </c>
      <c r="F101" s="2">
        <f t="shared" si="24"/>
        <v>0</v>
      </c>
      <c r="G101" s="80">
        <f t="shared" si="25"/>
        <v>0</v>
      </c>
      <c r="H101" s="79">
        <f t="shared" si="26"/>
        <v>0</v>
      </c>
      <c r="I101" s="80">
        <f t="shared" si="27"/>
        <v>0</v>
      </c>
      <c r="J101" s="80">
        <f t="shared" si="28"/>
        <v>0</v>
      </c>
      <c r="K101" s="6">
        <f t="shared" si="39"/>
        <v>0</v>
      </c>
      <c r="L101" s="7">
        <v>0</v>
      </c>
      <c r="M101" s="7">
        <f t="shared" si="40"/>
        <v>0</v>
      </c>
      <c r="N101" s="7">
        <f t="shared" si="41"/>
        <v>0</v>
      </c>
      <c r="O101" s="7">
        <f t="shared" si="42"/>
        <v>0</v>
      </c>
      <c r="P101" s="7">
        <f t="shared" si="43"/>
        <v>0</v>
      </c>
      <c r="Q101" s="6">
        <f t="shared" si="44"/>
        <v>0</v>
      </c>
      <c r="R101" s="7">
        <f t="shared" si="45"/>
        <v>0</v>
      </c>
      <c r="S101" s="2">
        <f t="shared" si="29"/>
        <v>0</v>
      </c>
      <c r="T101" s="80">
        <f t="shared" si="30"/>
        <v>0</v>
      </c>
      <c r="U101" s="79">
        <f t="shared" si="31"/>
        <v>0</v>
      </c>
      <c r="V101" s="80">
        <f t="shared" si="32"/>
        <v>0</v>
      </c>
      <c r="W101" s="80">
        <f t="shared" si="33"/>
        <v>0</v>
      </c>
      <c r="X101">
        <f t="shared" si="46"/>
        <v>0</v>
      </c>
      <c r="Y101" s="35">
        <f t="shared" si="34"/>
        <v>0</v>
      </c>
      <c r="Z101" s="35">
        <f t="shared" si="35"/>
        <v>0</v>
      </c>
      <c r="AA101" s="42">
        <f t="shared" si="47"/>
        <v>0</v>
      </c>
      <c r="AB101" s="42">
        <f t="shared" si="36"/>
        <v>0</v>
      </c>
    </row>
    <row r="102" spans="2:28" x14ac:dyDescent="0.25">
      <c r="B102">
        <v>100</v>
      </c>
      <c r="C102" s="35">
        <f t="shared" si="37"/>
        <v>0</v>
      </c>
      <c r="D102" s="46">
        <f>IF(AB101&gt;0,ROUND(PMT(EvalSheet!$F$92/12,EvalSheet!$F$96*12,-C102),5),0)</f>
        <v>0</v>
      </c>
      <c r="E102" s="6">
        <f t="shared" si="38"/>
        <v>0</v>
      </c>
      <c r="F102" s="2">
        <f t="shared" si="24"/>
        <v>0</v>
      </c>
      <c r="G102" s="80">
        <f t="shared" si="25"/>
        <v>0</v>
      </c>
      <c r="H102" s="79">
        <f t="shared" si="26"/>
        <v>0</v>
      </c>
      <c r="I102" s="80">
        <f t="shared" si="27"/>
        <v>0</v>
      </c>
      <c r="J102" s="80">
        <f t="shared" si="28"/>
        <v>0</v>
      </c>
      <c r="K102" s="6">
        <f t="shared" si="39"/>
        <v>0</v>
      </c>
      <c r="L102" s="7">
        <v>0</v>
      </c>
      <c r="M102" s="7">
        <f t="shared" si="40"/>
        <v>0</v>
      </c>
      <c r="N102" s="7">
        <f t="shared" si="41"/>
        <v>0</v>
      </c>
      <c r="O102" s="7">
        <f t="shared" si="42"/>
        <v>0</v>
      </c>
      <c r="P102" s="7">
        <f t="shared" si="43"/>
        <v>0</v>
      </c>
      <c r="Q102" s="6">
        <f t="shared" si="44"/>
        <v>0</v>
      </c>
      <c r="R102" s="7">
        <f t="shared" si="45"/>
        <v>0</v>
      </c>
      <c r="S102" s="2">
        <f t="shared" si="29"/>
        <v>0</v>
      </c>
      <c r="T102" s="80">
        <f t="shared" si="30"/>
        <v>0</v>
      </c>
      <c r="U102" s="79">
        <f t="shared" si="31"/>
        <v>0</v>
      </c>
      <c r="V102" s="80">
        <f t="shared" si="32"/>
        <v>0</v>
      </c>
      <c r="W102" s="80">
        <f t="shared" si="33"/>
        <v>0</v>
      </c>
      <c r="X102">
        <f t="shared" si="46"/>
        <v>0</v>
      </c>
      <c r="Y102" s="35">
        <f t="shared" si="34"/>
        <v>0</v>
      </c>
      <c r="Z102" s="35">
        <f t="shared" si="35"/>
        <v>0</v>
      </c>
      <c r="AA102" s="42">
        <f t="shared" si="47"/>
        <v>0</v>
      </c>
      <c r="AB102" s="42">
        <f t="shared" si="36"/>
        <v>0</v>
      </c>
    </row>
    <row r="103" spans="2:28" x14ac:dyDescent="0.25">
      <c r="B103">
        <v>101</v>
      </c>
      <c r="C103" s="35">
        <f t="shared" si="37"/>
        <v>0</v>
      </c>
      <c r="D103" s="46">
        <f>IF(AB102&gt;0,ROUND(PMT(EvalSheet!$F$92/12,EvalSheet!$F$96*12,-C103),5),0)</f>
        <v>0</v>
      </c>
      <c r="E103" s="6">
        <f t="shared" si="38"/>
        <v>0</v>
      </c>
      <c r="F103" s="2">
        <f t="shared" si="24"/>
        <v>0</v>
      </c>
      <c r="G103" s="80">
        <f t="shared" si="25"/>
        <v>0</v>
      </c>
      <c r="H103" s="79">
        <f t="shared" si="26"/>
        <v>0</v>
      </c>
      <c r="I103" s="80">
        <f t="shared" si="27"/>
        <v>0</v>
      </c>
      <c r="J103" s="80">
        <f t="shared" si="28"/>
        <v>0</v>
      </c>
      <c r="K103" s="6">
        <f t="shared" si="39"/>
        <v>0</v>
      </c>
      <c r="L103" s="7">
        <v>0</v>
      </c>
      <c r="M103" s="7">
        <f t="shared" si="40"/>
        <v>0</v>
      </c>
      <c r="N103" s="7">
        <f t="shared" si="41"/>
        <v>0</v>
      </c>
      <c r="O103" s="7">
        <f t="shared" si="42"/>
        <v>0</v>
      </c>
      <c r="P103" s="7">
        <f t="shared" si="43"/>
        <v>0</v>
      </c>
      <c r="Q103" s="6">
        <f t="shared" si="44"/>
        <v>0</v>
      </c>
      <c r="R103" s="7">
        <f t="shared" si="45"/>
        <v>0</v>
      </c>
      <c r="S103" s="2">
        <f t="shared" si="29"/>
        <v>0</v>
      </c>
      <c r="T103" s="80">
        <f t="shared" si="30"/>
        <v>0</v>
      </c>
      <c r="U103" s="79">
        <f t="shared" si="31"/>
        <v>0</v>
      </c>
      <c r="V103" s="80">
        <f t="shared" si="32"/>
        <v>0</v>
      </c>
      <c r="W103" s="80">
        <f t="shared" si="33"/>
        <v>0</v>
      </c>
      <c r="X103">
        <f t="shared" si="46"/>
        <v>0</v>
      </c>
      <c r="Y103" s="35">
        <f t="shared" si="34"/>
        <v>0</v>
      </c>
      <c r="Z103" s="35">
        <f t="shared" si="35"/>
        <v>0</v>
      </c>
      <c r="AA103" s="42">
        <f t="shared" si="47"/>
        <v>0</v>
      </c>
      <c r="AB103" s="42">
        <f t="shared" si="36"/>
        <v>0</v>
      </c>
    </row>
    <row r="104" spans="2:28" x14ac:dyDescent="0.25">
      <c r="B104">
        <v>102</v>
      </c>
      <c r="C104" s="35">
        <f t="shared" si="37"/>
        <v>0</v>
      </c>
      <c r="D104" s="46">
        <f>IF(AB103&gt;0,ROUND(PMT(EvalSheet!$F$92/12,EvalSheet!$F$96*12,-C104),5),0)</f>
        <v>0</v>
      </c>
      <c r="E104" s="6">
        <f t="shared" si="38"/>
        <v>0</v>
      </c>
      <c r="F104" s="2">
        <f t="shared" si="24"/>
        <v>0</v>
      </c>
      <c r="G104" s="80">
        <f t="shared" si="25"/>
        <v>0</v>
      </c>
      <c r="H104" s="79">
        <f t="shared" si="26"/>
        <v>0</v>
      </c>
      <c r="I104" s="80">
        <f t="shared" si="27"/>
        <v>0</v>
      </c>
      <c r="J104" s="80">
        <f t="shared" si="28"/>
        <v>0</v>
      </c>
      <c r="K104" s="6">
        <f t="shared" si="39"/>
        <v>0</v>
      </c>
      <c r="L104" s="7">
        <v>0</v>
      </c>
      <c r="M104" s="7">
        <f t="shared" si="40"/>
        <v>0</v>
      </c>
      <c r="N104" s="7">
        <f t="shared" si="41"/>
        <v>0</v>
      </c>
      <c r="O104" s="7">
        <f t="shared" si="42"/>
        <v>0</v>
      </c>
      <c r="P104" s="7">
        <f t="shared" si="43"/>
        <v>0</v>
      </c>
      <c r="Q104" s="6">
        <f t="shared" si="44"/>
        <v>0</v>
      </c>
      <c r="R104" s="7">
        <f t="shared" si="45"/>
        <v>0</v>
      </c>
      <c r="S104" s="2">
        <f t="shared" si="29"/>
        <v>0</v>
      </c>
      <c r="T104" s="80">
        <f t="shared" si="30"/>
        <v>0</v>
      </c>
      <c r="U104" s="79">
        <f t="shared" si="31"/>
        <v>0</v>
      </c>
      <c r="V104" s="80">
        <f t="shared" si="32"/>
        <v>0</v>
      </c>
      <c r="W104" s="80">
        <f t="shared" si="33"/>
        <v>0</v>
      </c>
      <c r="X104">
        <f t="shared" si="46"/>
        <v>0</v>
      </c>
      <c r="Y104" s="35">
        <f t="shared" si="34"/>
        <v>0</v>
      </c>
      <c r="Z104" s="35">
        <f t="shared" si="35"/>
        <v>0</v>
      </c>
      <c r="AA104" s="42">
        <f t="shared" si="47"/>
        <v>0</v>
      </c>
      <c r="AB104" s="42">
        <f t="shared" si="36"/>
        <v>0</v>
      </c>
    </row>
    <row r="105" spans="2:28" x14ac:dyDescent="0.25">
      <c r="B105">
        <v>103</v>
      </c>
      <c r="C105" s="35">
        <f t="shared" si="37"/>
        <v>0</v>
      </c>
      <c r="D105" s="46">
        <f>IF(AB104&gt;0,ROUND(PMT(EvalSheet!$F$92/12,EvalSheet!$F$96*12,-C105),5),0)</f>
        <v>0</v>
      </c>
      <c r="E105" s="6">
        <f t="shared" si="38"/>
        <v>0</v>
      </c>
      <c r="F105" s="2">
        <f t="shared" si="24"/>
        <v>0</v>
      </c>
      <c r="G105" s="80">
        <f t="shared" si="25"/>
        <v>0</v>
      </c>
      <c r="H105" s="79">
        <f t="shared" si="26"/>
        <v>0</v>
      </c>
      <c r="I105" s="80">
        <f t="shared" si="27"/>
        <v>0</v>
      </c>
      <c r="J105" s="80">
        <f t="shared" si="28"/>
        <v>0</v>
      </c>
      <c r="K105" s="6">
        <f t="shared" si="39"/>
        <v>0</v>
      </c>
      <c r="L105" s="7">
        <v>0</v>
      </c>
      <c r="M105" s="7">
        <f t="shared" si="40"/>
        <v>0</v>
      </c>
      <c r="N105" s="7">
        <f t="shared" si="41"/>
        <v>0</v>
      </c>
      <c r="O105" s="7">
        <f t="shared" si="42"/>
        <v>0</v>
      </c>
      <c r="P105" s="7">
        <f t="shared" si="43"/>
        <v>0</v>
      </c>
      <c r="Q105" s="6">
        <f t="shared" si="44"/>
        <v>0</v>
      </c>
      <c r="R105" s="7">
        <f t="shared" si="45"/>
        <v>0</v>
      </c>
      <c r="S105" s="2">
        <f t="shared" si="29"/>
        <v>0</v>
      </c>
      <c r="T105" s="80">
        <f t="shared" si="30"/>
        <v>0</v>
      </c>
      <c r="U105" s="79">
        <f t="shared" si="31"/>
        <v>0</v>
      </c>
      <c r="V105" s="80">
        <f t="shared" si="32"/>
        <v>0</v>
      </c>
      <c r="W105" s="80">
        <f t="shared" si="33"/>
        <v>0</v>
      </c>
      <c r="X105">
        <f t="shared" si="46"/>
        <v>0</v>
      </c>
      <c r="Y105" s="35">
        <f t="shared" si="34"/>
        <v>0</v>
      </c>
      <c r="Z105" s="35">
        <f t="shared" si="35"/>
        <v>0</v>
      </c>
      <c r="AA105" s="42">
        <f t="shared" si="47"/>
        <v>0</v>
      </c>
      <c r="AB105" s="42">
        <f t="shared" si="36"/>
        <v>0</v>
      </c>
    </row>
    <row r="106" spans="2:28" x14ac:dyDescent="0.25">
      <c r="B106">
        <v>104</v>
      </c>
      <c r="C106" s="35">
        <f t="shared" si="37"/>
        <v>0</v>
      </c>
      <c r="D106" s="46">
        <f>IF(AB105&gt;0,ROUND(PMT(EvalSheet!$F$92/12,EvalSheet!$F$96*12,-C106),5),0)</f>
        <v>0</v>
      </c>
      <c r="E106" s="6">
        <f t="shared" si="38"/>
        <v>0</v>
      </c>
      <c r="F106" s="2">
        <f t="shared" si="24"/>
        <v>0</v>
      </c>
      <c r="G106" s="80">
        <f t="shared" si="25"/>
        <v>0</v>
      </c>
      <c r="H106" s="79">
        <f t="shared" si="26"/>
        <v>0</v>
      </c>
      <c r="I106" s="80">
        <f t="shared" si="27"/>
        <v>0</v>
      </c>
      <c r="J106" s="80">
        <f t="shared" si="28"/>
        <v>0</v>
      </c>
      <c r="K106" s="6">
        <f t="shared" si="39"/>
        <v>0</v>
      </c>
      <c r="L106" s="7">
        <v>0</v>
      </c>
      <c r="M106" s="7">
        <f t="shared" si="40"/>
        <v>0</v>
      </c>
      <c r="N106" s="7">
        <f t="shared" si="41"/>
        <v>0</v>
      </c>
      <c r="O106" s="7">
        <f t="shared" si="42"/>
        <v>0</v>
      </c>
      <c r="P106" s="7">
        <f t="shared" si="43"/>
        <v>0</v>
      </c>
      <c r="Q106" s="6">
        <f t="shared" si="44"/>
        <v>0</v>
      </c>
      <c r="R106" s="7">
        <f t="shared" si="45"/>
        <v>0</v>
      </c>
      <c r="S106" s="2">
        <f t="shared" si="29"/>
        <v>0</v>
      </c>
      <c r="T106" s="80">
        <f t="shared" si="30"/>
        <v>0</v>
      </c>
      <c r="U106" s="79">
        <f t="shared" si="31"/>
        <v>0</v>
      </c>
      <c r="V106" s="80">
        <f t="shared" si="32"/>
        <v>0</v>
      </c>
      <c r="W106" s="80">
        <f t="shared" si="33"/>
        <v>0</v>
      </c>
      <c r="X106">
        <f t="shared" si="46"/>
        <v>0</v>
      </c>
      <c r="Y106" s="35">
        <f t="shared" si="34"/>
        <v>0</v>
      </c>
      <c r="Z106" s="35">
        <f t="shared" si="35"/>
        <v>0</v>
      </c>
      <c r="AA106" s="42">
        <f t="shared" si="47"/>
        <v>0</v>
      </c>
      <c r="AB106" s="42">
        <f t="shared" si="36"/>
        <v>0</v>
      </c>
    </row>
    <row r="107" spans="2:28" x14ac:dyDescent="0.25">
      <c r="B107">
        <v>105</v>
      </c>
      <c r="C107" s="35">
        <f t="shared" si="37"/>
        <v>0</v>
      </c>
      <c r="D107" s="46">
        <f>IF(AB106&gt;0,ROUND(PMT(EvalSheet!$F$92/12,EvalSheet!$F$96*12,-C107),5),0)</f>
        <v>0</v>
      </c>
      <c r="E107" s="6">
        <f t="shared" si="38"/>
        <v>0</v>
      </c>
      <c r="F107" s="2">
        <f t="shared" si="24"/>
        <v>0</v>
      </c>
      <c r="G107" s="80">
        <f t="shared" si="25"/>
        <v>0</v>
      </c>
      <c r="H107" s="79">
        <f t="shared" si="26"/>
        <v>0</v>
      </c>
      <c r="I107" s="80">
        <f t="shared" si="27"/>
        <v>0</v>
      </c>
      <c r="J107" s="80">
        <f t="shared" si="28"/>
        <v>0</v>
      </c>
      <c r="K107" s="6">
        <f t="shared" si="39"/>
        <v>0</v>
      </c>
      <c r="L107" s="7">
        <v>0</v>
      </c>
      <c r="M107" s="7">
        <f t="shared" si="40"/>
        <v>0</v>
      </c>
      <c r="N107" s="7">
        <f t="shared" si="41"/>
        <v>0</v>
      </c>
      <c r="O107" s="7">
        <f t="shared" si="42"/>
        <v>0</v>
      </c>
      <c r="P107" s="7">
        <f t="shared" si="43"/>
        <v>0</v>
      </c>
      <c r="Q107" s="6">
        <f t="shared" si="44"/>
        <v>0</v>
      </c>
      <c r="R107" s="7">
        <f t="shared" si="45"/>
        <v>0</v>
      </c>
      <c r="S107" s="2">
        <f t="shared" si="29"/>
        <v>0</v>
      </c>
      <c r="T107" s="80">
        <f t="shared" si="30"/>
        <v>0</v>
      </c>
      <c r="U107" s="79">
        <f t="shared" si="31"/>
        <v>0</v>
      </c>
      <c r="V107" s="80">
        <f t="shared" si="32"/>
        <v>0</v>
      </c>
      <c r="W107" s="80">
        <f t="shared" si="33"/>
        <v>0</v>
      </c>
      <c r="X107">
        <f t="shared" si="46"/>
        <v>0</v>
      </c>
      <c r="Y107" s="35">
        <f t="shared" si="34"/>
        <v>0</v>
      </c>
      <c r="Z107" s="35">
        <f t="shared" si="35"/>
        <v>0</v>
      </c>
      <c r="AA107" s="42">
        <f t="shared" si="47"/>
        <v>0</v>
      </c>
      <c r="AB107" s="42">
        <f t="shared" si="36"/>
        <v>0</v>
      </c>
    </row>
    <row r="108" spans="2:28" x14ac:dyDescent="0.25">
      <c r="B108">
        <v>106</v>
      </c>
      <c r="C108" s="35">
        <f t="shared" si="37"/>
        <v>0</v>
      </c>
      <c r="D108" s="46">
        <f>IF(AB107&gt;0,ROUND(PMT(EvalSheet!$F$92/12,EvalSheet!$F$96*12,-C108),5),0)</f>
        <v>0</v>
      </c>
      <c r="E108" s="6">
        <f t="shared" si="38"/>
        <v>0</v>
      </c>
      <c r="F108" s="2">
        <f t="shared" si="24"/>
        <v>0</v>
      </c>
      <c r="G108" s="80">
        <f t="shared" si="25"/>
        <v>0</v>
      </c>
      <c r="H108" s="79">
        <f t="shared" si="26"/>
        <v>0</v>
      </c>
      <c r="I108" s="80">
        <f t="shared" si="27"/>
        <v>0</v>
      </c>
      <c r="J108" s="80">
        <f t="shared" si="28"/>
        <v>0</v>
      </c>
      <c r="K108" s="6">
        <f t="shared" si="39"/>
        <v>0</v>
      </c>
      <c r="L108" s="7">
        <v>0</v>
      </c>
      <c r="M108" s="7">
        <f t="shared" si="40"/>
        <v>0</v>
      </c>
      <c r="N108" s="7">
        <f t="shared" si="41"/>
        <v>0</v>
      </c>
      <c r="O108" s="7">
        <f t="shared" si="42"/>
        <v>0</v>
      </c>
      <c r="P108" s="7">
        <f t="shared" si="43"/>
        <v>0</v>
      </c>
      <c r="Q108" s="6">
        <f t="shared" si="44"/>
        <v>0</v>
      </c>
      <c r="R108" s="7">
        <f t="shared" si="45"/>
        <v>0</v>
      </c>
      <c r="S108" s="2">
        <f t="shared" si="29"/>
        <v>0</v>
      </c>
      <c r="T108" s="80">
        <f t="shared" si="30"/>
        <v>0</v>
      </c>
      <c r="U108" s="79">
        <f t="shared" si="31"/>
        <v>0</v>
      </c>
      <c r="V108" s="80">
        <f t="shared" si="32"/>
        <v>0</v>
      </c>
      <c r="W108" s="80">
        <f t="shared" si="33"/>
        <v>0</v>
      </c>
      <c r="X108">
        <f t="shared" si="46"/>
        <v>0</v>
      </c>
      <c r="Y108" s="35">
        <f t="shared" si="34"/>
        <v>0</v>
      </c>
      <c r="Z108" s="35">
        <f t="shared" si="35"/>
        <v>0</v>
      </c>
      <c r="AA108" s="42">
        <f t="shared" si="47"/>
        <v>0</v>
      </c>
      <c r="AB108" s="42">
        <f t="shared" si="36"/>
        <v>0</v>
      </c>
    </row>
    <row r="109" spans="2:28" x14ac:dyDescent="0.25">
      <c r="B109">
        <v>107</v>
      </c>
      <c r="C109" s="35">
        <f t="shared" si="37"/>
        <v>0</v>
      </c>
      <c r="D109" s="46">
        <f>IF(AB108&gt;0,ROUND(PMT(EvalSheet!$F$92/12,EvalSheet!$F$96*12,-C109),5),0)</f>
        <v>0</v>
      </c>
      <c r="E109" s="6">
        <f t="shared" si="38"/>
        <v>0</v>
      </c>
      <c r="F109" s="2">
        <f t="shared" si="24"/>
        <v>0</v>
      </c>
      <c r="G109" s="80">
        <f t="shared" si="25"/>
        <v>0</v>
      </c>
      <c r="H109" s="79">
        <f t="shared" si="26"/>
        <v>0</v>
      </c>
      <c r="I109" s="80">
        <f t="shared" si="27"/>
        <v>0</v>
      </c>
      <c r="J109" s="80">
        <f t="shared" si="28"/>
        <v>0</v>
      </c>
      <c r="K109" s="6">
        <f t="shared" si="39"/>
        <v>0</v>
      </c>
      <c r="L109" s="7">
        <v>0</v>
      </c>
      <c r="M109" s="7">
        <f t="shared" si="40"/>
        <v>0</v>
      </c>
      <c r="N109" s="7">
        <f t="shared" si="41"/>
        <v>0</v>
      </c>
      <c r="O109" s="7">
        <f t="shared" si="42"/>
        <v>0</v>
      </c>
      <c r="P109" s="7">
        <f t="shared" si="43"/>
        <v>0</v>
      </c>
      <c r="Q109" s="6">
        <f t="shared" si="44"/>
        <v>0</v>
      </c>
      <c r="R109" s="7">
        <f t="shared" si="45"/>
        <v>0</v>
      </c>
      <c r="S109" s="2">
        <f t="shared" si="29"/>
        <v>0</v>
      </c>
      <c r="T109" s="80">
        <f t="shared" si="30"/>
        <v>0</v>
      </c>
      <c r="U109" s="79">
        <f t="shared" si="31"/>
        <v>0</v>
      </c>
      <c r="V109" s="80">
        <f t="shared" si="32"/>
        <v>0</v>
      </c>
      <c r="W109" s="80">
        <f t="shared" si="33"/>
        <v>0</v>
      </c>
      <c r="X109">
        <f t="shared" si="46"/>
        <v>0</v>
      </c>
      <c r="Y109" s="35">
        <f t="shared" si="34"/>
        <v>0</v>
      </c>
      <c r="Z109" s="35">
        <f t="shared" si="35"/>
        <v>0</v>
      </c>
      <c r="AA109" s="42">
        <f t="shared" si="47"/>
        <v>0</v>
      </c>
      <c r="AB109" s="42">
        <f t="shared" si="36"/>
        <v>0</v>
      </c>
    </row>
    <row r="110" spans="2:28" x14ac:dyDescent="0.25">
      <c r="B110">
        <v>108</v>
      </c>
      <c r="C110" s="35">
        <f t="shared" si="37"/>
        <v>0</v>
      </c>
      <c r="D110" s="46">
        <f>IF(AB109&gt;0,ROUND(PMT(EvalSheet!$F$92/12,EvalSheet!$F$96*12,-C110),5),0)</f>
        <v>0</v>
      </c>
      <c r="E110" s="6">
        <f t="shared" si="38"/>
        <v>0</v>
      </c>
      <c r="F110" s="2">
        <f t="shared" si="24"/>
        <v>0</v>
      </c>
      <c r="G110" s="80">
        <f t="shared" si="25"/>
        <v>0</v>
      </c>
      <c r="H110" s="79">
        <f t="shared" si="26"/>
        <v>0</v>
      </c>
      <c r="I110" s="80">
        <f t="shared" si="27"/>
        <v>0</v>
      </c>
      <c r="J110" s="80">
        <f t="shared" si="28"/>
        <v>0</v>
      </c>
      <c r="K110" s="6">
        <f t="shared" si="39"/>
        <v>0</v>
      </c>
      <c r="L110" s="7">
        <v>0</v>
      </c>
      <c r="M110" s="7">
        <f t="shared" si="40"/>
        <v>0</v>
      </c>
      <c r="N110" s="7">
        <f t="shared" si="41"/>
        <v>0</v>
      </c>
      <c r="O110" s="7">
        <f t="shared" si="42"/>
        <v>0</v>
      </c>
      <c r="P110" s="7">
        <f t="shared" si="43"/>
        <v>0</v>
      </c>
      <c r="Q110" s="6">
        <f t="shared" si="44"/>
        <v>0</v>
      </c>
      <c r="R110" s="7">
        <f t="shared" si="45"/>
        <v>0</v>
      </c>
      <c r="S110" s="2">
        <f t="shared" si="29"/>
        <v>0</v>
      </c>
      <c r="T110" s="80">
        <f t="shared" si="30"/>
        <v>0</v>
      </c>
      <c r="U110" s="79">
        <f t="shared" si="31"/>
        <v>0</v>
      </c>
      <c r="V110" s="80">
        <f t="shared" si="32"/>
        <v>0</v>
      </c>
      <c r="W110" s="80">
        <f t="shared" si="33"/>
        <v>0</v>
      </c>
      <c r="X110">
        <f t="shared" si="46"/>
        <v>0</v>
      </c>
      <c r="Y110" s="35">
        <f t="shared" si="34"/>
        <v>0</v>
      </c>
      <c r="Z110" s="35">
        <f t="shared" si="35"/>
        <v>0</v>
      </c>
      <c r="AA110" s="42">
        <f t="shared" si="47"/>
        <v>0</v>
      </c>
      <c r="AB110" s="42">
        <f t="shared" si="36"/>
        <v>0</v>
      </c>
    </row>
    <row r="111" spans="2:28" x14ac:dyDescent="0.25">
      <c r="B111">
        <v>109</v>
      </c>
      <c r="C111" s="35">
        <f t="shared" si="37"/>
        <v>0</v>
      </c>
      <c r="D111" s="46">
        <f>IF(AB110&gt;0,ROUND(PMT(EvalSheet!$F$92/12,EvalSheet!$F$96*12,-C111),5),0)</f>
        <v>0</v>
      </c>
      <c r="E111" s="6">
        <f t="shared" si="38"/>
        <v>0</v>
      </c>
      <c r="F111" s="2">
        <f t="shared" si="24"/>
        <v>0</v>
      </c>
      <c r="G111" s="80">
        <f t="shared" si="25"/>
        <v>0</v>
      </c>
      <c r="H111" s="79">
        <f t="shared" si="26"/>
        <v>0</v>
      </c>
      <c r="I111" s="80">
        <f t="shared" si="27"/>
        <v>0</v>
      </c>
      <c r="J111" s="80">
        <f t="shared" si="28"/>
        <v>0</v>
      </c>
      <c r="K111" s="6">
        <f t="shared" si="39"/>
        <v>0</v>
      </c>
      <c r="L111" s="7">
        <v>0</v>
      </c>
      <c r="M111" s="7">
        <f t="shared" si="40"/>
        <v>0</v>
      </c>
      <c r="N111" s="7">
        <f t="shared" si="41"/>
        <v>0</v>
      </c>
      <c r="O111" s="7">
        <f t="shared" si="42"/>
        <v>0</v>
      </c>
      <c r="P111" s="7">
        <f t="shared" si="43"/>
        <v>0</v>
      </c>
      <c r="Q111" s="6">
        <f t="shared" si="44"/>
        <v>0</v>
      </c>
      <c r="R111" s="7">
        <f t="shared" si="45"/>
        <v>0</v>
      </c>
      <c r="S111" s="2">
        <f t="shared" si="29"/>
        <v>0</v>
      </c>
      <c r="T111" s="80">
        <f t="shared" si="30"/>
        <v>0</v>
      </c>
      <c r="U111" s="79">
        <f t="shared" si="31"/>
        <v>0</v>
      </c>
      <c r="V111" s="80">
        <f t="shared" si="32"/>
        <v>0</v>
      </c>
      <c r="W111" s="80">
        <f t="shared" si="33"/>
        <v>0</v>
      </c>
      <c r="X111">
        <f t="shared" si="46"/>
        <v>0</v>
      </c>
      <c r="Y111" s="35">
        <f t="shared" si="34"/>
        <v>0</v>
      </c>
      <c r="Z111" s="35">
        <f t="shared" si="35"/>
        <v>0</v>
      </c>
      <c r="AA111" s="42">
        <f t="shared" si="47"/>
        <v>0</v>
      </c>
      <c r="AB111" s="42">
        <f t="shared" si="36"/>
        <v>0</v>
      </c>
    </row>
    <row r="112" spans="2:28" x14ac:dyDescent="0.25">
      <c r="B112">
        <v>110</v>
      </c>
      <c r="C112" s="35">
        <f t="shared" si="37"/>
        <v>0</v>
      </c>
      <c r="D112" s="46">
        <f>IF(AB111&gt;0,ROUND(PMT(EvalSheet!$F$92/12,EvalSheet!$F$96*12,-C112),5),0)</f>
        <v>0</v>
      </c>
      <c r="E112" s="6">
        <f t="shared" si="38"/>
        <v>0</v>
      </c>
      <c r="F112" s="2">
        <f t="shared" si="24"/>
        <v>0</v>
      </c>
      <c r="G112" s="80">
        <f t="shared" si="25"/>
        <v>0</v>
      </c>
      <c r="H112" s="79">
        <f t="shared" si="26"/>
        <v>0</v>
      </c>
      <c r="I112" s="80">
        <f t="shared" si="27"/>
        <v>0</v>
      </c>
      <c r="J112" s="80">
        <f t="shared" si="28"/>
        <v>0</v>
      </c>
      <c r="K112" s="6">
        <f t="shared" si="39"/>
        <v>0</v>
      </c>
      <c r="L112" s="7">
        <v>0</v>
      </c>
      <c r="M112" s="7">
        <f t="shared" si="40"/>
        <v>0</v>
      </c>
      <c r="N112" s="7">
        <f t="shared" si="41"/>
        <v>0</v>
      </c>
      <c r="O112" s="7">
        <f t="shared" si="42"/>
        <v>0</v>
      </c>
      <c r="P112" s="7">
        <f t="shared" si="43"/>
        <v>0</v>
      </c>
      <c r="Q112" s="6">
        <f t="shared" si="44"/>
        <v>0</v>
      </c>
      <c r="R112" s="7">
        <f t="shared" si="45"/>
        <v>0</v>
      </c>
      <c r="S112" s="2">
        <f t="shared" si="29"/>
        <v>0</v>
      </c>
      <c r="T112" s="80">
        <f t="shared" si="30"/>
        <v>0</v>
      </c>
      <c r="U112" s="79">
        <f t="shared" si="31"/>
        <v>0</v>
      </c>
      <c r="V112" s="80">
        <f t="shared" si="32"/>
        <v>0</v>
      </c>
      <c r="W112" s="80">
        <f t="shared" si="33"/>
        <v>0</v>
      </c>
      <c r="X112">
        <f t="shared" si="46"/>
        <v>0</v>
      </c>
      <c r="Y112" s="35">
        <f t="shared" si="34"/>
        <v>0</v>
      </c>
      <c r="Z112" s="35">
        <f t="shared" si="35"/>
        <v>0</v>
      </c>
      <c r="AA112" s="42">
        <f t="shared" si="47"/>
        <v>0</v>
      </c>
      <c r="AB112" s="42">
        <f t="shared" si="36"/>
        <v>0</v>
      </c>
    </row>
    <row r="113" spans="2:28" x14ac:dyDescent="0.25">
      <c r="B113">
        <v>111</v>
      </c>
      <c r="C113" s="35">
        <f t="shared" si="37"/>
        <v>0</v>
      </c>
      <c r="D113" s="46">
        <f>IF(AB112&gt;0,ROUND(PMT(EvalSheet!$F$92/12,EvalSheet!$F$96*12,-C113),5),0)</f>
        <v>0</v>
      </c>
      <c r="E113" s="6">
        <f t="shared" si="38"/>
        <v>0</v>
      </c>
      <c r="F113" s="2">
        <f t="shared" si="24"/>
        <v>0</v>
      </c>
      <c r="G113" s="80">
        <f t="shared" si="25"/>
        <v>0</v>
      </c>
      <c r="H113" s="79">
        <f t="shared" si="26"/>
        <v>0</v>
      </c>
      <c r="I113" s="80">
        <f t="shared" si="27"/>
        <v>0</v>
      </c>
      <c r="J113" s="80">
        <f t="shared" si="28"/>
        <v>0</v>
      </c>
      <c r="K113" s="6">
        <f t="shared" si="39"/>
        <v>0</v>
      </c>
      <c r="L113" s="7">
        <v>0</v>
      </c>
      <c r="M113" s="7">
        <f t="shared" si="40"/>
        <v>0</v>
      </c>
      <c r="N113" s="7">
        <f t="shared" si="41"/>
        <v>0</v>
      </c>
      <c r="O113" s="7">
        <f t="shared" si="42"/>
        <v>0</v>
      </c>
      <c r="P113" s="7">
        <f t="shared" si="43"/>
        <v>0</v>
      </c>
      <c r="Q113" s="6">
        <f t="shared" si="44"/>
        <v>0</v>
      </c>
      <c r="R113" s="7">
        <f t="shared" si="45"/>
        <v>0</v>
      </c>
      <c r="S113" s="2">
        <f t="shared" si="29"/>
        <v>0</v>
      </c>
      <c r="T113" s="80">
        <f t="shared" si="30"/>
        <v>0</v>
      </c>
      <c r="U113" s="79">
        <f t="shared" si="31"/>
        <v>0</v>
      </c>
      <c r="V113" s="80">
        <f t="shared" si="32"/>
        <v>0</v>
      </c>
      <c r="W113" s="80">
        <f t="shared" si="33"/>
        <v>0</v>
      </c>
      <c r="X113">
        <f t="shared" si="46"/>
        <v>0</v>
      </c>
      <c r="Y113" s="35">
        <f t="shared" si="34"/>
        <v>0</v>
      </c>
      <c r="Z113" s="35">
        <f t="shared" si="35"/>
        <v>0</v>
      </c>
      <c r="AA113" s="42">
        <f t="shared" si="47"/>
        <v>0</v>
      </c>
      <c r="AB113" s="42">
        <f t="shared" si="36"/>
        <v>0</v>
      </c>
    </row>
    <row r="114" spans="2:28" x14ac:dyDescent="0.25">
      <c r="B114">
        <v>112</v>
      </c>
      <c r="C114" s="35">
        <f t="shared" si="37"/>
        <v>0</v>
      </c>
      <c r="D114" s="46">
        <f>IF(AB113&gt;0,ROUND(PMT(EvalSheet!$F$92/12,EvalSheet!$F$96*12,-C114),5),0)</f>
        <v>0</v>
      </c>
      <c r="E114" s="6">
        <f t="shared" si="38"/>
        <v>0</v>
      </c>
      <c r="F114" s="2">
        <f t="shared" si="24"/>
        <v>0</v>
      </c>
      <c r="G114" s="80">
        <f t="shared" si="25"/>
        <v>0</v>
      </c>
      <c r="H114" s="79">
        <f t="shared" si="26"/>
        <v>0</v>
      </c>
      <c r="I114" s="80">
        <f t="shared" si="27"/>
        <v>0</v>
      </c>
      <c r="J114" s="80">
        <f t="shared" si="28"/>
        <v>0</v>
      </c>
      <c r="K114" s="6">
        <f t="shared" si="39"/>
        <v>0</v>
      </c>
      <c r="L114" s="7">
        <v>0</v>
      </c>
      <c r="M114" s="7">
        <f t="shared" si="40"/>
        <v>0</v>
      </c>
      <c r="N114" s="7">
        <f t="shared" si="41"/>
        <v>0</v>
      </c>
      <c r="O114" s="7">
        <f t="shared" si="42"/>
        <v>0</v>
      </c>
      <c r="P114" s="7">
        <f t="shared" si="43"/>
        <v>0</v>
      </c>
      <c r="Q114" s="6">
        <f t="shared" si="44"/>
        <v>0</v>
      </c>
      <c r="R114" s="7">
        <f t="shared" si="45"/>
        <v>0</v>
      </c>
      <c r="S114" s="2">
        <f t="shared" si="29"/>
        <v>0</v>
      </c>
      <c r="T114" s="80">
        <f t="shared" si="30"/>
        <v>0</v>
      </c>
      <c r="U114" s="79">
        <f t="shared" si="31"/>
        <v>0</v>
      </c>
      <c r="V114" s="80">
        <f t="shared" si="32"/>
        <v>0</v>
      </c>
      <c r="W114" s="80">
        <f t="shared" si="33"/>
        <v>0</v>
      </c>
      <c r="X114">
        <f t="shared" si="46"/>
        <v>0</v>
      </c>
      <c r="Y114" s="35">
        <f t="shared" si="34"/>
        <v>0</v>
      </c>
      <c r="Z114" s="35">
        <f t="shared" si="35"/>
        <v>0</v>
      </c>
      <c r="AA114" s="42">
        <f t="shared" si="47"/>
        <v>0</v>
      </c>
      <c r="AB114" s="42">
        <f t="shared" si="36"/>
        <v>0</v>
      </c>
    </row>
    <row r="115" spans="2:28" x14ac:dyDescent="0.25">
      <c r="B115">
        <v>113</v>
      </c>
      <c r="C115" s="35">
        <f t="shared" si="37"/>
        <v>0</v>
      </c>
      <c r="D115" s="46">
        <f>IF(AB114&gt;0,ROUND(PMT(EvalSheet!$F$92/12,EvalSheet!$F$96*12,-C115),5),0)</f>
        <v>0</v>
      </c>
      <c r="E115" s="6">
        <f t="shared" si="38"/>
        <v>0</v>
      </c>
      <c r="F115" s="2">
        <f t="shared" si="24"/>
        <v>0</v>
      </c>
      <c r="G115" s="80">
        <f t="shared" si="25"/>
        <v>0</v>
      </c>
      <c r="H115" s="79">
        <f t="shared" si="26"/>
        <v>0</v>
      </c>
      <c r="I115" s="80">
        <f t="shared" si="27"/>
        <v>0</v>
      </c>
      <c r="J115" s="80">
        <f t="shared" si="28"/>
        <v>0</v>
      </c>
      <c r="K115" s="6">
        <f t="shared" si="39"/>
        <v>0</v>
      </c>
      <c r="L115" s="7">
        <v>0</v>
      </c>
      <c r="M115" s="7">
        <f t="shared" si="40"/>
        <v>0</v>
      </c>
      <c r="N115" s="7">
        <f t="shared" si="41"/>
        <v>0</v>
      </c>
      <c r="O115" s="7">
        <f t="shared" si="42"/>
        <v>0</v>
      </c>
      <c r="P115" s="7">
        <f t="shared" si="43"/>
        <v>0</v>
      </c>
      <c r="Q115" s="6">
        <f t="shared" si="44"/>
        <v>0</v>
      </c>
      <c r="R115" s="7">
        <f t="shared" si="45"/>
        <v>0</v>
      </c>
      <c r="S115" s="2">
        <f t="shared" si="29"/>
        <v>0</v>
      </c>
      <c r="T115" s="80">
        <f t="shared" si="30"/>
        <v>0</v>
      </c>
      <c r="U115" s="79">
        <f t="shared" si="31"/>
        <v>0</v>
      </c>
      <c r="V115" s="80">
        <f t="shared" si="32"/>
        <v>0</v>
      </c>
      <c r="W115" s="80">
        <f t="shared" si="33"/>
        <v>0</v>
      </c>
      <c r="X115">
        <f t="shared" si="46"/>
        <v>0</v>
      </c>
      <c r="Y115" s="35">
        <f t="shared" si="34"/>
        <v>0</v>
      </c>
      <c r="Z115" s="35">
        <f t="shared" si="35"/>
        <v>0</v>
      </c>
      <c r="AA115" s="42">
        <f t="shared" si="47"/>
        <v>0</v>
      </c>
      <c r="AB115" s="42">
        <f t="shared" si="36"/>
        <v>0</v>
      </c>
    </row>
    <row r="116" spans="2:28" x14ac:dyDescent="0.25">
      <c r="B116">
        <v>114</v>
      </c>
      <c r="C116" s="35">
        <f t="shared" si="37"/>
        <v>0</v>
      </c>
      <c r="D116" s="46">
        <f>IF(AB115&gt;0,ROUND(PMT(EvalSheet!$F$92/12,EvalSheet!$F$96*12,-C116),5),0)</f>
        <v>0</v>
      </c>
      <c r="E116" s="6">
        <f t="shared" si="38"/>
        <v>0</v>
      </c>
      <c r="F116" s="2">
        <f t="shared" si="24"/>
        <v>0</v>
      </c>
      <c r="G116" s="80">
        <f t="shared" si="25"/>
        <v>0</v>
      </c>
      <c r="H116" s="79">
        <f t="shared" si="26"/>
        <v>0</v>
      </c>
      <c r="I116" s="80">
        <f t="shared" si="27"/>
        <v>0</v>
      </c>
      <c r="J116" s="80">
        <f t="shared" si="28"/>
        <v>0</v>
      </c>
      <c r="K116" s="6">
        <f t="shared" si="39"/>
        <v>0</v>
      </c>
      <c r="L116" s="7">
        <v>0</v>
      </c>
      <c r="M116" s="7">
        <f t="shared" si="40"/>
        <v>0</v>
      </c>
      <c r="N116" s="7">
        <f t="shared" si="41"/>
        <v>0</v>
      </c>
      <c r="O116" s="7">
        <f t="shared" si="42"/>
        <v>0</v>
      </c>
      <c r="P116" s="7">
        <f t="shared" si="43"/>
        <v>0</v>
      </c>
      <c r="Q116" s="6">
        <f t="shared" si="44"/>
        <v>0</v>
      </c>
      <c r="R116" s="7">
        <f t="shared" si="45"/>
        <v>0</v>
      </c>
      <c r="S116" s="2">
        <f t="shared" si="29"/>
        <v>0</v>
      </c>
      <c r="T116" s="80">
        <f t="shared" si="30"/>
        <v>0</v>
      </c>
      <c r="U116" s="79">
        <f t="shared" si="31"/>
        <v>0</v>
      </c>
      <c r="V116" s="80">
        <f t="shared" si="32"/>
        <v>0</v>
      </c>
      <c r="W116" s="80">
        <f t="shared" si="33"/>
        <v>0</v>
      </c>
      <c r="X116">
        <f t="shared" si="46"/>
        <v>0</v>
      </c>
      <c r="Y116" s="35">
        <f t="shared" si="34"/>
        <v>0</v>
      </c>
      <c r="Z116" s="35">
        <f t="shared" si="35"/>
        <v>0</v>
      </c>
      <c r="AA116" s="42">
        <f t="shared" si="47"/>
        <v>0</v>
      </c>
      <c r="AB116" s="42">
        <f t="shared" si="36"/>
        <v>0</v>
      </c>
    </row>
    <row r="117" spans="2:28" x14ac:dyDescent="0.25">
      <c r="B117">
        <v>115</v>
      </c>
      <c r="C117" s="35">
        <f t="shared" si="37"/>
        <v>0</v>
      </c>
      <c r="D117" s="46">
        <f>IF(AB116&gt;0,ROUND(PMT(EvalSheet!$F$92/12,EvalSheet!$F$96*12,-C117),5),0)</f>
        <v>0</v>
      </c>
      <c r="E117" s="6">
        <f t="shared" si="38"/>
        <v>0</v>
      </c>
      <c r="F117" s="2">
        <f t="shared" si="24"/>
        <v>0</v>
      </c>
      <c r="G117" s="80">
        <f t="shared" si="25"/>
        <v>0</v>
      </c>
      <c r="H117" s="79">
        <f t="shared" si="26"/>
        <v>0</v>
      </c>
      <c r="I117" s="80">
        <f t="shared" si="27"/>
        <v>0</v>
      </c>
      <c r="J117" s="80">
        <f t="shared" si="28"/>
        <v>0</v>
      </c>
      <c r="K117" s="6">
        <f t="shared" si="39"/>
        <v>0</v>
      </c>
      <c r="L117" s="7">
        <v>0</v>
      </c>
      <c r="M117" s="7">
        <f t="shared" si="40"/>
        <v>0</v>
      </c>
      <c r="N117" s="7">
        <f t="shared" si="41"/>
        <v>0</v>
      </c>
      <c r="O117" s="7">
        <f t="shared" si="42"/>
        <v>0</v>
      </c>
      <c r="P117" s="7">
        <f t="shared" si="43"/>
        <v>0</v>
      </c>
      <c r="Q117" s="6">
        <f t="shared" si="44"/>
        <v>0</v>
      </c>
      <c r="R117" s="7">
        <f t="shared" si="45"/>
        <v>0</v>
      </c>
      <c r="S117" s="2">
        <f t="shared" si="29"/>
        <v>0</v>
      </c>
      <c r="T117" s="80">
        <f t="shared" si="30"/>
        <v>0</v>
      </c>
      <c r="U117" s="79">
        <f t="shared" si="31"/>
        <v>0</v>
      </c>
      <c r="V117" s="80">
        <f t="shared" si="32"/>
        <v>0</v>
      </c>
      <c r="W117" s="80">
        <f t="shared" si="33"/>
        <v>0</v>
      </c>
      <c r="X117">
        <f t="shared" si="46"/>
        <v>0</v>
      </c>
      <c r="Y117" s="35">
        <f t="shared" si="34"/>
        <v>0</v>
      </c>
      <c r="Z117" s="35">
        <f t="shared" si="35"/>
        <v>0</v>
      </c>
      <c r="AA117" s="42">
        <f t="shared" si="47"/>
        <v>0</v>
      </c>
      <c r="AB117" s="42">
        <f t="shared" si="36"/>
        <v>0</v>
      </c>
    </row>
    <row r="118" spans="2:28" x14ac:dyDescent="0.25">
      <c r="B118">
        <v>116</v>
      </c>
      <c r="C118" s="35">
        <f t="shared" si="37"/>
        <v>0</v>
      </c>
      <c r="D118" s="46">
        <f>IF(AB117&gt;0,ROUND(PMT(EvalSheet!$F$92/12,EvalSheet!$F$96*12,-C118),5),0)</f>
        <v>0</v>
      </c>
      <c r="E118" s="6">
        <f t="shared" si="38"/>
        <v>0</v>
      </c>
      <c r="F118" s="2">
        <f t="shared" si="24"/>
        <v>0</v>
      </c>
      <c r="G118" s="80">
        <f t="shared" si="25"/>
        <v>0</v>
      </c>
      <c r="H118" s="79">
        <f t="shared" si="26"/>
        <v>0</v>
      </c>
      <c r="I118" s="80">
        <f t="shared" si="27"/>
        <v>0</v>
      </c>
      <c r="J118" s="80">
        <f t="shared" si="28"/>
        <v>0</v>
      </c>
      <c r="K118" s="6">
        <f t="shared" si="39"/>
        <v>0</v>
      </c>
      <c r="L118" s="7">
        <v>0</v>
      </c>
      <c r="M118" s="7">
        <f t="shared" si="40"/>
        <v>0</v>
      </c>
      <c r="N118" s="7">
        <f t="shared" si="41"/>
        <v>0</v>
      </c>
      <c r="O118" s="7">
        <f t="shared" si="42"/>
        <v>0</v>
      </c>
      <c r="P118" s="7">
        <f t="shared" si="43"/>
        <v>0</v>
      </c>
      <c r="Q118" s="6">
        <f t="shared" si="44"/>
        <v>0</v>
      </c>
      <c r="R118" s="7">
        <f t="shared" si="45"/>
        <v>0</v>
      </c>
      <c r="S118" s="2">
        <f t="shared" si="29"/>
        <v>0</v>
      </c>
      <c r="T118" s="80">
        <f t="shared" si="30"/>
        <v>0</v>
      </c>
      <c r="U118" s="79">
        <f t="shared" si="31"/>
        <v>0</v>
      </c>
      <c r="V118" s="80">
        <f t="shared" si="32"/>
        <v>0</v>
      </c>
      <c r="W118" s="80">
        <f t="shared" si="33"/>
        <v>0</v>
      </c>
      <c r="X118">
        <f t="shared" si="46"/>
        <v>0</v>
      </c>
      <c r="Y118" s="35">
        <f t="shared" si="34"/>
        <v>0</v>
      </c>
      <c r="Z118" s="35">
        <f t="shared" si="35"/>
        <v>0</v>
      </c>
      <c r="AA118" s="42">
        <f t="shared" si="47"/>
        <v>0</v>
      </c>
      <c r="AB118" s="42">
        <f t="shared" si="36"/>
        <v>0</v>
      </c>
    </row>
    <row r="119" spans="2:28" x14ac:dyDescent="0.25">
      <c r="B119">
        <v>117</v>
      </c>
      <c r="C119" s="35">
        <f t="shared" si="37"/>
        <v>0</v>
      </c>
      <c r="D119" s="46">
        <f>IF(AB118&gt;0,ROUND(PMT(EvalSheet!$F$92/12,EvalSheet!$F$96*12,-C119),5),0)</f>
        <v>0</v>
      </c>
      <c r="E119" s="6">
        <f t="shared" si="38"/>
        <v>0</v>
      </c>
      <c r="F119" s="2">
        <f t="shared" si="24"/>
        <v>0</v>
      </c>
      <c r="G119" s="80">
        <f t="shared" si="25"/>
        <v>0</v>
      </c>
      <c r="H119" s="79">
        <f t="shared" si="26"/>
        <v>0</v>
      </c>
      <c r="I119" s="80">
        <f t="shared" si="27"/>
        <v>0</v>
      </c>
      <c r="J119" s="80">
        <f t="shared" si="28"/>
        <v>0</v>
      </c>
      <c r="K119" s="6">
        <f t="shared" si="39"/>
        <v>0</v>
      </c>
      <c r="L119" s="7">
        <v>0</v>
      </c>
      <c r="M119" s="7">
        <f t="shared" si="40"/>
        <v>0</v>
      </c>
      <c r="N119" s="7">
        <f t="shared" si="41"/>
        <v>0</v>
      </c>
      <c r="O119" s="7">
        <f t="shared" si="42"/>
        <v>0</v>
      </c>
      <c r="P119" s="7">
        <f t="shared" si="43"/>
        <v>0</v>
      </c>
      <c r="Q119" s="6">
        <f t="shared" si="44"/>
        <v>0</v>
      </c>
      <c r="R119" s="7">
        <f t="shared" si="45"/>
        <v>0</v>
      </c>
      <c r="S119" s="2">
        <f t="shared" si="29"/>
        <v>0</v>
      </c>
      <c r="T119" s="80">
        <f t="shared" si="30"/>
        <v>0</v>
      </c>
      <c r="U119" s="79">
        <f t="shared" si="31"/>
        <v>0</v>
      </c>
      <c r="V119" s="80">
        <f t="shared" si="32"/>
        <v>0</v>
      </c>
      <c r="W119" s="80">
        <f t="shared" si="33"/>
        <v>0</v>
      </c>
      <c r="X119">
        <f t="shared" si="46"/>
        <v>0</v>
      </c>
      <c r="Y119" s="35">
        <f t="shared" si="34"/>
        <v>0</v>
      </c>
      <c r="Z119" s="35">
        <f t="shared" si="35"/>
        <v>0</v>
      </c>
      <c r="AA119" s="42">
        <f t="shared" si="47"/>
        <v>0</v>
      </c>
      <c r="AB119" s="42">
        <f t="shared" si="36"/>
        <v>0</v>
      </c>
    </row>
    <row r="120" spans="2:28" x14ac:dyDescent="0.25">
      <c r="B120">
        <v>118</v>
      </c>
      <c r="C120" s="35">
        <f t="shared" si="37"/>
        <v>0</v>
      </c>
      <c r="D120" s="46">
        <f>IF(AB119&gt;0,ROUND(PMT(EvalSheet!$F$92/12,EvalSheet!$F$96*12,-C120),5),0)</f>
        <v>0</v>
      </c>
      <c r="E120" s="6">
        <f t="shared" si="38"/>
        <v>0</v>
      </c>
      <c r="F120" s="2">
        <f t="shared" si="24"/>
        <v>0</v>
      </c>
      <c r="G120" s="80">
        <f t="shared" si="25"/>
        <v>0</v>
      </c>
      <c r="H120" s="79">
        <f t="shared" si="26"/>
        <v>0</v>
      </c>
      <c r="I120" s="80">
        <f t="shared" si="27"/>
        <v>0</v>
      </c>
      <c r="J120" s="80">
        <f t="shared" si="28"/>
        <v>0</v>
      </c>
      <c r="K120" s="6">
        <f t="shared" si="39"/>
        <v>0</v>
      </c>
      <c r="L120" s="7">
        <v>0</v>
      </c>
      <c r="M120" s="7">
        <f t="shared" si="40"/>
        <v>0</v>
      </c>
      <c r="N120" s="7">
        <f t="shared" si="41"/>
        <v>0</v>
      </c>
      <c r="O120" s="7">
        <f t="shared" si="42"/>
        <v>0</v>
      </c>
      <c r="P120" s="7">
        <f t="shared" si="43"/>
        <v>0</v>
      </c>
      <c r="Q120" s="6">
        <f t="shared" si="44"/>
        <v>0</v>
      </c>
      <c r="R120" s="7">
        <f t="shared" si="45"/>
        <v>0</v>
      </c>
      <c r="S120" s="2">
        <f t="shared" si="29"/>
        <v>0</v>
      </c>
      <c r="T120" s="80">
        <f t="shared" si="30"/>
        <v>0</v>
      </c>
      <c r="U120" s="79">
        <f t="shared" si="31"/>
        <v>0</v>
      </c>
      <c r="V120" s="80">
        <f t="shared" si="32"/>
        <v>0</v>
      </c>
      <c r="W120" s="80">
        <f t="shared" si="33"/>
        <v>0</v>
      </c>
      <c r="X120">
        <f t="shared" si="46"/>
        <v>0</v>
      </c>
      <c r="Y120" s="35">
        <f t="shared" si="34"/>
        <v>0</v>
      </c>
      <c r="Z120" s="35">
        <f t="shared" si="35"/>
        <v>0</v>
      </c>
      <c r="AA120" s="42">
        <f t="shared" si="47"/>
        <v>0</v>
      </c>
      <c r="AB120" s="42">
        <f t="shared" si="36"/>
        <v>0</v>
      </c>
    </row>
    <row r="121" spans="2:28" x14ac:dyDescent="0.25">
      <c r="B121">
        <v>119</v>
      </c>
      <c r="C121" s="35">
        <f t="shared" si="37"/>
        <v>0</v>
      </c>
      <c r="D121" s="46">
        <f>IF(AB120&gt;0,ROUND(PMT(EvalSheet!$F$92/12,EvalSheet!$F$96*12,-C121),5),0)</f>
        <v>0</v>
      </c>
      <c r="E121" s="6">
        <f t="shared" si="38"/>
        <v>0</v>
      </c>
      <c r="F121" s="2">
        <f t="shared" si="24"/>
        <v>0</v>
      </c>
      <c r="G121" s="80">
        <f t="shared" si="25"/>
        <v>0</v>
      </c>
      <c r="H121" s="79">
        <f t="shared" si="26"/>
        <v>0</v>
      </c>
      <c r="I121" s="80">
        <f t="shared" si="27"/>
        <v>0</v>
      </c>
      <c r="J121" s="80">
        <f t="shared" si="28"/>
        <v>0</v>
      </c>
      <c r="K121" s="6">
        <f t="shared" si="39"/>
        <v>0</v>
      </c>
      <c r="L121" s="7">
        <v>0</v>
      </c>
      <c r="M121" s="7">
        <f t="shared" si="40"/>
        <v>0</v>
      </c>
      <c r="N121" s="7">
        <f t="shared" si="41"/>
        <v>0</v>
      </c>
      <c r="O121" s="7">
        <f t="shared" si="42"/>
        <v>0</v>
      </c>
      <c r="P121" s="7">
        <f t="shared" si="43"/>
        <v>0</v>
      </c>
      <c r="Q121" s="6">
        <f t="shared" si="44"/>
        <v>0</v>
      </c>
      <c r="R121" s="7">
        <f t="shared" si="45"/>
        <v>0</v>
      </c>
      <c r="S121" s="2">
        <f t="shared" si="29"/>
        <v>0</v>
      </c>
      <c r="T121" s="80">
        <f t="shared" si="30"/>
        <v>0</v>
      </c>
      <c r="U121" s="79">
        <f t="shared" si="31"/>
        <v>0</v>
      </c>
      <c r="V121" s="80">
        <f t="shared" si="32"/>
        <v>0</v>
      </c>
      <c r="W121" s="80">
        <f t="shared" si="33"/>
        <v>0</v>
      </c>
      <c r="X121">
        <f t="shared" si="46"/>
        <v>0</v>
      </c>
      <c r="Y121" s="35">
        <f t="shared" si="34"/>
        <v>0</v>
      </c>
      <c r="Z121" s="35">
        <f t="shared" si="35"/>
        <v>0</v>
      </c>
      <c r="AA121" s="42">
        <f t="shared" si="47"/>
        <v>0</v>
      </c>
      <c r="AB121" s="42">
        <f t="shared" si="36"/>
        <v>0</v>
      </c>
    </row>
    <row r="122" spans="2:28" x14ac:dyDescent="0.25">
      <c r="B122">
        <v>120</v>
      </c>
      <c r="C122" s="35">
        <f t="shared" si="37"/>
        <v>0</v>
      </c>
      <c r="D122" s="46">
        <f>IF(AB121&gt;0,ROUND(PMT(EvalSheet!$F$92/12,EvalSheet!$F$96*12,-C122),5),0)</f>
        <v>0</v>
      </c>
      <c r="E122" s="6">
        <f t="shared" si="38"/>
        <v>0</v>
      </c>
      <c r="F122" s="2">
        <f t="shared" si="24"/>
        <v>0</v>
      </c>
      <c r="G122" s="80">
        <f t="shared" si="25"/>
        <v>0</v>
      </c>
      <c r="H122" s="79">
        <f t="shared" si="26"/>
        <v>0</v>
      </c>
      <c r="I122" s="80">
        <f t="shared" si="27"/>
        <v>0</v>
      </c>
      <c r="J122" s="80">
        <f t="shared" si="28"/>
        <v>0</v>
      </c>
      <c r="K122" s="6">
        <f t="shared" si="39"/>
        <v>0</v>
      </c>
      <c r="L122" s="7">
        <v>0</v>
      </c>
      <c r="M122" s="7">
        <f t="shared" si="40"/>
        <v>0</v>
      </c>
      <c r="N122" s="7">
        <f t="shared" si="41"/>
        <v>0</v>
      </c>
      <c r="O122" s="7">
        <f t="shared" si="42"/>
        <v>0</v>
      </c>
      <c r="P122" s="7">
        <f t="shared" si="43"/>
        <v>0</v>
      </c>
      <c r="Q122" s="6">
        <f t="shared" si="44"/>
        <v>0</v>
      </c>
      <c r="R122" s="7">
        <f t="shared" si="45"/>
        <v>0</v>
      </c>
      <c r="S122" s="2">
        <f t="shared" si="29"/>
        <v>0</v>
      </c>
      <c r="T122" s="80">
        <f t="shared" si="30"/>
        <v>0</v>
      </c>
      <c r="U122" s="79">
        <f t="shared" si="31"/>
        <v>0</v>
      </c>
      <c r="V122" s="80">
        <f t="shared" si="32"/>
        <v>0</v>
      </c>
      <c r="W122" s="80">
        <f t="shared" si="33"/>
        <v>0</v>
      </c>
      <c r="X122">
        <f t="shared" si="46"/>
        <v>0</v>
      </c>
      <c r="Y122" s="35">
        <f t="shared" si="34"/>
        <v>0</v>
      </c>
      <c r="Z122" s="35">
        <f t="shared" si="35"/>
        <v>0</v>
      </c>
      <c r="AA122" s="42">
        <f t="shared" si="47"/>
        <v>0</v>
      </c>
      <c r="AB122" s="42">
        <f t="shared" si="36"/>
        <v>0</v>
      </c>
    </row>
    <row r="123" spans="2:28" x14ac:dyDescent="0.25">
      <c r="B123">
        <v>121</v>
      </c>
      <c r="C123" s="35">
        <f t="shared" si="37"/>
        <v>0</v>
      </c>
      <c r="D123" s="46">
        <f>IF(AB122&gt;0,ROUND(PMT(EvalSheet!$F$92/12,EvalSheet!$F$96*12,-C123),5),0)</f>
        <v>0</v>
      </c>
      <c r="E123" s="6">
        <f t="shared" si="38"/>
        <v>0</v>
      </c>
      <c r="F123" s="2">
        <f t="shared" si="24"/>
        <v>0</v>
      </c>
      <c r="G123" s="80">
        <f t="shared" si="25"/>
        <v>0</v>
      </c>
      <c r="H123" s="79">
        <f t="shared" si="26"/>
        <v>0</v>
      </c>
      <c r="I123" s="80">
        <f t="shared" si="27"/>
        <v>0</v>
      </c>
      <c r="J123" s="80">
        <f t="shared" si="28"/>
        <v>0</v>
      </c>
      <c r="K123" s="6">
        <f t="shared" si="39"/>
        <v>0</v>
      </c>
      <c r="L123" s="7">
        <v>0</v>
      </c>
      <c r="M123" s="7">
        <f t="shared" si="40"/>
        <v>0</v>
      </c>
      <c r="N123" s="7">
        <f t="shared" si="41"/>
        <v>0</v>
      </c>
      <c r="O123" s="7">
        <f t="shared" si="42"/>
        <v>0</v>
      </c>
      <c r="P123" s="7">
        <f t="shared" si="43"/>
        <v>0</v>
      </c>
      <c r="Q123" s="6">
        <f t="shared" si="44"/>
        <v>0</v>
      </c>
      <c r="R123" s="7">
        <f t="shared" si="45"/>
        <v>0</v>
      </c>
      <c r="S123" s="2">
        <f t="shared" si="29"/>
        <v>0</v>
      </c>
      <c r="T123" s="80">
        <f t="shared" si="30"/>
        <v>0</v>
      </c>
      <c r="U123" s="79">
        <f t="shared" si="31"/>
        <v>0</v>
      </c>
      <c r="V123" s="80">
        <f t="shared" si="32"/>
        <v>0</v>
      </c>
      <c r="W123" s="80">
        <f t="shared" si="33"/>
        <v>0</v>
      </c>
      <c r="X123">
        <f t="shared" si="46"/>
        <v>0</v>
      </c>
      <c r="Y123" s="35">
        <f t="shared" si="34"/>
        <v>0</v>
      </c>
      <c r="Z123" s="35">
        <f t="shared" si="35"/>
        <v>0</v>
      </c>
      <c r="AA123" s="42">
        <f t="shared" si="47"/>
        <v>0</v>
      </c>
      <c r="AB123" s="42">
        <f t="shared" si="36"/>
        <v>0</v>
      </c>
    </row>
    <row r="124" spans="2:28" x14ac:dyDescent="0.25">
      <c r="B124">
        <v>122</v>
      </c>
      <c r="C124" s="35">
        <f t="shared" si="37"/>
        <v>0</v>
      </c>
      <c r="D124" s="46">
        <f>IF(AB123&gt;0,ROUND(PMT(EvalSheet!$F$92/12,EvalSheet!$F$96*12,-C124),5),0)</f>
        <v>0</v>
      </c>
      <c r="E124" s="6">
        <f t="shared" si="38"/>
        <v>0</v>
      </c>
      <c r="F124" s="2">
        <f t="shared" si="24"/>
        <v>0</v>
      </c>
      <c r="G124" s="80">
        <f t="shared" si="25"/>
        <v>0</v>
      </c>
      <c r="H124" s="79">
        <f t="shared" si="26"/>
        <v>0</v>
      </c>
      <c r="I124" s="80">
        <f t="shared" si="27"/>
        <v>0</v>
      </c>
      <c r="J124" s="80">
        <f t="shared" si="28"/>
        <v>0</v>
      </c>
      <c r="K124" s="6">
        <f t="shared" si="39"/>
        <v>0</v>
      </c>
      <c r="L124" s="7">
        <v>0</v>
      </c>
      <c r="M124" s="7">
        <f t="shared" si="40"/>
        <v>0</v>
      </c>
      <c r="N124" s="7">
        <f t="shared" si="41"/>
        <v>0</v>
      </c>
      <c r="O124" s="7">
        <f t="shared" si="42"/>
        <v>0</v>
      </c>
      <c r="P124" s="7">
        <f t="shared" si="43"/>
        <v>0</v>
      </c>
      <c r="Q124" s="6">
        <f t="shared" si="44"/>
        <v>0</v>
      </c>
      <c r="R124" s="7">
        <f t="shared" si="45"/>
        <v>0</v>
      </c>
      <c r="S124" s="2">
        <f t="shared" si="29"/>
        <v>0</v>
      </c>
      <c r="T124" s="80">
        <f t="shared" si="30"/>
        <v>0</v>
      </c>
      <c r="U124" s="79">
        <f t="shared" si="31"/>
        <v>0</v>
      </c>
      <c r="V124" s="80">
        <f t="shared" si="32"/>
        <v>0</v>
      </c>
      <c r="W124" s="80">
        <f t="shared" si="33"/>
        <v>0</v>
      </c>
      <c r="X124">
        <f t="shared" si="46"/>
        <v>0</v>
      </c>
      <c r="Y124" s="35">
        <f t="shared" si="34"/>
        <v>0</v>
      </c>
      <c r="Z124" s="35">
        <f t="shared" si="35"/>
        <v>0</v>
      </c>
      <c r="AA124" s="42">
        <f t="shared" si="47"/>
        <v>0</v>
      </c>
      <c r="AB124" s="42">
        <f t="shared" si="36"/>
        <v>0</v>
      </c>
    </row>
    <row r="125" spans="2:28" x14ac:dyDescent="0.25">
      <c r="B125">
        <v>123</v>
      </c>
      <c r="C125" s="35">
        <f t="shared" si="37"/>
        <v>0</v>
      </c>
      <c r="D125" s="46">
        <f>IF(AB124&gt;0,ROUND(PMT(EvalSheet!$F$92/12,EvalSheet!$F$96*12,-C125),5),0)</f>
        <v>0</v>
      </c>
      <c r="E125" s="6">
        <f t="shared" si="38"/>
        <v>0</v>
      </c>
      <c r="F125" s="2">
        <f t="shared" si="24"/>
        <v>0</v>
      </c>
      <c r="G125" s="80">
        <f t="shared" si="25"/>
        <v>0</v>
      </c>
      <c r="H125" s="79">
        <f t="shared" si="26"/>
        <v>0</v>
      </c>
      <c r="I125" s="80">
        <f t="shared" si="27"/>
        <v>0</v>
      </c>
      <c r="J125" s="80">
        <f t="shared" si="28"/>
        <v>0</v>
      </c>
      <c r="K125" s="6">
        <f t="shared" si="39"/>
        <v>0</v>
      </c>
      <c r="L125" s="7">
        <v>0</v>
      </c>
      <c r="M125" s="7">
        <f t="shared" si="40"/>
        <v>0</v>
      </c>
      <c r="N125" s="7">
        <f t="shared" si="41"/>
        <v>0</v>
      </c>
      <c r="O125" s="7">
        <f t="shared" si="42"/>
        <v>0</v>
      </c>
      <c r="P125" s="7">
        <f t="shared" si="43"/>
        <v>0</v>
      </c>
      <c r="Q125" s="6">
        <f t="shared" si="44"/>
        <v>0</v>
      </c>
      <c r="R125" s="7">
        <f t="shared" si="45"/>
        <v>0</v>
      </c>
      <c r="S125" s="2">
        <f t="shared" si="29"/>
        <v>0</v>
      </c>
      <c r="T125" s="80">
        <f t="shared" si="30"/>
        <v>0</v>
      </c>
      <c r="U125" s="79">
        <f t="shared" si="31"/>
        <v>0</v>
      </c>
      <c r="V125" s="80">
        <f t="shared" si="32"/>
        <v>0</v>
      </c>
      <c r="W125" s="80">
        <f t="shared" si="33"/>
        <v>0</v>
      </c>
      <c r="X125">
        <f t="shared" si="46"/>
        <v>0</v>
      </c>
      <c r="Y125" s="35">
        <f t="shared" si="34"/>
        <v>0</v>
      </c>
      <c r="Z125" s="35">
        <f t="shared" si="35"/>
        <v>0</v>
      </c>
      <c r="AA125" s="42">
        <f t="shared" si="47"/>
        <v>0</v>
      </c>
      <c r="AB125" s="42">
        <f t="shared" si="36"/>
        <v>0</v>
      </c>
    </row>
    <row r="126" spans="2:28" x14ac:dyDescent="0.25">
      <c r="B126">
        <v>124</v>
      </c>
      <c r="C126" s="35">
        <f t="shared" si="37"/>
        <v>0</v>
      </c>
      <c r="D126" s="46">
        <f>IF(AB125&gt;0,ROUND(PMT(EvalSheet!$F$92/12,EvalSheet!$F$96*12,-C126),5),0)</f>
        <v>0</v>
      </c>
      <c r="E126" s="6">
        <f t="shared" si="38"/>
        <v>0</v>
      </c>
      <c r="F126" s="2">
        <f t="shared" si="24"/>
        <v>0</v>
      </c>
      <c r="G126" s="80">
        <f t="shared" si="25"/>
        <v>0</v>
      </c>
      <c r="H126" s="79">
        <f t="shared" si="26"/>
        <v>0</v>
      </c>
      <c r="I126" s="80">
        <f t="shared" si="27"/>
        <v>0</v>
      </c>
      <c r="J126" s="80">
        <f t="shared" si="28"/>
        <v>0</v>
      </c>
      <c r="K126" s="6">
        <f t="shared" si="39"/>
        <v>0</v>
      </c>
      <c r="L126" s="7">
        <v>0</v>
      </c>
      <c r="M126" s="7">
        <f t="shared" si="40"/>
        <v>0</v>
      </c>
      <c r="N126" s="7">
        <f t="shared" si="41"/>
        <v>0</v>
      </c>
      <c r="O126" s="7">
        <f t="shared" si="42"/>
        <v>0</v>
      </c>
      <c r="P126" s="7">
        <f t="shared" si="43"/>
        <v>0</v>
      </c>
      <c r="Q126" s="6">
        <f t="shared" si="44"/>
        <v>0</v>
      </c>
      <c r="R126" s="7">
        <f t="shared" si="45"/>
        <v>0</v>
      </c>
      <c r="S126" s="2">
        <f t="shared" si="29"/>
        <v>0</v>
      </c>
      <c r="T126" s="80">
        <f t="shared" si="30"/>
        <v>0</v>
      </c>
      <c r="U126" s="79">
        <f t="shared" si="31"/>
        <v>0</v>
      </c>
      <c r="V126" s="80">
        <f t="shared" si="32"/>
        <v>0</v>
      </c>
      <c r="W126" s="80">
        <f t="shared" si="33"/>
        <v>0</v>
      </c>
      <c r="X126">
        <f t="shared" si="46"/>
        <v>0</v>
      </c>
      <c r="Y126" s="35">
        <f t="shared" si="34"/>
        <v>0</v>
      </c>
      <c r="Z126" s="35">
        <f t="shared" si="35"/>
        <v>0</v>
      </c>
      <c r="AA126" s="42">
        <f t="shared" si="47"/>
        <v>0</v>
      </c>
      <c r="AB126" s="42">
        <f t="shared" si="36"/>
        <v>0</v>
      </c>
    </row>
    <row r="127" spans="2:28" x14ac:dyDescent="0.25">
      <c r="B127">
        <v>125</v>
      </c>
      <c r="C127" s="35">
        <f t="shared" si="37"/>
        <v>0</v>
      </c>
      <c r="D127" s="46">
        <f>IF(AB126&gt;0,ROUND(PMT(EvalSheet!$F$92/12,EvalSheet!$F$96*12,-C127),5),0)</f>
        <v>0</v>
      </c>
      <c r="E127" s="6">
        <f t="shared" si="38"/>
        <v>0</v>
      </c>
      <c r="F127" s="2">
        <f t="shared" si="24"/>
        <v>0</v>
      </c>
      <c r="G127" s="80">
        <f t="shared" si="25"/>
        <v>0</v>
      </c>
      <c r="H127" s="79">
        <f t="shared" si="26"/>
        <v>0</v>
      </c>
      <c r="I127" s="80">
        <f t="shared" si="27"/>
        <v>0</v>
      </c>
      <c r="J127" s="80">
        <f t="shared" si="28"/>
        <v>0</v>
      </c>
      <c r="K127" s="6">
        <f t="shared" si="39"/>
        <v>0</v>
      </c>
      <c r="L127" s="7">
        <v>0</v>
      </c>
      <c r="M127" s="7">
        <f t="shared" si="40"/>
        <v>0</v>
      </c>
      <c r="N127" s="7">
        <f t="shared" si="41"/>
        <v>0</v>
      </c>
      <c r="O127" s="7">
        <f t="shared" si="42"/>
        <v>0</v>
      </c>
      <c r="P127" s="7">
        <f t="shared" si="43"/>
        <v>0</v>
      </c>
      <c r="Q127" s="6">
        <f t="shared" si="44"/>
        <v>0</v>
      </c>
      <c r="R127" s="7">
        <f t="shared" si="45"/>
        <v>0</v>
      </c>
      <c r="S127" s="2">
        <f t="shared" si="29"/>
        <v>0</v>
      </c>
      <c r="T127" s="80">
        <f t="shared" si="30"/>
        <v>0</v>
      </c>
      <c r="U127" s="79">
        <f t="shared" si="31"/>
        <v>0</v>
      </c>
      <c r="V127" s="80">
        <f t="shared" si="32"/>
        <v>0</v>
      </c>
      <c r="W127" s="80">
        <f t="shared" si="33"/>
        <v>0</v>
      </c>
      <c r="X127">
        <f t="shared" si="46"/>
        <v>0</v>
      </c>
      <c r="Y127" s="35">
        <f t="shared" si="34"/>
        <v>0</v>
      </c>
      <c r="Z127" s="35">
        <f t="shared" si="35"/>
        <v>0</v>
      </c>
      <c r="AA127" s="42">
        <f t="shared" si="47"/>
        <v>0</v>
      </c>
      <c r="AB127" s="42">
        <f t="shared" si="36"/>
        <v>0</v>
      </c>
    </row>
    <row r="128" spans="2:28" x14ac:dyDescent="0.25">
      <c r="B128">
        <v>126</v>
      </c>
      <c r="C128" s="35">
        <f t="shared" si="37"/>
        <v>0</v>
      </c>
      <c r="D128" s="46">
        <f>IF(AB127&gt;0,ROUND(PMT(EvalSheet!$F$92/12,EvalSheet!$F$96*12,-C128),5),0)</f>
        <v>0</v>
      </c>
      <c r="E128" s="6">
        <f t="shared" si="38"/>
        <v>0</v>
      </c>
      <c r="F128" s="2">
        <f t="shared" si="24"/>
        <v>0</v>
      </c>
      <c r="G128" s="80">
        <f t="shared" si="25"/>
        <v>0</v>
      </c>
      <c r="H128" s="79">
        <f t="shared" si="26"/>
        <v>0</v>
      </c>
      <c r="I128" s="80">
        <f t="shared" si="27"/>
        <v>0</v>
      </c>
      <c r="J128" s="80">
        <f t="shared" si="28"/>
        <v>0</v>
      </c>
      <c r="K128" s="6">
        <f t="shared" si="39"/>
        <v>0</v>
      </c>
      <c r="L128" s="7">
        <v>0</v>
      </c>
      <c r="M128" s="7">
        <f t="shared" si="40"/>
        <v>0</v>
      </c>
      <c r="N128" s="7">
        <f t="shared" si="41"/>
        <v>0</v>
      </c>
      <c r="O128" s="7">
        <f t="shared" si="42"/>
        <v>0</v>
      </c>
      <c r="P128" s="7">
        <f t="shared" si="43"/>
        <v>0</v>
      </c>
      <c r="Q128" s="6">
        <f t="shared" si="44"/>
        <v>0</v>
      </c>
      <c r="R128" s="7">
        <f t="shared" si="45"/>
        <v>0</v>
      </c>
      <c r="S128" s="2">
        <f t="shared" si="29"/>
        <v>0</v>
      </c>
      <c r="T128" s="80">
        <f t="shared" si="30"/>
        <v>0</v>
      </c>
      <c r="U128" s="79">
        <f t="shared" si="31"/>
        <v>0</v>
      </c>
      <c r="V128" s="80">
        <f t="shared" si="32"/>
        <v>0</v>
      </c>
      <c r="W128" s="80">
        <f t="shared" si="33"/>
        <v>0</v>
      </c>
      <c r="X128">
        <f t="shared" si="46"/>
        <v>0</v>
      </c>
      <c r="Y128" s="35">
        <f t="shared" si="34"/>
        <v>0</v>
      </c>
      <c r="Z128" s="35">
        <f t="shared" si="35"/>
        <v>0</v>
      </c>
      <c r="AA128" s="42">
        <f t="shared" si="47"/>
        <v>0</v>
      </c>
      <c r="AB128" s="42">
        <f t="shared" si="36"/>
        <v>0</v>
      </c>
    </row>
    <row r="129" spans="2:28" x14ac:dyDescent="0.25">
      <c r="B129">
        <v>127</v>
      </c>
      <c r="C129" s="35">
        <f t="shared" si="37"/>
        <v>0</v>
      </c>
      <c r="D129" s="46">
        <f>IF(AB128&gt;0,ROUND(PMT(EvalSheet!$F$92/12,EvalSheet!$F$96*12,-C129),5),0)</f>
        <v>0</v>
      </c>
      <c r="E129" s="6">
        <f t="shared" si="38"/>
        <v>0</v>
      </c>
      <c r="F129" s="2">
        <f t="shared" si="24"/>
        <v>0</v>
      </c>
      <c r="G129" s="80">
        <f t="shared" si="25"/>
        <v>0</v>
      </c>
      <c r="H129" s="79">
        <f t="shared" si="26"/>
        <v>0</v>
      </c>
      <c r="I129" s="80">
        <f t="shared" si="27"/>
        <v>0</v>
      </c>
      <c r="J129" s="80">
        <f t="shared" si="28"/>
        <v>0</v>
      </c>
      <c r="K129" s="6">
        <f t="shared" si="39"/>
        <v>0</v>
      </c>
      <c r="L129" s="7">
        <v>0</v>
      </c>
      <c r="M129" s="7">
        <f t="shared" si="40"/>
        <v>0</v>
      </c>
      <c r="N129" s="7">
        <f t="shared" si="41"/>
        <v>0</v>
      </c>
      <c r="O129" s="7">
        <f t="shared" si="42"/>
        <v>0</v>
      </c>
      <c r="P129" s="7">
        <f t="shared" si="43"/>
        <v>0</v>
      </c>
      <c r="Q129" s="6">
        <f t="shared" si="44"/>
        <v>0</v>
      </c>
      <c r="R129" s="7">
        <f t="shared" si="45"/>
        <v>0</v>
      </c>
      <c r="S129" s="2">
        <f t="shared" si="29"/>
        <v>0</v>
      </c>
      <c r="T129" s="80">
        <f t="shared" si="30"/>
        <v>0</v>
      </c>
      <c r="U129" s="79">
        <f t="shared" si="31"/>
        <v>0</v>
      </c>
      <c r="V129" s="80">
        <f t="shared" si="32"/>
        <v>0</v>
      </c>
      <c r="W129" s="80">
        <f t="shared" si="33"/>
        <v>0</v>
      </c>
      <c r="X129">
        <f t="shared" si="46"/>
        <v>0</v>
      </c>
      <c r="Y129" s="35">
        <f t="shared" si="34"/>
        <v>0</v>
      </c>
      <c r="Z129" s="35">
        <f t="shared" si="35"/>
        <v>0</v>
      </c>
      <c r="AA129" s="42">
        <f t="shared" si="47"/>
        <v>0</v>
      </c>
      <c r="AB129" s="42">
        <f t="shared" si="36"/>
        <v>0</v>
      </c>
    </row>
    <row r="130" spans="2:28" x14ac:dyDescent="0.25">
      <c r="B130">
        <v>128</v>
      </c>
      <c r="C130" s="35">
        <f t="shared" si="37"/>
        <v>0</v>
      </c>
      <c r="D130" s="46">
        <f>IF(AB129&gt;0,ROUND(PMT(EvalSheet!$F$92/12,EvalSheet!$F$96*12,-C130),5),0)</f>
        <v>0</v>
      </c>
      <c r="E130" s="6">
        <f t="shared" si="38"/>
        <v>0</v>
      </c>
      <c r="F130" s="2">
        <f t="shared" si="24"/>
        <v>0</v>
      </c>
      <c r="G130" s="80">
        <f t="shared" si="25"/>
        <v>0</v>
      </c>
      <c r="H130" s="79">
        <f t="shared" si="26"/>
        <v>0</v>
      </c>
      <c r="I130" s="80">
        <f t="shared" si="27"/>
        <v>0</v>
      </c>
      <c r="J130" s="80">
        <f t="shared" si="28"/>
        <v>0</v>
      </c>
      <c r="K130" s="6">
        <f t="shared" si="39"/>
        <v>0</v>
      </c>
      <c r="L130" s="7">
        <v>0</v>
      </c>
      <c r="M130" s="7">
        <f t="shared" si="40"/>
        <v>0</v>
      </c>
      <c r="N130" s="7">
        <f t="shared" si="41"/>
        <v>0</v>
      </c>
      <c r="O130" s="7">
        <f t="shared" si="42"/>
        <v>0</v>
      </c>
      <c r="P130" s="7">
        <f t="shared" si="43"/>
        <v>0</v>
      </c>
      <c r="Q130" s="6">
        <f t="shared" si="44"/>
        <v>0</v>
      </c>
      <c r="R130" s="7">
        <f t="shared" si="45"/>
        <v>0</v>
      </c>
      <c r="S130" s="2">
        <f t="shared" si="29"/>
        <v>0</v>
      </c>
      <c r="T130" s="80">
        <f t="shared" si="30"/>
        <v>0</v>
      </c>
      <c r="U130" s="79">
        <f t="shared" si="31"/>
        <v>0</v>
      </c>
      <c r="V130" s="80">
        <f t="shared" si="32"/>
        <v>0</v>
      </c>
      <c r="W130" s="80">
        <f t="shared" si="33"/>
        <v>0</v>
      </c>
      <c r="X130">
        <f t="shared" si="46"/>
        <v>0</v>
      </c>
      <c r="Y130" s="35">
        <f t="shared" si="34"/>
        <v>0</v>
      </c>
      <c r="Z130" s="35">
        <f t="shared" si="35"/>
        <v>0</v>
      </c>
      <c r="AA130" s="42">
        <f t="shared" si="47"/>
        <v>0</v>
      </c>
      <c r="AB130" s="42">
        <f t="shared" si="36"/>
        <v>0</v>
      </c>
    </row>
    <row r="131" spans="2:28" x14ac:dyDescent="0.25">
      <c r="B131">
        <v>129</v>
      </c>
      <c r="C131" s="35">
        <f t="shared" si="37"/>
        <v>0</v>
      </c>
      <c r="D131" s="46">
        <f>IF(AB130&gt;0,ROUND(PMT(EvalSheet!$F$92/12,EvalSheet!$F$96*12,-C131),5),0)</f>
        <v>0</v>
      </c>
      <c r="E131" s="6">
        <f t="shared" si="38"/>
        <v>0</v>
      </c>
      <c r="F131" s="2">
        <f t="shared" ref="F131:F194" si="48">INT(E131)</f>
        <v>0</v>
      </c>
      <c r="G131" s="80">
        <f t="shared" ref="G131:G194" si="49">INT((E131-F131)*10)/10</f>
        <v>0</v>
      </c>
      <c r="H131" s="79">
        <f t="shared" ref="H131:H194" si="50">E131-F131-G131</f>
        <v>0</v>
      </c>
      <c r="I131" s="80">
        <f t="shared" ref="I131:I194" si="51">IF(OR(H131=0.05,H131=0),H131,IF(AND(H131&gt;0.051,H131&lt;0.1),0.1,IF(AND(H131&gt;0.001,H131&lt;0.05),0.05,H131)))</f>
        <v>0</v>
      </c>
      <c r="J131" s="80">
        <f t="shared" ref="J131:J194" si="52">F131+G131+I131</f>
        <v>0</v>
      </c>
      <c r="K131" s="6">
        <f t="shared" si="39"/>
        <v>0</v>
      </c>
      <c r="L131" s="7">
        <v>0</v>
      </c>
      <c r="M131" s="7">
        <f t="shared" si="40"/>
        <v>0</v>
      </c>
      <c r="N131" s="7">
        <f t="shared" si="41"/>
        <v>0</v>
      </c>
      <c r="O131" s="7">
        <f t="shared" si="42"/>
        <v>0</v>
      </c>
      <c r="P131" s="7">
        <f t="shared" si="43"/>
        <v>0</v>
      </c>
      <c r="Q131" s="6">
        <f t="shared" si="44"/>
        <v>0</v>
      </c>
      <c r="R131" s="7">
        <f t="shared" si="45"/>
        <v>0</v>
      </c>
      <c r="S131" s="2">
        <f t="shared" ref="S131:S194" si="53">INT(R131)</f>
        <v>0</v>
      </c>
      <c r="T131" s="80">
        <f t="shared" ref="T131:T194" si="54">INT((R131-S131)*10)/10</f>
        <v>0</v>
      </c>
      <c r="U131" s="79">
        <f t="shared" ref="U131:U194" si="55">R131-S131-T131</f>
        <v>0</v>
      </c>
      <c r="V131" s="80">
        <f t="shared" ref="V131:V194" si="56">IF(OR(U131=0.05,U131=0),U131,IF(AND(U131&gt;0.051,U131&lt;0.1),0.1,IF(AND(U131&gt;0.001,U131&lt;0.05),0.05,U131)))</f>
        <v>0</v>
      </c>
      <c r="W131" s="80">
        <f t="shared" ref="W131:W194" si="57">S131+T131+V131</f>
        <v>0</v>
      </c>
      <c r="X131">
        <f t="shared" si="46"/>
        <v>0</v>
      </c>
      <c r="Y131" s="35">
        <f t="shared" si="34"/>
        <v>0</v>
      </c>
      <c r="Z131" s="35">
        <f t="shared" si="35"/>
        <v>0</v>
      </c>
      <c r="AA131" s="42">
        <f t="shared" si="47"/>
        <v>0</v>
      </c>
      <c r="AB131" s="42">
        <f t="shared" si="36"/>
        <v>0</v>
      </c>
    </row>
    <row r="132" spans="2:28" x14ac:dyDescent="0.25">
      <c r="B132">
        <v>130</v>
      </c>
      <c r="C132" s="35">
        <f t="shared" si="37"/>
        <v>0</v>
      </c>
      <c r="D132" s="46">
        <f>IF(AB131&gt;0,ROUND(PMT(EvalSheet!$F$92/12,EvalSheet!$F$96*12,-C132),5),0)</f>
        <v>0</v>
      </c>
      <c r="E132" s="6">
        <f t="shared" si="38"/>
        <v>0</v>
      </c>
      <c r="F132" s="2">
        <f t="shared" si="48"/>
        <v>0</v>
      </c>
      <c r="G132" s="80">
        <f t="shared" si="49"/>
        <v>0</v>
      </c>
      <c r="H132" s="79">
        <f t="shared" si="50"/>
        <v>0</v>
      </c>
      <c r="I132" s="80">
        <f t="shared" si="51"/>
        <v>0</v>
      </c>
      <c r="J132" s="80">
        <f t="shared" si="52"/>
        <v>0</v>
      </c>
      <c r="K132" s="6">
        <f t="shared" si="39"/>
        <v>0</v>
      </c>
      <c r="L132" s="7">
        <v>0</v>
      </c>
      <c r="M132" s="7">
        <f t="shared" si="40"/>
        <v>0</v>
      </c>
      <c r="N132" s="7">
        <f t="shared" si="41"/>
        <v>0</v>
      </c>
      <c r="O132" s="7">
        <f t="shared" si="42"/>
        <v>0</v>
      </c>
      <c r="P132" s="7">
        <f t="shared" si="43"/>
        <v>0</v>
      </c>
      <c r="Q132" s="6">
        <f t="shared" si="44"/>
        <v>0</v>
      </c>
      <c r="R132" s="7">
        <f t="shared" si="45"/>
        <v>0</v>
      </c>
      <c r="S132" s="2">
        <f t="shared" si="53"/>
        <v>0</v>
      </c>
      <c r="T132" s="80">
        <f t="shared" si="54"/>
        <v>0</v>
      </c>
      <c r="U132" s="79">
        <f t="shared" si="55"/>
        <v>0</v>
      </c>
      <c r="V132" s="80">
        <f t="shared" si="56"/>
        <v>0</v>
      </c>
      <c r="W132" s="80">
        <f t="shared" si="57"/>
        <v>0</v>
      </c>
      <c r="X132">
        <f t="shared" si="46"/>
        <v>0</v>
      </c>
      <c r="Y132" s="35">
        <f t="shared" ref="Y132:Y195" si="58">ROUND(D132+J132+W132+X132,2)</f>
        <v>0</v>
      </c>
      <c r="Z132" s="35">
        <f t="shared" ref="Z132:Z195" si="59">IF(AND(Y132&gt;0,Y133=0),Y132,0)</f>
        <v>0</v>
      </c>
      <c r="AA132" s="42">
        <f t="shared" si="47"/>
        <v>0</v>
      </c>
      <c r="AB132" s="42">
        <f t="shared" ref="AB132:AB195" si="60">IF(ROUND(Y132-AA132,2)&gt;0,ROUND(Y132-AA132,2),0)</f>
        <v>0</v>
      </c>
    </row>
    <row r="133" spans="2:28" x14ac:dyDescent="0.25">
      <c r="B133">
        <v>131</v>
      </c>
      <c r="C133" s="35">
        <f t="shared" ref="C133:C196" si="61">IF(AB132&gt;0,C132-1000,C132)</f>
        <v>0</v>
      </c>
      <c r="D133" s="46">
        <f>IF(AB132&gt;0,ROUND(PMT(EvalSheet!$F$92/12,EvalSheet!$F$96*12,-C133),5),0)</f>
        <v>0</v>
      </c>
      <c r="E133" s="6">
        <f t="shared" ref="E133:E196" si="62">IF(AB132&gt;0,ROUND(C133*$E$1/1000,2),0)</f>
        <v>0</v>
      </c>
      <c r="F133" s="2">
        <f t="shared" si="48"/>
        <v>0</v>
      </c>
      <c r="G133" s="80">
        <f t="shared" si="49"/>
        <v>0</v>
      </c>
      <c r="H133" s="79">
        <f t="shared" si="50"/>
        <v>0</v>
      </c>
      <c r="I133" s="80">
        <f t="shared" si="51"/>
        <v>0</v>
      </c>
      <c r="J133" s="80">
        <f t="shared" si="52"/>
        <v>0</v>
      </c>
      <c r="K133" s="6">
        <f t="shared" ref="K133:K196" si="63">IF(AB132&gt;0,ROUND($D$1*$K$1,2),0)</f>
        <v>0</v>
      </c>
      <c r="L133" s="7">
        <v>0</v>
      </c>
      <c r="M133" s="7">
        <f t="shared" ref="M133:M196" si="64">IF(AB132&gt;0,ROUND($D$1*$M$1,0),0)</f>
        <v>0</v>
      </c>
      <c r="N133" s="7">
        <f t="shared" ref="N133:N196" si="65">IF(AB132&gt;0,ROUND($D$1*$N$1,2),0)</f>
        <v>0</v>
      </c>
      <c r="O133" s="7">
        <f t="shared" ref="O133:O196" si="66">IF(AB132&gt;0,ROUND($D$1*$O$1,2),0)</f>
        <v>0</v>
      </c>
      <c r="P133" s="7">
        <f t="shared" ref="P133:P196" si="67">IF(AB132&gt;0,ROUND($D$1*$P$1,2),0)</f>
        <v>0</v>
      </c>
      <c r="Q133" s="6">
        <f t="shared" ref="Q133:Q196" si="68">IF(AB132&gt;0,K133+SUM(M133:P133),0)</f>
        <v>0</v>
      </c>
      <c r="R133" s="7">
        <f t="shared" ref="R133:R196" si="69">IF(AB132&gt;0,ROUND(Q133/12,2),0)</f>
        <v>0</v>
      </c>
      <c r="S133" s="2">
        <f t="shared" si="53"/>
        <v>0</v>
      </c>
      <c r="T133" s="80">
        <f t="shared" si="54"/>
        <v>0</v>
      </c>
      <c r="U133" s="79">
        <f t="shared" si="55"/>
        <v>0</v>
      </c>
      <c r="V133" s="80">
        <f t="shared" si="56"/>
        <v>0</v>
      </c>
      <c r="W133" s="80">
        <f t="shared" si="57"/>
        <v>0</v>
      </c>
      <c r="X133">
        <f t="shared" ref="X133:X196" si="70">IF(AB132&gt;0,X132,0)</f>
        <v>0</v>
      </c>
      <c r="Y133" s="35">
        <f t="shared" si="58"/>
        <v>0</v>
      </c>
      <c r="Z133" s="35">
        <f t="shared" si="59"/>
        <v>0</v>
      </c>
      <c r="AA133" s="42">
        <f t="shared" ref="AA133:AA196" si="71">IF(AB132&gt;0,AA132,0)</f>
        <v>0</v>
      </c>
      <c r="AB133" s="42">
        <f t="shared" si="60"/>
        <v>0</v>
      </c>
    </row>
    <row r="134" spans="2:28" x14ac:dyDescent="0.25">
      <c r="B134">
        <v>132</v>
      </c>
      <c r="C134" s="35">
        <f t="shared" si="61"/>
        <v>0</v>
      </c>
      <c r="D134" s="46">
        <f>IF(AB133&gt;0,ROUND(PMT(EvalSheet!$F$92/12,EvalSheet!$F$96*12,-C134),5),0)</f>
        <v>0</v>
      </c>
      <c r="E134" s="6">
        <f t="shared" si="62"/>
        <v>0</v>
      </c>
      <c r="F134" s="2">
        <f t="shared" si="48"/>
        <v>0</v>
      </c>
      <c r="G134" s="80">
        <f t="shared" si="49"/>
        <v>0</v>
      </c>
      <c r="H134" s="79">
        <f t="shared" si="50"/>
        <v>0</v>
      </c>
      <c r="I134" s="80">
        <f t="shared" si="51"/>
        <v>0</v>
      </c>
      <c r="J134" s="80">
        <f t="shared" si="52"/>
        <v>0</v>
      </c>
      <c r="K134" s="6">
        <f t="shared" si="63"/>
        <v>0</v>
      </c>
      <c r="L134" s="7">
        <v>0</v>
      </c>
      <c r="M134" s="7">
        <f t="shared" si="64"/>
        <v>0</v>
      </c>
      <c r="N134" s="7">
        <f t="shared" si="65"/>
        <v>0</v>
      </c>
      <c r="O134" s="7">
        <f t="shared" si="66"/>
        <v>0</v>
      </c>
      <c r="P134" s="7">
        <f t="shared" si="67"/>
        <v>0</v>
      </c>
      <c r="Q134" s="6">
        <f t="shared" si="68"/>
        <v>0</v>
      </c>
      <c r="R134" s="7">
        <f t="shared" si="69"/>
        <v>0</v>
      </c>
      <c r="S134" s="2">
        <f t="shared" si="53"/>
        <v>0</v>
      </c>
      <c r="T134" s="80">
        <f t="shared" si="54"/>
        <v>0</v>
      </c>
      <c r="U134" s="79">
        <f t="shared" si="55"/>
        <v>0</v>
      </c>
      <c r="V134" s="80">
        <f t="shared" si="56"/>
        <v>0</v>
      </c>
      <c r="W134" s="80">
        <f t="shared" si="57"/>
        <v>0</v>
      </c>
      <c r="X134">
        <f t="shared" si="70"/>
        <v>0</v>
      </c>
      <c r="Y134" s="35">
        <f t="shared" si="58"/>
        <v>0</v>
      </c>
      <c r="Z134" s="35">
        <f t="shared" si="59"/>
        <v>0</v>
      </c>
      <c r="AA134" s="42">
        <f t="shared" si="71"/>
        <v>0</v>
      </c>
      <c r="AB134" s="42">
        <f t="shared" si="60"/>
        <v>0</v>
      </c>
    </row>
    <row r="135" spans="2:28" x14ac:dyDescent="0.25">
      <c r="B135">
        <v>133</v>
      </c>
      <c r="C135" s="35">
        <f t="shared" si="61"/>
        <v>0</v>
      </c>
      <c r="D135" s="46">
        <f>IF(AB134&gt;0,ROUND(PMT(EvalSheet!$F$92/12,EvalSheet!$F$96*12,-C135),5),0)</f>
        <v>0</v>
      </c>
      <c r="E135" s="6">
        <f t="shared" si="62"/>
        <v>0</v>
      </c>
      <c r="F135" s="2">
        <f t="shared" si="48"/>
        <v>0</v>
      </c>
      <c r="G135" s="80">
        <f t="shared" si="49"/>
        <v>0</v>
      </c>
      <c r="H135" s="79">
        <f t="shared" si="50"/>
        <v>0</v>
      </c>
      <c r="I135" s="80">
        <f t="shared" si="51"/>
        <v>0</v>
      </c>
      <c r="J135" s="80">
        <f t="shared" si="52"/>
        <v>0</v>
      </c>
      <c r="K135" s="6">
        <f t="shared" si="63"/>
        <v>0</v>
      </c>
      <c r="L135" s="7">
        <v>0</v>
      </c>
      <c r="M135" s="7">
        <f t="shared" si="64"/>
        <v>0</v>
      </c>
      <c r="N135" s="7">
        <f t="shared" si="65"/>
        <v>0</v>
      </c>
      <c r="O135" s="7">
        <f t="shared" si="66"/>
        <v>0</v>
      </c>
      <c r="P135" s="7">
        <f t="shared" si="67"/>
        <v>0</v>
      </c>
      <c r="Q135" s="6">
        <f t="shared" si="68"/>
        <v>0</v>
      </c>
      <c r="R135" s="7">
        <f t="shared" si="69"/>
        <v>0</v>
      </c>
      <c r="S135" s="2">
        <f t="shared" si="53"/>
        <v>0</v>
      </c>
      <c r="T135" s="80">
        <f t="shared" si="54"/>
        <v>0</v>
      </c>
      <c r="U135" s="79">
        <f t="shared" si="55"/>
        <v>0</v>
      </c>
      <c r="V135" s="80">
        <f t="shared" si="56"/>
        <v>0</v>
      </c>
      <c r="W135" s="80">
        <f t="shared" si="57"/>
        <v>0</v>
      </c>
      <c r="X135">
        <f t="shared" si="70"/>
        <v>0</v>
      </c>
      <c r="Y135" s="35">
        <f t="shared" si="58"/>
        <v>0</v>
      </c>
      <c r="Z135" s="35">
        <f t="shared" si="59"/>
        <v>0</v>
      </c>
      <c r="AA135" s="42">
        <f t="shared" si="71"/>
        <v>0</v>
      </c>
      <c r="AB135" s="42">
        <f t="shared" si="60"/>
        <v>0</v>
      </c>
    </row>
    <row r="136" spans="2:28" x14ac:dyDescent="0.25">
      <c r="B136">
        <v>134</v>
      </c>
      <c r="C136" s="35">
        <f t="shared" si="61"/>
        <v>0</v>
      </c>
      <c r="D136" s="46">
        <f>IF(AB135&gt;0,ROUND(PMT(EvalSheet!$F$92/12,EvalSheet!$F$96*12,-C136),5),0)</f>
        <v>0</v>
      </c>
      <c r="E136" s="6">
        <f t="shared" si="62"/>
        <v>0</v>
      </c>
      <c r="F136" s="2">
        <f t="shared" si="48"/>
        <v>0</v>
      </c>
      <c r="G136" s="80">
        <f t="shared" si="49"/>
        <v>0</v>
      </c>
      <c r="H136" s="79">
        <f t="shared" si="50"/>
        <v>0</v>
      </c>
      <c r="I136" s="80">
        <f t="shared" si="51"/>
        <v>0</v>
      </c>
      <c r="J136" s="80">
        <f t="shared" si="52"/>
        <v>0</v>
      </c>
      <c r="K136" s="6">
        <f t="shared" si="63"/>
        <v>0</v>
      </c>
      <c r="L136" s="7">
        <v>0</v>
      </c>
      <c r="M136" s="7">
        <f t="shared" si="64"/>
        <v>0</v>
      </c>
      <c r="N136" s="7">
        <f t="shared" si="65"/>
        <v>0</v>
      </c>
      <c r="O136" s="7">
        <f t="shared" si="66"/>
        <v>0</v>
      </c>
      <c r="P136" s="7">
        <f t="shared" si="67"/>
        <v>0</v>
      </c>
      <c r="Q136" s="6">
        <f t="shared" si="68"/>
        <v>0</v>
      </c>
      <c r="R136" s="7">
        <f t="shared" si="69"/>
        <v>0</v>
      </c>
      <c r="S136" s="2">
        <f t="shared" si="53"/>
        <v>0</v>
      </c>
      <c r="T136" s="80">
        <f t="shared" si="54"/>
        <v>0</v>
      </c>
      <c r="U136" s="79">
        <f t="shared" si="55"/>
        <v>0</v>
      </c>
      <c r="V136" s="80">
        <f t="shared" si="56"/>
        <v>0</v>
      </c>
      <c r="W136" s="80">
        <f t="shared" si="57"/>
        <v>0</v>
      </c>
      <c r="X136">
        <f t="shared" si="70"/>
        <v>0</v>
      </c>
      <c r="Y136" s="35">
        <f t="shared" si="58"/>
        <v>0</v>
      </c>
      <c r="Z136" s="35">
        <f t="shared" si="59"/>
        <v>0</v>
      </c>
      <c r="AA136" s="42">
        <f t="shared" si="71"/>
        <v>0</v>
      </c>
      <c r="AB136" s="42">
        <f t="shared" si="60"/>
        <v>0</v>
      </c>
    </row>
    <row r="137" spans="2:28" x14ac:dyDescent="0.25">
      <c r="B137">
        <v>135</v>
      </c>
      <c r="C137" s="35">
        <f t="shared" si="61"/>
        <v>0</v>
      </c>
      <c r="D137" s="46">
        <f>IF(AB136&gt;0,ROUND(PMT(EvalSheet!$F$92/12,EvalSheet!$F$96*12,-C137),5),0)</f>
        <v>0</v>
      </c>
      <c r="E137" s="6">
        <f t="shared" si="62"/>
        <v>0</v>
      </c>
      <c r="F137" s="2">
        <f t="shared" si="48"/>
        <v>0</v>
      </c>
      <c r="G137" s="80">
        <f t="shared" si="49"/>
        <v>0</v>
      </c>
      <c r="H137" s="79">
        <f t="shared" si="50"/>
        <v>0</v>
      </c>
      <c r="I137" s="80">
        <f t="shared" si="51"/>
        <v>0</v>
      </c>
      <c r="J137" s="80">
        <f t="shared" si="52"/>
        <v>0</v>
      </c>
      <c r="K137" s="6">
        <f t="shared" si="63"/>
        <v>0</v>
      </c>
      <c r="L137" s="7">
        <v>0</v>
      </c>
      <c r="M137" s="7">
        <f t="shared" si="64"/>
        <v>0</v>
      </c>
      <c r="N137" s="7">
        <f t="shared" si="65"/>
        <v>0</v>
      </c>
      <c r="O137" s="7">
        <f t="shared" si="66"/>
        <v>0</v>
      </c>
      <c r="P137" s="7">
        <f t="shared" si="67"/>
        <v>0</v>
      </c>
      <c r="Q137" s="6">
        <f t="shared" si="68"/>
        <v>0</v>
      </c>
      <c r="R137" s="7">
        <f t="shared" si="69"/>
        <v>0</v>
      </c>
      <c r="S137" s="2">
        <f t="shared" si="53"/>
        <v>0</v>
      </c>
      <c r="T137" s="80">
        <f t="shared" si="54"/>
        <v>0</v>
      </c>
      <c r="U137" s="79">
        <f t="shared" si="55"/>
        <v>0</v>
      </c>
      <c r="V137" s="80">
        <f t="shared" si="56"/>
        <v>0</v>
      </c>
      <c r="W137" s="80">
        <f t="shared" si="57"/>
        <v>0</v>
      </c>
      <c r="X137">
        <f t="shared" si="70"/>
        <v>0</v>
      </c>
      <c r="Y137" s="35">
        <f t="shared" si="58"/>
        <v>0</v>
      </c>
      <c r="Z137" s="35">
        <f t="shared" si="59"/>
        <v>0</v>
      </c>
      <c r="AA137" s="42">
        <f t="shared" si="71"/>
        <v>0</v>
      </c>
      <c r="AB137" s="42">
        <f t="shared" si="60"/>
        <v>0</v>
      </c>
    </row>
    <row r="138" spans="2:28" x14ac:dyDescent="0.25">
      <c r="B138">
        <v>136</v>
      </c>
      <c r="C138" s="35">
        <f t="shared" si="61"/>
        <v>0</v>
      </c>
      <c r="D138" s="46">
        <f>IF(AB137&gt;0,ROUND(PMT(EvalSheet!$F$92/12,EvalSheet!$F$96*12,-C138),5),0)</f>
        <v>0</v>
      </c>
      <c r="E138" s="6">
        <f t="shared" si="62"/>
        <v>0</v>
      </c>
      <c r="F138" s="2">
        <f t="shared" si="48"/>
        <v>0</v>
      </c>
      <c r="G138" s="80">
        <f t="shared" si="49"/>
        <v>0</v>
      </c>
      <c r="H138" s="79">
        <f t="shared" si="50"/>
        <v>0</v>
      </c>
      <c r="I138" s="80">
        <f t="shared" si="51"/>
        <v>0</v>
      </c>
      <c r="J138" s="80">
        <f t="shared" si="52"/>
        <v>0</v>
      </c>
      <c r="K138" s="6">
        <f t="shared" si="63"/>
        <v>0</v>
      </c>
      <c r="L138" s="7">
        <v>0</v>
      </c>
      <c r="M138" s="7">
        <f t="shared" si="64"/>
        <v>0</v>
      </c>
      <c r="N138" s="7">
        <f t="shared" si="65"/>
        <v>0</v>
      </c>
      <c r="O138" s="7">
        <f t="shared" si="66"/>
        <v>0</v>
      </c>
      <c r="P138" s="7">
        <f t="shared" si="67"/>
        <v>0</v>
      </c>
      <c r="Q138" s="6">
        <f t="shared" si="68"/>
        <v>0</v>
      </c>
      <c r="R138" s="7">
        <f t="shared" si="69"/>
        <v>0</v>
      </c>
      <c r="S138" s="2">
        <f t="shared" si="53"/>
        <v>0</v>
      </c>
      <c r="T138" s="80">
        <f t="shared" si="54"/>
        <v>0</v>
      </c>
      <c r="U138" s="79">
        <f t="shared" si="55"/>
        <v>0</v>
      </c>
      <c r="V138" s="80">
        <f t="shared" si="56"/>
        <v>0</v>
      </c>
      <c r="W138" s="80">
        <f t="shared" si="57"/>
        <v>0</v>
      </c>
      <c r="X138">
        <f t="shared" si="70"/>
        <v>0</v>
      </c>
      <c r="Y138" s="35">
        <f t="shared" si="58"/>
        <v>0</v>
      </c>
      <c r="Z138" s="35">
        <f t="shared" si="59"/>
        <v>0</v>
      </c>
      <c r="AA138" s="42">
        <f t="shared" si="71"/>
        <v>0</v>
      </c>
      <c r="AB138" s="42">
        <f t="shared" si="60"/>
        <v>0</v>
      </c>
    </row>
    <row r="139" spans="2:28" x14ac:dyDescent="0.25">
      <c r="B139">
        <v>137</v>
      </c>
      <c r="C139" s="35">
        <f t="shared" si="61"/>
        <v>0</v>
      </c>
      <c r="D139" s="46">
        <f>IF(AB138&gt;0,ROUND(PMT(EvalSheet!$F$92/12,EvalSheet!$F$96*12,-C139),5),0)</f>
        <v>0</v>
      </c>
      <c r="E139" s="6">
        <f t="shared" si="62"/>
        <v>0</v>
      </c>
      <c r="F139" s="2">
        <f t="shared" si="48"/>
        <v>0</v>
      </c>
      <c r="G139" s="80">
        <f t="shared" si="49"/>
        <v>0</v>
      </c>
      <c r="H139" s="79">
        <f t="shared" si="50"/>
        <v>0</v>
      </c>
      <c r="I139" s="80">
        <f t="shared" si="51"/>
        <v>0</v>
      </c>
      <c r="J139" s="80">
        <f t="shared" si="52"/>
        <v>0</v>
      </c>
      <c r="K139" s="6">
        <f t="shared" si="63"/>
        <v>0</v>
      </c>
      <c r="L139" s="7">
        <v>0</v>
      </c>
      <c r="M139" s="7">
        <f t="shared" si="64"/>
        <v>0</v>
      </c>
      <c r="N139" s="7">
        <f t="shared" si="65"/>
        <v>0</v>
      </c>
      <c r="O139" s="7">
        <f t="shared" si="66"/>
        <v>0</v>
      </c>
      <c r="P139" s="7">
        <f t="shared" si="67"/>
        <v>0</v>
      </c>
      <c r="Q139" s="6">
        <f t="shared" si="68"/>
        <v>0</v>
      </c>
      <c r="R139" s="7">
        <f t="shared" si="69"/>
        <v>0</v>
      </c>
      <c r="S139" s="2">
        <f t="shared" si="53"/>
        <v>0</v>
      </c>
      <c r="T139" s="80">
        <f t="shared" si="54"/>
        <v>0</v>
      </c>
      <c r="U139" s="79">
        <f t="shared" si="55"/>
        <v>0</v>
      </c>
      <c r="V139" s="80">
        <f t="shared" si="56"/>
        <v>0</v>
      </c>
      <c r="W139" s="80">
        <f t="shared" si="57"/>
        <v>0</v>
      </c>
      <c r="X139">
        <f t="shared" si="70"/>
        <v>0</v>
      </c>
      <c r="Y139" s="35">
        <f t="shared" si="58"/>
        <v>0</v>
      </c>
      <c r="Z139" s="35">
        <f t="shared" si="59"/>
        <v>0</v>
      </c>
      <c r="AA139" s="42">
        <f t="shared" si="71"/>
        <v>0</v>
      </c>
      <c r="AB139" s="42">
        <f t="shared" si="60"/>
        <v>0</v>
      </c>
    </row>
    <row r="140" spans="2:28" x14ac:dyDescent="0.25">
      <c r="B140">
        <v>138</v>
      </c>
      <c r="C140" s="35">
        <f t="shared" si="61"/>
        <v>0</v>
      </c>
      <c r="D140" s="46">
        <f>IF(AB139&gt;0,ROUND(PMT(EvalSheet!$F$92/12,EvalSheet!$F$96*12,-C140),5),0)</f>
        <v>0</v>
      </c>
      <c r="E140" s="6">
        <f t="shared" si="62"/>
        <v>0</v>
      </c>
      <c r="F140" s="2">
        <f t="shared" si="48"/>
        <v>0</v>
      </c>
      <c r="G140" s="80">
        <f t="shared" si="49"/>
        <v>0</v>
      </c>
      <c r="H140" s="79">
        <f t="shared" si="50"/>
        <v>0</v>
      </c>
      <c r="I140" s="80">
        <f t="shared" si="51"/>
        <v>0</v>
      </c>
      <c r="J140" s="80">
        <f t="shared" si="52"/>
        <v>0</v>
      </c>
      <c r="K140" s="6">
        <f t="shared" si="63"/>
        <v>0</v>
      </c>
      <c r="L140" s="7">
        <v>0</v>
      </c>
      <c r="M140" s="7">
        <f t="shared" si="64"/>
        <v>0</v>
      </c>
      <c r="N140" s="7">
        <f t="shared" si="65"/>
        <v>0</v>
      </c>
      <c r="O140" s="7">
        <f t="shared" si="66"/>
        <v>0</v>
      </c>
      <c r="P140" s="7">
        <f t="shared" si="67"/>
        <v>0</v>
      </c>
      <c r="Q140" s="6">
        <f t="shared" si="68"/>
        <v>0</v>
      </c>
      <c r="R140" s="7">
        <f t="shared" si="69"/>
        <v>0</v>
      </c>
      <c r="S140" s="2">
        <f t="shared" si="53"/>
        <v>0</v>
      </c>
      <c r="T140" s="80">
        <f t="shared" si="54"/>
        <v>0</v>
      </c>
      <c r="U140" s="79">
        <f t="shared" si="55"/>
        <v>0</v>
      </c>
      <c r="V140" s="80">
        <f t="shared" si="56"/>
        <v>0</v>
      </c>
      <c r="W140" s="80">
        <f t="shared" si="57"/>
        <v>0</v>
      </c>
      <c r="X140">
        <f t="shared" si="70"/>
        <v>0</v>
      </c>
      <c r="Y140" s="35">
        <f t="shared" si="58"/>
        <v>0</v>
      </c>
      <c r="Z140" s="35">
        <f t="shared" si="59"/>
        <v>0</v>
      </c>
      <c r="AA140" s="42">
        <f t="shared" si="71"/>
        <v>0</v>
      </c>
      <c r="AB140" s="42">
        <f t="shared" si="60"/>
        <v>0</v>
      </c>
    </row>
    <row r="141" spans="2:28" x14ac:dyDescent="0.25">
      <c r="B141">
        <v>139</v>
      </c>
      <c r="C141" s="35">
        <f t="shared" si="61"/>
        <v>0</v>
      </c>
      <c r="D141" s="46">
        <f>IF(AB140&gt;0,ROUND(PMT(EvalSheet!$F$92/12,EvalSheet!$F$96*12,-C141),5),0)</f>
        <v>0</v>
      </c>
      <c r="E141" s="6">
        <f t="shared" si="62"/>
        <v>0</v>
      </c>
      <c r="F141" s="2">
        <f t="shared" si="48"/>
        <v>0</v>
      </c>
      <c r="G141" s="80">
        <f t="shared" si="49"/>
        <v>0</v>
      </c>
      <c r="H141" s="79">
        <f t="shared" si="50"/>
        <v>0</v>
      </c>
      <c r="I141" s="80">
        <f t="shared" si="51"/>
        <v>0</v>
      </c>
      <c r="J141" s="80">
        <f t="shared" si="52"/>
        <v>0</v>
      </c>
      <c r="K141" s="6">
        <f t="shared" si="63"/>
        <v>0</v>
      </c>
      <c r="L141" s="7">
        <v>0</v>
      </c>
      <c r="M141" s="7">
        <f t="shared" si="64"/>
        <v>0</v>
      </c>
      <c r="N141" s="7">
        <f t="shared" si="65"/>
        <v>0</v>
      </c>
      <c r="O141" s="7">
        <f t="shared" si="66"/>
        <v>0</v>
      </c>
      <c r="P141" s="7">
        <f t="shared" si="67"/>
        <v>0</v>
      </c>
      <c r="Q141" s="6">
        <f t="shared" si="68"/>
        <v>0</v>
      </c>
      <c r="R141" s="7">
        <f t="shared" si="69"/>
        <v>0</v>
      </c>
      <c r="S141" s="2">
        <f t="shared" si="53"/>
        <v>0</v>
      </c>
      <c r="T141" s="80">
        <f t="shared" si="54"/>
        <v>0</v>
      </c>
      <c r="U141" s="79">
        <f t="shared" si="55"/>
        <v>0</v>
      </c>
      <c r="V141" s="80">
        <f t="shared" si="56"/>
        <v>0</v>
      </c>
      <c r="W141" s="80">
        <f t="shared" si="57"/>
        <v>0</v>
      </c>
      <c r="X141">
        <f t="shared" si="70"/>
        <v>0</v>
      </c>
      <c r="Y141" s="35">
        <f t="shared" si="58"/>
        <v>0</v>
      </c>
      <c r="Z141" s="35">
        <f t="shared" si="59"/>
        <v>0</v>
      </c>
      <c r="AA141" s="42">
        <f t="shared" si="71"/>
        <v>0</v>
      </c>
      <c r="AB141" s="42">
        <f t="shared" si="60"/>
        <v>0</v>
      </c>
    </row>
    <row r="142" spans="2:28" x14ac:dyDescent="0.25">
      <c r="B142">
        <v>140</v>
      </c>
      <c r="C142" s="35">
        <f t="shared" si="61"/>
        <v>0</v>
      </c>
      <c r="D142" s="46">
        <f>IF(AB141&gt;0,ROUND(PMT(EvalSheet!$F$92/12,EvalSheet!$F$96*12,-C142),5),0)</f>
        <v>0</v>
      </c>
      <c r="E142" s="6">
        <f t="shared" si="62"/>
        <v>0</v>
      </c>
      <c r="F142" s="2">
        <f t="shared" si="48"/>
        <v>0</v>
      </c>
      <c r="G142" s="80">
        <f t="shared" si="49"/>
        <v>0</v>
      </c>
      <c r="H142" s="79">
        <f t="shared" si="50"/>
        <v>0</v>
      </c>
      <c r="I142" s="80">
        <f t="shared" si="51"/>
        <v>0</v>
      </c>
      <c r="J142" s="80">
        <f t="shared" si="52"/>
        <v>0</v>
      </c>
      <c r="K142" s="6">
        <f t="shared" si="63"/>
        <v>0</v>
      </c>
      <c r="L142" s="7">
        <v>0</v>
      </c>
      <c r="M142" s="7">
        <f t="shared" si="64"/>
        <v>0</v>
      </c>
      <c r="N142" s="7">
        <f t="shared" si="65"/>
        <v>0</v>
      </c>
      <c r="O142" s="7">
        <f t="shared" si="66"/>
        <v>0</v>
      </c>
      <c r="P142" s="7">
        <f t="shared" si="67"/>
        <v>0</v>
      </c>
      <c r="Q142" s="6">
        <f t="shared" si="68"/>
        <v>0</v>
      </c>
      <c r="R142" s="7">
        <f t="shared" si="69"/>
        <v>0</v>
      </c>
      <c r="S142" s="2">
        <f t="shared" si="53"/>
        <v>0</v>
      </c>
      <c r="T142" s="80">
        <f t="shared" si="54"/>
        <v>0</v>
      </c>
      <c r="U142" s="79">
        <f t="shared" si="55"/>
        <v>0</v>
      </c>
      <c r="V142" s="80">
        <f t="shared" si="56"/>
        <v>0</v>
      </c>
      <c r="W142" s="80">
        <f t="shared" si="57"/>
        <v>0</v>
      </c>
      <c r="X142">
        <f t="shared" si="70"/>
        <v>0</v>
      </c>
      <c r="Y142" s="35">
        <f t="shared" si="58"/>
        <v>0</v>
      </c>
      <c r="Z142" s="35">
        <f t="shared" si="59"/>
        <v>0</v>
      </c>
      <c r="AA142" s="42">
        <f t="shared" si="71"/>
        <v>0</v>
      </c>
      <c r="AB142" s="42">
        <f t="shared" si="60"/>
        <v>0</v>
      </c>
    </row>
    <row r="143" spans="2:28" x14ac:dyDescent="0.25">
      <c r="B143">
        <v>141</v>
      </c>
      <c r="C143" s="35">
        <f t="shared" si="61"/>
        <v>0</v>
      </c>
      <c r="D143" s="46">
        <f>IF(AB142&gt;0,ROUND(PMT(EvalSheet!$F$92/12,EvalSheet!$F$96*12,-C143),5),0)</f>
        <v>0</v>
      </c>
      <c r="E143" s="6">
        <f t="shared" si="62"/>
        <v>0</v>
      </c>
      <c r="F143" s="2">
        <f t="shared" si="48"/>
        <v>0</v>
      </c>
      <c r="G143" s="80">
        <f t="shared" si="49"/>
        <v>0</v>
      </c>
      <c r="H143" s="79">
        <f t="shared" si="50"/>
        <v>0</v>
      </c>
      <c r="I143" s="80">
        <f t="shared" si="51"/>
        <v>0</v>
      </c>
      <c r="J143" s="80">
        <f t="shared" si="52"/>
        <v>0</v>
      </c>
      <c r="K143" s="6">
        <f t="shared" si="63"/>
        <v>0</v>
      </c>
      <c r="L143" s="7">
        <v>0</v>
      </c>
      <c r="M143" s="7">
        <f t="shared" si="64"/>
        <v>0</v>
      </c>
      <c r="N143" s="7">
        <f t="shared" si="65"/>
        <v>0</v>
      </c>
      <c r="O143" s="7">
        <f t="shared" si="66"/>
        <v>0</v>
      </c>
      <c r="P143" s="7">
        <f t="shared" si="67"/>
        <v>0</v>
      </c>
      <c r="Q143" s="6">
        <f t="shared" si="68"/>
        <v>0</v>
      </c>
      <c r="R143" s="7">
        <f t="shared" si="69"/>
        <v>0</v>
      </c>
      <c r="S143" s="2">
        <f t="shared" si="53"/>
        <v>0</v>
      </c>
      <c r="T143" s="80">
        <f t="shared" si="54"/>
        <v>0</v>
      </c>
      <c r="U143" s="79">
        <f t="shared" si="55"/>
        <v>0</v>
      </c>
      <c r="V143" s="80">
        <f t="shared" si="56"/>
        <v>0</v>
      </c>
      <c r="W143" s="80">
        <f t="shared" si="57"/>
        <v>0</v>
      </c>
      <c r="X143">
        <f t="shared" si="70"/>
        <v>0</v>
      </c>
      <c r="Y143" s="35">
        <f t="shared" si="58"/>
        <v>0</v>
      </c>
      <c r="Z143" s="35">
        <f t="shared" si="59"/>
        <v>0</v>
      </c>
      <c r="AA143" s="42">
        <f t="shared" si="71"/>
        <v>0</v>
      </c>
      <c r="AB143" s="42">
        <f t="shared" si="60"/>
        <v>0</v>
      </c>
    </row>
    <row r="144" spans="2:28" x14ac:dyDescent="0.25">
      <c r="B144">
        <v>142</v>
      </c>
      <c r="C144" s="35">
        <f t="shared" si="61"/>
        <v>0</v>
      </c>
      <c r="D144" s="46">
        <f>IF(AB143&gt;0,ROUND(PMT(EvalSheet!$F$92/12,EvalSheet!$F$96*12,-C144),5),0)</f>
        <v>0</v>
      </c>
      <c r="E144" s="6">
        <f t="shared" si="62"/>
        <v>0</v>
      </c>
      <c r="F144" s="2">
        <f t="shared" si="48"/>
        <v>0</v>
      </c>
      <c r="G144" s="80">
        <f t="shared" si="49"/>
        <v>0</v>
      </c>
      <c r="H144" s="79">
        <f t="shared" si="50"/>
        <v>0</v>
      </c>
      <c r="I144" s="80">
        <f t="shared" si="51"/>
        <v>0</v>
      </c>
      <c r="J144" s="80">
        <f t="shared" si="52"/>
        <v>0</v>
      </c>
      <c r="K144" s="6">
        <f t="shared" si="63"/>
        <v>0</v>
      </c>
      <c r="L144" s="7">
        <v>0</v>
      </c>
      <c r="M144" s="7">
        <f t="shared" si="64"/>
        <v>0</v>
      </c>
      <c r="N144" s="7">
        <f t="shared" si="65"/>
        <v>0</v>
      </c>
      <c r="O144" s="7">
        <f t="shared" si="66"/>
        <v>0</v>
      </c>
      <c r="P144" s="7">
        <f t="shared" si="67"/>
        <v>0</v>
      </c>
      <c r="Q144" s="6">
        <f t="shared" si="68"/>
        <v>0</v>
      </c>
      <c r="R144" s="7">
        <f t="shared" si="69"/>
        <v>0</v>
      </c>
      <c r="S144" s="2">
        <f t="shared" si="53"/>
        <v>0</v>
      </c>
      <c r="T144" s="80">
        <f t="shared" si="54"/>
        <v>0</v>
      </c>
      <c r="U144" s="79">
        <f t="shared" si="55"/>
        <v>0</v>
      </c>
      <c r="V144" s="80">
        <f t="shared" si="56"/>
        <v>0</v>
      </c>
      <c r="W144" s="80">
        <f t="shared" si="57"/>
        <v>0</v>
      </c>
      <c r="X144">
        <f t="shared" si="70"/>
        <v>0</v>
      </c>
      <c r="Y144" s="35">
        <f t="shared" si="58"/>
        <v>0</v>
      </c>
      <c r="Z144" s="35">
        <f t="shared" si="59"/>
        <v>0</v>
      </c>
      <c r="AA144" s="42">
        <f t="shared" si="71"/>
        <v>0</v>
      </c>
      <c r="AB144" s="42">
        <f t="shared" si="60"/>
        <v>0</v>
      </c>
    </row>
    <row r="145" spans="2:28" x14ac:dyDescent="0.25">
      <c r="B145">
        <v>143</v>
      </c>
      <c r="C145" s="35">
        <f t="shared" si="61"/>
        <v>0</v>
      </c>
      <c r="D145" s="46">
        <f>IF(AB144&gt;0,ROUND(PMT(EvalSheet!$F$92/12,EvalSheet!$F$96*12,-C145),5),0)</f>
        <v>0</v>
      </c>
      <c r="E145" s="6">
        <f t="shared" si="62"/>
        <v>0</v>
      </c>
      <c r="F145" s="2">
        <f t="shared" si="48"/>
        <v>0</v>
      </c>
      <c r="G145" s="80">
        <f t="shared" si="49"/>
        <v>0</v>
      </c>
      <c r="H145" s="79">
        <f t="shared" si="50"/>
        <v>0</v>
      </c>
      <c r="I145" s="80">
        <f t="shared" si="51"/>
        <v>0</v>
      </c>
      <c r="J145" s="80">
        <f t="shared" si="52"/>
        <v>0</v>
      </c>
      <c r="K145" s="6">
        <f t="shared" si="63"/>
        <v>0</v>
      </c>
      <c r="L145" s="7">
        <v>0</v>
      </c>
      <c r="M145" s="7">
        <f t="shared" si="64"/>
        <v>0</v>
      </c>
      <c r="N145" s="7">
        <f t="shared" si="65"/>
        <v>0</v>
      </c>
      <c r="O145" s="7">
        <f t="shared" si="66"/>
        <v>0</v>
      </c>
      <c r="P145" s="7">
        <f t="shared" si="67"/>
        <v>0</v>
      </c>
      <c r="Q145" s="6">
        <f t="shared" si="68"/>
        <v>0</v>
      </c>
      <c r="R145" s="7">
        <f t="shared" si="69"/>
        <v>0</v>
      </c>
      <c r="S145" s="2">
        <f t="shared" si="53"/>
        <v>0</v>
      </c>
      <c r="T145" s="80">
        <f t="shared" si="54"/>
        <v>0</v>
      </c>
      <c r="U145" s="79">
        <f t="shared" si="55"/>
        <v>0</v>
      </c>
      <c r="V145" s="80">
        <f t="shared" si="56"/>
        <v>0</v>
      </c>
      <c r="W145" s="80">
        <f t="shared" si="57"/>
        <v>0</v>
      </c>
      <c r="X145">
        <f t="shared" si="70"/>
        <v>0</v>
      </c>
      <c r="Y145" s="35">
        <f t="shared" si="58"/>
        <v>0</v>
      </c>
      <c r="Z145" s="35">
        <f t="shared" si="59"/>
        <v>0</v>
      </c>
      <c r="AA145" s="42">
        <f t="shared" si="71"/>
        <v>0</v>
      </c>
      <c r="AB145" s="42">
        <f t="shared" si="60"/>
        <v>0</v>
      </c>
    </row>
    <row r="146" spans="2:28" x14ac:dyDescent="0.25">
      <c r="B146">
        <v>144</v>
      </c>
      <c r="C146" s="35">
        <f t="shared" si="61"/>
        <v>0</v>
      </c>
      <c r="D146" s="46">
        <f>IF(AB145&gt;0,ROUND(PMT(EvalSheet!$F$92/12,EvalSheet!$F$96*12,-C146),5),0)</f>
        <v>0</v>
      </c>
      <c r="E146" s="6">
        <f t="shared" si="62"/>
        <v>0</v>
      </c>
      <c r="F146" s="2">
        <f t="shared" si="48"/>
        <v>0</v>
      </c>
      <c r="G146" s="80">
        <f t="shared" si="49"/>
        <v>0</v>
      </c>
      <c r="H146" s="79">
        <f t="shared" si="50"/>
        <v>0</v>
      </c>
      <c r="I146" s="80">
        <f t="shared" si="51"/>
        <v>0</v>
      </c>
      <c r="J146" s="80">
        <f t="shared" si="52"/>
        <v>0</v>
      </c>
      <c r="K146" s="6">
        <f t="shared" si="63"/>
        <v>0</v>
      </c>
      <c r="L146" s="7">
        <v>0</v>
      </c>
      <c r="M146" s="7">
        <f t="shared" si="64"/>
        <v>0</v>
      </c>
      <c r="N146" s="7">
        <f t="shared" si="65"/>
        <v>0</v>
      </c>
      <c r="O146" s="7">
        <f t="shared" si="66"/>
        <v>0</v>
      </c>
      <c r="P146" s="7">
        <f t="shared" si="67"/>
        <v>0</v>
      </c>
      <c r="Q146" s="6">
        <f t="shared" si="68"/>
        <v>0</v>
      </c>
      <c r="R146" s="7">
        <f t="shared" si="69"/>
        <v>0</v>
      </c>
      <c r="S146" s="2">
        <f t="shared" si="53"/>
        <v>0</v>
      </c>
      <c r="T146" s="80">
        <f t="shared" si="54"/>
        <v>0</v>
      </c>
      <c r="U146" s="79">
        <f t="shared" si="55"/>
        <v>0</v>
      </c>
      <c r="V146" s="80">
        <f t="shared" si="56"/>
        <v>0</v>
      </c>
      <c r="W146" s="80">
        <f t="shared" si="57"/>
        <v>0</v>
      </c>
      <c r="X146">
        <f t="shared" si="70"/>
        <v>0</v>
      </c>
      <c r="Y146" s="35">
        <f t="shared" si="58"/>
        <v>0</v>
      </c>
      <c r="Z146" s="35">
        <f t="shared" si="59"/>
        <v>0</v>
      </c>
      <c r="AA146" s="42">
        <f t="shared" si="71"/>
        <v>0</v>
      </c>
      <c r="AB146" s="42">
        <f t="shared" si="60"/>
        <v>0</v>
      </c>
    </row>
    <row r="147" spans="2:28" x14ac:dyDescent="0.25">
      <c r="B147">
        <v>145</v>
      </c>
      <c r="C147" s="35">
        <f t="shared" si="61"/>
        <v>0</v>
      </c>
      <c r="D147" s="46">
        <f>IF(AB146&gt;0,ROUND(PMT(EvalSheet!$F$92/12,EvalSheet!$F$96*12,-C147),5),0)</f>
        <v>0</v>
      </c>
      <c r="E147" s="6">
        <f t="shared" si="62"/>
        <v>0</v>
      </c>
      <c r="F147" s="2">
        <f t="shared" si="48"/>
        <v>0</v>
      </c>
      <c r="G147" s="80">
        <f t="shared" si="49"/>
        <v>0</v>
      </c>
      <c r="H147" s="79">
        <f t="shared" si="50"/>
        <v>0</v>
      </c>
      <c r="I147" s="80">
        <f t="shared" si="51"/>
        <v>0</v>
      </c>
      <c r="J147" s="80">
        <f t="shared" si="52"/>
        <v>0</v>
      </c>
      <c r="K147" s="6">
        <f t="shared" si="63"/>
        <v>0</v>
      </c>
      <c r="L147" s="7">
        <v>0</v>
      </c>
      <c r="M147" s="7">
        <f t="shared" si="64"/>
        <v>0</v>
      </c>
      <c r="N147" s="7">
        <f t="shared" si="65"/>
        <v>0</v>
      </c>
      <c r="O147" s="7">
        <f t="shared" si="66"/>
        <v>0</v>
      </c>
      <c r="P147" s="7">
        <f t="shared" si="67"/>
        <v>0</v>
      </c>
      <c r="Q147" s="6">
        <f t="shared" si="68"/>
        <v>0</v>
      </c>
      <c r="R147" s="7">
        <f t="shared" si="69"/>
        <v>0</v>
      </c>
      <c r="S147" s="2">
        <f t="shared" si="53"/>
        <v>0</v>
      </c>
      <c r="T147" s="80">
        <f t="shared" si="54"/>
        <v>0</v>
      </c>
      <c r="U147" s="79">
        <f t="shared" si="55"/>
        <v>0</v>
      </c>
      <c r="V147" s="80">
        <f t="shared" si="56"/>
        <v>0</v>
      </c>
      <c r="W147" s="80">
        <f t="shared" si="57"/>
        <v>0</v>
      </c>
      <c r="X147">
        <f t="shared" si="70"/>
        <v>0</v>
      </c>
      <c r="Y147" s="35">
        <f t="shared" si="58"/>
        <v>0</v>
      </c>
      <c r="Z147" s="35">
        <f t="shared" si="59"/>
        <v>0</v>
      </c>
      <c r="AA147" s="42">
        <f t="shared" si="71"/>
        <v>0</v>
      </c>
      <c r="AB147" s="42">
        <f t="shared" si="60"/>
        <v>0</v>
      </c>
    </row>
    <row r="148" spans="2:28" x14ac:dyDescent="0.25">
      <c r="B148">
        <v>146</v>
      </c>
      <c r="C148" s="35">
        <f t="shared" si="61"/>
        <v>0</v>
      </c>
      <c r="D148" s="46">
        <f>IF(AB147&gt;0,ROUND(PMT(EvalSheet!$F$92/12,EvalSheet!$F$96*12,-C148),5),0)</f>
        <v>0</v>
      </c>
      <c r="E148" s="6">
        <f t="shared" si="62"/>
        <v>0</v>
      </c>
      <c r="F148" s="2">
        <f t="shared" si="48"/>
        <v>0</v>
      </c>
      <c r="G148" s="80">
        <f t="shared" si="49"/>
        <v>0</v>
      </c>
      <c r="H148" s="79">
        <f t="shared" si="50"/>
        <v>0</v>
      </c>
      <c r="I148" s="80">
        <f t="shared" si="51"/>
        <v>0</v>
      </c>
      <c r="J148" s="80">
        <f t="shared" si="52"/>
        <v>0</v>
      </c>
      <c r="K148" s="6">
        <f t="shared" si="63"/>
        <v>0</v>
      </c>
      <c r="L148" s="7">
        <v>0</v>
      </c>
      <c r="M148" s="7">
        <f t="shared" si="64"/>
        <v>0</v>
      </c>
      <c r="N148" s="7">
        <f t="shared" si="65"/>
        <v>0</v>
      </c>
      <c r="O148" s="7">
        <f t="shared" si="66"/>
        <v>0</v>
      </c>
      <c r="P148" s="7">
        <f t="shared" si="67"/>
        <v>0</v>
      </c>
      <c r="Q148" s="6">
        <f t="shared" si="68"/>
        <v>0</v>
      </c>
      <c r="R148" s="7">
        <f t="shared" si="69"/>
        <v>0</v>
      </c>
      <c r="S148" s="2">
        <f t="shared" si="53"/>
        <v>0</v>
      </c>
      <c r="T148" s="80">
        <f t="shared" si="54"/>
        <v>0</v>
      </c>
      <c r="U148" s="79">
        <f t="shared" si="55"/>
        <v>0</v>
      </c>
      <c r="V148" s="80">
        <f t="shared" si="56"/>
        <v>0</v>
      </c>
      <c r="W148" s="80">
        <f t="shared" si="57"/>
        <v>0</v>
      </c>
      <c r="X148">
        <f t="shared" si="70"/>
        <v>0</v>
      </c>
      <c r="Y148" s="35">
        <f t="shared" si="58"/>
        <v>0</v>
      </c>
      <c r="Z148" s="35">
        <f t="shared" si="59"/>
        <v>0</v>
      </c>
      <c r="AA148" s="42">
        <f t="shared" si="71"/>
        <v>0</v>
      </c>
      <c r="AB148" s="42">
        <f t="shared" si="60"/>
        <v>0</v>
      </c>
    </row>
    <row r="149" spans="2:28" x14ac:dyDescent="0.25">
      <c r="B149">
        <v>147</v>
      </c>
      <c r="C149" s="35">
        <f t="shared" si="61"/>
        <v>0</v>
      </c>
      <c r="D149" s="46">
        <f>IF(AB148&gt;0,ROUND(PMT(EvalSheet!$F$92/12,EvalSheet!$F$96*12,-C149),5),0)</f>
        <v>0</v>
      </c>
      <c r="E149" s="6">
        <f t="shared" si="62"/>
        <v>0</v>
      </c>
      <c r="F149" s="2">
        <f t="shared" si="48"/>
        <v>0</v>
      </c>
      <c r="G149" s="80">
        <f t="shared" si="49"/>
        <v>0</v>
      </c>
      <c r="H149" s="79">
        <f t="shared" si="50"/>
        <v>0</v>
      </c>
      <c r="I149" s="80">
        <f t="shared" si="51"/>
        <v>0</v>
      </c>
      <c r="J149" s="80">
        <f t="shared" si="52"/>
        <v>0</v>
      </c>
      <c r="K149" s="6">
        <f t="shared" si="63"/>
        <v>0</v>
      </c>
      <c r="L149" s="7">
        <v>0</v>
      </c>
      <c r="M149" s="7">
        <f t="shared" si="64"/>
        <v>0</v>
      </c>
      <c r="N149" s="7">
        <f t="shared" si="65"/>
        <v>0</v>
      </c>
      <c r="O149" s="7">
        <f t="shared" si="66"/>
        <v>0</v>
      </c>
      <c r="P149" s="7">
        <f t="shared" si="67"/>
        <v>0</v>
      </c>
      <c r="Q149" s="6">
        <f t="shared" si="68"/>
        <v>0</v>
      </c>
      <c r="R149" s="7">
        <f t="shared" si="69"/>
        <v>0</v>
      </c>
      <c r="S149" s="2">
        <f t="shared" si="53"/>
        <v>0</v>
      </c>
      <c r="T149" s="80">
        <f t="shared" si="54"/>
        <v>0</v>
      </c>
      <c r="U149" s="79">
        <f t="shared" si="55"/>
        <v>0</v>
      </c>
      <c r="V149" s="80">
        <f t="shared" si="56"/>
        <v>0</v>
      </c>
      <c r="W149" s="80">
        <f t="shared" si="57"/>
        <v>0</v>
      </c>
      <c r="X149">
        <f t="shared" si="70"/>
        <v>0</v>
      </c>
      <c r="Y149" s="35">
        <f t="shared" si="58"/>
        <v>0</v>
      </c>
      <c r="Z149" s="35">
        <f t="shared" si="59"/>
        <v>0</v>
      </c>
      <c r="AA149" s="42">
        <f t="shared" si="71"/>
        <v>0</v>
      </c>
      <c r="AB149" s="42">
        <f t="shared" si="60"/>
        <v>0</v>
      </c>
    </row>
    <row r="150" spans="2:28" x14ac:dyDescent="0.25">
      <c r="B150">
        <v>148</v>
      </c>
      <c r="C150" s="35">
        <f t="shared" si="61"/>
        <v>0</v>
      </c>
      <c r="D150" s="46">
        <f>IF(AB149&gt;0,ROUND(PMT(EvalSheet!$F$92/12,EvalSheet!$F$96*12,-C150),5),0)</f>
        <v>0</v>
      </c>
      <c r="E150" s="6">
        <f t="shared" si="62"/>
        <v>0</v>
      </c>
      <c r="F150" s="2">
        <f t="shared" si="48"/>
        <v>0</v>
      </c>
      <c r="G150" s="80">
        <f t="shared" si="49"/>
        <v>0</v>
      </c>
      <c r="H150" s="79">
        <f t="shared" si="50"/>
        <v>0</v>
      </c>
      <c r="I150" s="80">
        <f t="shared" si="51"/>
        <v>0</v>
      </c>
      <c r="J150" s="80">
        <f t="shared" si="52"/>
        <v>0</v>
      </c>
      <c r="K150" s="6">
        <f t="shared" si="63"/>
        <v>0</v>
      </c>
      <c r="L150" s="7">
        <v>0</v>
      </c>
      <c r="M150" s="7">
        <f t="shared" si="64"/>
        <v>0</v>
      </c>
      <c r="N150" s="7">
        <f t="shared" si="65"/>
        <v>0</v>
      </c>
      <c r="O150" s="7">
        <f t="shared" si="66"/>
        <v>0</v>
      </c>
      <c r="P150" s="7">
        <f t="shared" si="67"/>
        <v>0</v>
      </c>
      <c r="Q150" s="6">
        <f t="shared" si="68"/>
        <v>0</v>
      </c>
      <c r="R150" s="7">
        <f t="shared" si="69"/>
        <v>0</v>
      </c>
      <c r="S150" s="2">
        <f t="shared" si="53"/>
        <v>0</v>
      </c>
      <c r="T150" s="80">
        <f t="shared" si="54"/>
        <v>0</v>
      </c>
      <c r="U150" s="79">
        <f t="shared" si="55"/>
        <v>0</v>
      </c>
      <c r="V150" s="80">
        <f t="shared" si="56"/>
        <v>0</v>
      </c>
      <c r="W150" s="80">
        <f t="shared" si="57"/>
        <v>0</v>
      </c>
      <c r="X150">
        <f t="shared" si="70"/>
        <v>0</v>
      </c>
      <c r="Y150" s="35">
        <f t="shared" si="58"/>
        <v>0</v>
      </c>
      <c r="Z150" s="35">
        <f t="shared" si="59"/>
        <v>0</v>
      </c>
      <c r="AA150" s="42">
        <f t="shared" si="71"/>
        <v>0</v>
      </c>
      <c r="AB150" s="42">
        <f t="shared" si="60"/>
        <v>0</v>
      </c>
    </row>
    <row r="151" spans="2:28" x14ac:dyDescent="0.25">
      <c r="B151">
        <v>149</v>
      </c>
      <c r="C151" s="35">
        <f t="shared" si="61"/>
        <v>0</v>
      </c>
      <c r="D151" s="46">
        <f>IF(AB150&gt;0,ROUND(PMT(EvalSheet!$F$92/12,EvalSheet!$F$96*12,-C151),5),0)</f>
        <v>0</v>
      </c>
      <c r="E151" s="6">
        <f t="shared" si="62"/>
        <v>0</v>
      </c>
      <c r="F151" s="2">
        <f t="shared" si="48"/>
        <v>0</v>
      </c>
      <c r="G151" s="80">
        <f t="shared" si="49"/>
        <v>0</v>
      </c>
      <c r="H151" s="79">
        <f t="shared" si="50"/>
        <v>0</v>
      </c>
      <c r="I151" s="80">
        <f t="shared" si="51"/>
        <v>0</v>
      </c>
      <c r="J151" s="80">
        <f t="shared" si="52"/>
        <v>0</v>
      </c>
      <c r="K151" s="6">
        <f t="shared" si="63"/>
        <v>0</v>
      </c>
      <c r="L151" s="7">
        <v>0</v>
      </c>
      <c r="M151" s="7">
        <f t="shared" si="64"/>
        <v>0</v>
      </c>
      <c r="N151" s="7">
        <f t="shared" si="65"/>
        <v>0</v>
      </c>
      <c r="O151" s="7">
        <f t="shared" si="66"/>
        <v>0</v>
      </c>
      <c r="P151" s="7">
        <f t="shared" si="67"/>
        <v>0</v>
      </c>
      <c r="Q151" s="6">
        <f t="shared" si="68"/>
        <v>0</v>
      </c>
      <c r="R151" s="7">
        <f t="shared" si="69"/>
        <v>0</v>
      </c>
      <c r="S151" s="2">
        <f t="shared" si="53"/>
        <v>0</v>
      </c>
      <c r="T151" s="80">
        <f t="shared" si="54"/>
        <v>0</v>
      </c>
      <c r="U151" s="79">
        <f t="shared" si="55"/>
        <v>0</v>
      </c>
      <c r="V151" s="80">
        <f t="shared" si="56"/>
        <v>0</v>
      </c>
      <c r="W151" s="80">
        <f t="shared" si="57"/>
        <v>0</v>
      </c>
      <c r="X151">
        <f t="shared" si="70"/>
        <v>0</v>
      </c>
      <c r="Y151" s="35">
        <f t="shared" si="58"/>
        <v>0</v>
      </c>
      <c r="Z151" s="35">
        <f t="shared" si="59"/>
        <v>0</v>
      </c>
      <c r="AA151" s="42">
        <f t="shared" si="71"/>
        <v>0</v>
      </c>
      <c r="AB151" s="42">
        <f t="shared" si="60"/>
        <v>0</v>
      </c>
    </row>
    <row r="152" spans="2:28" x14ac:dyDescent="0.25">
      <c r="B152">
        <v>150</v>
      </c>
      <c r="C152" s="35">
        <f t="shared" si="61"/>
        <v>0</v>
      </c>
      <c r="D152" s="46">
        <f>IF(AB151&gt;0,ROUND(PMT(EvalSheet!$F$92/12,EvalSheet!$F$96*12,-C152),5),0)</f>
        <v>0</v>
      </c>
      <c r="E152" s="6">
        <f t="shared" si="62"/>
        <v>0</v>
      </c>
      <c r="F152" s="2">
        <f t="shared" si="48"/>
        <v>0</v>
      </c>
      <c r="G152" s="80">
        <f t="shared" si="49"/>
        <v>0</v>
      </c>
      <c r="H152" s="79">
        <f t="shared" si="50"/>
        <v>0</v>
      </c>
      <c r="I152" s="80">
        <f t="shared" si="51"/>
        <v>0</v>
      </c>
      <c r="J152" s="80">
        <f t="shared" si="52"/>
        <v>0</v>
      </c>
      <c r="K152" s="6">
        <f t="shared" si="63"/>
        <v>0</v>
      </c>
      <c r="L152" s="7">
        <v>0</v>
      </c>
      <c r="M152" s="7">
        <f t="shared" si="64"/>
        <v>0</v>
      </c>
      <c r="N152" s="7">
        <f t="shared" si="65"/>
        <v>0</v>
      </c>
      <c r="O152" s="7">
        <f t="shared" si="66"/>
        <v>0</v>
      </c>
      <c r="P152" s="7">
        <f t="shared" si="67"/>
        <v>0</v>
      </c>
      <c r="Q152" s="6">
        <f t="shared" si="68"/>
        <v>0</v>
      </c>
      <c r="R152" s="7">
        <f t="shared" si="69"/>
        <v>0</v>
      </c>
      <c r="S152" s="2">
        <f t="shared" si="53"/>
        <v>0</v>
      </c>
      <c r="T152" s="80">
        <f t="shared" si="54"/>
        <v>0</v>
      </c>
      <c r="U152" s="79">
        <f t="shared" si="55"/>
        <v>0</v>
      </c>
      <c r="V152" s="80">
        <f t="shared" si="56"/>
        <v>0</v>
      </c>
      <c r="W152" s="80">
        <f t="shared" si="57"/>
        <v>0</v>
      </c>
      <c r="X152">
        <f t="shared" si="70"/>
        <v>0</v>
      </c>
      <c r="Y152" s="35">
        <f t="shared" si="58"/>
        <v>0</v>
      </c>
      <c r="Z152" s="35">
        <f t="shared" si="59"/>
        <v>0</v>
      </c>
      <c r="AA152" s="42">
        <f t="shared" si="71"/>
        <v>0</v>
      </c>
      <c r="AB152" s="42">
        <f t="shared" si="60"/>
        <v>0</v>
      </c>
    </row>
    <row r="153" spans="2:28" x14ac:dyDescent="0.25">
      <c r="B153">
        <v>151</v>
      </c>
      <c r="C153" s="35">
        <f t="shared" si="61"/>
        <v>0</v>
      </c>
      <c r="D153" s="46">
        <f>IF(AB152&gt;0,ROUND(PMT(EvalSheet!$F$92/12,EvalSheet!$F$96*12,-C153),5),0)</f>
        <v>0</v>
      </c>
      <c r="E153" s="6">
        <f t="shared" si="62"/>
        <v>0</v>
      </c>
      <c r="F153" s="2">
        <f t="shared" si="48"/>
        <v>0</v>
      </c>
      <c r="G153" s="80">
        <f t="shared" si="49"/>
        <v>0</v>
      </c>
      <c r="H153" s="79">
        <f t="shared" si="50"/>
        <v>0</v>
      </c>
      <c r="I153" s="80">
        <f t="shared" si="51"/>
        <v>0</v>
      </c>
      <c r="J153" s="80">
        <f t="shared" si="52"/>
        <v>0</v>
      </c>
      <c r="K153" s="6">
        <f t="shared" si="63"/>
        <v>0</v>
      </c>
      <c r="L153" s="7">
        <v>0</v>
      </c>
      <c r="M153" s="7">
        <f t="shared" si="64"/>
        <v>0</v>
      </c>
      <c r="N153" s="7">
        <f t="shared" si="65"/>
        <v>0</v>
      </c>
      <c r="O153" s="7">
        <f t="shared" si="66"/>
        <v>0</v>
      </c>
      <c r="P153" s="7">
        <f t="shared" si="67"/>
        <v>0</v>
      </c>
      <c r="Q153" s="6">
        <f t="shared" si="68"/>
        <v>0</v>
      </c>
      <c r="R153" s="7">
        <f t="shared" si="69"/>
        <v>0</v>
      </c>
      <c r="S153" s="2">
        <f t="shared" si="53"/>
        <v>0</v>
      </c>
      <c r="T153" s="80">
        <f t="shared" si="54"/>
        <v>0</v>
      </c>
      <c r="U153" s="79">
        <f t="shared" si="55"/>
        <v>0</v>
      </c>
      <c r="V153" s="80">
        <f t="shared" si="56"/>
        <v>0</v>
      </c>
      <c r="W153" s="80">
        <f t="shared" si="57"/>
        <v>0</v>
      </c>
      <c r="X153">
        <f t="shared" si="70"/>
        <v>0</v>
      </c>
      <c r="Y153" s="35">
        <f t="shared" si="58"/>
        <v>0</v>
      </c>
      <c r="Z153" s="35">
        <f t="shared" si="59"/>
        <v>0</v>
      </c>
      <c r="AA153" s="42">
        <f t="shared" si="71"/>
        <v>0</v>
      </c>
      <c r="AB153" s="42">
        <f t="shared" si="60"/>
        <v>0</v>
      </c>
    </row>
    <row r="154" spans="2:28" x14ac:dyDescent="0.25">
      <c r="B154">
        <v>152</v>
      </c>
      <c r="C154" s="35">
        <f t="shared" si="61"/>
        <v>0</v>
      </c>
      <c r="D154" s="46">
        <f>IF(AB153&gt;0,ROUND(PMT(EvalSheet!$F$92/12,EvalSheet!$F$96*12,-C154),5),0)</f>
        <v>0</v>
      </c>
      <c r="E154" s="6">
        <f t="shared" si="62"/>
        <v>0</v>
      </c>
      <c r="F154" s="2">
        <f t="shared" si="48"/>
        <v>0</v>
      </c>
      <c r="G154" s="80">
        <f t="shared" si="49"/>
        <v>0</v>
      </c>
      <c r="H154" s="79">
        <f t="shared" si="50"/>
        <v>0</v>
      </c>
      <c r="I154" s="80">
        <f t="shared" si="51"/>
        <v>0</v>
      </c>
      <c r="J154" s="80">
        <f t="shared" si="52"/>
        <v>0</v>
      </c>
      <c r="K154" s="6">
        <f t="shared" si="63"/>
        <v>0</v>
      </c>
      <c r="L154" s="7">
        <v>0</v>
      </c>
      <c r="M154" s="7">
        <f t="shared" si="64"/>
        <v>0</v>
      </c>
      <c r="N154" s="7">
        <f t="shared" si="65"/>
        <v>0</v>
      </c>
      <c r="O154" s="7">
        <f t="shared" si="66"/>
        <v>0</v>
      </c>
      <c r="P154" s="7">
        <f t="shared" si="67"/>
        <v>0</v>
      </c>
      <c r="Q154" s="6">
        <f t="shared" si="68"/>
        <v>0</v>
      </c>
      <c r="R154" s="7">
        <f t="shared" si="69"/>
        <v>0</v>
      </c>
      <c r="S154" s="2">
        <f t="shared" si="53"/>
        <v>0</v>
      </c>
      <c r="T154" s="80">
        <f t="shared" si="54"/>
        <v>0</v>
      </c>
      <c r="U154" s="79">
        <f t="shared" si="55"/>
        <v>0</v>
      </c>
      <c r="V154" s="80">
        <f t="shared" si="56"/>
        <v>0</v>
      </c>
      <c r="W154" s="80">
        <f t="shared" si="57"/>
        <v>0</v>
      </c>
      <c r="X154">
        <f t="shared" si="70"/>
        <v>0</v>
      </c>
      <c r="Y154" s="35">
        <f t="shared" si="58"/>
        <v>0</v>
      </c>
      <c r="Z154" s="35">
        <f t="shared" si="59"/>
        <v>0</v>
      </c>
      <c r="AA154" s="42">
        <f t="shared" si="71"/>
        <v>0</v>
      </c>
      <c r="AB154" s="42">
        <f t="shared" si="60"/>
        <v>0</v>
      </c>
    </row>
    <row r="155" spans="2:28" x14ac:dyDescent="0.25">
      <c r="B155">
        <v>153</v>
      </c>
      <c r="C155" s="35">
        <f t="shared" si="61"/>
        <v>0</v>
      </c>
      <c r="D155" s="46">
        <f>IF(AB154&gt;0,ROUND(PMT(EvalSheet!$F$92/12,EvalSheet!$F$96*12,-C155),5),0)</f>
        <v>0</v>
      </c>
      <c r="E155" s="6">
        <f t="shared" si="62"/>
        <v>0</v>
      </c>
      <c r="F155" s="2">
        <f t="shared" si="48"/>
        <v>0</v>
      </c>
      <c r="G155" s="80">
        <f t="shared" si="49"/>
        <v>0</v>
      </c>
      <c r="H155" s="79">
        <f t="shared" si="50"/>
        <v>0</v>
      </c>
      <c r="I155" s="80">
        <f t="shared" si="51"/>
        <v>0</v>
      </c>
      <c r="J155" s="80">
        <f t="shared" si="52"/>
        <v>0</v>
      </c>
      <c r="K155" s="6">
        <f t="shared" si="63"/>
        <v>0</v>
      </c>
      <c r="L155" s="7">
        <v>0</v>
      </c>
      <c r="M155" s="7">
        <f t="shared" si="64"/>
        <v>0</v>
      </c>
      <c r="N155" s="7">
        <f t="shared" si="65"/>
        <v>0</v>
      </c>
      <c r="O155" s="7">
        <f t="shared" si="66"/>
        <v>0</v>
      </c>
      <c r="P155" s="7">
        <f t="shared" si="67"/>
        <v>0</v>
      </c>
      <c r="Q155" s="6">
        <f t="shared" si="68"/>
        <v>0</v>
      </c>
      <c r="R155" s="7">
        <f t="shared" si="69"/>
        <v>0</v>
      </c>
      <c r="S155" s="2">
        <f t="shared" si="53"/>
        <v>0</v>
      </c>
      <c r="T155" s="80">
        <f t="shared" si="54"/>
        <v>0</v>
      </c>
      <c r="U155" s="79">
        <f t="shared" si="55"/>
        <v>0</v>
      </c>
      <c r="V155" s="80">
        <f t="shared" si="56"/>
        <v>0</v>
      </c>
      <c r="W155" s="80">
        <f t="shared" si="57"/>
        <v>0</v>
      </c>
      <c r="X155">
        <f t="shared" si="70"/>
        <v>0</v>
      </c>
      <c r="Y155" s="35">
        <f t="shared" si="58"/>
        <v>0</v>
      </c>
      <c r="Z155" s="35">
        <f t="shared" si="59"/>
        <v>0</v>
      </c>
      <c r="AA155" s="42">
        <f t="shared" si="71"/>
        <v>0</v>
      </c>
      <c r="AB155" s="42">
        <f t="shared" si="60"/>
        <v>0</v>
      </c>
    </row>
    <row r="156" spans="2:28" x14ac:dyDescent="0.25">
      <c r="B156">
        <v>154</v>
      </c>
      <c r="C156" s="35">
        <f t="shared" si="61"/>
        <v>0</v>
      </c>
      <c r="D156" s="46">
        <f>IF(AB155&gt;0,ROUND(PMT(EvalSheet!$F$92/12,EvalSheet!$F$96*12,-C156),5),0)</f>
        <v>0</v>
      </c>
      <c r="E156" s="6">
        <f t="shared" si="62"/>
        <v>0</v>
      </c>
      <c r="F156" s="2">
        <f t="shared" si="48"/>
        <v>0</v>
      </c>
      <c r="G156" s="80">
        <f t="shared" si="49"/>
        <v>0</v>
      </c>
      <c r="H156" s="79">
        <f t="shared" si="50"/>
        <v>0</v>
      </c>
      <c r="I156" s="80">
        <f t="shared" si="51"/>
        <v>0</v>
      </c>
      <c r="J156" s="80">
        <f t="shared" si="52"/>
        <v>0</v>
      </c>
      <c r="K156" s="6">
        <f t="shared" si="63"/>
        <v>0</v>
      </c>
      <c r="L156" s="7">
        <v>0</v>
      </c>
      <c r="M156" s="7">
        <f t="shared" si="64"/>
        <v>0</v>
      </c>
      <c r="N156" s="7">
        <f t="shared" si="65"/>
        <v>0</v>
      </c>
      <c r="O156" s="7">
        <f t="shared" si="66"/>
        <v>0</v>
      </c>
      <c r="P156" s="7">
        <f t="shared" si="67"/>
        <v>0</v>
      </c>
      <c r="Q156" s="6">
        <f t="shared" si="68"/>
        <v>0</v>
      </c>
      <c r="R156" s="7">
        <f t="shared" si="69"/>
        <v>0</v>
      </c>
      <c r="S156" s="2">
        <f t="shared" si="53"/>
        <v>0</v>
      </c>
      <c r="T156" s="80">
        <f t="shared" si="54"/>
        <v>0</v>
      </c>
      <c r="U156" s="79">
        <f t="shared" si="55"/>
        <v>0</v>
      </c>
      <c r="V156" s="80">
        <f t="shared" si="56"/>
        <v>0</v>
      </c>
      <c r="W156" s="80">
        <f t="shared" si="57"/>
        <v>0</v>
      </c>
      <c r="X156">
        <f t="shared" si="70"/>
        <v>0</v>
      </c>
      <c r="Y156" s="35">
        <f t="shared" si="58"/>
        <v>0</v>
      </c>
      <c r="Z156" s="35">
        <f t="shared" si="59"/>
        <v>0</v>
      </c>
      <c r="AA156" s="42">
        <f t="shared" si="71"/>
        <v>0</v>
      </c>
      <c r="AB156" s="42">
        <f t="shared" si="60"/>
        <v>0</v>
      </c>
    </row>
    <row r="157" spans="2:28" x14ac:dyDescent="0.25">
      <c r="B157">
        <v>155</v>
      </c>
      <c r="C157" s="35">
        <f t="shared" si="61"/>
        <v>0</v>
      </c>
      <c r="D157" s="46">
        <f>IF(AB156&gt;0,ROUND(PMT(EvalSheet!$F$92/12,EvalSheet!$F$96*12,-C157),5),0)</f>
        <v>0</v>
      </c>
      <c r="E157" s="6">
        <f t="shared" si="62"/>
        <v>0</v>
      </c>
      <c r="F157" s="2">
        <f t="shared" si="48"/>
        <v>0</v>
      </c>
      <c r="G157" s="80">
        <f t="shared" si="49"/>
        <v>0</v>
      </c>
      <c r="H157" s="79">
        <f t="shared" si="50"/>
        <v>0</v>
      </c>
      <c r="I157" s="80">
        <f t="shared" si="51"/>
        <v>0</v>
      </c>
      <c r="J157" s="80">
        <f t="shared" si="52"/>
        <v>0</v>
      </c>
      <c r="K157" s="6">
        <f t="shared" si="63"/>
        <v>0</v>
      </c>
      <c r="L157" s="7">
        <v>0</v>
      </c>
      <c r="M157" s="7">
        <f t="shared" si="64"/>
        <v>0</v>
      </c>
      <c r="N157" s="7">
        <f t="shared" si="65"/>
        <v>0</v>
      </c>
      <c r="O157" s="7">
        <f t="shared" si="66"/>
        <v>0</v>
      </c>
      <c r="P157" s="7">
        <f t="shared" si="67"/>
        <v>0</v>
      </c>
      <c r="Q157" s="6">
        <f t="shared" si="68"/>
        <v>0</v>
      </c>
      <c r="R157" s="7">
        <f t="shared" si="69"/>
        <v>0</v>
      </c>
      <c r="S157" s="2">
        <f t="shared" si="53"/>
        <v>0</v>
      </c>
      <c r="T157" s="80">
        <f t="shared" si="54"/>
        <v>0</v>
      </c>
      <c r="U157" s="79">
        <f t="shared" si="55"/>
        <v>0</v>
      </c>
      <c r="V157" s="80">
        <f t="shared" si="56"/>
        <v>0</v>
      </c>
      <c r="W157" s="80">
        <f t="shared" si="57"/>
        <v>0</v>
      </c>
      <c r="X157">
        <f t="shared" si="70"/>
        <v>0</v>
      </c>
      <c r="Y157" s="35">
        <f t="shared" si="58"/>
        <v>0</v>
      </c>
      <c r="Z157" s="35">
        <f t="shared" si="59"/>
        <v>0</v>
      </c>
      <c r="AA157" s="42">
        <f t="shared" si="71"/>
        <v>0</v>
      </c>
      <c r="AB157" s="42">
        <f t="shared" si="60"/>
        <v>0</v>
      </c>
    </row>
    <row r="158" spans="2:28" x14ac:dyDescent="0.25">
      <c r="B158">
        <v>156</v>
      </c>
      <c r="C158" s="35">
        <f t="shared" si="61"/>
        <v>0</v>
      </c>
      <c r="D158" s="46">
        <f>IF(AB157&gt;0,ROUND(PMT(EvalSheet!$F$92/12,EvalSheet!$F$96*12,-C158),5),0)</f>
        <v>0</v>
      </c>
      <c r="E158" s="6">
        <f t="shared" si="62"/>
        <v>0</v>
      </c>
      <c r="F158" s="2">
        <f t="shared" si="48"/>
        <v>0</v>
      </c>
      <c r="G158" s="80">
        <f t="shared" si="49"/>
        <v>0</v>
      </c>
      <c r="H158" s="79">
        <f t="shared" si="50"/>
        <v>0</v>
      </c>
      <c r="I158" s="80">
        <f t="shared" si="51"/>
        <v>0</v>
      </c>
      <c r="J158" s="80">
        <f t="shared" si="52"/>
        <v>0</v>
      </c>
      <c r="K158" s="6">
        <f t="shared" si="63"/>
        <v>0</v>
      </c>
      <c r="L158" s="7">
        <v>0</v>
      </c>
      <c r="M158" s="7">
        <f t="shared" si="64"/>
        <v>0</v>
      </c>
      <c r="N158" s="7">
        <f t="shared" si="65"/>
        <v>0</v>
      </c>
      <c r="O158" s="7">
        <f t="shared" si="66"/>
        <v>0</v>
      </c>
      <c r="P158" s="7">
        <f t="shared" si="67"/>
        <v>0</v>
      </c>
      <c r="Q158" s="6">
        <f t="shared" si="68"/>
        <v>0</v>
      </c>
      <c r="R158" s="7">
        <f t="shared" si="69"/>
        <v>0</v>
      </c>
      <c r="S158" s="2">
        <f t="shared" si="53"/>
        <v>0</v>
      </c>
      <c r="T158" s="80">
        <f t="shared" si="54"/>
        <v>0</v>
      </c>
      <c r="U158" s="79">
        <f t="shared" si="55"/>
        <v>0</v>
      </c>
      <c r="V158" s="80">
        <f t="shared" si="56"/>
        <v>0</v>
      </c>
      <c r="W158" s="80">
        <f t="shared" si="57"/>
        <v>0</v>
      </c>
      <c r="X158">
        <f t="shared" si="70"/>
        <v>0</v>
      </c>
      <c r="Y158" s="35">
        <f t="shared" si="58"/>
        <v>0</v>
      </c>
      <c r="Z158" s="35">
        <f t="shared" si="59"/>
        <v>0</v>
      </c>
      <c r="AA158" s="42">
        <f t="shared" si="71"/>
        <v>0</v>
      </c>
      <c r="AB158" s="42">
        <f t="shared" si="60"/>
        <v>0</v>
      </c>
    </row>
    <row r="159" spans="2:28" x14ac:dyDescent="0.25">
      <c r="B159">
        <v>157</v>
      </c>
      <c r="C159" s="35">
        <f t="shared" si="61"/>
        <v>0</v>
      </c>
      <c r="D159" s="46">
        <f>IF(AB158&gt;0,ROUND(PMT(EvalSheet!$F$92/12,EvalSheet!$F$96*12,-C159),5),0)</f>
        <v>0</v>
      </c>
      <c r="E159" s="6">
        <f t="shared" si="62"/>
        <v>0</v>
      </c>
      <c r="F159" s="2">
        <f t="shared" si="48"/>
        <v>0</v>
      </c>
      <c r="G159" s="80">
        <f t="shared" si="49"/>
        <v>0</v>
      </c>
      <c r="H159" s="79">
        <f t="shared" si="50"/>
        <v>0</v>
      </c>
      <c r="I159" s="80">
        <f t="shared" si="51"/>
        <v>0</v>
      </c>
      <c r="J159" s="80">
        <f t="shared" si="52"/>
        <v>0</v>
      </c>
      <c r="K159" s="6">
        <f t="shared" si="63"/>
        <v>0</v>
      </c>
      <c r="L159" s="7">
        <v>0</v>
      </c>
      <c r="M159" s="7">
        <f t="shared" si="64"/>
        <v>0</v>
      </c>
      <c r="N159" s="7">
        <f t="shared" si="65"/>
        <v>0</v>
      </c>
      <c r="O159" s="7">
        <f t="shared" si="66"/>
        <v>0</v>
      </c>
      <c r="P159" s="7">
        <f t="shared" si="67"/>
        <v>0</v>
      </c>
      <c r="Q159" s="6">
        <f t="shared" si="68"/>
        <v>0</v>
      </c>
      <c r="R159" s="7">
        <f t="shared" si="69"/>
        <v>0</v>
      </c>
      <c r="S159" s="2">
        <f t="shared" si="53"/>
        <v>0</v>
      </c>
      <c r="T159" s="80">
        <f t="shared" si="54"/>
        <v>0</v>
      </c>
      <c r="U159" s="79">
        <f t="shared" si="55"/>
        <v>0</v>
      </c>
      <c r="V159" s="80">
        <f t="shared" si="56"/>
        <v>0</v>
      </c>
      <c r="W159" s="80">
        <f t="shared" si="57"/>
        <v>0</v>
      </c>
      <c r="X159">
        <f t="shared" si="70"/>
        <v>0</v>
      </c>
      <c r="Y159" s="35">
        <f t="shared" si="58"/>
        <v>0</v>
      </c>
      <c r="Z159" s="35">
        <f t="shared" si="59"/>
        <v>0</v>
      </c>
      <c r="AA159" s="42">
        <f t="shared" si="71"/>
        <v>0</v>
      </c>
      <c r="AB159" s="42">
        <f t="shared" si="60"/>
        <v>0</v>
      </c>
    </row>
    <row r="160" spans="2:28" x14ac:dyDescent="0.25">
      <c r="B160">
        <v>158</v>
      </c>
      <c r="C160" s="35">
        <f t="shared" si="61"/>
        <v>0</v>
      </c>
      <c r="D160" s="46">
        <f>IF(AB159&gt;0,ROUND(PMT(EvalSheet!$F$92/12,EvalSheet!$F$96*12,-C160),5),0)</f>
        <v>0</v>
      </c>
      <c r="E160" s="6">
        <f t="shared" si="62"/>
        <v>0</v>
      </c>
      <c r="F160" s="2">
        <f t="shared" si="48"/>
        <v>0</v>
      </c>
      <c r="G160" s="80">
        <f t="shared" si="49"/>
        <v>0</v>
      </c>
      <c r="H160" s="79">
        <f t="shared" si="50"/>
        <v>0</v>
      </c>
      <c r="I160" s="80">
        <f t="shared" si="51"/>
        <v>0</v>
      </c>
      <c r="J160" s="80">
        <f t="shared" si="52"/>
        <v>0</v>
      </c>
      <c r="K160" s="6">
        <f t="shared" si="63"/>
        <v>0</v>
      </c>
      <c r="L160" s="7">
        <v>0</v>
      </c>
      <c r="M160" s="7">
        <f t="shared" si="64"/>
        <v>0</v>
      </c>
      <c r="N160" s="7">
        <f t="shared" si="65"/>
        <v>0</v>
      </c>
      <c r="O160" s="7">
        <f t="shared" si="66"/>
        <v>0</v>
      </c>
      <c r="P160" s="7">
        <f t="shared" si="67"/>
        <v>0</v>
      </c>
      <c r="Q160" s="6">
        <f t="shared" si="68"/>
        <v>0</v>
      </c>
      <c r="R160" s="7">
        <f t="shared" si="69"/>
        <v>0</v>
      </c>
      <c r="S160" s="2">
        <f t="shared" si="53"/>
        <v>0</v>
      </c>
      <c r="T160" s="80">
        <f t="shared" si="54"/>
        <v>0</v>
      </c>
      <c r="U160" s="79">
        <f t="shared" si="55"/>
        <v>0</v>
      </c>
      <c r="V160" s="80">
        <f t="shared" si="56"/>
        <v>0</v>
      </c>
      <c r="W160" s="80">
        <f t="shared" si="57"/>
        <v>0</v>
      </c>
      <c r="X160">
        <f t="shared" si="70"/>
        <v>0</v>
      </c>
      <c r="Y160" s="35">
        <f t="shared" si="58"/>
        <v>0</v>
      </c>
      <c r="Z160" s="35">
        <f t="shared" si="59"/>
        <v>0</v>
      </c>
      <c r="AA160" s="42">
        <f t="shared" si="71"/>
        <v>0</v>
      </c>
      <c r="AB160" s="42">
        <f t="shared" si="60"/>
        <v>0</v>
      </c>
    </row>
    <row r="161" spans="2:28" x14ac:dyDescent="0.25">
      <c r="B161">
        <v>159</v>
      </c>
      <c r="C161" s="35">
        <f t="shared" si="61"/>
        <v>0</v>
      </c>
      <c r="D161" s="46">
        <f>IF(AB160&gt;0,ROUND(PMT(EvalSheet!$F$92/12,EvalSheet!$F$96*12,-C161),5),0)</f>
        <v>0</v>
      </c>
      <c r="E161" s="6">
        <f t="shared" si="62"/>
        <v>0</v>
      </c>
      <c r="F161" s="2">
        <f t="shared" si="48"/>
        <v>0</v>
      </c>
      <c r="G161" s="80">
        <f t="shared" si="49"/>
        <v>0</v>
      </c>
      <c r="H161" s="79">
        <f t="shared" si="50"/>
        <v>0</v>
      </c>
      <c r="I161" s="80">
        <f t="shared" si="51"/>
        <v>0</v>
      </c>
      <c r="J161" s="80">
        <f t="shared" si="52"/>
        <v>0</v>
      </c>
      <c r="K161" s="6">
        <f t="shared" si="63"/>
        <v>0</v>
      </c>
      <c r="L161" s="7">
        <v>0</v>
      </c>
      <c r="M161" s="7">
        <f t="shared" si="64"/>
        <v>0</v>
      </c>
      <c r="N161" s="7">
        <f t="shared" si="65"/>
        <v>0</v>
      </c>
      <c r="O161" s="7">
        <f t="shared" si="66"/>
        <v>0</v>
      </c>
      <c r="P161" s="7">
        <f t="shared" si="67"/>
        <v>0</v>
      </c>
      <c r="Q161" s="6">
        <f t="shared" si="68"/>
        <v>0</v>
      </c>
      <c r="R161" s="7">
        <f t="shared" si="69"/>
        <v>0</v>
      </c>
      <c r="S161" s="2">
        <f t="shared" si="53"/>
        <v>0</v>
      </c>
      <c r="T161" s="80">
        <f t="shared" si="54"/>
        <v>0</v>
      </c>
      <c r="U161" s="79">
        <f t="shared" si="55"/>
        <v>0</v>
      </c>
      <c r="V161" s="80">
        <f t="shared" si="56"/>
        <v>0</v>
      </c>
      <c r="W161" s="80">
        <f t="shared" si="57"/>
        <v>0</v>
      </c>
      <c r="X161">
        <f t="shared" si="70"/>
        <v>0</v>
      </c>
      <c r="Y161" s="35">
        <f t="shared" si="58"/>
        <v>0</v>
      </c>
      <c r="Z161" s="35">
        <f t="shared" si="59"/>
        <v>0</v>
      </c>
      <c r="AA161" s="42">
        <f t="shared" si="71"/>
        <v>0</v>
      </c>
      <c r="AB161" s="42">
        <f t="shared" si="60"/>
        <v>0</v>
      </c>
    </row>
    <row r="162" spans="2:28" x14ac:dyDescent="0.25">
      <c r="B162">
        <v>160</v>
      </c>
      <c r="C162" s="35">
        <f t="shared" si="61"/>
        <v>0</v>
      </c>
      <c r="D162" s="46">
        <f>IF(AB161&gt;0,ROUND(PMT(EvalSheet!$F$92/12,EvalSheet!$F$96*12,-C162),5),0)</f>
        <v>0</v>
      </c>
      <c r="E162" s="6">
        <f t="shared" si="62"/>
        <v>0</v>
      </c>
      <c r="F162" s="2">
        <f t="shared" si="48"/>
        <v>0</v>
      </c>
      <c r="G162" s="80">
        <f t="shared" si="49"/>
        <v>0</v>
      </c>
      <c r="H162" s="79">
        <f t="shared" si="50"/>
        <v>0</v>
      </c>
      <c r="I162" s="80">
        <f t="shared" si="51"/>
        <v>0</v>
      </c>
      <c r="J162" s="80">
        <f t="shared" si="52"/>
        <v>0</v>
      </c>
      <c r="K162" s="6">
        <f t="shared" si="63"/>
        <v>0</v>
      </c>
      <c r="L162" s="7">
        <v>0</v>
      </c>
      <c r="M162" s="7">
        <f t="shared" si="64"/>
        <v>0</v>
      </c>
      <c r="N162" s="7">
        <f t="shared" si="65"/>
        <v>0</v>
      </c>
      <c r="O162" s="7">
        <f t="shared" si="66"/>
        <v>0</v>
      </c>
      <c r="P162" s="7">
        <f t="shared" si="67"/>
        <v>0</v>
      </c>
      <c r="Q162" s="6">
        <f t="shared" si="68"/>
        <v>0</v>
      </c>
      <c r="R162" s="7">
        <f t="shared" si="69"/>
        <v>0</v>
      </c>
      <c r="S162" s="2">
        <f t="shared" si="53"/>
        <v>0</v>
      </c>
      <c r="T162" s="80">
        <f t="shared" si="54"/>
        <v>0</v>
      </c>
      <c r="U162" s="79">
        <f t="shared" si="55"/>
        <v>0</v>
      </c>
      <c r="V162" s="80">
        <f t="shared" si="56"/>
        <v>0</v>
      </c>
      <c r="W162" s="80">
        <f t="shared" si="57"/>
        <v>0</v>
      </c>
      <c r="X162">
        <f t="shared" si="70"/>
        <v>0</v>
      </c>
      <c r="Y162" s="35">
        <f t="shared" si="58"/>
        <v>0</v>
      </c>
      <c r="Z162" s="35">
        <f t="shared" si="59"/>
        <v>0</v>
      </c>
      <c r="AA162" s="42">
        <f t="shared" si="71"/>
        <v>0</v>
      </c>
      <c r="AB162" s="42">
        <f t="shared" si="60"/>
        <v>0</v>
      </c>
    </row>
    <row r="163" spans="2:28" x14ac:dyDescent="0.25">
      <c r="B163">
        <v>161</v>
      </c>
      <c r="C163" s="35">
        <f t="shared" si="61"/>
        <v>0</v>
      </c>
      <c r="D163" s="46">
        <f>IF(AB162&gt;0,ROUND(PMT(EvalSheet!$F$92/12,EvalSheet!$F$96*12,-C163),5),0)</f>
        <v>0</v>
      </c>
      <c r="E163" s="6">
        <f t="shared" si="62"/>
        <v>0</v>
      </c>
      <c r="F163" s="2">
        <f t="shared" si="48"/>
        <v>0</v>
      </c>
      <c r="G163" s="80">
        <f t="shared" si="49"/>
        <v>0</v>
      </c>
      <c r="H163" s="79">
        <f t="shared" si="50"/>
        <v>0</v>
      </c>
      <c r="I163" s="80">
        <f t="shared" si="51"/>
        <v>0</v>
      </c>
      <c r="J163" s="80">
        <f t="shared" si="52"/>
        <v>0</v>
      </c>
      <c r="K163" s="6">
        <f t="shared" si="63"/>
        <v>0</v>
      </c>
      <c r="L163" s="7">
        <v>0</v>
      </c>
      <c r="M163" s="7">
        <f t="shared" si="64"/>
        <v>0</v>
      </c>
      <c r="N163" s="7">
        <f t="shared" si="65"/>
        <v>0</v>
      </c>
      <c r="O163" s="7">
        <f t="shared" si="66"/>
        <v>0</v>
      </c>
      <c r="P163" s="7">
        <f t="shared" si="67"/>
        <v>0</v>
      </c>
      <c r="Q163" s="6">
        <f t="shared" si="68"/>
        <v>0</v>
      </c>
      <c r="R163" s="7">
        <f t="shared" si="69"/>
        <v>0</v>
      </c>
      <c r="S163" s="2">
        <f t="shared" si="53"/>
        <v>0</v>
      </c>
      <c r="T163" s="80">
        <f t="shared" si="54"/>
        <v>0</v>
      </c>
      <c r="U163" s="79">
        <f t="shared" si="55"/>
        <v>0</v>
      </c>
      <c r="V163" s="80">
        <f t="shared" si="56"/>
        <v>0</v>
      </c>
      <c r="W163" s="80">
        <f t="shared" si="57"/>
        <v>0</v>
      </c>
      <c r="X163">
        <f t="shared" si="70"/>
        <v>0</v>
      </c>
      <c r="Y163" s="35">
        <f t="shared" si="58"/>
        <v>0</v>
      </c>
      <c r="Z163" s="35">
        <f t="shared" si="59"/>
        <v>0</v>
      </c>
      <c r="AA163" s="42">
        <f t="shared" si="71"/>
        <v>0</v>
      </c>
      <c r="AB163" s="42">
        <f t="shared" si="60"/>
        <v>0</v>
      </c>
    </row>
    <row r="164" spans="2:28" x14ac:dyDescent="0.25">
      <c r="B164">
        <v>162</v>
      </c>
      <c r="C164" s="35">
        <f t="shared" si="61"/>
        <v>0</v>
      </c>
      <c r="D164" s="46">
        <f>IF(AB163&gt;0,ROUND(PMT(EvalSheet!$F$92/12,EvalSheet!$F$96*12,-C164),5),0)</f>
        <v>0</v>
      </c>
      <c r="E164" s="6">
        <f t="shared" si="62"/>
        <v>0</v>
      </c>
      <c r="F164" s="2">
        <f t="shared" si="48"/>
        <v>0</v>
      </c>
      <c r="G164" s="80">
        <f t="shared" si="49"/>
        <v>0</v>
      </c>
      <c r="H164" s="79">
        <f t="shared" si="50"/>
        <v>0</v>
      </c>
      <c r="I164" s="80">
        <f t="shared" si="51"/>
        <v>0</v>
      </c>
      <c r="J164" s="80">
        <f t="shared" si="52"/>
        <v>0</v>
      </c>
      <c r="K164" s="6">
        <f t="shared" si="63"/>
        <v>0</v>
      </c>
      <c r="L164" s="7">
        <v>0</v>
      </c>
      <c r="M164" s="7">
        <f t="shared" si="64"/>
        <v>0</v>
      </c>
      <c r="N164" s="7">
        <f t="shared" si="65"/>
        <v>0</v>
      </c>
      <c r="O164" s="7">
        <f t="shared" si="66"/>
        <v>0</v>
      </c>
      <c r="P164" s="7">
        <f t="shared" si="67"/>
        <v>0</v>
      </c>
      <c r="Q164" s="6">
        <f t="shared" si="68"/>
        <v>0</v>
      </c>
      <c r="R164" s="7">
        <f t="shared" si="69"/>
        <v>0</v>
      </c>
      <c r="S164" s="2">
        <f t="shared" si="53"/>
        <v>0</v>
      </c>
      <c r="T164" s="80">
        <f t="shared" si="54"/>
        <v>0</v>
      </c>
      <c r="U164" s="79">
        <f t="shared" si="55"/>
        <v>0</v>
      </c>
      <c r="V164" s="80">
        <f t="shared" si="56"/>
        <v>0</v>
      </c>
      <c r="W164" s="80">
        <f t="shared" si="57"/>
        <v>0</v>
      </c>
      <c r="X164">
        <f t="shared" si="70"/>
        <v>0</v>
      </c>
      <c r="Y164" s="35">
        <f t="shared" si="58"/>
        <v>0</v>
      </c>
      <c r="Z164" s="35">
        <f t="shared" si="59"/>
        <v>0</v>
      </c>
      <c r="AA164" s="42">
        <f t="shared" si="71"/>
        <v>0</v>
      </c>
      <c r="AB164" s="42">
        <f t="shared" si="60"/>
        <v>0</v>
      </c>
    </row>
    <row r="165" spans="2:28" x14ac:dyDescent="0.25">
      <c r="B165">
        <v>163</v>
      </c>
      <c r="C165" s="35">
        <f t="shared" si="61"/>
        <v>0</v>
      </c>
      <c r="D165" s="46">
        <f>IF(AB164&gt;0,ROUND(PMT(EvalSheet!$F$92/12,EvalSheet!$F$96*12,-C165),5),0)</f>
        <v>0</v>
      </c>
      <c r="E165" s="6">
        <f t="shared" si="62"/>
        <v>0</v>
      </c>
      <c r="F165" s="2">
        <f t="shared" si="48"/>
        <v>0</v>
      </c>
      <c r="G165" s="80">
        <f t="shared" si="49"/>
        <v>0</v>
      </c>
      <c r="H165" s="79">
        <f t="shared" si="50"/>
        <v>0</v>
      </c>
      <c r="I165" s="80">
        <f t="shared" si="51"/>
        <v>0</v>
      </c>
      <c r="J165" s="80">
        <f t="shared" si="52"/>
        <v>0</v>
      </c>
      <c r="K165" s="6">
        <f t="shared" si="63"/>
        <v>0</v>
      </c>
      <c r="L165" s="7">
        <v>0</v>
      </c>
      <c r="M165" s="7">
        <f t="shared" si="64"/>
        <v>0</v>
      </c>
      <c r="N165" s="7">
        <f t="shared" si="65"/>
        <v>0</v>
      </c>
      <c r="O165" s="7">
        <f t="shared" si="66"/>
        <v>0</v>
      </c>
      <c r="P165" s="7">
        <f t="shared" si="67"/>
        <v>0</v>
      </c>
      <c r="Q165" s="6">
        <f t="shared" si="68"/>
        <v>0</v>
      </c>
      <c r="R165" s="7">
        <f t="shared" si="69"/>
        <v>0</v>
      </c>
      <c r="S165" s="2">
        <f t="shared" si="53"/>
        <v>0</v>
      </c>
      <c r="T165" s="80">
        <f t="shared" si="54"/>
        <v>0</v>
      </c>
      <c r="U165" s="79">
        <f t="shared" si="55"/>
        <v>0</v>
      </c>
      <c r="V165" s="80">
        <f t="shared" si="56"/>
        <v>0</v>
      </c>
      <c r="W165" s="80">
        <f t="shared" si="57"/>
        <v>0</v>
      </c>
      <c r="X165">
        <f t="shared" si="70"/>
        <v>0</v>
      </c>
      <c r="Y165" s="35">
        <f t="shared" si="58"/>
        <v>0</v>
      </c>
      <c r="Z165" s="35">
        <f t="shared" si="59"/>
        <v>0</v>
      </c>
      <c r="AA165" s="42">
        <f t="shared" si="71"/>
        <v>0</v>
      </c>
      <c r="AB165" s="42">
        <f t="shared" si="60"/>
        <v>0</v>
      </c>
    </row>
    <row r="166" spans="2:28" x14ac:dyDescent="0.25">
      <c r="B166">
        <v>164</v>
      </c>
      <c r="C166" s="35">
        <f t="shared" si="61"/>
        <v>0</v>
      </c>
      <c r="D166" s="46">
        <f>IF(AB165&gt;0,ROUND(PMT(EvalSheet!$F$92/12,EvalSheet!$F$96*12,-C166),5),0)</f>
        <v>0</v>
      </c>
      <c r="E166" s="6">
        <f t="shared" si="62"/>
        <v>0</v>
      </c>
      <c r="F166" s="2">
        <f t="shared" si="48"/>
        <v>0</v>
      </c>
      <c r="G166" s="80">
        <f t="shared" si="49"/>
        <v>0</v>
      </c>
      <c r="H166" s="79">
        <f t="shared" si="50"/>
        <v>0</v>
      </c>
      <c r="I166" s="80">
        <f t="shared" si="51"/>
        <v>0</v>
      </c>
      <c r="J166" s="80">
        <f t="shared" si="52"/>
        <v>0</v>
      </c>
      <c r="K166" s="6">
        <f t="shared" si="63"/>
        <v>0</v>
      </c>
      <c r="L166" s="7">
        <v>0</v>
      </c>
      <c r="M166" s="7">
        <f t="shared" si="64"/>
        <v>0</v>
      </c>
      <c r="N166" s="7">
        <f t="shared" si="65"/>
        <v>0</v>
      </c>
      <c r="O166" s="7">
        <f t="shared" si="66"/>
        <v>0</v>
      </c>
      <c r="P166" s="7">
        <f t="shared" si="67"/>
        <v>0</v>
      </c>
      <c r="Q166" s="6">
        <f t="shared" si="68"/>
        <v>0</v>
      </c>
      <c r="R166" s="7">
        <f t="shared" si="69"/>
        <v>0</v>
      </c>
      <c r="S166" s="2">
        <f t="shared" si="53"/>
        <v>0</v>
      </c>
      <c r="T166" s="80">
        <f t="shared" si="54"/>
        <v>0</v>
      </c>
      <c r="U166" s="79">
        <f t="shared" si="55"/>
        <v>0</v>
      </c>
      <c r="V166" s="80">
        <f t="shared" si="56"/>
        <v>0</v>
      </c>
      <c r="W166" s="80">
        <f t="shared" si="57"/>
        <v>0</v>
      </c>
      <c r="X166">
        <f t="shared" si="70"/>
        <v>0</v>
      </c>
      <c r="Y166" s="35">
        <f t="shared" si="58"/>
        <v>0</v>
      </c>
      <c r="Z166" s="35">
        <f t="shared" si="59"/>
        <v>0</v>
      </c>
      <c r="AA166" s="42">
        <f t="shared" si="71"/>
        <v>0</v>
      </c>
      <c r="AB166" s="42">
        <f t="shared" si="60"/>
        <v>0</v>
      </c>
    </row>
    <row r="167" spans="2:28" x14ac:dyDescent="0.25">
      <c r="B167">
        <v>165</v>
      </c>
      <c r="C167" s="35">
        <f t="shared" si="61"/>
        <v>0</v>
      </c>
      <c r="D167" s="46">
        <f>IF(AB166&gt;0,ROUND(PMT(EvalSheet!$F$92/12,EvalSheet!$F$96*12,-C167),5),0)</f>
        <v>0</v>
      </c>
      <c r="E167" s="6">
        <f t="shared" si="62"/>
        <v>0</v>
      </c>
      <c r="F167" s="2">
        <f t="shared" si="48"/>
        <v>0</v>
      </c>
      <c r="G167" s="80">
        <f t="shared" si="49"/>
        <v>0</v>
      </c>
      <c r="H167" s="79">
        <f t="shared" si="50"/>
        <v>0</v>
      </c>
      <c r="I167" s="80">
        <f t="shared" si="51"/>
        <v>0</v>
      </c>
      <c r="J167" s="80">
        <f t="shared" si="52"/>
        <v>0</v>
      </c>
      <c r="K167" s="6">
        <f t="shared" si="63"/>
        <v>0</v>
      </c>
      <c r="L167" s="7">
        <v>0</v>
      </c>
      <c r="M167" s="7">
        <f t="shared" si="64"/>
        <v>0</v>
      </c>
      <c r="N167" s="7">
        <f t="shared" si="65"/>
        <v>0</v>
      </c>
      <c r="O167" s="7">
        <f t="shared" si="66"/>
        <v>0</v>
      </c>
      <c r="P167" s="7">
        <f t="shared" si="67"/>
        <v>0</v>
      </c>
      <c r="Q167" s="6">
        <f t="shared" si="68"/>
        <v>0</v>
      </c>
      <c r="R167" s="7">
        <f t="shared" si="69"/>
        <v>0</v>
      </c>
      <c r="S167" s="2">
        <f t="shared" si="53"/>
        <v>0</v>
      </c>
      <c r="T167" s="80">
        <f t="shared" si="54"/>
        <v>0</v>
      </c>
      <c r="U167" s="79">
        <f t="shared" si="55"/>
        <v>0</v>
      </c>
      <c r="V167" s="80">
        <f t="shared" si="56"/>
        <v>0</v>
      </c>
      <c r="W167" s="80">
        <f t="shared" si="57"/>
        <v>0</v>
      </c>
      <c r="X167">
        <f t="shared" si="70"/>
        <v>0</v>
      </c>
      <c r="Y167" s="35">
        <f t="shared" si="58"/>
        <v>0</v>
      </c>
      <c r="Z167" s="35">
        <f t="shared" si="59"/>
        <v>0</v>
      </c>
      <c r="AA167" s="42">
        <f t="shared" si="71"/>
        <v>0</v>
      </c>
      <c r="AB167" s="42">
        <f t="shared" si="60"/>
        <v>0</v>
      </c>
    </row>
    <row r="168" spans="2:28" x14ac:dyDescent="0.25">
      <c r="B168">
        <v>166</v>
      </c>
      <c r="C168" s="35">
        <f t="shared" si="61"/>
        <v>0</v>
      </c>
      <c r="D168" s="46">
        <f>IF(AB167&gt;0,ROUND(PMT(EvalSheet!$F$92/12,EvalSheet!$F$96*12,-C168),5),0)</f>
        <v>0</v>
      </c>
      <c r="E168" s="6">
        <f t="shared" si="62"/>
        <v>0</v>
      </c>
      <c r="F168" s="2">
        <f t="shared" si="48"/>
        <v>0</v>
      </c>
      <c r="G168" s="80">
        <f t="shared" si="49"/>
        <v>0</v>
      </c>
      <c r="H168" s="79">
        <f t="shared" si="50"/>
        <v>0</v>
      </c>
      <c r="I168" s="80">
        <f t="shared" si="51"/>
        <v>0</v>
      </c>
      <c r="J168" s="80">
        <f t="shared" si="52"/>
        <v>0</v>
      </c>
      <c r="K168" s="6">
        <f t="shared" si="63"/>
        <v>0</v>
      </c>
      <c r="L168" s="7">
        <v>0</v>
      </c>
      <c r="M168" s="7">
        <f t="shared" si="64"/>
        <v>0</v>
      </c>
      <c r="N168" s="7">
        <f t="shared" si="65"/>
        <v>0</v>
      </c>
      <c r="O168" s="7">
        <f t="shared" si="66"/>
        <v>0</v>
      </c>
      <c r="P168" s="7">
        <f t="shared" si="67"/>
        <v>0</v>
      </c>
      <c r="Q168" s="6">
        <f t="shared" si="68"/>
        <v>0</v>
      </c>
      <c r="R168" s="7">
        <f t="shared" si="69"/>
        <v>0</v>
      </c>
      <c r="S168" s="2">
        <f t="shared" si="53"/>
        <v>0</v>
      </c>
      <c r="T168" s="80">
        <f t="shared" si="54"/>
        <v>0</v>
      </c>
      <c r="U168" s="79">
        <f t="shared" si="55"/>
        <v>0</v>
      </c>
      <c r="V168" s="80">
        <f t="shared" si="56"/>
        <v>0</v>
      </c>
      <c r="W168" s="80">
        <f t="shared" si="57"/>
        <v>0</v>
      </c>
      <c r="X168">
        <f t="shared" si="70"/>
        <v>0</v>
      </c>
      <c r="Y168" s="35">
        <f t="shared" si="58"/>
        <v>0</v>
      </c>
      <c r="Z168" s="35">
        <f t="shared" si="59"/>
        <v>0</v>
      </c>
      <c r="AA168" s="42">
        <f t="shared" si="71"/>
        <v>0</v>
      </c>
      <c r="AB168" s="42">
        <f t="shared" si="60"/>
        <v>0</v>
      </c>
    </row>
    <row r="169" spans="2:28" x14ac:dyDescent="0.25">
      <c r="B169">
        <v>167</v>
      </c>
      <c r="C169" s="35">
        <f t="shared" si="61"/>
        <v>0</v>
      </c>
      <c r="D169" s="46">
        <f>IF(AB168&gt;0,ROUND(PMT(EvalSheet!$F$92/12,EvalSheet!$F$96*12,-C169),5),0)</f>
        <v>0</v>
      </c>
      <c r="E169" s="6">
        <f t="shared" si="62"/>
        <v>0</v>
      </c>
      <c r="F169" s="2">
        <f t="shared" si="48"/>
        <v>0</v>
      </c>
      <c r="G169" s="80">
        <f t="shared" si="49"/>
        <v>0</v>
      </c>
      <c r="H169" s="79">
        <f t="shared" si="50"/>
        <v>0</v>
      </c>
      <c r="I169" s="80">
        <f t="shared" si="51"/>
        <v>0</v>
      </c>
      <c r="J169" s="80">
        <f t="shared" si="52"/>
        <v>0</v>
      </c>
      <c r="K169" s="6">
        <f t="shared" si="63"/>
        <v>0</v>
      </c>
      <c r="L169" s="7">
        <v>0</v>
      </c>
      <c r="M169" s="7">
        <f t="shared" si="64"/>
        <v>0</v>
      </c>
      <c r="N169" s="7">
        <f t="shared" si="65"/>
        <v>0</v>
      </c>
      <c r="O169" s="7">
        <f t="shared" si="66"/>
        <v>0</v>
      </c>
      <c r="P169" s="7">
        <f t="shared" si="67"/>
        <v>0</v>
      </c>
      <c r="Q169" s="6">
        <f t="shared" si="68"/>
        <v>0</v>
      </c>
      <c r="R169" s="7">
        <f t="shared" si="69"/>
        <v>0</v>
      </c>
      <c r="S169" s="2">
        <f t="shared" si="53"/>
        <v>0</v>
      </c>
      <c r="T169" s="80">
        <f t="shared" si="54"/>
        <v>0</v>
      </c>
      <c r="U169" s="79">
        <f t="shared" si="55"/>
        <v>0</v>
      </c>
      <c r="V169" s="80">
        <f t="shared" si="56"/>
        <v>0</v>
      </c>
      <c r="W169" s="80">
        <f t="shared" si="57"/>
        <v>0</v>
      </c>
      <c r="X169">
        <f t="shared" si="70"/>
        <v>0</v>
      </c>
      <c r="Y169" s="35">
        <f t="shared" si="58"/>
        <v>0</v>
      </c>
      <c r="Z169" s="35">
        <f t="shared" si="59"/>
        <v>0</v>
      </c>
      <c r="AA169" s="42">
        <f t="shared" si="71"/>
        <v>0</v>
      </c>
      <c r="AB169" s="42">
        <f t="shared" si="60"/>
        <v>0</v>
      </c>
    </row>
    <row r="170" spans="2:28" x14ac:dyDescent="0.25">
      <c r="B170">
        <v>168</v>
      </c>
      <c r="C170" s="35">
        <f t="shared" si="61"/>
        <v>0</v>
      </c>
      <c r="D170" s="46">
        <f>IF(AB169&gt;0,ROUND(PMT(EvalSheet!$F$92/12,EvalSheet!$F$96*12,-C170),5),0)</f>
        <v>0</v>
      </c>
      <c r="E170" s="6">
        <f t="shared" si="62"/>
        <v>0</v>
      </c>
      <c r="F170" s="2">
        <f t="shared" si="48"/>
        <v>0</v>
      </c>
      <c r="G170" s="80">
        <f t="shared" si="49"/>
        <v>0</v>
      </c>
      <c r="H170" s="79">
        <f t="shared" si="50"/>
        <v>0</v>
      </c>
      <c r="I170" s="80">
        <f t="shared" si="51"/>
        <v>0</v>
      </c>
      <c r="J170" s="80">
        <f t="shared" si="52"/>
        <v>0</v>
      </c>
      <c r="K170" s="6">
        <f t="shared" si="63"/>
        <v>0</v>
      </c>
      <c r="L170" s="7">
        <v>0</v>
      </c>
      <c r="M170" s="7">
        <f t="shared" si="64"/>
        <v>0</v>
      </c>
      <c r="N170" s="7">
        <f t="shared" si="65"/>
        <v>0</v>
      </c>
      <c r="O170" s="7">
        <f t="shared" si="66"/>
        <v>0</v>
      </c>
      <c r="P170" s="7">
        <f t="shared" si="67"/>
        <v>0</v>
      </c>
      <c r="Q170" s="6">
        <f t="shared" si="68"/>
        <v>0</v>
      </c>
      <c r="R170" s="7">
        <f t="shared" si="69"/>
        <v>0</v>
      </c>
      <c r="S170" s="2">
        <f t="shared" si="53"/>
        <v>0</v>
      </c>
      <c r="T170" s="80">
        <f t="shared" si="54"/>
        <v>0</v>
      </c>
      <c r="U170" s="79">
        <f t="shared" si="55"/>
        <v>0</v>
      </c>
      <c r="V170" s="80">
        <f t="shared" si="56"/>
        <v>0</v>
      </c>
      <c r="W170" s="80">
        <f t="shared" si="57"/>
        <v>0</v>
      </c>
      <c r="X170">
        <f t="shared" si="70"/>
        <v>0</v>
      </c>
      <c r="Y170" s="35">
        <f t="shared" si="58"/>
        <v>0</v>
      </c>
      <c r="Z170" s="35">
        <f t="shared" si="59"/>
        <v>0</v>
      </c>
      <c r="AA170" s="42">
        <f t="shared" si="71"/>
        <v>0</v>
      </c>
      <c r="AB170" s="42">
        <f t="shared" si="60"/>
        <v>0</v>
      </c>
    </row>
    <row r="171" spans="2:28" x14ac:dyDescent="0.25">
      <c r="B171">
        <v>169</v>
      </c>
      <c r="C171" s="35">
        <f t="shared" si="61"/>
        <v>0</v>
      </c>
      <c r="D171" s="46">
        <f>IF(AB170&gt;0,ROUND(PMT(EvalSheet!$F$92/12,EvalSheet!$F$96*12,-C171),5),0)</f>
        <v>0</v>
      </c>
      <c r="E171" s="6">
        <f t="shared" si="62"/>
        <v>0</v>
      </c>
      <c r="F171" s="2">
        <f t="shared" si="48"/>
        <v>0</v>
      </c>
      <c r="G171" s="80">
        <f t="shared" si="49"/>
        <v>0</v>
      </c>
      <c r="H171" s="79">
        <f t="shared" si="50"/>
        <v>0</v>
      </c>
      <c r="I171" s="80">
        <f t="shared" si="51"/>
        <v>0</v>
      </c>
      <c r="J171" s="80">
        <f t="shared" si="52"/>
        <v>0</v>
      </c>
      <c r="K171" s="6">
        <f t="shared" si="63"/>
        <v>0</v>
      </c>
      <c r="L171" s="7">
        <v>0</v>
      </c>
      <c r="M171" s="7">
        <f t="shared" si="64"/>
        <v>0</v>
      </c>
      <c r="N171" s="7">
        <f t="shared" si="65"/>
        <v>0</v>
      </c>
      <c r="O171" s="7">
        <f t="shared" si="66"/>
        <v>0</v>
      </c>
      <c r="P171" s="7">
        <f t="shared" si="67"/>
        <v>0</v>
      </c>
      <c r="Q171" s="6">
        <f t="shared" si="68"/>
        <v>0</v>
      </c>
      <c r="R171" s="7">
        <f t="shared" si="69"/>
        <v>0</v>
      </c>
      <c r="S171" s="2">
        <f t="shared" si="53"/>
        <v>0</v>
      </c>
      <c r="T171" s="80">
        <f t="shared" si="54"/>
        <v>0</v>
      </c>
      <c r="U171" s="79">
        <f t="shared" si="55"/>
        <v>0</v>
      </c>
      <c r="V171" s="80">
        <f t="shared" si="56"/>
        <v>0</v>
      </c>
      <c r="W171" s="80">
        <f t="shared" si="57"/>
        <v>0</v>
      </c>
      <c r="X171">
        <f t="shared" si="70"/>
        <v>0</v>
      </c>
      <c r="Y171" s="35">
        <f t="shared" si="58"/>
        <v>0</v>
      </c>
      <c r="Z171" s="35">
        <f t="shared" si="59"/>
        <v>0</v>
      </c>
      <c r="AA171" s="42">
        <f t="shared" si="71"/>
        <v>0</v>
      </c>
      <c r="AB171" s="42">
        <f t="shared" si="60"/>
        <v>0</v>
      </c>
    </row>
    <row r="172" spans="2:28" x14ac:dyDescent="0.25">
      <c r="B172">
        <v>170</v>
      </c>
      <c r="C172" s="35">
        <f t="shared" si="61"/>
        <v>0</v>
      </c>
      <c r="D172" s="46">
        <f>IF(AB171&gt;0,ROUND(PMT(EvalSheet!$F$92/12,EvalSheet!$F$96*12,-C172),5),0)</f>
        <v>0</v>
      </c>
      <c r="E172" s="6">
        <f t="shared" si="62"/>
        <v>0</v>
      </c>
      <c r="F172" s="2">
        <f t="shared" si="48"/>
        <v>0</v>
      </c>
      <c r="G172" s="80">
        <f t="shared" si="49"/>
        <v>0</v>
      </c>
      <c r="H172" s="79">
        <f t="shared" si="50"/>
        <v>0</v>
      </c>
      <c r="I172" s="80">
        <f t="shared" si="51"/>
        <v>0</v>
      </c>
      <c r="J172" s="80">
        <f t="shared" si="52"/>
        <v>0</v>
      </c>
      <c r="K172" s="6">
        <f t="shared" si="63"/>
        <v>0</v>
      </c>
      <c r="L172" s="7">
        <v>0</v>
      </c>
      <c r="M172" s="7">
        <f t="shared" si="64"/>
        <v>0</v>
      </c>
      <c r="N172" s="7">
        <f t="shared" si="65"/>
        <v>0</v>
      </c>
      <c r="O172" s="7">
        <f t="shared" si="66"/>
        <v>0</v>
      </c>
      <c r="P172" s="7">
        <f t="shared" si="67"/>
        <v>0</v>
      </c>
      <c r="Q172" s="6">
        <f t="shared" si="68"/>
        <v>0</v>
      </c>
      <c r="R172" s="7">
        <f t="shared" si="69"/>
        <v>0</v>
      </c>
      <c r="S172" s="2">
        <f t="shared" si="53"/>
        <v>0</v>
      </c>
      <c r="T172" s="80">
        <f t="shared" si="54"/>
        <v>0</v>
      </c>
      <c r="U172" s="79">
        <f t="shared" si="55"/>
        <v>0</v>
      </c>
      <c r="V172" s="80">
        <f t="shared" si="56"/>
        <v>0</v>
      </c>
      <c r="W172" s="80">
        <f t="shared" si="57"/>
        <v>0</v>
      </c>
      <c r="X172">
        <f t="shared" si="70"/>
        <v>0</v>
      </c>
      <c r="Y172" s="35">
        <f t="shared" si="58"/>
        <v>0</v>
      </c>
      <c r="Z172" s="35">
        <f t="shared" si="59"/>
        <v>0</v>
      </c>
      <c r="AA172" s="42">
        <f t="shared" si="71"/>
        <v>0</v>
      </c>
      <c r="AB172" s="42">
        <f t="shared" si="60"/>
        <v>0</v>
      </c>
    </row>
    <row r="173" spans="2:28" x14ac:dyDescent="0.25">
      <c r="B173">
        <v>171</v>
      </c>
      <c r="C173" s="35">
        <f t="shared" si="61"/>
        <v>0</v>
      </c>
      <c r="D173" s="46">
        <f>IF(AB172&gt;0,ROUND(PMT(EvalSheet!$F$92/12,EvalSheet!$F$96*12,-C173),5),0)</f>
        <v>0</v>
      </c>
      <c r="E173" s="6">
        <f t="shared" si="62"/>
        <v>0</v>
      </c>
      <c r="F173" s="2">
        <f t="shared" si="48"/>
        <v>0</v>
      </c>
      <c r="G173" s="80">
        <f t="shared" si="49"/>
        <v>0</v>
      </c>
      <c r="H173" s="79">
        <f t="shared" si="50"/>
        <v>0</v>
      </c>
      <c r="I173" s="80">
        <f t="shared" si="51"/>
        <v>0</v>
      </c>
      <c r="J173" s="80">
        <f t="shared" si="52"/>
        <v>0</v>
      </c>
      <c r="K173" s="6">
        <f t="shared" si="63"/>
        <v>0</v>
      </c>
      <c r="L173" s="7">
        <v>0</v>
      </c>
      <c r="M173" s="7">
        <f t="shared" si="64"/>
        <v>0</v>
      </c>
      <c r="N173" s="7">
        <f t="shared" si="65"/>
        <v>0</v>
      </c>
      <c r="O173" s="7">
        <f t="shared" si="66"/>
        <v>0</v>
      </c>
      <c r="P173" s="7">
        <f t="shared" si="67"/>
        <v>0</v>
      </c>
      <c r="Q173" s="6">
        <f t="shared" si="68"/>
        <v>0</v>
      </c>
      <c r="R173" s="7">
        <f t="shared" si="69"/>
        <v>0</v>
      </c>
      <c r="S173" s="2">
        <f t="shared" si="53"/>
        <v>0</v>
      </c>
      <c r="T173" s="80">
        <f t="shared" si="54"/>
        <v>0</v>
      </c>
      <c r="U173" s="79">
        <f t="shared" si="55"/>
        <v>0</v>
      </c>
      <c r="V173" s="80">
        <f t="shared" si="56"/>
        <v>0</v>
      </c>
      <c r="W173" s="80">
        <f t="shared" si="57"/>
        <v>0</v>
      </c>
      <c r="X173">
        <f t="shared" si="70"/>
        <v>0</v>
      </c>
      <c r="Y173" s="35">
        <f t="shared" si="58"/>
        <v>0</v>
      </c>
      <c r="Z173" s="35">
        <f t="shared" si="59"/>
        <v>0</v>
      </c>
      <c r="AA173" s="42">
        <f t="shared" si="71"/>
        <v>0</v>
      </c>
      <c r="AB173" s="42">
        <f t="shared" si="60"/>
        <v>0</v>
      </c>
    </row>
    <row r="174" spans="2:28" x14ac:dyDescent="0.25">
      <c r="B174">
        <v>172</v>
      </c>
      <c r="C174" s="35">
        <f t="shared" si="61"/>
        <v>0</v>
      </c>
      <c r="D174" s="46">
        <f>IF(AB173&gt;0,ROUND(PMT(EvalSheet!$F$92/12,EvalSheet!$F$96*12,-C174),5),0)</f>
        <v>0</v>
      </c>
      <c r="E174" s="6">
        <f t="shared" si="62"/>
        <v>0</v>
      </c>
      <c r="F174" s="2">
        <f t="shared" si="48"/>
        <v>0</v>
      </c>
      <c r="G174" s="80">
        <f t="shared" si="49"/>
        <v>0</v>
      </c>
      <c r="H174" s="79">
        <f t="shared" si="50"/>
        <v>0</v>
      </c>
      <c r="I174" s="80">
        <f t="shared" si="51"/>
        <v>0</v>
      </c>
      <c r="J174" s="80">
        <f t="shared" si="52"/>
        <v>0</v>
      </c>
      <c r="K174" s="6">
        <f t="shared" si="63"/>
        <v>0</v>
      </c>
      <c r="L174" s="7">
        <v>0</v>
      </c>
      <c r="M174" s="7">
        <f t="shared" si="64"/>
        <v>0</v>
      </c>
      <c r="N174" s="7">
        <f t="shared" si="65"/>
        <v>0</v>
      </c>
      <c r="O174" s="7">
        <f t="shared" si="66"/>
        <v>0</v>
      </c>
      <c r="P174" s="7">
        <f t="shared" si="67"/>
        <v>0</v>
      </c>
      <c r="Q174" s="6">
        <f t="shared" si="68"/>
        <v>0</v>
      </c>
      <c r="R174" s="7">
        <f t="shared" si="69"/>
        <v>0</v>
      </c>
      <c r="S174" s="2">
        <f t="shared" si="53"/>
        <v>0</v>
      </c>
      <c r="T174" s="80">
        <f t="shared" si="54"/>
        <v>0</v>
      </c>
      <c r="U174" s="79">
        <f t="shared" si="55"/>
        <v>0</v>
      </c>
      <c r="V174" s="80">
        <f t="shared" si="56"/>
        <v>0</v>
      </c>
      <c r="W174" s="80">
        <f t="shared" si="57"/>
        <v>0</v>
      </c>
      <c r="X174">
        <f t="shared" si="70"/>
        <v>0</v>
      </c>
      <c r="Y174" s="35">
        <f t="shared" si="58"/>
        <v>0</v>
      </c>
      <c r="Z174" s="35">
        <f t="shared" si="59"/>
        <v>0</v>
      </c>
      <c r="AA174" s="42">
        <f t="shared" si="71"/>
        <v>0</v>
      </c>
      <c r="AB174" s="42">
        <f t="shared" si="60"/>
        <v>0</v>
      </c>
    </row>
    <row r="175" spans="2:28" x14ac:dyDescent="0.25">
      <c r="B175">
        <v>173</v>
      </c>
      <c r="C175" s="35">
        <f t="shared" si="61"/>
        <v>0</v>
      </c>
      <c r="D175" s="46">
        <f>IF(AB174&gt;0,ROUND(PMT(EvalSheet!$F$92/12,EvalSheet!$F$96*12,-C175),5),0)</f>
        <v>0</v>
      </c>
      <c r="E175" s="6">
        <f t="shared" si="62"/>
        <v>0</v>
      </c>
      <c r="F175" s="2">
        <f t="shared" si="48"/>
        <v>0</v>
      </c>
      <c r="G175" s="80">
        <f t="shared" si="49"/>
        <v>0</v>
      </c>
      <c r="H175" s="79">
        <f t="shared" si="50"/>
        <v>0</v>
      </c>
      <c r="I175" s="80">
        <f t="shared" si="51"/>
        <v>0</v>
      </c>
      <c r="J175" s="80">
        <f t="shared" si="52"/>
        <v>0</v>
      </c>
      <c r="K175" s="6">
        <f t="shared" si="63"/>
        <v>0</v>
      </c>
      <c r="L175" s="7">
        <v>0</v>
      </c>
      <c r="M175" s="7">
        <f t="shared" si="64"/>
        <v>0</v>
      </c>
      <c r="N175" s="7">
        <f t="shared" si="65"/>
        <v>0</v>
      </c>
      <c r="O175" s="7">
        <f t="shared" si="66"/>
        <v>0</v>
      </c>
      <c r="P175" s="7">
        <f t="shared" si="67"/>
        <v>0</v>
      </c>
      <c r="Q175" s="6">
        <f t="shared" si="68"/>
        <v>0</v>
      </c>
      <c r="R175" s="7">
        <f t="shared" si="69"/>
        <v>0</v>
      </c>
      <c r="S175" s="2">
        <f t="shared" si="53"/>
        <v>0</v>
      </c>
      <c r="T175" s="80">
        <f t="shared" si="54"/>
        <v>0</v>
      </c>
      <c r="U175" s="79">
        <f t="shared" si="55"/>
        <v>0</v>
      </c>
      <c r="V175" s="80">
        <f t="shared" si="56"/>
        <v>0</v>
      </c>
      <c r="W175" s="80">
        <f t="shared" si="57"/>
        <v>0</v>
      </c>
      <c r="X175">
        <f t="shared" si="70"/>
        <v>0</v>
      </c>
      <c r="Y175" s="35">
        <f t="shared" si="58"/>
        <v>0</v>
      </c>
      <c r="Z175" s="35">
        <f t="shared" si="59"/>
        <v>0</v>
      </c>
      <c r="AA175" s="42">
        <f t="shared" si="71"/>
        <v>0</v>
      </c>
      <c r="AB175" s="42">
        <f t="shared" si="60"/>
        <v>0</v>
      </c>
    </row>
    <row r="176" spans="2:28" x14ac:dyDescent="0.25">
      <c r="B176">
        <v>174</v>
      </c>
      <c r="C176" s="35">
        <f t="shared" si="61"/>
        <v>0</v>
      </c>
      <c r="D176" s="46">
        <f>IF(AB175&gt;0,ROUND(PMT(EvalSheet!$F$92/12,EvalSheet!$F$96*12,-C176),5),0)</f>
        <v>0</v>
      </c>
      <c r="E176" s="6">
        <f t="shared" si="62"/>
        <v>0</v>
      </c>
      <c r="F176" s="2">
        <f t="shared" si="48"/>
        <v>0</v>
      </c>
      <c r="G176" s="80">
        <f t="shared" si="49"/>
        <v>0</v>
      </c>
      <c r="H176" s="79">
        <f t="shared" si="50"/>
        <v>0</v>
      </c>
      <c r="I176" s="80">
        <f t="shared" si="51"/>
        <v>0</v>
      </c>
      <c r="J176" s="80">
        <f t="shared" si="52"/>
        <v>0</v>
      </c>
      <c r="K176" s="6">
        <f t="shared" si="63"/>
        <v>0</v>
      </c>
      <c r="L176" s="7">
        <v>0</v>
      </c>
      <c r="M176" s="7">
        <f t="shared" si="64"/>
        <v>0</v>
      </c>
      <c r="N176" s="7">
        <f t="shared" si="65"/>
        <v>0</v>
      </c>
      <c r="O176" s="7">
        <f t="shared" si="66"/>
        <v>0</v>
      </c>
      <c r="P176" s="7">
        <f t="shared" si="67"/>
        <v>0</v>
      </c>
      <c r="Q176" s="6">
        <f t="shared" si="68"/>
        <v>0</v>
      </c>
      <c r="R176" s="7">
        <f t="shared" si="69"/>
        <v>0</v>
      </c>
      <c r="S176" s="2">
        <f t="shared" si="53"/>
        <v>0</v>
      </c>
      <c r="T176" s="80">
        <f t="shared" si="54"/>
        <v>0</v>
      </c>
      <c r="U176" s="79">
        <f t="shared" si="55"/>
        <v>0</v>
      </c>
      <c r="V176" s="80">
        <f t="shared" si="56"/>
        <v>0</v>
      </c>
      <c r="W176" s="80">
        <f t="shared" si="57"/>
        <v>0</v>
      </c>
      <c r="X176">
        <f t="shared" si="70"/>
        <v>0</v>
      </c>
      <c r="Y176" s="35">
        <f t="shared" si="58"/>
        <v>0</v>
      </c>
      <c r="Z176" s="35">
        <f t="shared" si="59"/>
        <v>0</v>
      </c>
      <c r="AA176" s="42">
        <f t="shared" si="71"/>
        <v>0</v>
      </c>
      <c r="AB176" s="42">
        <f t="shared" si="60"/>
        <v>0</v>
      </c>
    </row>
    <row r="177" spans="2:28" x14ac:dyDescent="0.25">
      <c r="B177">
        <v>175</v>
      </c>
      <c r="C177" s="35">
        <f t="shared" si="61"/>
        <v>0</v>
      </c>
      <c r="D177" s="46">
        <f>IF(AB176&gt;0,ROUND(PMT(EvalSheet!$F$92/12,EvalSheet!$F$96*12,-C177),5),0)</f>
        <v>0</v>
      </c>
      <c r="E177" s="6">
        <f t="shared" si="62"/>
        <v>0</v>
      </c>
      <c r="F177" s="2">
        <f t="shared" si="48"/>
        <v>0</v>
      </c>
      <c r="G177" s="80">
        <f t="shared" si="49"/>
        <v>0</v>
      </c>
      <c r="H177" s="79">
        <f t="shared" si="50"/>
        <v>0</v>
      </c>
      <c r="I177" s="80">
        <f t="shared" si="51"/>
        <v>0</v>
      </c>
      <c r="J177" s="80">
        <f t="shared" si="52"/>
        <v>0</v>
      </c>
      <c r="K177" s="6">
        <f t="shared" si="63"/>
        <v>0</v>
      </c>
      <c r="L177" s="7">
        <v>0</v>
      </c>
      <c r="M177" s="7">
        <f t="shared" si="64"/>
        <v>0</v>
      </c>
      <c r="N177" s="7">
        <f t="shared" si="65"/>
        <v>0</v>
      </c>
      <c r="O177" s="7">
        <f t="shared" si="66"/>
        <v>0</v>
      </c>
      <c r="P177" s="7">
        <f t="shared" si="67"/>
        <v>0</v>
      </c>
      <c r="Q177" s="6">
        <f t="shared" si="68"/>
        <v>0</v>
      </c>
      <c r="R177" s="7">
        <f t="shared" si="69"/>
        <v>0</v>
      </c>
      <c r="S177" s="2">
        <f t="shared" si="53"/>
        <v>0</v>
      </c>
      <c r="T177" s="80">
        <f t="shared" si="54"/>
        <v>0</v>
      </c>
      <c r="U177" s="79">
        <f t="shared" si="55"/>
        <v>0</v>
      </c>
      <c r="V177" s="80">
        <f t="shared" si="56"/>
        <v>0</v>
      </c>
      <c r="W177" s="80">
        <f t="shared" si="57"/>
        <v>0</v>
      </c>
      <c r="X177">
        <f t="shared" si="70"/>
        <v>0</v>
      </c>
      <c r="Y177" s="35">
        <f t="shared" si="58"/>
        <v>0</v>
      </c>
      <c r="Z177" s="35">
        <f t="shared" si="59"/>
        <v>0</v>
      </c>
      <c r="AA177" s="42">
        <f t="shared" si="71"/>
        <v>0</v>
      </c>
      <c r="AB177" s="42">
        <f t="shared" si="60"/>
        <v>0</v>
      </c>
    </row>
    <row r="178" spans="2:28" x14ac:dyDescent="0.25">
      <c r="B178">
        <v>176</v>
      </c>
      <c r="C178" s="35">
        <f t="shared" si="61"/>
        <v>0</v>
      </c>
      <c r="D178" s="46">
        <f>IF(AB177&gt;0,ROUND(PMT(EvalSheet!$F$92/12,EvalSheet!$F$96*12,-C178),5),0)</f>
        <v>0</v>
      </c>
      <c r="E178" s="6">
        <f t="shared" si="62"/>
        <v>0</v>
      </c>
      <c r="F178" s="2">
        <f t="shared" si="48"/>
        <v>0</v>
      </c>
      <c r="G178" s="80">
        <f t="shared" si="49"/>
        <v>0</v>
      </c>
      <c r="H178" s="79">
        <f t="shared" si="50"/>
        <v>0</v>
      </c>
      <c r="I178" s="80">
        <f t="shared" si="51"/>
        <v>0</v>
      </c>
      <c r="J178" s="80">
        <f t="shared" si="52"/>
        <v>0</v>
      </c>
      <c r="K178" s="6">
        <f t="shared" si="63"/>
        <v>0</v>
      </c>
      <c r="L178" s="7">
        <v>0</v>
      </c>
      <c r="M178" s="7">
        <f t="shared" si="64"/>
        <v>0</v>
      </c>
      <c r="N178" s="7">
        <f t="shared" si="65"/>
        <v>0</v>
      </c>
      <c r="O178" s="7">
        <f t="shared" si="66"/>
        <v>0</v>
      </c>
      <c r="P178" s="7">
        <f t="shared" si="67"/>
        <v>0</v>
      </c>
      <c r="Q178" s="6">
        <f t="shared" si="68"/>
        <v>0</v>
      </c>
      <c r="R178" s="7">
        <f t="shared" si="69"/>
        <v>0</v>
      </c>
      <c r="S178" s="2">
        <f t="shared" si="53"/>
        <v>0</v>
      </c>
      <c r="T178" s="80">
        <f t="shared" si="54"/>
        <v>0</v>
      </c>
      <c r="U178" s="79">
        <f t="shared" si="55"/>
        <v>0</v>
      </c>
      <c r="V178" s="80">
        <f t="shared" si="56"/>
        <v>0</v>
      </c>
      <c r="W178" s="80">
        <f t="shared" si="57"/>
        <v>0</v>
      </c>
      <c r="X178">
        <f t="shared" si="70"/>
        <v>0</v>
      </c>
      <c r="Y178" s="35">
        <f t="shared" si="58"/>
        <v>0</v>
      </c>
      <c r="Z178" s="35">
        <f t="shared" si="59"/>
        <v>0</v>
      </c>
      <c r="AA178" s="42">
        <f t="shared" si="71"/>
        <v>0</v>
      </c>
      <c r="AB178" s="42">
        <f t="shared" si="60"/>
        <v>0</v>
      </c>
    </row>
    <row r="179" spans="2:28" x14ac:dyDescent="0.25">
      <c r="B179">
        <v>177</v>
      </c>
      <c r="C179" s="35">
        <f t="shared" si="61"/>
        <v>0</v>
      </c>
      <c r="D179" s="46">
        <f>IF(AB178&gt;0,ROUND(PMT(EvalSheet!$F$92/12,EvalSheet!$F$96*12,-C179),5),0)</f>
        <v>0</v>
      </c>
      <c r="E179" s="6">
        <f t="shared" si="62"/>
        <v>0</v>
      </c>
      <c r="F179" s="2">
        <f t="shared" si="48"/>
        <v>0</v>
      </c>
      <c r="G179" s="80">
        <f t="shared" si="49"/>
        <v>0</v>
      </c>
      <c r="H179" s="79">
        <f t="shared" si="50"/>
        <v>0</v>
      </c>
      <c r="I179" s="80">
        <f t="shared" si="51"/>
        <v>0</v>
      </c>
      <c r="J179" s="80">
        <f t="shared" si="52"/>
        <v>0</v>
      </c>
      <c r="K179" s="6">
        <f t="shared" si="63"/>
        <v>0</v>
      </c>
      <c r="L179" s="7">
        <v>0</v>
      </c>
      <c r="M179" s="7">
        <f t="shared" si="64"/>
        <v>0</v>
      </c>
      <c r="N179" s="7">
        <f t="shared" si="65"/>
        <v>0</v>
      </c>
      <c r="O179" s="7">
        <f t="shared" si="66"/>
        <v>0</v>
      </c>
      <c r="P179" s="7">
        <f t="shared" si="67"/>
        <v>0</v>
      </c>
      <c r="Q179" s="6">
        <f t="shared" si="68"/>
        <v>0</v>
      </c>
      <c r="R179" s="7">
        <f t="shared" si="69"/>
        <v>0</v>
      </c>
      <c r="S179" s="2">
        <f t="shared" si="53"/>
        <v>0</v>
      </c>
      <c r="T179" s="80">
        <f t="shared" si="54"/>
        <v>0</v>
      </c>
      <c r="U179" s="79">
        <f t="shared" si="55"/>
        <v>0</v>
      </c>
      <c r="V179" s="80">
        <f t="shared" si="56"/>
        <v>0</v>
      </c>
      <c r="W179" s="80">
        <f t="shared" si="57"/>
        <v>0</v>
      </c>
      <c r="X179">
        <f t="shared" si="70"/>
        <v>0</v>
      </c>
      <c r="Y179" s="35">
        <f t="shared" si="58"/>
        <v>0</v>
      </c>
      <c r="Z179" s="35">
        <f t="shared" si="59"/>
        <v>0</v>
      </c>
      <c r="AA179" s="42">
        <f t="shared" si="71"/>
        <v>0</v>
      </c>
      <c r="AB179" s="42">
        <f t="shared" si="60"/>
        <v>0</v>
      </c>
    </row>
    <row r="180" spans="2:28" x14ac:dyDescent="0.25">
      <c r="B180">
        <v>178</v>
      </c>
      <c r="C180" s="35">
        <f t="shared" si="61"/>
        <v>0</v>
      </c>
      <c r="D180" s="46">
        <f>IF(AB179&gt;0,ROUND(PMT(EvalSheet!$F$92/12,EvalSheet!$F$96*12,-C180),5),0)</f>
        <v>0</v>
      </c>
      <c r="E180" s="6">
        <f t="shared" si="62"/>
        <v>0</v>
      </c>
      <c r="F180" s="2">
        <f t="shared" si="48"/>
        <v>0</v>
      </c>
      <c r="G180" s="80">
        <f t="shared" si="49"/>
        <v>0</v>
      </c>
      <c r="H180" s="79">
        <f t="shared" si="50"/>
        <v>0</v>
      </c>
      <c r="I180" s="80">
        <f t="shared" si="51"/>
        <v>0</v>
      </c>
      <c r="J180" s="80">
        <f t="shared" si="52"/>
        <v>0</v>
      </c>
      <c r="K180" s="6">
        <f t="shared" si="63"/>
        <v>0</v>
      </c>
      <c r="L180" s="7">
        <v>0</v>
      </c>
      <c r="M180" s="7">
        <f t="shared" si="64"/>
        <v>0</v>
      </c>
      <c r="N180" s="7">
        <f t="shared" si="65"/>
        <v>0</v>
      </c>
      <c r="O180" s="7">
        <f t="shared" si="66"/>
        <v>0</v>
      </c>
      <c r="P180" s="7">
        <f t="shared" si="67"/>
        <v>0</v>
      </c>
      <c r="Q180" s="6">
        <f t="shared" si="68"/>
        <v>0</v>
      </c>
      <c r="R180" s="7">
        <f t="shared" si="69"/>
        <v>0</v>
      </c>
      <c r="S180" s="2">
        <f t="shared" si="53"/>
        <v>0</v>
      </c>
      <c r="T180" s="80">
        <f t="shared" si="54"/>
        <v>0</v>
      </c>
      <c r="U180" s="79">
        <f t="shared" si="55"/>
        <v>0</v>
      </c>
      <c r="V180" s="80">
        <f t="shared" si="56"/>
        <v>0</v>
      </c>
      <c r="W180" s="80">
        <f t="shared" si="57"/>
        <v>0</v>
      </c>
      <c r="X180">
        <f t="shared" si="70"/>
        <v>0</v>
      </c>
      <c r="Y180" s="35">
        <f t="shared" si="58"/>
        <v>0</v>
      </c>
      <c r="Z180" s="35">
        <f t="shared" si="59"/>
        <v>0</v>
      </c>
      <c r="AA180" s="42">
        <f t="shared" si="71"/>
        <v>0</v>
      </c>
      <c r="AB180" s="42">
        <f t="shared" si="60"/>
        <v>0</v>
      </c>
    </row>
    <row r="181" spans="2:28" x14ac:dyDescent="0.25">
      <c r="B181">
        <v>179</v>
      </c>
      <c r="C181" s="35">
        <f t="shared" si="61"/>
        <v>0</v>
      </c>
      <c r="D181" s="46">
        <f>IF(AB180&gt;0,ROUND(PMT(EvalSheet!$F$92/12,EvalSheet!$F$96*12,-C181),5),0)</f>
        <v>0</v>
      </c>
      <c r="E181" s="6">
        <f t="shared" si="62"/>
        <v>0</v>
      </c>
      <c r="F181" s="2">
        <f t="shared" si="48"/>
        <v>0</v>
      </c>
      <c r="G181" s="80">
        <f t="shared" si="49"/>
        <v>0</v>
      </c>
      <c r="H181" s="79">
        <f t="shared" si="50"/>
        <v>0</v>
      </c>
      <c r="I181" s="80">
        <f t="shared" si="51"/>
        <v>0</v>
      </c>
      <c r="J181" s="80">
        <f t="shared" si="52"/>
        <v>0</v>
      </c>
      <c r="K181" s="6">
        <f t="shared" si="63"/>
        <v>0</v>
      </c>
      <c r="L181" s="7">
        <v>0</v>
      </c>
      <c r="M181" s="7">
        <f t="shared" si="64"/>
        <v>0</v>
      </c>
      <c r="N181" s="7">
        <f t="shared" si="65"/>
        <v>0</v>
      </c>
      <c r="O181" s="7">
        <f t="shared" si="66"/>
        <v>0</v>
      </c>
      <c r="P181" s="7">
        <f t="shared" si="67"/>
        <v>0</v>
      </c>
      <c r="Q181" s="6">
        <f t="shared" si="68"/>
        <v>0</v>
      </c>
      <c r="R181" s="7">
        <f t="shared" si="69"/>
        <v>0</v>
      </c>
      <c r="S181" s="2">
        <f t="shared" si="53"/>
        <v>0</v>
      </c>
      <c r="T181" s="80">
        <f t="shared" si="54"/>
        <v>0</v>
      </c>
      <c r="U181" s="79">
        <f t="shared" si="55"/>
        <v>0</v>
      </c>
      <c r="V181" s="80">
        <f t="shared" si="56"/>
        <v>0</v>
      </c>
      <c r="W181" s="80">
        <f t="shared" si="57"/>
        <v>0</v>
      </c>
      <c r="X181">
        <f t="shared" si="70"/>
        <v>0</v>
      </c>
      <c r="Y181" s="35">
        <f t="shared" si="58"/>
        <v>0</v>
      </c>
      <c r="Z181" s="35">
        <f t="shared" si="59"/>
        <v>0</v>
      </c>
      <c r="AA181" s="42">
        <f t="shared" si="71"/>
        <v>0</v>
      </c>
      <c r="AB181" s="42">
        <f t="shared" si="60"/>
        <v>0</v>
      </c>
    </row>
    <row r="182" spans="2:28" x14ac:dyDescent="0.25">
      <c r="B182">
        <v>180</v>
      </c>
      <c r="C182" s="35">
        <f t="shared" si="61"/>
        <v>0</v>
      </c>
      <c r="D182" s="46">
        <f>IF(AB181&gt;0,ROUND(PMT(EvalSheet!$F$92/12,EvalSheet!$F$96*12,-C182),5),0)</f>
        <v>0</v>
      </c>
      <c r="E182" s="6">
        <f t="shared" si="62"/>
        <v>0</v>
      </c>
      <c r="F182" s="2">
        <f t="shared" si="48"/>
        <v>0</v>
      </c>
      <c r="G182" s="80">
        <f t="shared" si="49"/>
        <v>0</v>
      </c>
      <c r="H182" s="79">
        <f t="shared" si="50"/>
        <v>0</v>
      </c>
      <c r="I182" s="80">
        <f t="shared" si="51"/>
        <v>0</v>
      </c>
      <c r="J182" s="80">
        <f t="shared" si="52"/>
        <v>0</v>
      </c>
      <c r="K182" s="6">
        <f t="shared" si="63"/>
        <v>0</v>
      </c>
      <c r="L182" s="7">
        <v>0</v>
      </c>
      <c r="M182" s="7">
        <f t="shared" si="64"/>
        <v>0</v>
      </c>
      <c r="N182" s="7">
        <f t="shared" si="65"/>
        <v>0</v>
      </c>
      <c r="O182" s="7">
        <f t="shared" si="66"/>
        <v>0</v>
      </c>
      <c r="P182" s="7">
        <f t="shared" si="67"/>
        <v>0</v>
      </c>
      <c r="Q182" s="6">
        <f t="shared" si="68"/>
        <v>0</v>
      </c>
      <c r="R182" s="7">
        <f t="shared" si="69"/>
        <v>0</v>
      </c>
      <c r="S182" s="2">
        <f t="shared" si="53"/>
        <v>0</v>
      </c>
      <c r="T182" s="80">
        <f t="shared" si="54"/>
        <v>0</v>
      </c>
      <c r="U182" s="79">
        <f t="shared" si="55"/>
        <v>0</v>
      </c>
      <c r="V182" s="80">
        <f t="shared" si="56"/>
        <v>0</v>
      </c>
      <c r="W182" s="80">
        <f t="shared" si="57"/>
        <v>0</v>
      </c>
      <c r="X182">
        <f t="shared" si="70"/>
        <v>0</v>
      </c>
      <c r="Y182" s="35">
        <f t="shared" si="58"/>
        <v>0</v>
      </c>
      <c r="Z182" s="35">
        <f t="shared" si="59"/>
        <v>0</v>
      </c>
      <c r="AA182" s="42">
        <f t="shared" si="71"/>
        <v>0</v>
      </c>
      <c r="AB182" s="42">
        <f t="shared" si="60"/>
        <v>0</v>
      </c>
    </row>
    <row r="183" spans="2:28" x14ac:dyDescent="0.25">
      <c r="B183">
        <v>181</v>
      </c>
      <c r="C183" s="35">
        <f t="shared" si="61"/>
        <v>0</v>
      </c>
      <c r="D183" s="46">
        <f>IF(AB182&gt;0,ROUND(PMT(EvalSheet!$F$92/12,EvalSheet!$F$96*12,-C183),5),0)</f>
        <v>0</v>
      </c>
      <c r="E183" s="6">
        <f t="shared" si="62"/>
        <v>0</v>
      </c>
      <c r="F183" s="2">
        <f t="shared" si="48"/>
        <v>0</v>
      </c>
      <c r="G183" s="80">
        <f t="shared" si="49"/>
        <v>0</v>
      </c>
      <c r="H183" s="79">
        <f t="shared" si="50"/>
        <v>0</v>
      </c>
      <c r="I183" s="80">
        <f t="shared" si="51"/>
        <v>0</v>
      </c>
      <c r="J183" s="80">
        <f t="shared" si="52"/>
        <v>0</v>
      </c>
      <c r="K183" s="6">
        <f t="shared" si="63"/>
        <v>0</v>
      </c>
      <c r="L183" s="7">
        <v>0</v>
      </c>
      <c r="M183" s="7">
        <f t="shared" si="64"/>
        <v>0</v>
      </c>
      <c r="N183" s="7">
        <f t="shared" si="65"/>
        <v>0</v>
      </c>
      <c r="O183" s="7">
        <f t="shared" si="66"/>
        <v>0</v>
      </c>
      <c r="P183" s="7">
        <f t="shared" si="67"/>
        <v>0</v>
      </c>
      <c r="Q183" s="6">
        <f t="shared" si="68"/>
        <v>0</v>
      </c>
      <c r="R183" s="7">
        <f t="shared" si="69"/>
        <v>0</v>
      </c>
      <c r="S183" s="2">
        <f t="shared" si="53"/>
        <v>0</v>
      </c>
      <c r="T183" s="80">
        <f t="shared" si="54"/>
        <v>0</v>
      </c>
      <c r="U183" s="79">
        <f t="shared" si="55"/>
        <v>0</v>
      </c>
      <c r="V183" s="80">
        <f t="shared" si="56"/>
        <v>0</v>
      </c>
      <c r="W183" s="80">
        <f t="shared" si="57"/>
        <v>0</v>
      </c>
      <c r="X183">
        <f t="shared" si="70"/>
        <v>0</v>
      </c>
      <c r="Y183" s="35">
        <f t="shared" si="58"/>
        <v>0</v>
      </c>
      <c r="Z183" s="35">
        <f t="shared" si="59"/>
        <v>0</v>
      </c>
      <c r="AA183" s="42">
        <f t="shared" si="71"/>
        <v>0</v>
      </c>
      <c r="AB183" s="42">
        <f t="shared" si="60"/>
        <v>0</v>
      </c>
    </row>
    <row r="184" spans="2:28" x14ac:dyDescent="0.25">
      <c r="B184">
        <v>182</v>
      </c>
      <c r="C184" s="35">
        <f t="shared" si="61"/>
        <v>0</v>
      </c>
      <c r="D184" s="46">
        <f>IF(AB183&gt;0,ROUND(PMT(EvalSheet!$F$92/12,EvalSheet!$F$96*12,-C184),5),0)</f>
        <v>0</v>
      </c>
      <c r="E184" s="6">
        <f t="shared" si="62"/>
        <v>0</v>
      </c>
      <c r="F184" s="2">
        <f t="shared" si="48"/>
        <v>0</v>
      </c>
      <c r="G184" s="80">
        <f t="shared" si="49"/>
        <v>0</v>
      </c>
      <c r="H184" s="79">
        <f t="shared" si="50"/>
        <v>0</v>
      </c>
      <c r="I184" s="80">
        <f t="shared" si="51"/>
        <v>0</v>
      </c>
      <c r="J184" s="80">
        <f t="shared" si="52"/>
        <v>0</v>
      </c>
      <c r="K184" s="6">
        <f t="shared" si="63"/>
        <v>0</v>
      </c>
      <c r="L184" s="7">
        <v>0</v>
      </c>
      <c r="M184" s="7">
        <f t="shared" si="64"/>
        <v>0</v>
      </c>
      <c r="N184" s="7">
        <f t="shared" si="65"/>
        <v>0</v>
      </c>
      <c r="O184" s="7">
        <f t="shared" si="66"/>
        <v>0</v>
      </c>
      <c r="P184" s="7">
        <f t="shared" si="67"/>
        <v>0</v>
      </c>
      <c r="Q184" s="6">
        <f t="shared" si="68"/>
        <v>0</v>
      </c>
      <c r="R184" s="7">
        <f t="shared" si="69"/>
        <v>0</v>
      </c>
      <c r="S184" s="2">
        <f t="shared" si="53"/>
        <v>0</v>
      </c>
      <c r="T184" s="80">
        <f t="shared" si="54"/>
        <v>0</v>
      </c>
      <c r="U184" s="79">
        <f t="shared" si="55"/>
        <v>0</v>
      </c>
      <c r="V184" s="80">
        <f t="shared" si="56"/>
        <v>0</v>
      </c>
      <c r="W184" s="80">
        <f t="shared" si="57"/>
        <v>0</v>
      </c>
      <c r="X184">
        <f t="shared" si="70"/>
        <v>0</v>
      </c>
      <c r="Y184" s="35">
        <f t="shared" si="58"/>
        <v>0</v>
      </c>
      <c r="Z184" s="35">
        <f t="shared" si="59"/>
        <v>0</v>
      </c>
      <c r="AA184" s="42">
        <f t="shared" si="71"/>
        <v>0</v>
      </c>
      <c r="AB184" s="42">
        <f t="shared" si="60"/>
        <v>0</v>
      </c>
    </row>
    <row r="185" spans="2:28" x14ac:dyDescent="0.25">
      <c r="B185">
        <v>183</v>
      </c>
      <c r="C185" s="35">
        <f t="shared" si="61"/>
        <v>0</v>
      </c>
      <c r="D185" s="46">
        <f>IF(AB184&gt;0,ROUND(PMT(EvalSheet!$F$92/12,EvalSheet!$F$96*12,-C185),5),0)</f>
        <v>0</v>
      </c>
      <c r="E185" s="6">
        <f t="shared" si="62"/>
        <v>0</v>
      </c>
      <c r="F185" s="2">
        <f t="shared" si="48"/>
        <v>0</v>
      </c>
      <c r="G185" s="80">
        <f t="shared" si="49"/>
        <v>0</v>
      </c>
      <c r="H185" s="79">
        <f t="shared" si="50"/>
        <v>0</v>
      </c>
      <c r="I185" s="80">
        <f t="shared" si="51"/>
        <v>0</v>
      </c>
      <c r="J185" s="80">
        <f t="shared" si="52"/>
        <v>0</v>
      </c>
      <c r="K185" s="6">
        <f t="shared" si="63"/>
        <v>0</v>
      </c>
      <c r="L185" s="7">
        <v>0</v>
      </c>
      <c r="M185" s="7">
        <f t="shared" si="64"/>
        <v>0</v>
      </c>
      <c r="N185" s="7">
        <f t="shared" si="65"/>
        <v>0</v>
      </c>
      <c r="O185" s="7">
        <f t="shared" si="66"/>
        <v>0</v>
      </c>
      <c r="P185" s="7">
        <f t="shared" si="67"/>
        <v>0</v>
      </c>
      <c r="Q185" s="6">
        <f t="shared" si="68"/>
        <v>0</v>
      </c>
      <c r="R185" s="7">
        <f t="shared" si="69"/>
        <v>0</v>
      </c>
      <c r="S185" s="2">
        <f t="shared" si="53"/>
        <v>0</v>
      </c>
      <c r="T185" s="80">
        <f t="shared" si="54"/>
        <v>0</v>
      </c>
      <c r="U185" s="79">
        <f t="shared" si="55"/>
        <v>0</v>
      </c>
      <c r="V185" s="80">
        <f t="shared" si="56"/>
        <v>0</v>
      </c>
      <c r="W185" s="80">
        <f t="shared" si="57"/>
        <v>0</v>
      </c>
      <c r="X185">
        <f t="shared" si="70"/>
        <v>0</v>
      </c>
      <c r="Y185" s="35">
        <f t="shared" si="58"/>
        <v>0</v>
      </c>
      <c r="Z185" s="35">
        <f t="shared" si="59"/>
        <v>0</v>
      </c>
      <c r="AA185" s="42">
        <f t="shared" si="71"/>
        <v>0</v>
      </c>
      <c r="AB185" s="42">
        <f t="shared" si="60"/>
        <v>0</v>
      </c>
    </row>
    <row r="186" spans="2:28" x14ac:dyDescent="0.25">
      <c r="B186">
        <v>184</v>
      </c>
      <c r="C186" s="35">
        <f t="shared" si="61"/>
        <v>0</v>
      </c>
      <c r="D186" s="46">
        <f>IF(AB185&gt;0,ROUND(PMT(EvalSheet!$F$92/12,EvalSheet!$F$96*12,-C186),5),0)</f>
        <v>0</v>
      </c>
      <c r="E186" s="6">
        <f t="shared" si="62"/>
        <v>0</v>
      </c>
      <c r="F186" s="2">
        <f t="shared" si="48"/>
        <v>0</v>
      </c>
      <c r="G186" s="80">
        <f t="shared" si="49"/>
        <v>0</v>
      </c>
      <c r="H186" s="79">
        <f t="shared" si="50"/>
        <v>0</v>
      </c>
      <c r="I186" s="80">
        <f t="shared" si="51"/>
        <v>0</v>
      </c>
      <c r="J186" s="80">
        <f t="shared" si="52"/>
        <v>0</v>
      </c>
      <c r="K186" s="6">
        <f t="shared" si="63"/>
        <v>0</v>
      </c>
      <c r="L186" s="7">
        <v>0</v>
      </c>
      <c r="M186" s="7">
        <f t="shared" si="64"/>
        <v>0</v>
      </c>
      <c r="N186" s="7">
        <f t="shared" si="65"/>
        <v>0</v>
      </c>
      <c r="O186" s="7">
        <f t="shared" si="66"/>
        <v>0</v>
      </c>
      <c r="P186" s="7">
        <f t="shared" si="67"/>
        <v>0</v>
      </c>
      <c r="Q186" s="6">
        <f t="shared" si="68"/>
        <v>0</v>
      </c>
      <c r="R186" s="7">
        <f t="shared" si="69"/>
        <v>0</v>
      </c>
      <c r="S186" s="2">
        <f t="shared" si="53"/>
        <v>0</v>
      </c>
      <c r="T186" s="80">
        <f t="shared" si="54"/>
        <v>0</v>
      </c>
      <c r="U186" s="79">
        <f t="shared" si="55"/>
        <v>0</v>
      </c>
      <c r="V186" s="80">
        <f t="shared" si="56"/>
        <v>0</v>
      </c>
      <c r="W186" s="80">
        <f t="shared" si="57"/>
        <v>0</v>
      </c>
      <c r="X186">
        <f t="shared" si="70"/>
        <v>0</v>
      </c>
      <c r="Y186" s="35">
        <f t="shared" si="58"/>
        <v>0</v>
      </c>
      <c r="Z186" s="35">
        <f t="shared" si="59"/>
        <v>0</v>
      </c>
      <c r="AA186" s="42">
        <f t="shared" si="71"/>
        <v>0</v>
      </c>
      <c r="AB186" s="42">
        <f t="shared" si="60"/>
        <v>0</v>
      </c>
    </row>
    <row r="187" spans="2:28" x14ac:dyDescent="0.25">
      <c r="B187">
        <v>185</v>
      </c>
      <c r="C187" s="35">
        <f t="shared" si="61"/>
        <v>0</v>
      </c>
      <c r="D187" s="46">
        <f>IF(AB186&gt;0,ROUND(PMT(EvalSheet!$F$92/12,EvalSheet!$F$96*12,-C187),5),0)</f>
        <v>0</v>
      </c>
      <c r="E187" s="6">
        <f t="shared" si="62"/>
        <v>0</v>
      </c>
      <c r="F187" s="2">
        <f t="shared" si="48"/>
        <v>0</v>
      </c>
      <c r="G187" s="80">
        <f t="shared" si="49"/>
        <v>0</v>
      </c>
      <c r="H187" s="79">
        <f t="shared" si="50"/>
        <v>0</v>
      </c>
      <c r="I187" s="80">
        <f t="shared" si="51"/>
        <v>0</v>
      </c>
      <c r="J187" s="80">
        <f t="shared" si="52"/>
        <v>0</v>
      </c>
      <c r="K187" s="6">
        <f t="shared" si="63"/>
        <v>0</v>
      </c>
      <c r="L187" s="7">
        <v>0</v>
      </c>
      <c r="M187" s="7">
        <f t="shared" si="64"/>
        <v>0</v>
      </c>
      <c r="N187" s="7">
        <f t="shared" si="65"/>
        <v>0</v>
      </c>
      <c r="O187" s="7">
        <f t="shared" si="66"/>
        <v>0</v>
      </c>
      <c r="P187" s="7">
        <f t="shared" si="67"/>
        <v>0</v>
      </c>
      <c r="Q187" s="6">
        <f t="shared" si="68"/>
        <v>0</v>
      </c>
      <c r="R187" s="7">
        <f t="shared" si="69"/>
        <v>0</v>
      </c>
      <c r="S187" s="2">
        <f t="shared" si="53"/>
        <v>0</v>
      </c>
      <c r="T187" s="80">
        <f t="shared" si="54"/>
        <v>0</v>
      </c>
      <c r="U187" s="79">
        <f t="shared" si="55"/>
        <v>0</v>
      </c>
      <c r="V187" s="80">
        <f t="shared" si="56"/>
        <v>0</v>
      </c>
      <c r="W187" s="80">
        <f t="shared" si="57"/>
        <v>0</v>
      </c>
      <c r="X187">
        <f t="shared" si="70"/>
        <v>0</v>
      </c>
      <c r="Y187" s="35">
        <f t="shared" si="58"/>
        <v>0</v>
      </c>
      <c r="Z187" s="35">
        <f t="shared" si="59"/>
        <v>0</v>
      </c>
      <c r="AA187" s="42">
        <f t="shared" si="71"/>
        <v>0</v>
      </c>
      <c r="AB187" s="42">
        <f t="shared" si="60"/>
        <v>0</v>
      </c>
    </row>
    <row r="188" spans="2:28" x14ac:dyDescent="0.25">
      <c r="B188">
        <v>186</v>
      </c>
      <c r="C188" s="35">
        <f t="shared" si="61"/>
        <v>0</v>
      </c>
      <c r="D188" s="46">
        <f>IF(AB187&gt;0,ROUND(PMT(EvalSheet!$F$92/12,EvalSheet!$F$96*12,-C188),5),0)</f>
        <v>0</v>
      </c>
      <c r="E188" s="6">
        <f t="shared" si="62"/>
        <v>0</v>
      </c>
      <c r="F188" s="2">
        <f t="shared" si="48"/>
        <v>0</v>
      </c>
      <c r="G188" s="80">
        <f t="shared" si="49"/>
        <v>0</v>
      </c>
      <c r="H188" s="79">
        <f t="shared" si="50"/>
        <v>0</v>
      </c>
      <c r="I188" s="80">
        <f t="shared" si="51"/>
        <v>0</v>
      </c>
      <c r="J188" s="80">
        <f t="shared" si="52"/>
        <v>0</v>
      </c>
      <c r="K188" s="6">
        <f t="shared" si="63"/>
        <v>0</v>
      </c>
      <c r="L188" s="7">
        <v>0</v>
      </c>
      <c r="M188" s="7">
        <f t="shared" si="64"/>
        <v>0</v>
      </c>
      <c r="N188" s="7">
        <f t="shared" si="65"/>
        <v>0</v>
      </c>
      <c r="O188" s="7">
        <f t="shared" si="66"/>
        <v>0</v>
      </c>
      <c r="P188" s="7">
        <f t="shared" si="67"/>
        <v>0</v>
      </c>
      <c r="Q188" s="6">
        <f t="shared" si="68"/>
        <v>0</v>
      </c>
      <c r="R188" s="7">
        <f t="shared" si="69"/>
        <v>0</v>
      </c>
      <c r="S188" s="2">
        <f t="shared" si="53"/>
        <v>0</v>
      </c>
      <c r="T188" s="80">
        <f t="shared" si="54"/>
        <v>0</v>
      </c>
      <c r="U188" s="79">
        <f t="shared" si="55"/>
        <v>0</v>
      </c>
      <c r="V188" s="80">
        <f t="shared" si="56"/>
        <v>0</v>
      </c>
      <c r="W188" s="80">
        <f t="shared" si="57"/>
        <v>0</v>
      </c>
      <c r="X188">
        <f t="shared" si="70"/>
        <v>0</v>
      </c>
      <c r="Y188" s="35">
        <f t="shared" si="58"/>
        <v>0</v>
      </c>
      <c r="Z188" s="35">
        <f t="shared" si="59"/>
        <v>0</v>
      </c>
      <c r="AA188" s="42">
        <f t="shared" si="71"/>
        <v>0</v>
      </c>
      <c r="AB188" s="42">
        <f t="shared" si="60"/>
        <v>0</v>
      </c>
    </row>
    <row r="189" spans="2:28" x14ac:dyDescent="0.25">
      <c r="B189">
        <v>187</v>
      </c>
      <c r="C189" s="35">
        <f t="shared" si="61"/>
        <v>0</v>
      </c>
      <c r="D189" s="46">
        <f>IF(AB188&gt;0,ROUND(PMT(EvalSheet!$F$92/12,EvalSheet!$F$96*12,-C189),5),0)</f>
        <v>0</v>
      </c>
      <c r="E189" s="6">
        <f t="shared" si="62"/>
        <v>0</v>
      </c>
      <c r="F189" s="2">
        <f t="shared" si="48"/>
        <v>0</v>
      </c>
      <c r="G189" s="80">
        <f t="shared" si="49"/>
        <v>0</v>
      </c>
      <c r="H189" s="79">
        <f t="shared" si="50"/>
        <v>0</v>
      </c>
      <c r="I189" s="80">
        <f t="shared" si="51"/>
        <v>0</v>
      </c>
      <c r="J189" s="80">
        <f t="shared" si="52"/>
        <v>0</v>
      </c>
      <c r="K189" s="6">
        <f t="shared" si="63"/>
        <v>0</v>
      </c>
      <c r="L189" s="7">
        <v>0</v>
      </c>
      <c r="M189" s="7">
        <f t="shared" si="64"/>
        <v>0</v>
      </c>
      <c r="N189" s="7">
        <f t="shared" si="65"/>
        <v>0</v>
      </c>
      <c r="O189" s="7">
        <f t="shared" si="66"/>
        <v>0</v>
      </c>
      <c r="P189" s="7">
        <f t="shared" si="67"/>
        <v>0</v>
      </c>
      <c r="Q189" s="6">
        <f t="shared" si="68"/>
        <v>0</v>
      </c>
      <c r="R189" s="7">
        <f t="shared" si="69"/>
        <v>0</v>
      </c>
      <c r="S189" s="2">
        <f t="shared" si="53"/>
        <v>0</v>
      </c>
      <c r="T189" s="80">
        <f t="shared" si="54"/>
        <v>0</v>
      </c>
      <c r="U189" s="79">
        <f t="shared" si="55"/>
        <v>0</v>
      </c>
      <c r="V189" s="80">
        <f t="shared" si="56"/>
        <v>0</v>
      </c>
      <c r="W189" s="80">
        <f t="shared" si="57"/>
        <v>0</v>
      </c>
      <c r="X189">
        <f t="shared" si="70"/>
        <v>0</v>
      </c>
      <c r="Y189" s="35">
        <f t="shared" si="58"/>
        <v>0</v>
      </c>
      <c r="Z189" s="35">
        <f t="shared" si="59"/>
        <v>0</v>
      </c>
      <c r="AA189" s="42">
        <f t="shared" si="71"/>
        <v>0</v>
      </c>
      <c r="AB189" s="42">
        <f t="shared" si="60"/>
        <v>0</v>
      </c>
    </row>
    <row r="190" spans="2:28" x14ac:dyDescent="0.25">
      <c r="B190">
        <v>188</v>
      </c>
      <c r="C190" s="35">
        <f t="shared" si="61"/>
        <v>0</v>
      </c>
      <c r="D190" s="46">
        <f>IF(AB189&gt;0,ROUND(PMT(EvalSheet!$F$92/12,EvalSheet!$F$96*12,-C190),5),0)</f>
        <v>0</v>
      </c>
      <c r="E190" s="6">
        <f t="shared" si="62"/>
        <v>0</v>
      </c>
      <c r="F190" s="2">
        <f t="shared" si="48"/>
        <v>0</v>
      </c>
      <c r="G190" s="80">
        <f t="shared" si="49"/>
        <v>0</v>
      </c>
      <c r="H190" s="79">
        <f t="shared" si="50"/>
        <v>0</v>
      </c>
      <c r="I190" s="80">
        <f t="shared" si="51"/>
        <v>0</v>
      </c>
      <c r="J190" s="80">
        <f t="shared" si="52"/>
        <v>0</v>
      </c>
      <c r="K190" s="6">
        <f t="shared" si="63"/>
        <v>0</v>
      </c>
      <c r="L190" s="7">
        <v>0</v>
      </c>
      <c r="M190" s="7">
        <f t="shared" si="64"/>
        <v>0</v>
      </c>
      <c r="N190" s="7">
        <f t="shared" si="65"/>
        <v>0</v>
      </c>
      <c r="O190" s="7">
        <f t="shared" si="66"/>
        <v>0</v>
      </c>
      <c r="P190" s="7">
        <f t="shared" si="67"/>
        <v>0</v>
      </c>
      <c r="Q190" s="6">
        <f t="shared" si="68"/>
        <v>0</v>
      </c>
      <c r="R190" s="7">
        <f t="shared" si="69"/>
        <v>0</v>
      </c>
      <c r="S190" s="2">
        <f t="shared" si="53"/>
        <v>0</v>
      </c>
      <c r="T190" s="80">
        <f t="shared" si="54"/>
        <v>0</v>
      </c>
      <c r="U190" s="79">
        <f t="shared" si="55"/>
        <v>0</v>
      </c>
      <c r="V190" s="80">
        <f t="shared" si="56"/>
        <v>0</v>
      </c>
      <c r="W190" s="80">
        <f t="shared" si="57"/>
        <v>0</v>
      </c>
      <c r="X190">
        <f t="shared" si="70"/>
        <v>0</v>
      </c>
      <c r="Y190" s="35">
        <f t="shared" si="58"/>
        <v>0</v>
      </c>
      <c r="Z190" s="35">
        <f t="shared" si="59"/>
        <v>0</v>
      </c>
      <c r="AA190" s="42">
        <f t="shared" si="71"/>
        <v>0</v>
      </c>
      <c r="AB190" s="42">
        <f t="shared" si="60"/>
        <v>0</v>
      </c>
    </row>
    <row r="191" spans="2:28" x14ac:dyDescent="0.25">
      <c r="B191">
        <v>189</v>
      </c>
      <c r="C191" s="35">
        <f t="shared" si="61"/>
        <v>0</v>
      </c>
      <c r="D191" s="46">
        <f>IF(AB190&gt;0,ROUND(PMT(EvalSheet!$F$92/12,EvalSheet!$F$96*12,-C191),5),0)</f>
        <v>0</v>
      </c>
      <c r="E191" s="6">
        <f t="shared" si="62"/>
        <v>0</v>
      </c>
      <c r="F191" s="2">
        <f t="shared" si="48"/>
        <v>0</v>
      </c>
      <c r="G191" s="80">
        <f t="shared" si="49"/>
        <v>0</v>
      </c>
      <c r="H191" s="79">
        <f t="shared" si="50"/>
        <v>0</v>
      </c>
      <c r="I191" s="80">
        <f t="shared" si="51"/>
        <v>0</v>
      </c>
      <c r="J191" s="80">
        <f t="shared" si="52"/>
        <v>0</v>
      </c>
      <c r="K191" s="6">
        <f t="shared" si="63"/>
        <v>0</v>
      </c>
      <c r="L191" s="7">
        <v>0</v>
      </c>
      <c r="M191" s="7">
        <f t="shared" si="64"/>
        <v>0</v>
      </c>
      <c r="N191" s="7">
        <f t="shared" si="65"/>
        <v>0</v>
      </c>
      <c r="O191" s="7">
        <f t="shared" si="66"/>
        <v>0</v>
      </c>
      <c r="P191" s="7">
        <f t="shared" si="67"/>
        <v>0</v>
      </c>
      <c r="Q191" s="6">
        <f t="shared" si="68"/>
        <v>0</v>
      </c>
      <c r="R191" s="7">
        <f t="shared" si="69"/>
        <v>0</v>
      </c>
      <c r="S191" s="2">
        <f t="shared" si="53"/>
        <v>0</v>
      </c>
      <c r="T191" s="80">
        <f t="shared" si="54"/>
        <v>0</v>
      </c>
      <c r="U191" s="79">
        <f t="shared" si="55"/>
        <v>0</v>
      </c>
      <c r="V191" s="80">
        <f t="shared" si="56"/>
        <v>0</v>
      </c>
      <c r="W191" s="80">
        <f t="shared" si="57"/>
        <v>0</v>
      </c>
      <c r="X191">
        <f t="shared" si="70"/>
        <v>0</v>
      </c>
      <c r="Y191" s="35">
        <f t="shared" si="58"/>
        <v>0</v>
      </c>
      <c r="Z191" s="35">
        <f t="shared" si="59"/>
        <v>0</v>
      </c>
      <c r="AA191" s="42">
        <f t="shared" si="71"/>
        <v>0</v>
      </c>
      <c r="AB191" s="42">
        <f t="shared" si="60"/>
        <v>0</v>
      </c>
    </row>
    <row r="192" spans="2:28" x14ac:dyDescent="0.25">
      <c r="B192">
        <v>190</v>
      </c>
      <c r="C192" s="35">
        <f t="shared" si="61"/>
        <v>0</v>
      </c>
      <c r="D192" s="46">
        <f>IF(AB191&gt;0,ROUND(PMT(EvalSheet!$F$92/12,EvalSheet!$F$96*12,-C192),5),0)</f>
        <v>0</v>
      </c>
      <c r="E192" s="6">
        <f t="shared" si="62"/>
        <v>0</v>
      </c>
      <c r="F192" s="2">
        <f t="shared" si="48"/>
        <v>0</v>
      </c>
      <c r="G192" s="80">
        <f t="shared" si="49"/>
        <v>0</v>
      </c>
      <c r="H192" s="79">
        <f t="shared" si="50"/>
        <v>0</v>
      </c>
      <c r="I192" s="80">
        <f t="shared" si="51"/>
        <v>0</v>
      </c>
      <c r="J192" s="80">
        <f t="shared" si="52"/>
        <v>0</v>
      </c>
      <c r="K192" s="6">
        <f t="shared" si="63"/>
        <v>0</v>
      </c>
      <c r="L192" s="7">
        <v>0</v>
      </c>
      <c r="M192" s="7">
        <f t="shared" si="64"/>
        <v>0</v>
      </c>
      <c r="N192" s="7">
        <f t="shared" si="65"/>
        <v>0</v>
      </c>
      <c r="O192" s="7">
        <f t="shared" si="66"/>
        <v>0</v>
      </c>
      <c r="P192" s="7">
        <f t="shared" si="67"/>
        <v>0</v>
      </c>
      <c r="Q192" s="6">
        <f t="shared" si="68"/>
        <v>0</v>
      </c>
      <c r="R192" s="7">
        <f t="shared" si="69"/>
        <v>0</v>
      </c>
      <c r="S192" s="2">
        <f t="shared" si="53"/>
        <v>0</v>
      </c>
      <c r="T192" s="80">
        <f t="shared" si="54"/>
        <v>0</v>
      </c>
      <c r="U192" s="79">
        <f t="shared" si="55"/>
        <v>0</v>
      </c>
      <c r="V192" s="80">
        <f t="shared" si="56"/>
        <v>0</v>
      </c>
      <c r="W192" s="80">
        <f t="shared" si="57"/>
        <v>0</v>
      </c>
      <c r="X192">
        <f t="shared" si="70"/>
        <v>0</v>
      </c>
      <c r="Y192" s="35">
        <f t="shared" si="58"/>
        <v>0</v>
      </c>
      <c r="Z192" s="35">
        <f t="shared" si="59"/>
        <v>0</v>
      </c>
      <c r="AA192" s="42">
        <f t="shared" si="71"/>
        <v>0</v>
      </c>
      <c r="AB192" s="42">
        <f t="shared" si="60"/>
        <v>0</v>
      </c>
    </row>
    <row r="193" spans="2:28" x14ac:dyDescent="0.25">
      <c r="B193">
        <v>191</v>
      </c>
      <c r="C193" s="35">
        <f t="shared" si="61"/>
        <v>0</v>
      </c>
      <c r="D193" s="46">
        <f>IF(AB192&gt;0,ROUND(PMT(EvalSheet!$F$92/12,EvalSheet!$F$96*12,-C193),5),0)</f>
        <v>0</v>
      </c>
      <c r="E193" s="6">
        <f t="shared" si="62"/>
        <v>0</v>
      </c>
      <c r="F193" s="2">
        <f t="shared" si="48"/>
        <v>0</v>
      </c>
      <c r="G193" s="80">
        <f t="shared" si="49"/>
        <v>0</v>
      </c>
      <c r="H193" s="79">
        <f t="shared" si="50"/>
        <v>0</v>
      </c>
      <c r="I193" s="80">
        <f t="shared" si="51"/>
        <v>0</v>
      </c>
      <c r="J193" s="80">
        <f t="shared" si="52"/>
        <v>0</v>
      </c>
      <c r="K193" s="6">
        <f t="shared" si="63"/>
        <v>0</v>
      </c>
      <c r="L193" s="7">
        <v>0</v>
      </c>
      <c r="M193" s="7">
        <f t="shared" si="64"/>
        <v>0</v>
      </c>
      <c r="N193" s="7">
        <f t="shared" si="65"/>
        <v>0</v>
      </c>
      <c r="O193" s="7">
        <f t="shared" si="66"/>
        <v>0</v>
      </c>
      <c r="P193" s="7">
        <f t="shared" si="67"/>
        <v>0</v>
      </c>
      <c r="Q193" s="6">
        <f t="shared" si="68"/>
        <v>0</v>
      </c>
      <c r="R193" s="7">
        <f t="shared" si="69"/>
        <v>0</v>
      </c>
      <c r="S193" s="2">
        <f t="shared" si="53"/>
        <v>0</v>
      </c>
      <c r="T193" s="80">
        <f t="shared" si="54"/>
        <v>0</v>
      </c>
      <c r="U193" s="79">
        <f t="shared" si="55"/>
        <v>0</v>
      </c>
      <c r="V193" s="80">
        <f t="shared" si="56"/>
        <v>0</v>
      </c>
      <c r="W193" s="80">
        <f t="shared" si="57"/>
        <v>0</v>
      </c>
      <c r="X193">
        <f t="shared" si="70"/>
        <v>0</v>
      </c>
      <c r="Y193" s="35">
        <f t="shared" si="58"/>
        <v>0</v>
      </c>
      <c r="Z193" s="35">
        <f t="shared" si="59"/>
        <v>0</v>
      </c>
      <c r="AA193" s="42">
        <f t="shared" si="71"/>
        <v>0</v>
      </c>
      <c r="AB193" s="42">
        <f t="shared" si="60"/>
        <v>0</v>
      </c>
    </row>
    <row r="194" spans="2:28" x14ac:dyDescent="0.25">
      <c r="B194">
        <v>192</v>
      </c>
      <c r="C194" s="35">
        <f t="shared" si="61"/>
        <v>0</v>
      </c>
      <c r="D194" s="46">
        <f>IF(AB193&gt;0,ROUND(PMT(EvalSheet!$F$92/12,EvalSheet!$F$96*12,-C194),5),0)</f>
        <v>0</v>
      </c>
      <c r="E194" s="6">
        <f t="shared" si="62"/>
        <v>0</v>
      </c>
      <c r="F194" s="2">
        <f t="shared" si="48"/>
        <v>0</v>
      </c>
      <c r="G194" s="80">
        <f t="shared" si="49"/>
        <v>0</v>
      </c>
      <c r="H194" s="79">
        <f t="shared" si="50"/>
        <v>0</v>
      </c>
      <c r="I194" s="80">
        <f t="shared" si="51"/>
        <v>0</v>
      </c>
      <c r="J194" s="80">
        <f t="shared" si="52"/>
        <v>0</v>
      </c>
      <c r="K194" s="6">
        <f t="shared" si="63"/>
        <v>0</v>
      </c>
      <c r="L194" s="7">
        <v>0</v>
      </c>
      <c r="M194" s="7">
        <f t="shared" si="64"/>
        <v>0</v>
      </c>
      <c r="N194" s="7">
        <f t="shared" si="65"/>
        <v>0</v>
      </c>
      <c r="O194" s="7">
        <f t="shared" si="66"/>
        <v>0</v>
      </c>
      <c r="P194" s="7">
        <f t="shared" si="67"/>
        <v>0</v>
      </c>
      <c r="Q194" s="6">
        <f t="shared" si="68"/>
        <v>0</v>
      </c>
      <c r="R194" s="7">
        <f t="shared" si="69"/>
        <v>0</v>
      </c>
      <c r="S194" s="2">
        <f t="shared" si="53"/>
        <v>0</v>
      </c>
      <c r="T194" s="80">
        <f t="shared" si="54"/>
        <v>0</v>
      </c>
      <c r="U194" s="79">
        <f t="shared" si="55"/>
        <v>0</v>
      </c>
      <c r="V194" s="80">
        <f t="shared" si="56"/>
        <v>0</v>
      </c>
      <c r="W194" s="80">
        <f t="shared" si="57"/>
        <v>0</v>
      </c>
      <c r="X194">
        <f t="shared" si="70"/>
        <v>0</v>
      </c>
      <c r="Y194" s="35">
        <f t="shared" si="58"/>
        <v>0</v>
      </c>
      <c r="Z194" s="35">
        <f t="shared" si="59"/>
        <v>0</v>
      </c>
      <c r="AA194" s="42">
        <f t="shared" si="71"/>
        <v>0</v>
      </c>
      <c r="AB194" s="42">
        <f t="shared" si="60"/>
        <v>0</v>
      </c>
    </row>
    <row r="195" spans="2:28" x14ac:dyDescent="0.25">
      <c r="B195">
        <v>193</v>
      </c>
      <c r="C195" s="35">
        <f t="shared" si="61"/>
        <v>0</v>
      </c>
      <c r="D195" s="46">
        <f>IF(AB194&gt;0,ROUND(PMT(EvalSheet!$F$92/12,EvalSheet!$F$96*12,-C195),5),0)</f>
        <v>0</v>
      </c>
      <c r="E195" s="6">
        <f t="shared" si="62"/>
        <v>0</v>
      </c>
      <c r="F195" s="2">
        <f t="shared" ref="F195:F258" si="72">INT(E195)</f>
        <v>0</v>
      </c>
      <c r="G195" s="80">
        <f t="shared" ref="G195:G258" si="73">INT((E195-F195)*10)/10</f>
        <v>0</v>
      </c>
      <c r="H195" s="79">
        <f t="shared" ref="H195:H258" si="74">E195-F195-G195</f>
        <v>0</v>
      </c>
      <c r="I195" s="80">
        <f t="shared" ref="I195:I258" si="75">IF(OR(H195=0.05,H195=0),H195,IF(AND(H195&gt;0.051,H195&lt;0.1),0.1,IF(AND(H195&gt;0.001,H195&lt;0.05),0.05,H195)))</f>
        <v>0</v>
      </c>
      <c r="J195" s="80">
        <f t="shared" ref="J195:J258" si="76">F195+G195+I195</f>
        <v>0</v>
      </c>
      <c r="K195" s="6">
        <f t="shared" si="63"/>
        <v>0</v>
      </c>
      <c r="L195" s="7">
        <v>0</v>
      </c>
      <c r="M195" s="7">
        <f t="shared" si="64"/>
        <v>0</v>
      </c>
      <c r="N195" s="7">
        <f t="shared" si="65"/>
        <v>0</v>
      </c>
      <c r="O195" s="7">
        <f t="shared" si="66"/>
        <v>0</v>
      </c>
      <c r="P195" s="7">
        <f t="shared" si="67"/>
        <v>0</v>
      </c>
      <c r="Q195" s="6">
        <f t="shared" si="68"/>
        <v>0</v>
      </c>
      <c r="R195" s="7">
        <f t="shared" si="69"/>
        <v>0</v>
      </c>
      <c r="S195" s="2">
        <f t="shared" ref="S195:S258" si="77">INT(R195)</f>
        <v>0</v>
      </c>
      <c r="T195" s="80">
        <f t="shared" ref="T195:T258" si="78">INT((R195-S195)*10)/10</f>
        <v>0</v>
      </c>
      <c r="U195" s="79">
        <f t="shared" ref="U195:U258" si="79">R195-S195-T195</f>
        <v>0</v>
      </c>
      <c r="V195" s="80">
        <f t="shared" ref="V195:V258" si="80">IF(OR(U195=0.05,U195=0),U195,IF(AND(U195&gt;0.051,U195&lt;0.1),0.1,IF(AND(U195&gt;0.001,U195&lt;0.05),0.05,U195)))</f>
        <v>0</v>
      </c>
      <c r="W195" s="80">
        <f t="shared" ref="W195:W258" si="81">S195+T195+V195</f>
        <v>0</v>
      </c>
      <c r="X195">
        <f t="shared" si="70"/>
        <v>0</v>
      </c>
      <c r="Y195" s="35">
        <f t="shared" si="58"/>
        <v>0</v>
      </c>
      <c r="Z195" s="35">
        <f t="shared" si="59"/>
        <v>0</v>
      </c>
      <c r="AA195" s="42">
        <f t="shared" si="71"/>
        <v>0</v>
      </c>
      <c r="AB195" s="42">
        <f t="shared" si="60"/>
        <v>0</v>
      </c>
    </row>
    <row r="196" spans="2:28" x14ac:dyDescent="0.25">
      <c r="B196">
        <v>194</v>
      </c>
      <c r="C196" s="35">
        <f t="shared" si="61"/>
        <v>0</v>
      </c>
      <c r="D196" s="46">
        <f>IF(AB195&gt;0,ROUND(PMT(EvalSheet!$F$92/12,EvalSheet!$F$96*12,-C196),5),0)</f>
        <v>0</v>
      </c>
      <c r="E196" s="6">
        <f t="shared" si="62"/>
        <v>0</v>
      </c>
      <c r="F196" s="2">
        <f t="shared" si="72"/>
        <v>0</v>
      </c>
      <c r="G196" s="80">
        <f t="shared" si="73"/>
        <v>0</v>
      </c>
      <c r="H196" s="79">
        <f t="shared" si="74"/>
        <v>0</v>
      </c>
      <c r="I196" s="80">
        <f t="shared" si="75"/>
        <v>0</v>
      </c>
      <c r="J196" s="80">
        <f t="shared" si="76"/>
        <v>0</v>
      </c>
      <c r="K196" s="6">
        <f t="shared" si="63"/>
        <v>0</v>
      </c>
      <c r="L196" s="7">
        <v>0</v>
      </c>
      <c r="M196" s="7">
        <f t="shared" si="64"/>
        <v>0</v>
      </c>
      <c r="N196" s="7">
        <f t="shared" si="65"/>
        <v>0</v>
      </c>
      <c r="O196" s="7">
        <f t="shared" si="66"/>
        <v>0</v>
      </c>
      <c r="P196" s="7">
        <f t="shared" si="67"/>
        <v>0</v>
      </c>
      <c r="Q196" s="6">
        <f t="shared" si="68"/>
        <v>0</v>
      </c>
      <c r="R196" s="7">
        <f t="shared" si="69"/>
        <v>0</v>
      </c>
      <c r="S196" s="2">
        <f t="shared" si="77"/>
        <v>0</v>
      </c>
      <c r="T196" s="80">
        <f t="shared" si="78"/>
        <v>0</v>
      </c>
      <c r="U196" s="79">
        <f t="shared" si="79"/>
        <v>0</v>
      </c>
      <c r="V196" s="80">
        <f t="shared" si="80"/>
        <v>0</v>
      </c>
      <c r="W196" s="80">
        <f t="shared" si="81"/>
        <v>0</v>
      </c>
      <c r="X196">
        <f t="shared" si="70"/>
        <v>0</v>
      </c>
      <c r="Y196" s="35">
        <f t="shared" ref="Y196:Y259" si="82">ROUND(D196+J196+W196+X196,2)</f>
        <v>0</v>
      </c>
      <c r="Z196" s="35">
        <f t="shared" ref="Z196:Z259" si="83">IF(AND(Y196&gt;0,Y197=0),Y196,0)</f>
        <v>0</v>
      </c>
      <c r="AA196" s="42">
        <f t="shared" si="71"/>
        <v>0</v>
      </c>
      <c r="AB196" s="42">
        <f t="shared" ref="AB196:AB259" si="84">IF(ROUND(Y196-AA196,2)&gt;0,ROUND(Y196-AA196,2),0)</f>
        <v>0</v>
      </c>
    </row>
    <row r="197" spans="2:28" x14ac:dyDescent="0.25">
      <c r="B197">
        <v>195</v>
      </c>
      <c r="C197" s="35">
        <f t="shared" ref="C197:C260" si="85">IF(AB196&gt;0,C196-1000,C196)</f>
        <v>0</v>
      </c>
      <c r="D197" s="46">
        <f>IF(AB196&gt;0,ROUND(PMT(EvalSheet!$F$92/12,EvalSheet!$F$96*12,-C197),5),0)</f>
        <v>0</v>
      </c>
      <c r="E197" s="6">
        <f t="shared" ref="E197:E260" si="86">IF(AB196&gt;0,ROUND(C197*$E$1/1000,2),0)</f>
        <v>0</v>
      </c>
      <c r="F197" s="2">
        <f t="shared" si="72"/>
        <v>0</v>
      </c>
      <c r="G197" s="80">
        <f t="shared" si="73"/>
        <v>0</v>
      </c>
      <c r="H197" s="79">
        <f t="shared" si="74"/>
        <v>0</v>
      </c>
      <c r="I197" s="80">
        <f t="shared" si="75"/>
        <v>0</v>
      </c>
      <c r="J197" s="80">
        <f t="shared" si="76"/>
        <v>0</v>
      </c>
      <c r="K197" s="6">
        <f t="shared" ref="K197:K260" si="87">IF(AB196&gt;0,ROUND($D$1*$K$1,2),0)</f>
        <v>0</v>
      </c>
      <c r="L197" s="7">
        <v>0</v>
      </c>
      <c r="M197" s="7">
        <f t="shared" ref="M197:M260" si="88">IF(AB196&gt;0,ROUND($D$1*$M$1,0),0)</f>
        <v>0</v>
      </c>
      <c r="N197" s="7">
        <f t="shared" ref="N197:N260" si="89">IF(AB196&gt;0,ROUND($D$1*$N$1,2),0)</f>
        <v>0</v>
      </c>
      <c r="O197" s="7">
        <f t="shared" ref="O197:O260" si="90">IF(AB196&gt;0,ROUND($D$1*$O$1,2),0)</f>
        <v>0</v>
      </c>
      <c r="P197" s="7">
        <f t="shared" ref="P197:P260" si="91">IF(AB196&gt;0,ROUND($D$1*$P$1,2),0)</f>
        <v>0</v>
      </c>
      <c r="Q197" s="6">
        <f t="shared" ref="Q197:Q260" si="92">IF(AB196&gt;0,K197+SUM(M197:P197),0)</f>
        <v>0</v>
      </c>
      <c r="R197" s="7">
        <f t="shared" ref="R197:R260" si="93">IF(AB196&gt;0,ROUND(Q197/12,2),0)</f>
        <v>0</v>
      </c>
      <c r="S197" s="2">
        <f t="shared" si="77"/>
        <v>0</v>
      </c>
      <c r="T197" s="80">
        <f t="shared" si="78"/>
        <v>0</v>
      </c>
      <c r="U197" s="79">
        <f t="shared" si="79"/>
        <v>0</v>
      </c>
      <c r="V197" s="80">
        <f t="shared" si="80"/>
        <v>0</v>
      </c>
      <c r="W197" s="80">
        <f t="shared" si="81"/>
        <v>0</v>
      </c>
      <c r="X197">
        <f t="shared" ref="X197:X260" si="94">IF(AB196&gt;0,X196,0)</f>
        <v>0</v>
      </c>
      <c r="Y197" s="35">
        <f t="shared" si="82"/>
        <v>0</v>
      </c>
      <c r="Z197" s="35">
        <f t="shared" si="83"/>
        <v>0</v>
      </c>
      <c r="AA197" s="42">
        <f t="shared" ref="AA197:AA260" si="95">IF(AB196&gt;0,AA196,0)</f>
        <v>0</v>
      </c>
      <c r="AB197" s="42">
        <f t="shared" si="84"/>
        <v>0</v>
      </c>
    </row>
    <row r="198" spans="2:28" x14ac:dyDescent="0.25">
      <c r="B198">
        <v>196</v>
      </c>
      <c r="C198" s="35">
        <f t="shared" si="85"/>
        <v>0</v>
      </c>
      <c r="D198" s="46">
        <f>IF(AB197&gt;0,ROUND(PMT(EvalSheet!$F$92/12,EvalSheet!$F$96*12,-C198),5),0)</f>
        <v>0</v>
      </c>
      <c r="E198" s="6">
        <f t="shared" si="86"/>
        <v>0</v>
      </c>
      <c r="F198" s="2">
        <f t="shared" si="72"/>
        <v>0</v>
      </c>
      <c r="G198" s="80">
        <f t="shared" si="73"/>
        <v>0</v>
      </c>
      <c r="H198" s="79">
        <f t="shared" si="74"/>
        <v>0</v>
      </c>
      <c r="I198" s="80">
        <f t="shared" si="75"/>
        <v>0</v>
      </c>
      <c r="J198" s="80">
        <f t="shared" si="76"/>
        <v>0</v>
      </c>
      <c r="K198" s="6">
        <f t="shared" si="87"/>
        <v>0</v>
      </c>
      <c r="L198" s="7">
        <v>0</v>
      </c>
      <c r="M198" s="7">
        <f t="shared" si="88"/>
        <v>0</v>
      </c>
      <c r="N198" s="7">
        <f t="shared" si="89"/>
        <v>0</v>
      </c>
      <c r="O198" s="7">
        <f t="shared" si="90"/>
        <v>0</v>
      </c>
      <c r="P198" s="7">
        <f t="shared" si="91"/>
        <v>0</v>
      </c>
      <c r="Q198" s="6">
        <f t="shared" si="92"/>
        <v>0</v>
      </c>
      <c r="R198" s="7">
        <f t="shared" si="93"/>
        <v>0</v>
      </c>
      <c r="S198" s="2">
        <f t="shared" si="77"/>
        <v>0</v>
      </c>
      <c r="T198" s="80">
        <f t="shared" si="78"/>
        <v>0</v>
      </c>
      <c r="U198" s="79">
        <f t="shared" si="79"/>
        <v>0</v>
      </c>
      <c r="V198" s="80">
        <f t="shared" si="80"/>
        <v>0</v>
      </c>
      <c r="W198" s="80">
        <f t="shared" si="81"/>
        <v>0</v>
      </c>
      <c r="X198">
        <f t="shared" si="94"/>
        <v>0</v>
      </c>
      <c r="Y198" s="35">
        <f t="shared" si="82"/>
        <v>0</v>
      </c>
      <c r="Z198" s="35">
        <f t="shared" si="83"/>
        <v>0</v>
      </c>
      <c r="AA198" s="42">
        <f t="shared" si="95"/>
        <v>0</v>
      </c>
      <c r="AB198" s="42">
        <f t="shared" si="84"/>
        <v>0</v>
      </c>
    </row>
    <row r="199" spans="2:28" x14ac:dyDescent="0.25">
      <c r="B199">
        <v>197</v>
      </c>
      <c r="C199" s="35">
        <f t="shared" si="85"/>
        <v>0</v>
      </c>
      <c r="D199" s="46">
        <f>IF(AB198&gt;0,ROUND(PMT(EvalSheet!$F$92/12,EvalSheet!$F$96*12,-C199),5),0)</f>
        <v>0</v>
      </c>
      <c r="E199" s="6">
        <f t="shared" si="86"/>
        <v>0</v>
      </c>
      <c r="F199" s="2">
        <f t="shared" si="72"/>
        <v>0</v>
      </c>
      <c r="G199" s="80">
        <f t="shared" si="73"/>
        <v>0</v>
      </c>
      <c r="H199" s="79">
        <f t="shared" si="74"/>
        <v>0</v>
      </c>
      <c r="I199" s="80">
        <f t="shared" si="75"/>
        <v>0</v>
      </c>
      <c r="J199" s="80">
        <f t="shared" si="76"/>
        <v>0</v>
      </c>
      <c r="K199" s="6">
        <f t="shared" si="87"/>
        <v>0</v>
      </c>
      <c r="L199" s="7">
        <v>0</v>
      </c>
      <c r="M199" s="7">
        <f t="shared" si="88"/>
        <v>0</v>
      </c>
      <c r="N199" s="7">
        <f t="shared" si="89"/>
        <v>0</v>
      </c>
      <c r="O199" s="7">
        <f t="shared" si="90"/>
        <v>0</v>
      </c>
      <c r="P199" s="7">
        <f t="shared" si="91"/>
        <v>0</v>
      </c>
      <c r="Q199" s="6">
        <f t="shared" si="92"/>
        <v>0</v>
      </c>
      <c r="R199" s="7">
        <f t="shared" si="93"/>
        <v>0</v>
      </c>
      <c r="S199" s="2">
        <f t="shared" si="77"/>
        <v>0</v>
      </c>
      <c r="T199" s="80">
        <f t="shared" si="78"/>
        <v>0</v>
      </c>
      <c r="U199" s="79">
        <f t="shared" si="79"/>
        <v>0</v>
      </c>
      <c r="V199" s="80">
        <f t="shared" si="80"/>
        <v>0</v>
      </c>
      <c r="W199" s="80">
        <f t="shared" si="81"/>
        <v>0</v>
      </c>
      <c r="X199">
        <f t="shared" si="94"/>
        <v>0</v>
      </c>
      <c r="Y199" s="35">
        <f t="shared" si="82"/>
        <v>0</v>
      </c>
      <c r="Z199" s="35">
        <f t="shared" si="83"/>
        <v>0</v>
      </c>
      <c r="AA199" s="42">
        <f t="shared" si="95"/>
        <v>0</v>
      </c>
      <c r="AB199" s="42">
        <f t="shared" si="84"/>
        <v>0</v>
      </c>
    </row>
    <row r="200" spans="2:28" x14ac:dyDescent="0.25">
      <c r="B200">
        <v>198</v>
      </c>
      <c r="C200" s="35">
        <f t="shared" si="85"/>
        <v>0</v>
      </c>
      <c r="D200" s="46">
        <f>IF(AB199&gt;0,ROUND(PMT(EvalSheet!$F$92/12,EvalSheet!$F$96*12,-C200),5),0)</f>
        <v>0</v>
      </c>
      <c r="E200" s="6">
        <f t="shared" si="86"/>
        <v>0</v>
      </c>
      <c r="F200" s="2">
        <f t="shared" si="72"/>
        <v>0</v>
      </c>
      <c r="G200" s="80">
        <f t="shared" si="73"/>
        <v>0</v>
      </c>
      <c r="H200" s="79">
        <f t="shared" si="74"/>
        <v>0</v>
      </c>
      <c r="I200" s="80">
        <f t="shared" si="75"/>
        <v>0</v>
      </c>
      <c r="J200" s="80">
        <f t="shared" si="76"/>
        <v>0</v>
      </c>
      <c r="K200" s="6">
        <f t="shared" si="87"/>
        <v>0</v>
      </c>
      <c r="L200" s="7">
        <v>0</v>
      </c>
      <c r="M200" s="7">
        <f t="shared" si="88"/>
        <v>0</v>
      </c>
      <c r="N200" s="7">
        <f t="shared" si="89"/>
        <v>0</v>
      </c>
      <c r="O200" s="7">
        <f t="shared" si="90"/>
        <v>0</v>
      </c>
      <c r="P200" s="7">
        <f t="shared" si="91"/>
        <v>0</v>
      </c>
      <c r="Q200" s="6">
        <f t="shared" si="92"/>
        <v>0</v>
      </c>
      <c r="R200" s="7">
        <f t="shared" si="93"/>
        <v>0</v>
      </c>
      <c r="S200" s="2">
        <f t="shared" si="77"/>
        <v>0</v>
      </c>
      <c r="T200" s="80">
        <f t="shared" si="78"/>
        <v>0</v>
      </c>
      <c r="U200" s="79">
        <f t="shared" si="79"/>
        <v>0</v>
      </c>
      <c r="V200" s="80">
        <f t="shared" si="80"/>
        <v>0</v>
      </c>
      <c r="W200" s="80">
        <f t="shared" si="81"/>
        <v>0</v>
      </c>
      <c r="X200">
        <f t="shared" si="94"/>
        <v>0</v>
      </c>
      <c r="Y200" s="35">
        <f t="shared" si="82"/>
        <v>0</v>
      </c>
      <c r="Z200" s="35">
        <f t="shared" si="83"/>
        <v>0</v>
      </c>
      <c r="AA200" s="42">
        <f t="shared" si="95"/>
        <v>0</v>
      </c>
      <c r="AB200" s="42">
        <f t="shared" si="84"/>
        <v>0</v>
      </c>
    </row>
    <row r="201" spans="2:28" x14ac:dyDescent="0.25">
      <c r="B201">
        <v>199</v>
      </c>
      <c r="C201" s="35">
        <f t="shared" si="85"/>
        <v>0</v>
      </c>
      <c r="D201" s="46">
        <f>IF(AB200&gt;0,ROUND(PMT(EvalSheet!$F$92/12,EvalSheet!$F$96*12,-C201),5),0)</f>
        <v>0</v>
      </c>
      <c r="E201" s="6">
        <f t="shared" si="86"/>
        <v>0</v>
      </c>
      <c r="F201" s="2">
        <f t="shared" si="72"/>
        <v>0</v>
      </c>
      <c r="G201" s="80">
        <f t="shared" si="73"/>
        <v>0</v>
      </c>
      <c r="H201" s="79">
        <f t="shared" si="74"/>
        <v>0</v>
      </c>
      <c r="I201" s="80">
        <f t="shared" si="75"/>
        <v>0</v>
      </c>
      <c r="J201" s="80">
        <f t="shared" si="76"/>
        <v>0</v>
      </c>
      <c r="K201" s="6">
        <f t="shared" si="87"/>
        <v>0</v>
      </c>
      <c r="L201" s="7">
        <v>0</v>
      </c>
      <c r="M201" s="7">
        <f t="shared" si="88"/>
        <v>0</v>
      </c>
      <c r="N201" s="7">
        <f t="shared" si="89"/>
        <v>0</v>
      </c>
      <c r="O201" s="7">
        <f t="shared" si="90"/>
        <v>0</v>
      </c>
      <c r="P201" s="7">
        <f t="shared" si="91"/>
        <v>0</v>
      </c>
      <c r="Q201" s="6">
        <f t="shared" si="92"/>
        <v>0</v>
      </c>
      <c r="R201" s="7">
        <f t="shared" si="93"/>
        <v>0</v>
      </c>
      <c r="S201" s="2">
        <f t="shared" si="77"/>
        <v>0</v>
      </c>
      <c r="T201" s="80">
        <f t="shared" si="78"/>
        <v>0</v>
      </c>
      <c r="U201" s="79">
        <f t="shared" si="79"/>
        <v>0</v>
      </c>
      <c r="V201" s="80">
        <f t="shared" si="80"/>
        <v>0</v>
      </c>
      <c r="W201" s="80">
        <f t="shared" si="81"/>
        <v>0</v>
      </c>
      <c r="X201">
        <f t="shared" si="94"/>
        <v>0</v>
      </c>
      <c r="Y201" s="35">
        <f t="shared" si="82"/>
        <v>0</v>
      </c>
      <c r="Z201" s="35">
        <f t="shared" si="83"/>
        <v>0</v>
      </c>
      <c r="AA201" s="42">
        <f t="shared" si="95"/>
        <v>0</v>
      </c>
      <c r="AB201" s="42">
        <f t="shared" si="84"/>
        <v>0</v>
      </c>
    </row>
    <row r="202" spans="2:28" x14ac:dyDescent="0.25">
      <c r="B202">
        <v>200</v>
      </c>
      <c r="C202" s="35">
        <f t="shared" si="85"/>
        <v>0</v>
      </c>
      <c r="D202" s="46">
        <f>IF(AB201&gt;0,ROUND(PMT(EvalSheet!$F$92/12,EvalSheet!$F$96*12,-C202),5),0)</f>
        <v>0</v>
      </c>
      <c r="E202" s="6">
        <f t="shared" si="86"/>
        <v>0</v>
      </c>
      <c r="F202" s="2">
        <f t="shared" si="72"/>
        <v>0</v>
      </c>
      <c r="G202" s="80">
        <f t="shared" si="73"/>
        <v>0</v>
      </c>
      <c r="H202" s="79">
        <f t="shared" si="74"/>
        <v>0</v>
      </c>
      <c r="I202" s="80">
        <f t="shared" si="75"/>
        <v>0</v>
      </c>
      <c r="J202" s="80">
        <f t="shared" si="76"/>
        <v>0</v>
      </c>
      <c r="K202" s="6">
        <f t="shared" si="87"/>
        <v>0</v>
      </c>
      <c r="L202" s="7">
        <v>0</v>
      </c>
      <c r="M202" s="7">
        <f t="shared" si="88"/>
        <v>0</v>
      </c>
      <c r="N202" s="7">
        <f t="shared" si="89"/>
        <v>0</v>
      </c>
      <c r="O202" s="7">
        <f t="shared" si="90"/>
        <v>0</v>
      </c>
      <c r="P202" s="7">
        <f t="shared" si="91"/>
        <v>0</v>
      </c>
      <c r="Q202" s="6">
        <f t="shared" si="92"/>
        <v>0</v>
      </c>
      <c r="R202" s="7">
        <f t="shared" si="93"/>
        <v>0</v>
      </c>
      <c r="S202" s="2">
        <f t="shared" si="77"/>
        <v>0</v>
      </c>
      <c r="T202" s="80">
        <f t="shared" si="78"/>
        <v>0</v>
      </c>
      <c r="U202" s="79">
        <f t="shared" si="79"/>
        <v>0</v>
      </c>
      <c r="V202" s="80">
        <f t="shared" si="80"/>
        <v>0</v>
      </c>
      <c r="W202" s="80">
        <f t="shared" si="81"/>
        <v>0</v>
      </c>
      <c r="X202">
        <f t="shared" si="94"/>
        <v>0</v>
      </c>
      <c r="Y202" s="35">
        <f t="shared" si="82"/>
        <v>0</v>
      </c>
      <c r="Z202" s="35">
        <f t="shared" si="83"/>
        <v>0</v>
      </c>
      <c r="AA202" s="42">
        <f t="shared" si="95"/>
        <v>0</v>
      </c>
      <c r="AB202" s="42">
        <f t="shared" si="84"/>
        <v>0</v>
      </c>
    </row>
    <row r="203" spans="2:28" x14ac:dyDescent="0.25">
      <c r="B203">
        <v>201</v>
      </c>
      <c r="C203" s="35">
        <f t="shared" si="85"/>
        <v>0</v>
      </c>
      <c r="D203" s="46">
        <f>IF(AB202&gt;0,ROUND(PMT(EvalSheet!$F$92/12,EvalSheet!$F$96*12,-C203),5),0)</f>
        <v>0</v>
      </c>
      <c r="E203" s="6">
        <f t="shared" si="86"/>
        <v>0</v>
      </c>
      <c r="F203" s="2">
        <f t="shared" si="72"/>
        <v>0</v>
      </c>
      <c r="G203" s="80">
        <f t="shared" si="73"/>
        <v>0</v>
      </c>
      <c r="H203" s="79">
        <f t="shared" si="74"/>
        <v>0</v>
      </c>
      <c r="I203" s="80">
        <f t="shared" si="75"/>
        <v>0</v>
      </c>
      <c r="J203" s="80">
        <f t="shared" si="76"/>
        <v>0</v>
      </c>
      <c r="K203" s="6">
        <f t="shared" si="87"/>
        <v>0</v>
      </c>
      <c r="L203" s="7">
        <v>0</v>
      </c>
      <c r="M203" s="7">
        <f t="shared" si="88"/>
        <v>0</v>
      </c>
      <c r="N203" s="7">
        <f t="shared" si="89"/>
        <v>0</v>
      </c>
      <c r="O203" s="7">
        <f t="shared" si="90"/>
        <v>0</v>
      </c>
      <c r="P203" s="7">
        <f t="shared" si="91"/>
        <v>0</v>
      </c>
      <c r="Q203" s="6">
        <f t="shared" si="92"/>
        <v>0</v>
      </c>
      <c r="R203" s="7">
        <f t="shared" si="93"/>
        <v>0</v>
      </c>
      <c r="S203" s="2">
        <f t="shared" si="77"/>
        <v>0</v>
      </c>
      <c r="T203" s="80">
        <f t="shared" si="78"/>
        <v>0</v>
      </c>
      <c r="U203" s="79">
        <f t="shared" si="79"/>
        <v>0</v>
      </c>
      <c r="V203" s="80">
        <f t="shared" si="80"/>
        <v>0</v>
      </c>
      <c r="W203" s="80">
        <f t="shared" si="81"/>
        <v>0</v>
      </c>
      <c r="X203">
        <f t="shared" si="94"/>
        <v>0</v>
      </c>
      <c r="Y203" s="35">
        <f t="shared" si="82"/>
        <v>0</v>
      </c>
      <c r="Z203" s="35">
        <f t="shared" si="83"/>
        <v>0</v>
      </c>
      <c r="AA203" s="42">
        <f t="shared" si="95"/>
        <v>0</v>
      </c>
      <c r="AB203" s="42">
        <f t="shared" si="84"/>
        <v>0</v>
      </c>
    </row>
    <row r="204" spans="2:28" x14ac:dyDescent="0.25">
      <c r="B204">
        <v>202</v>
      </c>
      <c r="C204" s="35">
        <f t="shared" si="85"/>
        <v>0</v>
      </c>
      <c r="D204" s="46">
        <f>IF(AB203&gt;0,ROUND(PMT(EvalSheet!$F$92/12,EvalSheet!$F$96*12,-C204),5),0)</f>
        <v>0</v>
      </c>
      <c r="E204" s="6">
        <f t="shared" si="86"/>
        <v>0</v>
      </c>
      <c r="F204" s="2">
        <f t="shared" si="72"/>
        <v>0</v>
      </c>
      <c r="G204" s="80">
        <f t="shared" si="73"/>
        <v>0</v>
      </c>
      <c r="H204" s="79">
        <f t="shared" si="74"/>
        <v>0</v>
      </c>
      <c r="I204" s="80">
        <f t="shared" si="75"/>
        <v>0</v>
      </c>
      <c r="J204" s="80">
        <f t="shared" si="76"/>
        <v>0</v>
      </c>
      <c r="K204" s="6">
        <f t="shared" si="87"/>
        <v>0</v>
      </c>
      <c r="L204" s="7">
        <v>0</v>
      </c>
      <c r="M204" s="7">
        <f t="shared" si="88"/>
        <v>0</v>
      </c>
      <c r="N204" s="7">
        <f t="shared" si="89"/>
        <v>0</v>
      </c>
      <c r="O204" s="7">
        <f t="shared" si="90"/>
        <v>0</v>
      </c>
      <c r="P204" s="7">
        <f t="shared" si="91"/>
        <v>0</v>
      </c>
      <c r="Q204" s="6">
        <f t="shared" si="92"/>
        <v>0</v>
      </c>
      <c r="R204" s="7">
        <f t="shared" si="93"/>
        <v>0</v>
      </c>
      <c r="S204" s="2">
        <f t="shared" si="77"/>
        <v>0</v>
      </c>
      <c r="T204" s="80">
        <f t="shared" si="78"/>
        <v>0</v>
      </c>
      <c r="U204" s="79">
        <f t="shared" si="79"/>
        <v>0</v>
      </c>
      <c r="V204" s="80">
        <f t="shared" si="80"/>
        <v>0</v>
      </c>
      <c r="W204" s="80">
        <f t="shared" si="81"/>
        <v>0</v>
      </c>
      <c r="X204">
        <f t="shared" si="94"/>
        <v>0</v>
      </c>
      <c r="Y204" s="35">
        <f t="shared" si="82"/>
        <v>0</v>
      </c>
      <c r="Z204" s="35">
        <f t="shared" si="83"/>
        <v>0</v>
      </c>
      <c r="AA204" s="42">
        <f t="shared" si="95"/>
        <v>0</v>
      </c>
      <c r="AB204" s="42">
        <f t="shared" si="84"/>
        <v>0</v>
      </c>
    </row>
    <row r="205" spans="2:28" x14ac:dyDescent="0.25">
      <c r="B205">
        <v>203</v>
      </c>
      <c r="C205" s="35">
        <f t="shared" si="85"/>
        <v>0</v>
      </c>
      <c r="D205" s="46">
        <f>IF(AB204&gt;0,ROUND(PMT(EvalSheet!$F$92/12,EvalSheet!$F$96*12,-C205),5),0)</f>
        <v>0</v>
      </c>
      <c r="E205" s="6">
        <f t="shared" si="86"/>
        <v>0</v>
      </c>
      <c r="F205" s="2">
        <f t="shared" si="72"/>
        <v>0</v>
      </c>
      <c r="G205" s="80">
        <f t="shared" si="73"/>
        <v>0</v>
      </c>
      <c r="H205" s="79">
        <f t="shared" si="74"/>
        <v>0</v>
      </c>
      <c r="I205" s="80">
        <f t="shared" si="75"/>
        <v>0</v>
      </c>
      <c r="J205" s="80">
        <f t="shared" si="76"/>
        <v>0</v>
      </c>
      <c r="K205" s="6">
        <f t="shared" si="87"/>
        <v>0</v>
      </c>
      <c r="L205" s="7">
        <v>0</v>
      </c>
      <c r="M205" s="7">
        <f t="shared" si="88"/>
        <v>0</v>
      </c>
      <c r="N205" s="7">
        <f t="shared" si="89"/>
        <v>0</v>
      </c>
      <c r="O205" s="7">
        <f t="shared" si="90"/>
        <v>0</v>
      </c>
      <c r="P205" s="7">
        <f t="shared" si="91"/>
        <v>0</v>
      </c>
      <c r="Q205" s="6">
        <f t="shared" si="92"/>
        <v>0</v>
      </c>
      <c r="R205" s="7">
        <f t="shared" si="93"/>
        <v>0</v>
      </c>
      <c r="S205" s="2">
        <f t="shared" si="77"/>
        <v>0</v>
      </c>
      <c r="T205" s="80">
        <f t="shared" si="78"/>
        <v>0</v>
      </c>
      <c r="U205" s="79">
        <f t="shared" si="79"/>
        <v>0</v>
      </c>
      <c r="V205" s="80">
        <f t="shared" si="80"/>
        <v>0</v>
      </c>
      <c r="W205" s="80">
        <f t="shared" si="81"/>
        <v>0</v>
      </c>
      <c r="X205">
        <f t="shared" si="94"/>
        <v>0</v>
      </c>
      <c r="Y205" s="35">
        <f t="shared" si="82"/>
        <v>0</v>
      </c>
      <c r="Z205" s="35">
        <f t="shared" si="83"/>
        <v>0</v>
      </c>
      <c r="AA205" s="42">
        <f t="shared" si="95"/>
        <v>0</v>
      </c>
      <c r="AB205" s="42">
        <f t="shared" si="84"/>
        <v>0</v>
      </c>
    </row>
    <row r="206" spans="2:28" x14ac:dyDescent="0.25">
      <c r="B206">
        <v>204</v>
      </c>
      <c r="C206" s="35">
        <f t="shared" si="85"/>
        <v>0</v>
      </c>
      <c r="D206" s="46">
        <f>IF(AB205&gt;0,ROUND(PMT(EvalSheet!$F$92/12,EvalSheet!$F$96*12,-C206),5),0)</f>
        <v>0</v>
      </c>
      <c r="E206" s="6">
        <f t="shared" si="86"/>
        <v>0</v>
      </c>
      <c r="F206" s="2">
        <f t="shared" si="72"/>
        <v>0</v>
      </c>
      <c r="G206" s="80">
        <f t="shared" si="73"/>
        <v>0</v>
      </c>
      <c r="H206" s="79">
        <f t="shared" si="74"/>
        <v>0</v>
      </c>
      <c r="I206" s="80">
        <f t="shared" si="75"/>
        <v>0</v>
      </c>
      <c r="J206" s="80">
        <f t="shared" si="76"/>
        <v>0</v>
      </c>
      <c r="K206" s="6">
        <f t="shared" si="87"/>
        <v>0</v>
      </c>
      <c r="L206" s="7">
        <v>0</v>
      </c>
      <c r="M206" s="7">
        <f t="shared" si="88"/>
        <v>0</v>
      </c>
      <c r="N206" s="7">
        <f t="shared" si="89"/>
        <v>0</v>
      </c>
      <c r="O206" s="7">
        <f t="shared" si="90"/>
        <v>0</v>
      </c>
      <c r="P206" s="7">
        <f t="shared" si="91"/>
        <v>0</v>
      </c>
      <c r="Q206" s="6">
        <f t="shared" si="92"/>
        <v>0</v>
      </c>
      <c r="R206" s="7">
        <f t="shared" si="93"/>
        <v>0</v>
      </c>
      <c r="S206" s="2">
        <f t="shared" si="77"/>
        <v>0</v>
      </c>
      <c r="T206" s="80">
        <f t="shared" si="78"/>
        <v>0</v>
      </c>
      <c r="U206" s="79">
        <f t="shared" si="79"/>
        <v>0</v>
      </c>
      <c r="V206" s="80">
        <f t="shared" si="80"/>
        <v>0</v>
      </c>
      <c r="W206" s="80">
        <f t="shared" si="81"/>
        <v>0</v>
      </c>
      <c r="X206">
        <f t="shared" si="94"/>
        <v>0</v>
      </c>
      <c r="Y206" s="35">
        <f t="shared" si="82"/>
        <v>0</v>
      </c>
      <c r="Z206" s="35">
        <f t="shared" si="83"/>
        <v>0</v>
      </c>
      <c r="AA206" s="42">
        <f t="shared" si="95"/>
        <v>0</v>
      </c>
      <c r="AB206" s="42">
        <f t="shared" si="84"/>
        <v>0</v>
      </c>
    </row>
    <row r="207" spans="2:28" x14ac:dyDescent="0.25">
      <c r="B207">
        <v>205</v>
      </c>
      <c r="C207" s="35">
        <f t="shared" si="85"/>
        <v>0</v>
      </c>
      <c r="D207" s="46">
        <f>IF(AB206&gt;0,ROUND(PMT(EvalSheet!$F$92/12,EvalSheet!$F$96*12,-C207),5),0)</f>
        <v>0</v>
      </c>
      <c r="E207" s="6">
        <f t="shared" si="86"/>
        <v>0</v>
      </c>
      <c r="F207" s="2">
        <f t="shared" si="72"/>
        <v>0</v>
      </c>
      <c r="G207" s="80">
        <f t="shared" si="73"/>
        <v>0</v>
      </c>
      <c r="H207" s="79">
        <f t="shared" si="74"/>
        <v>0</v>
      </c>
      <c r="I207" s="80">
        <f t="shared" si="75"/>
        <v>0</v>
      </c>
      <c r="J207" s="80">
        <f t="shared" si="76"/>
        <v>0</v>
      </c>
      <c r="K207" s="6">
        <f t="shared" si="87"/>
        <v>0</v>
      </c>
      <c r="L207" s="7">
        <v>0</v>
      </c>
      <c r="M207" s="7">
        <f t="shared" si="88"/>
        <v>0</v>
      </c>
      <c r="N207" s="7">
        <f t="shared" si="89"/>
        <v>0</v>
      </c>
      <c r="O207" s="7">
        <f t="shared" si="90"/>
        <v>0</v>
      </c>
      <c r="P207" s="7">
        <f t="shared" si="91"/>
        <v>0</v>
      </c>
      <c r="Q207" s="6">
        <f t="shared" si="92"/>
        <v>0</v>
      </c>
      <c r="R207" s="7">
        <f t="shared" si="93"/>
        <v>0</v>
      </c>
      <c r="S207" s="2">
        <f t="shared" si="77"/>
        <v>0</v>
      </c>
      <c r="T207" s="80">
        <f t="shared" si="78"/>
        <v>0</v>
      </c>
      <c r="U207" s="79">
        <f t="shared" si="79"/>
        <v>0</v>
      </c>
      <c r="V207" s="80">
        <f t="shared" si="80"/>
        <v>0</v>
      </c>
      <c r="W207" s="80">
        <f t="shared" si="81"/>
        <v>0</v>
      </c>
      <c r="X207">
        <f t="shared" si="94"/>
        <v>0</v>
      </c>
      <c r="Y207" s="35">
        <f t="shared" si="82"/>
        <v>0</v>
      </c>
      <c r="Z207" s="35">
        <f t="shared" si="83"/>
        <v>0</v>
      </c>
      <c r="AA207" s="42">
        <f t="shared" si="95"/>
        <v>0</v>
      </c>
      <c r="AB207" s="42">
        <f t="shared" si="84"/>
        <v>0</v>
      </c>
    </row>
    <row r="208" spans="2:28" x14ac:dyDescent="0.25">
      <c r="B208">
        <v>206</v>
      </c>
      <c r="C208" s="35">
        <f t="shared" si="85"/>
        <v>0</v>
      </c>
      <c r="D208" s="46">
        <f>IF(AB207&gt;0,ROUND(PMT(EvalSheet!$F$92/12,EvalSheet!$F$96*12,-C208),5),0)</f>
        <v>0</v>
      </c>
      <c r="E208" s="6">
        <f t="shared" si="86"/>
        <v>0</v>
      </c>
      <c r="F208" s="2">
        <f t="shared" si="72"/>
        <v>0</v>
      </c>
      <c r="G208" s="80">
        <f t="shared" si="73"/>
        <v>0</v>
      </c>
      <c r="H208" s="79">
        <f t="shared" si="74"/>
        <v>0</v>
      </c>
      <c r="I208" s="80">
        <f t="shared" si="75"/>
        <v>0</v>
      </c>
      <c r="J208" s="80">
        <f t="shared" si="76"/>
        <v>0</v>
      </c>
      <c r="K208" s="6">
        <f t="shared" si="87"/>
        <v>0</v>
      </c>
      <c r="L208" s="7">
        <v>0</v>
      </c>
      <c r="M208" s="7">
        <f t="shared" si="88"/>
        <v>0</v>
      </c>
      <c r="N208" s="7">
        <f t="shared" si="89"/>
        <v>0</v>
      </c>
      <c r="O208" s="7">
        <f t="shared" si="90"/>
        <v>0</v>
      </c>
      <c r="P208" s="7">
        <f t="shared" si="91"/>
        <v>0</v>
      </c>
      <c r="Q208" s="6">
        <f t="shared" si="92"/>
        <v>0</v>
      </c>
      <c r="R208" s="7">
        <f t="shared" si="93"/>
        <v>0</v>
      </c>
      <c r="S208" s="2">
        <f t="shared" si="77"/>
        <v>0</v>
      </c>
      <c r="T208" s="80">
        <f t="shared" si="78"/>
        <v>0</v>
      </c>
      <c r="U208" s="79">
        <f t="shared" si="79"/>
        <v>0</v>
      </c>
      <c r="V208" s="80">
        <f t="shared" si="80"/>
        <v>0</v>
      </c>
      <c r="W208" s="80">
        <f t="shared" si="81"/>
        <v>0</v>
      </c>
      <c r="X208">
        <f t="shared" si="94"/>
        <v>0</v>
      </c>
      <c r="Y208" s="35">
        <f t="shared" si="82"/>
        <v>0</v>
      </c>
      <c r="Z208" s="35">
        <f t="shared" si="83"/>
        <v>0</v>
      </c>
      <c r="AA208" s="42">
        <f t="shared" si="95"/>
        <v>0</v>
      </c>
      <c r="AB208" s="42">
        <f t="shared" si="84"/>
        <v>0</v>
      </c>
    </row>
    <row r="209" spans="2:28" x14ac:dyDescent="0.25">
      <c r="B209">
        <v>207</v>
      </c>
      <c r="C209" s="35">
        <f t="shared" si="85"/>
        <v>0</v>
      </c>
      <c r="D209" s="46">
        <f>IF(AB208&gt;0,ROUND(PMT(EvalSheet!$F$92/12,EvalSheet!$F$96*12,-C209),5),0)</f>
        <v>0</v>
      </c>
      <c r="E209" s="6">
        <f t="shared" si="86"/>
        <v>0</v>
      </c>
      <c r="F209" s="2">
        <f t="shared" si="72"/>
        <v>0</v>
      </c>
      <c r="G209" s="80">
        <f t="shared" si="73"/>
        <v>0</v>
      </c>
      <c r="H209" s="79">
        <f t="shared" si="74"/>
        <v>0</v>
      </c>
      <c r="I209" s="80">
        <f t="shared" si="75"/>
        <v>0</v>
      </c>
      <c r="J209" s="80">
        <f t="shared" si="76"/>
        <v>0</v>
      </c>
      <c r="K209" s="6">
        <f t="shared" si="87"/>
        <v>0</v>
      </c>
      <c r="L209" s="7">
        <v>0</v>
      </c>
      <c r="M209" s="7">
        <f t="shared" si="88"/>
        <v>0</v>
      </c>
      <c r="N209" s="7">
        <f t="shared" si="89"/>
        <v>0</v>
      </c>
      <c r="O209" s="7">
        <f t="shared" si="90"/>
        <v>0</v>
      </c>
      <c r="P209" s="7">
        <f t="shared" si="91"/>
        <v>0</v>
      </c>
      <c r="Q209" s="6">
        <f t="shared" si="92"/>
        <v>0</v>
      </c>
      <c r="R209" s="7">
        <f t="shared" si="93"/>
        <v>0</v>
      </c>
      <c r="S209" s="2">
        <f t="shared" si="77"/>
        <v>0</v>
      </c>
      <c r="T209" s="80">
        <f t="shared" si="78"/>
        <v>0</v>
      </c>
      <c r="U209" s="79">
        <f t="shared" si="79"/>
        <v>0</v>
      </c>
      <c r="V209" s="80">
        <f t="shared" si="80"/>
        <v>0</v>
      </c>
      <c r="W209" s="80">
        <f t="shared" si="81"/>
        <v>0</v>
      </c>
      <c r="X209">
        <f t="shared" si="94"/>
        <v>0</v>
      </c>
      <c r="Y209" s="35">
        <f t="shared" si="82"/>
        <v>0</v>
      </c>
      <c r="Z209" s="35">
        <f t="shared" si="83"/>
        <v>0</v>
      </c>
      <c r="AA209" s="42">
        <f t="shared" si="95"/>
        <v>0</v>
      </c>
      <c r="AB209" s="42">
        <f t="shared" si="84"/>
        <v>0</v>
      </c>
    </row>
    <row r="210" spans="2:28" x14ac:dyDescent="0.25">
      <c r="B210">
        <v>208</v>
      </c>
      <c r="C210" s="35">
        <f t="shared" si="85"/>
        <v>0</v>
      </c>
      <c r="D210" s="46">
        <f>IF(AB209&gt;0,ROUND(PMT(EvalSheet!$F$92/12,EvalSheet!$F$96*12,-C210),5),0)</f>
        <v>0</v>
      </c>
      <c r="E210" s="6">
        <f t="shared" si="86"/>
        <v>0</v>
      </c>
      <c r="F210" s="2">
        <f t="shared" si="72"/>
        <v>0</v>
      </c>
      <c r="G210" s="80">
        <f t="shared" si="73"/>
        <v>0</v>
      </c>
      <c r="H210" s="79">
        <f t="shared" si="74"/>
        <v>0</v>
      </c>
      <c r="I210" s="80">
        <f t="shared" si="75"/>
        <v>0</v>
      </c>
      <c r="J210" s="80">
        <f t="shared" si="76"/>
        <v>0</v>
      </c>
      <c r="K210" s="6">
        <f t="shared" si="87"/>
        <v>0</v>
      </c>
      <c r="L210" s="7">
        <v>0</v>
      </c>
      <c r="M210" s="7">
        <f t="shared" si="88"/>
        <v>0</v>
      </c>
      <c r="N210" s="7">
        <f t="shared" si="89"/>
        <v>0</v>
      </c>
      <c r="O210" s="7">
        <f t="shared" si="90"/>
        <v>0</v>
      </c>
      <c r="P210" s="7">
        <f t="shared" si="91"/>
        <v>0</v>
      </c>
      <c r="Q210" s="6">
        <f t="shared" si="92"/>
        <v>0</v>
      </c>
      <c r="R210" s="7">
        <f t="shared" si="93"/>
        <v>0</v>
      </c>
      <c r="S210" s="2">
        <f t="shared" si="77"/>
        <v>0</v>
      </c>
      <c r="T210" s="80">
        <f t="shared" si="78"/>
        <v>0</v>
      </c>
      <c r="U210" s="79">
        <f t="shared" si="79"/>
        <v>0</v>
      </c>
      <c r="V210" s="80">
        <f t="shared" si="80"/>
        <v>0</v>
      </c>
      <c r="W210" s="80">
        <f t="shared" si="81"/>
        <v>0</v>
      </c>
      <c r="X210">
        <f t="shared" si="94"/>
        <v>0</v>
      </c>
      <c r="Y210" s="35">
        <f t="shared" si="82"/>
        <v>0</v>
      </c>
      <c r="Z210" s="35">
        <f t="shared" si="83"/>
        <v>0</v>
      </c>
      <c r="AA210" s="42">
        <f t="shared" si="95"/>
        <v>0</v>
      </c>
      <c r="AB210" s="42">
        <f t="shared" si="84"/>
        <v>0</v>
      </c>
    </row>
    <row r="211" spans="2:28" x14ac:dyDescent="0.25">
      <c r="B211">
        <v>209</v>
      </c>
      <c r="C211" s="35">
        <f t="shared" si="85"/>
        <v>0</v>
      </c>
      <c r="D211" s="46">
        <f>IF(AB210&gt;0,ROUND(PMT(EvalSheet!$F$92/12,EvalSheet!$F$96*12,-C211),5),0)</f>
        <v>0</v>
      </c>
      <c r="E211" s="6">
        <f t="shared" si="86"/>
        <v>0</v>
      </c>
      <c r="F211" s="2">
        <f t="shared" si="72"/>
        <v>0</v>
      </c>
      <c r="G211" s="80">
        <f t="shared" si="73"/>
        <v>0</v>
      </c>
      <c r="H211" s="79">
        <f t="shared" si="74"/>
        <v>0</v>
      </c>
      <c r="I211" s="80">
        <f t="shared" si="75"/>
        <v>0</v>
      </c>
      <c r="J211" s="80">
        <f t="shared" si="76"/>
        <v>0</v>
      </c>
      <c r="K211" s="6">
        <f t="shared" si="87"/>
        <v>0</v>
      </c>
      <c r="L211" s="7">
        <v>0</v>
      </c>
      <c r="M211" s="7">
        <f t="shared" si="88"/>
        <v>0</v>
      </c>
      <c r="N211" s="7">
        <f t="shared" si="89"/>
        <v>0</v>
      </c>
      <c r="O211" s="7">
        <f t="shared" si="90"/>
        <v>0</v>
      </c>
      <c r="P211" s="7">
        <f t="shared" si="91"/>
        <v>0</v>
      </c>
      <c r="Q211" s="6">
        <f t="shared" si="92"/>
        <v>0</v>
      </c>
      <c r="R211" s="7">
        <f t="shared" si="93"/>
        <v>0</v>
      </c>
      <c r="S211" s="2">
        <f t="shared" si="77"/>
        <v>0</v>
      </c>
      <c r="T211" s="80">
        <f t="shared" si="78"/>
        <v>0</v>
      </c>
      <c r="U211" s="79">
        <f t="shared" si="79"/>
        <v>0</v>
      </c>
      <c r="V211" s="80">
        <f t="shared" si="80"/>
        <v>0</v>
      </c>
      <c r="W211" s="80">
        <f t="shared" si="81"/>
        <v>0</v>
      </c>
      <c r="X211">
        <f t="shared" si="94"/>
        <v>0</v>
      </c>
      <c r="Y211" s="35">
        <f t="shared" si="82"/>
        <v>0</v>
      </c>
      <c r="Z211" s="35">
        <f t="shared" si="83"/>
        <v>0</v>
      </c>
      <c r="AA211" s="42">
        <f t="shared" si="95"/>
        <v>0</v>
      </c>
      <c r="AB211" s="42">
        <f t="shared" si="84"/>
        <v>0</v>
      </c>
    </row>
    <row r="212" spans="2:28" x14ac:dyDescent="0.25">
      <c r="B212">
        <v>210</v>
      </c>
      <c r="C212" s="35">
        <f t="shared" si="85"/>
        <v>0</v>
      </c>
      <c r="D212" s="46">
        <f>IF(AB211&gt;0,ROUND(PMT(EvalSheet!$F$92/12,EvalSheet!$F$96*12,-C212),5),0)</f>
        <v>0</v>
      </c>
      <c r="E212" s="6">
        <f t="shared" si="86"/>
        <v>0</v>
      </c>
      <c r="F212" s="2">
        <f t="shared" si="72"/>
        <v>0</v>
      </c>
      <c r="G212" s="80">
        <f t="shared" si="73"/>
        <v>0</v>
      </c>
      <c r="H212" s="79">
        <f t="shared" si="74"/>
        <v>0</v>
      </c>
      <c r="I212" s="80">
        <f t="shared" si="75"/>
        <v>0</v>
      </c>
      <c r="J212" s="80">
        <f t="shared" si="76"/>
        <v>0</v>
      </c>
      <c r="K212" s="6">
        <f t="shared" si="87"/>
        <v>0</v>
      </c>
      <c r="L212" s="7">
        <v>0</v>
      </c>
      <c r="M212" s="7">
        <f t="shared" si="88"/>
        <v>0</v>
      </c>
      <c r="N212" s="7">
        <f t="shared" si="89"/>
        <v>0</v>
      </c>
      <c r="O212" s="7">
        <f t="shared" si="90"/>
        <v>0</v>
      </c>
      <c r="P212" s="7">
        <f t="shared" si="91"/>
        <v>0</v>
      </c>
      <c r="Q212" s="6">
        <f t="shared" si="92"/>
        <v>0</v>
      </c>
      <c r="R212" s="7">
        <f t="shared" si="93"/>
        <v>0</v>
      </c>
      <c r="S212" s="2">
        <f t="shared" si="77"/>
        <v>0</v>
      </c>
      <c r="T212" s="80">
        <f t="shared" si="78"/>
        <v>0</v>
      </c>
      <c r="U212" s="79">
        <f t="shared" si="79"/>
        <v>0</v>
      </c>
      <c r="V212" s="80">
        <f t="shared" si="80"/>
        <v>0</v>
      </c>
      <c r="W212" s="80">
        <f t="shared" si="81"/>
        <v>0</v>
      </c>
      <c r="X212">
        <f t="shared" si="94"/>
        <v>0</v>
      </c>
      <c r="Y212" s="35">
        <f t="shared" si="82"/>
        <v>0</v>
      </c>
      <c r="Z212" s="35">
        <f t="shared" si="83"/>
        <v>0</v>
      </c>
      <c r="AA212" s="42">
        <f t="shared" si="95"/>
        <v>0</v>
      </c>
      <c r="AB212" s="42">
        <f t="shared" si="84"/>
        <v>0</v>
      </c>
    </row>
    <row r="213" spans="2:28" x14ac:dyDescent="0.25">
      <c r="B213">
        <v>211</v>
      </c>
      <c r="C213" s="35">
        <f t="shared" si="85"/>
        <v>0</v>
      </c>
      <c r="D213" s="46">
        <f>IF(AB212&gt;0,ROUND(PMT(EvalSheet!$F$92/12,EvalSheet!$F$96*12,-C213),5),0)</f>
        <v>0</v>
      </c>
      <c r="E213" s="6">
        <f t="shared" si="86"/>
        <v>0</v>
      </c>
      <c r="F213" s="2">
        <f t="shared" si="72"/>
        <v>0</v>
      </c>
      <c r="G213" s="80">
        <f t="shared" si="73"/>
        <v>0</v>
      </c>
      <c r="H213" s="79">
        <f t="shared" si="74"/>
        <v>0</v>
      </c>
      <c r="I213" s="80">
        <f t="shared" si="75"/>
        <v>0</v>
      </c>
      <c r="J213" s="80">
        <f t="shared" si="76"/>
        <v>0</v>
      </c>
      <c r="K213" s="6">
        <f t="shared" si="87"/>
        <v>0</v>
      </c>
      <c r="L213" s="7">
        <v>0</v>
      </c>
      <c r="M213" s="7">
        <f t="shared" si="88"/>
        <v>0</v>
      </c>
      <c r="N213" s="7">
        <f t="shared" si="89"/>
        <v>0</v>
      </c>
      <c r="O213" s="7">
        <f t="shared" si="90"/>
        <v>0</v>
      </c>
      <c r="P213" s="7">
        <f t="shared" si="91"/>
        <v>0</v>
      </c>
      <c r="Q213" s="6">
        <f t="shared" si="92"/>
        <v>0</v>
      </c>
      <c r="R213" s="7">
        <f t="shared" si="93"/>
        <v>0</v>
      </c>
      <c r="S213" s="2">
        <f t="shared" si="77"/>
        <v>0</v>
      </c>
      <c r="T213" s="80">
        <f t="shared" si="78"/>
        <v>0</v>
      </c>
      <c r="U213" s="79">
        <f t="shared" si="79"/>
        <v>0</v>
      </c>
      <c r="V213" s="80">
        <f t="shared" si="80"/>
        <v>0</v>
      </c>
      <c r="W213" s="80">
        <f t="shared" si="81"/>
        <v>0</v>
      </c>
      <c r="X213">
        <f t="shared" si="94"/>
        <v>0</v>
      </c>
      <c r="Y213" s="35">
        <f t="shared" si="82"/>
        <v>0</v>
      </c>
      <c r="Z213" s="35">
        <f t="shared" si="83"/>
        <v>0</v>
      </c>
      <c r="AA213" s="42">
        <f t="shared" si="95"/>
        <v>0</v>
      </c>
      <c r="AB213" s="42">
        <f t="shared" si="84"/>
        <v>0</v>
      </c>
    </row>
    <row r="214" spans="2:28" x14ac:dyDescent="0.25">
      <c r="B214">
        <v>212</v>
      </c>
      <c r="C214" s="35">
        <f t="shared" si="85"/>
        <v>0</v>
      </c>
      <c r="D214" s="46">
        <f>IF(AB213&gt;0,ROUND(PMT(EvalSheet!$F$92/12,EvalSheet!$F$96*12,-C214),5),0)</f>
        <v>0</v>
      </c>
      <c r="E214" s="6">
        <f t="shared" si="86"/>
        <v>0</v>
      </c>
      <c r="F214" s="2">
        <f t="shared" si="72"/>
        <v>0</v>
      </c>
      <c r="G214" s="80">
        <f t="shared" si="73"/>
        <v>0</v>
      </c>
      <c r="H214" s="79">
        <f t="shared" si="74"/>
        <v>0</v>
      </c>
      <c r="I214" s="80">
        <f t="shared" si="75"/>
        <v>0</v>
      </c>
      <c r="J214" s="80">
        <f t="shared" si="76"/>
        <v>0</v>
      </c>
      <c r="K214" s="6">
        <f t="shared" si="87"/>
        <v>0</v>
      </c>
      <c r="L214" s="7">
        <v>0</v>
      </c>
      <c r="M214" s="7">
        <f t="shared" si="88"/>
        <v>0</v>
      </c>
      <c r="N214" s="7">
        <f t="shared" si="89"/>
        <v>0</v>
      </c>
      <c r="O214" s="7">
        <f t="shared" si="90"/>
        <v>0</v>
      </c>
      <c r="P214" s="7">
        <f t="shared" si="91"/>
        <v>0</v>
      </c>
      <c r="Q214" s="6">
        <f t="shared" si="92"/>
        <v>0</v>
      </c>
      <c r="R214" s="7">
        <f t="shared" si="93"/>
        <v>0</v>
      </c>
      <c r="S214" s="2">
        <f t="shared" si="77"/>
        <v>0</v>
      </c>
      <c r="T214" s="80">
        <f t="shared" si="78"/>
        <v>0</v>
      </c>
      <c r="U214" s="79">
        <f t="shared" si="79"/>
        <v>0</v>
      </c>
      <c r="V214" s="80">
        <f t="shared" si="80"/>
        <v>0</v>
      </c>
      <c r="W214" s="80">
        <f t="shared" si="81"/>
        <v>0</v>
      </c>
      <c r="X214">
        <f t="shared" si="94"/>
        <v>0</v>
      </c>
      <c r="Y214" s="35">
        <f t="shared" si="82"/>
        <v>0</v>
      </c>
      <c r="Z214" s="35">
        <f t="shared" si="83"/>
        <v>0</v>
      </c>
      <c r="AA214" s="42">
        <f t="shared" si="95"/>
        <v>0</v>
      </c>
      <c r="AB214" s="42">
        <f t="shared" si="84"/>
        <v>0</v>
      </c>
    </row>
    <row r="215" spans="2:28" x14ac:dyDescent="0.25">
      <c r="B215">
        <v>213</v>
      </c>
      <c r="C215" s="35">
        <f t="shared" si="85"/>
        <v>0</v>
      </c>
      <c r="D215" s="46">
        <f>IF(AB214&gt;0,ROUND(PMT(EvalSheet!$F$92/12,EvalSheet!$F$96*12,-C215),5),0)</f>
        <v>0</v>
      </c>
      <c r="E215" s="6">
        <f t="shared" si="86"/>
        <v>0</v>
      </c>
      <c r="F215" s="2">
        <f t="shared" si="72"/>
        <v>0</v>
      </c>
      <c r="G215" s="80">
        <f t="shared" si="73"/>
        <v>0</v>
      </c>
      <c r="H215" s="79">
        <f t="shared" si="74"/>
        <v>0</v>
      </c>
      <c r="I215" s="80">
        <f t="shared" si="75"/>
        <v>0</v>
      </c>
      <c r="J215" s="80">
        <f t="shared" si="76"/>
        <v>0</v>
      </c>
      <c r="K215" s="6">
        <f t="shared" si="87"/>
        <v>0</v>
      </c>
      <c r="L215" s="7">
        <v>0</v>
      </c>
      <c r="M215" s="7">
        <f t="shared" si="88"/>
        <v>0</v>
      </c>
      <c r="N215" s="7">
        <f t="shared" si="89"/>
        <v>0</v>
      </c>
      <c r="O215" s="7">
        <f t="shared" si="90"/>
        <v>0</v>
      </c>
      <c r="P215" s="7">
        <f t="shared" si="91"/>
        <v>0</v>
      </c>
      <c r="Q215" s="6">
        <f t="shared" si="92"/>
        <v>0</v>
      </c>
      <c r="R215" s="7">
        <f t="shared" si="93"/>
        <v>0</v>
      </c>
      <c r="S215" s="2">
        <f t="shared" si="77"/>
        <v>0</v>
      </c>
      <c r="T215" s="80">
        <f t="shared" si="78"/>
        <v>0</v>
      </c>
      <c r="U215" s="79">
        <f t="shared" si="79"/>
        <v>0</v>
      </c>
      <c r="V215" s="80">
        <f t="shared" si="80"/>
        <v>0</v>
      </c>
      <c r="W215" s="80">
        <f t="shared" si="81"/>
        <v>0</v>
      </c>
      <c r="X215">
        <f t="shared" si="94"/>
        <v>0</v>
      </c>
      <c r="Y215" s="35">
        <f t="shared" si="82"/>
        <v>0</v>
      </c>
      <c r="Z215" s="35">
        <f t="shared" si="83"/>
        <v>0</v>
      </c>
      <c r="AA215" s="42">
        <f t="shared" si="95"/>
        <v>0</v>
      </c>
      <c r="AB215" s="42">
        <f t="shared" si="84"/>
        <v>0</v>
      </c>
    </row>
    <row r="216" spans="2:28" x14ac:dyDescent="0.25">
      <c r="B216">
        <v>214</v>
      </c>
      <c r="C216" s="35">
        <f t="shared" si="85"/>
        <v>0</v>
      </c>
      <c r="D216" s="46">
        <f>IF(AB215&gt;0,ROUND(PMT(EvalSheet!$F$92/12,EvalSheet!$F$96*12,-C216),5),0)</f>
        <v>0</v>
      </c>
      <c r="E216" s="6">
        <f t="shared" si="86"/>
        <v>0</v>
      </c>
      <c r="F216" s="2">
        <f t="shared" si="72"/>
        <v>0</v>
      </c>
      <c r="G216" s="80">
        <f t="shared" si="73"/>
        <v>0</v>
      </c>
      <c r="H216" s="79">
        <f t="shared" si="74"/>
        <v>0</v>
      </c>
      <c r="I216" s="80">
        <f t="shared" si="75"/>
        <v>0</v>
      </c>
      <c r="J216" s="80">
        <f t="shared" si="76"/>
        <v>0</v>
      </c>
      <c r="K216" s="6">
        <f t="shared" si="87"/>
        <v>0</v>
      </c>
      <c r="L216" s="7">
        <v>0</v>
      </c>
      <c r="M216" s="7">
        <f t="shared" si="88"/>
        <v>0</v>
      </c>
      <c r="N216" s="7">
        <f t="shared" si="89"/>
        <v>0</v>
      </c>
      <c r="O216" s="7">
        <f t="shared" si="90"/>
        <v>0</v>
      </c>
      <c r="P216" s="7">
        <f t="shared" si="91"/>
        <v>0</v>
      </c>
      <c r="Q216" s="6">
        <f t="shared" si="92"/>
        <v>0</v>
      </c>
      <c r="R216" s="7">
        <f t="shared" si="93"/>
        <v>0</v>
      </c>
      <c r="S216" s="2">
        <f t="shared" si="77"/>
        <v>0</v>
      </c>
      <c r="T216" s="80">
        <f t="shared" si="78"/>
        <v>0</v>
      </c>
      <c r="U216" s="79">
        <f t="shared" si="79"/>
        <v>0</v>
      </c>
      <c r="V216" s="80">
        <f t="shared" si="80"/>
        <v>0</v>
      </c>
      <c r="W216" s="80">
        <f t="shared" si="81"/>
        <v>0</v>
      </c>
      <c r="X216">
        <f t="shared" si="94"/>
        <v>0</v>
      </c>
      <c r="Y216" s="35">
        <f t="shared" si="82"/>
        <v>0</v>
      </c>
      <c r="Z216" s="35">
        <f t="shared" si="83"/>
        <v>0</v>
      </c>
      <c r="AA216" s="42">
        <f t="shared" si="95"/>
        <v>0</v>
      </c>
      <c r="AB216" s="42">
        <f t="shared" si="84"/>
        <v>0</v>
      </c>
    </row>
    <row r="217" spans="2:28" x14ac:dyDescent="0.25">
      <c r="B217">
        <v>215</v>
      </c>
      <c r="C217" s="35">
        <f t="shared" si="85"/>
        <v>0</v>
      </c>
      <c r="D217" s="46">
        <f>IF(AB216&gt;0,ROUND(PMT(EvalSheet!$F$92/12,EvalSheet!$F$96*12,-C217),5),0)</f>
        <v>0</v>
      </c>
      <c r="E217" s="6">
        <f t="shared" si="86"/>
        <v>0</v>
      </c>
      <c r="F217" s="2">
        <f t="shared" si="72"/>
        <v>0</v>
      </c>
      <c r="G217" s="80">
        <f t="shared" si="73"/>
        <v>0</v>
      </c>
      <c r="H217" s="79">
        <f t="shared" si="74"/>
        <v>0</v>
      </c>
      <c r="I217" s="80">
        <f t="shared" si="75"/>
        <v>0</v>
      </c>
      <c r="J217" s="80">
        <f t="shared" si="76"/>
        <v>0</v>
      </c>
      <c r="K217" s="6">
        <f t="shared" si="87"/>
        <v>0</v>
      </c>
      <c r="L217" s="7">
        <v>0</v>
      </c>
      <c r="M217" s="7">
        <f t="shared" si="88"/>
        <v>0</v>
      </c>
      <c r="N217" s="7">
        <f t="shared" si="89"/>
        <v>0</v>
      </c>
      <c r="O217" s="7">
        <f t="shared" si="90"/>
        <v>0</v>
      </c>
      <c r="P217" s="7">
        <f t="shared" si="91"/>
        <v>0</v>
      </c>
      <c r="Q217" s="6">
        <f t="shared" si="92"/>
        <v>0</v>
      </c>
      <c r="R217" s="7">
        <f t="shared" si="93"/>
        <v>0</v>
      </c>
      <c r="S217" s="2">
        <f t="shared" si="77"/>
        <v>0</v>
      </c>
      <c r="T217" s="80">
        <f t="shared" si="78"/>
        <v>0</v>
      </c>
      <c r="U217" s="79">
        <f t="shared" si="79"/>
        <v>0</v>
      </c>
      <c r="V217" s="80">
        <f t="shared" si="80"/>
        <v>0</v>
      </c>
      <c r="W217" s="80">
        <f t="shared" si="81"/>
        <v>0</v>
      </c>
      <c r="X217">
        <f t="shared" si="94"/>
        <v>0</v>
      </c>
      <c r="Y217" s="35">
        <f t="shared" si="82"/>
        <v>0</v>
      </c>
      <c r="Z217" s="35">
        <f t="shared" si="83"/>
        <v>0</v>
      </c>
      <c r="AA217" s="42">
        <f t="shared" si="95"/>
        <v>0</v>
      </c>
      <c r="AB217" s="42">
        <f t="shared" si="84"/>
        <v>0</v>
      </c>
    </row>
    <row r="218" spans="2:28" x14ac:dyDescent="0.25">
      <c r="B218">
        <v>216</v>
      </c>
      <c r="C218" s="35">
        <f t="shared" si="85"/>
        <v>0</v>
      </c>
      <c r="D218" s="46">
        <f>IF(AB217&gt;0,ROUND(PMT(EvalSheet!$F$92/12,EvalSheet!$F$96*12,-C218),5),0)</f>
        <v>0</v>
      </c>
      <c r="E218" s="6">
        <f t="shared" si="86"/>
        <v>0</v>
      </c>
      <c r="F218" s="2">
        <f t="shared" si="72"/>
        <v>0</v>
      </c>
      <c r="G218" s="80">
        <f t="shared" si="73"/>
        <v>0</v>
      </c>
      <c r="H218" s="79">
        <f t="shared" si="74"/>
        <v>0</v>
      </c>
      <c r="I218" s="80">
        <f t="shared" si="75"/>
        <v>0</v>
      </c>
      <c r="J218" s="80">
        <f t="shared" si="76"/>
        <v>0</v>
      </c>
      <c r="K218" s="6">
        <f t="shared" si="87"/>
        <v>0</v>
      </c>
      <c r="L218" s="7">
        <v>0</v>
      </c>
      <c r="M218" s="7">
        <f t="shared" si="88"/>
        <v>0</v>
      </c>
      <c r="N218" s="7">
        <f t="shared" si="89"/>
        <v>0</v>
      </c>
      <c r="O218" s="7">
        <f t="shared" si="90"/>
        <v>0</v>
      </c>
      <c r="P218" s="7">
        <f t="shared" si="91"/>
        <v>0</v>
      </c>
      <c r="Q218" s="6">
        <f t="shared" si="92"/>
        <v>0</v>
      </c>
      <c r="R218" s="7">
        <f t="shared" si="93"/>
        <v>0</v>
      </c>
      <c r="S218" s="2">
        <f t="shared" si="77"/>
        <v>0</v>
      </c>
      <c r="T218" s="80">
        <f t="shared" si="78"/>
        <v>0</v>
      </c>
      <c r="U218" s="79">
        <f t="shared" si="79"/>
        <v>0</v>
      </c>
      <c r="V218" s="80">
        <f t="shared" si="80"/>
        <v>0</v>
      </c>
      <c r="W218" s="80">
        <f t="shared" si="81"/>
        <v>0</v>
      </c>
      <c r="X218">
        <f t="shared" si="94"/>
        <v>0</v>
      </c>
      <c r="Y218" s="35">
        <f t="shared" si="82"/>
        <v>0</v>
      </c>
      <c r="Z218" s="35">
        <f t="shared" si="83"/>
        <v>0</v>
      </c>
      <c r="AA218" s="42">
        <f t="shared" si="95"/>
        <v>0</v>
      </c>
      <c r="AB218" s="42">
        <f t="shared" si="84"/>
        <v>0</v>
      </c>
    </row>
    <row r="219" spans="2:28" x14ac:dyDescent="0.25">
      <c r="B219">
        <v>217</v>
      </c>
      <c r="C219" s="35">
        <f t="shared" si="85"/>
        <v>0</v>
      </c>
      <c r="D219" s="46">
        <f>IF(AB218&gt;0,ROUND(PMT(EvalSheet!$F$92/12,EvalSheet!$F$96*12,-C219),5),0)</f>
        <v>0</v>
      </c>
      <c r="E219" s="6">
        <f t="shared" si="86"/>
        <v>0</v>
      </c>
      <c r="F219" s="2">
        <f t="shared" si="72"/>
        <v>0</v>
      </c>
      <c r="G219" s="80">
        <f t="shared" si="73"/>
        <v>0</v>
      </c>
      <c r="H219" s="79">
        <f t="shared" si="74"/>
        <v>0</v>
      </c>
      <c r="I219" s="80">
        <f t="shared" si="75"/>
        <v>0</v>
      </c>
      <c r="J219" s="80">
        <f t="shared" si="76"/>
        <v>0</v>
      </c>
      <c r="K219" s="6">
        <f t="shared" si="87"/>
        <v>0</v>
      </c>
      <c r="L219" s="7">
        <v>0</v>
      </c>
      <c r="M219" s="7">
        <f t="shared" si="88"/>
        <v>0</v>
      </c>
      <c r="N219" s="7">
        <f t="shared" si="89"/>
        <v>0</v>
      </c>
      <c r="O219" s="7">
        <f t="shared" si="90"/>
        <v>0</v>
      </c>
      <c r="P219" s="7">
        <f t="shared" si="91"/>
        <v>0</v>
      </c>
      <c r="Q219" s="6">
        <f t="shared" si="92"/>
        <v>0</v>
      </c>
      <c r="R219" s="7">
        <f t="shared" si="93"/>
        <v>0</v>
      </c>
      <c r="S219" s="2">
        <f t="shared" si="77"/>
        <v>0</v>
      </c>
      <c r="T219" s="80">
        <f t="shared" si="78"/>
        <v>0</v>
      </c>
      <c r="U219" s="79">
        <f t="shared" si="79"/>
        <v>0</v>
      </c>
      <c r="V219" s="80">
        <f t="shared" si="80"/>
        <v>0</v>
      </c>
      <c r="W219" s="80">
        <f t="shared" si="81"/>
        <v>0</v>
      </c>
      <c r="X219">
        <f t="shared" si="94"/>
        <v>0</v>
      </c>
      <c r="Y219" s="35">
        <f t="shared" si="82"/>
        <v>0</v>
      </c>
      <c r="Z219" s="35">
        <f t="shared" si="83"/>
        <v>0</v>
      </c>
      <c r="AA219" s="42">
        <f t="shared" si="95"/>
        <v>0</v>
      </c>
      <c r="AB219" s="42">
        <f t="shared" si="84"/>
        <v>0</v>
      </c>
    </row>
    <row r="220" spans="2:28" x14ac:dyDescent="0.25">
      <c r="B220">
        <v>218</v>
      </c>
      <c r="C220" s="35">
        <f t="shared" si="85"/>
        <v>0</v>
      </c>
      <c r="D220" s="46">
        <f>IF(AB219&gt;0,ROUND(PMT(EvalSheet!$F$92/12,EvalSheet!$F$96*12,-C220),5),0)</f>
        <v>0</v>
      </c>
      <c r="E220" s="6">
        <f t="shared" si="86"/>
        <v>0</v>
      </c>
      <c r="F220" s="2">
        <f t="shared" si="72"/>
        <v>0</v>
      </c>
      <c r="G220" s="80">
        <f t="shared" si="73"/>
        <v>0</v>
      </c>
      <c r="H220" s="79">
        <f t="shared" si="74"/>
        <v>0</v>
      </c>
      <c r="I220" s="80">
        <f t="shared" si="75"/>
        <v>0</v>
      </c>
      <c r="J220" s="80">
        <f t="shared" si="76"/>
        <v>0</v>
      </c>
      <c r="K220" s="6">
        <f t="shared" si="87"/>
        <v>0</v>
      </c>
      <c r="L220" s="7">
        <v>0</v>
      </c>
      <c r="M220" s="7">
        <f t="shared" si="88"/>
        <v>0</v>
      </c>
      <c r="N220" s="7">
        <f t="shared" si="89"/>
        <v>0</v>
      </c>
      <c r="O220" s="7">
        <f t="shared" si="90"/>
        <v>0</v>
      </c>
      <c r="P220" s="7">
        <f t="shared" si="91"/>
        <v>0</v>
      </c>
      <c r="Q220" s="6">
        <f t="shared" si="92"/>
        <v>0</v>
      </c>
      <c r="R220" s="7">
        <f t="shared" si="93"/>
        <v>0</v>
      </c>
      <c r="S220" s="2">
        <f t="shared" si="77"/>
        <v>0</v>
      </c>
      <c r="T220" s="80">
        <f t="shared" si="78"/>
        <v>0</v>
      </c>
      <c r="U220" s="79">
        <f t="shared" si="79"/>
        <v>0</v>
      </c>
      <c r="V220" s="80">
        <f t="shared" si="80"/>
        <v>0</v>
      </c>
      <c r="W220" s="80">
        <f t="shared" si="81"/>
        <v>0</v>
      </c>
      <c r="X220">
        <f t="shared" si="94"/>
        <v>0</v>
      </c>
      <c r="Y220" s="35">
        <f t="shared" si="82"/>
        <v>0</v>
      </c>
      <c r="Z220" s="35">
        <f t="shared" si="83"/>
        <v>0</v>
      </c>
      <c r="AA220" s="42">
        <f t="shared" si="95"/>
        <v>0</v>
      </c>
      <c r="AB220" s="42">
        <f t="shared" si="84"/>
        <v>0</v>
      </c>
    </row>
    <row r="221" spans="2:28" x14ac:dyDescent="0.25">
      <c r="B221">
        <v>219</v>
      </c>
      <c r="C221" s="35">
        <f t="shared" si="85"/>
        <v>0</v>
      </c>
      <c r="D221" s="46">
        <f>IF(AB220&gt;0,ROUND(PMT(EvalSheet!$F$92/12,EvalSheet!$F$96*12,-C221),5),0)</f>
        <v>0</v>
      </c>
      <c r="E221" s="6">
        <f t="shared" si="86"/>
        <v>0</v>
      </c>
      <c r="F221" s="2">
        <f t="shared" si="72"/>
        <v>0</v>
      </c>
      <c r="G221" s="80">
        <f t="shared" si="73"/>
        <v>0</v>
      </c>
      <c r="H221" s="79">
        <f t="shared" si="74"/>
        <v>0</v>
      </c>
      <c r="I221" s="80">
        <f t="shared" si="75"/>
        <v>0</v>
      </c>
      <c r="J221" s="80">
        <f t="shared" si="76"/>
        <v>0</v>
      </c>
      <c r="K221" s="6">
        <f t="shared" si="87"/>
        <v>0</v>
      </c>
      <c r="L221" s="7">
        <v>0</v>
      </c>
      <c r="M221" s="7">
        <f t="shared" si="88"/>
        <v>0</v>
      </c>
      <c r="N221" s="7">
        <f t="shared" si="89"/>
        <v>0</v>
      </c>
      <c r="O221" s="7">
        <f t="shared" si="90"/>
        <v>0</v>
      </c>
      <c r="P221" s="7">
        <f t="shared" si="91"/>
        <v>0</v>
      </c>
      <c r="Q221" s="6">
        <f t="shared" si="92"/>
        <v>0</v>
      </c>
      <c r="R221" s="7">
        <f t="shared" si="93"/>
        <v>0</v>
      </c>
      <c r="S221" s="2">
        <f t="shared" si="77"/>
        <v>0</v>
      </c>
      <c r="T221" s="80">
        <f t="shared" si="78"/>
        <v>0</v>
      </c>
      <c r="U221" s="79">
        <f t="shared" si="79"/>
        <v>0</v>
      </c>
      <c r="V221" s="80">
        <f t="shared" si="80"/>
        <v>0</v>
      </c>
      <c r="W221" s="80">
        <f t="shared" si="81"/>
        <v>0</v>
      </c>
      <c r="X221">
        <f t="shared" si="94"/>
        <v>0</v>
      </c>
      <c r="Y221" s="35">
        <f t="shared" si="82"/>
        <v>0</v>
      </c>
      <c r="Z221" s="35">
        <f t="shared" si="83"/>
        <v>0</v>
      </c>
      <c r="AA221" s="42">
        <f t="shared" si="95"/>
        <v>0</v>
      </c>
      <c r="AB221" s="42">
        <f t="shared" si="84"/>
        <v>0</v>
      </c>
    </row>
    <row r="222" spans="2:28" x14ac:dyDescent="0.25">
      <c r="B222">
        <v>220</v>
      </c>
      <c r="C222" s="35">
        <f t="shared" si="85"/>
        <v>0</v>
      </c>
      <c r="D222" s="46">
        <f>IF(AB221&gt;0,ROUND(PMT(EvalSheet!$F$92/12,EvalSheet!$F$96*12,-C222),5),0)</f>
        <v>0</v>
      </c>
      <c r="E222" s="6">
        <f t="shared" si="86"/>
        <v>0</v>
      </c>
      <c r="F222" s="2">
        <f t="shared" si="72"/>
        <v>0</v>
      </c>
      <c r="G222" s="80">
        <f t="shared" si="73"/>
        <v>0</v>
      </c>
      <c r="H222" s="79">
        <f t="shared" si="74"/>
        <v>0</v>
      </c>
      <c r="I222" s="80">
        <f t="shared" si="75"/>
        <v>0</v>
      </c>
      <c r="J222" s="80">
        <f t="shared" si="76"/>
        <v>0</v>
      </c>
      <c r="K222" s="6">
        <f t="shared" si="87"/>
        <v>0</v>
      </c>
      <c r="L222" s="7">
        <v>0</v>
      </c>
      <c r="M222" s="7">
        <f t="shared" si="88"/>
        <v>0</v>
      </c>
      <c r="N222" s="7">
        <f t="shared" si="89"/>
        <v>0</v>
      </c>
      <c r="O222" s="7">
        <f t="shared" si="90"/>
        <v>0</v>
      </c>
      <c r="P222" s="7">
        <f t="shared" si="91"/>
        <v>0</v>
      </c>
      <c r="Q222" s="6">
        <f t="shared" si="92"/>
        <v>0</v>
      </c>
      <c r="R222" s="7">
        <f t="shared" si="93"/>
        <v>0</v>
      </c>
      <c r="S222" s="2">
        <f t="shared" si="77"/>
        <v>0</v>
      </c>
      <c r="T222" s="80">
        <f t="shared" si="78"/>
        <v>0</v>
      </c>
      <c r="U222" s="79">
        <f t="shared" si="79"/>
        <v>0</v>
      </c>
      <c r="V222" s="80">
        <f t="shared" si="80"/>
        <v>0</v>
      </c>
      <c r="W222" s="80">
        <f t="shared" si="81"/>
        <v>0</v>
      </c>
      <c r="X222">
        <f t="shared" si="94"/>
        <v>0</v>
      </c>
      <c r="Y222" s="35">
        <f t="shared" si="82"/>
        <v>0</v>
      </c>
      <c r="Z222" s="35">
        <f t="shared" si="83"/>
        <v>0</v>
      </c>
      <c r="AA222" s="42">
        <f t="shared" si="95"/>
        <v>0</v>
      </c>
      <c r="AB222" s="42">
        <f t="shared" si="84"/>
        <v>0</v>
      </c>
    </row>
    <row r="223" spans="2:28" x14ac:dyDescent="0.25">
      <c r="B223">
        <v>221</v>
      </c>
      <c r="C223" s="35">
        <f t="shared" si="85"/>
        <v>0</v>
      </c>
      <c r="D223" s="46">
        <f>IF(AB222&gt;0,ROUND(PMT(EvalSheet!$F$92/12,EvalSheet!$F$96*12,-C223),5),0)</f>
        <v>0</v>
      </c>
      <c r="E223" s="6">
        <f t="shared" si="86"/>
        <v>0</v>
      </c>
      <c r="F223" s="2">
        <f t="shared" si="72"/>
        <v>0</v>
      </c>
      <c r="G223" s="80">
        <f t="shared" si="73"/>
        <v>0</v>
      </c>
      <c r="H223" s="79">
        <f t="shared" si="74"/>
        <v>0</v>
      </c>
      <c r="I223" s="80">
        <f t="shared" si="75"/>
        <v>0</v>
      </c>
      <c r="J223" s="80">
        <f t="shared" si="76"/>
        <v>0</v>
      </c>
      <c r="K223" s="6">
        <f t="shared" si="87"/>
        <v>0</v>
      </c>
      <c r="L223" s="7">
        <v>0</v>
      </c>
      <c r="M223" s="7">
        <f t="shared" si="88"/>
        <v>0</v>
      </c>
      <c r="N223" s="7">
        <f t="shared" si="89"/>
        <v>0</v>
      </c>
      <c r="O223" s="7">
        <f t="shared" si="90"/>
        <v>0</v>
      </c>
      <c r="P223" s="7">
        <f t="shared" si="91"/>
        <v>0</v>
      </c>
      <c r="Q223" s="6">
        <f t="shared" si="92"/>
        <v>0</v>
      </c>
      <c r="R223" s="7">
        <f t="shared" si="93"/>
        <v>0</v>
      </c>
      <c r="S223" s="2">
        <f t="shared" si="77"/>
        <v>0</v>
      </c>
      <c r="T223" s="80">
        <f t="shared" si="78"/>
        <v>0</v>
      </c>
      <c r="U223" s="79">
        <f t="shared" si="79"/>
        <v>0</v>
      </c>
      <c r="V223" s="80">
        <f t="shared" si="80"/>
        <v>0</v>
      </c>
      <c r="W223" s="80">
        <f t="shared" si="81"/>
        <v>0</v>
      </c>
      <c r="X223">
        <f t="shared" si="94"/>
        <v>0</v>
      </c>
      <c r="Y223" s="35">
        <f t="shared" si="82"/>
        <v>0</v>
      </c>
      <c r="Z223" s="35">
        <f t="shared" si="83"/>
        <v>0</v>
      </c>
      <c r="AA223" s="42">
        <f t="shared" si="95"/>
        <v>0</v>
      </c>
      <c r="AB223" s="42">
        <f t="shared" si="84"/>
        <v>0</v>
      </c>
    </row>
    <row r="224" spans="2:28" x14ac:dyDescent="0.25">
      <c r="B224">
        <v>222</v>
      </c>
      <c r="C224" s="35">
        <f t="shared" si="85"/>
        <v>0</v>
      </c>
      <c r="D224" s="46">
        <f>IF(AB223&gt;0,ROUND(PMT(EvalSheet!$F$92/12,EvalSheet!$F$96*12,-C224),5),0)</f>
        <v>0</v>
      </c>
      <c r="E224" s="6">
        <f t="shared" si="86"/>
        <v>0</v>
      </c>
      <c r="F224" s="2">
        <f t="shared" si="72"/>
        <v>0</v>
      </c>
      <c r="G224" s="80">
        <f t="shared" si="73"/>
        <v>0</v>
      </c>
      <c r="H224" s="79">
        <f t="shared" si="74"/>
        <v>0</v>
      </c>
      <c r="I224" s="80">
        <f t="shared" si="75"/>
        <v>0</v>
      </c>
      <c r="J224" s="80">
        <f t="shared" si="76"/>
        <v>0</v>
      </c>
      <c r="K224" s="6">
        <f t="shared" si="87"/>
        <v>0</v>
      </c>
      <c r="L224" s="7">
        <v>0</v>
      </c>
      <c r="M224" s="7">
        <f t="shared" si="88"/>
        <v>0</v>
      </c>
      <c r="N224" s="7">
        <f t="shared" si="89"/>
        <v>0</v>
      </c>
      <c r="O224" s="7">
        <f t="shared" si="90"/>
        <v>0</v>
      </c>
      <c r="P224" s="7">
        <f t="shared" si="91"/>
        <v>0</v>
      </c>
      <c r="Q224" s="6">
        <f t="shared" si="92"/>
        <v>0</v>
      </c>
      <c r="R224" s="7">
        <f t="shared" si="93"/>
        <v>0</v>
      </c>
      <c r="S224" s="2">
        <f t="shared" si="77"/>
        <v>0</v>
      </c>
      <c r="T224" s="80">
        <f t="shared" si="78"/>
        <v>0</v>
      </c>
      <c r="U224" s="79">
        <f t="shared" si="79"/>
        <v>0</v>
      </c>
      <c r="V224" s="80">
        <f t="shared" si="80"/>
        <v>0</v>
      </c>
      <c r="W224" s="80">
        <f t="shared" si="81"/>
        <v>0</v>
      </c>
      <c r="X224">
        <f t="shared" si="94"/>
        <v>0</v>
      </c>
      <c r="Y224" s="35">
        <f t="shared" si="82"/>
        <v>0</v>
      </c>
      <c r="Z224" s="35">
        <f t="shared" si="83"/>
        <v>0</v>
      </c>
      <c r="AA224" s="42">
        <f t="shared" si="95"/>
        <v>0</v>
      </c>
      <c r="AB224" s="42">
        <f t="shared" si="84"/>
        <v>0</v>
      </c>
    </row>
    <row r="225" spans="2:28" x14ac:dyDescent="0.25">
      <c r="B225">
        <v>223</v>
      </c>
      <c r="C225" s="35">
        <f t="shared" si="85"/>
        <v>0</v>
      </c>
      <c r="D225" s="46">
        <f>IF(AB224&gt;0,ROUND(PMT(EvalSheet!$F$92/12,EvalSheet!$F$96*12,-C225),5),0)</f>
        <v>0</v>
      </c>
      <c r="E225" s="6">
        <f t="shared" si="86"/>
        <v>0</v>
      </c>
      <c r="F225" s="2">
        <f t="shared" si="72"/>
        <v>0</v>
      </c>
      <c r="G225" s="80">
        <f t="shared" si="73"/>
        <v>0</v>
      </c>
      <c r="H225" s="79">
        <f t="shared" si="74"/>
        <v>0</v>
      </c>
      <c r="I225" s="80">
        <f t="shared" si="75"/>
        <v>0</v>
      </c>
      <c r="J225" s="80">
        <f t="shared" si="76"/>
        <v>0</v>
      </c>
      <c r="K225" s="6">
        <f t="shared" si="87"/>
        <v>0</v>
      </c>
      <c r="L225" s="7">
        <v>0</v>
      </c>
      <c r="M225" s="7">
        <f t="shared" si="88"/>
        <v>0</v>
      </c>
      <c r="N225" s="7">
        <f t="shared" si="89"/>
        <v>0</v>
      </c>
      <c r="O225" s="7">
        <f t="shared" si="90"/>
        <v>0</v>
      </c>
      <c r="P225" s="7">
        <f t="shared" si="91"/>
        <v>0</v>
      </c>
      <c r="Q225" s="6">
        <f t="shared" si="92"/>
        <v>0</v>
      </c>
      <c r="R225" s="7">
        <f t="shared" si="93"/>
        <v>0</v>
      </c>
      <c r="S225" s="2">
        <f t="shared" si="77"/>
        <v>0</v>
      </c>
      <c r="T225" s="80">
        <f t="shared" si="78"/>
        <v>0</v>
      </c>
      <c r="U225" s="79">
        <f t="shared" si="79"/>
        <v>0</v>
      </c>
      <c r="V225" s="80">
        <f t="shared" si="80"/>
        <v>0</v>
      </c>
      <c r="W225" s="80">
        <f t="shared" si="81"/>
        <v>0</v>
      </c>
      <c r="X225">
        <f t="shared" si="94"/>
        <v>0</v>
      </c>
      <c r="Y225" s="35">
        <f t="shared" si="82"/>
        <v>0</v>
      </c>
      <c r="Z225" s="35">
        <f t="shared" si="83"/>
        <v>0</v>
      </c>
      <c r="AA225" s="42">
        <f t="shared" si="95"/>
        <v>0</v>
      </c>
      <c r="AB225" s="42">
        <f t="shared" si="84"/>
        <v>0</v>
      </c>
    </row>
    <row r="226" spans="2:28" x14ac:dyDescent="0.25">
      <c r="B226">
        <v>224</v>
      </c>
      <c r="C226" s="35">
        <f t="shared" si="85"/>
        <v>0</v>
      </c>
      <c r="D226" s="46">
        <f>IF(AB225&gt;0,ROUND(PMT(EvalSheet!$F$92/12,EvalSheet!$F$96*12,-C226),5),0)</f>
        <v>0</v>
      </c>
      <c r="E226" s="6">
        <f t="shared" si="86"/>
        <v>0</v>
      </c>
      <c r="F226" s="2">
        <f t="shared" si="72"/>
        <v>0</v>
      </c>
      <c r="G226" s="80">
        <f t="shared" si="73"/>
        <v>0</v>
      </c>
      <c r="H226" s="79">
        <f t="shared" si="74"/>
        <v>0</v>
      </c>
      <c r="I226" s="80">
        <f t="shared" si="75"/>
        <v>0</v>
      </c>
      <c r="J226" s="80">
        <f t="shared" si="76"/>
        <v>0</v>
      </c>
      <c r="K226" s="6">
        <f t="shared" si="87"/>
        <v>0</v>
      </c>
      <c r="L226" s="7">
        <v>0</v>
      </c>
      <c r="M226" s="7">
        <f t="shared" si="88"/>
        <v>0</v>
      </c>
      <c r="N226" s="7">
        <f t="shared" si="89"/>
        <v>0</v>
      </c>
      <c r="O226" s="7">
        <f t="shared" si="90"/>
        <v>0</v>
      </c>
      <c r="P226" s="7">
        <f t="shared" si="91"/>
        <v>0</v>
      </c>
      <c r="Q226" s="6">
        <f t="shared" si="92"/>
        <v>0</v>
      </c>
      <c r="R226" s="7">
        <f t="shared" si="93"/>
        <v>0</v>
      </c>
      <c r="S226" s="2">
        <f t="shared" si="77"/>
        <v>0</v>
      </c>
      <c r="T226" s="80">
        <f t="shared" si="78"/>
        <v>0</v>
      </c>
      <c r="U226" s="79">
        <f t="shared" si="79"/>
        <v>0</v>
      </c>
      <c r="V226" s="80">
        <f t="shared" si="80"/>
        <v>0</v>
      </c>
      <c r="W226" s="80">
        <f t="shared" si="81"/>
        <v>0</v>
      </c>
      <c r="X226">
        <f t="shared" si="94"/>
        <v>0</v>
      </c>
      <c r="Y226" s="35">
        <f t="shared" si="82"/>
        <v>0</v>
      </c>
      <c r="Z226" s="35">
        <f t="shared" si="83"/>
        <v>0</v>
      </c>
      <c r="AA226" s="42">
        <f t="shared" si="95"/>
        <v>0</v>
      </c>
      <c r="AB226" s="42">
        <f t="shared" si="84"/>
        <v>0</v>
      </c>
    </row>
    <row r="227" spans="2:28" x14ac:dyDescent="0.25">
      <c r="B227">
        <v>225</v>
      </c>
      <c r="C227" s="35">
        <f t="shared" si="85"/>
        <v>0</v>
      </c>
      <c r="D227" s="46">
        <f>IF(AB226&gt;0,ROUND(PMT(EvalSheet!$F$92/12,EvalSheet!$F$96*12,-C227),5),0)</f>
        <v>0</v>
      </c>
      <c r="E227" s="6">
        <f t="shared" si="86"/>
        <v>0</v>
      </c>
      <c r="F227" s="2">
        <f t="shared" si="72"/>
        <v>0</v>
      </c>
      <c r="G227" s="80">
        <f t="shared" si="73"/>
        <v>0</v>
      </c>
      <c r="H227" s="79">
        <f t="shared" si="74"/>
        <v>0</v>
      </c>
      <c r="I227" s="80">
        <f t="shared" si="75"/>
        <v>0</v>
      </c>
      <c r="J227" s="80">
        <f t="shared" si="76"/>
        <v>0</v>
      </c>
      <c r="K227" s="6">
        <f t="shared" si="87"/>
        <v>0</v>
      </c>
      <c r="L227" s="7">
        <v>0</v>
      </c>
      <c r="M227" s="7">
        <f t="shared" si="88"/>
        <v>0</v>
      </c>
      <c r="N227" s="7">
        <f t="shared" si="89"/>
        <v>0</v>
      </c>
      <c r="O227" s="7">
        <f t="shared" si="90"/>
        <v>0</v>
      </c>
      <c r="P227" s="7">
        <f t="shared" si="91"/>
        <v>0</v>
      </c>
      <c r="Q227" s="6">
        <f t="shared" si="92"/>
        <v>0</v>
      </c>
      <c r="R227" s="7">
        <f t="shared" si="93"/>
        <v>0</v>
      </c>
      <c r="S227" s="2">
        <f t="shared" si="77"/>
        <v>0</v>
      </c>
      <c r="T227" s="80">
        <f t="shared" si="78"/>
        <v>0</v>
      </c>
      <c r="U227" s="79">
        <f t="shared" si="79"/>
        <v>0</v>
      </c>
      <c r="V227" s="80">
        <f t="shared" si="80"/>
        <v>0</v>
      </c>
      <c r="W227" s="80">
        <f t="shared" si="81"/>
        <v>0</v>
      </c>
      <c r="X227">
        <f t="shared" si="94"/>
        <v>0</v>
      </c>
      <c r="Y227" s="35">
        <f t="shared" si="82"/>
        <v>0</v>
      </c>
      <c r="Z227" s="35">
        <f t="shared" si="83"/>
        <v>0</v>
      </c>
      <c r="AA227" s="42">
        <f t="shared" si="95"/>
        <v>0</v>
      </c>
      <c r="AB227" s="42">
        <f t="shared" si="84"/>
        <v>0</v>
      </c>
    </row>
    <row r="228" spans="2:28" x14ac:dyDescent="0.25">
      <c r="B228">
        <v>226</v>
      </c>
      <c r="C228" s="35">
        <f t="shared" si="85"/>
        <v>0</v>
      </c>
      <c r="D228" s="46">
        <f>IF(AB227&gt;0,ROUND(PMT(EvalSheet!$F$92/12,EvalSheet!$F$96*12,-C228),5),0)</f>
        <v>0</v>
      </c>
      <c r="E228" s="6">
        <f t="shared" si="86"/>
        <v>0</v>
      </c>
      <c r="F228" s="2">
        <f t="shared" si="72"/>
        <v>0</v>
      </c>
      <c r="G228" s="80">
        <f t="shared" si="73"/>
        <v>0</v>
      </c>
      <c r="H228" s="79">
        <f t="shared" si="74"/>
        <v>0</v>
      </c>
      <c r="I228" s="80">
        <f t="shared" si="75"/>
        <v>0</v>
      </c>
      <c r="J228" s="80">
        <f t="shared" si="76"/>
        <v>0</v>
      </c>
      <c r="K228" s="6">
        <f t="shared" si="87"/>
        <v>0</v>
      </c>
      <c r="L228" s="7">
        <v>0</v>
      </c>
      <c r="M228" s="7">
        <f t="shared" si="88"/>
        <v>0</v>
      </c>
      <c r="N228" s="7">
        <f t="shared" si="89"/>
        <v>0</v>
      </c>
      <c r="O228" s="7">
        <f t="shared" si="90"/>
        <v>0</v>
      </c>
      <c r="P228" s="7">
        <f t="shared" si="91"/>
        <v>0</v>
      </c>
      <c r="Q228" s="6">
        <f t="shared" si="92"/>
        <v>0</v>
      </c>
      <c r="R228" s="7">
        <f t="shared" si="93"/>
        <v>0</v>
      </c>
      <c r="S228" s="2">
        <f t="shared" si="77"/>
        <v>0</v>
      </c>
      <c r="T228" s="80">
        <f t="shared" si="78"/>
        <v>0</v>
      </c>
      <c r="U228" s="79">
        <f t="shared" si="79"/>
        <v>0</v>
      </c>
      <c r="V228" s="80">
        <f t="shared" si="80"/>
        <v>0</v>
      </c>
      <c r="W228" s="80">
        <f t="shared" si="81"/>
        <v>0</v>
      </c>
      <c r="X228">
        <f t="shared" si="94"/>
        <v>0</v>
      </c>
      <c r="Y228" s="35">
        <f t="shared" si="82"/>
        <v>0</v>
      </c>
      <c r="Z228" s="35">
        <f t="shared" si="83"/>
        <v>0</v>
      </c>
      <c r="AA228" s="42">
        <f t="shared" si="95"/>
        <v>0</v>
      </c>
      <c r="AB228" s="42">
        <f t="shared" si="84"/>
        <v>0</v>
      </c>
    </row>
    <row r="229" spans="2:28" x14ac:dyDescent="0.25">
      <c r="B229">
        <v>227</v>
      </c>
      <c r="C229" s="35">
        <f t="shared" si="85"/>
        <v>0</v>
      </c>
      <c r="D229" s="46">
        <f>IF(AB228&gt;0,ROUND(PMT(EvalSheet!$F$92/12,EvalSheet!$F$96*12,-C229),5),0)</f>
        <v>0</v>
      </c>
      <c r="E229" s="6">
        <f t="shared" si="86"/>
        <v>0</v>
      </c>
      <c r="F229" s="2">
        <f t="shared" si="72"/>
        <v>0</v>
      </c>
      <c r="G229" s="80">
        <f t="shared" si="73"/>
        <v>0</v>
      </c>
      <c r="H229" s="79">
        <f t="shared" si="74"/>
        <v>0</v>
      </c>
      <c r="I229" s="80">
        <f t="shared" si="75"/>
        <v>0</v>
      </c>
      <c r="J229" s="80">
        <f t="shared" si="76"/>
        <v>0</v>
      </c>
      <c r="K229" s="6">
        <f t="shared" si="87"/>
        <v>0</v>
      </c>
      <c r="L229" s="7">
        <v>0</v>
      </c>
      <c r="M229" s="7">
        <f t="shared" si="88"/>
        <v>0</v>
      </c>
      <c r="N229" s="7">
        <f t="shared" si="89"/>
        <v>0</v>
      </c>
      <c r="O229" s="7">
        <f t="shared" si="90"/>
        <v>0</v>
      </c>
      <c r="P229" s="7">
        <f t="shared" si="91"/>
        <v>0</v>
      </c>
      <c r="Q229" s="6">
        <f t="shared" si="92"/>
        <v>0</v>
      </c>
      <c r="R229" s="7">
        <f t="shared" si="93"/>
        <v>0</v>
      </c>
      <c r="S229" s="2">
        <f t="shared" si="77"/>
        <v>0</v>
      </c>
      <c r="T229" s="80">
        <f t="shared" si="78"/>
        <v>0</v>
      </c>
      <c r="U229" s="79">
        <f t="shared" si="79"/>
        <v>0</v>
      </c>
      <c r="V229" s="80">
        <f t="shared" si="80"/>
        <v>0</v>
      </c>
      <c r="W229" s="80">
        <f t="shared" si="81"/>
        <v>0</v>
      </c>
      <c r="X229">
        <f t="shared" si="94"/>
        <v>0</v>
      </c>
      <c r="Y229" s="35">
        <f t="shared" si="82"/>
        <v>0</v>
      </c>
      <c r="Z229" s="35">
        <f t="shared" si="83"/>
        <v>0</v>
      </c>
      <c r="AA229" s="42">
        <f t="shared" si="95"/>
        <v>0</v>
      </c>
      <c r="AB229" s="42">
        <f t="shared" si="84"/>
        <v>0</v>
      </c>
    </row>
    <row r="230" spans="2:28" x14ac:dyDescent="0.25">
      <c r="B230">
        <v>228</v>
      </c>
      <c r="C230" s="35">
        <f t="shared" si="85"/>
        <v>0</v>
      </c>
      <c r="D230" s="46">
        <f>IF(AB229&gt;0,ROUND(PMT(EvalSheet!$F$92/12,EvalSheet!$F$96*12,-C230),5),0)</f>
        <v>0</v>
      </c>
      <c r="E230" s="6">
        <f t="shared" si="86"/>
        <v>0</v>
      </c>
      <c r="F230" s="2">
        <f t="shared" si="72"/>
        <v>0</v>
      </c>
      <c r="G230" s="80">
        <f t="shared" si="73"/>
        <v>0</v>
      </c>
      <c r="H230" s="79">
        <f t="shared" si="74"/>
        <v>0</v>
      </c>
      <c r="I230" s="80">
        <f t="shared" si="75"/>
        <v>0</v>
      </c>
      <c r="J230" s="80">
        <f t="shared" si="76"/>
        <v>0</v>
      </c>
      <c r="K230" s="6">
        <f t="shared" si="87"/>
        <v>0</v>
      </c>
      <c r="L230" s="7">
        <v>0</v>
      </c>
      <c r="M230" s="7">
        <f t="shared" si="88"/>
        <v>0</v>
      </c>
      <c r="N230" s="7">
        <f t="shared" si="89"/>
        <v>0</v>
      </c>
      <c r="O230" s="7">
        <f t="shared" si="90"/>
        <v>0</v>
      </c>
      <c r="P230" s="7">
        <f t="shared" si="91"/>
        <v>0</v>
      </c>
      <c r="Q230" s="6">
        <f t="shared" si="92"/>
        <v>0</v>
      </c>
      <c r="R230" s="7">
        <f t="shared" si="93"/>
        <v>0</v>
      </c>
      <c r="S230" s="2">
        <f t="shared" si="77"/>
        <v>0</v>
      </c>
      <c r="T230" s="80">
        <f t="shared" si="78"/>
        <v>0</v>
      </c>
      <c r="U230" s="79">
        <f t="shared" si="79"/>
        <v>0</v>
      </c>
      <c r="V230" s="80">
        <f t="shared" si="80"/>
        <v>0</v>
      </c>
      <c r="W230" s="80">
        <f t="shared" si="81"/>
        <v>0</v>
      </c>
      <c r="X230">
        <f t="shared" si="94"/>
        <v>0</v>
      </c>
      <c r="Y230" s="35">
        <f t="shared" si="82"/>
        <v>0</v>
      </c>
      <c r="Z230" s="35">
        <f t="shared" si="83"/>
        <v>0</v>
      </c>
      <c r="AA230" s="42">
        <f t="shared" si="95"/>
        <v>0</v>
      </c>
      <c r="AB230" s="42">
        <f t="shared" si="84"/>
        <v>0</v>
      </c>
    </row>
    <row r="231" spans="2:28" x14ac:dyDescent="0.25">
      <c r="B231">
        <v>229</v>
      </c>
      <c r="C231" s="35">
        <f t="shared" si="85"/>
        <v>0</v>
      </c>
      <c r="D231" s="46">
        <f>IF(AB230&gt;0,ROUND(PMT(EvalSheet!$F$92/12,EvalSheet!$F$96*12,-C231),5),0)</f>
        <v>0</v>
      </c>
      <c r="E231" s="6">
        <f t="shared" si="86"/>
        <v>0</v>
      </c>
      <c r="F231" s="2">
        <f t="shared" si="72"/>
        <v>0</v>
      </c>
      <c r="G231" s="80">
        <f t="shared" si="73"/>
        <v>0</v>
      </c>
      <c r="H231" s="79">
        <f t="shared" si="74"/>
        <v>0</v>
      </c>
      <c r="I231" s="80">
        <f t="shared" si="75"/>
        <v>0</v>
      </c>
      <c r="J231" s="80">
        <f t="shared" si="76"/>
        <v>0</v>
      </c>
      <c r="K231" s="6">
        <f t="shared" si="87"/>
        <v>0</v>
      </c>
      <c r="L231" s="7">
        <v>0</v>
      </c>
      <c r="M231" s="7">
        <f t="shared" si="88"/>
        <v>0</v>
      </c>
      <c r="N231" s="7">
        <f t="shared" si="89"/>
        <v>0</v>
      </c>
      <c r="O231" s="7">
        <f t="shared" si="90"/>
        <v>0</v>
      </c>
      <c r="P231" s="7">
        <f t="shared" si="91"/>
        <v>0</v>
      </c>
      <c r="Q231" s="6">
        <f t="shared" si="92"/>
        <v>0</v>
      </c>
      <c r="R231" s="7">
        <f t="shared" si="93"/>
        <v>0</v>
      </c>
      <c r="S231" s="2">
        <f t="shared" si="77"/>
        <v>0</v>
      </c>
      <c r="T231" s="80">
        <f t="shared" si="78"/>
        <v>0</v>
      </c>
      <c r="U231" s="79">
        <f t="shared" si="79"/>
        <v>0</v>
      </c>
      <c r="V231" s="80">
        <f t="shared" si="80"/>
        <v>0</v>
      </c>
      <c r="W231" s="80">
        <f t="shared" si="81"/>
        <v>0</v>
      </c>
      <c r="X231">
        <f t="shared" si="94"/>
        <v>0</v>
      </c>
      <c r="Y231" s="35">
        <f t="shared" si="82"/>
        <v>0</v>
      </c>
      <c r="Z231" s="35">
        <f t="shared" si="83"/>
        <v>0</v>
      </c>
      <c r="AA231" s="42">
        <f t="shared" si="95"/>
        <v>0</v>
      </c>
      <c r="AB231" s="42">
        <f t="shared" si="84"/>
        <v>0</v>
      </c>
    </row>
    <row r="232" spans="2:28" x14ac:dyDescent="0.25">
      <c r="B232">
        <v>230</v>
      </c>
      <c r="C232" s="35">
        <f t="shared" si="85"/>
        <v>0</v>
      </c>
      <c r="D232" s="46">
        <f>IF(AB231&gt;0,ROUND(PMT(EvalSheet!$F$92/12,EvalSheet!$F$96*12,-C232),5),0)</f>
        <v>0</v>
      </c>
      <c r="E232" s="6">
        <f t="shared" si="86"/>
        <v>0</v>
      </c>
      <c r="F232" s="2">
        <f t="shared" si="72"/>
        <v>0</v>
      </c>
      <c r="G232" s="80">
        <f t="shared" si="73"/>
        <v>0</v>
      </c>
      <c r="H232" s="79">
        <f t="shared" si="74"/>
        <v>0</v>
      </c>
      <c r="I232" s="80">
        <f t="shared" si="75"/>
        <v>0</v>
      </c>
      <c r="J232" s="80">
        <f t="shared" si="76"/>
        <v>0</v>
      </c>
      <c r="K232" s="6">
        <f t="shared" si="87"/>
        <v>0</v>
      </c>
      <c r="L232" s="7">
        <v>0</v>
      </c>
      <c r="M232" s="7">
        <f t="shared" si="88"/>
        <v>0</v>
      </c>
      <c r="N232" s="7">
        <f t="shared" si="89"/>
        <v>0</v>
      </c>
      <c r="O232" s="7">
        <f t="shared" si="90"/>
        <v>0</v>
      </c>
      <c r="P232" s="7">
        <f t="shared" si="91"/>
        <v>0</v>
      </c>
      <c r="Q232" s="6">
        <f t="shared" si="92"/>
        <v>0</v>
      </c>
      <c r="R232" s="7">
        <f t="shared" si="93"/>
        <v>0</v>
      </c>
      <c r="S232" s="2">
        <f t="shared" si="77"/>
        <v>0</v>
      </c>
      <c r="T232" s="80">
        <f t="shared" si="78"/>
        <v>0</v>
      </c>
      <c r="U232" s="79">
        <f t="shared" si="79"/>
        <v>0</v>
      </c>
      <c r="V232" s="80">
        <f t="shared" si="80"/>
        <v>0</v>
      </c>
      <c r="W232" s="80">
        <f t="shared" si="81"/>
        <v>0</v>
      </c>
      <c r="X232">
        <f t="shared" si="94"/>
        <v>0</v>
      </c>
      <c r="Y232" s="35">
        <f t="shared" si="82"/>
        <v>0</v>
      </c>
      <c r="Z232" s="35">
        <f t="shared" si="83"/>
        <v>0</v>
      </c>
      <c r="AA232" s="42">
        <f t="shared" si="95"/>
        <v>0</v>
      </c>
      <c r="AB232" s="42">
        <f t="shared" si="84"/>
        <v>0</v>
      </c>
    </row>
    <row r="233" spans="2:28" x14ac:dyDescent="0.25">
      <c r="B233">
        <v>231</v>
      </c>
      <c r="C233" s="35">
        <f t="shared" si="85"/>
        <v>0</v>
      </c>
      <c r="D233" s="46">
        <f>IF(AB232&gt;0,ROUND(PMT(EvalSheet!$F$92/12,EvalSheet!$F$96*12,-C233),5),0)</f>
        <v>0</v>
      </c>
      <c r="E233" s="6">
        <f t="shared" si="86"/>
        <v>0</v>
      </c>
      <c r="F233" s="2">
        <f t="shared" si="72"/>
        <v>0</v>
      </c>
      <c r="G233" s="80">
        <f t="shared" si="73"/>
        <v>0</v>
      </c>
      <c r="H233" s="79">
        <f t="shared" si="74"/>
        <v>0</v>
      </c>
      <c r="I233" s="80">
        <f t="shared" si="75"/>
        <v>0</v>
      </c>
      <c r="J233" s="80">
        <f t="shared" si="76"/>
        <v>0</v>
      </c>
      <c r="K233" s="6">
        <f t="shared" si="87"/>
        <v>0</v>
      </c>
      <c r="L233" s="7">
        <v>0</v>
      </c>
      <c r="M233" s="7">
        <f t="shared" si="88"/>
        <v>0</v>
      </c>
      <c r="N233" s="7">
        <f t="shared" si="89"/>
        <v>0</v>
      </c>
      <c r="O233" s="7">
        <f t="shared" si="90"/>
        <v>0</v>
      </c>
      <c r="P233" s="7">
        <f t="shared" si="91"/>
        <v>0</v>
      </c>
      <c r="Q233" s="6">
        <f t="shared" si="92"/>
        <v>0</v>
      </c>
      <c r="R233" s="7">
        <f t="shared" si="93"/>
        <v>0</v>
      </c>
      <c r="S233" s="2">
        <f t="shared" si="77"/>
        <v>0</v>
      </c>
      <c r="T233" s="80">
        <f t="shared" si="78"/>
        <v>0</v>
      </c>
      <c r="U233" s="79">
        <f t="shared" si="79"/>
        <v>0</v>
      </c>
      <c r="V233" s="80">
        <f t="shared" si="80"/>
        <v>0</v>
      </c>
      <c r="W233" s="80">
        <f t="shared" si="81"/>
        <v>0</v>
      </c>
      <c r="X233">
        <f t="shared" si="94"/>
        <v>0</v>
      </c>
      <c r="Y233" s="35">
        <f t="shared" si="82"/>
        <v>0</v>
      </c>
      <c r="Z233" s="35">
        <f t="shared" si="83"/>
        <v>0</v>
      </c>
      <c r="AA233" s="42">
        <f t="shared" si="95"/>
        <v>0</v>
      </c>
      <c r="AB233" s="42">
        <f t="shared" si="84"/>
        <v>0</v>
      </c>
    </row>
    <row r="234" spans="2:28" x14ac:dyDescent="0.25">
      <c r="B234">
        <v>232</v>
      </c>
      <c r="C234" s="35">
        <f t="shared" si="85"/>
        <v>0</v>
      </c>
      <c r="D234" s="46">
        <f>IF(AB233&gt;0,ROUND(PMT(EvalSheet!$F$92/12,EvalSheet!$F$96*12,-C234),5),0)</f>
        <v>0</v>
      </c>
      <c r="E234" s="6">
        <f t="shared" si="86"/>
        <v>0</v>
      </c>
      <c r="F234" s="2">
        <f t="shared" si="72"/>
        <v>0</v>
      </c>
      <c r="G234" s="80">
        <f t="shared" si="73"/>
        <v>0</v>
      </c>
      <c r="H234" s="79">
        <f t="shared" si="74"/>
        <v>0</v>
      </c>
      <c r="I234" s="80">
        <f t="shared" si="75"/>
        <v>0</v>
      </c>
      <c r="J234" s="80">
        <f t="shared" si="76"/>
        <v>0</v>
      </c>
      <c r="K234" s="6">
        <f t="shared" si="87"/>
        <v>0</v>
      </c>
      <c r="L234" s="7">
        <v>0</v>
      </c>
      <c r="M234" s="7">
        <f t="shared" si="88"/>
        <v>0</v>
      </c>
      <c r="N234" s="7">
        <f t="shared" si="89"/>
        <v>0</v>
      </c>
      <c r="O234" s="7">
        <f t="shared" si="90"/>
        <v>0</v>
      </c>
      <c r="P234" s="7">
        <f t="shared" si="91"/>
        <v>0</v>
      </c>
      <c r="Q234" s="6">
        <f t="shared" si="92"/>
        <v>0</v>
      </c>
      <c r="R234" s="7">
        <f t="shared" si="93"/>
        <v>0</v>
      </c>
      <c r="S234" s="2">
        <f t="shared" si="77"/>
        <v>0</v>
      </c>
      <c r="T234" s="80">
        <f t="shared" si="78"/>
        <v>0</v>
      </c>
      <c r="U234" s="79">
        <f t="shared" si="79"/>
        <v>0</v>
      </c>
      <c r="V234" s="80">
        <f t="shared" si="80"/>
        <v>0</v>
      </c>
      <c r="W234" s="80">
        <f t="shared" si="81"/>
        <v>0</v>
      </c>
      <c r="X234">
        <f t="shared" si="94"/>
        <v>0</v>
      </c>
      <c r="Y234" s="35">
        <f t="shared" si="82"/>
        <v>0</v>
      </c>
      <c r="Z234" s="35">
        <f t="shared" si="83"/>
        <v>0</v>
      </c>
      <c r="AA234" s="42">
        <f t="shared" si="95"/>
        <v>0</v>
      </c>
      <c r="AB234" s="42">
        <f t="shared" si="84"/>
        <v>0</v>
      </c>
    </row>
    <row r="235" spans="2:28" x14ac:dyDescent="0.25">
      <c r="B235">
        <v>233</v>
      </c>
      <c r="C235" s="35">
        <f t="shared" si="85"/>
        <v>0</v>
      </c>
      <c r="D235" s="46">
        <f>IF(AB234&gt;0,ROUND(PMT(EvalSheet!$F$92/12,EvalSheet!$F$96*12,-C235),5),0)</f>
        <v>0</v>
      </c>
      <c r="E235" s="6">
        <f t="shared" si="86"/>
        <v>0</v>
      </c>
      <c r="F235" s="2">
        <f t="shared" si="72"/>
        <v>0</v>
      </c>
      <c r="G235" s="80">
        <f t="shared" si="73"/>
        <v>0</v>
      </c>
      <c r="H235" s="79">
        <f t="shared" si="74"/>
        <v>0</v>
      </c>
      <c r="I235" s="80">
        <f t="shared" si="75"/>
        <v>0</v>
      </c>
      <c r="J235" s="80">
        <f t="shared" si="76"/>
        <v>0</v>
      </c>
      <c r="K235" s="6">
        <f t="shared" si="87"/>
        <v>0</v>
      </c>
      <c r="L235" s="7">
        <v>0</v>
      </c>
      <c r="M235" s="7">
        <f t="shared" si="88"/>
        <v>0</v>
      </c>
      <c r="N235" s="7">
        <f t="shared" si="89"/>
        <v>0</v>
      </c>
      <c r="O235" s="7">
        <f t="shared" si="90"/>
        <v>0</v>
      </c>
      <c r="P235" s="7">
        <f t="shared" si="91"/>
        <v>0</v>
      </c>
      <c r="Q235" s="6">
        <f t="shared" si="92"/>
        <v>0</v>
      </c>
      <c r="R235" s="7">
        <f t="shared" si="93"/>
        <v>0</v>
      </c>
      <c r="S235" s="2">
        <f t="shared" si="77"/>
        <v>0</v>
      </c>
      <c r="T235" s="80">
        <f t="shared" si="78"/>
        <v>0</v>
      </c>
      <c r="U235" s="79">
        <f t="shared" si="79"/>
        <v>0</v>
      </c>
      <c r="V235" s="80">
        <f t="shared" si="80"/>
        <v>0</v>
      </c>
      <c r="W235" s="80">
        <f t="shared" si="81"/>
        <v>0</v>
      </c>
      <c r="X235">
        <f t="shared" si="94"/>
        <v>0</v>
      </c>
      <c r="Y235" s="35">
        <f t="shared" si="82"/>
        <v>0</v>
      </c>
      <c r="Z235" s="35">
        <f t="shared" si="83"/>
        <v>0</v>
      </c>
      <c r="AA235" s="42">
        <f t="shared" si="95"/>
        <v>0</v>
      </c>
      <c r="AB235" s="42">
        <f t="shared" si="84"/>
        <v>0</v>
      </c>
    </row>
    <row r="236" spans="2:28" x14ac:dyDescent="0.25">
      <c r="B236">
        <v>234</v>
      </c>
      <c r="C236" s="35">
        <f t="shared" si="85"/>
        <v>0</v>
      </c>
      <c r="D236" s="46">
        <f>IF(AB235&gt;0,ROUND(PMT(EvalSheet!$F$92/12,EvalSheet!$F$96*12,-C236),5),0)</f>
        <v>0</v>
      </c>
      <c r="E236" s="6">
        <f t="shared" si="86"/>
        <v>0</v>
      </c>
      <c r="F236" s="2">
        <f t="shared" si="72"/>
        <v>0</v>
      </c>
      <c r="G236" s="80">
        <f t="shared" si="73"/>
        <v>0</v>
      </c>
      <c r="H236" s="79">
        <f t="shared" si="74"/>
        <v>0</v>
      </c>
      <c r="I236" s="80">
        <f t="shared" si="75"/>
        <v>0</v>
      </c>
      <c r="J236" s="80">
        <f t="shared" si="76"/>
        <v>0</v>
      </c>
      <c r="K236" s="6">
        <f t="shared" si="87"/>
        <v>0</v>
      </c>
      <c r="L236" s="7">
        <v>0</v>
      </c>
      <c r="M236" s="7">
        <f t="shared" si="88"/>
        <v>0</v>
      </c>
      <c r="N236" s="7">
        <f t="shared" si="89"/>
        <v>0</v>
      </c>
      <c r="O236" s="7">
        <f t="shared" si="90"/>
        <v>0</v>
      </c>
      <c r="P236" s="7">
        <f t="shared" si="91"/>
        <v>0</v>
      </c>
      <c r="Q236" s="6">
        <f t="shared" si="92"/>
        <v>0</v>
      </c>
      <c r="R236" s="7">
        <f t="shared" si="93"/>
        <v>0</v>
      </c>
      <c r="S236" s="2">
        <f t="shared" si="77"/>
        <v>0</v>
      </c>
      <c r="T236" s="80">
        <f t="shared" si="78"/>
        <v>0</v>
      </c>
      <c r="U236" s="79">
        <f t="shared" si="79"/>
        <v>0</v>
      </c>
      <c r="V236" s="80">
        <f t="shared" si="80"/>
        <v>0</v>
      </c>
      <c r="W236" s="80">
        <f t="shared" si="81"/>
        <v>0</v>
      </c>
      <c r="X236">
        <f t="shared" si="94"/>
        <v>0</v>
      </c>
      <c r="Y236" s="35">
        <f t="shared" si="82"/>
        <v>0</v>
      </c>
      <c r="Z236" s="35">
        <f t="shared" si="83"/>
        <v>0</v>
      </c>
      <c r="AA236" s="42">
        <f t="shared" si="95"/>
        <v>0</v>
      </c>
      <c r="AB236" s="42">
        <f t="shared" si="84"/>
        <v>0</v>
      </c>
    </row>
    <row r="237" spans="2:28" x14ac:dyDescent="0.25">
      <c r="B237">
        <v>235</v>
      </c>
      <c r="C237" s="35">
        <f t="shared" si="85"/>
        <v>0</v>
      </c>
      <c r="D237" s="46">
        <f>IF(AB236&gt;0,ROUND(PMT(EvalSheet!$F$92/12,EvalSheet!$F$96*12,-C237),5),0)</f>
        <v>0</v>
      </c>
      <c r="E237" s="6">
        <f t="shared" si="86"/>
        <v>0</v>
      </c>
      <c r="F237" s="2">
        <f t="shared" si="72"/>
        <v>0</v>
      </c>
      <c r="G237" s="80">
        <f t="shared" si="73"/>
        <v>0</v>
      </c>
      <c r="H237" s="79">
        <f t="shared" si="74"/>
        <v>0</v>
      </c>
      <c r="I237" s="80">
        <f t="shared" si="75"/>
        <v>0</v>
      </c>
      <c r="J237" s="80">
        <f t="shared" si="76"/>
        <v>0</v>
      </c>
      <c r="K237" s="6">
        <f t="shared" si="87"/>
        <v>0</v>
      </c>
      <c r="L237" s="7">
        <v>0</v>
      </c>
      <c r="M237" s="7">
        <f t="shared" si="88"/>
        <v>0</v>
      </c>
      <c r="N237" s="7">
        <f t="shared" si="89"/>
        <v>0</v>
      </c>
      <c r="O237" s="7">
        <f t="shared" si="90"/>
        <v>0</v>
      </c>
      <c r="P237" s="7">
        <f t="shared" si="91"/>
        <v>0</v>
      </c>
      <c r="Q237" s="6">
        <f t="shared" si="92"/>
        <v>0</v>
      </c>
      <c r="R237" s="7">
        <f t="shared" si="93"/>
        <v>0</v>
      </c>
      <c r="S237" s="2">
        <f t="shared" si="77"/>
        <v>0</v>
      </c>
      <c r="T237" s="80">
        <f t="shared" si="78"/>
        <v>0</v>
      </c>
      <c r="U237" s="79">
        <f t="shared" si="79"/>
        <v>0</v>
      </c>
      <c r="V237" s="80">
        <f t="shared" si="80"/>
        <v>0</v>
      </c>
      <c r="W237" s="80">
        <f t="shared" si="81"/>
        <v>0</v>
      </c>
      <c r="X237">
        <f t="shared" si="94"/>
        <v>0</v>
      </c>
      <c r="Y237" s="35">
        <f t="shared" si="82"/>
        <v>0</v>
      </c>
      <c r="Z237" s="35">
        <f t="shared" si="83"/>
        <v>0</v>
      </c>
      <c r="AA237" s="42">
        <f t="shared" si="95"/>
        <v>0</v>
      </c>
      <c r="AB237" s="42">
        <f t="shared" si="84"/>
        <v>0</v>
      </c>
    </row>
    <row r="238" spans="2:28" x14ac:dyDescent="0.25">
      <c r="B238">
        <v>236</v>
      </c>
      <c r="C238" s="35">
        <f t="shared" si="85"/>
        <v>0</v>
      </c>
      <c r="D238" s="46">
        <f>IF(AB237&gt;0,ROUND(PMT(EvalSheet!$F$92/12,EvalSheet!$F$96*12,-C238),5),0)</f>
        <v>0</v>
      </c>
      <c r="E238" s="6">
        <f t="shared" si="86"/>
        <v>0</v>
      </c>
      <c r="F238" s="2">
        <f t="shared" si="72"/>
        <v>0</v>
      </c>
      <c r="G238" s="80">
        <f t="shared" si="73"/>
        <v>0</v>
      </c>
      <c r="H238" s="79">
        <f t="shared" si="74"/>
        <v>0</v>
      </c>
      <c r="I238" s="80">
        <f t="shared" si="75"/>
        <v>0</v>
      </c>
      <c r="J238" s="80">
        <f t="shared" si="76"/>
        <v>0</v>
      </c>
      <c r="K238" s="6">
        <f t="shared" si="87"/>
        <v>0</v>
      </c>
      <c r="L238" s="7">
        <v>0</v>
      </c>
      <c r="M238" s="7">
        <f t="shared" si="88"/>
        <v>0</v>
      </c>
      <c r="N238" s="7">
        <f t="shared" si="89"/>
        <v>0</v>
      </c>
      <c r="O238" s="7">
        <f t="shared" si="90"/>
        <v>0</v>
      </c>
      <c r="P238" s="7">
        <f t="shared" si="91"/>
        <v>0</v>
      </c>
      <c r="Q238" s="6">
        <f t="shared" si="92"/>
        <v>0</v>
      </c>
      <c r="R238" s="7">
        <f t="shared" si="93"/>
        <v>0</v>
      </c>
      <c r="S238" s="2">
        <f t="shared" si="77"/>
        <v>0</v>
      </c>
      <c r="T238" s="80">
        <f t="shared" si="78"/>
        <v>0</v>
      </c>
      <c r="U238" s="79">
        <f t="shared" si="79"/>
        <v>0</v>
      </c>
      <c r="V238" s="80">
        <f t="shared" si="80"/>
        <v>0</v>
      </c>
      <c r="W238" s="80">
        <f t="shared" si="81"/>
        <v>0</v>
      </c>
      <c r="X238">
        <f t="shared" si="94"/>
        <v>0</v>
      </c>
      <c r="Y238" s="35">
        <f t="shared" si="82"/>
        <v>0</v>
      </c>
      <c r="Z238" s="35">
        <f t="shared" si="83"/>
        <v>0</v>
      </c>
      <c r="AA238" s="42">
        <f t="shared" si="95"/>
        <v>0</v>
      </c>
      <c r="AB238" s="42">
        <f t="shared" si="84"/>
        <v>0</v>
      </c>
    </row>
    <row r="239" spans="2:28" x14ac:dyDescent="0.25">
      <c r="B239">
        <v>237</v>
      </c>
      <c r="C239" s="35">
        <f t="shared" si="85"/>
        <v>0</v>
      </c>
      <c r="D239" s="46">
        <f>IF(AB238&gt;0,ROUND(PMT(EvalSheet!$F$92/12,EvalSheet!$F$96*12,-C239),5),0)</f>
        <v>0</v>
      </c>
      <c r="E239" s="6">
        <f t="shared" si="86"/>
        <v>0</v>
      </c>
      <c r="F239" s="2">
        <f t="shared" si="72"/>
        <v>0</v>
      </c>
      <c r="G239" s="80">
        <f t="shared" si="73"/>
        <v>0</v>
      </c>
      <c r="H239" s="79">
        <f t="shared" si="74"/>
        <v>0</v>
      </c>
      <c r="I239" s="80">
        <f t="shared" si="75"/>
        <v>0</v>
      </c>
      <c r="J239" s="80">
        <f t="shared" si="76"/>
        <v>0</v>
      </c>
      <c r="K239" s="6">
        <f t="shared" si="87"/>
        <v>0</v>
      </c>
      <c r="L239" s="7">
        <v>0</v>
      </c>
      <c r="M239" s="7">
        <f t="shared" si="88"/>
        <v>0</v>
      </c>
      <c r="N239" s="7">
        <f t="shared" si="89"/>
        <v>0</v>
      </c>
      <c r="O239" s="7">
        <f t="shared" si="90"/>
        <v>0</v>
      </c>
      <c r="P239" s="7">
        <f t="shared" si="91"/>
        <v>0</v>
      </c>
      <c r="Q239" s="6">
        <f t="shared" si="92"/>
        <v>0</v>
      </c>
      <c r="R239" s="7">
        <f t="shared" si="93"/>
        <v>0</v>
      </c>
      <c r="S239" s="2">
        <f t="shared" si="77"/>
        <v>0</v>
      </c>
      <c r="T239" s="80">
        <f t="shared" si="78"/>
        <v>0</v>
      </c>
      <c r="U239" s="79">
        <f t="shared" si="79"/>
        <v>0</v>
      </c>
      <c r="V239" s="80">
        <f t="shared" si="80"/>
        <v>0</v>
      </c>
      <c r="W239" s="80">
        <f t="shared" si="81"/>
        <v>0</v>
      </c>
      <c r="X239">
        <f t="shared" si="94"/>
        <v>0</v>
      </c>
      <c r="Y239" s="35">
        <f t="shared" si="82"/>
        <v>0</v>
      </c>
      <c r="Z239" s="35">
        <f t="shared" si="83"/>
        <v>0</v>
      </c>
      <c r="AA239" s="42">
        <f t="shared" si="95"/>
        <v>0</v>
      </c>
      <c r="AB239" s="42">
        <f t="shared" si="84"/>
        <v>0</v>
      </c>
    </row>
    <row r="240" spans="2:28" x14ac:dyDescent="0.25">
      <c r="B240">
        <v>238</v>
      </c>
      <c r="C240" s="35">
        <f t="shared" si="85"/>
        <v>0</v>
      </c>
      <c r="D240" s="46">
        <f>IF(AB239&gt;0,ROUND(PMT(EvalSheet!$F$92/12,EvalSheet!$F$96*12,-C240),5),0)</f>
        <v>0</v>
      </c>
      <c r="E240" s="6">
        <f t="shared" si="86"/>
        <v>0</v>
      </c>
      <c r="F240" s="2">
        <f t="shared" si="72"/>
        <v>0</v>
      </c>
      <c r="G240" s="80">
        <f t="shared" si="73"/>
        <v>0</v>
      </c>
      <c r="H240" s="79">
        <f t="shared" si="74"/>
        <v>0</v>
      </c>
      <c r="I240" s="80">
        <f t="shared" si="75"/>
        <v>0</v>
      </c>
      <c r="J240" s="80">
        <f t="shared" si="76"/>
        <v>0</v>
      </c>
      <c r="K240" s="6">
        <f t="shared" si="87"/>
        <v>0</v>
      </c>
      <c r="L240" s="7">
        <v>0</v>
      </c>
      <c r="M240" s="7">
        <f t="shared" si="88"/>
        <v>0</v>
      </c>
      <c r="N240" s="7">
        <f t="shared" si="89"/>
        <v>0</v>
      </c>
      <c r="O240" s="7">
        <f t="shared" si="90"/>
        <v>0</v>
      </c>
      <c r="P240" s="7">
        <f t="shared" si="91"/>
        <v>0</v>
      </c>
      <c r="Q240" s="6">
        <f t="shared" si="92"/>
        <v>0</v>
      </c>
      <c r="R240" s="7">
        <f t="shared" si="93"/>
        <v>0</v>
      </c>
      <c r="S240" s="2">
        <f t="shared" si="77"/>
        <v>0</v>
      </c>
      <c r="T240" s="80">
        <f t="shared" si="78"/>
        <v>0</v>
      </c>
      <c r="U240" s="79">
        <f t="shared" si="79"/>
        <v>0</v>
      </c>
      <c r="V240" s="80">
        <f t="shared" si="80"/>
        <v>0</v>
      </c>
      <c r="W240" s="80">
        <f t="shared" si="81"/>
        <v>0</v>
      </c>
      <c r="X240">
        <f t="shared" si="94"/>
        <v>0</v>
      </c>
      <c r="Y240" s="35">
        <f t="shared" si="82"/>
        <v>0</v>
      </c>
      <c r="Z240" s="35">
        <f t="shared" si="83"/>
        <v>0</v>
      </c>
      <c r="AA240" s="42">
        <f t="shared" si="95"/>
        <v>0</v>
      </c>
      <c r="AB240" s="42">
        <f t="shared" si="84"/>
        <v>0</v>
      </c>
    </row>
    <row r="241" spans="2:28" x14ac:dyDescent="0.25">
      <c r="B241">
        <v>239</v>
      </c>
      <c r="C241" s="35">
        <f t="shared" si="85"/>
        <v>0</v>
      </c>
      <c r="D241" s="46">
        <f>IF(AB240&gt;0,ROUND(PMT(EvalSheet!$F$92/12,EvalSheet!$F$96*12,-C241),5),0)</f>
        <v>0</v>
      </c>
      <c r="E241" s="6">
        <f t="shared" si="86"/>
        <v>0</v>
      </c>
      <c r="F241" s="2">
        <f t="shared" si="72"/>
        <v>0</v>
      </c>
      <c r="G241" s="80">
        <f t="shared" si="73"/>
        <v>0</v>
      </c>
      <c r="H241" s="79">
        <f t="shared" si="74"/>
        <v>0</v>
      </c>
      <c r="I241" s="80">
        <f t="shared" si="75"/>
        <v>0</v>
      </c>
      <c r="J241" s="80">
        <f t="shared" si="76"/>
        <v>0</v>
      </c>
      <c r="K241" s="6">
        <f t="shared" si="87"/>
        <v>0</v>
      </c>
      <c r="L241" s="7">
        <v>0</v>
      </c>
      <c r="M241" s="7">
        <f t="shared" si="88"/>
        <v>0</v>
      </c>
      <c r="N241" s="7">
        <f t="shared" si="89"/>
        <v>0</v>
      </c>
      <c r="O241" s="7">
        <f t="shared" si="90"/>
        <v>0</v>
      </c>
      <c r="P241" s="7">
        <f t="shared" si="91"/>
        <v>0</v>
      </c>
      <c r="Q241" s="6">
        <f t="shared" si="92"/>
        <v>0</v>
      </c>
      <c r="R241" s="7">
        <f t="shared" si="93"/>
        <v>0</v>
      </c>
      <c r="S241" s="2">
        <f t="shared" si="77"/>
        <v>0</v>
      </c>
      <c r="T241" s="80">
        <f t="shared" si="78"/>
        <v>0</v>
      </c>
      <c r="U241" s="79">
        <f t="shared" si="79"/>
        <v>0</v>
      </c>
      <c r="V241" s="80">
        <f t="shared" si="80"/>
        <v>0</v>
      </c>
      <c r="W241" s="80">
        <f t="shared" si="81"/>
        <v>0</v>
      </c>
      <c r="X241">
        <f t="shared" si="94"/>
        <v>0</v>
      </c>
      <c r="Y241" s="35">
        <f t="shared" si="82"/>
        <v>0</v>
      </c>
      <c r="Z241" s="35">
        <f t="shared" si="83"/>
        <v>0</v>
      </c>
      <c r="AA241" s="42">
        <f t="shared" si="95"/>
        <v>0</v>
      </c>
      <c r="AB241" s="42">
        <f t="shared" si="84"/>
        <v>0</v>
      </c>
    </row>
    <row r="242" spans="2:28" x14ac:dyDescent="0.25">
      <c r="B242">
        <v>240</v>
      </c>
      <c r="C242" s="35">
        <f t="shared" si="85"/>
        <v>0</v>
      </c>
      <c r="D242" s="46">
        <f>IF(AB241&gt;0,ROUND(PMT(EvalSheet!$F$92/12,EvalSheet!$F$96*12,-C242),5),0)</f>
        <v>0</v>
      </c>
      <c r="E242" s="6">
        <f t="shared" si="86"/>
        <v>0</v>
      </c>
      <c r="F242" s="2">
        <f t="shared" si="72"/>
        <v>0</v>
      </c>
      <c r="G242" s="80">
        <f t="shared" si="73"/>
        <v>0</v>
      </c>
      <c r="H242" s="79">
        <f t="shared" si="74"/>
        <v>0</v>
      </c>
      <c r="I242" s="80">
        <f t="shared" si="75"/>
        <v>0</v>
      </c>
      <c r="J242" s="80">
        <f t="shared" si="76"/>
        <v>0</v>
      </c>
      <c r="K242" s="6">
        <f t="shared" si="87"/>
        <v>0</v>
      </c>
      <c r="L242" s="7">
        <v>0</v>
      </c>
      <c r="M242" s="7">
        <f t="shared" si="88"/>
        <v>0</v>
      </c>
      <c r="N242" s="7">
        <f t="shared" si="89"/>
        <v>0</v>
      </c>
      <c r="O242" s="7">
        <f t="shared" si="90"/>
        <v>0</v>
      </c>
      <c r="P242" s="7">
        <f t="shared" si="91"/>
        <v>0</v>
      </c>
      <c r="Q242" s="6">
        <f t="shared" si="92"/>
        <v>0</v>
      </c>
      <c r="R242" s="7">
        <f t="shared" si="93"/>
        <v>0</v>
      </c>
      <c r="S242" s="2">
        <f t="shared" si="77"/>
        <v>0</v>
      </c>
      <c r="T242" s="80">
        <f t="shared" si="78"/>
        <v>0</v>
      </c>
      <c r="U242" s="79">
        <f t="shared" si="79"/>
        <v>0</v>
      </c>
      <c r="V242" s="80">
        <f t="shared" si="80"/>
        <v>0</v>
      </c>
      <c r="W242" s="80">
        <f t="shared" si="81"/>
        <v>0</v>
      </c>
      <c r="X242">
        <f t="shared" si="94"/>
        <v>0</v>
      </c>
      <c r="Y242" s="35">
        <f t="shared" si="82"/>
        <v>0</v>
      </c>
      <c r="Z242" s="35">
        <f t="shared" si="83"/>
        <v>0</v>
      </c>
      <c r="AA242" s="42">
        <f t="shared" si="95"/>
        <v>0</v>
      </c>
      <c r="AB242" s="42">
        <f t="shared" si="84"/>
        <v>0</v>
      </c>
    </row>
    <row r="243" spans="2:28" x14ac:dyDescent="0.25">
      <c r="B243">
        <v>241</v>
      </c>
      <c r="C243" s="35">
        <f t="shared" si="85"/>
        <v>0</v>
      </c>
      <c r="D243" s="46">
        <f>IF(AB242&gt;0,ROUND(PMT(EvalSheet!$F$92/12,EvalSheet!$F$96*12,-C243),5),0)</f>
        <v>0</v>
      </c>
      <c r="E243" s="6">
        <f t="shared" si="86"/>
        <v>0</v>
      </c>
      <c r="F243" s="2">
        <f t="shared" si="72"/>
        <v>0</v>
      </c>
      <c r="G243" s="80">
        <f t="shared" si="73"/>
        <v>0</v>
      </c>
      <c r="H243" s="79">
        <f t="shared" si="74"/>
        <v>0</v>
      </c>
      <c r="I243" s="80">
        <f t="shared" si="75"/>
        <v>0</v>
      </c>
      <c r="J243" s="80">
        <f t="shared" si="76"/>
        <v>0</v>
      </c>
      <c r="K243" s="6">
        <f t="shared" si="87"/>
        <v>0</v>
      </c>
      <c r="L243" s="7">
        <v>0</v>
      </c>
      <c r="M243" s="7">
        <f t="shared" si="88"/>
        <v>0</v>
      </c>
      <c r="N243" s="7">
        <f t="shared" si="89"/>
        <v>0</v>
      </c>
      <c r="O243" s="7">
        <f t="shared" si="90"/>
        <v>0</v>
      </c>
      <c r="P243" s="7">
        <f t="shared" si="91"/>
        <v>0</v>
      </c>
      <c r="Q243" s="6">
        <f t="shared" si="92"/>
        <v>0</v>
      </c>
      <c r="R243" s="7">
        <f t="shared" si="93"/>
        <v>0</v>
      </c>
      <c r="S243" s="2">
        <f t="shared" si="77"/>
        <v>0</v>
      </c>
      <c r="T243" s="80">
        <f t="shared" si="78"/>
        <v>0</v>
      </c>
      <c r="U243" s="79">
        <f t="shared" si="79"/>
        <v>0</v>
      </c>
      <c r="V243" s="80">
        <f t="shared" si="80"/>
        <v>0</v>
      </c>
      <c r="W243" s="80">
        <f t="shared" si="81"/>
        <v>0</v>
      </c>
      <c r="X243">
        <f t="shared" si="94"/>
        <v>0</v>
      </c>
      <c r="Y243" s="35">
        <f t="shared" si="82"/>
        <v>0</v>
      </c>
      <c r="Z243" s="35">
        <f t="shared" si="83"/>
        <v>0</v>
      </c>
      <c r="AA243" s="42">
        <f t="shared" si="95"/>
        <v>0</v>
      </c>
      <c r="AB243" s="42">
        <f t="shared" si="84"/>
        <v>0</v>
      </c>
    </row>
    <row r="244" spans="2:28" x14ac:dyDescent="0.25">
      <c r="B244">
        <v>242</v>
      </c>
      <c r="C244" s="35">
        <f t="shared" si="85"/>
        <v>0</v>
      </c>
      <c r="D244" s="46">
        <f>IF(AB243&gt;0,ROUND(PMT(EvalSheet!$F$92/12,EvalSheet!$F$96*12,-C244),5),0)</f>
        <v>0</v>
      </c>
      <c r="E244" s="6">
        <f t="shared" si="86"/>
        <v>0</v>
      </c>
      <c r="F244" s="2">
        <f t="shared" si="72"/>
        <v>0</v>
      </c>
      <c r="G244" s="80">
        <f t="shared" si="73"/>
        <v>0</v>
      </c>
      <c r="H244" s="79">
        <f t="shared" si="74"/>
        <v>0</v>
      </c>
      <c r="I244" s="80">
        <f t="shared" si="75"/>
        <v>0</v>
      </c>
      <c r="J244" s="80">
        <f t="shared" si="76"/>
        <v>0</v>
      </c>
      <c r="K244" s="6">
        <f t="shared" si="87"/>
        <v>0</v>
      </c>
      <c r="L244" s="7">
        <v>0</v>
      </c>
      <c r="M244" s="7">
        <f t="shared" si="88"/>
        <v>0</v>
      </c>
      <c r="N244" s="7">
        <f t="shared" si="89"/>
        <v>0</v>
      </c>
      <c r="O244" s="7">
        <f t="shared" si="90"/>
        <v>0</v>
      </c>
      <c r="P244" s="7">
        <f t="shared" si="91"/>
        <v>0</v>
      </c>
      <c r="Q244" s="6">
        <f t="shared" si="92"/>
        <v>0</v>
      </c>
      <c r="R244" s="7">
        <f t="shared" si="93"/>
        <v>0</v>
      </c>
      <c r="S244" s="2">
        <f t="shared" si="77"/>
        <v>0</v>
      </c>
      <c r="T244" s="80">
        <f t="shared" si="78"/>
        <v>0</v>
      </c>
      <c r="U244" s="79">
        <f t="shared" si="79"/>
        <v>0</v>
      </c>
      <c r="V244" s="80">
        <f t="shared" si="80"/>
        <v>0</v>
      </c>
      <c r="W244" s="80">
        <f t="shared" si="81"/>
        <v>0</v>
      </c>
      <c r="X244">
        <f t="shared" si="94"/>
        <v>0</v>
      </c>
      <c r="Y244" s="35">
        <f t="shared" si="82"/>
        <v>0</v>
      </c>
      <c r="Z244" s="35">
        <f t="shared" si="83"/>
        <v>0</v>
      </c>
      <c r="AA244" s="42">
        <f t="shared" si="95"/>
        <v>0</v>
      </c>
      <c r="AB244" s="42">
        <f t="shared" si="84"/>
        <v>0</v>
      </c>
    </row>
    <row r="245" spans="2:28" x14ac:dyDescent="0.25">
      <c r="B245">
        <v>243</v>
      </c>
      <c r="C245" s="35">
        <f t="shared" si="85"/>
        <v>0</v>
      </c>
      <c r="D245" s="46">
        <f>IF(AB244&gt;0,ROUND(PMT(EvalSheet!$F$92/12,EvalSheet!$F$96*12,-C245),5),0)</f>
        <v>0</v>
      </c>
      <c r="E245" s="6">
        <f t="shared" si="86"/>
        <v>0</v>
      </c>
      <c r="F245" s="2">
        <f t="shared" si="72"/>
        <v>0</v>
      </c>
      <c r="G245" s="80">
        <f t="shared" si="73"/>
        <v>0</v>
      </c>
      <c r="H245" s="79">
        <f t="shared" si="74"/>
        <v>0</v>
      </c>
      <c r="I245" s="80">
        <f t="shared" si="75"/>
        <v>0</v>
      </c>
      <c r="J245" s="80">
        <f t="shared" si="76"/>
        <v>0</v>
      </c>
      <c r="K245" s="6">
        <f t="shared" si="87"/>
        <v>0</v>
      </c>
      <c r="L245" s="7">
        <v>0</v>
      </c>
      <c r="M245" s="7">
        <f t="shared" si="88"/>
        <v>0</v>
      </c>
      <c r="N245" s="7">
        <f t="shared" si="89"/>
        <v>0</v>
      </c>
      <c r="O245" s="7">
        <f t="shared" si="90"/>
        <v>0</v>
      </c>
      <c r="P245" s="7">
        <f t="shared" si="91"/>
        <v>0</v>
      </c>
      <c r="Q245" s="6">
        <f t="shared" si="92"/>
        <v>0</v>
      </c>
      <c r="R245" s="7">
        <f t="shared" si="93"/>
        <v>0</v>
      </c>
      <c r="S245" s="2">
        <f t="shared" si="77"/>
        <v>0</v>
      </c>
      <c r="T245" s="80">
        <f t="shared" si="78"/>
        <v>0</v>
      </c>
      <c r="U245" s="79">
        <f t="shared" si="79"/>
        <v>0</v>
      </c>
      <c r="V245" s="80">
        <f t="shared" si="80"/>
        <v>0</v>
      </c>
      <c r="W245" s="80">
        <f t="shared" si="81"/>
        <v>0</v>
      </c>
      <c r="X245">
        <f t="shared" si="94"/>
        <v>0</v>
      </c>
      <c r="Y245" s="35">
        <f t="shared" si="82"/>
        <v>0</v>
      </c>
      <c r="Z245" s="35">
        <f t="shared" si="83"/>
        <v>0</v>
      </c>
      <c r="AA245" s="42">
        <f t="shared" si="95"/>
        <v>0</v>
      </c>
      <c r="AB245" s="42">
        <f t="shared" si="84"/>
        <v>0</v>
      </c>
    </row>
    <row r="246" spans="2:28" x14ac:dyDescent="0.25">
      <c r="B246">
        <v>244</v>
      </c>
      <c r="C246" s="35">
        <f t="shared" si="85"/>
        <v>0</v>
      </c>
      <c r="D246" s="46">
        <f>IF(AB245&gt;0,ROUND(PMT(EvalSheet!$F$92/12,EvalSheet!$F$96*12,-C246),5),0)</f>
        <v>0</v>
      </c>
      <c r="E246" s="6">
        <f t="shared" si="86"/>
        <v>0</v>
      </c>
      <c r="F246" s="2">
        <f t="shared" si="72"/>
        <v>0</v>
      </c>
      <c r="G246" s="80">
        <f t="shared" si="73"/>
        <v>0</v>
      </c>
      <c r="H246" s="79">
        <f t="shared" si="74"/>
        <v>0</v>
      </c>
      <c r="I246" s="80">
        <f t="shared" si="75"/>
        <v>0</v>
      </c>
      <c r="J246" s="80">
        <f t="shared" si="76"/>
        <v>0</v>
      </c>
      <c r="K246" s="6">
        <f t="shared" si="87"/>
        <v>0</v>
      </c>
      <c r="L246" s="7">
        <v>0</v>
      </c>
      <c r="M246" s="7">
        <f t="shared" si="88"/>
        <v>0</v>
      </c>
      <c r="N246" s="7">
        <f t="shared" si="89"/>
        <v>0</v>
      </c>
      <c r="O246" s="7">
        <f t="shared" si="90"/>
        <v>0</v>
      </c>
      <c r="P246" s="7">
        <f t="shared" si="91"/>
        <v>0</v>
      </c>
      <c r="Q246" s="6">
        <f t="shared" si="92"/>
        <v>0</v>
      </c>
      <c r="R246" s="7">
        <f t="shared" si="93"/>
        <v>0</v>
      </c>
      <c r="S246" s="2">
        <f t="shared" si="77"/>
        <v>0</v>
      </c>
      <c r="T246" s="80">
        <f t="shared" si="78"/>
        <v>0</v>
      </c>
      <c r="U246" s="79">
        <f t="shared" si="79"/>
        <v>0</v>
      </c>
      <c r="V246" s="80">
        <f t="shared" si="80"/>
        <v>0</v>
      </c>
      <c r="W246" s="80">
        <f t="shared" si="81"/>
        <v>0</v>
      </c>
      <c r="X246">
        <f t="shared" si="94"/>
        <v>0</v>
      </c>
      <c r="Y246" s="35">
        <f t="shared" si="82"/>
        <v>0</v>
      </c>
      <c r="Z246" s="35">
        <f t="shared" si="83"/>
        <v>0</v>
      </c>
      <c r="AA246" s="42">
        <f t="shared" si="95"/>
        <v>0</v>
      </c>
      <c r="AB246" s="42">
        <f t="shared" si="84"/>
        <v>0</v>
      </c>
    </row>
    <row r="247" spans="2:28" x14ac:dyDescent="0.25">
      <c r="B247">
        <v>245</v>
      </c>
      <c r="C247" s="35">
        <f t="shared" si="85"/>
        <v>0</v>
      </c>
      <c r="D247" s="46">
        <f>IF(AB246&gt;0,ROUND(PMT(EvalSheet!$F$92/12,EvalSheet!$F$96*12,-C247),5),0)</f>
        <v>0</v>
      </c>
      <c r="E247" s="6">
        <f t="shared" si="86"/>
        <v>0</v>
      </c>
      <c r="F247" s="2">
        <f t="shared" si="72"/>
        <v>0</v>
      </c>
      <c r="G247" s="80">
        <f t="shared" si="73"/>
        <v>0</v>
      </c>
      <c r="H247" s="79">
        <f t="shared" si="74"/>
        <v>0</v>
      </c>
      <c r="I247" s="80">
        <f t="shared" si="75"/>
        <v>0</v>
      </c>
      <c r="J247" s="80">
        <f t="shared" si="76"/>
        <v>0</v>
      </c>
      <c r="K247" s="6">
        <f t="shared" si="87"/>
        <v>0</v>
      </c>
      <c r="L247" s="7">
        <v>0</v>
      </c>
      <c r="M247" s="7">
        <f t="shared" si="88"/>
        <v>0</v>
      </c>
      <c r="N247" s="7">
        <f t="shared" si="89"/>
        <v>0</v>
      </c>
      <c r="O247" s="7">
        <f t="shared" si="90"/>
        <v>0</v>
      </c>
      <c r="P247" s="7">
        <f t="shared" si="91"/>
        <v>0</v>
      </c>
      <c r="Q247" s="6">
        <f t="shared" si="92"/>
        <v>0</v>
      </c>
      <c r="R247" s="7">
        <f t="shared" si="93"/>
        <v>0</v>
      </c>
      <c r="S247" s="2">
        <f t="shared" si="77"/>
        <v>0</v>
      </c>
      <c r="T247" s="80">
        <f t="shared" si="78"/>
        <v>0</v>
      </c>
      <c r="U247" s="79">
        <f t="shared" si="79"/>
        <v>0</v>
      </c>
      <c r="V247" s="80">
        <f t="shared" si="80"/>
        <v>0</v>
      </c>
      <c r="W247" s="80">
        <f t="shared" si="81"/>
        <v>0</v>
      </c>
      <c r="X247">
        <f t="shared" si="94"/>
        <v>0</v>
      </c>
      <c r="Y247" s="35">
        <f t="shared" si="82"/>
        <v>0</v>
      </c>
      <c r="Z247" s="35">
        <f t="shared" si="83"/>
        <v>0</v>
      </c>
      <c r="AA247" s="42">
        <f t="shared" si="95"/>
        <v>0</v>
      </c>
      <c r="AB247" s="42">
        <f t="shared" si="84"/>
        <v>0</v>
      </c>
    </row>
    <row r="248" spans="2:28" x14ac:dyDescent="0.25">
      <c r="B248">
        <v>246</v>
      </c>
      <c r="C248" s="35">
        <f t="shared" si="85"/>
        <v>0</v>
      </c>
      <c r="D248" s="46">
        <f>IF(AB247&gt;0,ROUND(PMT(EvalSheet!$F$92/12,EvalSheet!$F$96*12,-C248),5),0)</f>
        <v>0</v>
      </c>
      <c r="E248" s="6">
        <f t="shared" si="86"/>
        <v>0</v>
      </c>
      <c r="F248" s="2">
        <f t="shared" si="72"/>
        <v>0</v>
      </c>
      <c r="G248" s="80">
        <f t="shared" si="73"/>
        <v>0</v>
      </c>
      <c r="H248" s="79">
        <f t="shared" si="74"/>
        <v>0</v>
      </c>
      <c r="I248" s="80">
        <f t="shared" si="75"/>
        <v>0</v>
      </c>
      <c r="J248" s="80">
        <f t="shared" si="76"/>
        <v>0</v>
      </c>
      <c r="K248" s="6">
        <f t="shared" si="87"/>
        <v>0</v>
      </c>
      <c r="L248" s="7">
        <v>0</v>
      </c>
      <c r="M248" s="7">
        <f t="shared" si="88"/>
        <v>0</v>
      </c>
      <c r="N248" s="7">
        <f t="shared" si="89"/>
        <v>0</v>
      </c>
      <c r="O248" s="7">
        <f t="shared" si="90"/>
        <v>0</v>
      </c>
      <c r="P248" s="7">
        <f t="shared" si="91"/>
        <v>0</v>
      </c>
      <c r="Q248" s="6">
        <f t="shared" si="92"/>
        <v>0</v>
      </c>
      <c r="R248" s="7">
        <f t="shared" si="93"/>
        <v>0</v>
      </c>
      <c r="S248" s="2">
        <f t="shared" si="77"/>
        <v>0</v>
      </c>
      <c r="T248" s="80">
        <f t="shared" si="78"/>
        <v>0</v>
      </c>
      <c r="U248" s="79">
        <f t="shared" si="79"/>
        <v>0</v>
      </c>
      <c r="V248" s="80">
        <f t="shared" si="80"/>
        <v>0</v>
      </c>
      <c r="W248" s="80">
        <f t="shared" si="81"/>
        <v>0</v>
      </c>
      <c r="X248">
        <f t="shared" si="94"/>
        <v>0</v>
      </c>
      <c r="Y248" s="35">
        <f t="shared" si="82"/>
        <v>0</v>
      </c>
      <c r="Z248" s="35">
        <f t="shared" si="83"/>
        <v>0</v>
      </c>
      <c r="AA248" s="42">
        <f t="shared" si="95"/>
        <v>0</v>
      </c>
      <c r="AB248" s="42">
        <f t="shared" si="84"/>
        <v>0</v>
      </c>
    </row>
    <row r="249" spans="2:28" x14ac:dyDescent="0.25">
      <c r="B249">
        <v>247</v>
      </c>
      <c r="C249" s="35">
        <f t="shared" si="85"/>
        <v>0</v>
      </c>
      <c r="D249" s="46">
        <f>IF(AB248&gt;0,ROUND(PMT(EvalSheet!$F$92/12,EvalSheet!$F$96*12,-C249),5),0)</f>
        <v>0</v>
      </c>
      <c r="E249" s="6">
        <f t="shared" si="86"/>
        <v>0</v>
      </c>
      <c r="F249" s="2">
        <f t="shared" si="72"/>
        <v>0</v>
      </c>
      <c r="G249" s="80">
        <f t="shared" si="73"/>
        <v>0</v>
      </c>
      <c r="H249" s="79">
        <f t="shared" si="74"/>
        <v>0</v>
      </c>
      <c r="I249" s="80">
        <f t="shared" si="75"/>
        <v>0</v>
      </c>
      <c r="J249" s="80">
        <f t="shared" si="76"/>
        <v>0</v>
      </c>
      <c r="K249" s="6">
        <f t="shared" si="87"/>
        <v>0</v>
      </c>
      <c r="L249" s="7">
        <v>0</v>
      </c>
      <c r="M249" s="7">
        <f t="shared" si="88"/>
        <v>0</v>
      </c>
      <c r="N249" s="7">
        <f t="shared" si="89"/>
        <v>0</v>
      </c>
      <c r="O249" s="7">
        <f t="shared" si="90"/>
        <v>0</v>
      </c>
      <c r="P249" s="7">
        <f t="shared" si="91"/>
        <v>0</v>
      </c>
      <c r="Q249" s="6">
        <f t="shared" si="92"/>
        <v>0</v>
      </c>
      <c r="R249" s="7">
        <f t="shared" si="93"/>
        <v>0</v>
      </c>
      <c r="S249" s="2">
        <f t="shared" si="77"/>
        <v>0</v>
      </c>
      <c r="T249" s="80">
        <f t="shared" si="78"/>
        <v>0</v>
      </c>
      <c r="U249" s="79">
        <f t="shared" si="79"/>
        <v>0</v>
      </c>
      <c r="V249" s="80">
        <f t="shared" si="80"/>
        <v>0</v>
      </c>
      <c r="W249" s="80">
        <f t="shared" si="81"/>
        <v>0</v>
      </c>
      <c r="X249">
        <f t="shared" si="94"/>
        <v>0</v>
      </c>
      <c r="Y249" s="35">
        <f t="shared" si="82"/>
        <v>0</v>
      </c>
      <c r="Z249" s="35">
        <f t="shared" si="83"/>
        <v>0</v>
      </c>
      <c r="AA249" s="42">
        <f t="shared" si="95"/>
        <v>0</v>
      </c>
      <c r="AB249" s="42">
        <f t="shared" si="84"/>
        <v>0</v>
      </c>
    </row>
    <row r="250" spans="2:28" x14ac:dyDescent="0.25">
      <c r="B250">
        <v>248</v>
      </c>
      <c r="C250" s="35">
        <f t="shared" si="85"/>
        <v>0</v>
      </c>
      <c r="D250" s="46">
        <f>IF(AB249&gt;0,ROUND(PMT(EvalSheet!$F$92/12,EvalSheet!$F$96*12,-C250),5),0)</f>
        <v>0</v>
      </c>
      <c r="E250" s="6">
        <f t="shared" si="86"/>
        <v>0</v>
      </c>
      <c r="F250" s="2">
        <f t="shared" si="72"/>
        <v>0</v>
      </c>
      <c r="G250" s="80">
        <f t="shared" si="73"/>
        <v>0</v>
      </c>
      <c r="H250" s="79">
        <f t="shared" si="74"/>
        <v>0</v>
      </c>
      <c r="I250" s="80">
        <f t="shared" si="75"/>
        <v>0</v>
      </c>
      <c r="J250" s="80">
        <f t="shared" si="76"/>
        <v>0</v>
      </c>
      <c r="K250" s="6">
        <f t="shared" si="87"/>
        <v>0</v>
      </c>
      <c r="L250" s="7">
        <v>0</v>
      </c>
      <c r="M250" s="7">
        <f t="shared" si="88"/>
        <v>0</v>
      </c>
      <c r="N250" s="7">
        <f t="shared" si="89"/>
        <v>0</v>
      </c>
      <c r="O250" s="7">
        <f t="shared" si="90"/>
        <v>0</v>
      </c>
      <c r="P250" s="7">
        <f t="shared" si="91"/>
        <v>0</v>
      </c>
      <c r="Q250" s="6">
        <f t="shared" si="92"/>
        <v>0</v>
      </c>
      <c r="R250" s="7">
        <f t="shared" si="93"/>
        <v>0</v>
      </c>
      <c r="S250" s="2">
        <f t="shared" si="77"/>
        <v>0</v>
      </c>
      <c r="T250" s="80">
        <f t="shared" si="78"/>
        <v>0</v>
      </c>
      <c r="U250" s="79">
        <f t="shared" si="79"/>
        <v>0</v>
      </c>
      <c r="V250" s="80">
        <f t="shared" si="80"/>
        <v>0</v>
      </c>
      <c r="W250" s="80">
        <f t="shared" si="81"/>
        <v>0</v>
      </c>
      <c r="X250">
        <f t="shared" si="94"/>
        <v>0</v>
      </c>
      <c r="Y250" s="35">
        <f t="shared" si="82"/>
        <v>0</v>
      </c>
      <c r="Z250" s="35">
        <f t="shared" si="83"/>
        <v>0</v>
      </c>
      <c r="AA250" s="42">
        <f t="shared" si="95"/>
        <v>0</v>
      </c>
      <c r="AB250" s="42">
        <f t="shared" si="84"/>
        <v>0</v>
      </c>
    </row>
    <row r="251" spans="2:28" x14ac:dyDescent="0.25">
      <c r="B251">
        <v>249</v>
      </c>
      <c r="C251" s="35">
        <f t="shared" si="85"/>
        <v>0</v>
      </c>
      <c r="D251" s="46">
        <f>IF(AB250&gt;0,ROUND(PMT(EvalSheet!$F$92/12,EvalSheet!$F$96*12,-C251),5),0)</f>
        <v>0</v>
      </c>
      <c r="E251" s="6">
        <f t="shared" si="86"/>
        <v>0</v>
      </c>
      <c r="F251" s="2">
        <f t="shared" si="72"/>
        <v>0</v>
      </c>
      <c r="G251" s="80">
        <f t="shared" si="73"/>
        <v>0</v>
      </c>
      <c r="H251" s="79">
        <f t="shared" si="74"/>
        <v>0</v>
      </c>
      <c r="I251" s="80">
        <f t="shared" si="75"/>
        <v>0</v>
      </c>
      <c r="J251" s="80">
        <f t="shared" si="76"/>
        <v>0</v>
      </c>
      <c r="K251" s="6">
        <f t="shared" si="87"/>
        <v>0</v>
      </c>
      <c r="L251" s="7">
        <v>0</v>
      </c>
      <c r="M251" s="7">
        <f t="shared" si="88"/>
        <v>0</v>
      </c>
      <c r="N251" s="7">
        <f t="shared" si="89"/>
        <v>0</v>
      </c>
      <c r="O251" s="7">
        <f t="shared" si="90"/>
        <v>0</v>
      </c>
      <c r="P251" s="7">
        <f t="shared" si="91"/>
        <v>0</v>
      </c>
      <c r="Q251" s="6">
        <f t="shared" si="92"/>
        <v>0</v>
      </c>
      <c r="R251" s="7">
        <f t="shared" si="93"/>
        <v>0</v>
      </c>
      <c r="S251" s="2">
        <f t="shared" si="77"/>
        <v>0</v>
      </c>
      <c r="T251" s="80">
        <f t="shared" si="78"/>
        <v>0</v>
      </c>
      <c r="U251" s="79">
        <f t="shared" si="79"/>
        <v>0</v>
      </c>
      <c r="V251" s="80">
        <f t="shared" si="80"/>
        <v>0</v>
      </c>
      <c r="W251" s="80">
        <f t="shared" si="81"/>
        <v>0</v>
      </c>
      <c r="X251">
        <f t="shared" si="94"/>
        <v>0</v>
      </c>
      <c r="Y251" s="35">
        <f t="shared" si="82"/>
        <v>0</v>
      </c>
      <c r="Z251" s="35">
        <f t="shared" si="83"/>
        <v>0</v>
      </c>
      <c r="AA251" s="42">
        <f t="shared" si="95"/>
        <v>0</v>
      </c>
      <c r="AB251" s="42">
        <f t="shared" si="84"/>
        <v>0</v>
      </c>
    </row>
    <row r="252" spans="2:28" x14ac:dyDescent="0.25">
      <c r="B252">
        <v>250</v>
      </c>
      <c r="C252" s="35">
        <f t="shared" si="85"/>
        <v>0</v>
      </c>
      <c r="D252" s="46">
        <f>IF(AB251&gt;0,ROUND(PMT(EvalSheet!$F$92/12,EvalSheet!$F$96*12,-C252),5),0)</f>
        <v>0</v>
      </c>
      <c r="E252" s="6">
        <f t="shared" si="86"/>
        <v>0</v>
      </c>
      <c r="F252" s="2">
        <f t="shared" si="72"/>
        <v>0</v>
      </c>
      <c r="G252" s="80">
        <f t="shared" si="73"/>
        <v>0</v>
      </c>
      <c r="H252" s="79">
        <f t="shared" si="74"/>
        <v>0</v>
      </c>
      <c r="I252" s="80">
        <f t="shared" si="75"/>
        <v>0</v>
      </c>
      <c r="J252" s="80">
        <f t="shared" si="76"/>
        <v>0</v>
      </c>
      <c r="K252" s="6">
        <f t="shared" si="87"/>
        <v>0</v>
      </c>
      <c r="L252" s="7">
        <v>0</v>
      </c>
      <c r="M252" s="7">
        <f t="shared" si="88"/>
        <v>0</v>
      </c>
      <c r="N252" s="7">
        <f t="shared" si="89"/>
        <v>0</v>
      </c>
      <c r="O252" s="7">
        <f t="shared" si="90"/>
        <v>0</v>
      </c>
      <c r="P252" s="7">
        <f t="shared" si="91"/>
        <v>0</v>
      </c>
      <c r="Q252" s="6">
        <f t="shared" si="92"/>
        <v>0</v>
      </c>
      <c r="R252" s="7">
        <f t="shared" si="93"/>
        <v>0</v>
      </c>
      <c r="S252" s="2">
        <f t="shared" si="77"/>
        <v>0</v>
      </c>
      <c r="T252" s="80">
        <f t="shared" si="78"/>
        <v>0</v>
      </c>
      <c r="U252" s="79">
        <f t="shared" si="79"/>
        <v>0</v>
      </c>
      <c r="V252" s="80">
        <f t="shared" si="80"/>
        <v>0</v>
      </c>
      <c r="W252" s="80">
        <f t="shared" si="81"/>
        <v>0</v>
      </c>
      <c r="X252">
        <f t="shared" si="94"/>
        <v>0</v>
      </c>
      <c r="Y252" s="35">
        <f t="shared" si="82"/>
        <v>0</v>
      </c>
      <c r="Z252" s="35">
        <f t="shared" si="83"/>
        <v>0</v>
      </c>
      <c r="AA252" s="42">
        <f t="shared" si="95"/>
        <v>0</v>
      </c>
      <c r="AB252" s="42">
        <f t="shared" si="84"/>
        <v>0</v>
      </c>
    </row>
    <row r="253" spans="2:28" x14ac:dyDescent="0.25">
      <c r="B253">
        <v>251</v>
      </c>
      <c r="C253" s="35">
        <f t="shared" si="85"/>
        <v>0</v>
      </c>
      <c r="D253" s="46">
        <f>IF(AB252&gt;0,ROUND(PMT(EvalSheet!$F$92/12,EvalSheet!$F$96*12,-C253),5),0)</f>
        <v>0</v>
      </c>
      <c r="E253" s="6">
        <f t="shared" si="86"/>
        <v>0</v>
      </c>
      <c r="F253" s="2">
        <f t="shared" si="72"/>
        <v>0</v>
      </c>
      <c r="G253" s="80">
        <f t="shared" si="73"/>
        <v>0</v>
      </c>
      <c r="H253" s="79">
        <f t="shared" si="74"/>
        <v>0</v>
      </c>
      <c r="I253" s="80">
        <f t="shared" si="75"/>
        <v>0</v>
      </c>
      <c r="J253" s="80">
        <f t="shared" si="76"/>
        <v>0</v>
      </c>
      <c r="K253" s="6">
        <f t="shared" si="87"/>
        <v>0</v>
      </c>
      <c r="L253" s="7">
        <v>0</v>
      </c>
      <c r="M253" s="7">
        <f t="shared" si="88"/>
        <v>0</v>
      </c>
      <c r="N253" s="7">
        <f t="shared" si="89"/>
        <v>0</v>
      </c>
      <c r="O253" s="7">
        <f t="shared" si="90"/>
        <v>0</v>
      </c>
      <c r="P253" s="7">
        <f t="shared" si="91"/>
        <v>0</v>
      </c>
      <c r="Q253" s="6">
        <f t="shared" si="92"/>
        <v>0</v>
      </c>
      <c r="R253" s="7">
        <f t="shared" si="93"/>
        <v>0</v>
      </c>
      <c r="S253" s="2">
        <f t="shared" si="77"/>
        <v>0</v>
      </c>
      <c r="T253" s="80">
        <f t="shared" si="78"/>
        <v>0</v>
      </c>
      <c r="U253" s="79">
        <f t="shared" si="79"/>
        <v>0</v>
      </c>
      <c r="V253" s="80">
        <f t="shared" si="80"/>
        <v>0</v>
      </c>
      <c r="W253" s="80">
        <f t="shared" si="81"/>
        <v>0</v>
      </c>
      <c r="X253">
        <f t="shared" si="94"/>
        <v>0</v>
      </c>
      <c r="Y253" s="35">
        <f t="shared" si="82"/>
        <v>0</v>
      </c>
      <c r="Z253" s="35">
        <f t="shared" si="83"/>
        <v>0</v>
      </c>
      <c r="AA253" s="42">
        <f t="shared" si="95"/>
        <v>0</v>
      </c>
      <c r="AB253" s="42">
        <f t="shared" si="84"/>
        <v>0</v>
      </c>
    </row>
    <row r="254" spans="2:28" x14ac:dyDescent="0.25">
      <c r="B254">
        <v>252</v>
      </c>
      <c r="C254" s="35">
        <f t="shared" si="85"/>
        <v>0</v>
      </c>
      <c r="D254" s="46">
        <f>IF(AB253&gt;0,ROUND(PMT(EvalSheet!$F$92/12,EvalSheet!$F$96*12,-C254),5),0)</f>
        <v>0</v>
      </c>
      <c r="E254" s="6">
        <f t="shared" si="86"/>
        <v>0</v>
      </c>
      <c r="F254" s="2">
        <f t="shared" si="72"/>
        <v>0</v>
      </c>
      <c r="G254" s="80">
        <f t="shared" si="73"/>
        <v>0</v>
      </c>
      <c r="H254" s="79">
        <f t="shared" si="74"/>
        <v>0</v>
      </c>
      <c r="I254" s="80">
        <f t="shared" si="75"/>
        <v>0</v>
      </c>
      <c r="J254" s="80">
        <f t="shared" si="76"/>
        <v>0</v>
      </c>
      <c r="K254" s="6">
        <f t="shared" si="87"/>
        <v>0</v>
      </c>
      <c r="L254" s="7">
        <v>0</v>
      </c>
      <c r="M254" s="7">
        <f t="shared" si="88"/>
        <v>0</v>
      </c>
      <c r="N254" s="7">
        <f t="shared" si="89"/>
        <v>0</v>
      </c>
      <c r="O254" s="7">
        <f t="shared" si="90"/>
        <v>0</v>
      </c>
      <c r="P254" s="7">
        <f t="shared" si="91"/>
        <v>0</v>
      </c>
      <c r="Q254" s="6">
        <f t="shared" si="92"/>
        <v>0</v>
      </c>
      <c r="R254" s="7">
        <f t="shared" si="93"/>
        <v>0</v>
      </c>
      <c r="S254" s="2">
        <f t="shared" si="77"/>
        <v>0</v>
      </c>
      <c r="T254" s="80">
        <f t="shared" si="78"/>
        <v>0</v>
      </c>
      <c r="U254" s="79">
        <f t="shared" si="79"/>
        <v>0</v>
      </c>
      <c r="V254" s="80">
        <f t="shared" si="80"/>
        <v>0</v>
      </c>
      <c r="W254" s="80">
        <f t="shared" si="81"/>
        <v>0</v>
      </c>
      <c r="X254">
        <f t="shared" si="94"/>
        <v>0</v>
      </c>
      <c r="Y254" s="35">
        <f t="shared" si="82"/>
        <v>0</v>
      </c>
      <c r="Z254" s="35">
        <f t="shared" si="83"/>
        <v>0</v>
      </c>
      <c r="AA254" s="42">
        <f t="shared" si="95"/>
        <v>0</v>
      </c>
      <c r="AB254" s="42">
        <f t="shared" si="84"/>
        <v>0</v>
      </c>
    </row>
    <row r="255" spans="2:28" x14ac:dyDescent="0.25">
      <c r="B255">
        <v>253</v>
      </c>
      <c r="C255" s="35">
        <f t="shared" si="85"/>
        <v>0</v>
      </c>
      <c r="D255" s="46">
        <f>IF(AB254&gt;0,ROUND(PMT(EvalSheet!$F$92/12,EvalSheet!$F$96*12,-C255),5),0)</f>
        <v>0</v>
      </c>
      <c r="E255" s="6">
        <f t="shared" si="86"/>
        <v>0</v>
      </c>
      <c r="F255" s="2">
        <f t="shared" si="72"/>
        <v>0</v>
      </c>
      <c r="G255" s="80">
        <f t="shared" si="73"/>
        <v>0</v>
      </c>
      <c r="H255" s="79">
        <f t="shared" si="74"/>
        <v>0</v>
      </c>
      <c r="I255" s="80">
        <f t="shared" si="75"/>
        <v>0</v>
      </c>
      <c r="J255" s="80">
        <f t="shared" si="76"/>
        <v>0</v>
      </c>
      <c r="K255" s="6">
        <f t="shared" si="87"/>
        <v>0</v>
      </c>
      <c r="L255" s="7">
        <v>0</v>
      </c>
      <c r="M255" s="7">
        <f t="shared" si="88"/>
        <v>0</v>
      </c>
      <c r="N255" s="7">
        <f t="shared" si="89"/>
        <v>0</v>
      </c>
      <c r="O255" s="7">
        <f t="shared" si="90"/>
        <v>0</v>
      </c>
      <c r="P255" s="7">
        <f t="shared" si="91"/>
        <v>0</v>
      </c>
      <c r="Q255" s="6">
        <f t="shared" si="92"/>
        <v>0</v>
      </c>
      <c r="R255" s="7">
        <f t="shared" si="93"/>
        <v>0</v>
      </c>
      <c r="S255" s="2">
        <f t="shared" si="77"/>
        <v>0</v>
      </c>
      <c r="T255" s="80">
        <f t="shared" si="78"/>
        <v>0</v>
      </c>
      <c r="U255" s="79">
        <f t="shared" si="79"/>
        <v>0</v>
      </c>
      <c r="V255" s="80">
        <f t="shared" si="80"/>
        <v>0</v>
      </c>
      <c r="W255" s="80">
        <f t="shared" si="81"/>
        <v>0</v>
      </c>
      <c r="X255">
        <f t="shared" si="94"/>
        <v>0</v>
      </c>
      <c r="Y255" s="35">
        <f t="shared" si="82"/>
        <v>0</v>
      </c>
      <c r="Z255" s="35">
        <f t="shared" si="83"/>
        <v>0</v>
      </c>
      <c r="AA255" s="42">
        <f t="shared" si="95"/>
        <v>0</v>
      </c>
      <c r="AB255" s="42">
        <f t="shared" si="84"/>
        <v>0</v>
      </c>
    </row>
    <row r="256" spans="2:28" x14ac:dyDescent="0.25">
      <c r="B256">
        <v>254</v>
      </c>
      <c r="C256" s="35">
        <f t="shared" si="85"/>
        <v>0</v>
      </c>
      <c r="D256" s="46">
        <f>IF(AB255&gt;0,ROUND(PMT(EvalSheet!$F$92/12,EvalSheet!$F$96*12,-C256),5),0)</f>
        <v>0</v>
      </c>
      <c r="E256" s="6">
        <f t="shared" si="86"/>
        <v>0</v>
      </c>
      <c r="F256" s="2">
        <f t="shared" si="72"/>
        <v>0</v>
      </c>
      <c r="G256" s="80">
        <f t="shared" si="73"/>
        <v>0</v>
      </c>
      <c r="H256" s="79">
        <f t="shared" si="74"/>
        <v>0</v>
      </c>
      <c r="I256" s="80">
        <f t="shared" si="75"/>
        <v>0</v>
      </c>
      <c r="J256" s="80">
        <f t="shared" si="76"/>
        <v>0</v>
      </c>
      <c r="K256" s="6">
        <f t="shared" si="87"/>
        <v>0</v>
      </c>
      <c r="L256" s="7">
        <v>0</v>
      </c>
      <c r="M256" s="7">
        <f t="shared" si="88"/>
        <v>0</v>
      </c>
      <c r="N256" s="7">
        <f t="shared" si="89"/>
        <v>0</v>
      </c>
      <c r="O256" s="7">
        <f t="shared" si="90"/>
        <v>0</v>
      </c>
      <c r="P256" s="7">
        <f t="shared" si="91"/>
        <v>0</v>
      </c>
      <c r="Q256" s="6">
        <f t="shared" si="92"/>
        <v>0</v>
      </c>
      <c r="R256" s="7">
        <f t="shared" si="93"/>
        <v>0</v>
      </c>
      <c r="S256" s="2">
        <f t="shared" si="77"/>
        <v>0</v>
      </c>
      <c r="T256" s="80">
        <f t="shared" si="78"/>
        <v>0</v>
      </c>
      <c r="U256" s="79">
        <f t="shared" si="79"/>
        <v>0</v>
      </c>
      <c r="V256" s="80">
        <f t="shared" si="80"/>
        <v>0</v>
      </c>
      <c r="W256" s="80">
        <f t="shared" si="81"/>
        <v>0</v>
      </c>
      <c r="X256">
        <f t="shared" si="94"/>
        <v>0</v>
      </c>
      <c r="Y256" s="35">
        <f t="shared" si="82"/>
        <v>0</v>
      </c>
      <c r="Z256" s="35">
        <f t="shared" si="83"/>
        <v>0</v>
      </c>
      <c r="AA256" s="42">
        <f t="shared" si="95"/>
        <v>0</v>
      </c>
      <c r="AB256" s="42">
        <f t="shared" si="84"/>
        <v>0</v>
      </c>
    </row>
    <row r="257" spans="2:28" x14ac:dyDescent="0.25">
      <c r="B257">
        <v>255</v>
      </c>
      <c r="C257" s="35">
        <f t="shared" si="85"/>
        <v>0</v>
      </c>
      <c r="D257" s="46">
        <f>IF(AB256&gt;0,ROUND(PMT(EvalSheet!$F$92/12,EvalSheet!$F$96*12,-C257),5),0)</f>
        <v>0</v>
      </c>
      <c r="E257" s="6">
        <f t="shared" si="86"/>
        <v>0</v>
      </c>
      <c r="F257" s="2">
        <f t="shared" si="72"/>
        <v>0</v>
      </c>
      <c r="G257" s="80">
        <f t="shared" si="73"/>
        <v>0</v>
      </c>
      <c r="H257" s="79">
        <f t="shared" si="74"/>
        <v>0</v>
      </c>
      <c r="I257" s="80">
        <f t="shared" si="75"/>
        <v>0</v>
      </c>
      <c r="J257" s="80">
        <f t="shared" si="76"/>
        <v>0</v>
      </c>
      <c r="K257" s="6">
        <f t="shared" si="87"/>
        <v>0</v>
      </c>
      <c r="L257" s="7">
        <v>0</v>
      </c>
      <c r="M257" s="7">
        <f t="shared" si="88"/>
        <v>0</v>
      </c>
      <c r="N257" s="7">
        <f t="shared" si="89"/>
        <v>0</v>
      </c>
      <c r="O257" s="7">
        <f t="shared" si="90"/>
        <v>0</v>
      </c>
      <c r="P257" s="7">
        <f t="shared" si="91"/>
        <v>0</v>
      </c>
      <c r="Q257" s="6">
        <f t="shared" si="92"/>
        <v>0</v>
      </c>
      <c r="R257" s="7">
        <f t="shared" si="93"/>
        <v>0</v>
      </c>
      <c r="S257" s="2">
        <f t="shared" si="77"/>
        <v>0</v>
      </c>
      <c r="T257" s="80">
        <f t="shared" si="78"/>
        <v>0</v>
      </c>
      <c r="U257" s="79">
        <f t="shared" si="79"/>
        <v>0</v>
      </c>
      <c r="V257" s="80">
        <f t="shared" si="80"/>
        <v>0</v>
      </c>
      <c r="W257" s="80">
        <f t="shared" si="81"/>
        <v>0</v>
      </c>
      <c r="X257">
        <f t="shared" si="94"/>
        <v>0</v>
      </c>
      <c r="Y257" s="35">
        <f t="shared" si="82"/>
        <v>0</v>
      </c>
      <c r="Z257" s="35">
        <f t="shared" si="83"/>
        <v>0</v>
      </c>
      <c r="AA257" s="42">
        <f t="shared" si="95"/>
        <v>0</v>
      </c>
      <c r="AB257" s="42">
        <f t="shared" si="84"/>
        <v>0</v>
      </c>
    </row>
    <row r="258" spans="2:28" x14ac:dyDescent="0.25">
      <c r="B258">
        <v>256</v>
      </c>
      <c r="C258" s="35">
        <f t="shared" si="85"/>
        <v>0</v>
      </c>
      <c r="D258" s="46">
        <f>IF(AB257&gt;0,ROUND(PMT(EvalSheet!$F$92/12,EvalSheet!$F$96*12,-C258),5),0)</f>
        <v>0</v>
      </c>
      <c r="E258" s="6">
        <f t="shared" si="86"/>
        <v>0</v>
      </c>
      <c r="F258" s="2">
        <f t="shared" si="72"/>
        <v>0</v>
      </c>
      <c r="G258" s="80">
        <f t="shared" si="73"/>
        <v>0</v>
      </c>
      <c r="H258" s="79">
        <f t="shared" si="74"/>
        <v>0</v>
      </c>
      <c r="I258" s="80">
        <f t="shared" si="75"/>
        <v>0</v>
      </c>
      <c r="J258" s="80">
        <f t="shared" si="76"/>
        <v>0</v>
      </c>
      <c r="K258" s="6">
        <f t="shared" si="87"/>
        <v>0</v>
      </c>
      <c r="L258" s="7">
        <v>0</v>
      </c>
      <c r="M258" s="7">
        <f t="shared" si="88"/>
        <v>0</v>
      </c>
      <c r="N258" s="7">
        <f t="shared" si="89"/>
        <v>0</v>
      </c>
      <c r="O258" s="7">
        <f t="shared" si="90"/>
        <v>0</v>
      </c>
      <c r="P258" s="7">
        <f t="shared" si="91"/>
        <v>0</v>
      </c>
      <c r="Q258" s="6">
        <f t="shared" si="92"/>
        <v>0</v>
      </c>
      <c r="R258" s="7">
        <f t="shared" si="93"/>
        <v>0</v>
      </c>
      <c r="S258" s="2">
        <f t="shared" si="77"/>
        <v>0</v>
      </c>
      <c r="T258" s="80">
        <f t="shared" si="78"/>
        <v>0</v>
      </c>
      <c r="U258" s="79">
        <f t="shared" si="79"/>
        <v>0</v>
      </c>
      <c r="V258" s="80">
        <f t="shared" si="80"/>
        <v>0</v>
      </c>
      <c r="W258" s="80">
        <f t="shared" si="81"/>
        <v>0</v>
      </c>
      <c r="X258">
        <f t="shared" si="94"/>
        <v>0</v>
      </c>
      <c r="Y258" s="35">
        <f t="shared" si="82"/>
        <v>0</v>
      </c>
      <c r="Z258" s="35">
        <f t="shared" si="83"/>
        <v>0</v>
      </c>
      <c r="AA258" s="42">
        <f t="shared" si="95"/>
        <v>0</v>
      </c>
      <c r="AB258" s="42">
        <f t="shared" si="84"/>
        <v>0</v>
      </c>
    </row>
    <row r="259" spans="2:28" x14ac:dyDescent="0.25">
      <c r="B259">
        <v>257</v>
      </c>
      <c r="C259" s="35">
        <f t="shared" si="85"/>
        <v>0</v>
      </c>
      <c r="D259" s="46">
        <f>IF(AB258&gt;0,ROUND(PMT(EvalSheet!$F$92/12,EvalSheet!$F$96*12,-C259),5),0)</f>
        <v>0</v>
      </c>
      <c r="E259" s="6">
        <f t="shared" si="86"/>
        <v>0</v>
      </c>
      <c r="F259" s="2">
        <f t="shared" ref="F259:F322" si="96">INT(E259)</f>
        <v>0</v>
      </c>
      <c r="G259" s="80">
        <f t="shared" ref="G259:G322" si="97">INT((E259-F259)*10)/10</f>
        <v>0</v>
      </c>
      <c r="H259" s="79">
        <f t="shared" ref="H259:H322" si="98">E259-F259-G259</f>
        <v>0</v>
      </c>
      <c r="I259" s="80">
        <f t="shared" ref="I259:I322" si="99">IF(OR(H259=0.05,H259=0),H259,IF(AND(H259&gt;0.051,H259&lt;0.1),0.1,IF(AND(H259&gt;0.001,H259&lt;0.05),0.05,H259)))</f>
        <v>0</v>
      </c>
      <c r="J259" s="80">
        <f t="shared" ref="J259:J322" si="100">F259+G259+I259</f>
        <v>0</v>
      </c>
      <c r="K259" s="6">
        <f t="shared" si="87"/>
        <v>0</v>
      </c>
      <c r="L259" s="7">
        <v>0</v>
      </c>
      <c r="M259" s="7">
        <f t="shared" si="88"/>
        <v>0</v>
      </c>
      <c r="N259" s="7">
        <f t="shared" si="89"/>
        <v>0</v>
      </c>
      <c r="O259" s="7">
        <f t="shared" si="90"/>
        <v>0</v>
      </c>
      <c r="P259" s="7">
        <f t="shared" si="91"/>
        <v>0</v>
      </c>
      <c r="Q259" s="6">
        <f t="shared" si="92"/>
        <v>0</v>
      </c>
      <c r="R259" s="7">
        <f t="shared" si="93"/>
        <v>0</v>
      </c>
      <c r="S259" s="2">
        <f t="shared" ref="S259:S322" si="101">INT(R259)</f>
        <v>0</v>
      </c>
      <c r="T259" s="80">
        <f t="shared" ref="T259:T322" si="102">INT((R259-S259)*10)/10</f>
        <v>0</v>
      </c>
      <c r="U259" s="79">
        <f t="shared" ref="U259:U322" si="103">R259-S259-T259</f>
        <v>0</v>
      </c>
      <c r="V259" s="80">
        <f t="shared" ref="V259:V322" si="104">IF(OR(U259=0.05,U259=0),U259,IF(AND(U259&gt;0.051,U259&lt;0.1),0.1,IF(AND(U259&gt;0.001,U259&lt;0.05),0.05,U259)))</f>
        <v>0</v>
      </c>
      <c r="W259" s="80">
        <f t="shared" ref="W259:W322" si="105">S259+T259+V259</f>
        <v>0</v>
      </c>
      <c r="X259">
        <f t="shared" si="94"/>
        <v>0</v>
      </c>
      <c r="Y259" s="35">
        <f t="shared" si="82"/>
        <v>0</v>
      </c>
      <c r="Z259" s="35">
        <f t="shared" si="83"/>
        <v>0</v>
      </c>
      <c r="AA259" s="42">
        <f t="shared" si="95"/>
        <v>0</v>
      </c>
      <c r="AB259" s="42">
        <f t="shared" si="84"/>
        <v>0</v>
      </c>
    </row>
    <row r="260" spans="2:28" x14ac:dyDescent="0.25">
      <c r="B260">
        <v>258</v>
      </c>
      <c r="C260" s="35">
        <f t="shared" si="85"/>
        <v>0</v>
      </c>
      <c r="D260" s="46">
        <f>IF(AB259&gt;0,ROUND(PMT(EvalSheet!$F$92/12,EvalSheet!$F$96*12,-C260),5),0)</f>
        <v>0</v>
      </c>
      <c r="E260" s="6">
        <f t="shared" si="86"/>
        <v>0</v>
      </c>
      <c r="F260" s="2">
        <f t="shared" si="96"/>
        <v>0</v>
      </c>
      <c r="G260" s="80">
        <f t="shared" si="97"/>
        <v>0</v>
      </c>
      <c r="H260" s="79">
        <f t="shared" si="98"/>
        <v>0</v>
      </c>
      <c r="I260" s="80">
        <f t="shared" si="99"/>
        <v>0</v>
      </c>
      <c r="J260" s="80">
        <f t="shared" si="100"/>
        <v>0</v>
      </c>
      <c r="K260" s="6">
        <f t="shared" si="87"/>
        <v>0</v>
      </c>
      <c r="L260" s="7">
        <v>0</v>
      </c>
      <c r="M260" s="7">
        <f t="shared" si="88"/>
        <v>0</v>
      </c>
      <c r="N260" s="7">
        <f t="shared" si="89"/>
        <v>0</v>
      </c>
      <c r="O260" s="7">
        <f t="shared" si="90"/>
        <v>0</v>
      </c>
      <c r="P260" s="7">
        <f t="shared" si="91"/>
        <v>0</v>
      </c>
      <c r="Q260" s="6">
        <f t="shared" si="92"/>
        <v>0</v>
      </c>
      <c r="R260" s="7">
        <f t="shared" si="93"/>
        <v>0</v>
      </c>
      <c r="S260" s="2">
        <f t="shared" si="101"/>
        <v>0</v>
      </c>
      <c r="T260" s="80">
        <f t="shared" si="102"/>
        <v>0</v>
      </c>
      <c r="U260" s="79">
        <f t="shared" si="103"/>
        <v>0</v>
      </c>
      <c r="V260" s="80">
        <f t="shared" si="104"/>
        <v>0</v>
      </c>
      <c r="W260" s="80">
        <f t="shared" si="105"/>
        <v>0</v>
      </c>
      <c r="X260">
        <f t="shared" si="94"/>
        <v>0</v>
      </c>
      <c r="Y260" s="35">
        <f t="shared" ref="Y260:Y323" si="106">ROUND(D260+J260+W260+X260,2)</f>
        <v>0</v>
      </c>
      <c r="Z260" s="35">
        <f t="shared" ref="Z260:Z323" si="107">IF(AND(Y260&gt;0,Y261=0),Y260,0)</f>
        <v>0</v>
      </c>
      <c r="AA260" s="42">
        <f t="shared" si="95"/>
        <v>0</v>
      </c>
      <c r="AB260" s="42">
        <f t="shared" ref="AB260:AB323" si="108">IF(ROUND(Y260-AA260,2)&gt;0,ROUND(Y260-AA260,2),0)</f>
        <v>0</v>
      </c>
    </row>
    <row r="261" spans="2:28" x14ac:dyDescent="0.25">
      <c r="B261">
        <v>259</v>
      </c>
      <c r="C261" s="35">
        <f t="shared" ref="C261:C324" si="109">IF(AB260&gt;0,C260-1000,C260)</f>
        <v>0</v>
      </c>
      <c r="D261" s="46">
        <f>IF(AB260&gt;0,ROUND(PMT(EvalSheet!$F$92/12,EvalSheet!$F$96*12,-C261),5),0)</f>
        <v>0</v>
      </c>
      <c r="E261" s="6">
        <f t="shared" ref="E261:E324" si="110">IF(AB260&gt;0,ROUND(C261*$E$1/1000,2),0)</f>
        <v>0</v>
      </c>
      <c r="F261" s="2">
        <f t="shared" si="96"/>
        <v>0</v>
      </c>
      <c r="G261" s="80">
        <f t="shared" si="97"/>
        <v>0</v>
      </c>
      <c r="H261" s="79">
        <f t="shared" si="98"/>
        <v>0</v>
      </c>
      <c r="I261" s="80">
        <f t="shared" si="99"/>
        <v>0</v>
      </c>
      <c r="J261" s="80">
        <f t="shared" si="100"/>
        <v>0</v>
      </c>
      <c r="K261" s="6">
        <f t="shared" ref="K261:K324" si="111">IF(AB260&gt;0,ROUND($D$1*$K$1,2),0)</f>
        <v>0</v>
      </c>
      <c r="L261" s="7">
        <v>0</v>
      </c>
      <c r="M261" s="7">
        <f t="shared" ref="M261:M324" si="112">IF(AB260&gt;0,ROUND($D$1*$M$1,0),0)</f>
        <v>0</v>
      </c>
      <c r="N261" s="7">
        <f t="shared" ref="N261:N324" si="113">IF(AB260&gt;0,ROUND($D$1*$N$1,2),0)</f>
        <v>0</v>
      </c>
      <c r="O261" s="7">
        <f t="shared" ref="O261:O324" si="114">IF(AB260&gt;0,ROUND($D$1*$O$1,2),0)</f>
        <v>0</v>
      </c>
      <c r="P261" s="7">
        <f t="shared" ref="P261:P324" si="115">IF(AB260&gt;0,ROUND($D$1*$P$1,2),0)</f>
        <v>0</v>
      </c>
      <c r="Q261" s="6">
        <f t="shared" ref="Q261:Q324" si="116">IF(AB260&gt;0,K261+SUM(M261:P261),0)</f>
        <v>0</v>
      </c>
      <c r="R261" s="7">
        <f t="shared" ref="R261:R324" si="117">IF(AB260&gt;0,ROUND(Q261/12,2),0)</f>
        <v>0</v>
      </c>
      <c r="S261" s="2">
        <f t="shared" si="101"/>
        <v>0</v>
      </c>
      <c r="T261" s="80">
        <f t="shared" si="102"/>
        <v>0</v>
      </c>
      <c r="U261" s="79">
        <f t="shared" si="103"/>
        <v>0</v>
      </c>
      <c r="V261" s="80">
        <f t="shared" si="104"/>
        <v>0</v>
      </c>
      <c r="W261" s="80">
        <f t="shared" si="105"/>
        <v>0</v>
      </c>
      <c r="X261">
        <f t="shared" ref="X261:X324" si="118">IF(AB260&gt;0,X260,0)</f>
        <v>0</v>
      </c>
      <c r="Y261" s="35">
        <f t="shared" si="106"/>
        <v>0</v>
      </c>
      <c r="Z261" s="35">
        <f t="shared" si="107"/>
        <v>0</v>
      </c>
      <c r="AA261" s="42">
        <f t="shared" ref="AA261:AA324" si="119">IF(AB260&gt;0,AA260,0)</f>
        <v>0</v>
      </c>
      <c r="AB261" s="42">
        <f t="shared" si="108"/>
        <v>0</v>
      </c>
    </row>
    <row r="262" spans="2:28" x14ac:dyDescent="0.25">
      <c r="B262">
        <v>260</v>
      </c>
      <c r="C262" s="35">
        <f t="shared" si="109"/>
        <v>0</v>
      </c>
      <c r="D262" s="46">
        <f>IF(AB261&gt;0,ROUND(PMT(EvalSheet!$F$92/12,EvalSheet!$F$96*12,-C262),5),0)</f>
        <v>0</v>
      </c>
      <c r="E262" s="6">
        <f t="shared" si="110"/>
        <v>0</v>
      </c>
      <c r="F262" s="2">
        <f t="shared" si="96"/>
        <v>0</v>
      </c>
      <c r="G262" s="80">
        <f t="shared" si="97"/>
        <v>0</v>
      </c>
      <c r="H262" s="79">
        <f t="shared" si="98"/>
        <v>0</v>
      </c>
      <c r="I262" s="80">
        <f t="shared" si="99"/>
        <v>0</v>
      </c>
      <c r="J262" s="80">
        <f t="shared" si="100"/>
        <v>0</v>
      </c>
      <c r="K262" s="6">
        <f t="shared" si="111"/>
        <v>0</v>
      </c>
      <c r="L262" s="7">
        <v>0</v>
      </c>
      <c r="M262" s="7">
        <f t="shared" si="112"/>
        <v>0</v>
      </c>
      <c r="N262" s="7">
        <f t="shared" si="113"/>
        <v>0</v>
      </c>
      <c r="O262" s="7">
        <f t="shared" si="114"/>
        <v>0</v>
      </c>
      <c r="P262" s="7">
        <f t="shared" si="115"/>
        <v>0</v>
      </c>
      <c r="Q262" s="6">
        <f t="shared" si="116"/>
        <v>0</v>
      </c>
      <c r="R262" s="7">
        <f t="shared" si="117"/>
        <v>0</v>
      </c>
      <c r="S262" s="2">
        <f t="shared" si="101"/>
        <v>0</v>
      </c>
      <c r="T262" s="80">
        <f t="shared" si="102"/>
        <v>0</v>
      </c>
      <c r="U262" s="79">
        <f t="shared" si="103"/>
        <v>0</v>
      </c>
      <c r="V262" s="80">
        <f t="shared" si="104"/>
        <v>0</v>
      </c>
      <c r="W262" s="80">
        <f t="shared" si="105"/>
        <v>0</v>
      </c>
      <c r="X262">
        <f t="shared" si="118"/>
        <v>0</v>
      </c>
      <c r="Y262" s="35">
        <f t="shared" si="106"/>
        <v>0</v>
      </c>
      <c r="Z262" s="35">
        <f t="shared" si="107"/>
        <v>0</v>
      </c>
      <c r="AA262" s="42">
        <f t="shared" si="119"/>
        <v>0</v>
      </c>
      <c r="AB262" s="42">
        <f t="shared" si="108"/>
        <v>0</v>
      </c>
    </row>
    <row r="263" spans="2:28" x14ac:dyDescent="0.25">
      <c r="B263">
        <v>261</v>
      </c>
      <c r="C263" s="35">
        <f t="shared" si="109"/>
        <v>0</v>
      </c>
      <c r="D263" s="46">
        <f>IF(AB262&gt;0,ROUND(PMT(EvalSheet!$F$92/12,EvalSheet!$F$96*12,-C263),5),0)</f>
        <v>0</v>
      </c>
      <c r="E263" s="6">
        <f t="shared" si="110"/>
        <v>0</v>
      </c>
      <c r="F263" s="2">
        <f t="shared" si="96"/>
        <v>0</v>
      </c>
      <c r="G263" s="80">
        <f t="shared" si="97"/>
        <v>0</v>
      </c>
      <c r="H263" s="79">
        <f t="shared" si="98"/>
        <v>0</v>
      </c>
      <c r="I263" s="80">
        <f t="shared" si="99"/>
        <v>0</v>
      </c>
      <c r="J263" s="80">
        <f t="shared" si="100"/>
        <v>0</v>
      </c>
      <c r="K263" s="6">
        <f t="shared" si="111"/>
        <v>0</v>
      </c>
      <c r="L263" s="7">
        <v>0</v>
      </c>
      <c r="M263" s="7">
        <f t="shared" si="112"/>
        <v>0</v>
      </c>
      <c r="N263" s="7">
        <f t="shared" si="113"/>
        <v>0</v>
      </c>
      <c r="O263" s="7">
        <f t="shared" si="114"/>
        <v>0</v>
      </c>
      <c r="P263" s="7">
        <f t="shared" si="115"/>
        <v>0</v>
      </c>
      <c r="Q263" s="6">
        <f t="shared" si="116"/>
        <v>0</v>
      </c>
      <c r="R263" s="7">
        <f t="shared" si="117"/>
        <v>0</v>
      </c>
      <c r="S263" s="2">
        <f t="shared" si="101"/>
        <v>0</v>
      </c>
      <c r="T263" s="80">
        <f t="shared" si="102"/>
        <v>0</v>
      </c>
      <c r="U263" s="79">
        <f t="shared" si="103"/>
        <v>0</v>
      </c>
      <c r="V263" s="80">
        <f t="shared" si="104"/>
        <v>0</v>
      </c>
      <c r="W263" s="80">
        <f t="shared" si="105"/>
        <v>0</v>
      </c>
      <c r="X263">
        <f t="shared" si="118"/>
        <v>0</v>
      </c>
      <c r="Y263" s="35">
        <f t="shared" si="106"/>
        <v>0</v>
      </c>
      <c r="Z263" s="35">
        <f t="shared" si="107"/>
        <v>0</v>
      </c>
      <c r="AA263" s="42">
        <f t="shared" si="119"/>
        <v>0</v>
      </c>
      <c r="AB263" s="42">
        <f t="shared" si="108"/>
        <v>0</v>
      </c>
    </row>
    <row r="264" spans="2:28" x14ac:dyDescent="0.25">
      <c r="B264">
        <v>262</v>
      </c>
      <c r="C264" s="35">
        <f t="shared" si="109"/>
        <v>0</v>
      </c>
      <c r="D264" s="46">
        <f>IF(AB263&gt;0,ROUND(PMT(EvalSheet!$F$92/12,EvalSheet!$F$96*12,-C264),5),0)</f>
        <v>0</v>
      </c>
      <c r="E264" s="6">
        <f t="shared" si="110"/>
        <v>0</v>
      </c>
      <c r="F264" s="2">
        <f t="shared" si="96"/>
        <v>0</v>
      </c>
      <c r="G264" s="80">
        <f t="shared" si="97"/>
        <v>0</v>
      </c>
      <c r="H264" s="79">
        <f t="shared" si="98"/>
        <v>0</v>
      </c>
      <c r="I264" s="80">
        <f t="shared" si="99"/>
        <v>0</v>
      </c>
      <c r="J264" s="80">
        <f t="shared" si="100"/>
        <v>0</v>
      </c>
      <c r="K264" s="6">
        <f t="shared" si="111"/>
        <v>0</v>
      </c>
      <c r="L264" s="7">
        <v>0</v>
      </c>
      <c r="M264" s="7">
        <f t="shared" si="112"/>
        <v>0</v>
      </c>
      <c r="N264" s="7">
        <f t="shared" si="113"/>
        <v>0</v>
      </c>
      <c r="O264" s="7">
        <f t="shared" si="114"/>
        <v>0</v>
      </c>
      <c r="P264" s="7">
        <f t="shared" si="115"/>
        <v>0</v>
      </c>
      <c r="Q264" s="6">
        <f t="shared" si="116"/>
        <v>0</v>
      </c>
      <c r="R264" s="7">
        <f t="shared" si="117"/>
        <v>0</v>
      </c>
      <c r="S264" s="2">
        <f t="shared" si="101"/>
        <v>0</v>
      </c>
      <c r="T264" s="80">
        <f t="shared" si="102"/>
        <v>0</v>
      </c>
      <c r="U264" s="79">
        <f t="shared" si="103"/>
        <v>0</v>
      </c>
      <c r="V264" s="80">
        <f t="shared" si="104"/>
        <v>0</v>
      </c>
      <c r="W264" s="80">
        <f t="shared" si="105"/>
        <v>0</v>
      </c>
      <c r="X264">
        <f t="shared" si="118"/>
        <v>0</v>
      </c>
      <c r="Y264" s="35">
        <f t="shared" si="106"/>
        <v>0</v>
      </c>
      <c r="Z264" s="35">
        <f t="shared" si="107"/>
        <v>0</v>
      </c>
      <c r="AA264" s="42">
        <f t="shared" si="119"/>
        <v>0</v>
      </c>
      <c r="AB264" s="42">
        <f t="shared" si="108"/>
        <v>0</v>
      </c>
    </row>
    <row r="265" spans="2:28" x14ac:dyDescent="0.25">
      <c r="B265">
        <v>263</v>
      </c>
      <c r="C265" s="35">
        <f t="shared" si="109"/>
        <v>0</v>
      </c>
      <c r="D265" s="46">
        <f>IF(AB264&gt;0,ROUND(PMT(EvalSheet!$F$92/12,EvalSheet!$F$96*12,-C265),5),0)</f>
        <v>0</v>
      </c>
      <c r="E265" s="6">
        <f t="shared" si="110"/>
        <v>0</v>
      </c>
      <c r="F265" s="2">
        <f t="shared" si="96"/>
        <v>0</v>
      </c>
      <c r="G265" s="80">
        <f t="shared" si="97"/>
        <v>0</v>
      </c>
      <c r="H265" s="79">
        <f t="shared" si="98"/>
        <v>0</v>
      </c>
      <c r="I265" s="80">
        <f t="shared" si="99"/>
        <v>0</v>
      </c>
      <c r="J265" s="80">
        <f t="shared" si="100"/>
        <v>0</v>
      </c>
      <c r="K265" s="6">
        <f t="shared" si="111"/>
        <v>0</v>
      </c>
      <c r="L265" s="7">
        <v>0</v>
      </c>
      <c r="M265" s="7">
        <f t="shared" si="112"/>
        <v>0</v>
      </c>
      <c r="N265" s="7">
        <f t="shared" si="113"/>
        <v>0</v>
      </c>
      <c r="O265" s="7">
        <f t="shared" si="114"/>
        <v>0</v>
      </c>
      <c r="P265" s="7">
        <f t="shared" si="115"/>
        <v>0</v>
      </c>
      <c r="Q265" s="6">
        <f t="shared" si="116"/>
        <v>0</v>
      </c>
      <c r="R265" s="7">
        <f t="shared" si="117"/>
        <v>0</v>
      </c>
      <c r="S265" s="2">
        <f t="shared" si="101"/>
        <v>0</v>
      </c>
      <c r="T265" s="80">
        <f t="shared" si="102"/>
        <v>0</v>
      </c>
      <c r="U265" s="79">
        <f t="shared" si="103"/>
        <v>0</v>
      </c>
      <c r="V265" s="80">
        <f t="shared" si="104"/>
        <v>0</v>
      </c>
      <c r="W265" s="80">
        <f t="shared" si="105"/>
        <v>0</v>
      </c>
      <c r="X265">
        <f t="shared" si="118"/>
        <v>0</v>
      </c>
      <c r="Y265" s="35">
        <f t="shared" si="106"/>
        <v>0</v>
      </c>
      <c r="Z265" s="35">
        <f t="shared" si="107"/>
        <v>0</v>
      </c>
      <c r="AA265" s="42">
        <f t="shared" si="119"/>
        <v>0</v>
      </c>
      <c r="AB265" s="42">
        <f t="shared" si="108"/>
        <v>0</v>
      </c>
    </row>
    <row r="266" spans="2:28" x14ac:dyDescent="0.25">
      <c r="B266">
        <v>264</v>
      </c>
      <c r="C266" s="35">
        <f t="shared" si="109"/>
        <v>0</v>
      </c>
      <c r="D266" s="46">
        <f>IF(AB265&gt;0,ROUND(PMT(EvalSheet!$F$92/12,EvalSheet!$F$96*12,-C266),5),0)</f>
        <v>0</v>
      </c>
      <c r="E266" s="6">
        <f t="shared" si="110"/>
        <v>0</v>
      </c>
      <c r="F266" s="2">
        <f t="shared" si="96"/>
        <v>0</v>
      </c>
      <c r="G266" s="80">
        <f t="shared" si="97"/>
        <v>0</v>
      </c>
      <c r="H266" s="79">
        <f t="shared" si="98"/>
        <v>0</v>
      </c>
      <c r="I266" s="80">
        <f t="shared" si="99"/>
        <v>0</v>
      </c>
      <c r="J266" s="80">
        <f t="shared" si="100"/>
        <v>0</v>
      </c>
      <c r="K266" s="6">
        <f t="shared" si="111"/>
        <v>0</v>
      </c>
      <c r="L266" s="7">
        <v>0</v>
      </c>
      <c r="M266" s="7">
        <f t="shared" si="112"/>
        <v>0</v>
      </c>
      <c r="N266" s="7">
        <f t="shared" si="113"/>
        <v>0</v>
      </c>
      <c r="O266" s="7">
        <f t="shared" si="114"/>
        <v>0</v>
      </c>
      <c r="P266" s="7">
        <f t="shared" si="115"/>
        <v>0</v>
      </c>
      <c r="Q266" s="6">
        <f t="shared" si="116"/>
        <v>0</v>
      </c>
      <c r="R266" s="7">
        <f t="shared" si="117"/>
        <v>0</v>
      </c>
      <c r="S266" s="2">
        <f t="shared" si="101"/>
        <v>0</v>
      </c>
      <c r="T266" s="80">
        <f t="shared" si="102"/>
        <v>0</v>
      </c>
      <c r="U266" s="79">
        <f t="shared" si="103"/>
        <v>0</v>
      </c>
      <c r="V266" s="80">
        <f t="shared" si="104"/>
        <v>0</v>
      </c>
      <c r="W266" s="80">
        <f t="shared" si="105"/>
        <v>0</v>
      </c>
      <c r="X266">
        <f t="shared" si="118"/>
        <v>0</v>
      </c>
      <c r="Y266" s="35">
        <f t="shared" si="106"/>
        <v>0</v>
      </c>
      <c r="Z266" s="35">
        <f t="shared" si="107"/>
        <v>0</v>
      </c>
      <c r="AA266" s="42">
        <f t="shared" si="119"/>
        <v>0</v>
      </c>
      <c r="AB266" s="42">
        <f t="shared" si="108"/>
        <v>0</v>
      </c>
    </row>
    <row r="267" spans="2:28" x14ac:dyDescent="0.25">
      <c r="B267">
        <v>265</v>
      </c>
      <c r="C267" s="35">
        <f t="shared" si="109"/>
        <v>0</v>
      </c>
      <c r="D267" s="46">
        <f>IF(AB266&gt;0,ROUND(PMT(EvalSheet!$F$92/12,EvalSheet!$F$96*12,-C267),5),0)</f>
        <v>0</v>
      </c>
      <c r="E267" s="6">
        <f t="shared" si="110"/>
        <v>0</v>
      </c>
      <c r="F267" s="2">
        <f t="shared" si="96"/>
        <v>0</v>
      </c>
      <c r="G267" s="80">
        <f t="shared" si="97"/>
        <v>0</v>
      </c>
      <c r="H267" s="79">
        <f t="shared" si="98"/>
        <v>0</v>
      </c>
      <c r="I267" s="80">
        <f t="shared" si="99"/>
        <v>0</v>
      </c>
      <c r="J267" s="80">
        <f t="shared" si="100"/>
        <v>0</v>
      </c>
      <c r="K267" s="6">
        <f t="shared" si="111"/>
        <v>0</v>
      </c>
      <c r="L267" s="7">
        <v>0</v>
      </c>
      <c r="M267" s="7">
        <f t="shared" si="112"/>
        <v>0</v>
      </c>
      <c r="N267" s="7">
        <f t="shared" si="113"/>
        <v>0</v>
      </c>
      <c r="O267" s="7">
        <f t="shared" si="114"/>
        <v>0</v>
      </c>
      <c r="P267" s="7">
        <f t="shared" si="115"/>
        <v>0</v>
      </c>
      <c r="Q267" s="6">
        <f t="shared" si="116"/>
        <v>0</v>
      </c>
      <c r="R267" s="7">
        <f t="shared" si="117"/>
        <v>0</v>
      </c>
      <c r="S267" s="2">
        <f t="shared" si="101"/>
        <v>0</v>
      </c>
      <c r="T267" s="80">
        <f t="shared" si="102"/>
        <v>0</v>
      </c>
      <c r="U267" s="79">
        <f t="shared" si="103"/>
        <v>0</v>
      </c>
      <c r="V267" s="80">
        <f t="shared" si="104"/>
        <v>0</v>
      </c>
      <c r="W267" s="80">
        <f t="shared" si="105"/>
        <v>0</v>
      </c>
      <c r="X267">
        <f t="shared" si="118"/>
        <v>0</v>
      </c>
      <c r="Y267" s="35">
        <f t="shared" si="106"/>
        <v>0</v>
      </c>
      <c r="Z267" s="35">
        <f t="shared" si="107"/>
        <v>0</v>
      </c>
      <c r="AA267" s="42">
        <f t="shared" si="119"/>
        <v>0</v>
      </c>
      <c r="AB267" s="42">
        <f t="shared" si="108"/>
        <v>0</v>
      </c>
    </row>
    <row r="268" spans="2:28" x14ac:dyDescent="0.25">
      <c r="B268">
        <v>266</v>
      </c>
      <c r="C268" s="35">
        <f t="shared" si="109"/>
        <v>0</v>
      </c>
      <c r="D268" s="46">
        <f>IF(AB267&gt;0,ROUND(PMT(EvalSheet!$F$92/12,EvalSheet!$F$96*12,-C268),5),0)</f>
        <v>0</v>
      </c>
      <c r="E268" s="6">
        <f t="shared" si="110"/>
        <v>0</v>
      </c>
      <c r="F268" s="2">
        <f t="shared" si="96"/>
        <v>0</v>
      </c>
      <c r="G268" s="80">
        <f t="shared" si="97"/>
        <v>0</v>
      </c>
      <c r="H268" s="79">
        <f t="shared" si="98"/>
        <v>0</v>
      </c>
      <c r="I268" s="80">
        <f t="shared" si="99"/>
        <v>0</v>
      </c>
      <c r="J268" s="80">
        <f t="shared" si="100"/>
        <v>0</v>
      </c>
      <c r="K268" s="6">
        <f t="shared" si="111"/>
        <v>0</v>
      </c>
      <c r="L268" s="7">
        <v>0</v>
      </c>
      <c r="M268" s="7">
        <f t="shared" si="112"/>
        <v>0</v>
      </c>
      <c r="N268" s="7">
        <f t="shared" si="113"/>
        <v>0</v>
      </c>
      <c r="O268" s="7">
        <f t="shared" si="114"/>
        <v>0</v>
      </c>
      <c r="P268" s="7">
        <f t="shared" si="115"/>
        <v>0</v>
      </c>
      <c r="Q268" s="6">
        <f t="shared" si="116"/>
        <v>0</v>
      </c>
      <c r="R268" s="7">
        <f t="shared" si="117"/>
        <v>0</v>
      </c>
      <c r="S268" s="2">
        <f t="shared" si="101"/>
        <v>0</v>
      </c>
      <c r="T268" s="80">
        <f t="shared" si="102"/>
        <v>0</v>
      </c>
      <c r="U268" s="79">
        <f t="shared" si="103"/>
        <v>0</v>
      </c>
      <c r="V268" s="80">
        <f t="shared" si="104"/>
        <v>0</v>
      </c>
      <c r="W268" s="80">
        <f t="shared" si="105"/>
        <v>0</v>
      </c>
      <c r="X268">
        <f t="shared" si="118"/>
        <v>0</v>
      </c>
      <c r="Y268" s="35">
        <f t="shared" si="106"/>
        <v>0</v>
      </c>
      <c r="Z268" s="35">
        <f t="shared" si="107"/>
        <v>0</v>
      </c>
      <c r="AA268" s="42">
        <f t="shared" si="119"/>
        <v>0</v>
      </c>
      <c r="AB268" s="42">
        <f t="shared" si="108"/>
        <v>0</v>
      </c>
    </row>
    <row r="269" spans="2:28" x14ac:dyDescent="0.25">
      <c r="B269">
        <v>267</v>
      </c>
      <c r="C269" s="35">
        <f t="shared" si="109"/>
        <v>0</v>
      </c>
      <c r="D269" s="46">
        <f>IF(AB268&gt;0,ROUND(PMT(EvalSheet!$F$92/12,EvalSheet!$F$96*12,-C269),5),0)</f>
        <v>0</v>
      </c>
      <c r="E269" s="6">
        <f t="shared" si="110"/>
        <v>0</v>
      </c>
      <c r="F269" s="2">
        <f t="shared" si="96"/>
        <v>0</v>
      </c>
      <c r="G269" s="80">
        <f t="shared" si="97"/>
        <v>0</v>
      </c>
      <c r="H269" s="79">
        <f t="shared" si="98"/>
        <v>0</v>
      </c>
      <c r="I269" s="80">
        <f t="shared" si="99"/>
        <v>0</v>
      </c>
      <c r="J269" s="80">
        <f t="shared" si="100"/>
        <v>0</v>
      </c>
      <c r="K269" s="6">
        <f t="shared" si="111"/>
        <v>0</v>
      </c>
      <c r="L269" s="7">
        <v>0</v>
      </c>
      <c r="M269" s="7">
        <f t="shared" si="112"/>
        <v>0</v>
      </c>
      <c r="N269" s="7">
        <f t="shared" si="113"/>
        <v>0</v>
      </c>
      <c r="O269" s="7">
        <f t="shared" si="114"/>
        <v>0</v>
      </c>
      <c r="P269" s="7">
        <f t="shared" si="115"/>
        <v>0</v>
      </c>
      <c r="Q269" s="6">
        <f t="shared" si="116"/>
        <v>0</v>
      </c>
      <c r="R269" s="7">
        <f t="shared" si="117"/>
        <v>0</v>
      </c>
      <c r="S269" s="2">
        <f t="shared" si="101"/>
        <v>0</v>
      </c>
      <c r="T269" s="80">
        <f t="shared" si="102"/>
        <v>0</v>
      </c>
      <c r="U269" s="79">
        <f t="shared" si="103"/>
        <v>0</v>
      </c>
      <c r="V269" s="80">
        <f t="shared" si="104"/>
        <v>0</v>
      </c>
      <c r="W269" s="80">
        <f t="shared" si="105"/>
        <v>0</v>
      </c>
      <c r="X269">
        <f t="shared" si="118"/>
        <v>0</v>
      </c>
      <c r="Y269" s="35">
        <f t="shared" si="106"/>
        <v>0</v>
      </c>
      <c r="Z269" s="35">
        <f t="shared" si="107"/>
        <v>0</v>
      </c>
      <c r="AA269" s="42">
        <f t="shared" si="119"/>
        <v>0</v>
      </c>
      <c r="AB269" s="42">
        <f t="shared" si="108"/>
        <v>0</v>
      </c>
    </row>
    <row r="270" spans="2:28" x14ac:dyDescent="0.25">
      <c r="B270">
        <v>268</v>
      </c>
      <c r="C270" s="35">
        <f t="shared" si="109"/>
        <v>0</v>
      </c>
      <c r="D270" s="46">
        <f>IF(AB269&gt;0,ROUND(PMT(EvalSheet!$F$92/12,EvalSheet!$F$96*12,-C270),5),0)</f>
        <v>0</v>
      </c>
      <c r="E270" s="6">
        <f t="shared" si="110"/>
        <v>0</v>
      </c>
      <c r="F270" s="2">
        <f t="shared" si="96"/>
        <v>0</v>
      </c>
      <c r="G270" s="80">
        <f t="shared" si="97"/>
        <v>0</v>
      </c>
      <c r="H270" s="79">
        <f t="shared" si="98"/>
        <v>0</v>
      </c>
      <c r="I270" s="80">
        <f t="shared" si="99"/>
        <v>0</v>
      </c>
      <c r="J270" s="80">
        <f t="shared" si="100"/>
        <v>0</v>
      </c>
      <c r="K270" s="6">
        <f t="shared" si="111"/>
        <v>0</v>
      </c>
      <c r="L270" s="7">
        <v>0</v>
      </c>
      <c r="M270" s="7">
        <f t="shared" si="112"/>
        <v>0</v>
      </c>
      <c r="N270" s="7">
        <f t="shared" si="113"/>
        <v>0</v>
      </c>
      <c r="O270" s="7">
        <f t="shared" si="114"/>
        <v>0</v>
      </c>
      <c r="P270" s="7">
        <f t="shared" si="115"/>
        <v>0</v>
      </c>
      <c r="Q270" s="6">
        <f t="shared" si="116"/>
        <v>0</v>
      </c>
      <c r="R270" s="7">
        <f t="shared" si="117"/>
        <v>0</v>
      </c>
      <c r="S270" s="2">
        <f t="shared" si="101"/>
        <v>0</v>
      </c>
      <c r="T270" s="80">
        <f t="shared" si="102"/>
        <v>0</v>
      </c>
      <c r="U270" s="79">
        <f t="shared" si="103"/>
        <v>0</v>
      </c>
      <c r="V270" s="80">
        <f t="shared" si="104"/>
        <v>0</v>
      </c>
      <c r="W270" s="80">
        <f t="shared" si="105"/>
        <v>0</v>
      </c>
      <c r="X270">
        <f t="shared" si="118"/>
        <v>0</v>
      </c>
      <c r="Y270" s="35">
        <f t="shared" si="106"/>
        <v>0</v>
      </c>
      <c r="Z270" s="35">
        <f t="shared" si="107"/>
        <v>0</v>
      </c>
      <c r="AA270" s="42">
        <f t="shared" si="119"/>
        <v>0</v>
      </c>
      <c r="AB270" s="42">
        <f t="shared" si="108"/>
        <v>0</v>
      </c>
    </row>
    <row r="271" spans="2:28" x14ac:dyDescent="0.25">
      <c r="B271">
        <v>269</v>
      </c>
      <c r="C271" s="35">
        <f t="shared" si="109"/>
        <v>0</v>
      </c>
      <c r="D271" s="46">
        <f>IF(AB270&gt;0,ROUND(PMT(EvalSheet!$F$92/12,EvalSheet!$F$96*12,-C271),5),0)</f>
        <v>0</v>
      </c>
      <c r="E271" s="6">
        <f t="shared" si="110"/>
        <v>0</v>
      </c>
      <c r="F271" s="2">
        <f t="shared" si="96"/>
        <v>0</v>
      </c>
      <c r="G271" s="80">
        <f t="shared" si="97"/>
        <v>0</v>
      </c>
      <c r="H271" s="79">
        <f t="shared" si="98"/>
        <v>0</v>
      </c>
      <c r="I271" s="80">
        <f t="shared" si="99"/>
        <v>0</v>
      </c>
      <c r="J271" s="80">
        <f t="shared" si="100"/>
        <v>0</v>
      </c>
      <c r="K271" s="6">
        <f t="shared" si="111"/>
        <v>0</v>
      </c>
      <c r="L271" s="7">
        <v>0</v>
      </c>
      <c r="M271" s="7">
        <f t="shared" si="112"/>
        <v>0</v>
      </c>
      <c r="N271" s="7">
        <f t="shared" si="113"/>
        <v>0</v>
      </c>
      <c r="O271" s="7">
        <f t="shared" si="114"/>
        <v>0</v>
      </c>
      <c r="P271" s="7">
        <f t="shared" si="115"/>
        <v>0</v>
      </c>
      <c r="Q271" s="6">
        <f t="shared" si="116"/>
        <v>0</v>
      </c>
      <c r="R271" s="7">
        <f t="shared" si="117"/>
        <v>0</v>
      </c>
      <c r="S271" s="2">
        <f t="shared" si="101"/>
        <v>0</v>
      </c>
      <c r="T271" s="80">
        <f t="shared" si="102"/>
        <v>0</v>
      </c>
      <c r="U271" s="79">
        <f t="shared" si="103"/>
        <v>0</v>
      </c>
      <c r="V271" s="80">
        <f t="shared" si="104"/>
        <v>0</v>
      </c>
      <c r="W271" s="80">
        <f t="shared" si="105"/>
        <v>0</v>
      </c>
      <c r="X271">
        <f t="shared" si="118"/>
        <v>0</v>
      </c>
      <c r="Y271" s="35">
        <f t="shared" si="106"/>
        <v>0</v>
      </c>
      <c r="Z271" s="35">
        <f t="shared" si="107"/>
        <v>0</v>
      </c>
      <c r="AA271" s="42">
        <f t="shared" si="119"/>
        <v>0</v>
      </c>
      <c r="AB271" s="42">
        <f t="shared" si="108"/>
        <v>0</v>
      </c>
    </row>
    <row r="272" spans="2:28" x14ac:dyDescent="0.25">
      <c r="B272">
        <v>270</v>
      </c>
      <c r="C272" s="35">
        <f t="shared" si="109"/>
        <v>0</v>
      </c>
      <c r="D272" s="46">
        <f>IF(AB271&gt;0,ROUND(PMT(EvalSheet!$F$92/12,EvalSheet!$F$96*12,-C272),5),0)</f>
        <v>0</v>
      </c>
      <c r="E272" s="6">
        <f t="shared" si="110"/>
        <v>0</v>
      </c>
      <c r="F272" s="2">
        <f t="shared" si="96"/>
        <v>0</v>
      </c>
      <c r="G272" s="80">
        <f t="shared" si="97"/>
        <v>0</v>
      </c>
      <c r="H272" s="79">
        <f t="shared" si="98"/>
        <v>0</v>
      </c>
      <c r="I272" s="80">
        <f t="shared" si="99"/>
        <v>0</v>
      </c>
      <c r="J272" s="80">
        <f t="shared" si="100"/>
        <v>0</v>
      </c>
      <c r="K272" s="6">
        <f t="shared" si="111"/>
        <v>0</v>
      </c>
      <c r="L272" s="7">
        <v>0</v>
      </c>
      <c r="M272" s="7">
        <f t="shared" si="112"/>
        <v>0</v>
      </c>
      <c r="N272" s="7">
        <f t="shared" si="113"/>
        <v>0</v>
      </c>
      <c r="O272" s="7">
        <f t="shared" si="114"/>
        <v>0</v>
      </c>
      <c r="P272" s="7">
        <f t="shared" si="115"/>
        <v>0</v>
      </c>
      <c r="Q272" s="6">
        <f t="shared" si="116"/>
        <v>0</v>
      </c>
      <c r="R272" s="7">
        <f t="shared" si="117"/>
        <v>0</v>
      </c>
      <c r="S272" s="2">
        <f t="shared" si="101"/>
        <v>0</v>
      </c>
      <c r="T272" s="80">
        <f t="shared" si="102"/>
        <v>0</v>
      </c>
      <c r="U272" s="79">
        <f t="shared" si="103"/>
        <v>0</v>
      </c>
      <c r="V272" s="80">
        <f t="shared" si="104"/>
        <v>0</v>
      </c>
      <c r="W272" s="80">
        <f t="shared" si="105"/>
        <v>0</v>
      </c>
      <c r="X272">
        <f t="shared" si="118"/>
        <v>0</v>
      </c>
      <c r="Y272" s="35">
        <f t="shared" si="106"/>
        <v>0</v>
      </c>
      <c r="Z272" s="35">
        <f t="shared" si="107"/>
        <v>0</v>
      </c>
      <c r="AA272" s="42">
        <f t="shared" si="119"/>
        <v>0</v>
      </c>
      <c r="AB272" s="42">
        <f t="shared" si="108"/>
        <v>0</v>
      </c>
    </row>
    <row r="273" spans="2:28" x14ac:dyDescent="0.25">
      <c r="B273">
        <v>271</v>
      </c>
      <c r="C273" s="35">
        <f t="shared" si="109"/>
        <v>0</v>
      </c>
      <c r="D273" s="46">
        <f>IF(AB272&gt;0,ROUND(PMT(EvalSheet!$F$92/12,EvalSheet!$F$96*12,-C273),5),0)</f>
        <v>0</v>
      </c>
      <c r="E273" s="6">
        <f t="shared" si="110"/>
        <v>0</v>
      </c>
      <c r="F273" s="2">
        <f t="shared" si="96"/>
        <v>0</v>
      </c>
      <c r="G273" s="80">
        <f t="shared" si="97"/>
        <v>0</v>
      </c>
      <c r="H273" s="79">
        <f t="shared" si="98"/>
        <v>0</v>
      </c>
      <c r="I273" s="80">
        <f t="shared" si="99"/>
        <v>0</v>
      </c>
      <c r="J273" s="80">
        <f t="shared" si="100"/>
        <v>0</v>
      </c>
      <c r="K273" s="6">
        <f t="shared" si="111"/>
        <v>0</v>
      </c>
      <c r="L273" s="7">
        <v>0</v>
      </c>
      <c r="M273" s="7">
        <f t="shared" si="112"/>
        <v>0</v>
      </c>
      <c r="N273" s="7">
        <f t="shared" si="113"/>
        <v>0</v>
      </c>
      <c r="O273" s="7">
        <f t="shared" si="114"/>
        <v>0</v>
      </c>
      <c r="P273" s="7">
        <f t="shared" si="115"/>
        <v>0</v>
      </c>
      <c r="Q273" s="6">
        <f t="shared" si="116"/>
        <v>0</v>
      </c>
      <c r="R273" s="7">
        <f t="shared" si="117"/>
        <v>0</v>
      </c>
      <c r="S273" s="2">
        <f t="shared" si="101"/>
        <v>0</v>
      </c>
      <c r="T273" s="80">
        <f t="shared" si="102"/>
        <v>0</v>
      </c>
      <c r="U273" s="79">
        <f t="shared" si="103"/>
        <v>0</v>
      </c>
      <c r="V273" s="80">
        <f t="shared" si="104"/>
        <v>0</v>
      </c>
      <c r="W273" s="80">
        <f t="shared" si="105"/>
        <v>0</v>
      </c>
      <c r="X273">
        <f t="shared" si="118"/>
        <v>0</v>
      </c>
      <c r="Y273" s="35">
        <f t="shared" si="106"/>
        <v>0</v>
      </c>
      <c r="Z273" s="35">
        <f t="shared" si="107"/>
        <v>0</v>
      </c>
      <c r="AA273" s="42">
        <f t="shared" si="119"/>
        <v>0</v>
      </c>
      <c r="AB273" s="42">
        <f t="shared" si="108"/>
        <v>0</v>
      </c>
    </row>
    <row r="274" spans="2:28" x14ac:dyDescent="0.25">
      <c r="B274">
        <v>272</v>
      </c>
      <c r="C274" s="35">
        <f t="shared" si="109"/>
        <v>0</v>
      </c>
      <c r="D274" s="46">
        <f>IF(AB273&gt;0,ROUND(PMT(EvalSheet!$F$92/12,EvalSheet!$F$96*12,-C274),5),0)</f>
        <v>0</v>
      </c>
      <c r="E274" s="6">
        <f t="shared" si="110"/>
        <v>0</v>
      </c>
      <c r="F274" s="2">
        <f t="shared" si="96"/>
        <v>0</v>
      </c>
      <c r="G274" s="80">
        <f t="shared" si="97"/>
        <v>0</v>
      </c>
      <c r="H274" s="79">
        <f t="shared" si="98"/>
        <v>0</v>
      </c>
      <c r="I274" s="80">
        <f t="shared" si="99"/>
        <v>0</v>
      </c>
      <c r="J274" s="80">
        <f t="shared" si="100"/>
        <v>0</v>
      </c>
      <c r="K274" s="6">
        <f t="shared" si="111"/>
        <v>0</v>
      </c>
      <c r="L274" s="7">
        <v>0</v>
      </c>
      <c r="M274" s="7">
        <f t="shared" si="112"/>
        <v>0</v>
      </c>
      <c r="N274" s="7">
        <f t="shared" si="113"/>
        <v>0</v>
      </c>
      <c r="O274" s="7">
        <f t="shared" si="114"/>
        <v>0</v>
      </c>
      <c r="P274" s="7">
        <f t="shared" si="115"/>
        <v>0</v>
      </c>
      <c r="Q274" s="6">
        <f t="shared" si="116"/>
        <v>0</v>
      </c>
      <c r="R274" s="7">
        <f t="shared" si="117"/>
        <v>0</v>
      </c>
      <c r="S274" s="2">
        <f t="shared" si="101"/>
        <v>0</v>
      </c>
      <c r="T274" s="80">
        <f t="shared" si="102"/>
        <v>0</v>
      </c>
      <c r="U274" s="79">
        <f t="shared" si="103"/>
        <v>0</v>
      </c>
      <c r="V274" s="80">
        <f t="shared" si="104"/>
        <v>0</v>
      </c>
      <c r="W274" s="80">
        <f t="shared" si="105"/>
        <v>0</v>
      </c>
      <c r="X274">
        <f t="shared" si="118"/>
        <v>0</v>
      </c>
      <c r="Y274" s="35">
        <f t="shared" si="106"/>
        <v>0</v>
      </c>
      <c r="Z274" s="35">
        <f t="shared" si="107"/>
        <v>0</v>
      </c>
      <c r="AA274" s="42">
        <f t="shared" si="119"/>
        <v>0</v>
      </c>
      <c r="AB274" s="42">
        <f t="shared" si="108"/>
        <v>0</v>
      </c>
    </row>
    <row r="275" spans="2:28" x14ac:dyDescent="0.25">
      <c r="B275">
        <v>273</v>
      </c>
      <c r="C275" s="35">
        <f t="shared" si="109"/>
        <v>0</v>
      </c>
      <c r="D275" s="46">
        <f>IF(AB274&gt;0,ROUND(PMT(EvalSheet!$F$92/12,EvalSheet!$F$96*12,-C275),5),0)</f>
        <v>0</v>
      </c>
      <c r="E275" s="6">
        <f t="shared" si="110"/>
        <v>0</v>
      </c>
      <c r="F275" s="2">
        <f t="shared" si="96"/>
        <v>0</v>
      </c>
      <c r="G275" s="80">
        <f t="shared" si="97"/>
        <v>0</v>
      </c>
      <c r="H275" s="79">
        <f t="shared" si="98"/>
        <v>0</v>
      </c>
      <c r="I275" s="80">
        <f t="shared" si="99"/>
        <v>0</v>
      </c>
      <c r="J275" s="80">
        <f t="shared" si="100"/>
        <v>0</v>
      </c>
      <c r="K275" s="6">
        <f t="shared" si="111"/>
        <v>0</v>
      </c>
      <c r="L275" s="7">
        <v>0</v>
      </c>
      <c r="M275" s="7">
        <f t="shared" si="112"/>
        <v>0</v>
      </c>
      <c r="N275" s="7">
        <f t="shared" si="113"/>
        <v>0</v>
      </c>
      <c r="O275" s="7">
        <f t="shared" si="114"/>
        <v>0</v>
      </c>
      <c r="P275" s="7">
        <f t="shared" si="115"/>
        <v>0</v>
      </c>
      <c r="Q275" s="6">
        <f t="shared" si="116"/>
        <v>0</v>
      </c>
      <c r="R275" s="7">
        <f t="shared" si="117"/>
        <v>0</v>
      </c>
      <c r="S275" s="2">
        <f t="shared" si="101"/>
        <v>0</v>
      </c>
      <c r="T275" s="80">
        <f t="shared" si="102"/>
        <v>0</v>
      </c>
      <c r="U275" s="79">
        <f t="shared" si="103"/>
        <v>0</v>
      </c>
      <c r="V275" s="80">
        <f t="shared" si="104"/>
        <v>0</v>
      </c>
      <c r="W275" s="80">
        <f t="shared" si="105"/>
        <v>0</v>
      </c>
      <c r="X275">
        <f t="shared" si="118"/>
        <v>0</v>
      </c>
      <c r="Y275" s="35">
        <f t="shared" si="106"/>
        <v>0</v>
      </c>
      <c r="Z275" s="35">
        <f t="shared" si="107"/>
        <v>0</v>
      </c>
      <c r="AA275" s="42">
        <f t="shared" si="119"/>
        <v>0</v>
      </c>
      <c r="AB275" s="42">
        <f t="shared" si="108"/>
        <v>0</v>
      </c>
    </row>
    <row r="276" spans="2:28" x14ac:dyDescent="0.25">
      <c r="B276">
        <v>274</v>
      </c>
      <c r="C276" s="35">
        <f t="shared" si="109"/>
        <v>0</v>
      </c>
      <c r="D276" s="46">
        <f>IF(AB275&gt;0,ROUND(PMT(EvalSheet!$F$92/12,EvalSheet!$F$96*12,-C276),5),0)</f>
        <v>0</v>
      </c>
      <c r="E276" s="6">
        <f t="shared" si="110"/>
        <v>0</v>
      </c>
      <c r="F276" s="2">
        <f t="shared" si="96"/>
        <v>0</v>
      </c>
      <c r="G276" s="80">
        <f t="shared" si="97"/>
        <v>0</v>
      </c>
      <c r="H276" s="79">
        <f t="shared" si="98"/>
        <v>0</v>
      </c>
      <c r="I276" s="80">
        <f t="shared" si="99"/>
        <v>0</v>
      </c>
      <c r="J276" s="80">
        <f t="shared" si="100"/>
        <v>0</v>
      </c>
      <c r="K276" s="6">
        <f t="shared" si="111"/>
        <v>0</v>
      </c>
      <c r="L276" s="7">
        <v>0</v>
      </c>
      <c r="M276" s="7">
        <f t="shared" si="112"/>
        <v>0</v>
      </c>
      <c r="N276" s="7">
        <f t="shared" si="113"/>
        <v>0</v>
      </c>
      <c r="O276" s="7">
        <f t="shared" si="114"/>
        <v>0</v>
      </c>
      <c r="P276" s="7">
        <f t="shared" si="115"/>
        <v>0</v>
      </c>
      <c r="Q276" s="6">
        <f t="shared" si="116"/>
        <v>0</v>
      </c>
      <c r="R276" s="7">
        <f t="shared" si="117"/>
        <v>0</v>
      </c>
      <c r="S276" s="2">
        <f t="shared" si="101"/>
        <v>0</v>
      </c>
      <c r="T276" s="80">
        <f t="shared" si="102"/>
        <v>0</v>
      </c>
      <c r="U276" s="79">
        <f t="shared" si="103"/>
        <v>0</v>
      </c>
      <c r="V276" s="80">
        <f t="shared" si="104"/>
        <v>0</v>
      </c>
      <c r="W276" s="80">
        <f t="shared" si="105"/>
        <v>0</v>
      </c>
      <c r="X276">
        <f t="shared" si="118"/>
        <v>0</v>
      </c>
      <c r="Y276" s="35">
        <f t="shared" si="106"/>
        <v>0</v>
      </c>
      <c r="Z276" s="35">
        <f t="shared" si="107"/>
        <v>0</v>
      </c>
      <c r="AA276" s="42">
        <f t="shared" si="119"/>
        <v>0</v>
      </c>
      <c r="AB276" s="42">
        <f t="shared" si="108"/>
        <v>0</v>
      </c>
    </row>
    <row r="277" spans="2:28" x14ac:dyDescent="0.25">
      <c r="B277">
        <v>275</v>
      </c>
      <c r="C277" s="35">
        <f t="shared" si="109"/>
        <v>0</v>
      </c>
      <c r="D277" s="46">
        <f>IF(AB276&gt;0,ROUND(PMT(EvalSheet!$F$92/12,EvalSheet!$F$96*12,-C277),5),0)</f>
        <v>0</v>
      </c>
      <c r="E277" s="6">
        <f t="shared" si="110"/>
        <v>0</v>
      </c>
      <c r="F277" s="2">
        <f t="shared" si="96"/>
        <v>0</v>
      </c>
      <c r="G277" s="80">
        <f t="shared" si="97"/>
        <v>0</v>
      </c>
      <c r="H277" s="79">
        <f t="shared" si="98"/>
        <v>0</v>
      </c>
      <c r="I277" s="80">
        <f t="shared" si="99"/>
        <v>0</v>
      </c>
      <c r="J277" s="80">
        <f t="shared" si="100"/>
        <v>0</v>
      </c>
      <c r="K277" s="6">
        <f t="shared" si="111"/>
        <v>0</v>
      </c>
      <c r="L277" s="7">
        <v>0</v>
      </c>
      <c r="M277" s="7">
        <f t="shared" si="112"/>
        <v>0</v>
      </c>
      <c r="N277" s="7">
        <f t="shared" si="113"/>
        <v>0</v>
      </c>
      <c r="O277" s="7">
        <f t="shared" si="114"/>
        <v>0</v>
      </c>
      <c r="P277" s="7">
        <f t="shared" si="115"/>
        <v>0</v>
      </c>
      <c r="Q277" s="6">
        <f t="shared" si="116"/>
        <v>0</v>
      </c>
      <c r="R277" s="7">
        <f t="shared" si="117"/>
        <v>0</v>
      </c>
      <c r="S277" s="2">
        <f t="shared" si="101"/>
        <v>0</v>
      </c>
      <c r="T277" s="80">
        <f t="shared" si="102"/>
        <v>0</v>
      </c>
      <c r="U277" s="79">
        <f t="shared" si="103"/>
        <v>0</v>
      </c>
      <c r="V277" s="80">
        <f t="shared" si="104"/>
        <v>0</v>
      </c>
      <c r="W277" s="80">
        <f t="shared" si="105"/>
        <v>0</v>
      </c>
      <c r="X277">
        <f t="shared" si="118"/>
        <v>0</v>
      </c>
      <c r="Y277" s="35">
        <f t="shared" si="106"/>
        <v>0</v>
      </c>
      <c r="Z277" s="35">
        <f t="shared" si="107"/>
        <v>0</v>
      </c>
      <c r="AA277" s="42">
        <f t="shared" si="119"/>
        <v>0</v>
      </c>
      <c r="AB277" s="42">
        <f t="shared" si="108"/>
        <v>0</v>
      </c>
    </row>
    <row r="278" spans="2:28" x14ac:dyDescent="0.25">
      <c r="B278">
        <v>276</v>
      </c>
      <c r="C278" s="35">
        <f t="shared" si="109"/>
        <v>0</v>
      </c>
      <c r="D278" s="46">
        <f>IF(AB277&gt;0,ROUND(PMT(EvalSheet!$F$92/12,EvalSheet!$F$96*12,-C278),5),0)</f>
        <v>0</v>
      </c>
      <c r="E278" s="6">
        <f t="shared" si="110"/>
        <v>0</v>
      </c>
      <c r="F278" s="2">
        <f t="shared" si="96"/>
        <v>0</v>
      </c>
      <c r="G278" s="80">
        <f t="shared" si="97"/>
        <v>0</v>
      </c>
      <c r="H278" s="79">
        <f t="shared" si="98"/>
        <v>0</v>
      </c>
      <c r="I278" s="80">
        <f t="shared" si="99"/>
        <v>0</v>
      </c>
      <c r="J278" s="80">
        <f t="shared" si="100"/>
        <v>0</v>
      </c>
      <c r="K278" s="6">
        <f t="shared" si="111"/>
        <v>0</v>
      </c>
      <c r="L278" s="7">
        <v>0</v>
      </c>
      <c r="M278" s="7">
        <f t="shared" si="112"/>
        <v>0</v>
      </c>
      <c r="N278" s="7">
        <f t="shared" si="113"/>
        <v>0</v>
      </c>
      <c r="O278" s="7">
        <f t="shared" si="114"/>
        <v>0</v>
      </c>
      <c r="P278" s="7">
        <f t="shared" si="115"/>
        <v>0</v>
      </c>
      <c r="Q278" s="6">
        <f t="shared" si="116"/>
        <v>0</v>
      </c>
      <c r="R278" s="7">
        <f t="shared" si="117"/>
        <v>0</v>
      </c>
      <c r="S278" s="2">
        <f t="shared" si="101"/>
        <v>0</v>
      </c>
      <c r="T278" s="80">
        <f t="shared" si="102"/>
        <v>0</v>
      </c>
      <c r="U278" s="79">
        <f t="shared" si="103"/>
        <v>0</v>
      </c>
      <c r="V278" s="80">
        <f t="shared" si="104"/>
        <v>0</v>
      </c>
      <c r="W278" s="80">
        <f t="shared" si="105"/>
        <v>0</v>
      </c>
      <c r="X278">
        <f t="shared" si="118"/>
        <v>0</v>
      </c>
      <c r="Y278" s="35">
        <f t="shared" si="106"/>
        <v>0</v>
      </c>
      <c r="Z278" s="35">
        <f t="shared" si="107"/>
        <v>0</v>
      </c>
      <c r="AA278" s="42">
        <f t="shared" si="119"/>
        <v>0</v>
      </c>
      <c r="AB278" s="42">
        <f t="shared" si="108"/>
        <v>0</v>
      </c>
    </row>
    <row r="279" spans="2:28" x14ac:dyDescent="0.25">
      <c r="B279">
        <v>277</v>
      </c>
      <c r="C279" s="35">
        <f t="shared" si="109"/>
        <v>0</v>
      </c>
      <c r="D279" s="46">
        <f>IF(AB278&gt;0,ROUND(PMT(EvalSheet!$F$92/12,EvalSheet!$F$96*12,-C279),5),0)</f>
        <v>0</v>
      </c>
      <c r="E279" s="6">
        <f t="shared" si="110"/>
        <v>0</v>
      </c>
      <c r="F279" s="2">
        <f t="shared" si="96"/>
        <v>0</v>
      </c>
      <c r="G279" s="80">
        <f t="shared" si="97"/>
        <v>0</v>
      </c>
      <c r="H279" s="79">
        <f t="shared" si="98"/>
        <v>0</v>
      </c>
      <c r="I279" s="80">
        <f t="shared" si="99"/>
        <v>0</v>
      </c>
      <c r="J279" s="80">
        <f t="shared" si="100"/>
        <v>0</v>
      </c>
      <c r="K279" s="6">
        <f t="shared" si="111"/>
        <v>0</v>
      </c>
      <c r="L279" s="7">
        <v>0</v>
      </c>
      <c r="M279" s="7">
        <f t="shared" si="112"/>
        <v>0</v>
      </c>
      <c r="N279" s="7">
        <f t="shared" si="113"/>
        <v>0</v>
      </c>
      <c r="O279" s="7">
        <f t="shared" si="114"/>
        <v>0</v>
      </c>
      <c r="P279" s="7">
        <f t="shared" si="115"/>
        <v>0</v>
      </c>
      <c r="Q279" s="6">
        <f t="shared" si="116"/>
        <v>0</v>
      </c>
      <c r="R279" s="7">
        <f t="shared" si="117"/>
        <v>0</v>
      </c>
      <c r="S279" s="2">
        <f t="shared" si="101"/>
        <v>0</v>
      </c>
      <c r="T279" s="80">
        <f t="shared" si="102"/>
        <v>0</v>
      </c>
      <c r="U279" s="79">
        <f t="shared" si="103"/>
        <v>0</v>
      </c>
      <c r="V279" s="80">
        <f t="shared" si="104"/>
        <v>0</v>
      </c>
      <c r="W279" s="80">
        <f t="shared" si="105"/>
        <v>0</v>
      </c>
      <c r="X279">
        <f t="shared" si="118"/>
        <v>0</v>
      </c>
      <c r="Y279" s="35">
        <f t="shared" si="106"/>
        <v>0</v>
      </c>
      <c r="Z279" s="35">
        <f t="shared" si="107"/>
        <v>0</v>
      </c>
      <c r="AA279" s="42">
        <f t="shared" si="119"/>
        <v>0</v>
      </c>
      <c r="AB279" s="42">
        <f t="shared" si="108"/>
        <v>0</v>
      </c>
    </row>
    <row r="280" spans="2:28" x14ac:dyDescent="0.25">
      <c r="B280">
        <v>278</v>
      </c>
      <c r="C280" s="35">
        <f t="shared" si="109"/>
        <v>0</v>
      </c>
      <c r="D280" s="46">
        <f>IF(AB279&gt;0,ROUND(PMT(EvalSheet!$F$92/12,EvalSheet!$F$96*12,-C280),5),0)</f>
        <v>0</v>
      </c>
      <c r="E280" s="6">
        <f t="shared" si="110"/>
        <v>0</v>
      </c>
      <c r="F280" s="2">
        <f t="shared" si="96"/>
        <v>0</v>
      </c>
      <c r="G280" s="80">
        <f t="shared" si="97"/>
        <v>0</v>
      </c>
      <c r="H280" s="79">
        <f t="shared" si="98"/>
        <v>0</v>
      </c>
      <c r="I280" s="80">
        <f t="shared" si="99"/>
        <v>0</v>
      </c>
      <c r="J280" s="80">
        <f t="shared" si="100"/>
        <v>0</v>
      </c>
      <c r="K280" s="6">
        <f t="shared" si="111"/>
        <v>0</v>
      </c>
      <c r="L280" s="7">
        <v>0</v>
      </c>
      <c r="M280" s="7">
        <f t="shared" si="112"/>
        <v>0</v>
      </c>
      <c r="N280" s="7">
        <f t="shared" si="113"/>
        <v>0</v>
      </c>
      <c r="O280" s="7">
        <f t="shared" si="114"/>
        <v>0</v>
      </c>
      <c r="P280" s="7">
        <f t="shared" si="115"/>
        <v>0</v>
      </c>
      <c r="Q280" s="6">
        <f t="shared" si="116"/>
        <v>0</v>
      </c>
      <c r="R280" s="7">
        <f t="shared" si="117"/>
        <v>0</v>
      </c>
      <c r="S280" s="2">
        <f t="shared" si="101"/>
        <v>0</v>
      </c>
      <c r="T280" s="80">
        <f t="shared" si="102"/>
        <v>0</v>
      </c>
      <c r="U280" s="79">
        <f t="shared" si="103"/>
        <v>0</v>
      </c>
      <c r="V280" s="80">
        <f t="shared" si="104"/>
        <v>0</v>
      </c>
      <c r="W280" s="80">
        <f t="shared" si="105"/>
        <v>0</v>
      </c>
      <c r="X280">
        <f t="shared" si="118"/>
        <v>0</v>
      </c>
      <c r="Y280" s="35">
        <f t="shared" si="106"/>
        <v>0</v>
      </c>
      <c r="Z280" s="35">
        <f t="shared" si="107"/>
        <v>0</v>
      </c>
      <c r="AA280" s="42">
        <f t="shared" si="119"/>
        <v>0</v>
      </c>
      <c r="AB280" s="42">
        <f t="shared" si="108"/>
        <v>0</v>
      </c>
    </row>
    <row r="281" spans="2:28" x14ac:dyDescent="0.25">
      <c r="B281">
        <v>279</v>
      </c>
      <c r="C281" s="35">
        <f t="shared" si="109"/>
        <v>0</v>
      </c>
      <c r="D281" s="46">
        <f>IF(AB280&gt;0,ROUND(PMT(EvalSheet!$F$92/12,EvalSheet!$F$96*12,-C281),5),0)</f>
        <v>0</v>
      </c>
      <c r="E281" s="6">
        <f t="shared" si="110"/>
        <v>0</v>
      </c>
      <c r="F281" s="2">
        <f t="shared" si="96"/>
        <v>0</v>
      </c>
      <c r="G281" s="80">
        <f t="shared" si="97"/>
        <v>0</v>
      </c>
      <c r="H281" s="79">
        <f t="shared" si="98"/>
        <v>0</v>
      </c>
      <c r="I281" s="80">
        <f t="shared" si="99"/>
        <v>0</v>
      </c>
      <c r="J281" s="80">
        <f t="shared" si="100"/>
        <v>0</v>
      </c>
      <c r="K281" s="6">
        <f t="shared" si="111"/>
        <v>0</v>
      </c>
      <c r="L281" s="7">
        <v>0</v>
      </c>
      <c r="M281" s="7">
        <f t="shared" si="112"/>
        <v>0</v>
      </c>
      <c r="N281" s="7">
        <f t="shared" si="113"/>
        <v>0</v>
      </c>
      <c r="O281" s="7">
        <f t="shared" si="114"/>
        <v>0</v>
      </c>
      <c r="P281" s="7">
        <f t="shared" si="115"/>
        <v>0</v>
      </c>
      <c r="Q281" s="6">
        <f t="shared" si="116"/>
        <v>0</v>
      </c>
      <c r="R281" s="7">
        <f t="shared" si="117"/>
        <v>0</v>
      </c>
      <c r="S281" s="2">
        <f t="shared" si="101"/>
        <v>0</v>
      </c>
      <c r="T281" s="80">
        <f t="shared" si="102"/>
        <v>0</v>
      </c>
      <c r="U281" s="79">
        <f t="shared" si="103"/>
        <v>0</v>
      </c>
      <c r="V281" s="80">
        <f t="shared" si="104"/>
        <v>0</v>
      </c>
      <c r="W281" s="80">
        <f t="shared" si="105"/>
        <v>0</v>
      </c>
      <c r="X281">
        <f t="shared" si="118"/>
        <v>0</v>
      </c>
      <c r="Y281" s="35">
        <f t="shared" si="106"/>
        <v>0</v>
      </c>
      <c r="Z281" s="35">
        <f t="shared" si="107"/>
        <v>0</v>
      </c>
      <c r="AA281" s="42">
        <f t="shared" si="119"/>
        <v>0</v>
      </c>
      <c r="AB281" s="42">
        <f t="shared" si="108"/>
        <v>0</v>
      </c>
    </row>
    <row r="282" spans="2:28" x14ac:dyDescent="0.25">
      <c r="B282">
        <v>280</v>
      </c>
      <c r="C282" s="35">
        <f t="shared" si="109"/>
        <v>0</v>
      </c>
      <c r="D282" s="46">
        <f>IF(AB281&gt;0,ROUND(PMT(EvalSheet!$F$92/12,EvalSheet!$F$96*12,-C282),5),0)</f>
        <v>0</v>
      </c>
      <c r="E282" s="6">
        <f t="shared" si="110"/>
        <v>0</v>
      </c>
      <c r="F282" s="2">
        <f t="shared" si="96"/>
        <v>0</v>
      </c>
      <c r="G282" s="80">
        <f t="shared" si="97"/>
        <v>0</v>
      </c>
      <c r="H282" s="79">
        <f t="shared" si="98"/>
        <v>0</v>
      </c>
      <c r="I282" s="80">
        <f t="shared" si="99"/>
        <v>0</v>
      </c>
      <c r="J282" s="80">
        <f t="shared" si="100"/>
        <v>0</v>
      </c>
      <c r="K282" s="6">
        <f t="shared" si="111"/>
        <v>0</v>
      </c>
      <c r="L282" s="7">
        <v>0</v>
      </c>
      <c r="M282" s="7">
        <f t="shared" si="112"/>
        <v>0</v>
      </c>
      <c r="N282" s="7">
        <f t="shared" si="113"/>
        <v>0</v>
      </c>
      <c r="O282" s="7">
        <f t="shared" si="114"/>
        <v>0</v>
      </c>
      <c r="P282" s="7">
        <f t="shared" si="115"/>
        <v>0</v>
      </c>
      <c r="Q282" s="6">
        <f t="shared" si="116"/>
        <v>0</v>
      </c>
      <c r="R282" s="7">
        <f t="shared" si="117"/>
        <v>0</v>
      </c>
      <c r="S282" s="2">
        <f t="shared" si="101"/>
        <v>0</v>
      </c>
      <c r="T282" s="80">
        <f t="shared" si="102"/>
        <v>0</v>
      </c>
      <c r="U282" s="79">
        <f t="shared" si="103"/>
        <v>0</v>
      </c>
      <c r="V282" s="80">
        <f t="shared" si="104"/>
        <v>0</v>
      </c>
      <c r="W282" s="80">
        <f t="shared" si="105"/>
        <v>0</v>
      </c>
      <c r="X282">
        <f t="shared" si="118"/>
        <v>0</v>
      </c>
      <c r="Y282" s="35">
        <f t="shared" si="106"/>
        <v>0</v>
      </c>
      <c r="Z282" s="35">
        <f t="shared" si="107"/>
        <v>0</v>
      </c>
      <c r="AA282" s="42">
        <f t="shared" si="119"/>
        <v>0</v>
      </c>
      <c r="AB282" s="42">
        <f t="shared" si="108"/>
        <v>0</v>
      </c>
    </row>
    <row r="283" spans="2:28" x14ac:dyDescent="0.25">
      <c r="B283">
        <v>281</v>
      </c>
      <c r="C283" s="35">
        <f t="shared" si="109"/>
        <v>0</v>
      </c>
      <c r="D283" s="46">
        <f>IF(AB282&gt;0,ROUND(PMT(EvalSheet!$F$92/12,EvalSheet!$F$96*12,-C283),5),0)</f>
        <v>0</v>
      </c>
      <c r="E283" s="6">
        <f t="shared" si="110"/>
        <v>0</v>
      </c>
      <c r="F283" s="2">
        <f t="shared" si="96"/>
        <v>0</v>
      </c>
      <c r="G283" s="80">
        <f t="shared" si="97"/>
        <v>0</v>
      </c>
      <c r="H283" s="79">
        <f t="shared" si="98"/>
        <v>0</v>
      </c>
      <c r="I283" s="80">
        <f t="shared" si="99"/>
        <v>0</v>
      </c>
      <c r="J283" s="80">
        <f t="shared" si="100"/>
        <v>0</v>
      </c>
      <c r="K283" s="6">
        <f t="shared" si="111"/>
        <v>0</v>
      </c>
      <c r="L283" s="7">
        <v>0</v>
      </c>
      <c r="M283" s="7">
        <f t="shared" si="112"/>
        <v>0</v>
      </c>
      <c r="N283" s="7">
        <f t="shared" si="113"/>
        <v>0</v>
      </c>
      <c r="O283" s="7">
        <f t="shared" si="114"/>
        <v>0</v>
      </c>
      <c r="P283" s="7">
        <f t="shared" si="115"/>
        <v>0</v>
      </c>
      <c r="Q283" s="6">
        <f t="shared" si="116"/>
        <v>0</v>
      </c>
      <c r="R283" s="7">
        <f t="shared" si="117"/>
        <v>0</v>
      </c>
      <c r="S283" s="2">
        <f t="shared" si="101"/>
        <v>0</v>
      </c>
      <c r="T283" s="80">
        <f t="shared" si="102"/>
        <v>0</v>
      </c>
      <c r="U283" s="79">
        <f t="shared" si="103"/>
        <v>0</v>
      </c>
      <c r="V283" s="80">
        <f t="shared" si="104"/>
        <v>0</v>
      </c>
      <c r="W283" s="80">
        <f t="shared" si="105"/>
        <v>0</v>
      </c>
      <c r="X283">
        <f t="shared" si="118"/>
        <v>0</v>
      </c>
      <c r="Y283" s="35">
        <f t="shared" si="106"/>
        <v>0</v>
      </c>
      <c r="Z283" s="35">
        <f t="shared" si="107"/>
        <v>0</v>
      </c>
      <c r="AA283" s="42">
        <f t="shared" si="119"/>
        <v>0</v>
      </c>
      <c r="AB283" s="42">
        <f t="shared" si="108"/>
        <v>0</v>
      </c>
    </row>
    <row r="284" spans="2:28" x14ac:dyDescent="0.25">
      <c r="B284">
        <v>282</v>
      </c>
      <c r="C284" s="35">
        <f t="shared" si="109"/>
        <v>0</v>
      </c>
      <c r="D284" s="46">
        <f>IF(AB283&gt;0,ROUND(PMT(EvalSheet!$F$92/12,EvalSheet!$F$96*12,-C284),5),0)</f>
        <v>0</v>
      </c>
      <c r="E284" s="6">
        <f t="shared" si="110"/>
        <v>0</v>
      </c>
      <c r="F284" s="2">
        <f t="shared" si="96"/>
        <v>0</v>
      </c>
      <c r="G284" s="80">
        <f t="shared" si="97"/>
        <v>0</v>
      </c>
      <c r="H284" s="79">
        <f t="shared" si="98"/>
        <v>0</v>
      </c>
      <c r="I284" s="80">
        <f t="shared" si="99"/>
        <v>0</v>
      </c>
      <c r="J284" s="80">
        <f t="shared" si="100"/>
        <v>0</v>
      </c>
      <c r="K284" s="6">
        <f t="shared" si="111"/>
        <v>0</v>
      </c>
      <c r="L284" s="7">
        <v>0</v>
      </c>
      <c r="M284" s="7">
        <f t="shared" si="112"/>
        <v>0</v>
      </c>
      <c r="N284" s="7">
        <f t="shared" si="113"/>
        <v>0</v>
      </c>
      <c r="O284" s="7">
        <f t="shared" si="114"/>
        <v>0</v>
      </c>
      <c r="P284" s="7">
        <f t="shared" si="115"/>
        <v>0</v>
      </c>
      <c r="Q284" s="6">
        <f t="shared" si="116"/>
        <v>0</v>
      </c>
      <c r="R284" s="7">
        <f t="shared" si="117"/>
        <v>0</v>
      </c>
      <c r="S284" s="2">
        <f t="shared" si="101"/>
        <v>0</v>
      </c>
      <c r="T284" s="80">
        <f t="shared" si="102"/>
        <v>0</v>
      </c>
      <c r="U284" s="79">
        <f t="shared" si="103"/>
        <v>0</v>
      </c>
      <c r="V284" s="80">
        <f t="shared" si="104"/>
        <v>0</v>
      </c>
      <c r="W284" s="80">
        <f t="shared" si="105"/>
        <v>0</v>
      </c>
      <c r="X284">
        <f t="shared" si="118"/>
        <v>0</v>
      </c>
      <c r="Y284" s="35">
        <f t="shared" si="106"/>
        <v>0</v>
      </c>
      <c r="Z284" s="35">
        <f t="shared" si="107"/>
        <v>0</v>
      </c>
      <c r="AA284" s="42">
        <f t="shared" si="119"/>
        <v>0</v>
      </c>
      <c r="AB284" s="42">
        <f t="shared" si="108"/>
        <v>0</v>
      </c>
    </row>
    <row r="285" spans="2:28" x14ac:dyDescent="0.25">
      <c r="B285">
        <v>283</v>
      </c>
      <c r="C285" s="35">
        <f t="shared" si="109"/>
        <v>0</v>
      </c>
      <c r="D285" s="46">
        <f>IF(AB284&gt;0,ROUND(PMT(EvalSheet!$F$92/12,EvalSheet!$F$96*12,-C285),5),0)</f>
        <v>0</v>
      </c>
      <c r="E285" s="6">
        <f t="shared" si="110"/>
        <v>0</v>
      </c>
      <c r="F285" s="2">
        <f t="shared" si="96"/>
        <v>0</v>
      </c>
      <c r="G285" s="80">
        <f t="shared" si="97"/>
        <v>0</v>
      </c>
      <c r="H285" s="79">
        <f t="shared" si="98"/>
        <v>0</v>
      </c>
      <c r="I285" s="80">
        <f t="shared" si="99"/>
        <v>0</v>
      </c>
      <c r="J285" s="80">
        <f t="shared" si="100"/>
        <v>0</v>
      </c>
      <c r="K285" s="6">
        <f t="shared" si="111"/>
        <v>0</v>
      </c>
      <c r="L285" s="7">
        <v>0</v>
      </c>
      <c r="M285" s="7">
        <f t="shared" si="112"/>
        <v>0</v>
      </c>
      <c r="N285" s="7">
        <f t="shared" si="113"/>
        <v>0</v>
      </c>
      <c r="O285" s="7">
        <f t="shared" si="114"/>
        <v>0</v>
      </c>
      <c r="P285" s="7">
        <f t="shared" si="115"/>
        <v>0</v>
      </c>
      <c r="Q285" s="6">
        <f t="shared" si="116"/>
        <v>0</v>
      </c>
      <c r="R285" s="7">
        <f t="shared" si="117"/>
        <v>0</v>
      </c>
      <c r="S285" s="2">
        <f t="shared" si="101"/>
        <v>0</v>
      </c>
      <c r="T285" s="80">
        <f t="shared" si="102"/>
        <v>0</v>
      </c>
      <c r="U285" s="79">
        <f t="shared" si="103"/>
        <v>0</v>
      </c>
      <c r="V285" s="80">
        <f t="shared" si="104"/>
        <v>0</v>
      </c>
      <c r="W285" s="80">
        <f t="shared" si="105"/>
        <v>0</v>
      </c>
      <c r="X285">
        <f t="shared" si="118"/>
        <v>0</v>
      </c>
      <c r="Y285" s="35">
        <f t="shared" si="106"/>
        <v>0</v>
      </c>
      <c r="Z285" s="35">
        <f t="shared" si="107"/>
        <v>0</v>
      </c>
      <c r="AA285" s="42">
        <f t="shared" si="119"/>
        <v>0</v>
      </c>
      <c r="AB285" s="42">
        <f t="shared" si="108"/>
        <v>0</v>
      </c>
    </row>
    <row r="286" spans="2:28" x14ac:dyDescent="0.25">
      <c r="B286">
        <v>284</v>
      </c>
      <c r="C286" s="35">
        <f t="shared" si="109"/>
        <v>0</v>
      </c>
      <c r="D286" s="46">
        <f>IF(AB285&gt;0,ROUND(PMT(EvalSheet!$F$92/12,EvalSheet!$F$96*12,-C286),5),0)</f>
        <v>0</v>
      </c>
      <c r="E286" s="6">
        <f t="shared" si="110"/>
        <v>0</v>
      </c>
      <c r="F286" s="2">
        <f t="shared" si="96"/>
        <v>0</v>
      </c>
      <c r="G286" s="80">
        <f t="shared" si="97"/>
        <v>0</v>
      </c>
      <c r="H286" s="79">
        <f t="shared" si="98"/>
        <v>0</v>
      </c>
      <c r="I286" s="80">
        <f t="shared" si="99"/>
        <v>0</v>
      </c>
      <c r="J286" s="80">
        <f t="shared" si="100"/>
        <v>0</v>
      </c>
      <c r="K286" s="6">
        <f t="shared" si="111"/>
        <v>0</v>
      </c>
      <c r="L286" s="7">
        <v>0</v>
      </c>
      <c r="M286" s="7">
        <f t="shared" si="112"/>
        <v>0</v>
      </c>
      <c r="N286" s="7">
        <f t="shared" si="113"/>
        <v>0</v>
      </c>
      <c r="O286" s="7">
        <f t="shared" si="114"/>
        <v>0</v>
      </c>
      <c r="P286" s="7">
        <f t="shared" si="115"/>
        <v>0</v>
      </c>
      <c r="Q286" s="6">
        <f t="shared" si="116"/>
        <v>0</v>
      </c>
      <c r="R286" s="7">
        <f t="shared" si="117"/>
        <v>0</v>
      </c>
      <c r="S286" s="2">
        <f t="shared" si="101"/>
        <v>0</v>
      </c>
      <c r="T286" s="80">
        <f t="shared" si="102"/>
        <v>0</v>
      </c>
      <c r="U286" s="79">
        <f t="shared" si="103"/>
        <v>0</v>
      </c>
      <c r="V286" s="80">
        <f t="shared" si="104"/>
        <v>0</v>
      </c>
      <c r="W286" s="80">
        <f t="shared" si="105"/>
        <v>0</v>
      </c>
      <c r="X286">
        <f t="shared" si="118"/>
        <v>0</v>
      </c>
      <c r="Y286" s="35">
        <f t="shared" si="106"/>
        <v>0</v>
      </c>
      <c r="Z286" s="35">
        <f t="shared" si="107"/>
        <v>0</v>
      </c>
      <c r="AA286" s="42">
        <f t="shared" si="119"/>
        <v>0</v>
      </c>
      <c r="AB286" s="42">
        <f t="shared" si="108"/>
        <v>0</v>
      </c>
    </row>
    <row r="287" spans="2:28" x14ac:dyDescent="0.25">
      <c r="B287">
        <v>285</v>
      </c>
      <c r="C287" s="35">
        <f t="shared" si="109"/>
        <v>0</v>
      </c>
      <c r="D287" s="46">
        <f>IF(AB286&gt;0,ROUND(PMT(EvalSheet!$F$92/12,EvalSheet!$F$96*12,-C287),5),0)</f>
        <v>0</v>
      </c>
      <c r="E287" s="6">
        <f t="shared" si="110"/>
        <v>0</v>
      </c>
      <c r="F287" s="2">
        <f t="shared" si="96"/>
        <v>0</v>
      </c>
      <c r="G287" s="80">
        <f t="shared" si="97"/>
        <v>0</v>
      </c>
      <c r="H287" s="79">
        <f t="shared" si="98"/>
        <v>0</v>
      </c>
      <c r="I287" s="80">
        <f t="shared" si="99"/>
        <v>0</v>
      </c>
      <c r="J287" s="80">
        <f t="shared" si="100"/>
        <v>0</v>
      </c>
      <c r="K287" s="6">
        <f t="shared" si="111"/>
        <v>0</v>
      </c>
      <c r="L287" s="7">
        <v>0</v>
      </c>
      <c r="M287" s="7">
        <f t="shared" si="112"/>
        <v>0</v>
      </c>
      <c r="N287" s="7">
        <f t="shared" si="113"/>
        <v>0</v>
      </c>
      <c r="O287" s="7">
        <f t="shared" si="114"/>
        <v>0</v>
      </c>
      <c r="P287" s="7">
        <f t="shared" si="115"/>
        <v>0</v>
      </c>
      <c r="Q287" s="6">
        <f t="shared" si="116"/>
        <v>0</v>
      </c>
      <c r="R287" s="7">
        <f t="shared" si="117"/>
        <v>0</v>
      </c>
      <c r="S287" s="2">
        <f t="shared" si="101"/>
        <v>0</v>
      </c>
      <c r="T287" s="80">
        <f t="shared" si="102"/>
        <v>0</v>
      </c>
      <c r="U287" s="79">
        <f t="shared" si="103"/>
        <v>0</v>
      </c>
      <c r="V287" s="80">
        <f t="shared" si="104"/>
        <v>0</v>
      </c>
      <c r="W287" s="80">
        <f t="shared" si="105"/>
        <v>0</v>
      </c>
      <c r="X287">
        <f t="shared" si="118"/>
        <v>0</v>
      </c>
      <c r="Y287" s="35">
        <f t="shared" si="106"/>
        <v>0</v>
      </c>
      <c r="Z287" s="35">
        <f t="shared" si="107"/>
        <v>0</v>
      </c>
      <c r="AA287" s="42">
        <f t="shared" si="119"/>
        <v>0</v>
      </c>
      <c r="AB287" s="42">
        <f t="shared" si="108"/>
        <v>0</v>
      </c>
    </row>
    <row r="288" spans="2:28" x14ac:dyDescent="0.25">
      <c r="B288">
        <v>286</v>
      </c>
      <c r="C288" s="35">
        <f t="shared" si="109"/>
        <v>0</v>
      </c>
      <c r="D288" s="46">
        <f>IF(AB287&gt;0,ROUND(PMT(EvalSheet!$F$92/12,EvalSheet!$F$96*12,-C288),5),0)</f>
        <v>0</v>
      </c>
      <c r="E288" s="6">
        <f t="shared" si="110"/>
        <v>0</v>
      </c>
      <c r="F288" s="2">
        <f t="shared" si="96"/>
        <v>0</v>
      </c>
      <c r="G288" s="80">
        <f t="shared" si="97"/>
        <v>0</v>
      </c>
      <c r="H288" s="79">
        <f t="shared" si="98"/>
        <v>0</v>
      </c>
      <c r="I288" s="80">
        <f t="shared" si="99"/>
        <v>0</v>
      </c>
      <c r="J288" s="80">
        <f t="shared" si="100"/>
        <v>0</v>
      </c>
      <c r="K288" s="6">
        <f t="shared" si="111"/>
        <v>0</v>
      </c>
      <c r="L288" s="7">
        <v>0</v>
      </c>
      <c r="M288" s="7">
        <f t="shared" si="112"/>
        <v>0</v>
      </c>
      <c r="N288" s="7">
        <f t="shared" si="113"/>
        <v>0</v>
      </c>
      <c r="O288" s="7">
        <f t="shared" si="114"/>
        <v>0</v>
      </c>
      <c r="P288" s="7">
        <f t="shared" si="115"/>
        <v>0</v>
      </c>
      <c r="Q288" s="6">
        <f t="shared" si="116"/>
        <v>0</v>
      </c>
      <c r="R288" s="7">
        <f t="shared" si="117"/>
        <v>0</v>
      </c>
      <c r="S288" s="2">
        <f t="shared" si="101"/>
        <v>0</v>
      </c>
      <c r="T288" s="80">
        <f t="shared" si="102"/>
        <v>0</v>
      </c>
      <c r="U288" s="79">
        <f t="shared" si="103"/>
        <v>0</v>
      </c>
      <c r="V288" s="80">
        <f t="shared" si="104"/>
        <v>0</v>
      </c>
      <c r="W288" s="80">
        <f t="shared" si="105"/>
        <v>0</v>
      </c>
      <c r="X288">
        <f t="shared" si="118"/>
        <v>0</v>
      </c>
      <c r="Y288" s="35">
        <f t="shared" si="106"/>
        <v>0</v>
      </c>
      <c r="Z288" s="35">
        <f t="shared" si="107"/>
        <v>0</v>
      </c>
      <c r="AA288" s="42">
        <f t="shared" si="119"/>
        <v>0</v>
      </c>
      <c r="AB288" s="42">
        <f t="shared" si="108"/>
        <v>0</v>
      </c>
    </row>
    <row r="289" spans="2:28" x14ac:dyDescent="0.25">
      <c r="B289">
        <v>287</v>
      </c>
      <c r="C289" s="35">
        <f t="shared" si="109"/>
        <v>0</v>
      </c>
      <c r="D289" s="46">
        <f>IF(AB288&gt;0,ROUND(PMT(EvalSheet!$F$92/12,EvalSheet!$F$96*12,-C289),5),0)</f>
        <v>0</v>
      </c>
      <c r="E289" s="6">
        <f t="shared" si="110"/>
        <v>0</v>
      </c>
      <c r="F289" s="2">
        <f t="shared" si="96"/>
        <v>0</v>
      </c>
      <c r="G289" s="80">
        <f t="shared" si="97"/>
        <v>0</v>
      </c>
      <c r="H289" s="79">
        <f t="shared" si="98"/>
        <v>0</v>
      </c>
      <c r="I289" s="80">
        <f t="shared" si="99"/>
        <v>0</v>
      </c>
      <c r="J289" s="80">
        <f t="shared" si="100"/>
        <v>0</v>
      </c>
      <c r="K289" s="6">
        <f t="shared" si="111"/>
        <v>0</v>
      </c>
      <c r="L289" s="7">
        <v>0</v>
      </c>
      <c r="M289" s="7">
        <f t="shared" si="112"/>
        <v>0</v>
      </c>
      <c r="N289" s="7">
        <f t="shared" si="113"/>
        <v>0</v>
      </c>
      <c r="O289" s="7">
        <f t="shared" si="114"/>
        <v>0</v>
      </c>
      <c r="P289" s="7">
        <f t="shared" si="115"/>
        <v>0</v>
      </c>
      <c r="Q289" s="6">
        <f t="shared" si="116"/>
        <v>0</v>
      </c>
      <c r="R289" s="7">
        <f t="shared" si="117"/>
        <v>0</v>
      </c>
      <c r="S289" s="2">
        <f t="shared" si="101"/>
        <v>0</v>
      </c>
      <c r="T289" s="80">
        <f t="shared" si="102"/>
        <v>0</v>
      </c>
      <c r="U289" s="79">
        <f t="shared" si="103"/>
        <v>0</v>
      </c>
      <c r="V289" s="80">
        <f t="shared" si="104"/>
        <v>0</v>
      </c>
      <c r="W289" s="80">
        <f t="shared" si="105"/>
        <v>0</v>
      </c>
      <c r="X289">
        <f t="shared" si="118"/>
        <v>0</v>
      </c>
      <c r="Y289" s="35">
        <f t="shared" si="106"/>
        <v>0</v>
      </c>
      <c r="Z289" s="35">
        <f t="shared" si="107"/>
        <v>0</v>
      </c>
      <c r="AA289" s="42">
        <f t="shared" si="119"/>
        <v>0</v>
      </c>
      <c r="AB289" s="42">
        <f t="shared" si="108"/>
        <v>0</v>
      </c>
    </row>
    <row r="290" spans="2:28" x14ac:dyDescent="0.25">
      <c r="B290">
        <v>288</v>
      </c>
      <c r="C290" s="35">
        <f t="shared" si="109"/>
        <v>0</v>
      </c>
      <c r="D290" s="46">
        <f>IF(AB289&gt;0,ROUND(PMT(EvalSheet!$F$92/12,EvalSheet!$F$96*12,-C290),5),0)</f>
        <v>0</v>
      </c>
      <c r="E290" s="6">
        <f t="shared" si="110"/>
        <v>0</v>
      </c>
      <c r="F290" s="2">
        <f t="shared" si="96"/>
        <v>0</v>
      </c>
      <c r="G290" s="80">
        <f t="shared" si="97"/>
        <v>0</v>
      </c>
      <c r="H290" s="79">
        <f t="shared" si="98"/>
        <v>0</v>
      </c>
      <c r="I290" s="80">
        <f t="shared" si="99"/>
        <v>0</v>
      </c>
      <c r="J290" s="80">
        <f t="shared" si="100"/>
        <v>0</v>
      </c>
      <c r="K290" s="6">
        <f t="shared" si="111"/>
        <v>0</v>
      </c>
      <c r="L290" s="7">
        <v>0</v>
      </c>
      <c r="M290" s="7">
        <f t="shared" si="112"/>
        <v>0</v>
      </c>
      <c r="N290" s="7">
        <f t="shared" si="113"/>
        <v>0</v>
      </c>
      <c r="O290" s="7">
        <f t="shared" si="114"/>
        <v>0</v>
      </c>
      <c r="P290" s="7">
        <f t="shared" si="115"/>
        <v>0</v>
      </c>
      <c r="Q290" s="6">
        <f t="shared" si="116"/>
        <v>0</v>
      </c>
      <c r="R290" s="7">
        <f t="shared" si="117"/>
        <v>0</v>
      </c>
      <c r="S290" s="2">
        <f t="shared" si="101"/>
        <v>0</v>
      </c>
      <c r="T290" s="80">
        <f t="shared" si="102"/>
        <v>0</v>
      </c>
      <c r="U290" s="79">
        <f t="shared" si="103"/>
        <v>0</v>
      </c>
      <c r="V290" s="80">
        <f t="shared" si="104"/>
        <v>0</v>
      </c>
      <c r="W290" s="80">
        <f t="shared" si="105"/>
        <v>0</v>
      </c>
      <c r="X290">
        <f t="shared" si="118"/>
        <v>0</v>
      </c>
      <c r="Y290" s="35">
        <f t="shared" si="106"/>
        <v>0</v>
      </c>
      <c r="Z290" s="35">
        <f t="shared" si="107"/>
        <v>0</v>
      </c>
      <c r="AA290" s="42">
        <f t="shared" si="119"/>
        <v>0</v>
      </c>
      <c r="AB290" s="42">
        <f t="shared" si="108"/>
        <v>0</v>
      </c>
    </row>
    <row r="291" spans="2:28" x14ac:dyDescent="0.25">
      <c r="B291">
        <v>289</v>
      </c>
      <c r="C291" s="35">
        <f t="shared" si="109"/>
        <v>0</v>
      </c>
      <c r="D291" s="46">
        <f>IF(AB290&gt;0,ROUND(PMT(EvalSheet!$F$92/12,EvalSheet!$F$96*12,-C291),5),0)</f>
        <v>0</v>
      </c>
      <c r="E291" s="6">
        <f t="shared" si="110"/>
        <v>0</v>
      </c>
      <c r="F291" s="2">
        <f t="shared" si="96"/>
        <v>0</v>
      </c>
      <c r="G291" s="80">
        <f t="shared" si="97"/>
        <v>0</v>
      </c>
      <c r="H291" s="79">
        <f t="shared" si="98"/>
        <v>0</v>
      </c>
      <c r="I291" s="80">
        <f t="shared" si="99"/>
        <v>0</v>
      </c>
      <c r="J291" s="80">
        <f t="shared" si="100"/>
        <v>0</v>
      </c>
      <c r="K291" s="6">
        <f t="shared" si="111"/>
        <v>0</v>
      </c>
      <c r="L291" s="7">
        <v>0</v>
      </c>
      <c r="M291" s="7">
        <f t="shared" si="112"/>
        <v>0</v>
      </c>
      <c r="N291" s="7">
        <f t="shared" si="113"/>
        <v>0</v>
      </c>
      <c r="O291" s="7">
        <f t="shared" si="114"/>
        <v>0</v>
      </c>
      <c r="P291" s="7">
        <f t="shared" si="115"/>
        <v>0</v>
      </c>
      <c r="Q291" s="6">
        <f t="shared" si="116"/>
        <v>0</v>
      </c>
      <c r="R291" s="7">
        <f t="shared" si="117"/>
        <v>0</v>
      </c>
      <c r="S291" s="2">
        <f t="shared" si="101"/>
        <v>0</v>
      </c>
      <c r="T291" s="80">
        <f t="shared" si="102"/>
        <v>0</v>
      </c>
      <c r="U291" s="79">
        <f t="shared" si="103"/>
        <v>0</v>
      </c>
      <c r="V291" s="80">
        <f t="shared" si="104"/>
        <v>0</v>
      </c>
      <c r="W291" s="80">
        <f t="shared" si="105"/>
        <v>0</v>
      </c>
      <c r="X291">
        <f t="shared" si="118"/>
        <v>0</v>
      </c>
      <c r="Y291" s="35">
        <f t="shared" si="106"/>
        <v>0</v>
      </c>
      <c r="Z291" s="35">
        <f t="shared" si="107"/>
        <v>0</v>
      </c>
      <c r="AA291" s="42">
        <f t="shared" si="119"/>
        <v>0</v>
      </c>
      <c r="AB291" s="42">
        <f t="shared" si="108"/>
        <v>0</v>
      </c>
    </row>
    <row r="292" spans="2:28" x14ac:dyDescent="0.25">
      <c r="B292">
        <v>290</v>
      </c>
      <c r="C292" s="35">
        <f t="shared" si="109"/>
        <v>0</v>
      </c>
      <c r="D292" s="46">
        <f>IF(AB291&gt;0,ROUND(PMT(EvalSheet!$F$92/12,EvalSheet!$F$96*12,-C292),5),0)</f>
        <v>0</v>
      </c>
      <c r="E292" s="6">
        <f t="shared" si="110"/>
        <v>0</v>
      </c>
      <c r="F292" s="2">
        <f t="shared" si="96"/>
        <v>0</v>
      </c>
      <c r="G292" s="80">
        <f t="shared" si="97"/>
        <v>0</v>
      </c>
      <c r="H292" s="79">
        <f t="shared" si="98"/>
        <v>0</v>
      </c>
      <c r="I292" s="80">
        <f t="shared" si="99"/>
        <v>0</v>
      </c>
      <c r="J292" s="80">
        <f t="shared" si="100"/>
        <v>0</v>
      </c>
      <c r="K292" s="6">
        <f t="shared" si="111"/>
        <v>0</v>
      </c>
      <c r="L292" s="7">
        <v>0</v>
      </c>
      <c r="M292" s="7">
        <f t="shared" si="112"/>
        <v>0</v>
      </c>
      <c r="N292" s="7">
        <f t="shared" si="113"/>
        <v>0</v>
      </c>
      <c r="O292" s="7">
        <f t="shared" si="114"/>
        <v>0</v>
      </c>
      <c r="P292" s="7">
        <f t="shared" si="115"/>
        <v>0</v>
      </c>
      <c r="Q292" s="6">
        <f t="shared" si="116"/>
        <v>0</v>
      </c>
      <c r="R292" s="7">
        <f t="shared" si="117"/>
        <v>0</v>
      </c>
      <c r="S292" s="2">
        <f t="shared" si="101"/>
        <v>0</v>
      </c>
      <c r="T292" s="80">
        <f t="shared" si="102"/>
        <v>0</v>
      </c>
      <c r="U292" s="79">
        <f t="shared" si="103"/>
        <v>0</v>
      </c>
      <c r="V292" s="80">
        <f t="shared" si="104"/>
        <v>0</v>
      </c>
      <c r="W292" s="80">
        <f t="shared" si="105"/>
        <v>0</v>
      </c>
      <c r="X292">
        <f t="shared" si="118"/>
        <v>0</v>
      </c>
      <c r="Y292" s="35">
        <f t="shared" si="106"/>
        <v>0</v>
      </c>
      <c r="Z292" s="35">
        <f t="shared" si="107"/>
        <v>0</v>
      </c>
      <c r="AA292" s="42">
        <f t="shared" si="119"/>
        <v>0</v>
      </c>
      <c r="AB292" s="42">
        <f t="shared" si="108"/>
        <v>0</v>
      </c>
    </row>
    <row r="293" spans="2:28" x14ac:dyDescent="0.25">
      <c r="B293">
        <v>291</v>
      </c>
      <c r="C293" s="35">
        <f t="shared" si="109"/>
        <v>0</v>
      </c>
      <c r="D293" s="46">
        <f>IF(AB292&gt;0,ROUND(PMT(EvalSheet!$F$92/12,EvalSheet!$F$96*12,-C293),5),0)</f>
        <v>0</v>
      </c>
      <c r="E293" s="6">
        <f t="shared" si="110"/>
        <v>0</v>
      </c>
      <c r="F293" s="2">
        <f t="shared" si="96"/>
        <v>0</v>
      </c>
      <c r="G293" s="80">
        <f t="shared" si="97"/>
        <v>0</v>
      </c>
      <c r="H293" s="79">
        <f t="shared" si="98"/>
        <v>0</v>
      </c>
      <c r="I293" s="80">
        <f t="shared" si="99"/>
        <v>0</v>
      </c>
      <c r="J293" s="80">
        <f t="shared" si="100"/>
        <v>0</v>
      </c>
      <c r="K293" s="6">
        <f t="shared" si="111"/>
        <v>0</v>
      </c>
      <c r="L293" s="7">
        <v>0</v>
      </c>
      <c r="M293" s="7">
        <f t="shared" si="112"/>
        <v>0</v>
      </c>
      <c r="N293" s="7">
        <f t="shared" si="113"/>
        <v>0</v>
      </c>
      <c r="O293" s="7">
        <f t="shared" si="114"/>
        <v>0</v>
      </c>
      <c r="P293" s="7">
        <f t="shared" si="115"/>
        <v>0</v>
      </c>
      <c r="Q293" s="6">
        <f t="shared" si="116"/>
        <v>0</v>
      </c>
      <c r="R293" s="7">
        <f t="shared" si="117"/>
        <v>0</v>
      </c>
      <c r="S293" s="2">
        <f t="shared" si="101"/>
        <v>0</v>
      </c>
      <c r="T293" s="80">
        <f t="shared" si="102"/>
        <v>0</v>
      </c>
      <c r="U293" s="79">
        <f t="shared" si="103"/>
        <v>0</v>
      </c>
      <c r="V293" s="80">
        <f t="shared" si="104"/>
        <v>0</v>
      </c>
      <c r="W293" s="80">
        <f t="shared" si="105"/>
        <v>0</v>
      </c>
      <c r="X293">
        <f t="shared" si="118"/>
        <v>0</v>
      </c>
      <c r="Y293" s="35">
        <f t="shared" si="106"/>
        <v>0</v>
      </c>
      <c r="Z293" s="35">
        <f t="shared" si="107"/>
        <v>0</v>
      </c>
      <c r="AA293" s="42">
        <f t="shared" si="119"/>
        <v>0</v>
      </c>
      <c r="AB293" s="42">
        <f t="shared" si="108"/>
        <v>0</v>
      </c>
    </row>
    <row r="294" spans="2:28" x14ac:dyDescent="0.25">
      <c r="B294">
        <v>292</v>
      </c>
      <c r="C294" s="35">
        <f t="shared" si="109"/>
        <v>0</v>
      </c>
      <c r="D294" s="46">
        <f>IF(AB293&gt;0,ROUND(PMT(EvalSheet!$F$92/12,EvalSheet!$F$96*12,-C294),5),0)</f>
        <v>0</v>
      </c>
      <c r="E294" s="6">
        <f t="shared" si="110"/>
        <v>0</v>
      </c>
      <c r="F294" s="2">
        <f t="shared" si="96"/>
        <v>0</v>
      </c>
      <c r="G294" s="80">
        <f t="shared" si="97"/>
        <v>0</v>
      </c>
      <c r="H294" s="79">
        <f t="shared" si="98"/>
        <v>0</v>
      </c>
      <c r="I294" s="80">
        <f t="shared" si="99"/>
        <v>0</v>
      </c>
      <c r="J294" s="80">
        <f t="shared" si="100"/>
        <v>0</v>
      </c>
      <c r="K294" s="6">
        <f t="shared" si="111"/>
        <v>0</v>
      </c>
      <c r="L294" s="7">
        <v>0</v>
      </c>
      <c r="M294" s="7">
        <f t="shared" si="112"/>
        <v>0</v>
      </c>
      <c r="N294" s="7">
        <f t="shared" si="113"/>
        <v>0</v>
      </c>
      <c r="O294" s="7">
        <f t="shared" si="114"/>
        <v>0</v>
      </c>
      <c r="P294" s="7">
        <f t="shared" si="115"/>
        <v>0</v>
      </c>
      <c r="Q294" s="6">
        <f t="shared" si="116"/>
        <v>0</v>
      </c>
      <c r="R294" s="7">
        <f t="shared" si="117"/>
        <v>0</v>
      </c>
      <c r="S294" s="2">
        <f t="shared" si="101"/>
        <v>0</v>
      </c>
      <c r="T294" s="80">
        <f t="shared" si="102"/>
        <v>0</v>
      </c>
      <c r="U294" s="79">
        <f t="shared" si="103"/>
        <v>0</v>
      </c>
      <c r="V294" s="80">
        <f t="shared" si="104"/>
        <v>0</v>
      </c>
      <c r="W294" s="80">
        <f t="shared" si="105"/>
        <v>0</v>
      </c>
      <c r="X294">
        <f t="shared" si="118"/>
        <v>0</v>
      </c>
      <c r="Y294" s="35">
        <f t="shared" si="106"/>
        <v>0</v>
      </c>
      <c r="Z294" s="35">
        <f t="shared" si="107"/>
        <v>0</v>
      </c>
      <c r="AA294" s="42">
        <f t="shared" si="119"/>
        <v>0</v>
      </c>
      <c r="AB294" s="42">
        <f t="shared" si="108"/>
        <v>0</v>
      </c>
    </row>
    <row r="295" spans="2:28" x14ac:dyDescent="0.25">
      <c r="B295">
        <v>293</v>
      </c>
      <c r="C295" s="35">
        <f t="shared" si="109"/>
        <v>0</v>
      </c>
      <c r="D295" s="46">
        <f>IF(AB294&gt;0,ROUND(PMT(EvalSheet!$F$92/12,EvalSheet!$F$96*12,-C295),5),0)</f>
        <v>0</v>
      </c>
      <c r="E295" s="6">
        <f t="shared" si="110"/>
        <v>0</v>
      </c>
      <c r="F295" s="2">
        <f t="shared" si="96"/>
        <v>0</v>
      </c>
      <c r="G295" s="80">
        <f t="shared" si="97"/>
        <v>0</v>
      </c>
      <c r="H295" s="79">
        <f t="shared" si="98"/>
        <v>0</v>
      </c>
      <c r="I295" s="80">
        <f t="shared" si="99"/>
        <v>0</v>
      </c>
      <c r="J295" s="80">
        <f t="shared" si="100"/>
        <v>0</v>
      </c>
      <c r="K295" s="6">
        <f t="shared" si="111"/>
        <v>0</v>
      </c>
      <c r="L295" s="7">
        <v>0</v>
      </c>
      <c r="M295" s="7">
        <f t="shared" si="112"/>
        <v>0</v>
      </c>
      <c r="N295" s="7">
        <f t="shared" si="113"/>
        <v>0</v>
      </c>
      <c r="O295" s="7">
        <f t="shared" si="114"/>
        <v>0</v>
      </c>
      <c r="P295" s="7">
        <f t="shared" si="115"/>
        <v>0</v>
      </c>
      <c r="Q295" s="6">
        <f t="shared" si="116"/>
        <v>0</v>
      </c>
      <c r="R295" s="7">
        <f t="shared" si="117"/>
        <v>0</v>
      </c>
      <c r="S295" s="2">
        <f t="shared" si="101"/>
        <v>0</v>
      </c>
      <c r="T295" s="80">
        <f t="shared" si="102"/>
        <v>0</v>
      </c>
      <c r="U295" s="79">
        <f t="shared" si="103"/>
        <v>0</v>
      </c>
      <c r="V295" s="80">
        <f t="shared" si="104"/>
        <v>0</v>
      </c>
      <c r="W295" s="80">
        <f t="shared" si="105"/>
        <v>0</v>
      </c>
      <c r="X295">
        <f t="shared" si="118"/>
        <v>0</v>
      </c>
      <c r="Y295" s="35">
        <f t="shared" si="106"/>
        <v>0</v>
      </c>
      <c r="Z295" s="35">
        <f t="shared" si="107"/>
        <v>0</v>
      </c>
      <c r="AA295" s="42">
        <f t="shared" si="119"/>
        <v>0</v>
      </c>
      <c r="AB295" s="42">
        <f t="shared" si="108"/>
        <v>0</v>
      </c>
    </row>
    <row r="296" spans="2:28" x14ac:dyDescent="0.25">
      <c r="B296">
        <v>294</v>
      </c>
      <c r="C296" s="35">
        <f t="shared" si="109"/>
        <v>0</v>
      </c>
      <c r="D296" s="46">
        <f>IF(AB295&gt;0,ROUND(PMT(EvalSheet!$F$92/12,EvalSheet!$F$96*12,-C296),5),0)</f>
        <v>0</v>
      </c>
      <c r="E296" s="6">
        <f t="shared" si="110"/>
        <v>0</v>
      </c>
      <c r="F296" s="2">
        <f t="shared" si="96"/>
        <v>0</v>
      </c>
      <c r="G296" s="80">
        <f t="shared" si="97"/>
        <v>0</v>
      </c>
      <c r="H296" s="79">
        <f t="shared" si="98"/>
        <v>0</v>
      </c>
      <c r="I296" s="80">
        <f t="shared" si="99"/>
        <v>0</v>
      </c>
      <c r="J296" s="80">
        <f t="shared" si="100"/>
        <v>0</v>
      </c>
      <c r="K296" s="6">
        <f t="shared" si="111"/>
        <v>0</v>
      </c>
      <c r="L296" s="7">
        <v>0</v>
      </c>
      <c r="M296" s="7">
        <f t="shared" si="112"/>
        <v>0</v>
      </c>
      <c r="N296" s="7">
        <f t="shared" si="113"/>
        <v>0</v>
      </c>
      <c r="O296" s="7">
        <f t="shared" si="114"/>
        <v>0</v>
      </c>
      <c r="P296" s="7">
        <f t="shared" si="115"/>
        <v>0</v>
      </c>
      <c r="Q296" s="6">
        <f t="shared" si="116"/>
        <v>0</v>
      </c>
      <c r="R296" s="7">
        <f t="shared" si="117"/>
        <v>0</v>
      </c>
      <c r="S296" s="2">
        <f t="shared" si="101"/>
        <v>0</v>
      </c>
      <c r="T296" s="80">
        <f t="shared" si="102"/>
        <v>0</v>
      </c>
      <c r="U296" s="79">
        <f t="shared" si="103"/>
        <v>0</v>
      </c>
      <c r="V296" s="80">
        <f t="shared" si="104"/>
        <v>0</v>
      </c>
      <c r="W296" s="80">
        <f t="shared" si="105"/>
        <v>0</v>
      </c>
      <c r="X296">
        <f t="shared" si="118"/>
        <v>0</v>
      </c>
      <c r="Y296" s="35">
        <f t="shared" si="106"/>
        <v>0</v>
      </c>
      <c r="Z296" s="35">
        <f t="shared" si="107"/>
        <v>0</v>
      </c>
      <c r="AA296" s="42">
        <f t="shared" si="119"/>
        <v>0</v>
      </c>
      <c r="AB296" s="42">
        <f t="shared" si="108"/>
        <v>0</v>
      </c>
    </row>
    <row r="297" spans="2:28" x14ac:dyDescent="0.25">
      <c r="B297">
        <v>295</v>
      </c>
      <c r="C297" s="35">
        <f t="shared" si="109"/>
        <v>0</v>
      </c>
      <c r="D297" s="46">
        <f>IF(AB296&gt;0,ROUND(PMT(EvalSheet!$F$92/12,EvalSheet!$F$96*12,-C297),5),0)</f>
        <v>0</v>
      </c>
      <c r="E297" s="6">
        <f t="shared" si="110"/>
        <v>0</v>
      </c>
      <c r="F297" s="2">
        <f t="shared" si="96"/>
        <v>0</v>
      </c>
      <c r="G297" s="80">
        <f t="shared" si="97"/>
        <v>0</v>
      </c>
      <c r="H297" s="79">
        <f t="shared" si="98"/>
        <v>0</v>
      </c>
      <c r="I297" s="80">
        <f t="shared" si="99"/>
        <v>0</v>
      </c>
      <c r="J297" s="80">
        <f t="shared" si="100"/>
        <v>0</v>
      </c>
      <c r="K297" s="6">
        <f t="shared" si="111"/>
        <v>0</v>
      </c>
      <c r="L297" s="7">
        <v>0</v>
      </c>
      <c r="M297" s="7">
        <f t="shared" si="112"/>
        <v>0</v>
      </c>
      <c r="N297" s="7">
        <f t="shared" si="113"/>
        <v>0</v>
      </c>
      <c r="O297" s="7">
        <f t="shared" si="114"/>
        <v>0</v>
      </c>
      <c r="P297" s="7">
        <f t="shared" si="115"/>
        <v>0</v>
      </c>
      <c r="Q297" s="6">
        <f t="shared" si="116"/>
        <v>0</v>
      </c>
      <c r="R297" s="7">
        <f t="shared" si="117"/>
        <v>0</v>
      </c>
      <c r="S297" s="2">
        <f t="shared" si="101"/>
        <v>0</v>
      </c>
      <c r="T297" s="80">
        <f t="shared" si="102"/>
        <v>0</v>
      </c>
      <c r="U297" s="79">
        <f t="shared" si="103"/>
        <v>0</v>
      </c>
      <c r="V297" s="80">
        <f t="shared" si="104"/>
        <v>0</v>
      </c>
      <c r="W297" s="80">
        <f t="shared" si="105"/>
        <v>0</v>
      </c>
      <c r="X297">
        <f t="shared" si="118"/>
        <v>0</v>
      </c>
      <c r="Y297" s="35">
        <f t="shared" si="106"/>
        <v>0</v>
      </c>
      <c r="Z297" s="35">
        <f t="shared" si="107"/>
        <v>0</v>
      </c>
      <c r="AA297" s="42">
        <f t="shared" si="119"/>
        <v>0</v>
      </c>
      <c r="AB297" s="42">
        <f t="shared" si="108"/>
        <v>0</v>
      </c>
    </row>
    <row r="298" spans="2:28" x14ac:dyDescent="0.25">
      <c r="B298">
        <v>296</v>
      </c>
      <c r="C298" s="35">
        <f t="shared" si="109"/>
        <v>0</v>
      </c>
      <c r="D298" s="46">
        <f>IF(AB297&gt;0,ROUND(PMT(EvalSheet!$F$92/12,EvalSheet!$F$96*12,-C298),5),0)</f>
        <v>0</v>
      </c>
      <c r="E298" s="6">
        <f t="shared" si="110"/>
        <v>0</v>
      </c>
      <c r="F298" s="2">
        <f t="shared" si="96"/>
        <v>0</v>
      </c>
      <c r="G298" s="80">
        <f t="shared" si="97"/>
        <v>0</v>
      </c>
      <c r="H298" s="79">
        <f t="shared" si="98"/>
        <v>0</v>
      </c>
      <c r="I298" s="80">
        <f t="shared" si="99"/>
        <v>0</v>
      </c>
      <c r="J298" s="80">
        <f t="shared" si="100"/>
        <v>0</v>
      </c>
      <c r="K298" s="6">
        <f t="shared" si="111"/>
        <v>0</v>
      </c>
      <c r="L298" s="7">
        <v>0</v>
      </c>
      <c r="M298" s="7">
        <f t="shared" si="112"/>
        <v>0</v>
      </c>
      <c r="N298" s="7">
        <f t="shared" si="113"/>
        <v>0</v>
      </c>
      <c r="O298" s="7">
        <f t="shared" si="114"/>
        <v>0</v>
      </c>
      <c r="P298" s="7">
        <f t="shared" si="115"/>
        <v>0</v>
      </c>
      <c r="Q298" s="6">
        <f t="shared" si="116"/>
        <v>0</v>
      </c>
      <c r="R298" s="7">
        <f t="shared" si="117"/>
        <v>0</v>
      </c>
      <c r="S298" s="2">
        <f t="shared" si="101"/>
        <v>0</v>
      </c>
      <c r="T298" s="80">
        <f t="shared" si="102"/>
        <v>0</v>
      </c>
      <c r="U298" s="79">
        <f t="shared" si="103"/>
        <v>0</v>
      </c>
      <c r="V298" s="80">
        <f t="shared" si="104"/>
        <v>0</v>
      </c>
      <c r="W298" s="80">
        <f t="shared" si="105"/>
        <v>0</v>
      </c>
      <c r="X298">
        <f t="shared" si="118"/>
        <v>0</v>
      </c>
      <c r="Y298" s="35">
        <f t="shared" si="106"/>
        <v>0</v>
      </c>
      <c r="Z298" s="35">
        <f t="shared" si="107"/>
        <v>0</v>
      </c>
      <c r="AA298" s="42">
        <f t="shared" si="119"/>
        <v>0</v>
      </c>
      <c r="AB298" s="42">
        <f t="shared" si="108"/>
        <v>0</v>
      </c>
    </row>
    <row r="299" spans="2:28" x14ac:dyDescent="0.25">
      <c r="B299">
        <v>297</v>
      </c>
      <c r="C299" s="35">
        <f t="shared" si="109"/>
        <v>0</v>
      </c>
      <c r="D299" s="46">
        <f>IF(AB298&gt;0,ROUND(PMT(EvalSheet!$F$92/12,EvalSheet!$F$96*12,-C299),5),0)</f>
        <v>0</v>
      </c>
      <c r="E299" s="6">
        <f t="shared" si="110"/>
        <v>0</v>
      </c>
      <c r="F299" s="2">
        <f t="shared" si="96"/>
        <v>0</v>
      </c>
      <c r="G299" s="80">
        <f t="shared" si="97"/>
        <v>0</v>
      </c>
      <c r="H299" s="79">
        <f t="shared" si="98"/>
        <v>0</v>
      </c>
      <c r="I299" s="80">
        <f t="shared" si="99"/>
        <v>0</v>
      </c>
      <c r="J299" s="80">
        <f t="shared" si="100"/>
        <v>0</v>
      </c>
      <c r="K299" s="6">
        <f t="shared" si="111"/>
        <v>0</v>
      </c>
      <c r="L299" s="7">
        <v>0</v>
      </c>
      <c r="M299" s="7">
        <f t="shared" si="112"/>
        <v>0</v>
      </c>
      <c r="N299" s="7">
        <f t="shared" si="113"/>
        <v>0</v>
      </c>
      <c r="O299" s="7">
        <f t="shared" si="114"/>
        <v>0</v>
      </c>
      <c r="P299" s="7">
        <f t="shared" si="115"/>
        <v>0</v>
      </c>
      <c r="Q299" s="6">
        <f t="shared" si="116"/>
        <v>0</v>
      </c>
      <c r="R299" s="7">
        <f t="shared" si="117"/>
        <v>0</v>
      </c>
      <c r="S299" s="2">
        <f t="shared" si="101"/>
        <v>0</v>
      </c>
      <c r="T299" s="80">
        <f t="shared" si="102"/>
        <v>0</v>
      </c>
      <c r="U299" s="79">
        <f t="shared" si="103"/>
        <v>0</v>
      </c>
      <c r="V299" s="80">
        <f t="shared" si="104"/>
        <v>0</v>
      </c>
      <c r="W299" s="80">
        <f t="shared" si="105"/>
        <v>0</v>
      </c>
      <c r="X299">
        <f t="shared" si="118"/>
        <v>0</v>
      </c>
      <c r="Y299" s="35">
        <f t="shared" si="106"/>
        <v>0</v>
      </c>
      <c r="Z299" s="35">
        <f t="shared" si="107"/>
        <v>0</v>
      </c>
      <c r="AA299" s="42">
        <f t="shared" si="119"/>
        <v>0</v>
      </c>
      <c r="AB299" s="42">
        <f t="shared" si="108"/>
        <v>0</v>
      </c>
    </row>
    <row r="300" spans="2:28" x14ac:dyDescent="0.25">
      <c r="B300">
        <v>298</v>
      </c>
      <c r="C300" s="35">
        <f t="shared" si="109"/>
        <v>0</v>
      </c>
      <c r="D300" s="46">
        <f>IF(AB299&gt;0,ROUND(PMT(EvalSheet!$F$92/12,EvalSheet!$F$96*12,-C300),5),0)</f>
        <v>0</v>
      </c>
      <c r="E300" s="6">
        <f t="shared" si="110"/>
        <v>0</v>
      </c>
      <c r="F300" s="2">
        <f t="shared" si="96"/>
        <v>0</v>
      </c>
      <c r="G300" s="80">
        <f t="shared" si="97"/>
        <v>0</v>
      </c>
      <c r="H300" s="79">
        <f t="shared" si="98"/>
        <v>0</v>
      </c>
      <c r="I300" s="80">
        <f t="shared" si="99"/>
        <v>0</v>
      </c>
      <c r="J300" s="80">
        <f t="shared" si="100"/>
        <v>0</v>
      </c>
      <c r="K300" s="6">
        <f t="shared" si="111"/>
        <v>0</v>
      </c>
      <c r="L300" s="7">
        <v>0</v>
      </c>
      <c r="M300" s="7">
        <f t="shared" si="112"/>
        <v>0</v>
      </c>
      <c r="N300" s="7">
        <f t="shared" si="113"/>
        <v>0</v>
      </c>
      <c r="O300" s="7">
        <f t="shared" si="114"/>
        <v>0</v>
      </c>
      <c r="P300" s="7">
        <f t="shared" si="115"/>
        <v>0</v>
      </c>
      <c r="Q300" s="6">
        <f t="shared" si="116"/>
        <v>0</v>
      </c>
      <c r="R300" s="7">
        <f t="shared" si="117"/>
        <v>0</v>
      </c>
      <c r="S300" s="2">
        <f t="shared" si="101"/>
        <v>0</v>
      </c>
      <c r="T300" s="80">
        <f t="shared" si="102"/>
        <v>0</v>
      </c>
      <c r="U300" s="79">
        <f t="shared" si="103"/>
        <v>0</v>
      </c>
      <c r="V300" s="80">
        <f t="shared" si="104"/>
        <v>0</v>
      </c>
      <c r="W300" s="80">
        <f t="shared" si="105"/>
        <v>0</v>
      </c>
      <c r="X300">
        <f t="shared" si="118"/>
        <v>0</v>
      </c>
      <c r="Y300" s="35">
        <f t="shared" si="106"/>
        <v>0</v>
      </c>
      <c r="Z300" s="35">
        <f t="shared" si="107"/>
        <v>0</v>
      </c>
      <c r="AA300" s="42">
        <f t="shared" si="119"/>
        <v>0</v>
      </c>
      <c r="AB300" s="42">
        <f t="shared" si="108"/>
        <v>0</v>
      </c>
    </row>
    <row r="301" spans="2:28" x14ac:dyDescent="0.25">
      <c r="B301">
        <v>299</v>
      </c>
      <c r="C301" s="35">
        <f t="shared" si="109"/>
        <v>0</v>
      </c>
      <c r="D301" s="46">
        <f>IF(AB300&gt;0,ROUND(PMT(EvalSheet!$F$92/12,EvalSheet!$F$96*12,-C301),5),0)</f>
        <v>0</v>
      </c>
      <c r="E301" s="6">
        <f t="shared" si="110"/>
        <v>0</v>
      </c>
      <c r="F301" s="2">
        <f t="shared" si="96"/>
        <v>0</v>
      </c>
      <c r="G301" s="80">
        <f t="shared" si="97"/>
        <v>0</v>
      </c>
      <c r="H301" s="79">
        <f t="shared" si="98"/>
        <v>0</v>
      </c>
      <c r="I301" s="80">
        <f t="shared" si="99"/>
        <v>0</v>
      </c>
      <c r="J301" s="80">
        <f t="shared" si="100"/>
        <v>0</v>
      </c>
      <c r="K301" s="6">
        <f t="shared" si="111"/>
        <v>0</v>
      </c>
      <c r="L301" s="7">
        <v>0</v>
      </c>
      <c r="M301" s="7">
        <f t="shared" si="112"/>
        <v>0</v>
      </c>
      <c r="N301" s="7">
        <f t="shared" si="113"/>
        <v>0</v>
      </c>
      <c r="O301" s="7">
        <f t="shared" si="114"/>
        <v>0</v>
      </c>
      <c r="P301" s="7">
        <f t="shared" si="115"/>
        <v>0</v>
      </c>
      <c r="Q301" s="6">
        <f t="shared" si="116"/>
        <v>0</v>
      </c>
      <c r="R301" s="7">
        <f t="shared" si="117"/>
        <v>0</v>
      </c>
      <c r="S301" s="2">
        <f t="shared" si="101"/>
        <v>0</v>
      </c>
      <c r="T301" s="80">
        <f t="shared" si="102"/>
        <v>0</v>
      </c>
      <c r="U301" s="79">
        <f t="shared" si="103"/>
        <v>0</v>
      </c>
      <c r="V301" s="80">
        <f t="shared" si="104"/>
        <v>0</v>
      </c>
      <c r="W301" s="80">
        <f t="shared" si="105"/>
        <v>0</v>
      </c>
      <c r="X301">
        <f t="shared" si="118"/>
        <v>0</v>
      </c>
      <c r="Y301" s="35">
        <f t="shared" si="106"/>
        <v>0</v>
      </c>
      <c r="Z301" s="35">
        <f t="shared" si="107"/>
        <v>0</v>
      </c>
      <c r="AA301" s="42">
        <f t="shared" si="119"/>
        <v>0</v>
      </c>
      <c r="AB301" s="42">
        <f t="shared" si="108"/>
        <v>0</v>
      </c>
    </row>
    <row r="302" spans="2:28" x14ac:dyDescent="0.25">
      <c r="B302">
        <v>300</v>
      </c>
      <c r="C302" s="35">
        <f t="shared" si="109"/>
        <v>0</v>
      </c>
      <c r="D302" s="46">
        <f>IF(AB301&gt;0,ROUND(PMT(EvalSheet!$F$92/12,EvalSheet!$F$96*12,-C302),5),0)</f>
        <v>0</v>
      </c>
      <c r="E302" s="6">
        <f t="shared" si="110"/>
        <v>0</v>
      </c>
      <c r="F302" s="2">
        <f t="shared" si="96"/>
        <v>0</v>
      </c>
      <c r="G302" s="80">
        <f t="shared" si="97"/>
        <v>0</v>
      </c>
      <c r="H302" s="79">
        <f t="shared" si="98"/>
        <v>0</v>
      </c>
      <c r="I302" s="80">
        <f t="shared" si="99"/>
        <v>0</v>
      </c>
      <c r="J302" s="80">
        <f t="shared" si="100"/>
        <v>0</v>
      </c>
      <c r="K302" s="6">
        <f t="shared" si="111"/>
        <v>0</v>
      </c>
      <c r="L302" s="7">
        <v>0</v>
      </c>
      <c r="M302" s="7">
        <f t="shared" si="112"/>
        <v>0</v>
      </c>
      <c r="N302" s="7">
        <f t="shared" si="113"/>
        <v>0</v>
      </c>
      <c r="O302" s="7">
        <f t="shared" si="114"/>
        <v>0</v>
      </c>
      <c r="P302" s="7">
        <f t="shared" si="115"/>
        <v>0</v>
      </c>
      <c r="Q302" s="6">
        <f t="shared" si="116"/>
        <v>0</v>
      </c>
      <c r="R302" s="7">
        <f t="shared" si="117"/>
        <v>0</v>
      </c>
      <c r="S302" s="2">
        <f t="shared" si="101"/>
        <v>0</v>
      </c>
      <c r="T302" s="80">
        <f t="shared" si="102"/>
        <v>0</v>
      </c>
      <c r="U302" s="79">
        <f t="shared" si="103"/>
        <v>0</v>
      </c>
      <c r="V302" s="80">
        <f t="shared" si="104"/>
        <v>0</v>
      </c>
      <c r="W302" s="80">
        <f t="shared" si="105"/>
        <v>0</v>
      </c>
      <c r="X302">
        <f t="shared" si="118"/>
        <v>0</v>
      </c>
      <c r="Y302" s="35">
        <f t="shared" si="106"/>
        <v>0</v>
      </c>
      <c r="Z302" s="35">
        <f t="shared" si="107"/>
        <v>0</v>
      </c>
      <c r="AA302" s="42">
        <f t="shared" si="119"/>
        <v>0</v>
      </c>
      <c r="AB302" s="42">
        <f t="shared" si="108"/>
        <v>0</v>
      </c>
    </row>
    <row r="303" spans="2:28" x14ac:dyDescent="0.25">
      <c r="B303">
        <v>301</v>
      </c>
      <c r="C303" s="35">
        <f t="shared" si="109"/>
        <v>0</v>
      </c>
      <c r="D303" s="46">
        <f>IF(AB302&gt;0,ROUND(PMT(EvalSheet!$F$92/12,EvalSheet!$F$96*12,-C303),5),0)</f>
        <v>0</v>
      </c>
      <c r="E303" s="6">
        <f t="shared" si="110"/>
        <v>0</v>
      </c>
      <c r="F303" s="2">
        <f t="shared" si="96"/>
        <v>0</v>
      </c>
      <c r="G303" s="80">
        <f t="shared" si="97"/>
        <v>0</v>
      </c>
      <c r="H303" s="79">
        <f t="shared" si="98"/>
        <v>0</v>
      </c>
      <c r="I303" s="80">
        <f t="shared" si="99"/>
        <v>0</v>
      </c>
      <c r="J303" s="80">
        <f t="shared" si="100"/>
        <v>0</v>
      </c>
      <c r="K303" s="6">
        <f t="shared" si="111"/>
        <v>0</v>
      </c>
      <c r="L303" s="7">
        <v>0</v>
      </c>
      <c r="M303" s="7">
        <f t="shared" si="112"/>
        <v>0</v>
      </c>
      <c r="N303" s="7">
        <f t="shared" si="113"/>
        <v>0</v>
      </c>
      <c r="O303" s="7">
        <f t="shared" si="114"/>
        <v>0</v>
      </c>
      <c r="P303" s="7">
        <f t="shared" si="115"/>
        <v>0</v>
      </c>
      <c r="Q303" s="6">
        <f t="shared" si="116"/>
        <v>0</v>
      </c>
      <c r="R303" s="7">
        <f t="shared" si="117"/>
        <v>0</v>
      </c>
      <c r="S303" s="2">
        <f t="shared" si="101"/>
        <v>0</v>
      </c>
      <c r="T303" s="80">
        <f t="shared" si="102"/>
        <v>0</v>
      </c>
      <c r="U303" s="79">
        <f t="shared" si="103"/>
        <v>0</v>
      </c>
      <c r="V303" s="80">
        <f t="shared" si="104"/>
        <v>0</v>
      </c>
      <c r="W303" s="80">
        <f t="shared" si="105"/>
        <v>0</v>
      </c>
      <c r="X303">
        <f t="shared" si="118"/>
        <v>0</v>
      </c>
      <c r="Y303" s="35">
        <f t="shared" si="106"/>
        <v>0</v>
      </c>
      <c r="Z303" s="35">
        <f t="shared" si="107"/>
        <v>0</v>
      </c>
      <c r="AA303" s="42">
        <f t="shared" si="119"/>
        <v>0</v>
      </c>
      <c r="AB303" s="42">
        <f t="shared" si="108"/>
        <v>0</v>
      </c>
    </row>
    <row r="304" spans="2:28" x14ac:dyDescent="0.25">
      <c r="B304">
        <v>302</v>
      </c>
      <c r="C304" s="35">
        <f t="shared" si="109"/>
        <v>0</v>
      </c>
      <c r="D304" s="46">
        <f>IF(AB303&gt;0,ROUND(PMT(EvalSheet!$F$92/12,EvalSheet!$F$96*12,-C304),5),0)</f>
        <v>0</v>
      </c>
      <c r="E304" s="6">
        <f t="shared" si="110"/>
        <v>0</v>
      </c>
      <c r="F304" s="2">
        <f t="shared" si="96"/>
        <v>0</v>
      </c>
      <c r="G304" s="80">
        <f t="shared" si="97"/>
        <v>0</v>
      </c>
      <c r="H304" s="79">
        <f t="shared" si="98"/>
        <v>0</v>
      </c>
      <c r="I304" s="80">
        <f t="shared" si="99"/>
        <v>0</v>
      </c>
      <c r="J304" s="80">
        <f t="shared" si="100"/>
        <v>0</v>
      </c>
      <c r="K304" s="6">
        <f t="shared" si="111"/>
        <v>0</v>
      </c>
      <c r="L304" s="7">
        <v>0</v>
      </c>
      <c r="M304" s="7">
        <f t="shared" si="112"/>
        <v>0</v>
      </c>
      <c r="N304" s="7">
        <f t="shared" si="113"/>
        <v>0</v>
      </c>
      <c r="O304" s="7">
        <f t="shared" si="114"/>
        <v>0</v>
      </c>
      <c r="P304" s="7">
        <f t="shared" si="115"/>
        <v>0</v>
      </c>
      <c r="Q304" s="6">
        <f t="shared" si="116"/>
        <v>0</v>
      </c>
      <c r="R304" s="7">
        <f t="shared" si="117"/>
        <v>0</v>
      </c>
      <c r="S304" s="2">
        <f t="shared" si="101"/>
        <v>0</v>
      </c>
      <c r="T304" s="80">
        <f t="shared" si="102"/>
        <v>0</v>
      </c>
      <c r="U304" s="79">
        <f t="shared" si="103"/>
        <v>0</v>
      </c>
      <c r="V304" s="80">
        <f t="shared" si="104"/>
        <v>0</v>
      </c>
      <c r="W304" s="80">
        <f t="shared" si="105"/>
        <v>0</v>
      </c>
      <c r="X304">
        <f t="shared" si="118"/>
        <v>0</v>
      </c>
      <c r="Y304" s="35">
        <f t="shared" si="106"/>
        <v>0</v>
      </c>
      <c r="Z304" s="35">
        <f t="shared" si="107"/>
        <v>0</v>
      </c>
      <c r="AA304" s="42">
        <f t="shared" si="119"/>
        <v>0</v>
      </c>
      <c r="AB304" s="42">
        <f t="shared" si="108"/>
        <v>0</v>
      </c>
    </row>
    <row r="305" spans="2:28" x14ac:dyDescent="0.25">
      <c r="B305">
        <v>303</v>
      </c>
      <c r="C305" s="35">
        <f t="shared" si="109"/>
        <v>0</v>
      </c>
      <c r="D305" s="46">
        <f>IF(AB304&gt;0,ROUND(PMT(EvalSheet!$F$92/12,EvalSheet!$F$96*12,-C305),5),0)</f>
        <v>0</v>
      </c>
      <c r="E305" s="6">
        <f t="shared" si="110"/>
        <v>0</v>
      </c>
      <c r="F305" s="2">
        <f t="shared" si="96"/>
        <v>0</v>
      </c>
      <c r="G305" s="80">
        <f t="shared" si="97"/>
        <v>0</v>
      </c>
      <c r="H305" s="79">
        <f t="shared" si="98"/>
        <v>0</v>
      </c>
      <c r="I305" s="80">
        <f t="shared" si="99"/>
        <v>0</v>
      </c>
      <c r="J305" s="80">
        <f t="shared" si="100"/>
        <v>0</v>
      </c>
      <c r="K305" s="6">
        <f t="shared" si="111"/>
        <v>0</v>
      </c>
      <c r="L305" s="7">
        <v>0</v>
      </c>
      <c r="M305" s="7">
        <f t="shared" si="112"/>
        <v>0</v>
      </c>
      <c r="N305" s="7">
        <f t="shared" si="113"/>
        <v>0</v>
      </c>
      <c r="O305" s="7">
        <f t="shared" si="114"/>
        <v>0</v>
      </c>
      <c r="P305" s="7">
        <f t="shared" si="115"/>
        <v>0</v>
      </c>
      <c r="Q305" s="6">
        <f t="shared" si="116"/>
        <v>0</v>
      </c>
      <c r="R305" s="7">
        <f t="shared" si="117"/>
        <v>0</v>
      </c>
      <c r="S305" s="2">
        <f t="shared" si="101"/>
        <v>0</v>
      </c>
      <c r="T305" s="80">
        <f t="shared" si="102"/>
        <v>0</v>
      </c>
      <c r="U305" s="79">
        <f t="shared" si="103"/>
        <v>0</v>
      </c>
      <c r="V305" s="80">
        <f t="shared" si="104"/>
        <v>0</v>
      </c>
      <c r="W305" s="80">
        <f t="shared" si="105"/>
        <v>0</v>
      </c>
      <c r="X305">
        <f t="shared" si="118"/>
        <v>0</v>
      </c>
      <c r="Y305" s="35">
        <f t="shared" si="106"/>
        <v>0</v>
      </c>
      <c r="Z305" s="35">
        <f t="shared" si="107"/>
        <v>0</v>
      </c>
      <c r="AA305" s="42">
        <f t="shared" si="119"/>
        <v>0</v>
      </c>
      <c r="AB305" s="42">
        <f t="shared" si="108"/>
        <v>0</v>
      </c>
    </row>
    <row r="306" spans="2:28" x14ac:dyDescent="0.25">
      <c r="B306">
        <v>304</v>
      </c>
      <c r="C306" s="35">
        <f t="shared" si="109"/>
        <v>0</v>
      </c>
      <c r="D306" s="46">
        <f>IF(AB305&gt;0,ROUND(PMT(EvalSheet!$F$92/12,EvalSheet!$F$96*12,-C306),5),0)</f>
        <v>0</v>
      </c>
      <c r="E306" s="6">
        <f t="shared" si="110"/>
        <v>0</v>
      </c>
      <c r="F306" s="2">
        <f t="shared" si="96"/>
        <v>0</v>
      </c>
      <c r="G306" s="80">
        <f t="shared" si="97"/>
        <v>0</v>
      </c>
      <c r="H306" s="79">
        <f t="shared" si="98"/>
        <v>0</v>
      </c>
      <c r="I306" s="80">
        <f t="shared" si="99"/>
        <v>0</v>
      </c>
      <c r="J306" s="80">
        <f t="shared" si="100"/>
        <v>0</v>
      </c>
      <c r="K306" s="6">
        <f t="shared" si="111"/>
        <v>0</v>
      </c>
      <c r="L306" s="7">
        <v>0</v>
      </c>
      <c r="M306" s="7">
        <f t="shared" si="112"/>
        <v>0</v>
      </c>
      <c r="N306" s="7">
        <f t="shared" si="113"/>
        <v>0</v>
      </c>
      <c r="O306" s="7">
        <f t="shared" si="114"/>
        <v>0</v>
      </c>
      <c r="P306" s="7">
        <f t="shared" si="115"/>
        <v>0</v>
      </c>
      <c r="Q306" s="6">
        <f t="shared" si="116"/>
        <v>0</v>
      </c>
      <c r="R306" s="7">
        <f t="shared" si="117"/>
        <v>0</v>
      </c>
      <c r="S306" s="2">
        <f t="shared" si="101"/>
        <v>0</v>
      </c>
      <c r="T306" s="80">
        <f t="shared" si="102"/>
        <v>0</v>
      </c>
      <c r="U306" s="79">
        <f t="shared" si="103"/>
        <v>0</v>
      </c>
      <c r="V306" s="80">
        <f t="shared" si="104"/>
        <v>0</v>
      </c>
      <c r="W306" s="80">
        <f t="shared" si="105"/>
        <v>0</v>
      </c>
      <c r="X306">
        <f t="shared" si="118"/>
        <v>0</v>
      </c>
      <c r="Y306" s="35">
        <f t="shared" si="106"/>
        <v>0</v>
      </c>
      <c r="Z306" s="35">
        <f t="shared" si="107"/>
        <v>0</v>
      </c>
      <c r="AA306" s="42">
        <f t="shared" si="119"/>
        <v>0</v>
      </c>
      <c r="AB306" s="42">
        <f t="shared" si="108"/>
        <v>0</v>
      </c>
    </row>
    <row r="307" spans="2:28" x14ac:dyDescent="0.25">
      <c r="B307">
        <v>305</v>
      </c>
      <c r="C307" s="35">
        <f t="shared" si="109"/>
        <v>0</v>
      </c>
      <c r="D307" s="46">
        <f>IF(AB306&gt;0,ROUND(PMT(EvalSheet!$F$92/12,EvalSheet!$F$96*12,-C307),5),0)</f>
        <v>0</v>
      </c>
      <c r="E307" s="6">
        <f t="shared" si="110"/>
        <v>0</v>
      </c>
      <c r="F307" s="2">
        <f t="shared" si="96"/>
        <v>0</v>
      </c>
      <c r="G307" s="80">
        <f t="shared" si="97"/>
        <v>0</v>
      </c>
      <c r="H307" s="79">
        <f t="shared" si="98"/>
        <v>0</v>
      </c>
      <c r="I307" s="80">
        <f t="shared" si="99"/>
        <v>0</v>
      </c>
      <c r="J307" s="80">
        <f t="shared" si="100"/>
        <v>0</v>
      </c>
      <c r="K307" s="6">
        <f t="shared" si="111"/>
        <v>0</v>
      </c>
      <c r="L307" s="7">
        <v>0</v>
      </c>
      <c r="M307" s="7">
        <f t="shared" si="112"/>
        <v>0</v>
      </c>
      <c r="N307" s="7">
        <f t="shared" si="113"/>
        <v>0</v>
      </c>
      <c r="O307" s="7">
        <f t="shared" si="114"/>
        <v>0</v>
      </c>
      <c r="P307" s="7">
        <f t="shared" si="115"/>
        <v>0</v>
      </c>
      <c r="Q307" s="6">
        <f t="shared" si="116"/>
        <v>0</v>
      </c>
      <c r="R307" s="7">
        <f t="shared" si="117"/>
        <v>0</v>
      </c>
      <c r="S307" s="2">
        <f t="shared" si="101"/>
        <v>0</v>
      </c>
      <c r="T307" s="80">
        <f t="shared" si="102"/>
        <v>0</v>
      </c>
      <c r="U307" s="79">
        <f t="shared" si="103"/>
        <v>0</v>
      </c>
      <c r="V307" s="80">
        <f t="shared" si="104"/>
        <v>0</v>
      </c>
      <c r="W307" s="80">
        <f t="shared" si="105"/>
        <v>0</v>
      </c>
      <c r="X307">
        <f t="shared" si="118"/>
        <v>0</v>
      </c>
      <c r="Y307" s="35">
        <f t="shared" si="106"/>
        <v>0</v>
      </c>
      <c r="Z307" s="35">
        <f t="shared" si="107"/>
        <v>0</v>
      </c>
      <c r="AA307" s="42">
        <f t="shared" si="119"/>
        <v>0</v>
      </c>
      <c r="AB307" s="42">
        <f t="shared" si="108"/>
        <v>0</v>
      </c>
    </row>
    <row r="308" spans="2:28" x14ac:dyDescent="0.25">
      <c r="B308">
        <v>306</v>
      </c>
      <c r="C308" s="35">
        <f t="shared" si="109"/>
        <v>0</v>
      </c>
      <c r="D308" s="46">
        <f>IF(AB307&gt;0,ROUND(PMT(EvalSheet!$F$92/12,EvalSheet!$F$96*12,-C308),5),0)</f>
        <v>0</v>
      </c>
      <c r="E308" s="6">
        <f t="shared" si="110"/>
        <v>0</v>
      </c>
      <c r="F308" s="2">
        <f t="shared" si="96"/>
        <v>0</v>
      </c>
      <c r="G308" s="80">
        <f t="shared" si="97"/>
        <v>0</v>
      </c>
      <c r="H308" s="79">
        <f t="shared" si="98"/>
        <v>0</v>
      </c>
      <c r="I308" s="80">
        <f t="shared" si="99"/>
        <v>0</v>
      </c>
      <c r="J308" s="80">
        <f t="shared" si="100"/>
        <v>0</v>
      </c>
      <c r="K308" s="6">
        <f t="shared" si="111"/>
        <v>0</v>
      </c>
      <c r="L308" s="7">
        <v>0</v>
      </c>
      <c r="M308" s="7">
        <f t="shared" si="112"/>
        <v>0</v>
      </c>
      <c r="N308" s="7">
        <f t="shared" si="113"/>
        <v>0</v>
      </c>
      <c r="O308" s="7">
        <f t="shared" si="114"/>
        <v>0</v>
      </c>
      <c r="P308" s="7">
        <f t="shared" si="115"/>
        <v>0</v>
      </c>
      <c r="Q308" s="6">
        <f t="shared" si="116"/>
        <v>0</v>
      </c>
      <c r="R308" s="7">
        <f t="shared" si="117"/>
        <v>0</v>
      </c>
      <c r="S308" s="2">
        <f t="shared" si="101"/>
        <v>0</v>
      </c>
      <c r="T308" s="80">
        <f t="shared" si="102"/>
        <v>0</v>
      </c>
      <c r="U308" s="79">
        <f t="shared" si="103"/>
        <v>0</v>
      </c>
      <c r="V308" s="80">
        <f t="shared" si="104"/>
        <v>0</v>
      </c>
      <c r="W308" s="80">
        <f t="shared" si="105"/>
        <v>0</v>
      </c>
      <c r="X308">
        <f t="shared" si="118"/>
        <v>0</v>
      </c>
      <c r="Y308" s="35">
        <f t="shared" si="106"/>
        <v>0</v>
      </c>
      <c r="Z308" s="35">
        <f t="shared" si="107"/>
        <v>0</v>
      </c>
      <c r="AA308" s="42">
        <f t="shared" si="119"/>
        <v>0</v>
      </c>
      <c r="AB308" s="42">
        <f t="shared" si="108"/>
        <v>0</v>
      </c>
    </row>
    <row r="309" spans="2:28" x14ac:dyDescent="0.25">
      <c r="B309">
        <v>307</v>
      </c>
      <c r="C309" s="35">
        <f t="shared" si="109"/>
        <v>0</v>
      </c>
      <c r="D309" s="46">
        <f>IF(AB308&gt;0,ROUND(PMT(EvalSheet!$F$92/12,EvalSheet!$F$96*12,-C309),5),0)</f>
        <v>0</v>
      </c>
      <c r="E309" s="6">
        <f t="shared" si="110"/>
        <v>0</v>
      </c>
      <c r="F309" s="2">
        <f t="shared" si="96"/>
        <v>0</v>
      </c>
      <c r="G309" s="80">
        <f t="shared" si="97"/>
        <v>0</v>
      </c>
      <c r="H309" s="79">
        <f t="shared" si="98"/>
        <v>0</v>
      </c>
      <c r="I309" s="80">
        <f t="shared" si="99"/>
        <v>0</v>
      </c>
      <c r="J309" s="80">
        <f t="shared" si="100"/>
        <v>0</v>
      </c>
      <c r="K309" s="6">
        <f t="shared" si="111"/>
        <v>0</v>
      </c>
      <c r="L309" s="7">
        <v>0</v>
      </c>
      <c r="M309" s="7">
        <f t="shared" si="112"/>
        <v>0</v>
      </c>
      <c r="N309" s="7">
        <f t="shared" si="113"/>
        <v>0</v>
      </c>
      <c r="O309" s="7">
        <f t="shared" si="114"/>
        <v>0</v>
      </c>
      <c r="P309" s="7">
        <f t="shared" si="115"/>
        <v>0</v>
      </c>
      <c r="Q309" s="6">
        <f t="shared" si="116"/>
        <v>0</v>
      </c>
      <c r="R309" s="7">
        <f t="shared" si="117"/>
        <v>0</v>
      </c>
      <c r="S309" s="2">
        <f t="shared" si="101"/>
        <v>0</v>
      </c>
      <c r="T309" s="80">
        <f t="shared" si="102"/>
        <v>0</v>
      </c>
      <c r="U309" s="79">
        <f t="shared" si="103"/>
        <v>0</v>
      </c>
      <c r="V309" s="80">
        <f t="shared" si="104"/>
        <v>0</v>
      </c>
      <c r="W309" s="80">
        <f t="shared" si="105"/>
        <v>0</v>
      </c>
      <c r="X309">
        <f t="shared" si="118"/>
        <v>0</v>
      </c>
      <c r="Y309" s="35">
        <f t="shared" si="106"/>
        <v>0</v>
      </c>
      <c r="Z309" s="35">
        <f t="shared" si="107"/>
        <v>0</v>
      </c>
      <c r="AA309" s="42">
        <f t="shared" si="119"/>
        <v>0</v>
      </c>
      <c r="AB309" s="42">
        <f t="shared" si="108"/>
        <v>0</v>
      </c>
    </row>
    <row r="310" spans="2:28" x14ac:dyDescent="0.25">
      <c r="B310">
        <v>308</v>
      </c>
      <c r="C310" s="35">
        <f t="shared" si="109"/>
        <v>0</v>
      </c>
      <c r="D310" s="46">
        <f>IF(AB309&gt;0,ROUND(PMT(EvalSheet!$F$92/12,EvalSheet!$F$96*12,-C310),5),0)</f>
        <v>0</v>
      </c>
      <c r="E310" s="6">
        <f t="shared" si="110"/>
        <v>0</v>
      </c>
      <c r="F310" s="2">
        <f t="shared" si="96"/>
        <v>0</v>
      </c>
      <c r="G310" s="80">
        <f t="shared" si="97"/>
        <v>0</v>
      </c>
      <c r="H310" s="79">
        <f t="shared" si="98"/>
        <v>0</v>
      </c>
      <c r="I310" s="80">
        <f t="shared" si="99"/>
        <v>0</v>
      </c>
      <c r="J310" s="80">
        <f t="shared" si="100"/>
        <v>0</v>
      </c>
      <c r="K310" s="6">
        <f t="shared" si="111"/>
        <v>0</v>
      </c>
      <c r="L310" s="7">
        <v>0</v>
      </c>
      <c r="M310" s="7">
        <f t="shared" si="112"/>
        <v>0</v>
      </c>
      <c r="N310" s="7">
        <f t="shared" si="113"/>
        <v>0</v>
      </c>
      <c r="O310" s="7">
        <f t="shared" si="114"/>
        <v>0</v>
      </c>
      <c r="P310" s="7">
        <f t="shared" si="115"/>
        <v>0</v>
      </c>
      <c r="Q310" s="6">
        <f t="shared" si="116"/>
        <v>0</v>
      </c>
      <c r="R310" s="7">
        <f t="shared" si="117"/>
        <v>0</v>
      </c>
      <c r="S310" s="2">
        <f t="shared" si="101"/>
        <v>0</v>
      </c>
      <c r="T310" s="80">
        <f t="shared" si="102"/>
        <v>0</v>
      </c>
      <c r="U310" s="79">
        <f t="shared" si="103"/>
        <v>0</v>
      </c>
      <c r="V310" s="80">
        <f t="shared" si="104"/>
        <v>0</v>
      </c>
      <c r="W310" s="80">
        <f t="shared" si="105"/>
        <v>0</v>
      </c>
      <c r="X310">
        <f t="shared" si="118"/>
        <v>0</v>
      </c>
      <c r="Y310" s="35">
        <f t="shared" si="106"/>
        <v>0</v>
      </c>
      <c r="Z310" s="35">
        <f t="shared" si="107"/>
        <v>0</v>
      </c>
      <c r="AA310" s="42">
        <f t="shared" si="119"/>
        <v>0</v>
      </c>
      <c r="AB310" s="42">
        <f t="shared" si="108"/>
        <v>0</v>
      </c>
    </row>
    <row r="311" spans="2:28" x14ac:dyDescent="0.25">
      <c r="B311">
        <v>309</v>
      </c>
      <c r="C311" s="35">
        <f t="shared" si="109"/>
        <v>0</v>
      </c>
      <c r="D311" s="46">
        <f>IF(AB310&gt;0,ROUND(PMT(EvalSheet!$F$92/12,EvalSheet!$F$96*12,-C311),5),0)</f>
        <v>0</v>
      </c>
      <c r="E311" s="6">
        <f t="shared" si="110"/>
        <v>0</v>
      </c>
      <c r="F311" s="2">
        <f t="shared" si="96"/>
        <v>0</v>
      </c>
      <c r="G311" s="80">
        <f t="shared" si="97"/>
        <v>0</v>
      </c>
      <c r="H311" s="79">
        <f t="shared" si="98"/>
        <v>0</v>
      </c>
      <c r="I311" s="80">
        <f t="shared" si="99"/>
        <v>0</v>
      </c>
      <c r="J311" s="80">
        <f t="shared" si="100"/>
        <v>0</v>
      </c>
      <c r="K311" s="6">
        <f t="shared" si="111"/>
        <v>0</v>
      </c>
      <c r="L311" s="7">
        <v>0</v>
      </c>
      <c r="M311" s="7">
        <f t="shared" si="112"/>
        <v>0</v>
      </c>
      <c r="N311" s="7">
        <f t="shared" si="113"/>
        <v>0</v>
      </c>
      <c r="O311" s="7">
        <f t="shared" si="114"/>
        <v>0</v>
      </c>
      <c r="P311" s="7">
        <f t="shared" si="115"/>
        <v>0</v>
      </c>
      <c r="Q311" s="6">
        <f t="shared" si="116"/>
        <v>0</v>
      </c>
      <c r="R311" s="7">
        <f t="shared" si="117"/>
        <v>0</v>
      </c>
      <c r="S311" s="2">
        <f t="shared" si="101"/>
        <v>0</v>
      </c>
      <c r="T311" s="80">
        <f t="shared" si="102"/>
        <v>0</v>
      </c>
      <c r="U311" s="79">
        <f t="shared" si="103"/>
        <v>0</v>
      </c>
      <c r="V311" s="80">
        <f t="shared" si="104"/>
        <v>0</v>
      </c>
      <c r="W311" s="80">
        <f t="shared" si="105"/>
        <v>0</v>
      </c>
      <c r="X311">
        <f t="shared" si="118"/>
        <v>0</v>
      </c>
      <c r="Y311" s="35">
        <f t="shared" si="106"/>
        <v>0</v>
      </c>
      <c r="Z311" s="35">
        <f t="shared" si="107"/>
        <v>0</v>
      </c>
      <c r="AA311" s="42">
        <f t="shared" si="119"/>
        <v>0</v>
      </c>
      <c r="AB311" s="42">
        <f t="shared" si="108"/>
        <v>0</v>
      </c>
    </row>
    <row r="312" spans="2:28" x14ac:dyDescent="0.25">
      <c r="B312">
        <v>310</v>
      </c>
      <c r="C312" s="35">
        <f t="shared" si="109"/>
        <v>0</v>
      </c>
      <c r="D312" s="46">
        <f>IF(AB311&gt;0,ROUND(PMT(EvalSheet!$F$92/12,EvalSheet!$F$96*12,-C312),5),0)</f>
        <v>0</v>
      </c>
      <c r="E312" s="6">
        <f t="shared" si="110"/>
        <v>0</v>
      </c>
      <c r="F312" s="2">
        <f t="shared" si="96"/>
        <v>0</v>
      </c>
      <c r="G312" s="80">
        <f t="shared" si="97"/>
        <v>0</v>
      </c>
      <c r="H312" s="79">
        <f t="shared" si="98"/>
        <v>0</v>
      </c>
      <c r="I312" s="80">
        <f t="shared" si="99"/>
        <v>0</v>
      </c>
      <c r="J312" s="80">
        <f t="shared" si="100"/>
        <v>0</v>
      </c>
      <c r="K312" s="6">
        <f t="shared" si="111"/>
        <v>0</v>
      </c>
      <c r="L312" s="7">
        <v>0</v>
      </c>
      <c r="M312" s="7">
        <f t="shared" si="112"/>
        <v>0</v>
      </c>
      <c r="N312" s="7">
        <f t="shared" si="113"/>
        <v>0</v>
      </c>
      <c r="O312" s="7">
        <f t="shared" si="114"/>
        <v>0</v>
      </c>
      <c r="P312" s="7">
        <f t="shared" si="115"/>
        <v>0</v>
      </c>
      <c r="Q312" s="6">
        <f t="shared" si="116"/>
        <v>0</v>
      </c>
      <c r="R312" s="7">
        <f t="shared" si="117"/>
        <v>0</v>
      </c>
      <c r="S312" s="2">
        <f t="shared" si="101"/>
        <v>0</v>
      </c>
      <c r="T312" s="80">
        <f t="shared" si="102"/>
        <v>0</v>
      </c>
      <c r="U312" s="79">
        <f t="shared" si="103"/>
        <v>0</v>
      </c>
      <c r="V312" s="80">
        <f t="shared" si="104"/>
        <v>0</v>
      </c>
      <c r="W312" s="80">
        <f t="shared" si="105"/>
        <v>0</v>
      </c>
      <c r="X312">
        <f t="shared" si="118"/>
        <v>0</v>
      </c>
      <c r="Y312" s="35">
        <f t="shared" si="106"/>
        <v>0</v>
      </c>
      <c r="Z312" s="35">
        <f t="shared" si="107"/>
        <v>0</v>
      </c>
      <c r="AA312" s="42">
        <f t="shared" si="119"/>
        <v>0</v>
      </c>
      <c r="AB312" s="42">
        <f t="shared" si="108"/>
        <v>0</v>
      </c>
    </row>
    <row r="313" spans="2:28" x14ac:dyDescent="0.25">
      <c r="B313">
        <v>311</v>
      </c>
      <c r="C313" s="35">
        <f t="shared" si="109"/>
        <v>0</v>
      </c>
      <c r="D313" s="46">
        <f>IF(AB312&gt;0,ROUND(PMT(EvalSheet!$F$92/12,EvalSheet!$F$96*12,-C313),5),0)</f>
        <v>0</v>
      </c>
      <c r="E313" s="6">
        <f t="shared" si="110"/>
        <v>0</v>
      </c>
      <c r="F313" s="2">
        <f t="shared" si="96"/>
        <v>0</v>
      </c>
      <c r="G313" s="80">
        <f t="shared" si="97"/>
        <v>0</v>
      </c>
      <c r="H313" s="79">
        <f t="shared" si="98"/>
        <v>0</v>
      </c>
      <c r="I313" s="80">
        <f t="shared" si="99"/>
        <v>0</v>
      </c>
      <c r="J313" s="80">
        <f t="shared" si="100"/>
        <v>0</v>
      </c>
      <c r="K313" s="6">
        <f t="shared" si="111"/>
        <v>0</v>
      </c>
      <c r="L313" s="7">
        <v>0</v>
      </c>
      <c r="M313" s="7">
        <f t="shared" si="112"/>
        <v>0</v>
      </c>
      <c r="N313" s="7">
        <f t="shared" si="113"/>
        <v>0</v>
      </c>
      <c r="O313" s="7">
        <f t="shared" si="114"/>
        <v>0</v>
      </c>
      <c r="P313" s="7">
        <f t="shared" si="115"/>
        <v>0</v>
      </c>
      <c r="Q313" s="6">
        <f t="shared" si="116"/>
        <v>0</v>
      </c>
      <c r="R313" s="7">
        <f t="shared" si="117"/>
        <v>0</v>
      </c>
      <c r="S313" s="2">
        <f t="shared" si="101"/>
        <v>0</v>
      </c>
      <c r="T313" s="80">
        <f t="shared" si="102"/>
        <v>0</v>
      </c>
      <c r="U313" s="79">
        <f t="shared" si="103"/>
        <v>0</v>
      </c>
      <c r="V313" s="80">
        <f t="shared" si="104"/>
        <v>0</v>
      </c>
      <c r="W313" s="80">
        <f t="shared" si="105"/>
        <v>0</v>
      </c>
      <c r="X313">
        <f t="shared" si="118"/>
        <v>0</v>
      </c>
      <c r="Y313" s="35">
        <f t="shared" si="106"/>
        <v>0</v>
      </c>
      <c r="Z313" s="35">
        <f t="shared" si="107"/>
        <v>0</v>
      </c>
      <c r="AA313" s="42">
        <f t="shared" si="119"/>
        <v>0</v>
      </c>
      <c r="AB313" s="42">
        <f t="shared" si="108"/>
        <v>0</v>
      </c>
    </row>
    <row r="314" spans="2:28" x14ac:dyDescent="0.25">
      <c r="B314">
        <v>312</v>
      </c>
      <c r="C314" s="35">
        <f t="shared" si="109"/>
        <v>0</v>
      </c>
      <c r="D314" s="46">
        <f>IF(AB313&gt;0,ROUND(PMT(EvalSheet!$F$92/12,EvalSheet!$F$96*12,-C314),5),0)</f>
        <v>0</v>
      </c>
      <c r="E314" s="6">
        <f t="shared" si="110"/>
        <v>0</v>
      </c>
      <c r="F314" s="2">
        <f t="shared" si="96"/>
        <v>0</v>
      </c>
      <c r="G314" s="80">
        <f t="shared" si="97"/>
        <v>0</v>
      </c>
      <c r="H314" s="79">
        <f t="shared" si="98"/>
        <v>0</v>
      </c>
      <c r="I314" s="80">
        <f t="shared" si="99"/>
        <v>0</v>
      </c>
      <c r="J314" s="80">
        <f t="shared" si="100"/>
        <v>0</v>
      </c>
      <c r="K314" s="6">
        <f t="shared" si="111"/>
        <v>0</v>
      </c>
      <c r="L314" s="7">
        <v>0</v>
      </c>
      <c r="M314" s="7">
        <f t="shared" si="112"/>
        <v>0</v>
      </c>
      <c r="N314" s="7">
        <f t="shared" si="113"/>
        <v>0</v>
      </c>
      <c r="O314" s="7">
        <f t="shared" si="114"/>
        <v>0</v>
      </c>
      <c r="P314" s="7">
        <f t="shared" si="115"/>
        <v>0</v>
      </c>
      <c r="Q314" s="6">
        <f t="shared" si="116"/>
        <v>0</v>
      </c>
      <c r="R314" s="7">
        <f t="shared" si="117"/>
        <v>0</v>
      </c>
      <c r="S314" s="2">
        <f t="shared" si="101"/>
        <v>0</v>
      </c>
      <c r="T314" s="80">
        <f t="shared" si="102"/>
        <v>0</v>
      </c>
      <c r="U314" s="79">
        <f t="shared" si="103"/>
        <v>0</v>
      </c>
      <c r="V314" s="80">
        <f t="shared" si="104"/>
        <v>0</v>
      </c>
      <c r="W314" s="80">
        <f t="shared" si="105"/>
        <v>0</v>
      </c>
      <c r="X314">
        <f t="shared" si="118"/>
        <v>0</v>
      </c>
      <c r="Y314" s="35">
        <f t="shared" si="106"/>
        <v>0</v>
      </c>
      <c r="Z314" s="35">
        <f t="shared" si="107"/>
        <v>0</v>
      </c>
      <c r="AA314" s="42">
        <f t="shared" si="119"/>
        <v>0</v>
      </c>
      <c r="AB314" s="42">
        <f t="shared" si="108"/>
        <v>0</v>
      </c>
    </row>
    <row r="315" spans="2:28" x14ac:dyDescent="0.25">
      <c r="B315">
        <v>313</v>
      </c>
      <c r="C315" s="35">
        <f t="shared" si="109"/>
        <v>0</v>
      </c>
      <c r="D315" s="46">
        <f>IF(AB314&gt;0,ROUND(PMT(EvalSheet!$F$92/12,EvalSheet!$F$96*12,-C315),5),0)</f>
        <v>0</v>
      </c>
      <c r="E315" s="6">
        <f t="shared" si="110"/>
        <v>0</v>
      </c>
      <c r="F315" s="2">
        <f t="shared" si="96"/>
        <v>0</v>
      </c>
      <c r="G315" s="80">
        <f t="shared" si="97"/>
        <v>0</v>
      </c>
      <c r="H315" s="79">
        <f t="shared" si="98"/>
        <v>0</v>
      </c>
      <c r="I315" s="80">
        <f t="shared" si="99"/>
        <v>0</v>
      </c>
      <c r="J315" s="80">
        <f t="shared" si="100"/>
        <v>0</v>
      </c>
      <c r="K315" s="6">
        <f t="shared" si="111"/>
        <v>0</v>
      </c>
      <c r="L315" s="7">
        <v>0</v>
      </c>
      <c r="M315" s="7">
        <f t="shared" si="112"/>
        <v>0</v>
      </c>
      <c r="N315" s="7">
        <f t="shared" si="113"/>
        <v>0</v>
      </c>
      <c r="O315" s="7">
        <f t="shared" si="114"/>
        <v>0</v>
      </c>
      <c r="P315" s="7">
        <f t="shared" si="115"/>
        <v>0</v>
      </c>
      <c r="Q315" s="6">
        <f t="shared" si="116"/>
        <v>0</v>
      </c>
      <c r="R315" s="7">
        <f t="shared" si="117"/>
        <v>0</v>
      </c>
      <c r="S315" s="2">
        <f t="shared" si="101"/>
        <v>0</v>
      </c>
      <c r="T315" s="80">
        <f t="shared" si="102"/>
        <v>0</v>
      </c>
      <c r="U315" s="79">
        <f t="shared" si="103"/>
        <v>0</v>
      </c>
      <c r="V315" s="80">
        <f t="shared" si="104"/>
        <v>0</v>
      </c>
      <c r="W315" s="80">
        <f t="shared" si="105"/>
        <v>0</v>
      </c>
      <c r="X315">
        <f t="shared" si="118"/>
        <v>0</v>
      </c>
      <c r="Y315" s="35">
        <f t="shared" si="106"/>
        <v>0</v>
      </c>
      <c r="Z315" s="35">
        <f t="shared" si="107"/>
        <v>0</v>
      </c>
      <c r="AA315" s="42">
        <f t="shared" si="119"/>
        <v>0</v>
      </c>
      <c r="AB315" s="42">
        <f t="shared" si="108"/>
        <v>0</v>
      </c>
    </row>
    <row r="316" spans="2:28" x14ac:dyDescent="0.25">
      <c r="B316">
        <v>314</v>
      </c>
      <c r="C316" s="35">
        <f t="shared" si="109"/>
        <v>0</v>
      </c>
      <c r="D316" s="46">
        <f>IF(AB315&gt;0,ROUND(PMT(EvalSheet!$F$92/12,EvalSheet!$F$96*12,-C316),5),0)</f>
        <v>0</v>
      </c>
      <c r="E316" s="6">
        <f t="shared" si="110"/>
        <v>0</v>
      </c>
      <c r="F316" s="2">
        <f t="shared" si="96"/>
        <v>0</v>
      </c>
      <c r="G316" s="80">
        <f t="shared" si="97"/>
        <v>0</v>
      </c>
      <c r="H316" s="79">
        <f t="shared" si="98"/>
        <v>0</v>
      </c>
      <c r="I316" s="80">
        <f t="shared" si="99"/>
        <v>0</v>
      </c>
      <c r="J316" s="80">
        <f t="shared" si="100"/>
        <v>0</v>
      </c>
      <c r="K316" s="6">
        <f t="shared" si="111"/>
        <v>0</v>
      </c>
      <c r="L316" s="7">
        <v>0</v>
      </c>
      <c r="M316" s="7">
        <f t="shared" si="112"/>
        <v>0</v>
      </c>
      <c r="N316" s="7">
        <f t="shared" si="113"/>
        <v>0</v>
      </c>
      <c r="O316" s="7">
        <f t="shared" si="114"/>
        <v>0</v>
      </c>
      <c r="P316" s="7">
        <f t="shared" si="115"/>
        <v>0</v>
      </c>
      <c r="Q316" s="6">
        <f t="shared" si="116"/>
        <v>0</v>
      </c>
      <c r="R316" s="7">
        <f t="shared" si="117"/>
        <v>0</v>
      </c>
      <c r="S316" s="2">
        <f t="shared" si="101"/>
        <v>0</v>
      </c>
      <c r="T316" s="80">
        <f t="shared" si="102"/>
        <v>0</v>
      </c>
      <c r="U316" s="79">
        <f t="shared" si="103"/>
        <v>0</v>
      </c>
      <c r="V316" s="80">
        <f t="shared" si="104"/>
        <v>0</v>
      </c>
      <c r="W316" s="80">
        <f t="shared" si="105"/>
        <v>0</v>
      </c>
      <c r="X316">
        <f t="shared" si="118"/>
        <v>0</v>
      </c>
      <c r="Y316" s="35">
        <f t="shared" si="106"/>
        <v>0</v>
      </c>
      <c r="Z316" s="35">
        <f t="shared" si="107"/>
        <v>0</v>
      </c>
      <c r="AA316" s="42">
        <f t="shared" si="119"/>
        <v>0</v>
      </c>
      <c r="AB316" s="42">
        <f t="shared" si="108"/>
        <v>0</v>
      </c>
    </row>
    <row r="317" spans="2:28" x14ac:dyDescent="0.25">
      <c r="B317">
        <v>315</v>
      </c>
      <c r="C317" s="35">
        <f t="shared" si="109"/>
        <v>0</v>
      </c>
      <c r="D317" s="46">
        <f>IF(AB316&gt;0,ROUND(PMT(EvalSheet!$F$92/12,EvalSheet!$F$96*12,-C317),5),0)</f>
        <v>0</v>
      </c>
      <c r="E317" s="6">
        <f t="shared" si="110"/>
        <v>0</v>
      </c>
      <c r="F317" s="2">
        <f t="shared" si="96"/>
        <v>0</v>
      </c>
      <c r="G317" s="80">
        <f t="shared" si="97"/>
        <v>0</v>
      </c>
      <c r="H317" s="79">
        <f t="shared" si="98"/>
        <v>0</v>
      </c>
      <c r="I317" s="80">
        <f t="shared" si="99"/>
        <v>0</v>
      </c>
      <c r="J317" s="80">
        <f t="shared" si="100"/>
        <v>0</v>
      </c>
      <c r="K317" s="6">
        <f t="shared" si="111"/>
        <v>0</v>
      </c>
      <c r="L317" s="7">
        <v>0</v>
      </c>
      <c r="M317" s="7">
        <f t="shared" si="112"/>
        <v>0</v>
      </c>
      <c r="N317" s="7">
        <f t="shared" si="113"/>
        <v>0</v>
      </c>
      <c r="O317" s="7">
        <f t="shared" si="114"/>
        <v>0</v>
      </c>
      <c r="P317" s="7">
        <f t="shared" si="115"/>
        <v>0</v>
      </c>
      <c r="Q317" s="6">
        <f t="shared" si="116"/>
        <v>0</v>
      </c>
      <c r="R317" s="7">
        <f t="shared" si="117"/>
        <v>0</v>
      </c>
      <c r="S317" s="2">
        <f t="shared" si="101"/>
        <v>0</v>
      </c>
      <c r="T317" s="80">
        <f t="shared" si="102"/>
        <v>0</v>
      </c>
      <c r="U317" s="79">
        <f t="shared" si="103"/>
        <v>0</v>
      </c>
      <c r="V317" s="80">
        <f t="shared" si="104"/>
        <v>0</v>
      </c>
      <c r="W317" s="80">
        <f t="shared" si="105"/>
        <v>0</v>
      </c>
      <c r="X317">
        <f t="shared" si="118"/>
        <v>0</v>
      </c>
      <c r="Y317" s="35">
        <f t="shared" si="106"/>
        <v>0</v>
      </c>
      <c r="Z317" s="35">
        <f t="shared" si="107"/>
        <v>0</v>
      </c>
      <c r="AA317" s="42">
        <f t="shared" si="119"/>
        <v>0</v>
      </c>
      <c r="AB317" s="42">
        <f t="shared" si="108"/>
        <v>0</v>
      </c>
    </row>
    <row r="318" spans="2:28" x14ac:dyDescent="0.25">
      <c r="B318">
        <v>316</v>
      </c>
      <c r="C318" s="35">
        <f t="shared" si="109"/>
        <v>0</v>
      </c>
      <c r="D318" s="46">
        <f>IF(AB317&gt;0,ROUND(PMT(EvalSheet!$F$92/12,EvalSheet!$F$96*12,-C318),5),0)</f>
        <v>0</v>
      </c>
      <c r="E318" s="6">
        <f t="shared" si="110"/>
        <v>0</v>
      </c>
      <c r="F318" s="2">
        <f t="shared" si="96"/>
        <v>0</v>
      </c>
      <c r="G318" s="80">
        <f t="shared" si="97"/>
        <v>0</v>
      </c>
      <c r="H318" s="79">
        <f t="shared" si="98"/>
        <v>0</v>
      </c>
      <c r="I318" s="80">
        <f t="shared" si="99"/>
        <v>0</v>
      </c>
      <c r="J318" s="80">
        <f t="shared" si="100"/>
        <v>0</v>
      </c>
      <c r="K318" s="6">
        <f t="shared" si="111"/>
        <v>0</v>
      </c>
      <c r="L318" s="7">
        <v>0</v>
      </c>
      <c r="M318" s="7">
        <f t="shared" si="112"/>
        <v>0</v>
      </c>
      <c r="N318" s="7">
        <f t="shared" si="113"/>
        <v>0</v>
      </c>
      <c r="O318" s="7">
        <f t="shared" si="114"/>
        <v>0</v>
      </c>
      <c r="P318" s="7">
        <f t="shared" si="115"/>
        <v>0</v>
      </c>
      <c r="Q318" s="6">
        <f t="shared" si="116"/>
        <v>0</v>
      </c>
      <c r="R318" s="7">
        <f t="shared" si="117"/>
        <v>0</v>
      </c>
      <c r="S318" s="2">
        <f t="shared" si="101"/>
        <v>0</v>
      </c>
      <c r="T318" s="80">
        <f t="shared" si="102"/>
        <v>0</v>
      </c>
      <c r="U318" s="79">
        <f t="shared" si="103"/>
        <v>0</v>
      </c>
      <c r="V318" s="80">
        <f t="shared" si="104"/>
        <v>0</v>
      </c>
      <c r="W318" s="80">
        <f t="shared" si="105"/>
        <v>0</v>
      </c>
      <c r="X318">
        <f t="shared" si="118"/>
        <v>0</v>
      </c>
      <c r="Y318" s="35">
        <f t="shared" si="106"/>
        <v>0</v>
      </c>
      <c r="Z318" s="35">
        <f t="shared" si="107"/>
        <v>0</v>
      </c>
      <c r="AA318" s="42">
        <f t="shared" si="119"/>
        <v>0</v>
      </c>
      <c r="AB318" s="42">
        <f t="shared" si="108"/>
        <v>0</v>
      </c>
    </row>
    <row r="319" spans="2:28" x14ac:dyDescent="0.25">
      <c r="B319">
        <v>317</v>
      </c>
      <c r="C319" s="35">
        <f t="shared" si="109"/>
        <v>0</v>
      </c>
      <c r="D319" s="46">
        <f>IF(AB318&gt;0,ROUND(PMT(EvalSheet!$F$92/12,EvalSheet!$F$96*12,-C319),5),0)</f>
        <v>0</v>
      </c>
      <c r="E319" s="6">
        <f t="shared" si="110"/>
        <v>0</v>
      </c>
      <c r="F319" s="2">
        <f t="shared" si="96"/>
        <v>0</v>
      </c>
      <c r="G319" s="80">
        <f t="shared" si="97"/>
        <v>0</v>
      </c>
      <c r="H319" s="79">
        <f t="shared" si="98"/>
        <v>0</v>
      </c>
      <c r="I319" s="80">
        <f t="shared" si="99"/>
        <v>0</v>
      </c>
      <c r="J319" s="80">
        <f t="shared" si="100"/>
        <v>0</v>
      </c>
      <c r="K319" s="6">
        <f t="shared" si="111"/>
        <v>0</v>
      </c>
      <c r="L319" s="7">
        <v>0</v>
      </c>
      <c r="M319" s="7">
        <f t="shared" si="112"/>
        <v>0</v>
      </c>
      <c r="N319" s="7">
        <f t="shared" si="113"/>
        <v>0</v>
      </c>
      <c r="O319" s="7">
        <f t="shared" si="114"/>
        <v>0</v>
      </c>
      <c r="P319" s="7">
        <f t="shared" si="115"/>
        <v>0</v>
      </c>
      <c r="Q319" s="6">
        <f t="shared" si="116"/>
        <v>0</v>
      </c>
      <c r="R319" s="7">
        <f t="shared" si="117"/>
        <v>0</v>
      </c>
      <c r="S319" s="2">
        <f t="shared" si="101"/>
        <v>0</v>
      </c>
      <c r="T319" s="80">
        <f t="shared" si="102"/>
        <v>0</v>
      </c>
      <c r="U319" s="79">
        <f t="shared" si="103"/>
        <v>0</v>
      </c>
      <c r="V319" s="80">
        <f t="shared" si="104"/>
        <v>0</v>
      </c>
      <c r="W319" s="80">
        <f t="shared" si="105"/>
        <v>0</v>
      </c>
      <c r="X319">
        <f t="shared" si="118"/>
        <v>0</v>
      </c>
      <c r="Y319" s="35">
        <f t="shared" si="106"/>
        <v>0</v>
      </c>
      <c r="Z319" s="35">
        <f t="shared" si="107"/>
        <v>0</v>
      </c>
      <c r="AA319" s="42">
        <f t="shared" si="119"/>
        <v>0</v>
      </c>
      <c r="AB319" s="42">
        <f t="shared" si="108"/>
        <v>0</v>
      </c>
    </row>
    <row r="320" spans="2:28" x14ac:dyDescent="0.25">
      <c r="B320">
        <v>318</v>
      </c>
      <c r="C320" s="35">
        <f t="shared" si="109"/>
        <v>0</v>
      </c>
      <c r="D320" s="46">
        <f>IF(AB319&gt;0,ROUND(PMT(EvalSheet!$F$92/12,EvalSheet!$F$96*12,-C320),5),0)</f>
        <v>0</v>
      </c>
      <c r="E320" s="6">
        <f t="shared" si="110"/>
        <v>0</v>
      </c>
      <c r="F320" s="2">
        <f t="shared" si="96"/>
        <v>0</v>
      </c>
      <c r="G320" s="80">
        <f t="shared" si="97"/>
        <v>0</v>
      </c>
      <c r="H320" s="79">
        <f t="shared" si="98"/>
        <v>0</v>
      </c>
      <c r="I320" s="80">
        <f t="shared" si="99"/>
        <v>0</v>
      </c>
      <c r="J320" s="80">
        <f t="shared" si="100"/>
        <v>0</v>
      </c>
      <c r="K320" s="6">
        <f t="shared" si="111"/>
        <v>0</v>
      </c>
      <c r="L320" s="7">
        <v>0</v>
      </c>
      <c r="M320" s="7">
        <f t="shared" si="112"/>
        <v>0</v>
      </c>
      <c r="N320" s="7">
        <f t="shared" si="113"/>
        <v>0</v>
      </c>
      <c r="O320" s="7">
        <f t="shared" si="114"/>
        <v>0</v>
      </c>
      <c r="P320" s="7">
        <f t="shared" si="115"/>
        <v>0</v>
      </c>
      <c r="Q320" s="6">
        <f t="shared" si="116"/>
        <v>0</v>
      </c>
      <c r="R320" s="7">
        <f t="shared" si="117"/>
        <v>0</v>
      </c>
      <c r="S320" s="2">
        <f t="shared" si="101"/>
        <v>0</v>
      </c>
      <c r="T320" s="80">
        <f t="shared" si="102"/>
        <v>0</v>
      </c>
      <c r="U320" s="79">
        <f t="shared" si="103"/>
        <v>0</v>
      </c>
      <c r="V320" s="80">
        <f t="shared" si="104"/>
        <v>0</v>
      </c>
      <c r="W320" s="80">
        <f t="shared" si="105"/>
        <v>0</v>
      </c>
      <c r="X320">
        <f t="shared" si="118"/>
        <v>0</v>
      </c>
      <c r="Y320" s="35">
        <f t="shared" si="106"/>
        <v>0</v>
      </c>
      <c r="Z320" s="35">
        <f t="shared" si="107"/>
        <v>0</v>
      </c>
      <c r="AA320" s="42">
        <f t="shared" si="119"/>
        <v>0</v>
      </c>
      <c r="AB320" s="42">
        <f t="shared" si="108"/>
        <v>0</v>
      </c>
    </row>
    <row r="321" spans="2:28" x14ac:dyDescent="0.25">
      <c r="B321">
        <v>319</v>
      </c>
      <c r="C321" s="35">
        <f t="shared" si="109"/>
        <v>0</v>
      </c>
      <c r="D321" s="46">
        <f>IF(AB320&gt;0,ROUND(PMT(EvalSheet!$F$92/12,EvalSheet!$F$96*12,-C321),5),0)</f>
        <v>0</v>
      </c>
      <c r="E321" s="6">
        <f t="shared" si="110"/>
        <v>0</v>
      </c>
      <c r="F321" s="2">
        <f t="shared" si="96"/>
        <v>0</v>
      </c>
      <c r="G321" s="80">
        <f t="shared" si="97"/>
        <v>0</v>
      </c>
      <c r="H321" s="79">
        <f t="shared" si="98"/>
        <v>0</v>
      </c>
      <c r="I321" s="80">
        <f t="shared" si="99"/>
        <v>0</v>
      </c>
      <c r="J321" s="80">
        <f t="shared" si="100"/>
        <v>0</v>
      </c>
      <c r="K321" s="6">
        <f t="shared" si="111"/>
        <v>0</v>
      </c>
      <c r="L321" s="7">
        <v>0</v>
      </c>
      <c r="M321" s="7">
        <f t="shared" si="112"/>
        <v>0</v>
      </c>
      <c r="N321" s="7">
        <f t="shared" si="113"/>
        <v>0</v>
      </c>
      <c r="O321" s="7">
        <f t="shared" si="114"/>
        <v>0</v>
      </c>
      <c r="P321" s="7">
        <f t="shared" si="115"/>
        <v>0</v>
      </c>
      <c r="Q321" s="6">
        <f t="shared" si="116"/>
        <v>0</v>
      </c>
      <c r="R321" s="7">
        <f t="shared" si="117"/>
        <v>0</v>
      </c>
      <c r="S321" s="2">
        <f t="shared" si="101"/>
        <v>0</v>
      </c>
      <c r="T321" s="80">
        <f t="shared" si="102"/>
        <v>0</v>
      </c>
      <c r="U321" s="79">
        <f t="shared" si="103"/>
        <v>0</v>
      </c>
      <c r="V321" s="80">
        <f t="shared" si="104"/>
        <v>0</v>
      </c>
      <c r="W321" s="80">
        <f t="shared" si="105"/>
        <v>0</v>
      </c>
      <c r="X321">
        <f t="shared" si="118"/>
        <v>0</v>
      </c>
      <c r="Y321" s="35">
        <f t="shared" si="106"/>
        <v>0</v>
      </c>
      <c r="Z321" s="35">
        <f t="shared" si="107"/>
        <v>0</v>
      </c>
      <c r="AA321" s="42">
        <f t="shared" si="119"/>
        <v>0</v>
      </c>
      <c r="AB321" s="42">
        <f t="shared" si="108"/>
        <v>0</v>
      </c>
    </row>
    <row r="322" spans="2:28" x14ac:dyDescent="0.25">
      <c r="B322">
        <v>320</v>
      </c>
      <c r="C322" s="35">
        <f t="shared" si="109"/>
        <v>0</v>
      </c>
      <c r="D322" s="46">
        <f>IF(AB321&gt;0,ROUND(PMT(EvalSheet!$F$92/12,EvalSheet!$F$96*12,-C322),5),0)</f>
        <v>0</v>
      </c>
      <c r="E322" s="6">
        <f t="shared" si="110"/>
        <v>0</v>
      </c>
      <c r="F322" s="2">
        <f t="shared" si="96"/>
        <v>0</v>
      </c>
      <c r="G322" s="80">
        <f t="shared" si="97"/>
        <v>0</v>
      </c>
      <c r="H322" s="79">
        <f t="shared" si="98"/>
        <v>0</v>
      </c>
      <c r="I322" s="80">
        <f t="shared" si="99"/>
        <v>0</v>
      </c>
      <c r="J322" s="80">
        <f t="shared" si="100"/>
        <v>0</v>
      </c>
      <c r="K322" s="6">
        <f t="shared" si="111"/>
        <v>0</v>
      </c>
      <c r="L322" s="7">
        <v>0</v>
      </c>
      <c r="M322" s="7">
        <f t="shared" si="112"/>
        <v>0</v>
      </c>
      <c r="N322" s="7">
        <f t="shared" si="113"/>
        <v>0</v>
      </c>
      <c r="O322" s="7">
        <f t="shared" si="114"/>
        <v>0</v>
      </c>
      <c r="P322" s="7">
        <f t="shared" si="115"/>
        <v>0</v>
      </c>
      <c r="Q322" s="6">
        <f t="shared" si="116"/>
        <v>0</v>
      </c>
      <c r="R322" s="7">
        <f t="shared" si="117"/>
        <v>0</v>
      </c>
      <c r="S322" s="2">
        <f t="shared" si="101"/>
        <v>0</v>
      </c>
      <c r="T322" s="80">
        <f t="shared" si="102"/>
        <v>0</v>
      </c>
      <c r="U322" s="79">
        <f t="shared" si="103"/>
        <v>0</v>
      </c>
      <c r="V322" s="80">
        <f t="shared" si="104"/>
        <v>0</v>
      </c>
      <c r="W322" s="80">
        <f t="shared" si="105"/>
        <v>0</v>
      </c>
      <c r="X322">
        <f t="shared" si="118"/>
        <v>0</v>
      </c>
      <c r="Y322" s="35">
        <f t="shared" si="106"/>
        <v>0</v>
      </c>
      <c r="Z322" s="35">
        <f t="shared" si="107"/>
        <v>0</v>
      </c>
      <c r="AA322" s="42">
        <f t="shared" si="119"/>
        <v>0</v>
      </c>
      <c r="AB322" s="42">
        <f t="shared" si="108"/>
        <v>0</v>
      </c>
    </row>
    <row r="323" spans="2:28" x14ac:dyDescent="0.25">
      <c r="B323">
        <v>321</v>
      </c>
      <c r="C323" s="35">
        <f t="shared" si="109"/>
        <v>0</v>
      </c>
      <c r="D323" s="46">
        <f>IF(AB322&gt;0,ROUND(PMT(EvalSheet!$F$92/12,EvalSheet!$F$96*12,-C323),5),0)</f>
        <v>0</v>
      </c>
      <c r="E323" s="6">
        <f t="shared" si="110"/>
        <v>0</v>
      </c>
      <c r="F323" s="2">
        <f t="shared" ref="F323:F386" si="120">INT(E323)</f>
        <v>0</v>
      </c>
      <c r="G323" s="80">
        <f t="shared" ref="G323:G386" si="121">INT((E323-F323)*10)/10</f>
        <v>0</v>
      </c>
      <c r="H323" s="79">
        <f t="shared" ref="H323:H386" si="122">E323-F323-G323</f>
        <v>0</v>
      </c>
      <c r="I323" s="80">
        <f t="shared" ref="I323:I386" si="123">IF(OR(H323=0.05,H323=0),H323,IF(AND(H323&gt;0.051,H323&lt;0.1),0.1,IF(AND(H323&gt;0.001,H323&lt;0.05),0.05,H323)))</f>
        <v>0</v>
      </c>
      <c r="J323" s="80">
        <f t="shared" ref="J323:J386" si="124">F323+G323+I323</f>
        <v>0</v>
      </c>
      <c r="K323" s="6">
        <f t="shared" si="111"/>
        <v>0</v>
      </c>
      <c r="L323" s="7">
        <v>0</v>
      </c>
      <c r="M323" s="7">
        <f t="shared" si="112"/>
        <v>0</v>
      </c>
      <c r="N323" s="7">
        <f t="shared" si="113"/>
        <v>0</v>
      </c>
      <c r="O323" s="7">
        <f t="shared" si="114"/>
        <v>0</v>
      </c>
      <c r="P323" s="7">
        <f t="shared" si="115"/>
        <v>0</v>
      </c>
      <c r="Q323" s="6">
        <f t="shared" si="116"/>
        <v>0</v>
      </c>
      <c r="R323" s="7">
        <f t="shared" si="117"/>
        <v>0</v>
      </c>
      <c r="S323" s="2">
        <f t="shared" ref="S323:S386" si="125">INT(R323)</f>
        <v>0</v>
      </c>
      <c r="T323" s="80">
        <f t="shared" ref="T323:T386" si="126">INT((R323-S323)*10)/10</f>
        <v>0</v>
      </c>
      <c r="U323" s="79">
        <f t="shared" ref="U323:U386" si="127">R323-S323-T323</f>
        <v>0</v>
      </c>
      <c r="V323" s="80">
        <f t="shared" ref="V323:V386" si="128">IF(OR(U323=0.05,U323=0),U323,IF(AND(U323&gt;0.051,U323&lt;0.1),0.1,IF(AND(U323&gt;0.001,U323&lt;0.05),0.05,U323)))</f>
        <v>0</v>
      </c>
      <c r="W323" s="80">
        <f t="shared" ref="W323:W386" si="129">S323+T323+V323</f>
        <v>0</v>
      </c>
      <c r="X323">
        <f t="shared" si="118"/>
        <v>0</v>
      </c>
      <c r="Y323" s="35">
        <f t="shared" si="106"/>
        <v>0</v>
      </c>
      <c r="Z323" s="35">
        <f t="shared" si="107"/>
        <v>0</v>
      </c>
      <c r="AA323" s="42">
        <f t="shared" si="119"/>
        <v>0</v>
      </c>
      <c r="AB323" s="42">
        <f t="shared" si="108"/>
        <v>0</v>
      </c>
    </row>
    <row r="324" spans="2:28" x14ac:dyDescent="0.25">
      <c r="B324">
        <v>322</v>
      </c>
      <c r="C324" s="35">
        <f t="shared" si="109"/>
        <v>0</v>
      </c>
      <c r="D324" s="46">
        <f>IF(AB323&gt;0,ROUND(PMT(EvalSheet!$F$92/12,EvalSheet!$F$96*12,-C324),5),0)</f>
        <v>0</v>
      </c>
      <c r="E324" s="6">
        <f t="shared" si="110"/>
        <v>0</v>
      </c>
      <c r="F324" s="2">
        <f t="shared" si="120"/>
        <v>0</v>
      </c>
      <c r="G324" s="80">
        <f t="shared" si="121"/>
        <v>0</v>
      </c>
      <c r="H324" s="79">
        <f t="shared" si="122"/>
        <v>0</v>
      </c>
      <c r="I324" s="80">
        <f t="shared" si="123"/>
        <v>0</v>
      </c>
      <c r="J324" s="80">
        <f t="shared" si="124"/>
        <v>0</v>
      </c>
      <c r="K324" s="6">
        <f t="shared" si="111"/>
        <v>0</v>
      </c>
      <c r="L324" s="7">
        <v>0</v>
      </c>
      <c r="M324" s="7">
        <f t="shared" si="112"/>
        <v>0</v>
      </c>
      <c r="N324" s="7">
        <f t="shared" si="113"/>
        <v>0</v>
      </c>
      <c r="O324" s="7">
        <f t="shared" si="114"/>
        <v>0</v>
      </c>
      <c r="P324" s="7">
        <f t="shared" si="115"/>
        <v>0</v>
      </c>
      <c r="Q324" s="6">
        <f t="shared" si="116"/>
        <v>0</v>
      </c>
      <c r="R324" s="7">
        <f t="shared" si="117"/>
        <v>0</v>
      </c>
      <c r="S324" s="2">
        <f t="shared" si="125"/>
        <v>0</v>
      </c>
      <c r="T324" s="80">
        <f t="shared" si="126"/>
        <v>0</v>
      </c>
      <c r="U324" s="79">
        <f t="shared" si="127"/>
        <v>0</v>
      </c>
      <c r="V324" s="80">
        <f t="shared" si="128"/>
        <v>0</v>
      </c>
      <c r="W324" s="80">
        <f t="shared" si="129"/>
        <v>0</v>
      </c>
      <c r="X324">
        <f t="shared" si="118"/>
        <v>0</v>
      </c>
      <c r="Y324" s="35">
        <f t="shared" ref="Y324:Y387" si="130">ROUND(D324+J324+W324+X324,2)</f>
        <v>0</v>
      </c>
      <c r="Z324" s="35">
        <f t="shared" ref="Z324:Z387" si="131">IF(AND(Y324&gt;0,Y325=0),Y324,0)</f>
        <v>0</v>
      </c>
      <c r="AA324" s="42">
        <f t="shared" si="119"/>
        <v>0</v>
      </c>
      <c r="AB324" s="42">
        <f t="shared" ref="AB324:AB387" si="132">IF(ROUND(Y324-AA324,2)&gt;0,ROUND(Y324-AA324,2),0)</f>
        <v>0</v>
      </c>
    </row>
    <row r="325" spans="2:28" x14ac:dyDescent="0.25">
      <c r="B325">
        <v>323</v>
      </c>
      <c r="C325" s="35">
        <f t="shared" ref="C325:C388" si="133">IF(AB324&gt;0,C324-1000,C324)</f>
        <v>0</v>
      </c>
      <c r="D325" s="46">
        <f>IF(AB324&gt;0,ROUND(PMT(EvalSheet!$F$92/12,EvalSheet!$F$96*12,-C325),5),0)</f>
        <v>0</v>
      </c>
      <c r="E325" s="6">
        <f t="shared" ref="E325:E388" si="134">IF(AB324&gt;0,ROUND(C325*$E$1/1000,2),0)</f>
        <v>0</v>
      </c>
      <c r="F325" s="2">
        <f t="shared" si="120"/>
        <v>0</v>
      </c>
      <c r="G325" s="80">
        <f t="shared" si="121"/>
        <v>0</v>
      </c>
      <c r="H325" s="79">
        <f t="shared" si="122"/>
        <v>0</v>
      </c>
      <c r="I325" s="80">
        <f t="shared" si="123"/>
        <v>0</v>
      </c>
      <c r="J325" s="80">
        <f t="shared" si="124"/>
        <v>0</v>
      </c>
      <c r="K325" s="6">
        <f t="shared" ref="K325:K388" si="135">IF(AB324&gt;0,ROUND($D$1*$K$1,2),0)</f>
        <v>0</v>
      </c>
      <c r="L325" s="7">
        <v>0</v>
      </c>
      <c r="M325" s="7">
        <f t="shared" ref="M325:M388" si="136">IF(AB324&gt;0,ROUND($D$1*$M$1,0),0)</f>
        <v>0</v>
      </c>
      <c r="N325" s="7">
        <f t="shared" ref="N325:N388" si="137">IF(AB324&gt;0,ROUND($D$1*$N$1,2),0)</f>
        <v>0</v>
      </c>
      <c r="O325" s="7">
        <f t="shared" ref="O325:O388" si="138">IF(AB324&gt;0,ROUND($D$1*$O$1,2),0)</f>
        <v>0</v>
      </c>
      <c r="P325" s="7">
        <f t="shared" ref="P325:P388" si="139">IF(AB324&gt;0,ROUND($D$1*$P$1,2),0)</f>
        <v>0</v>
      </c>
      <c r="Q325" s="6">
        <f t="shared" ref="Q325:Q388" si="140">IF(AB324&gt;0,K325+SUM(M325:P325),0)</f>
        <v>0</v>
      </c>
      <c r="R325" s="7">
        <f t="shared" ref="R325:R388" si="141">IF(AB324&gt;0,ROUND(Q325/12,2),0)</f>
        <v>0</v>
      </c>
      <c r="S325" s="2">
        <f t="shared" si="125"/>
        <v>0</v>
      </c>
      <c r="T325" s="80">
        <f t="shared" si="126"/>
        <v>0</v>
      </c>
      <c r="U325" s="79">
        <f t="shared" si="127"/>
        <v>0</v>
      </c>
      <c r="V325" s="80">
        <f t="shared" si="128"/>
        <v>0</v>
      </c>
      <c r="W325" s="80">
        <f t="shared" si="129"/>
        <v>0</v>
      </c>
      <c r="X325">
        <f t="shared" ref="X325:X388" si="142">IF(AB324&gt;0,X324,0)</f>
        <v>0</v>
      </c>
      <c r="Y325" s="35">
        <f t="shared" si="130"/>
        <v>0</v>
      </c>
      <c r="Z325" s="35">
        <f t="shared" si="131"/>
        <v>0</v>
      </c>
      <c r="AA325" s="42">
        <f t="shared" ref="AA325:AA388" si="143">IF(AB324&gt;0,AA324,0)</f>
        <v>0</v>
      </c>
      <c r="AB325" s="42">
        <f t="shared" si="132"/>
        <v>0</v>
      </c>
    </row>
    <row r="326" spans="2:28" x14ac:dyDescent="0.25">
      <c r="B326">
        <v>324</v>
      </c>
      <c r="C326" s="35">
        <f t="shared" si="133"/>
        <v>0</v>
      </c>
      <c r="D326" s="46">
        <f>IF(AB325&gt;0,ROUND(PMT(EvalSheet!$F$92/12,EvalSheet!$F$96*12,-C326),5),0)</f>
        <v>0</v>
      </c>
      <c r="E326" s="6">
        <f t="shared" si="134"/>
        <v>0</v>
      </c>
      <c r="F326" s="2">
        <f t="shared" si="120"/>
        <v>0</v>
      </c>
      <c r="G326" s="80">
        <f t="shared" si="121"/>
        <v>0</v>
      </c>
      <c r="H326" s="79">
        <f t="shared" si="122"/>
        <v>0</v>
      </c>
      <c r="I326" s="80">
        <f t="shared" si="123"/>
        <v>0</v>
      </c>
      <c r="J326" s="80">
        <f t="shared" si="124"/>
        <v>0</v>
      </c>
      <c r="K326" s="6">
        <f t="shared" si="135"/>
        <v>0</v>
      </c>
      <c r="L326" s="7">
        <v>0</v>
      </c>
      <c r="M326" s="7">
        <f t="shared" si="136"/>
        <v>0</v>
      </c>
      <c r="N326" s="7">
        <f t="shared" si="137"/>
        <v>0</v>
      </c>
      <c r="O326" s="7">
        <f t="shared" si="138"/>
        <v>0</v>
      </c>
      <c r="P326" s="7">
        <f t="shared" si="139"/>
        <v>0</v>
      </c>
      <c r="Q326" s="6">
        <f t="shared" si="140"/>
        <v>0</v>
      </c>
      <c r="R326" s="7">
        <f t="shared" si="141"/>
        <v>0</v>
      </c>
      <c r="S326" s="2">
        <f t="shared" si="125"/>
        <v>0</v>
      </c>
      <c r="T326" s="80">
        <f t="shared" si="126"/>
        <v>0</v>
      </c>
      <c r="U326" s="79">
        <f t="shared" si="127"/>
        <v>0</v>
      </c>
      <c r="V326" s="80">
        <f t="shared" si="128"/>
        <v>0</v>
      </c>
      <c r="W326" s="80">
        <f t="shared" si="129"/>
        <v>0</v>
      </c>
      <c r="X326">
        <f t="shared" si="142"/>
        <v>0</v>
      </c>
      <c r="Y326" s="35">
        <f t="shared" si="130"/>
        <v>0</v>
      </c>
      <c r="Z326" s="35">
        <f t="shared" si="131"/>
        <v>0</v>
      </c>
      <c r="AA326" s="42">
        <f t="shared" si="143"/>
        <v>0</v>
      </c>
      <c r="AB326" s="42">
        <f t="shared" si="132"/>
        <v>0</v>
      </c>
    </row>
    <row r="327" spans="2:28" x14ac:dyDescent="0.25">
      <c r="B327">
        <v>325</v>
      </c>
      <c r="C327" s="35">
        <f t="shared" si="133"/>
        <v>0</v>
      </c>
      <c r="D327" s="46">
        <f>IF(AB326&gt;0,ROUND(PMT(EvalSheet!$F$92/12,EvalSheet!$F$96*12,-C327),5),0)</f>
        <v>0</v>
      </c>
      <c r="E327" s="6">
        <f t="shared" si="134"/>
        <v>0</v>
      </c>
      <c r="F327" s="2">
        <f t="shared" si="120"/>
        <v>0</v>
      </c>
      <c r="G327" s="80">
        <f t="shared" si="121"/>
        <v>0</v>
      </c>
      <c r="H327" s="79">
        <f t="shared" si="122"/>
        <v>0</v>
      </c>
      <c r="I327" s="80">
        <f t="shared" si="123"/>
        <v>0</v>
      </c>
      <c r="J327" s="80">
        <f t="shared" si="124"/>
        <v>0</v>
      </c>
      <c r="K327" s="6">
        <f t="shared" si="135"/>
        <v>0</v>
      </c>
      <c r="L327" s="7">
        <v>0</v>
      </c>
      <c r="M327" s="7">
        <f t="shared" si="136"/>
        <v>0</v>
      </c>
      <c r="N327" s="7">
        <f t="shared" si="137"/>
        <v>0</v>
      </c>
      <c r="O327" s="7">
        <f t="shared" si="138"/>
        <v>0</v>
      </c>
      <c r="P327" s="7">
        <f t="shared" si="139"/>
        <v>0</v>
      </c>
      <c r="Q327" s="6">
        <f t="shared" si="140"/>
        <v>0</v>
      </c>
      <c r="R327" s="7">
        <f t="shared" si="141"/>
        <v>0</v>
      </c>
      <c r="S327" s="2">
        <f t="shared" si="125"/>
        <v>0</v>
      </c>
      <c r="T327" s="80">
        <f t="shared" si="126"/>
        <v>0</v>
      </c>
      <c r="U327" s="79">
        <f t="shared" si="127"/>
        <v>0</v>
      </c>
      <c r="V327" s="80">
        <f t="shared" si="128"/>
        <v>0</v>
      </c>
      <c r="W327" s="80">
        <f t="shared" si="129"/>
        <v>0</v>
      </c>
      <c r="X327">
        <f t="shared" si="142"/>
        <v>0</v>
      </c>
      <c r="Y327" s="35">
        <f t="shared" si="130"/>
        <v>0</v>
      </c>
      <c r="Z327" s="35">
        <f t="shared" si="131"/>
        <v>0</v>
      </c>
      <c r="AA327" s="42">
        <f t="shared" si="143"/>
        <v>0</v>
      </c>
      <c r="AB327" s="42">
        <f t="shared" si="132"/>
        <v>0</v>
      </c>
    </row>
    <row r="328" spans="2:28" x14ac:dyDescent="0.25">
      <c r="B328">
        <v>326</v>
      </c>
      <c r="C328" s="35">
        <f t="shared" si="133"/>
        <v>0</v>
      </c>
      <c r="D328" s="46">
        <f>IF(AB327&gt;0,ROUND(PMT(EvalSheet!$F$92/12,EvalSheet!$F$96*12,-C328),5),0)</f>
        <v>0</v>
      </c>
      <c r="E328" s="6">
        <f t="shared" si="134"/>
        <v>0</v>
      </c>
      <c r="F328" s="2">
        <f t="shared" si="120"/>
        <v>0</v>
      </c>
      <c r="G328" s="80">
        <f t="shared" si="121"/>
        <v>0</v>
      </c>
      <c r="H328" s="79">
        <f t="shared" si="122"/>
        <v>0</v>
      </c>
      <c r="I328" s="80">
        <f t="shared" si="123"/>
        <v>0</v>
      </c>
      <c r="J328" s="80">
        <f t="shared" si="124"/>
        <v>0</v>
      </c>
      <c r="K328" s="6">
        <f t="shared" si="135"/>
        <v>0</v>
      </c>
      <c r="L328" s="7">
        <v>0</v>
      </c>
      <c r="M328" s="7">
        <f t="shared" si="136"/>
        <v>0</v>
      </c>
      <c r="N328" s="7">
        <f t="shared" si="137"/>
        <v>0</v>
      </c>
      <c r="O328" s="7">
        <f t="shared" si="138"/>
        <v>0</v>
      </c>
      <c r="P328" s="7">
        <f t="shared" si="139"/>
        <v>0</v>
      </c>
      <c r="Q328" s="6">
        <f t="shared" si="140"/>
        <v>0</v>
      </c>
      <c r="R328" s="7">
        <f t="shared" si="141"/>
        <v>0</v>
      </c>
      <c r="S328" s="2">
        <f t="shared" si="125"/>
        <v>0</v>
      </c>
      <c r="T328" s="80">
        <f t="shared" si="126"/>
        <v>0</v>
      </c>
      <c r="U328" s="79">
        <f t="shared" si="127"/>
        <v>0</v>
      </c>
      <c r="V328" s="80">
        <f t="shared" si="128"/>
        <v>0</v>
      </c>
      <c r="W328" s="80">
        <f t="shared" si="129"/>
        <v>0</v>
      </c>
      <c r="X328">
        <f t="shared" si="142"/>
        <v>0</v>
      </c>
      <c r="Y328" s="35">
        <f t="shared" si="130"/>
        <v>0</v>
      </c>
      <c r="Z328" s="35">
        <f t="shared" si="131"/>
        <v>0</v>
      </c>
      <c r="AA328" s="42">
        <f t="shared" si="143"/>
        <v>0</v>
      </c>
      <c r="AB328" s="42">
        <f t="shared" si="132"/>
        <v>0</v>
      </c>
    </row>
    <row r="329" spans="2:28" x14ac:dyDescent="0.25">
      <c r="B329">
        <v>327</v>
      </c>
      <c r="C329" s="35">
        <f t="shared" si="133"/>
        <v>0</v>
      </c>
      <c r="D329" s="46">
        <f>IF(AB328&gt;0,ROUND(PMT(EvalSheet!$F$92/12,EvalSheet!$F$96*12,-C329),5),0)</f>
        <v>0</v>
      </c>
      <c r="E329" s="6">
        <f t="shared" si="134"/>
        <v>0</v>
      </c>
      <c r="F329" s="2">
        <f t="shared" si="120"/>
        <v>0</v>
      </c>
      <c r="G329" s="80">
        <f t="shared" si="121"/>
        <v>0</v>
      </c>
      <c r="H329" s="79">
        <f t="shared" si="122"/>
        <v>0</v>
      </c>
      <c r="I329" s="80">
        <f t="shared" si="123"/>
        <v>0</v>
      </c>
      <c r="J329" s="80">
        <f t="shared" si="124"/>
        <v>0</v>
      </c>
      <c r="K329" s="6">
        <f t="shared" si="135"/>
        <v>0</v>
      </c>
      <c r="L329" s="7">
        <v>0</v>
      </c>
      <c r="M329" s="7">
        <f t="shared" si="136"/>
        <v>0</v>
      </c>
      <c r="N329" s="7">
        <f t="shared" si="137"/>
        <v>0</v>
      </c>
      <c r="O329" s="7">
        <f t="shared" si="138"/>
        <v>0</v>
      </c>
      <c r="P329" s="7">
        <f t="shared" si="139"/>
        <v>0</v>
      </c>
      <c r="Q329" s="6">
        <f t="shared" si="140"/>
        <v>0</v>
      </c>
      <c r="R329" s="7">
        <f t="shared" si="141"/>
        <v>0</v>
      </c>
      <c r="S329" s="2">
        <f t="shared" si="125"/>
        <v>0</v>
      </c>
      <c r="T329" s="80">
        <f t="shared" si="126"/>
        <v>0</v>
      </c>
      <c r="U329" s="79">
        <f t="shared" si="127"/>
        <v>0</v>
      </c>
      <c r="V329" s="80">
        <f t="shared" si="128"/>
        <v>0</v>
      </c>
      <c r="W329" s="80">
        <f t="shared" si="129"/>
        <v>0</v>
      </c>
      <c r="X329">
        <f t="shared" si="142"/>
        <v>0</v>
      </c>
      <c r="Y329" s="35">
        <f t="shared" si="130"/>
        <v>0</v>
      </c>
      <c r="Z329" s="35">
        <f t="shared" si="131"/>
        <v>0</v>
      </c>
      <c r="AA329" s="42">
        <f t="shared" si="143"/>
        <v>0</v>
      </c>
      <c r="AB329" s="42">
        <f t="shared" si="132"/>
        <v>0</v>
      </c>
    </row>
    <row r="330" spans="2:28" x14ac:dyDescent="0.25">
      <c r="B330">
        <v>328</v>
      </c>
      <c r="C330" s="35">
        <f t="shared" si="133"/>
        <v>0</v>
      </c>
      <c r="D330" s="46">
        <f>IF(AB329&gt;0,ROUND(PMT(EvalSheet!$F$92/12,EvalSheet!$F$96*12,-C330),5),0)</f>
        <v>0</v>
      </c>
      <c r="E330" s="6">
        <f t="shared" si="134"/>
        <v>0</v>
      </c>
      <c r="F330" s="2">
        <f t="shared" si="120"/>
        <v>0</v>
      </c>
      <c r="G330" s="80">
        <f t="shared" si="121"/>
        <v>0</v>
      </c>
      <c r="H330" s="79">
        <f t="shared" si="122"/>
        <v>0</v>
      </c>
      <c r="I330" s="80">
        <f t="shared" si="123"/>
        <v>0</v>
      </c>
      <c r="J330" s="80">
        <f t="shared" si="124"/>
        <v>0</v>
      </c>
      <c r="K330" s="6">
        <f t="shared" si="135"/>
        <v>0</v>
      </c>
      <c r="L330" s="7">
        <v>0</v>
      </c>
      <c r="M330" s="7">
        <f t="shared" si="136"/>
        <v>0</v>
      </c>
      <c r="N330" s="7">
        <f t="shared" si="137"/>
        <v>0</v>
      </c>
      <c r="O330" s="7">
        <f t="shared" si="138"/>
        <v>0</v>
      </c>
      <c r="P330" s="7">
        <f t="shared" si="139"/>
        <v>0</v>
      </c>
      <c r="Q330" s="6">
        <f t="shared" si="140"/>
        <v>0</v>
      </c>
      <c r="R330" s="7">
        <f t="shared" si="141"/>
        <v>0</v>
      </c>
      <c r="S330" s="2">
        <f t="shared" si="125"/>
        <v>0</v>
      </c>
      <c r="T330" s="80">
        <f t="shared" si="126"/>
        <v>0</v>
      </c>
      <c r="U330" s="79">
        <f t="shared" si="127"/>
        <v>0</v>
      </c>
      <c r="V330" s="80">
        <f t="shared" si="128"/>
        <v>0</v>
      </c>
      <c r="W330" s="80">
        <f t="shared" si="129"/>
        <v>0</v>
      </c>
      <c r="X330">
        <f t="shared" si="142"/>
        <v>0</v>
      </c>
      <c r="Y330" s="35">
        <f t="shared" si="130"/>
        <v>0</v>
      </c>
      <c r="Z330" s="35">
        <f t="shared" si="131"/>
        <v>0</v>
      </c>
      <c r="AA330" s="42">
        <f t="shared" si="143"/>
        <v>0</v>
      </c>
      <c r="AB330" s="42">
        <f t="shared" si="132"/>
        <v>0</v>
      </c>
    </row>
    <row r="331" spans="2:28" x14ac:dyDescent="0.25">
      <c r="B331">
        <v>329</v>
      </c>
      <c r="C331" s="35">
        <f t="shared" si="133"/>
        <v>0</v>
      </c>
      <c r="D331" s="46">
        <f>IF(AB330&gt;0,ROUND(PMT(EvalSheet!$F$92/12,EvalSheet!$F$96*12,-C331),5),0)</f>
        <v>0</v>
      </c>
      <c r="E331" s="6">
        <f t="shared" si="134"/>
        <v>0</v>
      </c>
      <c r="F331" s="2">
        <f t="shared" si="120"/>
        <v>0</v>
      </c>
      <c r="G331" s="80">
        <f t="shared" si="121"/>
        <v>0</v>
      </c>
      <c r="H331" s="79">
        <f t="shared" si="122"/>
        <v>0</v>
      </c>
      <c r="I331" s="80">
        <f t="shared" si="123"/>
        <v>0</v>
      </c>
      <c r="J331" s="80">
        <f t="shared" si="124"/>
        <v>0</v>
      </c>
      <c r="K331" s="6">
        <f t="shared" si="135"/>
        <v>0</v>
      </c>
      <c r="L331" s="7">
        <v>0</v>
      </c>
      <c r="M331" s="7">
        <f t="shared" si="136"/>
        <v>0</v>
      </c>
      <c r="N331" s="7">
        <f t="shared" si="137"/>
        <v>0</v>
      </c>
      <c r="O331" s="7">
        <f t="shared" si="138"/>
        <v>0</v>
      </c>
      <c r="P331" s="7">
        <f t="shared" si="139"/>
        <v>0</v>
      </c>
      <c r="Q331" s="6">
        <f t="shared" si="140"/>
        <v>0</v>
      </c>
      <c r="R331" s="7">
        <f t="shared" si="141"/>
        <v>0</v>
      </c>
      <c r="S331" s="2">
        <f t="shared" si="125"/>
        <v>0</v>
      </c>
      <c r="T331" s="80">
        <f t="shared" si="126"/>
        <v>0</v>
      </c>
      <c r="U331" s="79">
        <f t="shared" si="127"/>
        <v>0</v>
      </c>
      <c r="V331" s="80">
        <f t="shared" si="128"/>
        <v>0</v>
      </c>
      <c r="W331" s="80">
        <f t="shared" si="129"/>
        <v>0</v>
      </c>
      <c r="X331">
        <f t="shared" si="142"/>
        <v>0</v>
      </c>
      <c r="Y331" s="35">
        <f t="shared" si="130"/>
        <v>0</v>
      </c>
      <c r="Z331" s="35">
        <f t="shared" si="131"/>
        <v>0</v>
      </c>
      <c r="AA331" s="42">
        <f t="shared" si="143"/>
        <v>0</v>
      </c>
      <c r="AB331" s="42">
        <f t="shared" si="132"/>
        <v>0</v>
      </c>
    </row>
    <row r="332" spans="2:28" x14ac:dyDescent="0.25">
      <c r="B332">
        <v>330</v>
      </c>
      <c r="C332" s="35">
        <f t="shared" si="133"/>
        <v>0</v>
      </c>
      <c r="D332" s="46">
        <f>IF(AB331&gt;0,ROUND(PMT(EvalSheet!$F$92/12,EvalSheet!$F$96*12,-C332),5),0)</f>
        <v>0</v>
      </c>
      <c r="E332" s="6">
        <f t="shared" si="134"/>
        <v>0</v>
      </c>
      <c r="F332" s="2">
        <f t="shared" si="120"/>
        <v>0</v>
      </c>
      <c r="G332" s="80">
        <f t="shared" si="121"/>
        <v>0</v>
      </c>
      <c r="H332" s="79">
        <f t="shared" si="122"/>
        <v>0</v>
      </c>
      <c r="I332" s="80">
        <f t="shared" si="123"/>
        <v>0</v>
      </c>
      <c r="J332" s="80">
        <f t="shared" si="124"/>
        <v>0</v>
      </c>
      <c r="K332" s="6">
        <f t="shared" si="135"/>
        <v>0</v>
      </c>
      <c r="L332" s="7">
        <v>0</v>
      </c>
      <c r="M332" s="7">
        <f t="shared" si="136"/>
        <v>0</v>
      </c>
      <c r="N332" s="7">
        <f t="shared" si="137"/>
        <v>0</v>
      </c>
      <c r="O332" s="7">
        <f t="shared" si="138"/>
        <v>0</v>
      </c>
      <c r="P332" s="7">
        <f t="shared" si="139"/>
        <v>0</v>
      </c>
      <c r="Q332" s="6">
        <f t="shared" si="140"/>
        <v>0</v>
      </c>
      <c r="R332" s="7">
        <f t="shared" si="141"/>
        <v>0</v>
      </c>
      <c r="S332" s="2">
        <f t="shared" si="125"/>
        <v>0</v>
      </c>
      <c r="T332" s="80">
        <f t="shared" si="126"/>
        <v>0</v>
      </c>
      <c r="U332" s="79">
        <f t="shared" si="127"/>
        <v>0</v>
      </c>
      <c r="V332" s="80">
        <f t="shared" si="128"/>
        <v>0</v>
      </c>
      <c r="W332" s="80">
        <f t="shared" si="129"/>
        <v>0</v>
      </c>
      <c r="X332">
        <f t="shared" si="142"/>
        <v>0</v>
      </c>
      <c r="Y332" s="35">
        <f t="shared" si="130"/>
        <v>0</v>
      </c>
      <c r="Z332" s="35">
        <f t="shared" si="131"/>
        <v>0</v>
      </c>
      <c r="AA332" s="42">
        <f t="shared" si="143"/>
        <v>0</v>
      </c>
      <c r="AB332" s="42">
        <f t="shared" si="132"/>
        <v>0</v>
      </c>
    </row>
    <row r="333" spans="2:28" x14ac:dyDescent="0.25">
      <c r="B333">
        <v>331</v>
      </c>
      <c r="C333" s="35">
        <f t="shared" si="133"/>
        <v>0</v>
      </c>
      <c r="D333" s="46">
        <f>IF(AB332&gt;0,ROUND(PMT(EvalSheet!$F$92/12,EvalSheet!$F$96*12,-C333),5),0)</f>
        <v>0</v>
      </c>
      <c r="E333" s="6">
        <f t="shared" si="134"/>
        <v>0</v>
      </c>
      <c r="F333" s="2">
        <f t="shared" si="120"/>
        <v>0</v>
      </c>
      <c r="G333" s="80">
        <f t="shared" si="121"/>
        <v>0</v>
      </c>
      <c r="H333" s="79">
        <f t="shared" si="122"/>
        <v>0</v>
      </c>
      <c r="I333" s="80">
        <f t="shared" si="123"/>
        <v>0</v>
      </c>
      <c r="J333" s="80">
        <f t="shared" si="124"/>
        <v>0</v>
      </c>
      <c r="K333" s="6">
        <f t="shared" si="135"/>
        <v>0</v>
      </c>
      <c r="L333" s="7">
        <v>0</v>
      </c>
      <c r="M333" s="7">
        <f t="shared" si="136"/>
        <v>0</v>
      </c>
      <c r="N333" s="7">
        <f t="shared" si="137"/>
        <v>0</v>
      </c>
      <c r="O333" s="7">
        <f t="shared" si="138"/>
        <v>0</v>
      </c>
      <c r="P333" s="7">
        <f t="shared" si="139"/>
        <v>0</v>
      </c>
      <c r="Q333" s="6">
        <f t="shared" si="140"/>
        <v>0</v>
      </c>
      <c r="R333" s="7">
        <f t="shared" si="141"/>
        <v>0</v>
      </c>
      <c r="S333" s="2">
        <f t="shared" si="125"/>
        <v>0</v>
      </c>
      <c r="T333" s="80">
        <f t="shared" si="126"/>
        <v>0</v>
      </c>
      <c r="U333" s="79">
        <f t="shared" si="127"/>
        <v>0</v>
      </c>
      <c r="V333" s="80">
        <f t="shared" si="128"/>
        <v>0</v>
      </c>
      <c r="W333" s="80">
        <f t="shared" si="129"/>
        <v>0</v>
      </c>
      <c r="X333">
        <f t="shared" si="142"/>
        <v>0</v>
      </c>
      <c r="Y333" s="35">
        <f t="shared" si="130"/>
        <v>0</v>
      </c>
      <c r="Z333" s="35">
        <f t="shared" si="131"/>
        <v>0</v>
      </c>
      <c r="AA333" s="42">
        <f t="shared" si="143"/>
        <v>0</v>
      </c>
      <c r="AB333" s="42">
        <f t="shared" si="132"/>
        <v>0</v>
      </c>
    </row>
    <row r="334" spans="2:28" x14ac:dyDescent="0.25">
      <c r="B334">
        <v>332</v>
      </c>
      <c r="C334" s="35">
        <f t="shared" si="133"/>
        <v>0</v>
      </c>
      <c r="D334" s="46">
        <f>IF(AB333&gt;0,ROUND(PMT(EvalSheet!$F$92/12,EvalSheet!$F$96*12,-C334),5),0)</f>
        <v>0</v>
      </c>
      <c r="E334" s="6">
        <f t="shared" si="134"/>
        <v>0</v>
      </c>
      <c r="F334" s="2">
        <f t="shared" si="120"/>
        <v>0</v>
      </c>
      <c r="G334" s="80">
        <f t="shared" si="121"/>
        <v>0</v>
      </c>
      <c r="H334" s="79">
        <f t="shared" si="122"/>
        <v>0</v>
      </c>
      <c r="I334" s="80">
        <f t="shared" si="123"/>
        <v>0</v>
      </c>
      <c r="J334" s="80">
        <f t="shared" si="124"/>
        <v>0</v>
      </c>
      <c r="K334" s="6">
        <f t="shared" si="135"/>
        <v>0</v>
      </c>
      <c r="L334" s="7">
        <v>0</v>
      </c>
      <c r="M334" s="7">
        <f t="shared" si="136"/>
        <v>0</v>
      </c>
      <c r="N334" s="7">
        <f t="shared" si="137"/>
        <v>0</v>
      </c>
      <c r="O334" s="7">
        <f t="shared" si="138"/>
        <v>0</v>
      </c>
      <c r="P334" s="7">
        <f t="shared" si="139"/>
        <v>0</v>
      </c>
      <c r="Q334" s="6">
        <f t="shared" si="140"/>
        <v>0</v>
      </c>
      <c r="R334" s="7">
        <f t="shared" si="141"/>
        <v>0</v>
      </c>
      <c r="S334" s="2">
        <f t="shared" si="125"/>
        <v>0</v>
      </c>
      <c r="T334" s="80">
        <f t="shared" si="126"/>
        <v>0</v>
      </c>
      <c r="U334" s="79">
        <f t="shared" si="127"/>
        <v>0</v>
      </c>
      <c r="V334" s="80">
        <f t="shared" si="128"/>
        <v>0</v>
      </c>
      <c r="W334" s="80">
        <f t="shared" si="129"/>
        <v>0</v>
      </c>
      <c r="X334">
        <f t="shared" si="142"/>
        <v>0</v>
      </c>
      <c r="Y334" s="35">
        <f t="shared" si="130"/>
        <v>0</v>
      </c>
      <c r="Z334" s="35">
        <f t="shared" si="131"/>
        <v>0</v>
      </c>
      <c r="AA334" s="42">
        <f t="shared" si="143"/>
        <v>0</v>
      </c>
      <c r="AB334" s="42">
        <f t="shared" si="132"/>
        <v>0</v>
      </c>
    </row>
    <row r="335" spans="2:28" x14ac:dyDescent="0.25">
      <c r="B335">
        <v>333</v>
      </c>
      <c r="C335" s="35">
        <f t="shared" si="133"/>
        <v>0</v>
      </c>
      <c r="D335" s="46">
        <f>IF(AB334&gt;0,ROUND(PMT(EvalSheet!$F$92/12,EvalSheet!$F$96*12,-C335),5),0)</f>
        <v>0</v>
      </c>
      <c r="E335" s="6">
        <f t="shared" si="134"/>
        <v>0</v>
      </c>
      <c r="F335" s="2">
        <f t="shared" si="120"/>
        <v>0</v>
      </c>
      <c r="G335" s="80">
        <f t="shared" si="121"/>
        <v>0</v>
      </c>
      <c r="H335" s="79">
        <f t="shared" si="122"/>
        <v>0</v>
      </c>
      <c r="I335" s="80">
        <f t="shared" si="123"/>
        <v>0</v>
      </c>
      <c r="J335" s="80">
        <f t="shared" si="124"/>
        <v>0</v>
      </c>
      <c r="K335" s="6">
        <f t="shared" si="135"/>
        <v>0</v>
      </c>
      <c r="L335" s="7">
        <v>0</v>
      </c>
      <c r="M335" s="7">
        <f t="shared" si="136"/>
        <v>0</v>
      </c>
      <c r="N335" s="7">
        <f t="shared" si="137"/>
        <v>0</v>
      </c>
      <c r="O335" s="7">
        <f t="shared" si="138"/>
        <v>0</v>
      </c>
      <c r="P335" s="7">
        <f t="shared" si="139"/>
        <v>0</v>
      </c>
      <c r="Q335" s="6">
        <f t="shared" si="140"/>
        <v>0</v>
      </c>
      <c r="R335" s="7">
        <f t="shared" si="141"/>
        <v>0</v>
      </c>
      <c r="S335" s="2">
        <f t="shared" si="125"/>
        <v>0</v>
      </c>
      <c r="T335" s="80">
        <f t="shared" si="126"/>
        <v>0</v>
      </c>
      <c r="U335" s="79">
        <f t="shared" si="127"/>
        <v>0</v>
      </c>
      <c r="V335" s="80">
        <f t="shared" si="128"/>
        <v>0</v>
      </c>
      <c r="W335" s="80">
        <f t="shared" si="129"/>
        <v>0</v>
      </c>
      <c r="X335">
        <f t="shared" si="142"/>
        <v>0</v>
      </c>
      <c r="Y335" s="35">
        <f t="shared" si="130"/>
        <v>0</v>
      </c>
      <c r="Z335" s="35">
        <f t="shared" si="131"/>
        <v>0</v>
      </c>
      <c r="AA335" s="42">
        <f t="shared" si="143"/>
        <v>0</v>
      </c>
      <c r="AB335" s="42">
        <f t="shared" si="132"/>
        <v>0</v>
      </c>
    </row>
    <row r="336" spans="2:28" x14ac:dyDescent="0.25">
      <c r="B336">
        <v>334</v>
      </c>
      <c r="C336" s="35">
        <f t="shared" si="133"/>
        <v>0</v>
      </c>
      <c r="D336" s="46">
        <f>IF(AB335&gt;0,ROUND(PMT(EvalSheet!$F$92/12,EvalSheet!$F$96*12,-C336),5),0)</f>
        <v>0</v>
      </c>
      <c r="E336" s="6">
        <f t="shared" si="134"/>
        <v>0</v>
      </c>
      <c r="F336" s="2">
        <f t="shared" si="120"/>
        <v>0</v>
      </c>
      <c r="G336" s="80">
        <f t="shared" si="121"/>
        <v>0</v>
      </c>
      <c r="H336" s="79">
        <f t="shared" si="122"/>
        <v>0</v>
      </c>
      <c r="I336" s="80">
        <f t="shared" si="123"/>
        <v>0</v>
      </c>
      <c r="J336" s="80">
        <f t="shared" si="124"/>
        <v>0</v>
      </c>
      <c r="K336" s="6">
        <f t="shared" si="135"/>
        <v>0</v>
      </c>
      <c r="L336" s="7">
        <v>0</v>
      </c>
      <c r="M336" s="7">
        <f t="shared" si="136"/>
        <v>0</v>
      </c>
      <c r="N336" s="7">
        <f t="shared" si="137"/>
        <v>0</v>
      </c>
      <c r="O336" s="7">
        <f t="shared" si="138"/>
        <v>0</v>
      </c>
      <c r="P336" s="7">
        <f t="shared" si="139"/>
        <v>0</v>
      </c>
      <c r="Q336" s="6">
        <f t="shared" si="140"/>
        <v>0</v>
      </c>
      <c r="R336" s="7">
        <f t="shared" si="141"/>
        <v>0</v>
      </c>
      <c r="S336" s="2">
        <f t="shared" si="125"/>
        <v>0</v>
      </c>
      <c r="T336" s="80">
        <f t="shared" si="126"/>
        <v>0</v>
      </c>
      <c r="U336" s="79">
        <f t="shared" si="127"/>
        <v>0</v>
      </c>
      <c r="V336" s="80">
        <f t="shared" si="128"/>
        <v>0</v>
      </c>
      <c r="W336" s="80">
        <f t="shared" si="129"/>
        <v>0</v>
      </c>
      <c r="X336">
        <f t="shared" si="142"/>
        <v>0</v>
      </c>
      <c r="Y336" s="35">
        <f t="shared" si="130"/>
        <v>0</v>
      </c>
      <c r="Z336" s="35">
        <f t="shared" si="131"/>
        <v>0</v>
      </c>
      <c r="AA336" s="42">
        <f t="shared" si="143"/>
        <v>0</v>
      </c>
      <c r="AB336" s="42">
        <f t="shared" si="132"/>
        <v>0</v>
      </c>
    </row>
    <row r="337" spans="2:28" x14ac:dyDescent="0.25">
      <c r="B337">
        <v>335</v>
      </c>
      <c r="C337" s="35">
        <f t="shared" si="133"/>
        <v>0</v>
      </c>
      <c r="D337" s="46">
        <f>IF(AB336&gt;0,ROUND(PMT(EvalSheet!$F$92/12,EvalSheet!$F$96*12,-C337),5),0)</f>
        <v>0</v>
      </c>
      <c r="E337" s="6">
        <f t="shared" si="134"/>
        <v>0</v>
      </c>
      <c r="F337" s="2">
        <f t="shared" si="120"/>
        <v>0</v>
      </c>
      <c r="G337" s="80">
        <f t="shared" si="121"/>
        <v>0</v>
      </c>
      <c r="H337" s="79">
        <f t="shared" si="122"/>
        <v>0</v>
      </c>
      <c r="I337" s="80">
        <f t="shared" si="123"/>
        <v>0</v>
      </c>
      <c r="J337" s="80">
        <f t="shared" si="124"/>
        <v>0</v>
      </c>
      <c r="K337" s="6">
        <f t="shared" si="135"/>
        <v>0</v>
      </c>
      <c r="L337" s="7">
        <v>0</v>
      </c>
      <c r="M337" s="7">
        <f t="shared" si="136"/>
        <v>0</v>
      </c>
      <c r="N337" s="7">
        <f t="shared" si="137"/>
        <v>0</v>
      </c>
      <c r="O337" s="7">
        <f t="shared" si="138"/>
        <v>0</v>
      </c>
      <c r="P337" s="7">
        <f t="shared" si="139"/>
        <v>0</v>
      </c>
      <c r="Q337" s="6">
        <f t="shared" si="140"/>
        <v>0</v>
      </c>
      <c r="R337" s="7">
        <f t="shared" si="141"/>
        <v>0</v>
      </c>
      <c r="S337" s="2">
        <f t="shared" si="125"/>
        <v>0</v>
      </c>
      <c r="T337" s="80">
        <f t="shared" si="126"/>
        <v>0</v>
      </c>
      <c r="U337" s="79">
        <f t="shared" si="127"/>
        <v>0</v>
      </c>
      <c r="V337" s="80">
        <f t="shared" si="128"/>
        <v>0</v>
      </c>
      <c r="W337" s="80">
        <f t="shared" si="129"/>
        <v>0</v>
      </c>
      <c r="X337">
        <f t="shared" si="142"/>
        <v>0</v>
      </c>
      <c r="Y337" s="35">
        <f t="shared" si="130"/>
        <v>0</v>
      </c>
      <c r="Z337" s="35">
        <f t="shared" si="131"/>
        <v>0</v>
      </c>
      <c r="AA337" s="42">
        <f t="shared" si="143"/>
        <v>0</v>
      </c>
      <c r="AB337" s="42">
        <f t="shared" si="132"/>
        <v>0</v>
      </c>
    </row>
    <row r="338" spans="2:28" x14ac:dyDescent="0.25">
      <c r="B338">
        <v>336</v>
      </c>
      <c r="C338" s="35">
        <f t="shared" si="133"/>
        <v>0</v>
      </c>
      <c r="D338" s="46">
        <f>IF(AB337&gt;0,ROUND(PMT(EvalSheet!$F$92/12,EvalSheet!$F$96*12,-C338),5),0)</f>
        <v>0</v>
      </c>
      <c r="E338" s="6">
        <f t="shared" si="134"/>
        <v>0</v>
      </c>
      <c r="F338" s="2">
        <f t="shared" si="120"/>
        <v>0</v>
      </c>
      <c r="G338" s="80">
        <f t="shared" si="121"/>
        <v>0</v>
      </c>
      <c r="H338" s="79">
        <f t="shared" si="122"/>
        <v>0</v>
      </c>
      <c r="I338" s="80">
        <f t="shared" si="123"/>
        <v>0</v>
      </c>
      <c r="J338" s="80">
        <f t="shared" si="124"/>
        <v>0</v>
      </c>
      <c r="K338" s="6">
        <f t="shared" si="135"/>
        <v>0</v>
      </c>
      <c r="L338" s="7">
        <v>0</v>
      </c>
      <c r="M338" s="7">
        <f t="shared" si="136"/>
        <v>0</v>
      </c>
      <c r="N338" s="7">
        <f t="shared" si="137"/>
        <v>0</v>
      </c>
      <c r="O338" s="7">
        <f t="shared" si="138"/>
        <v>0</v>
      </c>
      <c r="P338" s="7">
        <f t="shared" si="139"/>
        <v>0</v>
      </c>
      <c r="Q338" s="6">
        <f t="shared" si="140"/>
        <v>0</v>
      </c>
      <c r="R338" s="7">
        <f t="shared" si="141"/>
        <v>0</v>
      </c>
      <c r="S338" s="2">
        <f t="shared" si="125"/>
        <v>0</v>
      </c>
      <c r="T338" s="80">
        <f t="shared" si="126"/>
        <v>0</v>
      </c>
      <c r="U338" s="79">
        <f t="shared" si="127"/>
        <v>0</v>
      </c>
      <c r="V338" s="80">
        <f t="shared" si="128"/>
        <v>0</v>
      </c>
      <c r="W338" s="80">
        <f t="shared" si="129"/>
        <v>0</v>
      </c>
      <c r="X338">
        <f t="shared" si="142"/>
        <v>0</v>
      </c>
      <c r="Y338" s="35">
        <f t="shared" si="130"/>
        <v>0</v>
      </c>
      <c r="Z338" s="35">
        <f t="shared" si="131"/>
        <v>0</v>
      </c>
      <c r="AA338" s="42">
        <f t="shared" si="143"/>
        <v>0</v>
      </c>
      <c r="AB338" s="42">
        <f t="shared" si="132"/>
        <v>0</v>
      </c>
    </row>
    <row r="339" spans="2:28" x14ac:dyDescent="0.25">
      <c r="B339">
        <v>337</v>
      </c>
      <c r="C339" s="35">
        <f t="shared" si="133"/>
        <v>0</v>
      </c>
      <c r="D339" s="46">
        <f>IF(AB338&gt;0,ROUND(PMT(EvalSheet!$F$92/12,EvalSheet!$F$96*12,-C339),5),0)</f>
        <v>0</v>
      </c>
      <c r="E339" s="6">
        <f t="shared" si="134"/>
        <v>0</v>
      </c>
      <c r="F339" s="2">
        <f t="shared" si="120"/>
        <v>0</v>
      </c>
      <c r="G339" s="80">
        <f t="shared" si="121"/>
        <v>0</v>
      </c>
      <c r="H339" s="79">
        <f t="shared" si="122"/>
        <v>0</v>
      </c>
      <c r="I339" s="80">
        <f t="shared" si="123"/>
        <v>0</v>
      </c>
      <c r="J339" s="80">
        <f t="shared" si="124"/>
        <v>0</v>
      </c>
      <c r="K339" s="6">
        <f t="shared" si="135"/>
        <v>0</v>
      </c>
      <c r="L339" s="7">
        <v>0</v>
      </c>
      <c r="M339" s="7">
        <f t="shared" si="136"/>
        <v>0</v>
      </c>
      <c r="N339" s="7">
        <f t="shared" si="137"/>
        <v>0</v>
      </c>
      <c r="O339" s="7">
        <f t="shared" si="138"/>
        <v>0</v>
      </c>
      <c r="P339" s="7">
        <f t="shared" si="139"/>
        <v>0</v>
      </c>
      <c r="Q339" s="6">
        <f t="shared" si="140"/>
        <v>0</v>
      </c>
      <c r="R339" s="7">
        <f t="shared" si="141"/>
        <v>0</v>
      </c>
      <c r="S339" s="2">
        <f t="shared" si="125"/>
        <v>0</v>
      </c>
      <c r="T339" s="80">
        <f t="shared" si="126"/>
        <v>0</v>
      </c>
      <c r="U339" s="79">
        <f t="shared" si="127"/>
        <v>0</v>
      </c>
      <c r="V339" s="80">
        <f t="shared" si="128"/>
        <v>0</v>
      </c>
      <c r="W339" s="80">
        <f t="shared" si="129"/>
        <v>0</v>
      </c>
      <c r="X339">
        <f t="shared" si="142"/>
        <v>0</v>
      </c>
      <c r="Y339" s="35">
        <f t="shared" si="130"/>
        <v>0</v>
      </c>
      <c r="Z339" s="35">
        <f t="shared" si="131"/>
        <v>0</v>
      </c>
      <c r="AA339" s="42">
        <f t="shared" si="143"/>
        <v>0</v>
      </c>
      <c r="AB339" s="42">
        <f t="shared" si="132"/>
        <v>0</v>
      </c>
    </row>
    <row r="340" spans="2:28" x14ac:dyDescent="0.25">
      <c r="B340">
        <v>338</v>
      </c>
      <c r="C340" s="35">
        <f t="shared" si="133"/>
        <v>0</v>
      </c>
      <c r="D340" s="46">
        <f>IF(AB339&gt;0,ROUND(PMT(EvalSheet!$F$92/12,EvalSheet!$F$96*12,-C340),5),0)</f>
        <v>0</v>
      </c>
      <c r="E340" s="6">
        <f t="shared" si="134"/>
        <v>0</v>
      </c>
      <c r="F340" s="2">
        <f t="shared" si="120"/>
        <v>0</v>
      </c>
      <c r="G340" s="80">
        <f t="shared" si="121"/>
        <v>0</v>
      </c>
      <c r="H340" s="79">
        <f t="shared" si="122"/>
        <v>0</v>
      </c>
      <c r="I340" s="80">
        <f t="shared" si="123"/>
        <v>0</v>
      </c>
      <c r="J340" s="80">
        <f t="shared" si="124"/>
        <v>0</v>
      </c>
      <c r="K340" s="6">
        <f t="shared" si="135"/>
        <v>0</v>
      </c>
      <c r="L340" s="7">
        <v>0</v>
      </c>
      <c r="M340" s="7">
        <f t="shared" si="136"/>
        <v>0</v>
      </c>
      <c r="N340" s="7">
        <f t="shared" si="137"/>
        <v>0</v>
      </c>
      <c r="O340" s="7">
        <f t="shared" si="138"/>
        <v>0</v>
      </c>
      <c r="P340" s="7">
        <f t="shared" si="139"/>
        <v>0</v>
      </c>
      <c r="Q340" s="6">
        <f t="shared" si="140"/>
        <v>0</v>
      </c>
      <c r="R340" s="7">
        <f t="shared" si="141"/>
        <v>0</v>
      </c>
      <c r="S340" s="2">
        <f t="shared" si="125"/>
        <v>0</v>
      </c>
      <c r="T340" s="80">
        <f t="shared" si="126"/>
        <v>0</v>
      </c>
      <c r="U340" s="79">
        <f t="shared" si="127"/>
        <v>0</v>
      </c>
      <c r="V340" s="80">
        <f t="shared" si="128"/>
        <v>0</v>
      </c>
      <c r="W340" s="80">
        <f t="shared" si="129"/>
        <v>0</v>
      </c>
      <c r="X340">
        <f t="shared" si="142"/>
        <v>0</v>
      </c>
      <c r="Y340" s="35">
        <f t="shared" si="130"/>
        <v>0</v>
      </c>
      <c r="Z340" s="35">
        <f t="shared" si="131"/>
        <v>0</v>
      </c>
      <c r="AA340" s="42">
        <f t="shared" si="143"/>
        <v>0</v>
      </c>
      <c r="AB340" s="42">
        <f t="shared" si="132"/>
        <v>0</v>
      </c>
    </row>
    <row r="341" spans="2:28" x14ac:dyDescent="0.25">
      <c r="B341">
        <v>339</v>
      </c>
      <c r="C341" s="35">
        <f t="shared" si="133"/>
        <v>0</v>
      </c>
      <c r="D341" s="46">
        <f>IF(AB340&gt;0,ROUND(PMT(EvalSheet!$F$92/12,EvalSheet!$F$96*12,-C341),5),0)</f>
        <v>0</v>
      </c>
      <c r="E341" s="6">
        <f t="shared" si="134"/>
        <v>0</v>
      </c>
      <c r="F341" s="2">
        <f t="shared" si="120"/>
        <v>0</v>
      </c>
      <c r="G341" s="80">
        <f t="shared" si="121"/>
        <v>0</v>
      </c>
      <c r="H341" s="79">
        <f t="shared" si="122"/>
        <v>0</v>
      </c>
      <c r="I341" s="80">
        <f t="shared" si="123"/>
        <v>0</v>
      </c>
      <c r="J341" s="80">
        <f t="shared" si="124"/>
        <v>0</v>
      </c>
      <c r="K341" s="6">
        <f t="shared" si="135"/>
        <v>0</v>
      </c>
      <c r="L341" s="7">
        <v>0</v>
      </c>
      <c r="M341" s="7">
        <f t="shared" si="136"/>
        <v>0</v>
      </c>
      <c r="N341" s="7">
        <f t="shared" si="137"/>
        <v>0</v>
      </c>
      <c r="O341" s="7">
        <f t="shared" si="138"/>
        <v>0</v>
      </c>
      <c r="P341" s="7">
        <f t="shared" si="139"/>
        <v>0</v>
      </c>
      <c r="Q341" s="6">
        <f t="shared" si="140"/>
        <v>0</v>
      </c>
      <c r="R341" s="7">
        <f t="shared" si="141"/>
        <v>0</v>
      </c>
      <c r="S341" s="2">
        <f t="shared" si="125"/>
        <v>0</v>
      </c>
      <c r="T341" s="80">
        <f t="shared" si="126"/>
        <v>0</v>
      </c>
      <c r="U341" s="79">
        <f t="shared" si="127"/>
        <v>0</v>
      </c>
      <c r="V341" s="80">
        <f t="shared" si="128"/>
        <v>0</v>
      </c>
      <c r="W341" s="80">
        <f t="shared" si="129"/>
        <v>0</v>
      </c>
      <c r="X341">
        <f t="shared" si="142"/>
        <v>0</v>
      </c>
      <c r="Y341" s="35">
        <f t="shared" si="130"/>
        <v>0</v>
      </c>
      <c r="Z341" s="35">
        <f t="shared" si="131"/>
        <v>0</v>
      </c>
      <c r="AA341" s="42">
        <f t="shared" si="143"/>
        <v>0</v>
      </c>
      <c r="AB341" s="42">
        <f t="shared" si="132"/>
        <v>0</v>
      </c>
    </row>
    <row r="342" spans="2:28" x14ac:dyDescent="0.25">
      <c r="B342">
        <v>340</v>
      </c>
      <c r="C342" s="35">
        <f t="shared" si="133"/>
        <v>0</v>
      </c>
      <c r="D342" s="46">
        <f>IF(AB341&gt;0,ROUND(PMT(EvalSheet!$F$92/12,EvalSheet!$F$96*12,-C342),5),0)</f>
        <v>0</v>
      </c>
      <c r="E342" s="6">
        <f t="shared" si="134"/>
        <v>0</v>
      </c>
      <c r="F342" s="2">
        <f t="shared" si="120"/>
        <v>0</v>
      </c>
      <c r="G342" s="80">
        <f t="shared" si="121"/>
        <v>0</v>
      </c>
      <c r="H342" s="79">
        <f t="shared" si="122"/>
        <v>0</v>
      </c>
      <c r="I342" s="80">
        <f t="shared" si="123"/>
        <v>0</v>
      </c>
      <c r="J342" s="80">
        <f t="shared" si="124"/>
        <v>0</v>
      </c>
      <c r="K342" s="6">
        <f t="shared" si="135"/>
        <v>0</v>
      </c>
      <c r="L342" s="7">
        <v>0</v>
      </c>
      <c r="M342" s="7">
        <f t="shared" si="136"/>
        <v>0</v>
      </c>
      <c r="N342" s="7">
        <f t="shared" si="137"/>
        <v>0</v>
      </c>
      <c r="O342" s="7">
        <f t="shared" si="138"/>
        <v>0</v>
      </c>
      <c r="P342" s="7">
        <f t="shared" si="139"/>
        <v>0</v>
      </c>
      <c r="Q342" s="6">
        <f t="shared" si="140"/>
        <v>0</v>
      </c>
      <c r="R342" s="7">
        <f t="shared" si="141"/>
        <v>0</v>
      </c>
      <c r="S342" s="2">
        <f t="shared" si="125"/>
        <v>0</v>
      </c>
      <c r="T342" s="80">
        <f t="shared" si="126"/>
        <v>0</v>
      </c>
      <c r="U342" s="79">
        <f t="shared" si="127"/>
        <v>0</v>
      </c>
      <c r="V342" s="80">
        <f t="shared" si="128"/>
        <v>0</v>
      </c>
      <c r="W342" s="80">
        <f t="shared" si="129"/>
        <v>0</v>
      </c>
      <c r="X342">
        <f t="shared" si="142"/>
        <v>0</v>
      </c>
      <c r="Y342" s="35">
        <f t="shared" si="130"/>
        <v>0</v>
      </c>
      <c r="Z342" s="35">
        <f t="shared" si="131"/>
        <v>0</v>
      </c>
      <c r="AA342" s="42">
        <f t="shared" si="143"/>
        <v>0</v>
      </c>
      <c r="AB342" s="42">
        <f t="shared" si="132"/>
        <v>0</v>
      </c>
    </row>
    <row r="343" spans="2:28" x14ac:dyDescent="0.25">
      <c r="B343">
        <v>341</v>
      </c>
      <c r="C343" s="35">
        <f t="shared" si="133"/>
        <v>0</v>
      </c>
      <c r="D343" s="46">
        <f>IF(AB342&gt;0,ROUND(PMT(EvalSheet!$F$92/12,EvalSheet!$F$96*12,-C343),5),0)</f>
        <v>0</v>
      </c>
      <c r="E343" s="6">
        <f t="shared" si="134"/>
        <v>0</v>
      </c>
      <c r="F343" s="2">
        <f t="shared" si="120"/>
        <v>0</v>
      </c>
      <c r="G343" s="80">
        <f t="shared" si="121"/>
        <v>0</v>
      </c>
      <c r="H343" s="79">
        <f t="shared" si="122"/>
        <v>0</v>
      </c>
      <c r="I343" s="80">
        <f t="shared" si="123"/>
        <v>0</v>
      </c>
      <c r="J343" s="80">
        <f t="shared" si="124"/>
        <v>0</v>
      </c>
      <c r="K343" s="6">
        <f t="shared" si="135"/>
        <v>0</v>
      </c>
      <c r="L343" s="7">
        <v>0</v>
      </c>
      <c r="M343" s="7">
        <f t="shared" si="136"/>
        <v>0</v>
      </c>
      <c r="N343" s="7">
        <f t="shared" si="137"/>
        <v>0</v>
      </c>
      <c r="O343" s="7">
        <f t="shared" si="138"/>
        <v>0</v>
      </c>
      <c r="P343" s="7">
        <f t="shared" si="139"/>
        <v>0</v>
      </c>
      <c r="Q343" s="6">
        <f t="shared" si="140"/>
        <v>0</v>
      </c>
      <c r="R343" s="7">
        <f t="shared" si="141"/>
        <v>0</v>
      </c>
      <c r="S343" s="2">
        <f t="shared" si="125"/>
        <v>0</v>
      </c>
      <c r="T343" s="80">
        <f t="shared" si="126"/>
        <v>0</v>
      </c>
      <c r="U343" s="79">
        <f t="shared" si="127"/>
        <v>0</v>
      </c>
      <c r="V343" s="80">
        <f t="shared" si="128"/>
        <v>0</v>
      </c>
      <c r="W343" s="80">
        <f t="shared" si="129"/>
        <v>0</v>
      </c>
      <c r="X343">
        <f t="shared" si="142"/>
        <v>0</v>
      </c>
      <c r="Y343" s="35">
        <f t="shared" si="130"/>
        <v>0</v>
      </c>
      <c r="Z343" s="35">
        <f t="shared" si="131"/>
        <v>0</v>
      </c>
      <c r="AA343" s="42">
        <f t="shared" si="143"/>
        <v>0</v>
      </c>
      <c r="AB343" s="42">
        <f t="shared" si="132"/>
        <v>0</v>
      </c>
    </row>
    <row r="344" spans="2:28" x14ac:dyDescent="0.25">
      <c r="B344">
        <v>342</v>
      </c>
      <c r="C344" s="35">
        <f t="shared" si="133"/>
        <v>0</v>
      </c>
      <c r="D344" s="46">
        <f>IF(AB343&gt;0,ROUND(PMT(EvalSheet!$F$92/12,EvalSheet!$F$96*12,-C344),5),0)</f>
        <v>0</v>
      </c>
      <c r="E344" s="6">
        <f t="shared" si="134"/>
        <v>0</v>
      </c>
      <c r="F344" s="2">
        <f t="shared" si="120"/>
        <v>0</v>
      </c>
      <c r="G344" s="80">
        <f t="shared" si="121"/>
        <v>0</v>
      </c>
      <c r="H344" s="79">
        <f t="shared" si="122"/>
        <v>0</v>
      </c>
      <c r="I344" s="80">
        <f t="shared" si="123"/>
        <v>0</v>
      </c>
      <c r="J344" s="80">
        <f t="shared" si="124"/>
        <v>0</v>
      </c>
      <c r="K344" s="6">
        <f t="shared" si="135"/>
        <v>0</v>
      </c>
      <c r="L344" s="7">
        <v>0</v>
      </c>
      <c r="M344" s="7">
        <f t="shared" si="136"/>
        <v>0</v>
      </c>
      <c r="N344" s="7">
        <f t="shared" si="137"/>
        <v>0</v>
      </c>
      <c r="O344" s="7">
        <f t="shared" si="138"/>
        <v>0</v>
      </c>
      <c r="P344" s="7">
        <f t="shared" si="139"/>
        <v>0</v>
      </c>
      <c r="Q344" s="6">
        <f t="shared" si="140"/>
        <v>0</v>
      </c>
      <c r="R344" s="7">
        <f t="shared" si="141"/>
        <v>0</v>
      </c>
      <c r="S344" s="2">
        <f t="shared" si="125"/>
        <v>0</v>
      </c>
      <c r="T344" s="80">
        <f t="shared" si="126"/>
        <v>0</v>
      </c>
      <c r="U344" s="79">
        <f t="shared" si="127"/>
        <v>0</v>
      </c>
      <c r="V344" s="80">
        <f t="shared" si="128"/>
        <v>0</v>
      </c>
      <c r="W344" s="80">
        <f t="shared" si="129"/>
        <v>0</v>
      </c>
      <c r="X344">
        <f t="shared" si="142"/>
        <v>0</v>
      </c>
      <c r="Y344" s="35">
        <f t="shared" si="130"/>
        <v>0</v>
      </c>
      <c r="Z344" s="35">
        <f t="shared" si="131"/>
        <v>0</v>
      </c>
      <c r="AA344" s="42">
        <f t="shared" si="143"/>
        <v>0</v>
      </c>
      <c r="AB344" s="42">
        <f t="shared" si="132"/>
        <v>0</v>
      </c>
    </row>
    <row r="345" spans="2:28" x14ac:dyDescent="0.25">
      <c r="B345">
        <v>343</v>
      </c>
      <c r="C345" s="35">
        <f t="shared" si="133"/>
        <v>0</v>
      </c>
      <c r="D345" s="46">
        <f>IF(AB344&gt;0,ROUND(PMT(EvalSheet!$F$92/12,EvalSheet!$F$96*12,-C345),5),0)</f>
        <v>0</v>
      </c>
      <c r="E345" s="6">
        <f t="shared" si="134"/>
        <v>0</v>
      </c>
      <c r="F345" s="2">
        <f t="shared" si="120"/>
        <v>0</v>
      </c>
      <c r="G345" s="80">
        <f t="shared" si="121"/>
        <v>0</v>
      </c>
      <c r="H345" s="79">
        <f t="shared" si="122"/>
        <v>0</v>
      </c>
      <c r="I345" s="80">
        <f t="shared" si="123"/>
        <v>0</v>
      </c>
      <c r="J345" s="80">
        <f t="shared" si="124"/>
        <v>0</v>
      </c>
      <c r="K345" s="6">
        <f t="shared" si="135"/>
        <v>0</v>
      </c>
      <c r="L345" s="7">
        <v>0</v>
      </c>
      <c r="M345" s="7">
        <f t="shared" si="136"/>
        <v>0</v>
      </c>
      <c r="N345" s="7">
        <f t="shared" si="137"/>
        <v>0</v>
      </c>
      <c r="O345" s="7">
        <f t="shared" si="138"/>
        <v>0</v>
      </c>
      <c r="P345" s="7">
        <f t="shared" si="139"/>
        <v>0</v>
      </c>
      <c r="Q345" s="6">
        <f t="shared" si="140"/>
        <v>0</v>
      </c>
      <c r="R345" s="7">
        <f t="shared" si="141"/>
        <v>0</v>
      </c>
      <c r="S345" s="2">
        <f t="shared" si="125"/>
        <v>0</v>
      </c>
      <c r="T345" s="80">
        <f t="shared" si="126"/>
        <v>0</v>
      </c>
      <c r="U345" s="79">
        <f t="shared" si="127"/>
        <v>0</v>
      </c>
      <c r="V345" s="80">
        <f t="shared" si="128"/>
        <v>0</v>
      </c>
      <c r="W345" s="80">
        <f t="shared" si="129"/>
        <v>0</v>
      </c>
      <c r="X345">
        <f t="shared" si="142"/>
        <v>0</v>
      </c>
      <c r="Y345" s="35">
        <f t="shared" si="130"/>
        <v>0</v>
      </c>
      <c r="Z345" s="35">
        <f t="shared" si="131"/>
        <v>0</v>
      </c>
      <c r="AA345" s="42">
        <f t="shared" si="143"/>
        <v>0</v>
      </c>
      <c r="AB345" s="42">
        <f t="shared" si="132"/>
        <v>0</v>
      </c>
    </row>
    <row r="346" spans="2:28" x14ac:dyDescent="0.25">
      <c r="B346">
        <v>344</v>
      </c>
      <c r="C346" s="35">
        <f t="shared" si="133"/>
        <v>0</v>
      </c>
      <c r="D346" s="46">
        <f>IF(AB345&gt;0,ROUND(PMT(EvalSheet!$F$92/12,EvalSheet!$F$96*12,-C346),5),0)</f>
        <v>0</v>
      </c>
      <c r="E346" s="6">
        <f t="shared" si="134"/>
        <v>0</v>
      </c>
      <c r="F346" s="2">
        <f t="shared" si="120"/>
        <v>0</v>
      </c>
      <c r="G346" s="80">
        <f t="shared" si="121"/>
        <v>0</v>
      </c>
      <c r="H346" s="79">
        <f t="shared" si="122"/>
        <v>0</v>
      </c>
      <c r="I346" s="80">
        <f t="shared" si="123"/>
        <v>0</v>
      </c>
      <c r="J346" s="80">
        <f t="shared" si="124"/>
        <v>0</v>
      </c>
      <c r="K346" s="6">
        <f t="shared" si="135"/>
        <v>0</v>
      </c>
      <c r="L346" s="7">
        <v>0</v>
      </c>
      <c r="M346" s="7">
        <f t="shared" si="136"/>
        <v>0</v>
      </c>
      <c r="N346" s="7">
        <f t="shared" si="137"/>
        <v>0</v>
      </c>
      <c r="O346" s="7">
        <f t="shared" si="138"/>
        <v>0</v>
      </c>
      <c r="P346" s="7">
        <f t="shared" si="139"/>
        <v>0</v>
      </c>
      <c r="Q346" s="6">
        <f t="shared" si="140"/>
        <v>0</v>
      </c>
      <c r="R346" s="7">
        <f t="shared" si="141"/>
        <v>0</v>
      </c>
      <c r="S346" s="2">
        <f t="shared" si="125"/>
        <v>0</v>
      </c>
      <c r="T346" s="80">
        <f t="shared" si="126"/>
        <v>0</v>
      </c>
      <c r="U346" s="79">
        <f t="shared" si="127"/>
        <v>0</v>
      </c>
      <c r="V346" s="80">
        <f t="shared" si="128"/>
        <v>0</v>
      </c>
      <c r="W346" s="80">
        <f t="shared" si="129"/>
        <v>0</v>
      </c>
      <c r="X346">
        <f t="shared" si="142"/>
        <v>0</v>
      </c>
      <c r="Y346" s="35">
        <f t="shared" si="130"/>
        <v>0</v>
      </c>
      <c r="Z346" s="35">
        <f t="shared" si="131"/>
        <v>0</v>
      </c>
      <c r="AA346" s="42">
        <f t="shared" si="143"/>
        <v>0</v>
      </c>
      <c r="AB346" s="42">
        <f t="shared" si="132"/>
        <v>0</v>
      </c>
    </row>
    <row r="347" spans="2:28" x14ac:dyDescent="0.25">
      <c r="B347">
        <v>345</v>
      </c>
      <c r="C347" s="35">
        <f t="shared" si="133"/>
        <v>0</v>
      </c>
      <c r="D347" s="46">
        <f>IF(AB346&gt;0,ROUND(PMT(EvalSheet!$F$92/12,EvalSheet!$F$96*12,-C347),5),0)</f>
        <v>0</v>
      </c>
      <c r="E347" s="6">
        <f t="shared" si="134"/>
        <v>0</v>
      </c>
      <c r="F347" s="2">
        <f t="shared" si="120"/>
        <v>0</v>
      </c>
      <c r="G347" s="80">
        <f t="shared" si="121"/>
        <v>0</v>
      </c>
      <c r="H347" s="79">
        <f t="shared" si="122"/>
        <v>0</v>
      </c>
      <c r="I347" s="80">
        <f t="shared" si="123"/>
        <v>0</v>
      </c>
      <c r="J347" s="80">
        <f t="shared" si="124"/>
        <v>0</v>
      </c>
      <c r="K347" s="6">
        <f t="shared" si="135"/>
        <v>0</v>
      </c>
      <c r="L347" s="7">
        <v>0</v>
      </c>
      <c r="M347" s="7">
        <f t="shared" si="136"/>
        <v>0</v>
      </c>
      <c r="N347" s="7">
        <f t="shared" si="137"/>
        <v>0</v>
      </c>
      <c r="O347" s="7">
        <f t="shared" si="138"/>
        <v>0</v>
      </c>
      <c r="P347" s="7">
        <f t="shared" si="139"/>
        <v>0</v>
      </c>
      <c r="Q347" s="6">
        <f t="shared" si="140"/>
        <v>0</v>
      </c>
      <c r="R347" s="7">
        <f t="shared" si="141"/>
        <v>0</v>
      </c>
      <c r="S347" s="2">
        <f t="shared" si="125"/>
        <v>0</v>
      </c>
      <c r="T347" s="80">
        <f t="shared" si="126"/>
        <v>0</v>
      </c>
      <c r="U347" s="79">
        <f t="shared" si="127"/>
        <v>0</v>
      </c>
      <c r="V347" s="80">
        <f t="shared" si="128"/>
        <v>0</v>
      </c>
      <c r="W347" s="80">
        <f t="shared" si="129"/>
        <v>0</v>
      </c>
      <c r="X347">
        <f t="shared" si="142"/>
        <v>0</v>
      </c>
      <c r="Y347" s="35">
        <f t="shared" si="130"/>
        <v>0</v>
      </c>
      <c r="Z347" s="35">
        <f t="shared" si="131"/>
        <v>0</v>
      </c>
      <c r="AA347" s="42">
        <f t="shared" si="143"/>
        <v>0</v>
      </c>
      <c r="AB347" s="42">
        <f t="shared" si="132"/>
        <v>0</v>
      </c>
    </row>
    <row r="348" spans="2:28" x14ac:dyDescent="0.25">
      <c r="B348">
        <v>346</v>
      </c>
      <c r="C348" s="35">
        <f t="shared" si="133"/>
        <v>0</v>
      </c>
      <c r="D348" s="46">
        <f>IF(AB347&gt;0,ROUND(PMT(EvalSheet!$F$92/12,EvalSheet!$F$96*12,-C348),5),0)</f>
        <v>0</v>
      </c>
      <c r="E348" s="6">
        <f t="shared" si="134"/>
        <v>0</v>
      </c>
      <c r="F348" s="2">
        <f t="shared" si="120"/>
        <v>0</v>
      </c>
      <c r="G348" s="80">
        <f t="shared" si="121"/>
        <v>0</v>
      </c>
      <c r="H348" s="79">
        <f t="shared" si="122"/>
        <v>0</v>
      </c>
      <c r="I348" s="80">
        <f t="shared" si="123"/>
        <v>0</v>
      </c>
      <c r="J348" s="80">
        <f t="shared" si="124"/>
        <v>0</v>
      </c>
      <c r="K348" s="6">
        <f t="shared" si="135"/>
        <v>0</v>
      </c>
      <c r="L348" s="7">
        <v>0</v>
      </c>
      <c r="M348" s="7">
        <f t="shared" si="136"/>
        <v>0</v>
      </c>
      <c r="N348" s="7">
        <f t="shared" si="137"/>
        <v>0</v>
      </c>
      <c r="O348" s="7">
        <f t="shared" si="138"/>
        <v>0</v>
      </c>
      <c r="P348" s="7">
        <f t="shared" si="139"/>
        <v>0</v>
      </c>
      <c r="Q348" s="6">
        <f t="shared" si="140"/>
        <v>0</v>
      </c>
      <c r="R348" s="7">
        <f t="shared" si="141"/>
        <v>0</v>
      </c>
      <c r="S348" s="2">
        <f t="shared" si="125"/>
        <v>0</v>
      </c>
      <c r="T348" s="80">
        <f t="shared" si="126"/>
        <v>0</v>
      </c>
      <c r="U348" s="79">
        <f t="shared" si="127"/>
        <v>0</v>
      </c>
      <c r="V348" s="80">
        <f t="shared" si="128"/>
        <v>0</v>
      </c>
      <c r="W348" s="80">
        <f t="shared" si="129"/>
        <v>0</v>
      </c>
      <c r="X348">
        <f t="shared" si="142"/>
        <v>0</v>
      </c>
      <c r="Y348" s="35">
        <f t="shared" si="130"/>
        <v>0</v>
      </c>
      <c r="Z348" s="35">
        <f t="shared" si="131"/>
        <v>0</v>
      </c>
      <c r="AA348" s="42">
        <f t="shared" si="143"/>
        <v>0</v>
      </c>
      <c r="AB348" s="42">
        <f t="shared" si="132"/>
        <v>0</v>
      </c>
    </row>
    <row r="349" spans="2:28" x14ac:dyDescent="0.25">
      <c r="B349">
        <v>347</v>
      </c>
      <c r="C349" s="35">
        <f t="shared" si="133"/>
        <v>0</v>
      </c>
      <c r="D349" s="46">
        <f>IF(AB348&gt;0,ROUND(PMT(EvalSheet!$F$92/12,EvalSheet!$F$96*12,-C349),5),0)</f>
        <v>0</v>
      </c>
      <c r="E349" s="6">
        <f t="shared" si="134"/>
        <v>0</v>
      </c>
      <c r="F349" s="2">
        <f t="shared" si="120"/>
        <v>0</v>
      </c>
      <c r="G349" s="80">
        <f t="shared" si="121"/>
        <v>0</v>
      </c>
      <c r="H349" s="79">
        <f t="shared" si="122"/>
        <v>0</v>
      </c>
      <c r="I349" s="80">
        <f t="shared" si="123"/>
        <v>0</v>
      </c>
      <c r="J349" s="80">
        <f t="shared" si="124"/>
        <v>0</v>
      </c>
      <c r="K349" s="6">
        <f t="shared" si="135"/>
        <v>0</v>
      </c>
      <c r="L349" s="7">
        <v>0</v>
      </c>
      <c r="M349" s="7">
        <f t="shared" si="136"/>
        <v>0</v>
      </c>
      <c r="N349" s="7">
        <f t="shared" si="137"/>
        <v>0</v>
      </c>
      <c r="O349" s="7">
        <f t="shared" si="138"/>
        <v>0</v>
      </c>
      <c r="P349" s="7">
        <f t="shared" si="139"/>
        <v>0</v>
      </c>
      <c r="Q349" s="6">
        <f t="shared" si="140"/>
        <v>0</v>
      </c>
      <c r="R349" s="7">
        <f t="shared" si="141"/>
        <v>0</v>
      </c>
      <c r="S349" s="2">
        <f t="shared" si="125"/>
        <v>0</v>
      </c>
      <c r="T349" s="80">
        <f t="shared" si="126"/>
        <v>0</v>
      </c>
      <c r="U349" s="79">
        <f t="shared" si="127"/>
        <v>0</v>
      </c>
      <c r="V349" s="80">
        <f t="shared" si="128"/>
        <v>0</v>
      </c>
      <c r="W349" s="80">
        <f t="shared" si="129"/>
        <v>0</v>
      </c>
      <c r="X349">
        <f t="shared" si="142"/>
        <v>0</v>
      </c>
      <c r="Y349" s="35">
        <f t="shared" si="130"/>
        <v>0</v>
      </c>
      <c r="Z349" s="35">
        <f t="shared" si="131"/>
        <v>0</v>
      </c>
      <c r="AA349" s="42">
        <f t="shared" si="143"/>
        <v>0</v>
      </c>
      <c r="AB349" s="42">
        <f t="shared" si="132"/>
        <v>0</v>
      </c>
    </row>
    <row r="350" spans="2:28" x14ac:dyDescent="0.25">
      <c r="B350">
        <v>348</v>
      </c>
      <c r="C350" s="35">
        <f t="shared" si="133"/>
        <v>0</v>
      </c>
      <c r="D350" s="46">
        <f>IF(AB349&gt;0,ROUND(PMT(EvalSheet!$F$92/12,EvalSheet!$F$96*12,-C350),5),0)</f>
        <v>0</v>
      </c>
      <c r="E350" s="6">
        <f t="shared" si="134"/>
        <v>0</v>
      </c>
      <c r="F350" s="2">
        <f t="shared" si="120"/>
        <v>0</v>
      </c>
      <c r="G350" s="80">
        <f t="shared" si="121"/>
        <v>0</v>
      </c>
      <c r="H350" s="79">
        <f t="shared" si="122"/>
        <v>0</v>
      </c>
      <c r="I350" s="80">
        <f t="shared" si="123"/>
        <v>0</v>
      </c>
      <c r="J350" s="80">
        <f t="shared" si="124"/>
        <v>0</v>
      </c>
      <c r="K350" s="6">
        <f t="shared" si="135"/>
        <v>0</v>
      </c>
      <c r="L350" s="7">
        <v>0</v>
      </c>
      <c r="M350" s="7">
        <f t="shared" si="136"/>
        <v>0</v>
      </c>
      <c r="N350" s="7">
        <f t="shared" si="137"/>
        <v>0</v>
      </c>
      <c r="O350" s="7">
        <f t="shared" si="138"/>
        <v>0</v>
      </c>
      <c r="P350" s="7">
        <f t="shared" si="139"/>
        <v>0</v>
      </c>
      <c r="Q350" s="6">
        <f t="shared" si="140"/>
        <v>0</v>
      </c>
      <c r="R350" s="7">
        <f t="shared" si="141"/>
        <v>0</v>
      </c>
      <c r="S350" s="2">
        <f t="shared" si="125"/>
        <v>0</v>
      </c>
      <c r="T350" s="80">
        <f t="shared" si="126"/>
        <v>0</v>
      </c>
      <c r="U350" s="79">
        <f t="shared" si="127"/>
        <v>0</v>
      </c>
      <c r="V350" s="80">
        <f t="shared" si="128"/>
        <v>0</v>
      </c>
      <c r="W350" s="80">
        <f t="shared" si="129"/>
        <v>0</v>
      </c>
      <c r="X350">
        <f t="shared" si="142"/>
        <v>0</v>
      </c>
      <c r="Y350" s="35">
        <f t="shared" si="130"/>
        <v>0</v>
      </c>
      <c r="Z350" s="35">
        <f t="shared" si="131"/>
        <v>0</v>
      </c>
      <c r="AA350" s="42">
        <f t="shared" si="143"/>
        <v>0</v>
      </c>
      <c r="AB350" s="42">
        <f t="shared" si="132"/>
        <v>0</v>
      </c>
    </row>
    <row r="351" spans="2:28" x14ac:dyDescent="0.25">
      <c r="B351">
        <v>349</v>
      </c>
      <c r="C351" s="35">
        <f t="shared" si="133"/>
        <v>0</v>
      </c>
      <c r="D351" s="46">
        <f>IF(AB350&gt;0,ROUND(PMT(EvalSheet!$F$92/12,EvalSheet!$F$96*12,-C351),5),0)</f>
        <v>0</v>
      </c>
      <c r="E351" s="6">
        <f t="shared" si="134"/>
        <v>0</v>
      </c>
      <c r="F351" s="2">
        <f t="shared" si="120"/>
        <v>0</v>
      </c>
      <c r="G351" s="80">
        <f t="shared" si="121"/>
        <v>0</v>
      </c>
      <c r="H351" s="79">
        <f t="shared" si="122"/>
        <v>0</v>
      </c>
      <c r="I351" s="80">
        <f t="shared" si="123"/>
        <v>0</v>
      </c>
      <c r="J351" s="80">
        <f t="shared" si="124"/>
        <v>0</v>
      </c>
      <c r="K351" s="6">
        <f t="shared" si="135"/>
        <v>0</v>
      </c>
      <c r="L351" s="7">
        <v>0</v>
      </c>
      <c r="M351" s="7">
        <f t="shared" si="136"/>
        <v>0</v>
      </c>
      <c r="N351" s="7">
        <f t="shared" si="137"/>
        <v>0</v>
      </c>
      <c r="O351" s="7">
        <f t="shared" si="138"/>
        <v>0</v>
      </c>
      <c r="P351" s="7">
        <f t="shared" si="139"/>
        <v>0</v>
      </c>
      <c r="Q351" s="6">
        <f t="shared" si="140"/>
        <v>0</v>
      </c>
      <c r="R351" s="7">
        <f t="shared" si="141"/>
        <v>0</v>
      </c>
      <c r="S351" s="2">
        <f t="shared" si="125"/>
        <v>0</v>
      </c>
      <c r="T351" s="80">
        <f t="shared" si="126"/>
        <v>0</v>
      </c>
      <c r="U351" s="79">
        <f t="shared" si="127"/>
        <v>0</v>
      </c>
      <c r="V351" s="80">
        <f t="shared" si="128"/>
        <v>0</v>
      </c>
      <c r="W351" s="80">
        <f t="shared" si="129"/>
        <v>0</v>
      </c>
      <c r="X351">
        <f t="shared" si="142"/>
        <v>0</v>
      </c>
      <c r="Y351" s="35">
        <f t="shared" si="130"/>
        <v>0</v>
      </c>
      <c r="Z351" s="35">
        <f t="shared" si="131"/>
        <v>0</v>
      </c>
      <c r="AA351" s="42">
        <f t="shared" si="143"/>
        <v>0</v>
      </c>
      <c r="AB351" s="42">
        <f t="shared" si="132"/>
        <v>0</v>
      </c>
    </row>
    <row r="352" spans="2:28" x14ac:dyDescent="0.25">
      <c r="B352">
        <v>350</v>
      </c>
      <c r="C352" s="35">
        <f t="shared" si="133"/>
        <v>0</v>
      </c>
      <c r="D352" s="46">
        <f>IF(AB351&gt;0,ROUND(PMT(EvalSheet!$F$92/12,EvalSheet!$F$96*12,-C352),5),0)</f>
        <v>0</v>
      </c>
      <c r="E352" s="6">
        <f t="shared" si="134"/>
        <v>0</v>
      </c>
      <c r="F352" s="2">
        <f t="shared" si="120"/>
        <v>0</v>
      </c>
      <c r="G352" s="80">
        <f t="shared" si="121"/>
        <v>0</v>
      </c>
      <c r="H352" s="79">
        <f t="shared" si="122"/>
        <v>0</v>
      </c>
      <c r="I352" s="80">
        <f t="shared" si="123"/>
        <v>0</v>
      </c>
      <c r="J352" s="80">
        <f t="shared" si="124"/>
        <v>0</v>
      </c>
      <c r="K352" s="6">
        <f t="shared" si="135"/>
        <v>0</v>
      </c>
      <c r="L352" s="7">
        <v>0</v>
      </c>
      <c r="M352" s="7">
        <f t="shared" si="136"/>
        <v>0</v>
      </c>
      <c r="N352" s="7">
        <f t="shared" si="137"/>
        <v>0</v>
      </c>
      <c r="O352" s="7">
        <f t="shared" si="138"/>
        <v>0</v>
      </c>
      <c r="P352" s="7">
        <f t="shared" si="139"/>
        <v>0</v>
      </c>
      <c r="Q352" s="6">
        <f t="shared" si="140"/>
        <v>0</v>
      </c>
      <c r="R352" s="7">
        <f t="shared" si="141"/>
        <v>0</v>
      </c>
      <c r="S352" s="2">
        <f t="shared" si="125"/>
        <v>0</v>
      </c>
      <c r="T352" s="80">
        <f t="shared" si="126"/>
        <v>0</v>
      </c>
      <c r="U352" s="79">
        <f t="shared" si="127"/>
        <v>0</v>
      </c>
      <c r="V352" s="80">
        <f t="shared" si="128"/>
        <v>0</v>
      </c>
      <c r="W352" s="80">
        <f t="shared" si="129"/>
        <v>0</v>
      </c>
      <c r="X352">
        <f t="shared" si="142"/>
        <v>0</v>
      </c>
      <c r="Y352" s="35">
        <f t="shared" si="130"/>
        <v>0</v>
      </c>
      <c r="Z352" s="35">
        <f t="shared" si="131"/>
        <v>0</v>
      </c>
      <c r="AA352" s="42">
        <f t="shared" si="143"/>
        <v>0</v>
      </c>
      <c r="AB352" s="42">
        <f t="shared" si="132"/>
        <v>0</v>
      </c>
    </row>
    <row r="353" spans="2:28" x14ac:dyDescent="0.25">
      <c r="B353">
        <v>351</v>
      </c>
      <c r="C353" s="35">
        <f t="shared" si="133"/>
        <v>0</v>
      </c>
      <c r="D353" s="46">
        <f>IF(AB352&gt;0,ROUND(PMT(EvalSheet!$F$92/12,EvalSheet!$F$96*12,-C353),5),0)</f>
        <v>0</v>
      </c>
      <c r="E353" s="6">
        <f t="shared" si="134"/>
        <v>0</v>
      </c>
      <c r="F353" s="2">
        <f t="shared" si="120"/>
        <v>0</v>
      </c>
      <c r="G353" s="80">
        <f t="shared" si="121"/>
        <v>0</v>
      </c>
      <c r="H353" s="79">
        <f t="shared" si="122"/>
        <v>0</v>
      </c>
      <c r="I353" s="80">
        <f t="shared" si="123"/>
        <v>0</v>
      </c>
      <c r="J353" s="80">
        <f t="shared" si="124"/>
        <v>0</v>
      </c>
      <c r="K353" s="6">
        <f t="shared" si="135"/>
        <v>0</v>
      </c>
      <c r="L353" s="7">
        <v>0</v>
      </c>
      <c r="M353" s="7">
        <f t="shared" si="136"/>
        <v>0</v>
      </c>
      <c r="N353" s="7">
        <f t="shared" si="137"/>
        <v>0</v>
      </c>
      <c r="O353" s="7">
        <f t="shared" si="138"/>
        <v>0</v>
      </c>
      <c r="P353" s="7">
        <f t="shared" si="139"/>
        <v>0</v>
      </c>
      <c r="Q353" s="6">
        <f t="shared" si="140"/>
        <v>0</v>
      </c>
      <c r="R353" s="7">
        <f t="shared" si="141"/>
        <v>0</v>
      </c>
      <c r="S353" s="2">
        <f t="shared" si="125"/>
        <v>0</v>
      </c>
      <c r="T353" s="80">
        <f t="shared" si="126"/>
        <v>0</v>
      </c>
      <c r="U353" s="79">
        <f t="shared" si="127"/>
        <v>0</v>
      </c>
      <c r="V353" s="80">
        <f t="shared" si="128"/>
        <v>0</v>
      </c>
      <c r="W353" s="80">
        <f t="shared" si="129"/>
        <v>0</v>
      </c>
      <c r="X353">
        <f t="shared" si="142"/>
        <v>0</v>
      </c>
      <c r="Y353" s="35">
        <f t="shared" si="130"/>
        <v>0</v>
      </c>
      <c r="Z353" s="35">
        <f t="shared" si="131"/>
        <v>0</v>
      </c>
      <c r="AA353" s="42">
        <f t="shared" si="143"/>
        <v>0</v>
      </c>
      <c r="AB353" s="42">
        <f t="shared" si="132"/>
        <v>0</v>
      </c>
    </row>
    <row r="354" spans="2:28" x14ac:dyDescent="0.25">
      <c r="B354">
        <v>352</v>
      </c>
      <c r="C354" s="35">
        <f t="shared" si="133"/>
        <v>0</v>
      </c>
      <c r="D354" s="46">
        <f>IF(AB353&gt;0,ROUND(PMT(EvalSheet!$F$92/12,EvalSheet!$F$96*12,-C354),5),0)</f>
        <v>0</v>
      </c>
      <c r="E354" s="6">
        <f t="shared" si="134"/>
        <v>0</v>
      </c>
      <c r="F354" s="2">
        <f t="shared" si="120"/>
        <v>0</v>
      </c>
      <c r="G354" s="80">
        <f t="shared" si="121"/>
        <v>0</v>
      </c>
      <c r="H354" s="79">
        <f t="shared" si="122"/>
        <v>0</v>
      </c>
      <c r="I354" s="80">
        <f t="shared" si="123"/>
        <v>0</v>
      </c>
      <c r="J354" s="80">
        <f t="shared" si="124"/>
        <v>0</v>
      </c>
      <c r="K354" s="6">
        <f t="shared" si="135"/>
        <v>0</v>
      </c>
      <c r="L354" s="7">
        <v>0</v>
      </c>
      <c r="M354" s="7">
        <f t="shared" si="136"/>
        <v>0</v>
      </c>
      <c r="N354" s="7">
        <f t="shared" si="137"/>
        <v>0</v>
      </c>
      <c r="O354" s="7">
        <f t="shared" si="138"/>
        <v>0</v>
      </c>
      <c r="P354" s="7">
        <f t="shared" si="139"/>
        <v>0</v>
      </c>
      <c r="Q354" s="6">
        <f t="shared" si="140"/>
        <v>0</v>
      </c>
      <c r="R354" s="7">
        <f t="shared" si="141"/>
        <v>0</v>
      </c>
      <c r="S354" s="2">
        <f t="shared" si="125"/>
        <v>0</v>
      </c>
      <c r="T354" s="80">
        <f t="shared" si="126"/>
        <v>0</v>
      </c>
      <c r="U354" s="79">
        <f t="shared" si="127"/>
        <v>0</v>
      </c>
      <c r="V354" s="80">
        <f t="shared" si="128"/>
        <v>0</v>
      </c>
      <c r="W354" s="80">
        <f t="shared" si="129"/>
        <v>0</v>
      </c>
      <c r="X354">
        <f t="shared" si="142"/>
        <v>0</v>
      </c>
      <c r="Y354" s="35">
        <f t="shared" si="130"/>
        <v>0</v>
      </c>
      <c r="Z354" s="35">
        <f t="shared" si="131"/>
        <v>0</v>
      </c>
      <c r="AA354" s="42">
        <f t="shared" si="143"/>
        <v>0</v>
      </c>
      <c r="AB354" s="42">
        <f t="shared" si="132"/>
        <v>0</v>
      </c>
    </row>
    <row r="355" spans="2:28" x14ac:dyDescent="0.25">
      <c r="B355">
        <v>353</v>
      </c>
      <c r="C355" s="35">
        <f t="shared" si="133"/>
        <v>0</v>
      </c>
      <c r="D355" s="46">
        <f>IF(AB354&gt;0,ROUND(PMT(EvalSheet!$F$92/12,EvalSheet!$F$96*12,-C355),5),0)</f>
        <v>0</v>
      </c>
      <c r="E355" s="6">
        <f t="shared" si="134"/>
        <v>0</v>
      </c>
      <c r="F355" s="2">
        <f t="shared" si="120"/>
        <v>0</v>
      </c>
      <c r="G355" s="80">
        <f t="shared" si="121"/>
        <v>0</v>
      </c>
      <c r="H355" s="79">
        <f t="shared" si="122"/>
        <v>0</v>
      </c>
      <c r="I355" s="80">
        <f t="shared" si="123"/>
        <v>0</v>
      </c>
      <c r="J355" s="80">
        <f t="shared" si="124"/>
        <v>0</v>
      </c>
      <c r="K355" s="6">
        <f t="shared" si="135"/>
        <v>0</v>
      </c>
      <c r="L355" s="7">
        <v>0</v>
      </c>
      <c r="M355" s="7">
        <f t="shared" si="136"/>
        <v>0</v>
      </c>
      <c r="N355" s="7">
        <f t="shared" si="137"/>
        <v>0</v>
      </c>
      <c r="O355" s="7">
        <f t="shared" si="138"/>
        <v>0</v>
      </c>
      <c r="P355" s="7">
        <f t="shared" si="139"/>
        <v>0</v>
      </c>
      <c r="Q355" s="6">
        <f t="shared" si="140"/>
        <v>0</v>
      </c>
      <c r="R355" s="7">
        <f t="shared" si="141"/>
        <v>0</v>
      </c>
      <c r="S355" s="2">
        <f t="shared" si="125"/>
        <v>0</v>
      </c>
      <c r="T355" s="80">
        <f t="shared" si="126"/>
        <v>0</v>
      </c>
      <c r="U355" s="79">
        <f t="shared" si="127"/>
        <v>0</v>
      </c>
      <c r="V355" s="80">
        <f t="shared" si="128"/>
        <v>0</v>
      </c>
      <c r="W355" s="80">
        <f t="shared" si="129"/>
        <v>0</v>
      </c>
      <c r="X355">
        <f t="shared" si="142"/>
        <v>0</v>
      </c>
      <c r="Y355" s="35">
        <f t="shared" si="130"/>
        <v>0</v>
      </c>
      <c r="Z355" s="35">
        <f t="shared" si="131"/>
        <v>0</v>
      </c>
      <c r="AA355" s="42">
        <f t="shared" si="143"/>
        <v>0</v>
      </c>
      <c r="AB355" s="42">
        <f t="shared" si="132"/>
        <v>0</v>
      </c>
    </row>
    <row r="356" spans="2:28" x14ac:dyDescent="0.25">
      <c r="B356">
        <v>354</v>
      </c>
      <c r="C356" s="35">
        <f t="shared" si="133"/>
        <v>0</v>
      </c>
      <c r="D356" s="46">
        <f>IF(AB355&gt;0,ROUND(PMT(EvalSheet!$F$92/12,EvalSheet!$F$96*12,-C356),5),0)</f>
        <v>0</v>
      </c>
      <c r="E356" s="6">
        <f t="shared" si="134"/>
        <v>0</v>
      </c>
      <c r="F356" s="2">
        <f t="shared" si="120"/>
        <v>0</v>
      </c>
      <c r="G356" s="80">
        <f t="shared" si="121"/>
        <v>0</v>
      </c>
      <c r="H356" s="79">
        <f t="shared" si="122"/>
        <v>0</v>
      </c>
      <c r="I356" s="80">
        <f t="shared" si="123"/>
        <v>0</v>
      </c>
      <c r="J356" s="80">
        <f t="shared" si="124"/>
        <v>0</v>
      </c>
      <c r="K356" s="6">
        <f t="shared" si="135"/>
        <v>0</v>
      </c>
      <c r="L356" s="7">
        <v>0</v>
      </c>
      <c r="M356" s="7">
        <f t="shared" si="136"/>
        <v>0</v>
      </c>
      <c r="N356" s="7">
        <f t="shared" si="137"/>
        <v>0</v>
      </c>
      <c r="O356" s="7">
        <f t="shared" si="138"/>
        <v>0</v>
      </c>
      <c r="P356" s="7">
        <f t="shared" si="139"/>
        <v>0</v>
      </c>
      <c r="Q356" s="6">
        <f t="shared" si="140"/>
        <v>0</v>
      </c>
      <c r="R356" s="7">
        <f t="shared" si="141"/>
        <v>0</v>
      </c>
      <c r="S356" s="2">
        <f t="shared" si="125"/>
        <v>0</v>
      </c>
      <c r="T356" s="80">
        <f t="shared" si="126"/>
        <v>0</v>
      </c>
      <c r="U356" s="79">
        <f t="shared" si="127"/>
        <v>0</v>
      </c>
      <c r="V356" s="80">
        <f t="shared" si="128"/>
        <v>0</v>
      </c>
      <c r="W356" s="80">
        <f t="shared" si="129"/>
        <v>0</v>
      </c>
      <c r="X356">
        <f t="shared" si="142"/>
        <v>0</v>
      </c>
      <c r="Y356" s="35">
        <f t="shared" si="130"/>
        <v>0</v>
      </c>
      <c r="Z356" s="35">
        <f t="shared" si="131"/>
        <v>0</v>
      </c>
      <c r="AA356" s="42">
        <f t="shared" si="143"/>
        <v>0</v>
      </c>
      <c r="AB356" s="42">
        <f t="shared" si="132"/>
        <v>0</v>
      </c>
    </row>
    <row r="357" spans="2:28" x14ac:dyDescent="0.25">
      <c r="B357">
        <v>355</v>
      </c>
      <c r="C357" s="35">
        <f t="shared" si="133"/>
        <v>0</v>
      </c>
      <c r="D357" s="46">
        <f>IF(AB356&gt;0,ROUND(PMT(EvalSheet!$F$92/12,EvalSheet!$F$96*12,-C357),5),0)</f>
        <v>0</v>
      </c>
      <c r="E357" s="6">
        <f t="shared" si="134"/>
        <v>0</v>
      </c>
      <c r="F357" s="2">
        <f t="shared" si="120"/>
        <v>0</v>
      </c>
      <c r="G357" s="80">
        <f t="shared" si="121"/>
        <v>0</v>
      </c>
      <c r="H357" s="79">
        <f t="shared" si="122"/>
        <v>0</v>
      </c>
      <c r="I357" s="80">
        <f t="shared" si="123"/>
        <v>0</v>
      </c>
      <c r="J357" s="80">
        <f t="shared" si="124"/>
        <v>0</v>
      </c>
      <c r="K357" s="6">
        <f t="shared" si="135"/>
        <v>0</v>
      </c>
      <c r="L357" s="7">
        <v>0</v>
      </c>
      <c r="M357" s="7">
        <f t="shared" si="136"/>
        <v>0</v>
      </c>
      <c r="N357" s="7">
        <f t="shared" si="137"/>
        <v>0</v>
      </c>
      <c r="O357" s="7">
        <f t="shared" si="138"/>
        <v>0</v>
      </c>
      <c r="P357" s="7">
        <f t="shared" si="139"/>
        <v>0</v>
      </c>
      <c r="Q357" s="6">
        <f t="shared" si="140"/>
        <v>0</v>
      </c>
      <c r="R357" s="7">
        <f t="shared" si="141"/>
        <v>0</v>
      </c>
      <c r="S357" s="2">
        <f t="shared" si="125"/>
        <v>0</v>
      </c>
      <c r="T357" s="80">
        <f t="shared" si="126"/>
        <v>0</v>
      </c>
      <c r="U357" s="79">
        <f t="shared" si="127"/>
        <v>0</v>
      </c>
      <c r="V357" s="80">
        <f t="shared" si="128"/>
        <v>0</v>
      </c>
      <c r="W357" s="80">
        <f t="shared" si="129"/>
        <v>0</v>
      </c>
      <c r="X357">
        <f t="shared" si="142"/>
        <v>0</v>
      </c>
      <c r="Y357" s="35">
        <f t="shared" si="130"/>
        <v>0</v>
      </c>
      <c r="Z357" s="35">
        <f t="shared" si="131"/>
        <v>0</v>
      </c>
      <c r="AA357" s="42">
        <f t="shared" si="143"/>
        <v>0</v>
      </c>
      <c r="AB357" s="42">
        <f t="shared" si="132"/>
        <v>0</v>
      </c>
    </row>
    <row r="358" spans="2:28" x14ac:dyDescent="0.25">
      <c r="B358">
        <v>356</v>
      </c>
      <c r="C358" s="35">
        <f t="shared" si="133"/>
        <v>0</v>
      </c>
      <c r="D358" s="46">
        <f>IF(AB357&gt;0,ROUND(PMT(EvalSheet!$F$92/12,EvalSheet!$F$96*12,-C358),5),0)</f>
        <v>0</v>
      </c>
      <c r="E358" s="6">
        <f t="shared" si="134"/>
        <v>0</v>
      </c>
      <c r="F358" s="2">
        <f t="shared" si="120"/>
        <v>0</v>
      </c>
      <c r="G358" s="80">
        <f t="shared" si="121"/>
        <v>0</v>
      </c>
      <c r="H358" s="79">
        <f t="shared" si="122"/>
        <v>0</v>
      </c>
      <c r="I358" s="80">
        <f t="shared" si="123"/>
        <v>0</v>
      </c>
      <c r="J358" s="80">
        <f t="shared" si="124"/>
        <v>0</v>
      </c>
      <c r="K358" s="6">
        <f t="shared" si="135"/>
        <v>0</v>
      </c>
      <c r="L358" s="7">
        <v>0</v>
      </c>
      <c r="M358" s="7">
        <f t="shared" si="136"/>
        <v>0</v>
      </c>
      <c r="N358" s="7">
        <f t="shared" si="137"/>
        <v>0</v>
      </c>
      <c r="O358" s="7">
        <f t="shared" si="138"/>
        <v>0</v>
      </c>
      <c r="P358" s="7">
        <f t="shared" si="139"/>
        <v>0</v>
      </c>
      <c r="Q358" s="6">
        <f t="shared" si="140"/>
        <v>0</v>
      </c>
      <c r="R358" s="7">
        <f t="shared" si="141"/>
        <v>0</v>
      </c>
      <c r="S358" s="2">
        <f t="shared" si="125"/>
        <v>0</v>
      </c>
      <c r="T358" s="80">
        <f t="shared" si="126"/>
        <v>0</v>
      </c>
      <c r="U358" s="79">
        <f t="shared" si="127"/>
        <v>0</v>
      </c>
      <c r="V358" s="80">
        <f t="shared" si="128"/>
        <v>0</v>
      </c>
      <c r="W358" s="80">
        <f t="shared" si="129"/>
        <v>0</v>
      </c>
      <c r="X358">
        <f t="shared" si="142"/>
        <v>0</v>
      </c>
      <c r="Y358" s="35">
        <f t="shared" si="130"/>
        <v>0</v>
      </c>
      <c r="Z358" s="35">
        <f t="shared" si="131"/>
        <v>0</v>
      </c>
      <c r="AA358" s="42">
        <f t="shared" si="143"/>
        <v>0</v>
      </c>
      <c r="AB358" s="42">
        <f t="shared" si="132"/>
        <v>0</v>
      </c>
    </row>
    <row r="359" spans="2:28" x14ac:dyDescent="0.25">
      <c r="B359">
        <v>357</v>
      </c>
      <c r="C359" s="35">
        <f t="shared" si="133"/>
        <v>0</v>
      </c>
      <c r="D359" s="46">
        <f>IF(AB358&gt;0,ROUND(PMT(EvalSheet!$F$92/12,EvalSheet!$F$96*12,-C359),5),0)</f>
        <v>0</v>
      </c>
      <c r="E359" s="6">
        <f t="shared" si="134"/>
        <v>0</v>
      </c>
      <c r="F359" s="2">
        <f t="shared" si="120"/>
        <v>0</v>
      </c>
      <c r="G359" s="80">
        <f t="shared" si="121"/>
        <v>0</v>
      </c>
      <c r="H359" s="79">
        <f t="shared" si="122"/>
        <v>0</v>
      </c>
      <c r="I359" s="80">
        <f t="shared" si="123"/>
        <v>0</v>
      </c>
      <c r="J359" s="80">
        <f t="shared" si="124"/>
        <v>0</v>
      </c>
      <c r="K359" s="6">
        <f t="shared" si="135"/>
        <v>0</v>
      </c>
      <c r="L359" s="7">
        <v>0</v>
      </c>
      <c r="M359" s="7">
        <f t="shared" si="136"/>
        <v>0</v>
      </c>
      <c r="N359" s="7">
        <f t="shared" si="137"/>
        <v>0</v>
      </c>
      <c r="O359" s="7">
        <f t="shared" si="138"/>
        <v>0</v>
      </c>
      <c r="P359" s="7">
        <f t="shared" si="139"/>
        <v>0</v>
      </c>
      <c r="Q359" s="6">
        <f t="shared" si="140"/>
        <v>0</v>
      </c>
      <c r="R359" s="7">
        <f t="shared" si="141"/>
        <v>0</v>
      </c>
      <c r="S359" s="2">
        <f t="shared" si="125"/>
        <v>0</v>
      </c>
      <c r="T359" s="80">
        <f t="shared" si="126"/>
        <v>0</v>
      </c>
      <c r="U359" s="79">
        <f t="shared" si="127"/>
        <v>0</v>
      </c>
      <c r="V359" s="80">
        <f t="shared" si="128"/>
        <v>0</v>
      </c>
      <c r="W359" s="80">
        <f t="shared" si="129"/>
        <v>0</v>
      </c>
      <c r="X359">
        <f t="shared" si="142"/>
        <v>0</v>
      </c>
      <c r="Y359" s="35">
        <f t="shared" si="130"/>
        <v>0</v>
      </c>
      <c r="Z359" s="35">
        <f t="shared" si="131"/>
        <v>0</v>
      </c>
      <c r="AA359" s="42">
        <f t="shared" si="143"/>
        <v>0</v>
      </c>
      <c r="AB359" s="42">
        <f t="shared" si="132"/>
        <v>0</v>
      </c>
    </row>
    <row r="360" spans="2:28" x14ac:dyDescent="0.25">
      <c r="B360">
        <v>358</v>
      </c>
      <c r="C360" s="35">
        <f t="shared" si="133"/>
        <v>0</v>
      </c>
      <c r="D360" s="46">
        <f>IF(AB359&gt;0,ROUND(PMT(EvalSheet!$F$92/12,EvalSheet!$F$96*12,-C360),5),0)</f>
        <v>0</v>
      </c>
      <c r="E360" s="6">
        <f t="shared" si="134"/>
        <v>0</v>
      </c>
      <c r="F360" s="2">
        <f t="shared" si="120"/>
        <v>0</v>
      </c>
      <c r="G360" s="80">
        <f t="shared" si="121"/>
        <v>0</v>
      </c>
      <c r="H360" s="79">
        <f t="shared" si="122"/>
        <v>0</v>
      </c>
      <c r="I360" s="80">
        <f t="shared" si="123"/>
        <v>0</v>
      </c>
      <c r="J360" s="80">
        <f t="shared" si="124"/>
        <v>0</v>
      </c>
      <c r="K360" s="6">
        <f t="shared" si="135"/>
        <v>0</v>
      </c>
      <c r="L360" s="7">
        <v>0</v>
      </c>
      <c r="M360" s="7">
        <f t="shared" si="136"/>
        <v>0</v>
      </c>
      <c r="N360" s="7">
        <f t="shared" si="137"/>
        <v>0</v>
      </c>
      <c r="O360" s="7">
        <f t="shared" si="138"/>
        <v>0</v>
      </c>
      <c r="P360" s="7">
        <f t="shared" si="139"/>
        <v>0</v>
      </c>
      <c r="Q360" s="6">
        <f t="shared" si="140"/>
        <v>0</v>
      </c>
      <c r="R360" s="7">
        <f t="shared" si="141"/>
        <v>0</v>
      </c>
      <c r="S360" s="2">
        <f t="shared" si="125"/>
        <v>0</v>
      </c>
      <c r="T360" s="80">
        <f t="shared" si="126"/>
        <v>0</v>
      </c>
      <c r="U360" s="79">
        <f t="shared" si="127"/>
        <v>0</v>
      </c>
      <c r="V360" s="80">
        <f t="shared" si="128"/>
        <v>0</v>
      </c>
      <c r="W360" s="80">
        <f t="shared" si="129"/>
        <v>0</v>
      </c>
      <c r="X360">
        <f t="shared" si="142"/>
        <v>0</v>
      </c>
      <c r="Y360" s="35">
        <f t="shared" si="130"/>
        <v>0</v>
      </c>
      <c r="Z360" s="35">
        <f t="shared" si="131"/>
        <v>0</v>
      </c>
      <c r="AA360" s="42">
        <f t="shared" si="143"/>
        <v>0</v>
      </c>
      <c r="AB360" s="42">
        <f t="shared" si="132"/>
        <v>0</v>
      </c>
    </row>
    <row r="361" spans="2:28" x14ac:dyDescent="0.25">
      <c r="B361">
        <v>359</v>
      </c>
      <c r="C361" s="35">
        <f t="shared" si="133"/>
        <v>0</v>
      </c>
      <c r="D361" s="46">
        <f>IF(AB360&gt;0,ROUND(PMT(EvalSheet!$F$92/12,EvalSheet!$F$96*12,-C361),5),0)</f>
        <v>0</v>
      </c>
      <c r="E361" s="6">
        <f t="shared" si="134"/>
        <v>0</v>
      </c>
      <c r="F361" s="2">
        <f t="shared" si="120"/>
        <v>0</v>
      </c>
      <c r="G361" s="80">
        <f t="shared" si="121"/>
        <v>0</v>
      </c>
      <c r="H361" s="79">
        <f t="shared" si="122"/>
        <v>0</v>
      </c>
      <c r="I361" s="80">
        <f t="shared" si="123"/>
        <v>0</v>
      </c>
      <c r="J361" s="80">
        <f t="shared" si="124"/>
        <v>0</v>
      </c>
      <c r="K361" s="6">
        <f t="shared" si="135"/>
        <v>0</v>
      </c>
      <c r="L361" s="7">
        <v>0</v>
      </c>
      <c r="M361" s="7">
        <f t="shared" si="136"/>
        <v>0</v>
      </c>
      <c r="N361" s="7">
        <f t="shared" si="137"/>
        <v>0</v>
      </c>
      <c r="O361" s="7">
        <f t="shared" si="138"/>
        <v>0</v>
      </c>
      <c r="P361" s="7">
        <f t="shared" si="139"/>
        <v>0</v>
      </c>
      <c r="Q361" s="6">
        <f t="shared" si="140"/>
        <v>0</v>
      </c>
      <c r="R361" s="7">
        <f t="shared" si="141"/>
        <v>0</v>
      </c>
      <c r="S361" s="2">
        <f t="shared" si="125"/>
        <v>0</v>
      </c>
      <c r="T361" s="80">
        <f t="shared" si="126"/>
        <v>0</v>
      </c>
      <c r="U361" s="79">
        <f t="shared" si="127"/>
        <v>0</v>
      </c>
      <c r="V361" s="80">
        <f t="shared" si="128"/>
        <v>0</v>
      </c>
      <c r="W361" s="80">
        <f t="shared" si="129"/>
        <v>0</v>
      </c>
      <c r="X361">
        <f t="shared" si="142"/>
        <v>0</v>
      </c>
      <c r="Y361" s="35">
        <f t="shared" si="130"/>
        <v>0</v>
      </c>
      <c r="Z361" s="35">
        <f t="shared" si="131"/>
        <v>0</v>
      </c>
      <c r="AA361" s="42">
        <f t="shared" si="143"/>
        <v>0</v>
      </c>
      <c r="AB361" s="42">
        <f t="shared" si="132"/>
        <v>0</v>
      </c>
    </row>
    <row r="362" spans="2:28" x14ac:dyDescent="0.25">
      <c r="B362">
        <v>360</v>
      </c>
      <c r="C362" s="35">
        <f t="shared" si="133"/>
        <v>0</v>
      </c>
      <c r="D362" s="46">
        <f>IF(AB361&gt;0,ROUND(PMT(EvalSheet!$F$92/12,EvalSheet!$F$96*12,-C362),5),0)</f>
        <v>0</v>
      </c>
      <c r="E362" s="6">
        <f t="shared" si="134"/>
        <v>0</v>
      </c>
      <c r="F362" s="2">
        <f t="shared" si="120"/>
        <v>0</v>
      </c>
      <c r="G362" s="80">
        <f t="shared" si="121"/>
        <v>0</v>
      </c>
      <c r="H362" s="79">
        <f t="shared" si="122"/>
        <v>0</v>
      </c>
      <c r="I362" s="80">
        <f t="shared" si="123"/>
        <v>0</v>
      </c>
      <c r="J362" s="80">
        <f t="shared" si="124"/>
        <v>0</v>
      </c>
      <c r="K362" s="6">
        <f t="shared" si="135"/>
        <v>0</v>
      </c>
      <c r="L362" s="7">
        <v>0</v>
      </c>
      <c r="M362" s="7">
        <f t="shared" si="136"/>
        <v>0</v>
      </c>
      <c r="N362" s="7">
        <f t="shared" si="137"/>
        <v>0</v>
      </c>
      <c r="O362" s="7">
        <f t="shared" si="138"/>
        <v>0</v>
      </c>
      <c r="P362" s="7">
        <f t="shared" si="139"/>
        <v>0</v>
      </c>
      <c r="Q362" s="6">
        <f t="shared" si="140"/>
        <v>0</v>
      </c>
      <c r="R362" s="7">
        <f t="shared" si="141"/>
        <v>0</v>
      </c>
      <c r="S362" s="2">
        <f t="shared" si="125"/>
        <v>0</v>
      </c>
      <c r="T362" s="80">
        <f t="shared" si="126"/>
        <v>0</v>
      </c>
      <c r="U362" s="79">
        <f t="shared" si="127"/>
        <v>0</v>
      </c>
      <c r="V362" s="80">
        <f t="shared" si="128"/>
        <v>0</v>
      </c>
      <c r="W362" s="80">
        <f t="shared" si="129"/>
        <v>0</v>
      </c>
      <c r="X362">
        <f t="shared" si="142"/>
        <v>0</v>
      </c>
      <c r="Y362" s="35">
        <f t="shared" si="130"/>
        <v>0</v>
      </c>
      <c r="Z362" s="35">
        <f t="shared" si="131"/>
        <v>0</v>
      </c>
      <c r="AA362" s="42">
        <f t="shared" si="143"/>
        <v>0</v>
      </c>
      <c r="AB362" s="42">
        <f t="shared" si="132"/>
        <v>0</v>
      </c>
    </row>
    <row r="363" spans="2:28" x14ac:dyDescent="0.25">
      <c r="B363">
        <v>361</v>
      </c>
      <c r="C363" s="35">
        <f t="shared" si="133"/>
        <v>0</v>
      </c>
      <c r="D363" s="46">
        <f>IF(AB362&gt;0,ROUND(PMT(EvalSheet!$F$92/12,EvalSheet!$F$96*12,-C363),5),0)</f>
        <v>0</v>
      </c>
      <c r="E363" s="6">
        <f t="shared" si="134"/>
        <v>0</v>
      </c>
      <c r="F363" s="2">
        <f t="shared" si="120"/>
        <v>0</v>
      </c>
      <c r="G363" s="80">
        <f t="shared" si="121"/>
        <v>0</v>
      </c>
      <c r="H363" s="79">
        <f t="shared" si="122"/>
        <v>0</v>
      </c>
      <c r="I363" s="80">
        <f t="shared" si="123"/>
        <v>0</v>
      </c>
      <c r="J363" s="80">
        <f t="shared" si="124"/>
        <v>0</v>
      </c>
      <c r="K363" s="6">
        <f t="shared" si="135"/>
        <v>0</v>
      </c>
      <c r="L363" s="7">
        <v>0</v>
      </c>
      <c r="M363" s="7">
        <f t="shared" si="136"/>
        <v>0</v>
      </c>
      <c r="N363" s="7">
        <f t="shared" si="137"/>
        <v>0</v>
      </c>
      <c r="O363" s="7">
        <f t="shared" si="138"/>
        <v>0</v>
      </c>
      <c r="P363" s="7">
        <f t="shared" si="139"/>
        <v>0</v>
      </c>
      <c r="Q363" s="6">
        <f t="shared" si="140"/>
        <v>0</v>
      </c>
      <c r="R363" s="7">
        <f t="shared" si="141"/>
        <v>0</v>
      </c>
      <c r="S363" s="2">
        <f t="shared" si="125"/>
        <v>0</v>
      </c>
      <c r="T363" s="80">
        <f t="shared" si="126"/>
        <v>0</v>
      </c>
      <c r="U363" s="79">
        <f t="shared" si="127"/>
        <v>0</v>
      </c>
      <c r="V363" s="80">
        <f t="shared" si="128"/>
        <v>0</v>
      </c>
      <c r="W363" s="80">
        <f t="shared" si="129"/>
        <v>0</v>
      </c>
      <c r="X363">
        <f t="shared" si="142"/>
        <v>0</v>
      </c>
      <c r="Y363" s="35">
        <f t="shared" si="130"/>
        <v>0</v>
      </c>
      <c r="Z363" s="35">
        <f t="shared" si="131"/>
        <v>0</v>
      </c>
      <c r="AA363" s="42">
        <f t="shared" si="143"/>
        <v>0</v>
      </c>
      <c r="AB363" s="42">
        <f t="shared" si="132"/>
        <v>0</v>
      </c>
    </row>
    <row r="364" spans="2:28" x14ac:dyDescent="0.25">
      <c r="B364">
        <v>362</v>
      </c>
      <c r="C364" s="35">
        <f t="shared" si="133"/>
        <v>0</v>
      </c>
      <c r="D364" s="46">
        <f>IF(AB363&gt;0,ROUND(PMT(EvalSheet!$F$92/12,EvalSheet!$F$96*12,-C364),5),0)</f>
        <v>0</v>
      </c>
      <c r="E364" s="6">
        <f t="shared" si="134"/>
        <v>0</v>
      </c>
      <c r="F364" s="2">
        <f t="shared" si="120"/>
        <v>0</v>
      </c>
      <c r="G364" s="80">
        <f t="shared" si="121"/>
        <v>0</v>
      </c>
      <c r="H364" s="79">
        <f t="shared" si="122"/>
        <v>0</v>
      </c>
      <c r="I364" s="80">
        <f t="shared" si="123"/>
        <v>0</v>
      </c>
      <c r="J364" s="80">
        <f t="shared" si="124"/>
        <v>0</v>
      </c>
      <c r="K364" s="6">
        <f t="shared" si="135"/>
        <v>0</v>
      </c>
      <c r="L364" s="7">
        <v>0</v>
      </c>
      <c r="M364" s="7">
        <f t="shared" si="136"/>
        <v>0</v>
      </c>
      <c r="N364" s="7">
        <f t="shared" si="137"/>
        <v>0</v>
      </c>
      <c r="O364" s="7">
        <f t="shared" si="138"/>
        <v>0</v>
      </c>
      <c r="P364" s="7">
        <f t="shared" si="139"/>
        <v>0</v>
      </c>
      <c r="Q364" s="6">
        <f t="shared" si="140"/>
        <v>0</v>
      </c>
      <c r="R364" s="7">
        <f t="shared" si="141"/>
        <v>0</v>
      </c>
      <c r="S364" s="2">
        <f t="shared" si="125"/>
        <v>0</v>
      </c>
      <c r="T364" s="80">
        <f t="shared" si="126"/>
        <v>0</v>
      </c>
      <c r="U364" s="79">
        <f t="shared" si="127"/>
        <v>0</v>
      </c>
      <c r="V364" s="80">
        <f t="shared" si="128"/>
        <v>0</v>
      </c>
      <c r="W364" s="80">
        <f t="shared" si="129"/>
        <v>0</v>
      </c>
      <c r="X364">
        <f t="shared" si="142"/>
        <v>0</v>
      </c>
      <c r="Y364" s="35">
        <f t="shared" si="130"/>
        <v>0</v>
      </c>
      <c r="Z364" s="35">
        <f t="shared" si="131"/>
        <v>0</v>
      </c>
      <c r="AA364" s="42">
        <f t="shared" si="143"/>
        <v>0</v>
      </c>
      <c r="AB364" s="42">
        <f t="shared" si="132"/>
        <v>0</v>
      </c>
    </row>
    <row r="365" spans="2:28" x14ac:dyDescent="0.25">
      <c r="B365">
        <v>363</v>
      </c>
      <c r="C365" s="35">
        <f t="shared" si="133"/>
        <v>0</v>
      </c>
      <c r="D365" s="46">
        <f>IF(AB364&gt;0,ROUND(PMT(EvalSheet!$F$92/12,EvalSheet!$F$96*12,-C365),5),0)</f>
        <v>0</v>
      </c>
      <c r="E365" s="6">
        <f t="shared" si="134"/>
        <v>0</v>
      </c>
      <c r="F365" s="2">
        <f t="shared" si="120"/>
        <v>0</v>
      </c>
      <c r="G365" s="80">
        <f t="shared" si="121"/>
        <v>0</v>
      </c>
      <c r="H365" s="79">
        <f t="shared" si="122"/>
        <v>0</v>
      </c>
      <c r="I365" s="80">
        <f t="shared" si="123"/>
        <v>0</v>
      </c>
      <c r="J365" s="80">
        <f t="shared" si="124"/>
        <v>0</v>
      </c>
      <c r="K365" s="6">
        <f t="shared" si="135"/>
        <v>0</v>
      </c>
      <c r="L365" s="7">
        <v>0</v>
      </c>
      <c r="M365" s="7">
        <f t="shared" si="136"/>
        <v>0</v>
      </c>
      <c r="N365" s="7">
        <f t="shared" si="137"/>
        <v>0</v>
      </c>
      <c r="O365" s="7">
        <f t="shared" si="138"/>
        <v>0</v>
      </c>
      <c r="P365" s="7">
        <f t="shared" si="139"/>
        <v>0</v>
      </c>
      <c r="Q365" s="6">
        <f t="shared" si="140"/>
        <v>0</v>
      </c>
      <c r="R365" s="7">
        <f t="shared" si="141"/>
        <v>0</v>
      </c>
      <c r="S365" s="2">
        <f t="shared" si="125"/>
        <v>0</v>
      </c>
      <c r="T365" s="80">
        <f t="shared" si="126"/>
        <v>0</v>
      </c>
      <c r="U365" s="79">
        <f t="shared" si="127"/>
        <v>0</v>
      </c>
      <c r="V365" s="80">
        <f t="shared" si="128"/>
        <v>0</v>
      </c>
      <c r="W365" s="80">
        <f t="shared" si="129"/>
        <v>0</v>
      </c>
      <c r="X365">
        <f t="shared" si="142"/>
        <v>0</v>
      </c>
      <c r="Y365" s="35">
        <f t="shared" si="130"/>
        <v>0</v>
      </c>
      <c r="Z365" s="35">
        <f t="shared" si="131"/>
        <v>0</v>
      </c>
      <c r="AA365" s="42">
        <f t="shared" si="143"/>
        <v>0</v>
      </c>
      <c r="AB365" s="42">
        <f t="shared" si="132"/>
        <v>0</v>
      </c>
    </row>
    <row r="366" spans="2:28" x14ac:dyDescent="0.25">
      <c r="B366">
        <v>364</v>
      </c>
      <c r="C366" s="35">
        <f t="shared" si="133"/>
        <v>0</v>
      </c>
      <c r="D366" s="46">
        <f>IF(AB365&gt;0,ROUND(PMT(EvalSheet!$F$92/12,EvalSheet!$F$96*12,-C366),5),0)</f>
        <v>0</v>
      </c>
      <c r="E366" s="6">
        <f t="shared" si="134"/>
        <v>0</v>
      </c>
      <c r="F366" s="2">
        <f t="shared" si="120"/>
        <v>0</v>
      </c>
      <c r="G366" s="80">
        <f t="shared" si="121"/>
        <v>0</v>
      </c>
      <c r="H366" s="79">
        <f t="shared" si="122"/>
        <v>0</v>
      </c>
      <c r="I366" s="80">
        <f t="shared" si="123"/>
        <v>0</v>
      </c>
      <c r="J366" s="80">
        <f t="shared" si="124"/>
        <v>0</v>
      </c>
      <c r="K366" s="6">
        <f t="shared" si="135"/>
        <v>0</v>
      </c>
      <c r="L366" s="7">
        <v>0</v>
      </c>
      <c r="M366" s="7">
        <f t="shared" si="136"/>
        <v>0</v>
      </c>
      <c r="N366" s="7">
        <f t="shared" si="137"/>
        <v>0</v>
      </c>
      <c r="O366" s="7">
        <f t="shared" si="138"/>
        <v>0</v>
      </c>
      <c r="P366" s="7">
        <f t="shared" si="139"/>
        <v>0</v>
      </c>
      <c r="Q366" s="6">
        <f t="shared" si="140"/>
        <v>0</v>
      </c>
      <c r="R366" s="7">
        <f t="shared" si="141"/>
        <v>0</v>
      </c>
      <c r="S366" s="2">
        <f t="shared" si="125"/>
        <v>0</v>
      </c>
      <c r="T366" s="80">
        <f t="shared" si="126"/>
        <v>0</v>
      </c>
      <c r="U366" s="79">
        <f t="shared" si="127"/>
        <v>0</v>
      </c>
      <c r="V366" s="80">
        <f t="shared" si="128"/>
        <v>0</v>
      </c>
      <c r="W366" s="80">
        <f t="shared" si="129"/>
        <v>0</v>
      </c>
      <c r="X366">
        <f t="shared" si="142"/>
        <v>0</v>
      </c>
      <c r="Y366" s="35">
        <f t="shared" si="130"/>
        <v>0</v>
      </c>
      <c r="Z366" s="35">
        <f t="shared" si="131"/>
        <v>0</v>
      </c>
      <c r="AA366" s="42">
        <f t="shared" si="143"/>
        <v>0</v>
      </c>
      <c r="AB366" s="42">
        <f t="shared" si="132"/>
        <v>0</v>
      </c>
    </row>
    <row r="367" spans="2:28" x14ac:dyDescent="0.25">
      <c r="B367">
        <v>365</v>
      </c>
      <c r="C367" s="35">
        <f t="shared" si="133"/>
        <v>0</v>
      </c>
      <c r="D367" s="46">
        <f>IF(AB366&gt;0,ROUND(PMT(EvalSheet!$F$92/12,EvalSheet!$F$96*12,-C367),5),0)</f>
        <v>0</v>
      </c>
      <c r="E367" s="6">
        <f t="shared" si="134"/>
        <v>0</v>
      </c>
      <c r="F367" s="2">
        <f t="shared" si="120"/>
        <v>0</v>
      </c>
      <c r="G367" s="80">
        <f t="shared" si="121"/>
        <v>0</v>
      </c>
      <c r="H367" s="79">
        <f t="shared" si="122"/>
        <v>0</v>
      </c>
      <c r="I367" s="80">
        <f t="shared" si="123"/>
        <v>0</v>
      </c>
      <c r="J367" s="80">
        <f t="shared" si="124"/>
        <v>0</v>
      </c>
      <c r="K367" s="6">
        <f t="shared" si="135"/>
        <v>0</v>
      </c>
      <c r="L367" s="7">
        <v>0</v>
      </c>
      <c r="M367" s="7">
        <f t="shared" si="136"/>
        <v>0</v>
      </c>
      <c r="N367" s="7">
        <f t="shared" si="137"/>
        <v>0</v>
      </c>
      <c r="O367" s="7">
        <f t="shared" si="138"/>
        <v>0</v>
      </c>
      <c r="P367" s="7">
        <f t="shared" si="139"/>
        <v>0</v>
      </c>
      <c r="Q367" s="6">
        <f t="shared" si="140"/>
        <v>0</v>
      </c>
      <c r="R367" s="7">
        <f t="shared" si="141"/>
        <v>0</v>
      </c>
      <c r="S367" s="2">
        <f t="shared" si="125"/>
        <v>0</v>
      </c>
      <c r="T367" s="80">
        <f t="shared" si="126"/>
        <v>0</v>
      </c>
      <c r="U367" s="79">
        <f t="shared" si="127"/>
        <v>0</v>
      </c>
      <c r="V367" s="80">
        <f t="shared" si="128"/>
        <v>0</v>
      </c>
      <c r="W367" s="80">
        <f t="shared" si="129"/>
        <v>0</v>
      </c>
      <c r="X367">
        <f t="shared" si="142"/>
        <v>0</v>
      </c>
      <c r="Y367" s="35">
        <f t="shared" si="130"/>
        <v>0</v>
      </c>
      <c r="Z367" s="35">
        <f t="shared" si="131"/>
        <v>0</v>
      </c>
      <c r="AA367" s="42">
        <f t="shared" si="143"/>
        <v>0</v>
      </c>
      <c r="AB367" s="42">
        <f t="shared" si="132"/>
        <v>0</v>
      </c>
    </row>
    <row r="368" spans="2:28" x14ac:dyDescent="0.25">
      <c r="B368">
        <v>366</v>
      </c>
      <c r="C368" s="35">
        <f t="shared" si="133"/>
        <v>0</v>
      </c>
      <c r="D368" s="46">
        <f>IF(AB367&gt;0,ROUND(PMT(EvalSheet!$F$92/12,EvalSheet!$F$96*12,-C368),5),0)</f>
        <v>0</v>
      </c>
      <c r="E368" s="6">
        <f t="shared" si="134"/>
        <v>0</v>
      </c>
      <c r="F368" s="2">
        <f t="shared" si="120"/>
        <v>0</v>
      </c>
      <c r="G368" s="80">
        <f t="shared" si="121"/>
        <v>0</v>
      </c>
      <c r="H368" s="79">
        <f t="shared" si="122"/>
        <v>0</v>
      </c>
      <c r="I368" s="80">
        <f t="shared" si="123"/>
        <v>0</v>
      </c>
      <c r="J368" s="80">
        <f t="shared" si="124"/>
        <v>0</v>
      </c>
      <c r="K368" s="6">
        <f t="shared" si="135"/>
        <v>0</v>
      </c>
      <c r="L368" s="7">
        <v>0</v>
      </c>
      <c r="M368" s="7">
        <f t="shared" si="136"/>
        <v>0</v>
      </c>
      <c r="N368" s="7">
        <f t="shared" si="137"/>
        <v>0</v>
      </c>
      <c r="O368" s="7">
        <f t="shared" si="138"/>
        <v>0</v>
      </c>
      <c r="P368" s="7">
        <f t="shared" si="139"/>
        <v>0</v>
      </c>
      <c r="Q368" s="6">
        <f t="shared" si="140"/>
        <v>0</v>
      </c>
      <c r="R368" s="7">
        <f t="shared" si="141"/>
        <v>0</v>
      </c>
      <c r="S368" s="2">
        <f t="shared" si="125"/>
        <v>0</v>
      </c>
      <c r="T368" s="80">
        <f t="shared" si="126"/>
        <v>0</v>
      </c>
      <c r="U368" s="79">
        <f t="shared" si="127"/>
        <v>0</v>
      </c>
      <c r="V368" s="80">
        <f t="shared" si="128"/>
        <v>0</v>
      </c>
      <c r="W368" s="80">
        <f t="shared" si="129"/>
        <v>0</v>
      </c>
      <c r="X368">
        <f t="shared" si="142"/>
        <v>0</v>
      </c>
      <c r="Y368" s="35">
        <f t="shared" si="130"/>
        <v>0</v>
      </c>
      <c r="Z368" s="35">
        <f t="shared" si="131"/>
        <v>0</v>
      </c>
      <c r="AA368" s="42">
        <f t="shared" si="143"/>
        <v>0</v>
      </c>
      <c r="AB368" s="42">
        <f t="shared" si="132"/>
        <v>0</v>
      </c>
    </row>
    <row r="369" spans="2:28" x14ac:dyDescent="0.25">
      <c r="B369">
        <v>367</v>
      </c>
      <c r="C369" s="35">
        <f t="shared" si="133"/>
        <v>0</v>
      </c>
      <c r="D369" s="46">
        <f>IF(AB368&gt;0,ROUND(PMT(EvalSheet!$F$92/12,EvalSheet!$F$96*12,-C369),5),0)</f>
        <v>0</v>
      </c>
      <c r="E369" s="6">
        <f t="shared" si="134"/>
        <v>0</v>
      </c>
      <c r="F369" s="2">
        <f t="shared" si="120"/>
        <v>0</v>
      </c>
      <c r="G369" s="80">
        <f t="shared" si="121"/>
        <v>0</v>
      </c>
      <c r="H369" s="79">
        <f t="shared" si="122"/>
        <v>0</v>
      </c>
      <c r="I369" s="80">
        <f t="shared" si="123"/>
        <v>0</v>
      </c>
      <c r="J369" s="80">
        <f t="shared" si="124"/>
        <v>0</v>
      </c>
      <c r="K369" s="6">
        <f t="shared" si="135"/>
        <v>0</v>
      </c>
      <c r="L369" s="7">
        <v>0</v>
      </c>
      <c r="M369" s="7">
        <f t="shared" si="136"/>
        <v>0</v>
      </c>
      <c r="N369" s="7">
        <f t="shared" si="137"/>
        <v>0</v>
      </c>
      <c r="O369" s="7">
        <f t="shared" si="138"/>
        <v>0</v>
      </c>
      <c r="P369" s="7">
        <f t="shared" si="139"/>
        <v>0</v>
      </c>
      <c r="Q369" s="6">
        <f t="shared" si="140"/>
        <v>0</v>
      </c>
      <c r="R369" s="7">
        <f t="shared" si="141"/>
        <v>0</v>
      </c>
      <c r="S369" s="2">
        <f t="shared" si="125"/>
        <v>0</v>
      </c>
      <c r="T369" s="80">
        <f t="shared" si="126"/>
        <v>0</v>
      </c>
      <c r="U369" s="79">
        <f t="shared" si="127"/>
        <v>0</v>
      </c>
      <c r="V369" s="80">
        <f t="shared" si="128"/>
        <v>0</v>
      </c>
      <c r="W369" s="80">
        <f t="shared" si="129"/>
        <v>0</v>
      </c>
      <c r="X369">
        <f t="shared" si="142"/>
        <v>0</v>
      </c>
      <c r="Y369" s="35">
        <f t="shared" si="130"/>
        <v>0</v>
      </c>
      <c r="Z369" s="35">
        <f t="shared" si="131"/>
        <v>0</v>
      </c>
      <c r="AA369" s="42">
        <f t="shared" si="143"/>
        <v>0</v>
      </c>
      <c r="AB369" s="42">
        <f t="shared" si="132"/>
        <v>0</v>
      </c>
    </row>
    <row r="370" spans="2:28" x14ac:dyDescent="0.25">
      <c r="B370">
        <v>368</v>
      </c>
      <c r="C370" s="35">
        <f t="shared" si="133"/>
        <v>0</v>
      </c>
      <c r="D370" s="46">
        <f>IF(AB369&gt;0,ROUND(PMT(EvalSheet!$F$92/12,EvalSheet!$F$96*12,-C370),5),0)</f>
        <v>0</v>
      </c>
      <c r="E370" s="6">
        <f t="shared" si="134"/>
        <v>0</v>
      </c>
      <c r="F370" s="2">
        <f t="shared" si="120"/>
        <v>0</v>
      </c>
      <c r="G370" s="80">
        <f t="shared" si="121"/>
        <v>0</v>
      </c>
      <c r="H370" s="79">
        <f t="shared" si="122"/>
        <v>0</v>
      </c>
      <c r="I370" s="80">
        <f t="shared" si="123"/>
        <v>0</v>
      </c>
      <c r="J370" s="80">
        <f t="shared" si="124"/>
        <v>0</v>
      </c>
      <c r="K370" s="6">
        <f t="shared" si="135"/>
        <v>0</v>
      </c>
      <c r="L370" s="7">
        <v>0</v>
      </c>
      <c r="M370" s="7">
        <f t="shared" si="136"/>
        <v>0</v>
      </c>
      <c r="N370" s="7">
        <f t="shared" si="137"/>
        <v>0</v>
      </c>
      <c r="O370" s="7">
        <f t="shared" si="138"/>
        <v>0</v>
      </c>
      <c r="P370" s="7">
        <f t="shared" si="139"/>
        <v>0</v>
      </c>
      <c r="Q370" s="6">
        <f t="shared" si="140"/>
        <v>0</v>
      </c>
      <c r="R370" s="7">
        <f t="shared" si="141"/>
        <v>0</v>
      </c>
      <c r="S370" s="2">
        <f t="shared" si="125"/>
        <v>0</v>
      </c>
      <c r="T370" s="80">
        <f t="shared" si="126"/>
        <v>0</v>
      </c>
      <c r="U370" s="79">
        <f t="shared" si="127"/>
        <v>0</v>
      </c>
      <c r="V370" s="80">
        <f t="shared" si="128"/>
        <v>0</v>
      </c>
      <c r="W370" s="80">
        <f t="shared" si="129"/>
        <v>0</v>
      </c>
      <c r="X370">
        <f t="shared" si="142"/>
        <v>0</v>
      </c>
      <c r="Y370" s="35">
        <f t="shared" si="130"/>
        <v>0</v>
      </c>
      <c r="Z370" s="35">
        <f t="shared" si="131"/>
        <v>0</v>
      </c>
      <c r="AA370" s="42">
        <f t="shared" si="143"/>
        <v>0</v>
      </c>
      <c r="AB370" s="42">
        <f t="shared" si="132"/>
        <v>0</v>
      </c>
    </row>
    <row r="371" spans="2:28" x14ac:dyDescent="0.25">
      <c r="B371">
        <v>369</v>
      </c>
      <c r="C371" s="35">
        <f t="shared" si="133"/>
        <v>0</v>
      </c>
      <c r="D371" s="46">
        <f>IF(AB370&gt;0,ROUND(PMT(EvalSheet!$F$92/12,EvalSheet!$F$96*12,-C371),5),0)</f>
        <v>0</v>
      </c>
      <c r="E371" s="6">
        <f t="shared" si="134"/>
        <v>0</v>
      </c>
      <c r="F371" s="2">
        <f t="shared" si="120"/>
        <v>0</v>
      </c>
      <c r="G371" s="80">
        <f t="shared" si="121"/>
        <v>0</v>
      </c>
      <c r="H371" s="79">
        <f t="shared" si="122"/>
        <v>0</v>
      </c>
      <c r="I371" s="80">
        <f t="shared" si="123"/>
        <v>0</v>
      </c>
      <c r="J371" s="80">
        <f t="shared" si="124"/>
        <v>0</v>
      </c>
      <c r="K371" s="6">
        <f t="shared" si="135"/>
        <v>0</v>
      </c>
      <c r="L371" s="7">
        <v>0</v>
      </c>
      <c r="M371" s="7">
        <f t="shared" si="136"/>
        <v>0</v>
      </c>
      <c r="N371" s="7">
        <f t="shared" si="137"/>
        <v>0</v>
      </c>
      <c r="O371" s="7">
        <f t="shared" si="138"/>
        <v>0</v>
      </c>
      <c r="P371" s="7">
        <f t="shared" si="139"/>
        <v>0</v>
      </c>
      <c r="Q371" s="6">
        <f t="shared" si="140"/>
        <v>0</v>
      </c>
      <c r="R371" s="7">
        <f t="shared" si="141"/>
        <v>0</v>
      </c>
      <c r="S371" s="2">
        <f t="shared" si="125"/>
        <v>0</v>
      </c>
      <c r="T371" s="80">
        <f t="shared" si="126"/>
        <v>0</v>
      </c>
      <c r="U371" s="79">
        <f t="shared" si="127"/>
        <v>0</v>
      </c>
      <c r="V371" s="80">
        <f t="shared" si="128"/>
        <v>0</v>
      </c>
      <c r="W371" s="80">
        <f t="shared" si="129"/>
        <v>0</v>
      </c>
      <c r="X371">
        <f t="shared" si="142"/>
        <v>0</v>
      </c>
      <c r="Y371" s="35">
        <f t="shared" si="130"/>
        <v>0</v>
      </c>
      <c r="Z371" s="35">
        <f t="shared" si="131"/>
        <v>0</v>
      </c>
      <c r="AA371" s="42">
        <f t="shared" si="143"/>
        <v>0</v>
      </c>
      <c r="AB371" s="42">
        <f t="shared" si="132"/>
        <v>0</v>
      </c>
    </row>
    <row r="372" spans="2:28" x14ac:dyDescent="0.25">
      <c r="B372">
        <v>370</v>
      </c>
      <c r="C372" s="35">
        <f t="shared" si="133"/>
        <v>0</v>
      </c>
      <c r="D372" s="46">
        <f>IF(AB371&gt;0,ROUND(PMT(EvalSheet!$F$92/12,EvalSheet!$F$96*12,-C372),5),0)</f>
        <v>0</v>
      </c>
      <c r="E372" s="6">
        <f t="shared" si="134"/>
        <v>0</v>
      </c>
      <c r="F372" s="2">
        <f t="shared" si="120"/>
        <v>0</v>
      </c>
      <c r="G372" s="80">
        <f t="shared" si="121"/>
        <v>0</v>
      </c>
      <c r="H372" s="79">
        <f t="shared" si="122"/>
        <v>0</v>
      </c>
      <c r="I372" s="80">
        <f t="shared" si="123"/>
        <v>0</v>
      </c>
      <c r="J372" s="80">
        <f t="shared" si="124"/>
        <v>0</v>
      </c>
      <c r="K372" s="6">
        <f t="shared" si="135"/>
        <v>0</v>
      </c>
      <c r="L372" s="7">
        <v>0</v>
      </c>
      <c r="M372" s="7">
        <f t="shared" si="136"/>
        <v>0</v>
      </c>
      <c r="N372" s="7">
        <f t="shared" si="137"/>
        <v>0</v>
      </c>
      <c r="O372" s="7">
        <f t="shared" si="138"/>
        <v>0</v>
      </c>
      <c r="P372" s="7">
        <f t="shared" si="139"/>
        <v>0</v>
      </c>
      <c r="Q372" s="6">
        <f t="shared" si="140"/>
        <v>0</v>
      </c>
      <c r="R372" s="7">
        <f t="shared" si="141"/>
        <v>0</v>
      </c>
      <c r="S372" s="2">
        <f t="shared" si="125"/>
        <v>0</v>
      </c>
      <c r="T372" s="80">
        <f t="shared" si="126"/>
        <v>0</v>
      </c>
      <c r="U372" s="79">
        <f t="shared" si="127"/>
        <v>0</v>
      </c>
      <c r="V372" s="80">
        <f t="shared" si="128"/>
        <v>0</v>
      </c>
      <c r="W372" s="80">
        <f t="shared" si="129"/>
        <v>0</v>
      </c>
      <c r="X372">
        <f t="shared" si="142"/>
        <v>0</v>
      </c>
      <c r="Y372" s="35">
        <f t="shared" si="130"/>
        <v>0</v>
      </c>
      <c r="Z372" s="35">
        <f t="shared" si="131"/>
        <v>0</v>
      </c>
      <c r="AA372" s="42">
        <f t="shared" si="143"/>
        <v>0</v>
      </c>
      <c r="AB372" s="42">
        <f t="shared" si="132"/>
        <v>0</v>
      </c>
    </row>
    <row r="373" spans="2:28" x14ac:dyDescent="0.25">
      <c r="B373">
        <v>371</v>
      </c>
      <c r="C373" s="35">
        <f t="shared" si="133"/>
        <v>0</v>
      </c>
      <c r="D373" s="46">
        <f>IF(AB372&gt;0,ROUND(PMT(EvalSheet!$F$92/12,EvalSheet!$F$96*12,-C373),5),0)</f>
        <v>0</v>
      </c>
      <c r="E373" s="6">
        <f t="shared" si="134"/>
        <v>0</v>
      </c>
      <c r="F373" s="2">
        <f t="shared" si="120"/>
        <v>0</v>
      </c>
      <c r="G373" s="80">
        <f t="shared" si="121"/>
        <v>0</v>
      </c>
      <c r="H373" s="79">
        <f t="shared" si="122"/>
        <v>0</v>
      </c>
      <c r="I373" s="80">
        <f t="shared" si="123"/>
        <v>0</v>
      </c>
      <c r="J373" s="80">
        <f t="shared" si="124"/>
        <v>0</v>
      </c>
      <c r="K373" s="6">
        <f t="shared" si="135"/>
        <v>0</v>
      </c>
      <c r="L373" s="7">
        <v>0</v>
      </c>
      <c r="M373" s="7">
        <f t="shared" si="136"/>
        <v>0</v>
      </c>
      <c r="N373" s="7">
        <f t="shared" si="137"/>
        <v>0</v>
      </c>
      <c r="O373" s="7">
        <f t="shared" si="138"/>
        <v>0</v>
      </c>
      <c r="P373" s="7">
        <f t="shared" si="139"/>
        <v>0</v>
      </c>
      <c r="Q373" s="6">
        <f t="shared" si="140"/>
        <v>0</v>
      </c>
      <c r="R373" s="7">
        <f t="shared" si="141"/>
        <v>0</v>
      </c>
      <c r="S373" s="2">
        <f t="shared" si="125"/>
        <v>0</v>
      </c>
      <c r="T373" s="80">
        <f t="shared" si="126"/>
        <v>0</v>
      </c>
      <c r="U373" s="79">
        <f t="shared" si="127"/>
        <v>0</v>
      </c>
      <c r="V373" s="80">
        <f t="shared" si="128"/>
        <v>0</v>
      </c>
      <c r="W373" s="80">
        <f t="shared" si="129"/>
        <v>0</v>
      </c>
      <c r="X373">
        <f t="shared" si="142"/>
        <v>0</v>
      </c>
      <c r="Y373" s="35">
        <f t="shared" si="130"/>
        <v>0</v>
      </c>
      <c r="Z373" s="35">
        <f t="shared" si="131"/>
        <v>0</v>
      </c>
      <c r="AA373" s="42">
        <f t="shared" si="143"/>
        <v>0</v>
      </c>
      <c r="AB373" s="42">
        <f t="shared" si="132"/>
        <v>0</v>
      </c>
    </row>
    <row r="374" spans="2:28" x14ac:dyDescent="0.25">
      <c r="B374">
        <v>372</v>
      </c>
      <c r="C374" s="35">
        <f t="shared" si="133"/>
        <v>0</v>
      </c>
      <c r="D374" s="46">
        <f>IF(AB373&gt;0,ROUND(PMT(EvalSheet!$F$92/12,EvalSheet!$F$96*12,-C374),5),0)</f>
        <v>0</v>
      </c>
      <c r="E374" s="6">
        <f t="shared" si="134"/>
        <v>0</v>
      </c>
      <c r="F374" s="2">
        <f t="shared" si="120"/>
        <v>0</v>
      </c>
      <c r="G374" s="80">
        <f t="shared" si="121"/>
        <v>0</v>
      </c>
      <c r="H374" s="79">
        <f t="shared" si="122"/>
        <v>0</v>
      </c>
      <c r="I374" s="80">
        <f t="shared" si="123"/>
        <v>0</v>
      </c>
      <c r="J374" s="80">
        <f t="shared" si="124"/>
        <v>0</v>
      </c>
      <c r="K374" s="6">
        <f t="shared" si="135"/>
        <v>0</v>
      </c>
      <c r="L374" s="7">
        <v>0</v>
      </c>
      <c r="M374" s="7">
        <f t="shared" si="136"/>
        <v>0</v>
      </c>
      <c r="N374" s="7">
        <f t="shared" si="137"/>
        <v>0</v>
      </c>
      <c r="O374" s="7">
        <f t="shared" si="138"/>
        <v>0</v>
      </c>
      <c r="P374" s="7">
        <f t="shared" si="139"/>
        <v>0</v>
      </c>
      <c r="Q374" s="6">
        <f t="shared" si="140"/>
        <v>0</v>
      </c>
      <c r="R374" s="7">
        <f t="shared" si="141"/>
        <v>0</v>
      </c>
      <c r="S374" s="2">
        <f t="shared" si="125"/>
        <v>0</v>
      </c>
      <c r="T374" s="80">
        <f t="shared" si="126"/>
        <v>0</v>
      </c>
      <c r="U374" s="79">
        <f t="shared" si="127"/>
        <v>0</v>
      </c>
      <c r="V374" s="80">
        <f t="shared" si="128"/>
        <v>0</v>
      </c>
      <c r="W374" s="80">
        <f t="shared" si="129"/>
        <v>0</v>
      </c>
      <c r="X374">
        <f t="shared" si="142"/>
        <v>0</v>
      </c>
      <c r="Y374" s="35">
        <f t="shared" si="130"/>
        <v>0</v>
      </c>
      <c r="Z374" s="35">
        <f t="shared" si="131"/>
        <v>0</v>
      </c>
      <c r="AA374" s="42">
        <f t="shared" si="143"/>
        <v>0</v>
      </c>
      <c r="AB374" s="42">
        <f t="shared" si="132"/>
        <v>0</v>
      </c>
    </row>
    <row r="375" spans="2:28" x14ac:dyDescent="0.25">
      <c r="B375">
        <v>373</v>
      </c>
      <c r="C375" s="35">
        <f t="shared" si="133"/>
        <v>0</v>
      </c>
      <c r="D375" s="46">
        <f>IF(AB374&gt;0,ROUND(PMT(EvalSheet!$F$92/12,EvalSheet!$F$96*12,-C375),5),0)</f>
        <v>0</v>
      </c>
      <c r="E375" s="6">
        <f t="shared" si="134"/>
        <v>0</v>
      </c>
      <c r="F375" s="2">
        <f t="shared" si="120"/>
        <v>0</v>
      </c>
      <c r="G375" s="80">
        <f t="shared" si="121"/>
        <v>0</v>
      </c>
      <c r="H375" s="79">
        <f t="shared" si="122"/>
        <v>0</v>
      </c>
      <c r="I375" s="80">
        <f t="shared" si="123"/>
        <v>0</v>
      </c>
      <c r="J375" s="80">
        <f t="shared" si="124"/>
        <v>0</v>
      </c>
      <c r="K375" s="6">
        <f t="shared" si="135"/>
        <v>0</v>
      </c>
      <c r="L375" s="7">
        <v>0</v>
      </c>
      <c r="M375" s="7">
        <f t="shared" si="136"/>
        <v>0</v>
      </c>
      <c r="N375" s="7">
        <f t="shared" si="137"/>
        <v>0</v>
      </c>
      <c r="O375" s="7">
        <f t="shared" si="138"/>
        <v>0</v>
      </c>
      <c r="P375" s="7">
        <f t="shared" si="139"/>
        <v>0</v>
      </c>
      <c r="Q375" s="6">
        <f t="shared" si="140"/>
        <v>0</v>
      </c>
      <c r="R375" s="7">
        <f t="shared" si="141"/>
        <v>0</v>
      </c>
      <c r="S375" s="2">
        <f t="shared" si="125"/>
        <v>0</v>
      </c>
      <c r="T375" s="80">
        <f t="shared" si="126"/>
        <v>0</v>
      </c>
      <c r="U375" s="79">
        <f t="shared" si="127"/>
        <v>0</v>
      </c>
      <c r="V375" s="80">
        <f t="shared" si="128"/>
        <v>0</v>
      </c>
      <c r="W375" s="80">
        <f t="shared" si="129"/>
        <v>0</v>
      </c>
      <c r="X375">
        <f t="shared" si="142"/>
        <v>0</v>
      </c>
      <c r="Y375" s="35">
        <f t="shared" si="130"/>
        <v>0</v>
      </c>
      <c r="Z375" s="35">
        <f t="shared" si="131"/>
        <v>0</v>
      </c>
      <c r="AA375" s="42">
        <f t="shared" si="143"/>
        <v>0</v>
      </c>
      <c r="AB375" s="42">
        <f t="shared" si="132"/>
        <v>0</v>
      </c>
    </row>
    <row r="376" spans="2:28" x14ac:dyDescent="0.25">
      <c r="B376">
        <v>374</v>
      </c>
      <c r="C376" s="35">
        <f t="shared" si="133"/>
        <v>0</v>
      </c>
      <c r="D376" s="46">
        <f>IF(AB375&gt;0,ROUND(PMT(EvalSheet!$F$92/12,EvalSheet!$F$96*12,-C376),5),0)</f>
        <v>0</v>
      </c>
      <c r="E376" s="6">
        <f t="shared" si="134"/>
        <v>0</v>
      </c>
      <c r="F376" s="2">
        <f t="shared" si="120"/>
        <v>0</v>
      </c>
      <c r="G376" s="80">
        <f t="shared" si="121"/>
        <v>0</v>
      </c>
      <c r="H376" s="79">
        <f t="shared" si="122"/>
        <v>0</v>
      </c>
      <c r="I376" s="80">
        <f t="shared" si="123"/>
        <v>0</v>
      </c>
      <c r="J376" s="80">
        <f t="shared" si="124"/>
        <v>0</v>
      </c>
      <c r="K376" s="6">
        <f t="shared" si="135"/>
        <v>0</v>
      </c>
      <c r="L376" s="7">
        <v>0</v>
      </c>
      <c r="M376" s="7">
        <f t="shared" si="136"/>
        <v>0</v>
      </c>
      <c r="N376" s="7">
        <f t="shared" si="137"/>
        <v>0</v>
      </c>
      <c r="O376" s="7">
        <f t="shared" si="138"/>
        <v>0</v>
      </c>
      <c r="P376" s="7">
        <f t="shared" si="139"/>
        <v>0</v>
      </c>
      <c r="Q376" s="6">
        <f t="shared" si="140"/>
        <v>0</v>
      </c>
      <c r="R376" s="7">
        <f t="shared" si="141"/>
        <v>0</v>
      </c>
      <c r="S376" s="2">
        <f t="shared" si="125"/>
        <v>0</v>
      </c>
      <c r="T376" s="80">
        <f t="shared" si="126"/>
        <v>0</v>
      </c>
      <c r="U376" s="79">
        <f t="shared" si="127"/>
        <v>0</v>
      </c>
      <c r="V376" s="80">
        <f t="shared" si="128"/>
        <v>0</v>
      </c>
      <c r="W376" s="80">
        <f t="shared" si="129"/>
        <v>0</v>
      </c>
      <c r="X376">
        <f t="shared" si="142"/>
        <v>0</v>
      </c>
      <c r="Y376" s="35">
        <f t="shared" si="130"/>
        <v>0</v>
      </c>
      <c r="Z376" s="35">
        <f t="shared" si="131"/>
        <v>0</v>
      </c>
      <c r="AA376" s="42">
        <f t="shared" si="143"/>
        <v>0</v>
      </c>
      <c r="AB376" s="42">
        <f t="shared" si="132"/>
        <v>0</v>
      </c>
    </row>
    <row r="377" spans="2:28" x14ac:dyDescent="0.25">
      <c r="B377">
        <v>375</v>
      </c>
      <c r="C377" s="35">
        <f t="shared" si="133"/>
        <v>0</v>
      </c>
      <c r="D377" s="46">
        <f>IF(AB376&gt;0,ROUND(PMT(EvalSheet!$F$92/12,EvalSheet!$F$96*12,-C377),5),0)</f>
        <v>0</v>
      </c>
      <c r="E377" s="6">
        <f t="shared" si="134"/>
        <v>0</v>
      </c>
      <c r="F377" s="2">
        <f t="shared" si="120"/>
        <v>0</v>
      </c>
      <c r="G377" s="80">
        <f t="shared" si="121"/>
        <v>0</v>
      </c>
      <c r="H377" s="79">
        <f t="shared" si="122"/>
        <v>0</v>
      </c>
      <c r="I377" s="80">
        <f t="shared" si="123"/>
        <v>0</v>
      </c>
      <c r="J377" s="80">
        <f t="shared" si="124"/>
        <v>0</v>
      </c>
      <c r="K377" s="6">
        <f t="shared" si="135"/>
        <v>0</v>
      </c>
      <c r="L377" s="7">
        <v>0</v>
      </c>
      <c r="M377" s="7">
        <f t="shared" si="136"/>
        <v>0</v>
      </c>
      <c r="N377" s="7">
        <f t="shared" si="137"/>
        <v>0</v>
      </c>
      <c r="O377" s="7">
        <f t="shared" si="138"/>
        <v>0</v>
      </c>
      <c r="P377" s="7">
        <f t="shared" si="139"/>
        <v>0</v>
      </c>
      <c r="Q377" s="6">
        <f t="shared" si="140"/>
        <v>0</v>
      </c>
      <c r="R377" s="7">
        <f t="shared" si="141"/>
        <v>0</v>
      </c>
      <c r="S377" s="2">
        <f t="shared" si="125"/>
        <v>0</v>
      </c>
      <c r="T377" s="80">
        <f t="shared" si="126"/>
        <v>0</v>
      </c>
      <c r="U377" s="79">
        <f t="shared" si="127"/>
        <v>0</v>
      </c>
      <c r="V377" s="80">
        <f t="shared" si="128"/>
        <v>0</v>
      </c>
      <c r="W377" s="80">
        <f t="shared" si="129"/>
        <v>0</v>
      </c>
      <c r="X377">
        <f t="shared" si="142"/>
        <v>0</v>
      </c>
      <c r="Y377" s="35">
        <f t="shared" si="130"/>
        <v>0</v>
      </c>
      <c r="Z377" s="35">
        <f t="shared" si="131"/>
        <v>0</v>
      </c>
      <c r="AA377" s="42">
        <f t="shared" si="143"/>
        <v>0</v>
      </c>
      <c r="AB377" s="42">
        <f t="shared" si="132"/>
        <v>0</v>
      </c>
    </row>
    <row r="378" spans="2:28" x14ac:dyDescent="0.25">
      <c r="B378">
        <v>376</v>
      </c>
      <c r="C378" s="35">
        <f t="shared" si="133"/>
        <v>0</v>
      </c>
      <c r="D378" s="46">
        <f>IF(AB377&gt;0,ROUND(PMT(EvalSheet!$F$92/12,EvalSheet!$F$96*12,-C378),5),0)</f>
        <v>0</v>
      </c>
      <c r="E378" s="6">
        <f t="shared" si="134"/>
        <v>0</v>
      </c>
      <c r="F378" s="2">
        <f t="shared" si="120"/>
        <v>0</v>
      </c>
      <c r="G378" s="80">
        <f t="shared" si="121"/>
        <v>0</v>
      </c>
      <c r="H378" s="79">
        <f t="shared" si="122"/>
        <v>0</v>
      </c>
      <c r="I378" s="80">
        <f t="shared" si="123"/>
        <v>0</v>
      </c>
      <c r="J378" s="80">
        <f t="shared" si="124"/>
        <v>0</v>
      </c>
      <c r="K378" s="6">
        <f t="shared" si="135"/>
        <v>0</v>
      </c>
      <c r="L378" s="7">
        <v>0</v>
      </c>
      <c r="M378" s="7">
        <f t="shared" si="136"/>
        <v>0</v>
      </c>
      <c r="N378" s="7">
        <f t="shared" si="137"/>
        <v>0</v>
      </c>
      <c r="O378" s="7">
        <f t="shared" si="138"/>
        <v>0</v>
      </c>
      <c r="P378" s="7">
        <f t="shared" si="139"/>
        <v>0</v>
      </c>
      <c r="Q378" s="6">
        <f t="shared" si="140"/>
        <v>0</v>
      </c>
      <c r="R378" s="7">
        <f t="shared" si="141"/>
        <v>0</v>
      </c>
      <c r="S378" s="2">
        <f t="shared" si="125"/>
        <v>0</v>
      </c>
      <c r="T378" s="80">
        <f t="shared" si="126"/>
        <v>0</v>
      </c>
      <c r="U378" s="79">
        <f t="shared" si="127"/>
        <v>0</v>
      </c>
      <c r="V378" s="80">
        <f t="shared" si="128"/>
        <v>0</v>
      </c>
      <c r="W378" s="80">
        <f t="shared" si="129"/>
        <v>0</v>
      </c>
      <c r="X378">
        <f t="shared" si="142"/>
        <v>0</v>
      </c>
      <c r="Y378" s="35">
        <f t="shared" si="130"/>
        <v>0</v>
      </c>
      <c r="Z378" s="35">
        <f t="shared" si="131"/>
        <v>0</v>
      </c>
      <c r="AA378" s="42">
        <f t="shared" si="143"/>
        <v>0</v>
      </c>
      <c r="AB378" s="42">
        <f t="shared" si="132"/>
        <v>0</v>
      </c>
    </row>
    <row r="379" spans="2:28" x14ac:dyDescent="0.25">
      <c r="B379">
        <v>377</v>
      </c>
      <c r="C379" s="35">
        <f t="shared" si="133"/>
        <v>0</v>
      </c>
      <c r="D379" s="46">
        <f>IF(AB378&gt;0,ROUND(PMT(EvalSheet!$F$92/12,EvalSheet!$F$96*12,-C379),5),0)</f>
        <v>0</v>
      </c>
      <c r="E379" s="6">
        <f t="shared" si="134"/>
        <v>0</v>
      </c>
      <c r="F379" s="2">
        <f t="shared" si="120"/>
        <v>0</v>
      </c>
      <c r="G379" s="80">
        <f t="shared" si="121"/>
        <v>0</v>
      </c>
      <c r="H379" s="79">
        <f t="shared" si="122"/>
        <v>0</v>
      </c>
      <c r="I379" s="80">
        <f t="shared" si="123"/>
        <v>0</v>
      </c>
      <c r="J379" s="80">
        <f t="shared" si="124"/>
        <v>0</v>
      </c>
      <c r="K379" s="6">
        <f t="shared" si="135"/>
        <v>0</v>
      </c>
      <c r="L379" s="7">
        <v>0</v>
      </c>
      <c r="M379" s="7">
        <f t="shared" si="136"/>
        <v>0</v>
      </c>
      <c r="N379" s="7">
        <f t="shared" si="137"/>
        <v>0</v>
      </c>
      <c r="O379" s="7">
        <f t="shared" si="138"/>
        <v>0</v>
      </c>
      <c r="P379" s="7">
        <f t="shared" si="139"/>
        <v>0</v>
      </c>
      <c r="Q379" s="6">
        <f t="shared" si="140"/>
        <v>0</v>
      </c>
      <c r="R379" s="7">
        <f t="shared" si="141"/>
        <v>0</v>
      </c>
      <c r="S379" s="2">
        <f t="shared" si="125"/>
        <v>0</v>
      </c>
      <c r="T379" s="80">
        <f t="shared" si="126"/>
        <v>0</v>
      </c>
      <c r="U379" s="79">
        <f t="shared" si="127"/>
        <v>0</v>
      </c>
      <c r="V379" s="80">
        <f t="shared" si="128"/>
        <v>0</v>
      </c>
      <c r="W379" s="80">
        <f t="shared" si="129"/>
        <v>0</v>
      </c>
      <c r="X379">
        <f t="shared" si="142"/>
        <v>0</v>
      </c>
      <c r="Y379" s="35">
        <f t="shared" si="130"/>
        <v>0</v>
      </c>
      <c r="Z379" s="35">
        <f t="shared" si="131"/>
        <v>0</v>
      </c>
      <c r="AA379" s="42">
        <f t="shared" si="143"/>
        <v>0</v>
      </c>
      <c r="AB379" s="42">
        <f t="shared" si="132"/>
        <v>0</v>
      </c>
    </row>
    <row r="380" spans="2:28" x14ac:dyDescent="0.25">
      <c r="B380">
        <v>378</v>
      </c>
      <c r="C380" s="35">
        <f t="shared" si="133"/>
        <v>0</v>
      </c>
      <c r="D380" s="46">
        <f>IF(AB379&gt;0,ROUND(PMT(EvalSheet!$F$92/12,EvalSheet!$F$96*12,-C380),5),0)</f>
        <v>0</v>
      </c>
      <c r="E380" s="6">
        <f t="shared" si="134"/>
        <v>0</v>
      </c>
      <c r="F380" s="2">
        <f t="shared" si="120"/>
        <v>0</v>
      </c>
      <c r="G380" s="80">
        <f t="shared" si="121"/>
        <v>0</v>
      </c>
      <c r="H380" s="79">
        <f t="shared" si="122"/>
        <v>0</v>
      </c>
      <c r="I380" s="80">
        <f t="shared" si="123"/>
        <v>0</v>
      </c>
      <c r="J380" s="80">
        <f t="shared" si="124"/>
        <v>0</v>
      </c>
      <c r="K380" s="6">
        <f t="shared" si="135"/>
        <v>0</v>
      </c>
      <c r="L380" s="7">
        <v>0</v>
      </c>
      <c r="M380" s="7">
        <f t="shared" si="136"/>
        <v>0</v>
      </c>
      <c r="N380" s="7">
        <f t="shared" si="137"/>
        <v>0</v>
      </c>
      <c r="O380" s="7">
        <f t="shared" si="138"/>
        <v>0</v>
      </c>
      <c r="P380" s="7">
        <f t="shared" si="139"/>
        <v>0</v>
      </c>
      <c r="Q380" s="6">
        <f t="shared" si="140"/>
        <v>0</v>
      </c>
      <c r="R380" s="7">
        <f t="shared" si="141"/>
        <v>0</v>
      </c>
      <c r="S380" s="2">
        <f t="shared" si="125"/>
        <v>0</v>
      </c>
      <c r="T380" s="80">
        <f t="shared" si="126"/>
        <v>0</v>
      </c>
      <c r="U380" s="79">
        <f t="shared" si="127"/>
        <v>0</v>
      </c>
      <c r="V380" s="80">
        <f t="shared" si="128"/>
        <v>0</v>
      </c>
      <c r="W380" s="80">
        <f t="shared" si="129"/>
        <v>0</v>
      </c>
      <c r="X380">
        <f t="shared" si="142"/>
        <v>0</v>
      </c>
      <c r="Y380" s="35">
        <f t="shared" si="130"/>
        <v>0</v>
      </c>
      <c r="Z380" s="35">
        <f t="shared" si="131"/>
        <v>0</v>
      </c>
      <c r="AA380" s="42">
        <f t="shared" si="143"/>
        <v>0</v>
      </c>
      <c r="AB380" s="42">
        <f t="shared" si="132"/>
        <v>0</v>
      </c>
    </row>
    <row r="381" spans="2:28" x14ac:dyDescent="0.25">
      <c r="B381">
        <v>379</v>
      </c>
      <c r="C381" s="35">
        <f t="shared" si="133"/>
        <v>0</v>
      </c>
      <c r="D381" s="46">
        <f>IF(AB380&gt;0,ROUND(PMT(EvalSheet!$F$92/12,EvalSheet!$F$96*12,-C381),5),0)</f>
        <v>0</v>
      </c>
      <c r="E381" s="6">
        <f t="shared" si="134"/>
        <v>0</v>
      </c>
      <c r="F381" s="2">
        <f t="shared" si="120"/>
        <v>0</v>
      </c>
      <c r="G381" s="80">
        <f t="shared" si="121"/>
        <v>0</v>
      </c>
      <c r="H381" s="79">
        <f t="shared" si="122"/>
        <v>0</v>
      </c>
      <c r="I381" s="80">
        <f t="shared" si="123"/>
        <v>0</v>
      </c>
      <c r="J381" s="80">
        <f t="shared" si="124"/>
        <v>0</v>
      </c>
      <c r="K381" s="6">
        <f t="shared" si="135"/>
        <v>0</v>
      </c>
      <c r="L381" s="7">
        <v>0</v>
      </c>
      <c r="M381" s="7">
        <f t="shared" si="136"/>
        <v>0</v>
      </c>
      <c r="N381" s="7">
        <f t="shared" si="137"/>
        <v>0</v>
      </c>
      <c r="O381" s="7">
        <f t="shared" si="138"/>
        <v>0</v>
      </c>
      <c r="P381" s="7">
        <f t="shared" si="139"/>
        <v>0</v>
      </c>
      <c r="Q381" s="6">
        <f t="shared" si="140"/>
        <v>0</v>
      </c>
      <c r="R381" s="7">
        <f t="shared" si="141"/>
        <v>0</v>
      </c>
      <c r="S381" s="2">
        <f t="shared" si="125"/>
        <v>0</v>
      </c>
      <c r="T381" s="80">
        <f t="shared" si="126"/>
        <v>0</v>
      </c>
      <c r="U381" s="79">
        <f t="shared" si="127"/>
        <v>0</v>
      </c>
      <c r="V381" s="80">
        <f t="shared" si="128"/>
        <v>0</v>
      </c>
      <c r="W381" s="80">
        <f t="shared" si="129"/>
        <v>0</v>
      </c>
      <c r="X381">
        <f t="shared" si="142"/>
        <v>0</v>
      </c>
      <c r="Y381" s="35">
        <f t="shared" si="130"/>
        <v>0</v>
      </c>
      <c r="Z381" s="35">
        <f t="shared" si="131"/>
        <v>0</v>
      </c>
      <c r="AA381" s="42">
        <f t="shared" si="143"/>
        <v>0</v>
      </c>
      <c r="AB381" s="42">
        <f t="shared" si="132"/>
        <v>0</v>
      </c>
    </row>
    <row r="382" spans="2:28" x14ac:dyDescent="0.25">
      <c r="B382">
        <v>380</v>
      </c>
      <c r="C382" s="35">
        <f t="shared" si="133"/>
        <v>0</v>
      </c>
      <c r="D382" s="46">
        <f>IF(AB381&gt;0,ROUND(PMT(EvalSheet!$F$92/12,EvalSheet!$F$96*12,-C382),5),0)</f>
        <v>0</v>
      </c>
      <c r="E382" s="6">
        <f t="shared" si="134"/>
        <v>0</v>
      </c>
      <c r="F382" s="2">
        <f t="shared" si="120"/>
        <v>0</v>
      </c>
      <c r="G382" s="80">
        <f t="shared" si="121"/>
        <v>0</v>
      </c>
      <c r="H382" s="79">
        <f t="shared" si="122"/>
        <v>0</v>
      </c>
      <c r="I382" s="80">
        <f t="shared" si="123"/>
        <v>0</v>
      </c>
      <c r="J382" s="80">
        <f t="shared" si="124"/>
        <v>0</v>
      </c>
      <c r="K382" s="6">
        <f t="shared" si="135"/>
        <v>0</v>
      </c>
      <c r="L382" s="7">
        <v>0</v>
      </c>
      <c r="M382" s="7">
        <f t="shared" si="136"/>
        <v>0</v>
      </c>
      <c r="N382" s="7">
        <f t="shared" si="137"/>
        <v>0</v>
      </c>
      <c r="O382" s="7">
        <f t="shared" si="138"/>
        <v>0</v>
      </c>
      <c r="P382" s="7">
        <f t="shared" si="139"/>
        <v>0</v>
      </c>
      <c r="Q382" s="6">
        <f t="shared" si="140"/>
        <v>0</v>
      </c>
      <c r="R382" s="7">
        <f t="shared" si="141"/>
        <v>0</v>
      </c>
      <c r="S382" s="2">
        <f t="shared" si="125"/>
        <v>0</v>
      </c>
      <c r="T382" s="80">
        <f t="shared" si="126"/>
        <v>0</v>
      </c>
      <c r="U382" s="79">
        <f t="shared" si="127"/>
        <v>0</v>
      </c>
      <c r="V382" s="80">
        <f t="shared" si="128"/>
        <v>0</v>
      </c>
      <c r="W382" s="80">
        <f t="shared" si="129"/>
        <v>0</v>
      </c>
      <c r="X382">
        <f t="shared" si="142"/>
        <v>0</v>
      </c>
      <c r="Y382" s="35">
        <f t="shared" si="130"/>
        <v>0</v>
      </c>
      <c r="Z382" s="35">
        <f t="shared" si="131"/>
        <v>0</v>
      </c>
      <c r="AA382" s="42">
        <f t="shared" si="143"/>
        <v>0</v>
      </c>
      <c r="AB382" s="42">
        <f t="shared" si="132"/>
        <v>0</v>
      </c>
    </row>
    <row r="383" spans="2:28" x14ac:dyDescent="0.25">
      <c r="B383">
        <v>381</v>
      </c>
      <c r="C383" s="35">
        <f t="shared" si="133"/>
        <v>0</v>
      </c>
      <c r="D383" s="46">
        <f>IF(AB382&gt;0,ROUND(PMT(EvalSheet!$F$92/12,EvalSheet!$F$96*12,-C383),5),0)</f>
        <v>0</v>
      </c>
      <c r="E383" s="6">
        <f t="shared" si="134"/>
        <v>0</v>
      </c>
      <c r="F383" s="2">
        <f t="shared" si="120"/>
        <v>0</v>
      </c>
      <c r="G383" s="80">
        <f t="shared" si="121"/>
        <v>0</v>
      </c>
      <c r="H383" s="79">
        <f t="shared" si="122"/>
        <v>0</v>
      </c>
      <c r="I383" s="80">
        <f t="shared" si="123"/>
        <v>0</v>
      </c>
      <c r="J383" s="80">
        <f t="shared" si="124"/>
        <v>0</v>
      </c>
      <c r="K383" s="6">
        <f t="shared" si="135"/>
        <v>0</v>
      </c>
      <c r="L383" s="7">
        <v>0</v>
      </c>
      <c r="M383" s="7">
        <f t="shared" si="136"/>
        <v>0</v>
      </c>
      <c r="N383" s="7">
        <f t="shared" si="137"/>
        <v>0</v>
      </c>
      <c r="O383" s="7">
        <f t="shared" si="138"/>
        <v>0</v>
      </c>
      <c r="P383" s="7">
        <f t="shared" si="139"/>
        <v>0</v>
      </c>
      <c r="Q383" s="6">
        <f t="shared" si="140"/>
        <v>0</v>
      </c>
      <c r="R383" s="7">
        <f t="shared" si="141"/>
        <v>0</v>
      </c>
      <c r="S383" s="2">
        <f t="shared" si="125"/>
        <v>0</v>
      </c>
      <c r="T383" s="80">
        <f t="shared" si="126"/>
        <v>0</v>
      </c>
      <c r="U383" s="79">
        <f t="shared" si="127"/>
        <v>0</v>
      </c>
      <c r="V383" s="80">
        <f t="shared" si="128"/>
        <v>0</v>
      </c>
      <c r="W383" s="80">
        <f t="shared" si="129"/>
        <v>0</v>
      </c>
      <c r="X383">
        <f t="shared" si="142"/>
        <v>0</v>
      </c>
      <c r="Y383" s="35">
        <f t="shared" si="130"/>
        <v>0</v>
      </c>
      <c r="Z383" s="35">
        <f t="shared" si="131"/>
        <v>0</v>
      </c>
      <c r="AA383" s="42">
        <f t="shared" si="143"/>
        <v>0</v>
      </c>
      <c r="AB383" s="42">
        <f t="shared" si="132"/>
        <v>0</v>
      </c>
    </row>
    <row r="384" spans="2:28" x14ac:dyDescent="0.25">
      <c r="B384">
        <v>382</v>
      </c>
      <c r="C384" s="35">
        <f t="shared" si="133"/>
        <v>0</v>
      </c>
      <c r="D384" s="46">
        <f>IF(AB383&gt;0,ROUND(PMT(EvalSheet!$F$92/12,EvalSheet!$F$96*12,-C384),5),0)</f>
        <v>0</v>
      </c>
      <c r="E384" s="6">
        <f t="shared" si="134"/>
        <v>0</v>
      </c>
      <c r="F384" s="2">
        <f t="shared" si="120"/>
        <v>0</v>
      </c>
      <c r="G384" s="80">
        <f t="shared" si="121"/>
        <v>0</v>
      </c>
      <c r="H384" s="79">
        <f t="shared" si="122"/>
        <v>0</v>
      </c>
      <c r="I384" s="80">
        <f t="shared" si="123"/>
        <v>0</v>
      </c>
      <c r="J384" s="80">
        <f t="shared" si="124"/>
        <v>0</v>
      </c>
      <c r="K384" s="6">
        <f t="shared" si="135"/>
        <v>0</v>
      </c>
      <c r="L384" s="7">
        <v>0</v>
      </c>
      <c r="M384" s="7">
        <f t="shared" si="136"/>
        <v>0</v>
      </c>
      <c r="N384" s="7">
        <f t="shared" si="137"/>
        <v>0</v>
      </c>
      <c r="O384" s="7">
        <f t="shared" si="138"/>
        <v>0</v>
      </c>
      <c r="P384" s="7">
        <f t="shared" si="139"/>
        <v>0</v>
      </c>
      <c r="Q384" s="6">
        <f t="shared" si="140"/>
        <v>0</v>
      </c>
      <c r="R384" s="7">
        <f t="shared" si="141"/>
        <v>0</v>
      </c>
      <c r="S384" s="2">
        <f t="shared" si="125"/>
        <v>0</v>
      </c>
      <c r="T384" s="80">
        <f t="shared" si="126"/>
        <v>0</v>
      </c>
      <c r="U384" s="79">
        <f t="shared" si="127"/>
        <v>0</v>
      </c>
      <c r="V384" s="80">
        <f t="shared" si="128"/>
        <v>0</v>
      </c>
      <c r="W384" s="80">
        <f t="shared" si="129"/>
        <v>0</v>
      </c>
      <c r="X384">
        <f t="shared" si="142"/>
        <v>0</v>
      </c>
      <c r="Y384" s="35">
        <f t="shared" si="130"/>
        <v>0</v>
      </c>
      <c r="Z384" s="35">
        <f t="shared" si="131"/>
        <v>0</v>
      </c>
      <c r="AA384" s="42">
        <f t="shared" si="143"/>
        <v>0</v>
      </c>
      <c r="AB384" s="42">
        <f t="shared" si="132"/>
        <v>0</v>
      </c>
    </row>
    <row r="385" spans="2:28" x14ac:dyDescent="0.25">
      <c r="B385">
        <v>383</v>
      </c>
      <c r="C385" s="35">
        <f t="shared" si="133"/>
        <v>0</v>
      </c>
      <c r="D385" s="46">
        <f>IF(AB384&gt;0,ROUND(PMT(EvalSheet!$F$92/12,EvalSheet!$F$96*12,-C385),5),0)</f>
        <v>0</v>
      </c>
      <c r="E385" s="6">
        <f t="shared" si="134"/>
        <v>0</v>
      </c>
      <c r="F385" s="2">
        <f t="shared" si="120"/>
        <v>0</v>
      </c>
      <c r="G385" s="80">
        <f t="shared" si="121"/>
        <v>0</v>
      </c>
      <c r="H385" s="79">
        <f t="shared" si="122"/>
        <v>0</v>
      </c>
      <c r="I385" s="80">
        <f t="shared" si="123"/>
        <v>0</v>
      </c>
      <c r="J385" s="80">
        <f t="shared" si="124"/>
        <v>0</v>
      </c>
      <c r="K385" s="6">
        <f t="shared" si="135"/>
        <v>0</v>
      </c>
      <c r="L385" s="7">
        <v>0</v>
      </c>
      <c r="M385" s="7">
        <f t="shared" si="136"/>
        <v>0</v>
      </c>
      <c r="N385" s="7">
        <f t="shared" si="137"/>
        <v>0</v>
      </c>
      <c r="O385" s="7">
        <f t="shared" si="138"/>
        <v>0</v>
      </c>
      <c r="P385" s="7">
        <f t="shared" si="139"/>
        <v>0</v>
      </c>
      <c r="Q385" s="6">
        <f t="shared" si="140"/>
        <v>0</v>
      </c>
      <c r="R385" s="7">
        <f t="shared" si="141"/>
        <v>0</v>
      </c>
      <c r="S385" s="2">
        <f t="shared" si="125"/>
        <v>0</v>
      </c>
      <c r="T385" s="80">
        <f t="shared" si="126"/>
        <v>0</v>
      </c>
      <c r="U385" s="79">
        <f t="shared" si="127"/>
        <v>0</v>
      </c>
      <c r="V385" s="80">
        <f t="shared" si="128"/>
        <v>0</v>
      </c>
      <c r="W385" s="80">
        <f t="shared" si="129"/>
        <v>0</v>
      </c>
      <c r="X385">
        <f t="shared" si="142"/>
        <v>0</v>
      </c>
      <c r="Y385" s="35">
        <f t="shared" si="130"/>
        <v>0</v>
      </c>
      <c r="Z385" s="35">
        <f t="shared" si="131"/>
        <v>0</v>
      </c>
      <c r="AA385" s="42">
        <f t="shared" si="143"/>
        <v>0</v>
      </c>
      <c r="AB385" s="42">
        <f t="shared" si="132"/>
        <v>0</v>
      </c>
    </row>
    <row r="386" spans="2:28" x14ac:dyDescent="0.25">
      <c r="B386">
        <v>384</v>
      </c>
      <c r="C386" s="35">
        <f t="shared" si="133"/>
        <v>0</v>
      </c>
      <c r="D386" s="46">
        <f>IF(AB385&gt;0,ROUND(PMT(EvalSheet!$F$92/12,EvalSheet!$F$96*12,-C386),5),0)</f>
        <v>0</v>
      </c>
      <c r="E386" s="6">
        <f t="shared" si="134"/>
        <v>0</v>
      </c>
      <c r="F386" s="2">
        <f t="shared" si="120"/>
        <v>0</v>
      </c>
      <c r="G386" s="80">
        <f t="shared" si="121"/>
        <v>0</v>
      </c>
      <c r="H386" s="79">
        <f t="shared" si="122"/>
        <v>0</v>
      </c>
      <c r="I386" s="80">
        <f t="shared" si="123"/>
        <v>0</v>
      </c>
      <c r="J386" s="80">
        <f t="shared" si="124"/>
        <v>0</v>
      </c>
      <c r="K386" s="6">
        <f t="shared" si="135"/>
        <v>0</v>
      </c>
      <c r="L386" s="7">
        <v>0</v>
      </c>
      <c r="M386" s="7">
        <f t="shared" si="136"/>
        <v>0</v>
      </c>
      <c r="N386" s="7">
        <f t="shared" si="137"/>
        <v>0</v>
      </c>
      <c r="O386" s="7">
        <f t="shared" si="138"/>
        <v>0</v>
      </c>
      <c r="P386" s="7">
        <f t="shared" si="139"/>
        <v>0</v>
      </c>
      <c r="Q386" s="6">
        <f t="shared" si="140"/>
        <v>0</v>
      </c>
      <c r="R386" s="7">
        <f t="shared" si="141"/>
        <v>0</v>
      </c>
      <c r="S386" s="2">
        <f t="shared" si="125"/>
        <v>0</v>
      </c>
      <c r="T386" s="80">
        <f t="shared" si="126"/>
        <v>0</v>
      </c>
      <c r="U386" s="79">
        <f t="shared" si="127"/>
        <v>0</v>
      </c>
      <c r="V386" s="80">
        <f t="shared" si="128"/>
        <v>0</v>
      </c>
      <c r="W386" s="80">
        <f t="shared" si="129"/>
        <v>0</v>
      </c>
      <c r="X386">
        <f t="shared" si="142"/>
        <v>0</v>
      </c>
      <c r="Y386" s="35">
        <f t="shared" si="130"/>
        <v>0</v>
      </c>
      <c r="Z386" s="35">
        <f t="shared" si="131"/>
        <v>0</v>
      </c>
      <c r="AA386" s="42">
        <f t="shared" si="143"/>
        <v>0</v>
      </c>
      <c r="AB386" s="42">
        <f t="shared" si="132"/>
        <v>0</v>
      </c>
    </row>
    <row r="387" spans="2:28" x14ac:dyDescent="0.25">
      <c r="B387">
        <v>385</v>
      </c>
      <c r="C387" s="35">
        <f t="shared" si="133"/>
        <v>0</v>
      </c>
      <c r="D387" s="46">
        <f>IF(AB386&gt;0,ROUND(PMT(EvalSheet!$F$92/12,EvalSheet!$F$96*12,-C387),5),0)</f>
        <v>0</v>
      </c>
      <c r="E387" s="6">
        <f t="shared" si="134"/>
        <v>0</v>
      </c>
      <c r="F387" s="2">
        <f t="shared" ref="F387:F450" si="144">INT(E387)</f>
        <v>0</v>
      </c>
      <c r="G387" s="80">
        <f t="shared" ref="G387:G450" si="145">INT((E387-F387)*10)/10</f>
        <v>0</v>
      </c>
      <c r="H387" s="79">
        <f t="shared" ref="H387:H450" si="146">E387-F387-G387</f>
        <v>0</v>
      </c>
      <c r="I387" s="80">
        <f t="shared" ref="I387:I450" si="147">IF(OR(H387=0.05,H387=0),H387,IF(AND(H387&gt;0.051,H387&lt;0.1),0.1,IF(AND(H387&gt;0.001,H387&lt;0.05),0.05,H387)))</f>
        <v>0</v>
      </c>
      <c r="J387" s="80">
        <f t="shared" ref="J387:J450" si="148">F387+G387+I387</f>
        <v>0</v>
      </c>
      <c r="K387" s="6">
        <f t="shared" si="135"/>
        <v>0</v>
      </c>
      <c r="L387" s="7">
        <v>0</v>
      </c>
      <c r="M387" s="7">
        <f t="shared" si="136"/>
        <v>0</v>
      </c>
      <c r="N387" s="7">
        <f t="shared" si="137"/>
        <v>0</v>
      </c>
      <c r="O387" s="7">
        <f t="shared" si="138"/>
        <v>0</v>
      </c>
      <c r="P387" s="7">
        <f t="shared" si="139"/>
        <v>0</v>
      </c>
      <c r="Q387" s="6">
        <f t="shared" si="140"/>
        <v>0</v>
      </c>
      <c r="R387" s="7">
        <f t="shared" si="141"/>
        <v>0</v>
      </c>
      <c r="S387" s="2">
        <f t="shared" ref="S387:S450" si="149">INT(R387)</f>
        <v>0</v>
      </c>
      <c r="T387" s="80">
        <f t="shared" ref="T387:T450" si="150">INT((R387-S387)*10)/10</f>
        <v>0</v>
      </c>
      <c r="U387" s="79">
        <f t="shared" ref="U387:U450" si="151">R387-S387-T387</f>
        <v>0</v>
      </c>
      <c r="V387" s="80">
        <f t="shared" ref="V387:V450" si="152">IF(OR(U387=0.05,U387=0),U387,IF(AND(U387&gt;0.051,U387&lt;0.1),0.1,IF(AND(U387&gt;0.001,U387&lt;0.05),0.05,U387)))</f>
        <v>0</v>
      </c>
      <c r="W387" s="80">
        <f t="shared" ref="W387:W450" si="153">S387+T387+V387</f>
        <v>0</v>
      </c>
      <c r="X387">
        <f t="shared" si="142"/>
        <v>0</v>
      </c>
      <c r="Y387" s="35">
        <f t="shared" si="130"/>
        <v>0</v>
      </c>
      <c r="Z387" s="35">
        <f t="shared" si="131"/>
        <v>0</v>
      </c>
      <c r="AA387" s="42">
        <f t="shared" si="143"/>
        <v>0</v>
      </c>
      <c r="AB387" s="42">
        <f t="shared" si="132"/>
        <v>0</v>
      </c>
    </row>
    <row r="388" spans="2:28" x14ac:dyDescent="0.25">
      <c r="B388">
        <v>386</v>
      </c>
      <c r="C388" s="35">
        <f t="shared" si="133"/>
        <v>0</v>
      </c>
      <c r="D388" s="46">
        <f>IF(AB387&gt;0,ROUND(PMT(EvalSheet!$F$92/12,EvalSheet!$F$96*12,-C388),5),0)</f>
        <v>0</v>
      </c>
      <c r="E388" s="6">
        <f t="shared" si="134"/>
        <v>0</v>
      </c>
      <c r="F388" s="2">
        <f t="shared" si="144"/>
        <v>0</v>
      </c>
      <c r="G388" s="80">
        <f t="shared" si="145"/>
        <v>0</v>
      </c>
      <c r="H388" s="79">
        <f t="shared" si="146"/>
        <v>0</v>
      </c>
      <c r="I388" s="80">
        <f t="shared" si="147"/>
        <v>0</v>
      </c>
      <c r="J388" s="80">
        <f t="shared" si="148"/>
        <v>0</v>
      </c>
      <c r="K388" s="6">
        <f t="shared" si="135"/>
        <v>0</v>
      </c>
      <c r="L388" s="7">
        <v>0</v>
      </c>
      <c r="M388" s="7">
        <f t="shared" si="136"/>
        <v>0</v>
      </c>
      <c r="N388" s="7">
        <f t="shared" si="137"/>
        <v>0</v>
      </c>
      <c r="O388" s="7">
        <f t="shared" si="138"/>
        <v>0</v>
      </c>
      <c r="P388" s="7">
        <f t="shared" si="139"/>
        <v>0</v>
      </c>
      <c r="Q388" s="6">
        <f t="shared" si="140"/>
        <v>0</v>
      </c>
      <c r="R388" s="7">
        <f t="shared" si="141"/>
        <v>0</v>
      </c>
      <c r="S388" s="2">
        <f t="shared" si="149"/>
        <v>0</v>
      </c>
      <c r="T388" s="80">
        <f t="shared" si="150"/>
        <v>0</v>
      </c>
      <c r="U388" s="79">
        <f t="shared" si="151"/>
        <v>0</v>
      </c>
      <c r="V388" s="80">
        <f t="shared" si="152"/>
        <v>0</v>
      </c>
      <c r="W388" s="80">
        <f t="shared" si="153"/>
        <v>0</v>
      </c>
      <c r="X388">
        <f t="shared" si="142"/>
        <v>0</v>
      </c>
      <c r="Y388" s="35">
        <f t="shared" ref="Y388:Y451" si="154">ROUND(D388+J388+W388+X388,2)</f>
        <v>0</v>
      </c>
      <c r="Z388" s="35">
        <f>IF(AND(Y388&gt;0,Y389=0),Y388,0)</f>
        <v>0</v>
      </c>
      <c r="AA388" s="42">
        <f t="shared" si="143"/>
        <v>0</v>
      </c>
      <c r="AB388" s="42">
        <f>IF(ROUND(Y388-AA388,2)&gt;0,ROUND(Y388-AA388,2),0)</f>
        <v>0</v>
      </c>
    </row>
    <row r="389" spans="2:28" x14ac:dyDescent="0.25">
      <c r="B389">
        <v>387</v>
      </c>
      <c r="C389" s="35">
        <f>IF(AB388&gt;0,C388-1000,C388)</f>
        <v>0</v>
      </c>
      <c r="D389" s="46">
        <f>IF(AB388&gt;0,ROUND(PMT(EvalSheet!$F$92/12,EvalSheet!$F$96*12,-C389),5),0)</f>
        <v>0</v>
      </c>
      <c r="E389" s="6">
        <f t="shared" ref="E389:E452" si="155">IF(AB388&gt;0,ROUND(C389*$E$1/1000,2),0)</f>
        <v>0</v>
      </c>
      <c r="F389" s="2">
        <f t="shared" si="144"/>
        <v>0</v>
      </c>
      <c r="G389" s="80">
        <f t="shared" si="145"/>
        <v>0</v>
      </c>
      <c r="H389" s="79">
        <f t="shared" si="146"/>
        <v>0</v>
      </c>
      <c r="I389" s="80">
        <f t="shared" si="147"/>
        <v>0</v>
      </c>
      <c r="J389" s="80">
        <f t="shared" si="148"/>
        <v>0</v>
      </c>
      <c r="K389" s="6">
        <f t="shared" ref="K389:K452" si="156">IF(AB388&gt;0,ROUND($D$1*$K$1,2),0)</f>
        <v>0</v>
      </c>
      <c r="L389" s="7">
        <v>0</v>
      </c>
      <c r="M389" s="7">
        <f t="shared" ref="M389:M452" si="157">IF(AB388&gt;0,ROUND($D$1*$M$1,0),0)</f>
        <v>0</v>
      </c>
      <c r="N389" s="7">
        <f t="shared" ref="N389:N452" si="158">IF(AB388&gt;0,ROUND($D$1*$N$1,2),0)</f>
        <v>0</v>
      </c>
      <c r="O389" s="7">
        <f t="shared" ref="O389:O452" si="159">IF(AB388&gt;0,ROUND($D$1*$O$1,2),0)</f>
        <v>0</v>
      </c>
      <c r="P389" s="7">
        <f t="shared" ref="P389:P452" si="160">IF(AB388&gt;0,ROUND($D$1*$P$1,2),0)</f>
        <v>0</v>
      </c>
      <c r="Q389" s="6">
        <f>IF(AB388&gt;0,K389+SUM(M389:P389),0)</f>
        <v>0</v>
      </c>
      <c r="R389" s="7">
        <f>IF(AB388&gt;0,ROUND(Q389/12,2),0)</f>
        <v>0</v>
      </c>
      <c r="S389" s="2">
        <f t="shared" si="149"/>
        <v>0</v>
      </c>
      <c r="T389" s="80">
        <f t="shared" si="150"/>
        <v>0</v>
      </c>
      <c r="U389" s="79">
        <f t="shared" si="151"/>
        <v>0</v>
      </c>
      <c r="V389" s="80">
        <f t="shared" si="152"/>
        <v>0</v>
      </c>
      <c r="W389" s="80">
        <f t="shared" si="153"/>
        <v>0</v>
      </c>
      <c r="X389">
        <f>IF(AB388&gt;0,X388,0)</f>
        <v>0</v>
      </c>
      <c r="Y389" s="35">
        <f t="shared" si="154"/>
        <v>0</v>
      </c>
      <c r="Z389" s="35">
        <f>IF(AND(Y389&gt;0,Y390=0),Y389,0)</f>
        <v>0</v>
      </c>
      <c r="AA389" s="42">
        <f>IF(AB388&gt;0,AA388,0)</f>
        <v>0</v>
      </c>
      <c r="AB389" s="42">
        <f>IF(ROUND(Y389-AA389,2)&gt;0,ROUND(Y389-AA389,2),0)</f>
        <v>0</v>
      </c>
    </row>
    <row r="390" spans="2:28" x14ac:dyDescent="0.25">
      <c r="B390">
        <v>388</v>
      </c>
      <c r="C390" s="35">
        <f>IF(AB389&gt;0,C389-1000,C389)</f>
        <v>0</v>
      </c>
      <c r="D390" s="46">
        <f>IF(AB389&gt;0,ROUND(PMT(EvalSheet!$F$92/12,EvalSheet!$F$96*12,-C390),5),0)</f>
        <v>0</v>
      </c>
      <c r="E390" s="6">
        <f t="shared" si="155"/>
        <v>0</v>
      </c>
      <c r="F390" s="2">
        <f t="shared" si="144"/>
        <v>0</v>
      </c>
      <c r="G390" s="80">
        <f t="shared" si="145"/>
        <v>0</v>
      </c>
      <c r="H390" s="79">
        <f t="shared" si="146"/>
        <v>0</v>
      </c>
      <c r="I390" s="80">
        <f t="shared" si="147"/>
        <v>0</v>
      </c>
      <c r="J390" s="80">
        <f t="shared" si="148"/>
        <v>0</v>
      </c>
      <c r="K390" s="6">
        <f t="shared" si="156"/>
        <v>0</v>
      </c>
      <c r="L390" s="7">
        <v>0</v>
      </c>
      <c r="M390" s="7">
        <f t="shared" si="157"/>
        <v>0</v>
      </c>
      <c r="N390" s="7">
        <f t="shared" si="158"/>
        <v>0</v>
      </c>
      <c r="O390" s="7">
        <f t="shared" si="159"/>
        <v>0</v>
      </c>
      <c r="P390" s="7">
        <f t="shared" si="160"/>
        <v>0</v>
      </c>
      <c r="Q390" s="6">
        <f>IF(AB389&gt;0,K390+SUM(M390:P390),0)</f>
        <v>0</v>
      </c>
      <c r="R390" s="7">
        <f>IF(AB389&gt;0,ROUND(Q390/12,2),0)</f>
        <v>0</v>
      </c>
      <c r="S390" s="2">
        <f t="shared" si="149"/>
        <v>0</v>
      </c>
      <c r="T390" s="80">
        <f t="shared" si="150"/>
        <v>0</v>
      </c>
      <c r="U390" s="79">
        <f t="shared" si="151"/>
        <v>0</v>
      </c>
      <c r="V390" s="80">
        <f t="shared" si="152"/>
        <v>0</v>
      </c>
      <c r="W390" s="80">
        <f t="shared" si="153"/>
        <v>0</v>
      </c>
      <c r="X390">
        <f>IF(AB389&gt;0,X389,0)</f>
        <v>0</v>
      </c>
      <c r="Y390" s="35">
        <f t="shared" si="154"/>
        <v>0</v>
      </c>
      <c r="Z390" s="35">
        <f>IF(AND(Y390&gt;0,Y391=0),Y390,0)</f>
        <v>0</v>
      </c>
      <c r="AA390" s="42">
        <f>IF(AB389&gt;0,AA389,0)</f>
        <v>0</v>
      </c>
      <c r="AB390" s="42">
        <f>IF(ROUND(Y390-AA390,2)&gt;0,ROUND(Y390-AA390,2),0)</f>
        <v>0</v>
      </c>
    </row>
    <row r="391" spans="2:28" x14ac:dyDescent="0.25">
      <c r="B391">
        <v>389</v>
      </c>
      <c r="C391" s="35">
        <f t="shared" ref="C391:C454" si="161">IF(AB390&gt;0,C390-1000,C390)</f>
        <v>0</v>
      </c>
      <c r="D391" s="46">
        <f>IF(AB390&gt;0,ROUND(PMT(EvalSheet!$F$92/12,EvalSheet!$F$96*12,-C391),5),0)</f>
        <v>0</v>
      </c>
      <c r="E391" s="6">
        <f t="shared" si="155"/>
        <v>0</v>
      </c>
      <c r="F391" s="2">
        <f t="shared" si="144"/>
        <v>0</v>
      </c>
      <c r="G391" s="80">
        <f t="shared" si="145"/>
        <v>0</v>
      </c>
      <c r="H391" s="79">
        <f t="shared" si="146"/>
        <v>0</v>
      </c>
      <c r="I391" s="80">
        <f t="shared" si="147"/>
        <v>0</v>
      </c>
      <c r="J391" s="80">
        <f t="shared" si="148"/>
        <v>0</v>
      </c>
      <c r="K391" s="6">
        <f t="shared" si="156"/>
        <v>0</v>
      </c>
      <c r="L391" s="7">
        <v>0</v>
      </c>
      <c r="M391" s="7">
        <f t="shared" si="157"/>
        <v>0</v>
      </c>
      <c r="N391" s="7">
        <f t="shared" si="158"/>
        <v>0</v>
      </c>
      <c r="O391" s="7">
        <f t="shared" si="159"/>
        <v>0</v>
      </c>
      <c r="P391" s="7">
        <f t="shared" si="160"/>
        <v>0</v>
      </c>
      <c r="Q391" s="6">
        <f t="shared" ref="Q391:Q454" si="162">IF(AB390&gt;0,K391+SUM(M391:P391),0)</f>
        <v>0</v>
      </c>
      <c r="R391" s="7">
        <f t="shared" ref="R391:R454" si="163">IF(AB390&gt;0,ROUND(Q391/12,2),0)</f>
        <v>0</v>
      </c>
      <c r="S391" s="2">
        <f t="shared" si="149"/>
        <v>0</v>
      </c>
      <c r="T391" s="80">
        <f t="shared" si="150"/>
        <v>0</v>
      </c>
      <c r="U391" s="79">
        <f t="shared" si="151"/>
        <v>0</v>
      </c>
      <c r="V391" s="80">
        <f t="shared" si="152"/>
        <v>0</v>
      </c>
      <c r="W391" s="80">
        <f t="shared" si="153"/>
        <v>0</v>
      </c>
      <c r="X391">
        <f t="shared" ref="X391:X454" si="164">IF(AB390&gt;0,X390,0)</f>
        <v>0</v>
      </c>
      <c r="Y391" s="35">
        <f t="shared" si="154"/>
        <v>0</v>
      </c>
      <c r="Z391" s="35">
        <f t="shared" ref="Z391:Z454" si="165">IF(AND(Y391&gt;0,Y392=0),Y391,0)</f>
        <v>0</v>
      </c>
      <c r="AA391" s="42">
        <f t="shared" ref="AA391:AA454" si="166">IF(AB390&gt;0,AA390,0)</f>
        <v>0</v>
      </c>
      <c r="AB391" s="42">
        <f t="shared" ref="AB391:AB454" si="167">IF(ROUND(Y391-AA391,2)&gt;0,ROUND(Y391-AA391,2),0)</f>
        <v>0</v>
      </c>
    </row>
    <row r="392" spans="2:28" x14ac:dyDescent="0.25">
      <c r="B392">
        <v>390</v>
      </c>
      <c r="C392" s="35">
        <f t="shared" si="161"/>
        <v>0</v>
      </c>
      <c r="D392" s="46">
        <f>IF(AB391&gt;0,ROUND(PMT(EvalSheet!$F$92/12,EvalSheet!$F$96*12,-C392),5),0)</f>
        <v>0</v>
      </c>
      <c r="E392" s="6">
        <f t="shared" si="155"/>
        <v>0</v>
      </c>
      <c r="F392" s="2">
        <f t="shared" si="144"/>
        <v>0</v>
      </c>
      <c r="G392" s="80">
        <f t="shared" si="145"/>
        <v>0</v>
      </c>
      <c r="H392" s="79">
        <f t="shared" si="146"/>
        <v>0</v>
      </c>
      <c r="I392" s="80">
        <f t="shared" si="147"/>
        <v>0</v>
      </c>
      <c r="J392" s="80">
        <f t="shared" si="148"/>
        <v>0</v>
      </c>
      <c r="K392" s="6">
        <f t="shared" si="156"/>
        <v>0</v>
      </c>
      <c r="L392" s="7">
        <v>0</v>
      </c>
      <c r="M392" s="7">
        <f t="shared" si="157"/>
        <v>0</v>
      </c>
      <c r="N392" s="7">
        <f t="shared" si="158"/>
        <v>0</v>
      </c>
      <c r="O392" s="7">
        <f t="shared" si="159"/>
        <v>0</v>
      </c>
      <c r="P392" s="7">
        <f t="shared" si="160"/>
        <v>0</v>
      </c>
      <c r="Q392" s="6">
        <f t="shared" si="162"/>
        <v>0</v>
      </c>
      <c r="R392" s="7">
        <f t="shared" si="163"/>
        <v>0</v>
      </c>
      <c r="S392" s="2">
        <f t="shared" si="149"/>
        <v>0</v>
      </c>
      <c r="T392" s="80">
        <f t="shared" si="150"/>
        <v>0</v>
      </c>
      <c r="U392" s="79">
        <f t="shared" si="151"/>
        <v>0</v>
      </c>
      <c r="V392" s="80">
        <f t="shared" si="152"/>
        <v>0</v>
      </c>
      <c r="W392" s="80">
        <f t="shared" si="153"/>
        <v>0</v>
      </c>
      <c r="X392">
        <f t="shared" si="164"/>
        <v>0</v>
      </c>
      <c r="Y392" s="35">
        <f t="shared" si="154"/>
        <v>0</v>
      </c>
      <c r="Z392" s="35">
        <f t="shared" si="165"/>
        <v>0</v>
      </c>
      <c r="AA392" s="42">
        <f t="shared" si="166"/>
        <v>0</v>
      </c>
      <c r="AB392" s="42">
        <f t="shared" si="167"/>
        <v>0</v>
      </c>
    </row>
    <row r="393" spans="2:28" x14ac:dyDescent="0.25">
      <c r="B393">
        <v>391</v>
      </c>
      <c r="C393" s="35">
        <f t="shared" si="161"/>
        <v>0</v>
      </c>
      <c r="D393" s="46">
        <f>IF(AB392&gt;0,ROUND(PMT(EvalSheet!$F$92/12,EvalSheet!$F$96*12,-C393),5),0)</f>
        <v>0</v>
      </c>
      <c r="E393" s="6">
        <f t="shared" si="155"/>
        <v>0</v>
      </c>
      <c r="F393" s="2">
        <f t="shared" si="144"/>
        <v>0</v>
      </c>
      <c r="G393" s="80">
        <f t="shared" si="145"/>
        <v>0</v>
      </c>
      <c r="H393" s="79">
        <f t="shared" si="146"/>
        <v>0</v>
      </c>
      <c r="I393" s="80">
        <f t="shared" si="147"/>
        <v>0</v>
      </c>
      <c r="J393" s="80">
        <f t="shared" si="148"/>
        <v>0</v>
      </c>
      <c r="K393" s="6">
        <f t="shared" si="156"/>
        <v>0</v>
      </c>
      <c r="L393" s="7">
        <v>0</v>
      </c>
      <c r="M393" s="7">
        <f t="shared" si="157"/>
        <v>0</v>
      </c>
      <c r="N393" s="7">
        <f t="shared" si="158"/>
        <v>0</v>
      </c>
      <c r="O393" s="7">
        <f t="shared" si="159"/>
        <v>0</v>
      </c>
      <c r="P393" s="7">
        <f t="shared" si="160"/>
        <v>0</v>
      </c>
      <c r="Q393" s="6">
        <f t="shared" si="162"/>
        <v>0</v>
      </c>
      <c r="R393" s="7">
        <f t="shared" si="163"/>
        <v>0</v>
      </c>
      <c r="S393" s="2">
        <f t="shared" si="149"/>
        <v>0</v>
      </c>
      <c r="T393" s="80">
        <f t="shared" si="150"/>
        <v>0</v>
      </c>
      <c r="U393" s="79">
        <f t="shared" si="151"/>
        <v>0</v>
      </c>
      <c r="V393" s="80">
        <f t="shared" si="152"/>
        <v>0</v>
      </c>
      <c r="W393" s="80">
        <f t="shared" si="153"/>
        <v>0</v>
      </c>
      <c r="X393">
        <f t="shared" si="164"/>
        <v>0</v>
      </c>
      <c r="Y393" s="35">
        <f t="shared" si="154"/>
        <v>0</v>
      </c>
      <c r="Z393" s="35">
        <f t="shared" si="165"/>
        <v>0</v>
      </c>
      <c r="AA393" s="42">
        <f t="shared" si="166"/>
        <v>0</v>
      </c>
      <c r="AB393" s="42">
        <f t="shared" si="167"/>
        <v>0</v>
      </c>
    </row>
    <row r="394" spans="2:28" x14ac:dyDescent="0.25">
      <c r="B394">
        <v>392</v>
      </c>
      <c r="C394" s="35">
        <f t="shared" si="161"/>
        <v>0</v>
      </c>
      <c r="D394" s="46">
        <f>IF(AB393&gt;0,ROUND(PMT(EvalSheet!$F$92/12,EvalSheet!$F$96*12,-C394),5),0)</f>
        <v>0</v>
      </c>
      <c r="E394" s="6">
        <f t="shared" si="155"/>
        <v>0</v>
      </c>
      <c r="F394" s="2">
        <f t="shared" si="144"/>
        <v>0</v>
      </c>
      <c r="G394" s="80">
        <f t="shared" si="145"/>
        <v>0</v>
      </c>
      <c r="H394" s="79">
        <f t="shared" si="146"/>
        <v>0</v>
      </c>
      <c r="I394" s="80">
        <f t="shared" si="147"/>
        <v>0</v>
      </c>
      <c r="J394" s="80">
        <f t="shared" si="148"/>
        <v>0</v>
      </c>
      <c r="K394" s="6">
        <f t="shared" si="156"/>
        <v>0</v>
      </c>
      <c r="L394" s="7">
        <v>0</v>
      </c>
      <c r="M394" s="7">
        <f t="shared" si="157"/>
        <v>0</v>
      </c>
      <c r="N394" s="7">
        <f t="shared" si="158"/>
        <v>0</v>
      </c>
      <c r="O394" s="7">
        <f t="shared" si="159"/>
        <v>0</v>
      </c>
      <c r="P394" s="7">
        <f t="shared" si="160"/>
        <v>0</v>
      </c>
      <c r="Q394" s="6">
        <f t="shared" si="162"/>
        <v>0</v>
      </c>
      <c r="R394" s="7">
        <f t="shared" si="163"/>
        <v>0</v>
      </c>
      <c r="S394" s="2">
        <f t="shared" si="149"/>
        <v>0</v>
      </c>
      <c r="T394" s="80">
        <f t="shared" si="150"/>
        <v>0</v>
      </c>
      <c r="U394" s="79">
        <f t="shared" si="151"/>
        <v>0</v>
      </c>
      <c r="V394" s="80">
        <f t="shared" si="152"/>
        <v>0</v>
      </c>
      <c r="W394" s="80">
        <f t="shared" si="153"/>
        <v>0</v>
      </c>
      <c r="X394">
        <f t="shared" si="164"/>
        <v>0</v>
      </c>
      <c r="Y394" s="35">
        <f t="shared" si="154"/>
        <v>0</v>
      </c>
      <c r="Z394" s="35">
        <f t="shared" si="165"/>
        <v>0</v>
      </c>
      <c r="AA394" s="42">
        <f t="shared" si="166"/>
        <v>0</v>
      </c>
      <c r="AB394" s="42">
        <f t="shared" si="167"/>
        <v>0</v>
      </c>
    </row>
    <row r="395" spans="2:28" x14ac:dyDescent="0.25">
      <c r="B395">
        <v>393</v>
      </c>
      <c r="C395" s="35">
        <f t="shared" si="161"/>
        <v>0</v>
      </c>
      <c r="D395" s="46">
        <f>IF(AB394&gt;0,ROUND(PMT(EvalSheet!$F$92/12,EvalSheet!$F$96*12,-C395),5),0)</f>
        <v>0</v>
      </c>
      <c r="E395" s="6">
        <f t="shared" si="155"/>
        <v>0</v>
      </c>
      <c r="F395" s="2">
        <f t="shared" si="144"/>
        <v>0</v>
      </c>
      <c r="G395" s="80">
        <f t="shared" si="145"/>
        <v>0</v>
      </c>
      <c r="H395" s="79">
        <f t="shared" si="146"/>
        <v>0</v>
      </c>
      <c r="I395" s="80">
        <f t="shared" si="147"/>
        <v>0</v>
      </c>
      <c r="J395" s="80">
        <f t="shared" si="148"/>
        <v>0</v>
      </c>
      <c r="K395" s="6">
        <f t="shared" si="156"/>
        <v>0</v>
      </c>
      <c r="L395" s="7">
        <v>0</v>
      </c>
      <c r="M395" s="7">
        <f t="shared" si="157"/>
        <v>0</v>
      </c>
      <c r="N395" s="7">
        <f t="shared" si="158"/>
        <v>0</v>
      </c>
      <c r="O395" s="7">
        <f t="shared" si="159"/>
        <v>0</v>
      </c>
      <c r="P395" s="7">
        <f t="shared" si="160"/>
        <v>0</v>
      </c>
      <c r="Q395" s="6">
        <f t="shared" si="162"/>
        <v>0</v>
      </c>
      <c r="R395" s="7">
        <f t="shared" si="163"/>
        <v>0</v>
      </c>
      <c r="S395" s="2">
        <f t="shared" si="149"/>
        <v>0</v>
      </c>
      <c r="T395" s="80">
        <f t="shared" si="150"/>
        <v>0</v>
      </c>
      <c r="U395" s="79">
        <f t="shared" si="151"/>
        <v>0</v>
      </c>
      <c r="V395" s="80">
        <f t="shared" si="152"/>
        <v>0</v>
      </c>
      <c r="W395" s="80">
        <f t="shared" si="153"/>
        <v>0</v>
      </c>
      <c r="X395">
        <f t="shared" si="164"/>
        <v>0</v>
      </c>
      <c r="Y395" s="35">
        <f t="shared" si="154"/>
        <v>0</v>
      </c>
      <c r="Z395" s="35">
        <f t="shared" si="165"/>
        <v>0</v>
      </c>
      <c r="AA395" s="42">
        <f t="shared" si="166"/>
        <v>0</v>
      </c>
      <c r="AB395" s="42">
        <f t="shared" si="167"/>
        <v>0</v>
      </c>
    </row>
    <row r="396" spans="2:28" x14ac:dyDescent="0.25">
      <c r="B396">
        <v>394</v>
      </c>
      <c r="C396" s="35">
        <f t="shared" si="161"/>
        <v>0</v>
      </c>
      <c r="D396" s="46">
        <f>IF(AB395&gt;0,ROUND(PMT(EvalSheet!$F$92/12,EvalSheet!$F$96*12,-C396),5),0)</f>
        <v>0</v>
      </c>
      <c r="E396" s="6">
        <f t="shared" si="155"/>
        <v>0</v>
      </c>
      <c r="F396" s="2">
        <f t="shared" si="144"/>
        <v>0</v>
      </c>
      <c r="G396" s="80">
        <f t="shared" si="145"/>
        <v>0</v>
      </c>
      <c r="H396" s="79">
        <f t="shared" si="146"/>
        <v>0</v>
      </c>
      <c r="I396" s="80">
        <f t="shared" si="147"/>
        <v>0</v>
      </c>
      <c r="J396" s="80">
        <f t="shared" si="148"/>
        <v>0</v>
      </c>
      <c r="K396" s="6">
        <f t="shared" si="156"/>
        <v>0</v>
      </c>
      <c r="L396" s="7">
        <v>0</v>
      </c>
      <c r="M396" s="7">
        <f t="shared" si="157"/>
        <v>0</v>
      </c>
      <c r="N396" s="7">
        <f t="shared" si="158"/>
        <v>0</v>
      </c>
      <c r="O396" s="7">
        <f t="shared" si="159"/>
        <v>0</v>
      </c>
      <c r="P396" s="7">
        <f t="shared" si="160"/>
        <v>0</v>
      </c>
      <c r="Q396" s="6">
        <f t="shared" si="162"/>
        <v>0</v>
      </c>
      <c r="R396" s="7">
        <f t="shared" si="163"/>
        <v>0</v>
      </c>
      <c r="S396" s="2">
        <f t="shared" si="149"/>
        <v>0</v>
      </c>
      <c r="T396" s="80">
        <f t="shared" si="150"/>
        <v>0</v>
      </c>
      <c r="U396" s="79">
        <f t="shared" si="151"/>
        <v>0</v>
      </c>
      <c r="V396" s="80">
        <f t="shared" si="152"/>
        <v>0</v>
      </c>
      <c r="W396" s="80">
        <f t="shared" si="153"/>
        <v>0</v>
      </c>
      <c r="X396">
        <f t="shared" si="164"/>
        <v>0</v>
      </c>
      <c r="Y396" s="35">
        <f t="shared" si="154"/>
        <v>0</v>
      </c>
      <c r="Z396" s="35">
        <f t="shared" si="165"/>
        <v>0</v>
      </c>
      <c r="AA396" s="42">
        <f t="shared" si="166"/>
        <v>0</v>
      </c>
      <c r="AB396" s="42">
        <f t="shared" si="167"/>
        <v>0</v>
      </c>
    </row>
    <row r="397" spans="2:28" x14ac:dyDescent="0.25">
      <c r="B397">
        <v>395</v>
      </c>
      <c r="C397" s="35">
        <f t="shared" si="161"/>
        <v>0</v>
      </c>
      <c r="D397" s="46">
        <f>IF(AB396&gt;0,ROUND(PMT(EvalSheet!$F$92/12,EvalSheet!$F$96*12,-C397),5),0)</f>
        <v>0</v>
      </c>
      <c r="E397" s="6">
        <f t="shared" si="155"/>
        <v>0</v>
      </c>
      <c r="F397" s="2">
        <f t="shared" si="144"/>
        <v>0</v>
      </c>
      <c r="G397" s="80">
        <f t="shared" si="145"/>
        <v>0</v>
      </c>
      <c r="H397" s="79">
        <f t="shared" si="146"/>
        <v>0</v>
      </c>
      <c r="I397" s="80">
        <f t="shared" si="147"/>
        <v>0</v>
      </c>
      <c r="J397" s="80">
        <f t="shared" si="148"/>
        <v>0</v>
      </c>
      <c r="K397" s="6">
        <f t="shared" si="156"/>
        <v>0</v>
      </c>
      <c r="L397" s="7">
        <v>0</v>
      </c>
      <c r="M397" s="7">
        <f t="shared" si="157"/>
        <v>0</v>
      </c>
      <c r="N397" s="7">
        <f t="shared" si="158"/>
        <v>0</v>
      </c>
      <c r="O397" s="7">
        <f t="shared" si="159"/>
        <v>0</v>
      </c>
      <c r="P397" s="7">
        <f t="shared" si="160"/>
        <v>0</v>
      </c>
      <c r="Q397" s="6">
        <f t="shared" si="162"/>
        <v>0</v>
      </c>
      <c r="R397" s="7">
        <f t="shared" si="163"/>
        <v>0</v>
      </c>
      <c r="S397" s="2">
        <f t="shared" si="149"/>
        <v>0</v>
      </c>
      <c r="T397" s="80">
        <f t="shared" si="150"/>
        <v>0</v>
      </c>
      <c r="U397" s="79">
        <f t="shared" si="151"/>
        <v>0</v>
      </c>
      <c r="V397" s="80">
        <f t="shared" si="152"/>
        <v>0</v>
      </c>
      <c r="W397" s="80">
        <f t="shared" si="153"/>
        <v>0</v>
      </c>
      <c r="X397">
        <f t="shared" si="164"/>
        <v>0</v>
      </c>
      <c r="Y397" s="35">
        <f t="shared" si="154"/>
        <v>0</v>
      </c>
      <c r="Z397" s="35">
        <f t="shared" si="165"/>
        <v>0</v>
      </c>
      <c r="AA397" s="42">
        <f t="shared" si="166"/>
        <v>0</v>
      </c>
      <c r="AB397" s="42">
        <f t="shared" si="167"/>
        <v>0</v>
      </c>
    </row>
    <row r="398" spans="2:28" x14ac:dyDescent="0.25">
      <c r="B398">
        <v>396</v>
      </c>
      <c r="C398" s="35">
        <f t="shared" si="161"/>
        <v>0</v>
      </c>
      <c r="D398" s="46">
        <f>IF(AB397&gt;0,ROUND(PMT(EvalSheet!$F$92/12,EvalSheet!$F$96*12,-C398),5),0)</f>
        <v>0</v>
      </c>
      <c r="E398" s="6">
        <f t="shared" si="155"/>
        <v>0</v>
      </c>
      <c r="F398" s="2">
        <f t="shared" si="144"/>
        <v>0</v>
      </c>
      <c r="G398" s="80">
        <f t="shared" si="145"/>
        <v>0</v>
      </c>
      <c r="H398" s="79">
        <f t="shared" si="146"/>
        <v>0</v>
      </c>
      <c r="I398" s="80">
        <f t="shared" si="147"/>
        <v>0</v>
      </c>
      <c r="J398" s="80">
        <f t="shared" si="148"/>
        <v>0</v>
      </c>
      <c r="K398" s="6">
        <f t="shared" si="156"/>
        <v>0</v>
      </c>
      <c r="L398" s="7">
        <v>0</v>
      </c>
      <c r="M398" s="7">
        <f t="shared" si="157"/>
        <v>0</v>
      </c>
      <c r="N398" s="7">
        <f t="shared" si="158"/>
        <v>0</v>
      </c>
      <c r="O398" s="7">
        <f t="shared" si="159"/>
        <v>0</v>
      </c>
      <c r="P398" s="7">
        <f t="shared" si="160"/>
        <v>0</v>
      </c>
      <c r="Q398" s="6">
        <f t="shared" si="162"/>
        <v>0</v>
      </c>
      <c r="R398" s="7">
        <f t="shared" si="163"/>
        <v>0</v>
      </c>
      <c r="S398" s="2">
        <f t="shared" si="149"/>
        <v>0</v>
      </c>
      <c r="T398" s="80">
        <f t="shared" si="150"/>
        <v>0</v>
      </c>
      <c r="U398" s="79">
        <f t="shared" si="151"/>
        <v>0</v>
      </c>
      <c r="V398" s="80">
        <f t="shared" si="152"/>
        <v>0</v>
      </c>
      <c r="W398" s="80">
        <f t="shared" si="153"/>
        <v>0</v>
      </c>
      <c r="X398">
        <f t="shared" si="164"/>
        <v>0</v>
      </c>
      <c r="Y398" s="35">
        <f t="shared" si="154"/>
        <v>0</v>
      </c>
      <c r="Z398" s="35">
        <f t="shared" si="165"/>
        <v>0</v>
      </c>
      <c r="AA398" s="42">
        <f t="shared" si="166"/>
        <v>0</v>
      </c>
      <c r="AB398" s="42">
        <f t="shared" si="167"/>
        <v>0</v>
      </c>
    </row>
    <row r="399" spans="2:28" x14ac:dyDescent="0.25">
      <c r="B399">
        <v>397</v>
      </c>
      <c r="C399" s="35">
        <f t="shared" si="161"/>
        <v>0</v>
      </c>
      <c r="D399" s="46">
        <f>IF(AB398&gt;0,ROUND(PMT(EvalSheet!$F$92/12,EvalSheet!$F$96*12,-C399),5),0)</f>
        <v>0</v>
      </c>
      <c r="E399" s="6">
        <f t="shared" si="155"/>
        <v>0</v>
      </c>
      <c r="F399" s="2">
        <f t="shared" si="144"/>
        <v>0</v>
      </c>
      <c r="G399" s="80">
        <f t="shared" si="145"/>
        <v>0</v>
      </c>
      <c r="H399" s="79">
        <f t="shared" si="146"/>
        <v>0</v>
      </c>
      <c r="I399" s="80">
        <f t="shared" si="147"/>
        <v>0</v>
      </c>
      <c r="J399" s="80">
        <f t="shared" si="148"/>
        <v>0</v>
      </c>
      <c r="K399" s="6">
        <f t="shared" si="156"/>
        <v>0</v>
      </c>
      <c r="L399" s="7">
        <v>0</v>
      </c>
      <c r="M399" s="7">
        <f t="shared" si="157"/>
        <v>0</v>
      </c>
      <c r="N399" s="7">
        <f t="shared" si="158"/>
        <v>0</v>
      </c>
      <c r="O399" s="7">
        <f t="shared" si="159"/>
        <v>0</v>
      </c>
      <c r="P399" s="7">
        <f t="shared" si="160"/>
        <v>0</v>
      </c>
      <c r="Q399" s="6">
        <f t="shared" si="162"/>
        <v>0</v>
      </c>
      <c r="R399" s="7">
        <f t="shared" si="163"/>
        <v>0</v>
      </c>
      <c r="S399" s="2">
        <f t="shared" si="149"/>
        <v>0</v>
      </c>
      <c r="T399" s="80">
        <f t="shared" si="150"/>
        <v>0</v>
      </c>
      <c r="U399" s="79">
        <f t="shared" si="151"/>
        <v>0</v>
      </c>
      <c r="V399" s="80">
        <f t="shared" si="152"/>
        <v>0</v>
      </c>
      <c r="W399" s="80">
        <f t="shared" si="153"/>
        <v>0</v>
      </c>
      <c r="X399">
        <f t="shared" si="164"/>
        <v>0</v>
      </c>
      <c r="Y399" s="35">
        <f t="shared" si="154"/>
        <v>0</v>
      </c>
      <c r="Z399" s="35">
        <f t="shared" si="165"/>
        <v>0</v>
      </c>
      <c r="AA399" s="42">
        <f t="shared" si="166"/>
        <v>0</v>
      </c>
      <c r="AB399" s="42">
        <f t="shared" si="167"/>
        <v>0</v>
      </c>
    </row>
    <row r="400" spans="2:28" x14ac:dyDescent="0.25">
      <c r="B400">
        <v>398</v>
      </c>
      <c r="C400" s="35">
        <f t="shared" si="161"/>
        <v>0</v>
      </c>
      <c r="D400" s="46">
        <f>IF(AB399&gt;0,ROUND(PMT(EvalSheet!$F$92/12,EvalSheet!$F$96*12,-C400),5),0)</f>
        <v>0</v>
      </c>
      <c r="E400" s="6">
        <f t="shared" si="155"/>
        <v>0</v>
      </c>
      <c r="F400" s="2">
        <f t="shared" si="144"/>
        <v>0</v>
      </c>
      <c r="G400" s="80">
        <f t="shared" si="145"/>
        <v>0</v>
      </c>
      <c r="H400" s="79">
        <f t="shared" si="146"/>
        <v>0</v>
      </c>
      <c r="I400" s="80">
        <f t="shared" si="147"/>
        <v>0</v>
      </c>
      <c r="J400" s="80">
        <f t="shared" si="148"/>
        <v>0</v>
      </c>
      <c r="K400" s="6">
        <f t="shared" si="156"/>
        <v>0</v>
      </c>
      <c r="L400" s="7">
        <v>0</v>
      </c>
      <c r="M400" s="7">
        <f t="shared" si="157"/>
        <v>0</v>
      </c>
      <c r="N400" s="7">
        <f t="shared" si="158"/>
        <v>0</v>
      </c>
      <c r="O400" s="7">
        <f t="shared" si="159"/>
        <v>0</v>
      </c>
      <c r="P400" s="7">
        <f t="shared" si="160"/>
        <v>0</v>
      </c>
      <c r="Q400" s="6">
        <f t="shared" si="162"/>
        <v>0</v>
      </c>
      <c r="R400" s="7">
        <f t="shared" si="163"/>
        <v>0</v>
      </c>
      <c r="S400" s="2">
        <f t="shared" si="149"/>
        <v>0</v>
      </c>
      <c r="T400" s="80">
        <f t="shared" si="150"/>
        <v>0</v>
      </c>
      <c r="U400" s="79">
        <f t="shared" si="151"/>
        <v>0</v>
      </c>
      <c r="V400" s="80">
        <f t="shared" si="152"/>
        <v>0</v>
      </c>
      <c r="W400" s="80">
        <f t="shared" si="153"/>
        <v>0</v>
      </c>
      <c r="X400">
        <f t="shared" si="164"/>
        <v>0</v>
      </c>
      <c r="Y400" s="35">
        <f t="shared" si="154"/>
        <v>0</v>
      </c>
      <c r="Z400" s="35">
        <f t="shared" si="165"/>
        <v>0</v>
      </c>
      <c r="AA400" s="42">
        <f t="shared" si="166"/>
        <v>0</v>
      </c>
      <c r="AB400" s="42">
        <f t="shared" si="167"/>
        <v>0</v>
      </c>
    </row>
    <row r="401" spans="2:28" x14ac:dyDescent="0.25">
      <c r="B401">
        <v>399</v>
      </c>
      <c r="C401" s="35">
        <f t="shared" si="161"/>
        <v>0</v>
      </c>
      <c r="D401" s="46">
        <f>IF(AB400&gt;0,ROUND(PMT(EvalSheet!$F$92/12,EvalSheet!$F$96*12,-C401),5),0)</f>
        <v>0</v>
      </c>
      <c r="E401" s="6">
        <f t="shared" si="155"/>
        <v>0</v>
      </c>
      <c r="F401" s="2">
        <f t="shared" si="144"/>
        <v>0</v>
      </c>
      <c r="G401" s="80">
        <f t="shared" si="145"/>
        <v>0</v>
      </c>
      <c r="H401" s="79">
        <f t="shared" si="146"/>
        <v>0</v>
      </c>
      <c r="I401" s="80">
        <f t="shared" si="147"/>
        <v>0</v>
      </c>
      <c r="J401" s="80">
        <f t="shared" si="148"/>
        <v>0</v>
      </c>
      <c r="K401" s="6">
        <f t="shared" si="156"/>
        <v>0</v>
      </c>
      <c r="L401" s="7">
        <v>0</v>
      </c>
      <c r="M401" s="7">
        <f t="shared" si="157"/>
        <v>0</v>
      </c>
      <c r="N401" s="7">
        <f t="shared" si="158"/>
        <v>0</v>
      </c>
      <c r="O401" s="7">
        <f t="shared" si="159"/>
        <v>0</v>
      </c>
      <c r="P401" s="7">
        <f t="shared" si="160"/>
        <v>0</v>
      </c>
      <c r="Q401" s="6">
        <f t="shared" si="162"/>
        <v>0</v>
      </c>
      <c r="R401" s="7">
        <f t="shared" si="163"/>
        <v>0</v>
      </c>
      <c r="S401" s="2">
        <f t="shared" si="149"/>
        <v>0</v>
      </c>
      <c r="T401" s="80">
        <f t="shared" si="150"/>
        <v>0</v>
      </c>
      <c r="U401" s="79">
        <f t="shared" si="151"/>
        <v>0</v>
      </c>
      <c r="V401" s="80">
        <f t="shared" si="152"/>
        <v>0</v>
      </c>
      <c r="W401" s="80">
        <f t="shared" si="153"/>
        <v>0</v>
      </c>
      <c r="X401">
        <f t="shared" si="164"/>
        <v>0</v>
      </c>
      <c r="Y401" s="35">
        <f t="shared" si="154"/>
        <v>0</v>
      </c>
      <c r="Z401" s="35">
        <f t="shared" si="165"/>
        <v>0</v>
      </c>
      <c r="AA401" s="42">
        <f t="shared" si="166"/>
        <v>0</v>
      </c>
      <c r="AB401" s="42">
        <f t="shared" si="167"/>
        <v>0</v>
      </c>
    </row>
    <row r="402" spans="2:28" x14ac:dyDescent="0.25">
      <c r="B402">
        <v>400</v>
      </c>
      <c r="C402" s="35">
        <f t="shared" si="161"/>
        <v>0</v>
      </c>
      <c r="D402" s="46">
        <f>IF(AB401&gt;0,ROUND(PMT(EvalSheet!$F$92/12,EvalSheet!$F$96*12,-C402),5),0)</f>
        <v>0</v>
      </c>
      <c r="E402" s="6">
        <f t="shared" si="155"/>
        <v>0</v>
      </c>
      <c r="F402" s="2">
        <f t="shared" si="144"/>
        <v>0</v>
      </c>
      <c r="G402" s="80">
        <f t="shared" si="145"/>
        <v>0</v>
      </c>
      <c r="H402" s="79">
        <f t="shared" si="146"/>
        <v>0</v>
      </c>
      <c r="I402" s="80">
        <f t="shared" si="147"/>
        <v>0</v>
      </c>
      <c r="J402" s="80">
        <f t="shared" si="148"/>
        <v>0</v>
      </c>
      <c r="K402" s="6">
        <f t="shared" si="156"/>
        <v>0</v>
      </c>
      <c r="L402" s="7">
        <v>0</v>
      </c>
      <c r="M402" s="7">
        <f t="shared" si="157"/>
        <v>0</v>
      </c>
      <c r="N402" s="7">
        <f t="shared" si="158"/>
        <v>0</v>
      </c>
      <c r="O402" s="7">
        <f t="shared" si="159"/>
        <v>0</v>
      </c>
      <c r="P402" s="7">
        <f t="shared" si="160"/>
        <v>0</v>
      </c>
      <c r="Q402" s="6">
        <f t="shared" si="162"/>
        <v>0</v>
      </c>
      <c r="R402" s="7">
        <f t="shared" si="163"/>
        <v>0</v>
      </c>
      <c r="S402" s="2">
        <f t="shared" si="149"/>
        <v>0</v>
      </c>
      <c r="T402" s="80">
        <f t="shared" si="150"/>
        <v>0</v>
      </c>
      <c r="U402" s="79">
        <f t="shared" si="151"/>
        <v>0</v>
      </c>
      <c r="V402" s="80">
        <f t="shared" si="152"/>
        <v>0</v>
      </c>
      <c r="W402" s="80">
        <f t="shared" si="153"/>
        <v>0</v>
      </c>
      <c r="X402">
        <f t="shared" si="164"/>
        <v>0</v>
      </c>
      <c r="Y402" s="35">
        <f t="shared" si="154"/>
        <v>0</v>
      </c>
      <c r="Z402" s="35">
        <f t="shared" si="165"/>
        <v>0</v>
      </c>
      <c r="AA402" s="42">
        <f t="shared" si="166"/>
        <v>0</v>
      </c>
      <c r="AB402" s="42">
        <f t="shared" si="167"/>
        <v>0</v>
      </c>
    </row>
    <row r="403" spans="2:28" x14ac:dyDescent="0.25">
      <c r="B403">
        <v>401</v>
      </c>
      <c r="C403" s="35">
        <f t="shared" si="161"/>
        <v>0</v>
      </c>
      <c r="D403" s="46">
        <f>IF(AB402&gt;0,ROUND(PMT(EvalSheet!$F$92/12,EvalSheet!$F$96*12,-C403),5),0)</f>
        <v>0</v>
      </c>
      <c r="E403" s="6">
        <f t="shared" si="155"/>
        <v>0</v>
      </c>
      <c r="F403" s="2">
        <f t="shared" si="144"/>
        <v>0</v>
      </c>
      <c r="G403" s="80">
        <f t="shared" si="145"/>
        <v>0</v>
      </c>
      <c r="H403" s="79">
        <f t="shared" si="146"/>
        <v>0</v>
      </c>
      <c r="I403" s="80">
        <f t="shared" si="147"/>
        <v>0</v>
      </c>
      <c r="J403" s="80">
        <f t="shared" si="148"/>
        <v>0</v>
      </c>
      <c r="K403" s="6">
        <f t="shared" si="156"/>
        <v>0</v>
      </c>
      <c r="L403" s="7">
        <v>0</v>
      </c>
      <c r="M403" s="7">
        <f t="shared" si="157"/>
        <v>0</v>
      </c>
      <c r="N403" s="7">
        <f t="shared" si="158"/>
        <v>0</v>
      </c>
      <c r="O403" s="7">
        <f t="shared" si="159"/>
        <v>0</v>
      </c>
      <c r="P403" s="7">
        <f t="shared" si="160"/>
        <v>0</v>
      </c>
      <c r="Q403" s="6">
        <f t="shared" si="162"/>
        <v>0</v>
      </c>
      <c r="R403" s="7">
        <f t="shared" si="163"/>
        <v>0</v>
      </c>
      <c r="S403" s="2">
        <f t="shared" si="149"/>
        <v>0</v>
      </c>
      <c r="T403" s="80">
        <f t="shared" si="150"/>
        <v>0</v>
      </c>
      <c r="U403" s="79">
        <f t="shared" si="151"/>
        <v>0</v>
      </c>
      <c r="V403" s="80">
        <f t="shared" si="152"/>
        <v>0</v>
      </c>
      <c r="W403" s="80">
        <f t="shared" si="153"/>
        <v>0</v>
      </c>
      <c r="X403">
        <f t="shared" si="164"/>
        <v>0</v>
      </c>
      <c r="Y403" s="35">
        <f t="shared" si="154"/>
        <v>0</v>
      </c>
      <c r="Z403" s="35">
        <f t="shared" si="165"/>
        <v>0</v>
      </c>
      <c r="AA403" s="42">
        <f t="shared" si="166"/>
        <v>0</v>
      </c>
      <c r="AB403" s="42">
        <f t="shared" si="167"/>
        <v>0</v>
      </c>
    </row>
    <row r="404" spans="2:28" x14ac:dyDescent="0.25">
      <c r="B404">
        <v>402</v>
      </c>
      <c r="C404" s="35">
        <f t="shared" si="161"/>
        <v>0</v>
      </c>
      <c r="D404" s="46">
        <f>IF(AB403&gt;0,ROUND(PMT(EvalSheet!$F$92/12,EvalSheet!$F$96*12,-C404),5),0)</f>
        <v>0</v>
      </c>
      <c r="E404" s="6">
        <f t="shared" si="155"/>
        <v>0</v>
      </c>
      <c r="F404" s="2">
        <f t="shared" si="144"/>
        <v>0</v>
      </c>
      <c r="G404" s="80">
        <f t="shared" si="145"/>
        <v>0</v>
      </c>
      <c r="H404" s="79">
        <f t="shared" si="146"/>
        <v>0</v>
      </c>
      <c r="I404" s="80">
        <f t="shared" si="147"/>
        <v>0</v>
      </c>
      <c r="J404" s="80">
        <f t="shared" si="148"/>
        <v>0</v>
      </c>
      <c r="K404" s="6">
        <f t="shared" si="156"/>
        <v>0</v>
      </c>
      <c r="L404" s="7">
        <v>0</v>
      </c>
      <c r="M404" s="7">
        <f t="shared" si="157"/>
        <v>0</v>
      </c>
      <c r="N404" s="7">
        <f t="shared" si="158"/>
        <v>0</v>
      </c>
      <c r="O404" s="7">
        <f t="shared" si="159"/>
        <v>0</v>
      </c>
      <c r="P404" s="7">
        <f t="shared" si="160"/>
        <v>0</v>
      </c>
      <c r="Q404" s="6">
        <f t="shared" si="162"/>
        <v>0</v>
      </c>
      <c r="R404" s="7">
        <f t="shared" si="163"/>
        <v>0</v>
      </c>
      <c r="S404" s="2">
        <f t="shared" si="149"/>
        <v>0</v>
      </c>
      <c r="T404" s="80">
        <f t="shared" si="150"/>
        <v>0</v>
      </c>
      <c r="U404" s="79">
        <f t="shared" si="151"/>
        <v>0</v>
      </c>
      <c r="V404" s="80">
        <f t="shared" si="152"/>
        <v>0</v>
      </c>
      <c r="W404" s="80">
        <f t="shared" si="153"/>
        <v>0</v>
      </c>
      <c r="X404">
        <f t="shared" si="164"/>
        <v>0</v>
      </c>
      <c r="Y404" s="35">
        <f t="shared" si="154"/>
        <v>0</v>
      </c>
      <c r="Z404" s="35">
        <f t="shared" si="165"/>
        <v>0</v>
      </c>
      <c r="AA404" s="42">
        <f t="shared" si="166"/>
        <v>0</v>
      </c>
      <c r="AB404" s="42">
        <f t="shared" si="167"/>
        <v>0</v>
      </c>
    </row>
    <row r="405" spans="2:28" x14ac:dyDescent="0.25">
      <c r="B405">
        <v>403</v>
      </c>
      <c r="C405" s="35">
        <f t="shared" si="161"/>
        <v>0</v>
      </c>
      <c r="D405" s="46">
        <f>IF(AB404&gt;0,ROUND(PMT(EvalSheet!$F$92/12,EvalSheet!$F$96*12,-C405),5),0)</f>
        <v>0</v>
      </c>
      <c r="E405" s="6">
        <f t="shared" si="155"/>
        <v>0</v>
      </c>
      <c r="F405" s="2">
        <f t="shared" si="144"/>
        <v>0</v>
      </c>
      <c r="G405" s="80">
        <f t="shared" si="145"/>
        <v>0</v>
      </c>
      <c r="H405" s="79">
        <f t="shared" si="146"/>
        <v>0</v>
      </c>
      <c r="I405" s="80">
        <f t="shared" si="147"/>
        <v>0</v>
      </c>
      <c r="J405" s="80">
        <f t="shared" si="148"/>
        <v>0</v>
      </c>
      <c r="K405" s="6">
        <f t="shared" si="156"/>
        <v>0</v>
      </c>
      <c r="L405" s="7">
        <v>0</v>
      </c>
      <c r="M405" s="7">
        <f t="shared" si="157"/>
        <v>0</v>
      </c>
      <c r="N405" s="7">
        <f t="shared" si="158"/>
        <v>0</v>
      </c>
      <c r="O405" s="7">
        <f t="shared" si="159"/>
        <v>0</v>
      </c>
      <c r="P405" s="7">
        <f t="shared" si="160"/>
        <v>0</v>
      </c>
      <c r="Q405" s="6">
        <f t="shared" si="162"/>
        <v>0</v>
      </c>
      <c r="R405" s="7">
        <f t="shared" si="163"/>
        <v>0</v>
      </c>
      <c r="S405" s="2">
        <f t="shared" si="149"/>
        <v>0</v>
      </c>
      <c r="T405" s="80">
        <f t="shared" si="150"/>
        <v>0</v>
      </c>
      <c r="U405" s="79">
        <f t="shared" si="151"/>
        <v>0</v>
      </c>
      <c r="V405" s="80">
        <f t="shared" si="152"/>
        <v>0</v>
      </c>
      <c r="W405" s="80">
        <f t="shared" si="153"/>
        <v>0</v>
      </c>
      <c r="X405">
        <f t="shared" si="164"/>
        <v>0</v>
      </c>
      <c r="Y405" s="35">
        <f t="shared" si="154"/>
        <v>0</v>
      </c>
      <c r="Z405" s="35">
        <f t="shared" si="165"/>
        <v>0</v>
      </c>
      <c r="AA405" s="42">
        <f t="shared" si="166"/>
        <v>0</v>
      </c>
      <c r="AB405" s="42">
        <f t="shared" si="167"/>
        <v>0</v>
      </c>
    </row>
    <row r="406" spans="2:28" x14ac:dyDescent="0.25">
      <c r="B406">
        <v>404</v>
      </c>
      <c r="C406" s="35">
        <f t="shared" si="161"/>
        <v>0</v>
      </c>
      <c r="D406" s="46">
        <f>IF(AB405&gt;0,ROUND(PMT(EvalSheet!$F$92/12,EvalSheet!$F$96*12,-C406),5),0)</f>
        <v>0</v>
      </c>
      <c r="E406" s="6">
        <f t="shared" si="155"/>
        <v>0</v>
      </c>
      <c r="F406" s="2">
        <f t="shared" si="144"/>
        <v>0</v>
      </c>
      <c r="G406" s="80">
        <f t="shared" si="145"/>
        <v>0</v>
      </c>
      <c r="H406" s="79">
        <f t="shared" si="146"/>
        <v>0</v>
      </c>
      <c r="I406" s="80">
        <f t="shared" si="147"/>
        <v>0</v>
      </c>
      <c r="J406" s="80">
        <f t="shared" si="148"/>
        <v>0</v>
      </c>
      <c r="K406" s="6">
        <f t="shared" si="156"/>
        <v>0</v>
      </c>
      <c r="L406" s="7">
        <v>0</v>
      </c>
      <c r="M406" s="7">
        <f t="shared" si="157"/>
        <v>0</v>
      </c>
      <c r="N406" s="7">
        <f t="shared" si="158"/>
        <v>0</v>
      </c>
      <c r="O406" s="7">
        <f t="shared" si="159"/>
        <v>0</v>
      </c>
      <c r="P406" s="7">
        <f t="shared" si="160"/>
        <v>0</v>
      </c>
      <c r="Q406" s="6">
        <f t="shared" si="162"/>
        <v>0</v>
      </c>
      <c r="R406" s="7">
        <f t="shared" si="163"/>
        <v>0</v>
      </c>
      <c r="S406" s="2">
        <f t="shared" si="149"/>
        <v>0</v>
      </c>
      <c r="T406" s="80">
        <f t="shared" si="150"/>
        <v>0</v>
      </c>
      <c r="U406" s="79">
        <f t="shared" si="151"/>
        <v>0</v>
      </c>
      <c r="V406" s="80">
        <f t="shared" si="152"/>
        <v>0</v>
      </c>
      <c r="W406" s="80">
        <f t="shared" si="153"/>
        <v>0</v>
      </c>
      <c r="X406">
        <f t="shared" si="164"/>
        <v>0</v>
      </c>
      <c r="Y406" s="35">
        <f t="shared" si="154"/>
        <v>0</v>
      </c>
      <c r="Z406" s="35">
        <f t="shared" si="165"/>
        <v>0</v>
      </c>
      <c r="AA406" s="42">
        <f t="shared" si="166"/>
        <v>0</v>
      </c>
      <c r="AB406" s="42">
        <f t="shared" si="167"/>
        <v>0</v>
      </c>
    </row>
    <row r="407" spans="2:28" x14ac:dyDescent="0.25">
      <c r="B407">
        <v>405</v>
      </c>
      <c r="C407" s="35">
        <f t="shared" si="161"/>
        <v>0</v>
      </c>
      <c r="D407" s="46">
        <f>IF(AB406&gt;0,ROUND(PMT(EvalSheet!$F$92/12,EvalSheet!$F$96*12,-C407),5),0)</f>
        <v>0</v>
      </c>
      <c r="E407" s="6">
        <f t="shared" si="155"/>
        <v>0</v>
      </c>
      <c r="F407" s="2">
        <f t="shared" si="144"/>
        <v>0</v>
      </c>
      <c r="G407" s="80">
        <f t="shared" si="145"/>
        <v>0</v>
      </c>
      <c r="H407" s="79">
        <f t="shared" si="146"/>
        <v>0</v>
      </c>
      <c r="I407" s="80">
        <f t="shared" si="147"/>
        <v>0</v>
      </c>
      <c r="J407" s="80">
        <f t="shared" si="148"/>
        <v>0</v>
      </c>
      <c r="K407" s="6">
        <f t="shared" si="156"/>
        <v>0</v>
      </c>
      <c r="L407" s="7">
        <v>0</v>
      </c>
      <c r="M407" s="7">
        <f t="shared" si="157"/>
        <v>0</v>
      </c>
      <c r="N407" s="7">
        <f t="shared" si="158"/>
        <v>0</v>
      </c>
      <c r="O407" s="7">
        <f t="shared" si="159"/>
        <v>0</v>
      </c>
      <c r="P407" s="7">
        <f t="shared" si="160"/>
        <v>0</v>
      </c>
      <c r="Q407" s="6">
        <f t="shared" si="162"/>
        <v>0</v>
      </c>
      <c r="R407" s="7">
        <f t="shared" si="163"/>
        <v>0</v>
      </c>
      <c r="S407" s="2">
        <f t="shared" si="149"/>
        <v>0</v>
      </c>
      <c r="T407" s="80">
        <f t="shared" si="150"/>
        <v>0</v>
      </c>
      <c r="U407" s="79">
        <f t="shared" si="151"/>
        <v>0</v>
      </c>
      <c r="V407" s="80">
        <f t="shared" si="152"/>
        <v>0</v>
      </c>
      <c r="W407" s="80">
        <f t="shared" si="153"/>
        <v>0</v>
      </c>
      <c r="X407">
        <f t="shared" si="164"/>
        <v>0</v>
      </c>
      <c r="Y407" s="35">
        <f t="shared" si="154"/>
        <v>0</v>
      </c>
      <c r="Z407" s="35">
        <f t="shared" si="165"/>
        <v>0</v>
      </c>
      <c r="AA407" s="42">
        <f t="shared" si="166"/>
        <v>0</v>
      </c>
      <c r="AB407" s="42">
        <f t="shared" si="167"/>
        <v>0</v>
      </c>
    </row>
    <row r="408" spans="2:28" x14ac:dyDescent="0.25">
      <c r="B408">
        <v>406</v>
      </c>
      <c r="C408" s="35">
        <f t="shared" si="161"/>
        <v>0</v>
      </c>
      <c r="D408" s="46">
        <f>IF(AB407&gt;0,ROUND(PMT(EvalSheet!$F$92/12,EvalSheet!$F$96*12,-C408),5),0)</f>
        <v>0</v>
      </c>
      <c r="E408" s="6">
        <f t="shared" si="155"/>
        <v>0</v>
      </c>
      <c r="F408" s="2">
        <f t="shared" si="144"/>
        <v>0</v>
      </c>
      <c r="G408" s="80">
        <f t="shared" si="145"/>
        <v>0</v>
      </c>
      <c r="H408" s="79">
        <f t="shared" si="146"/>
        <v>0</v>
      </c>
      <c r="I408" s="80">
        <f t="shared" si="147"/>
        <v>0</v>
      </c>
      <c r="J408" s="80">
        <f t="shared" si="148"/>
        <v>0</v>
      </c>
      <c r="K408" s="6">
        <f t="shared" si="156"/>
        <v>0</v>
      </c>
      <c r="L408" s="7">
        <v>0</v>
      </c>
      <c r="M408" s="7">
        <f t="shared" si="157"/>
        <v>0</v>
      </c>
      <c r="N408" s="7">
        <f t="shared" si="158"/>
        <v>0</v>
      </c>
      <c r="O408" s="7">
        <f t="shared" si="159"/>
        <v>0</v>
      </c>
      <c r="P408" s="7">
        <f t="shared" si="160"/>
        <v>0</v>
      </c>
      <c r="Q408" s="6">
        <f t="shared" si="162"/>
        <v>0</v>
      </c>
      <c r="R408" s="7">
        <f t="shared" si="163"/>
        <v>0</v>
      </c>
      <c r="S408" s="2">
        <f t="shared" si="149"/>
        <v>0</v>
      </c>
      <c r="T408" s="80">
        <f t="shared" si="150"/>
        <v>0</v>
      </c>
      <c r="U408" s="79">
        <f t="shared" si="151"/>
        <v>0</v>
      </c>
      <c r="V408" s="80">
        <f t="shared" si="152"/>
        <v>0</v>
      </c>
      <c r="W408" s="80">
        <f t="shared" si="153"/>
        <v>0</v>
      </c>
      <c r="X408">
        <f t="shared" si="164"/>
        <v>0</v>
      </c>
      <c r="Y408" s="35">
        <f t="shared" si="154"/>
        <v>0</v>
      </c>
      <c r="Z408" s="35">
        <f t="shared" si="165"/>
        <v>0</v>
      </c>
      <c r="AA408" s="42">
        <f t="shared" si="166"/>
        <v>0</v>
      </c>
      <c r="AB408" s="42">
        <f t="shared" si="167"/>
        <v>0</v>
      </c>
    </row>
    <row r="409" spans="2:28" x14ac:dyDescent="0.25">
      <c r="B409">
        <v>407</v>
      </c>
      <c r="C409" s="35">
        <f t="shared" si="161"/>
        <v>0</v>
      </c>
      <c r="D409" s="46">
        <f>IF(AB408&gt;0,ROUND(PMT(EvalSheet!$F$92/12,EvalSheet!$F$96*12,-C409),5),0)</f>
        <v>0</v>
      </c>
      <c r="E409" s="6">
        <f t="shared" si="155"/>
        <v>0</v>
      </c>
      <c r="F409" s="2">
        <f t="shared" si="144"/>
        <v>0</v>
      </c>
      <c r="G409" s="80">
        <f t="shared" si="145"/>
        <v>0</v>
      </c>
      <c r="H409" s="79">
        <f t="shared" si="146"/>
        <v>0</v>
      </c>
      <c r="I409" s="80">
        <f t="shared" si="147"/>
        <v>0</v>
      </c>
      <c r="J409" s="80">
        <f t="shared" si="148"/>
        <v>0</v>
      </c>
      <c r="K409" s="6">
        <f t="shared" si="156"/>
        <v>0</v>
      </c>
      <c r="L409" s="7">
        <v>0</v>
      </c>
      <c r="M409" s="7">
        <f t="shared" si="157"/>
        <v>0</v>
      </c>
      <c r="N409" s="7">
        <f t="shared" si="158"/>
        <v>0</v>
      </c>
      <c r="O409" s="7">
        <f t="shared" si="159"/>
        <v>0</v>
      </c>
      <c r="P409" s="7">
        <f t="shared" si="160"/>
        <v>0</v>
      </c>
      <c r="Q409" s="6">
        <f t="shared" si="162"/>
        <v>0</v>
      </c>
      <c r="R409" s="7">
        <f t="shared" si="163"/>
        <v>0</v>
      </c>
      <c r="S409" s="2">
        <f t="shared" si="149"/>
        <v>0</v>
      </c>
      <c r="T409" s="80">
        <f t="shared" si="150"/>
        <v>0</v>
      </c>
      <c r="U409" s="79">
        <f t="shared" si="151"/>
        <v>0</v>
      </c>
      <c r="V409" s="80">
        <f t="shared" si="152"/>
        <v>0</v>
      </c>
      <c r="W409" s="80">
        <f t="shared" si="153"/>
        <v>0</v>
      </c>
      <c r="X409">
        <f t="shared" si="164"/>
        <v>0</v>
      </c>
      <c r="Y409" s="35">
        <f t="shared" si="154"/>
        <v>0</v>
      </c>
      <c r="Z409" s="35">
        <f t="shared" si="165"/>
        <v>0</v>
      </c>
      <c r="AA409" s="42">
        <f t="shared" si="166"/>
        <v>0</v>
      </c>
      <c r="AB409" s="42">
        <f t="shared" si="167"/>
        <v>0</v>
      </c>
    </row>
    <row r="410" spans="2:28" x14ac:dyDescent="0.25">
      <c r="B410">
        <v>408</v>
      </c>
      <c r="C410" s="35">
        <f t="shared" si="161"/>
        <v>0</v>
      </c>
      <c r="D410" s="46">
        <f>IF(AB409&gt;0,ROUND(PMT(EvalSheet!$F$92/12,EvalSheet!$F$96*12,-C410),5),0)</f>
        <v>0</v>
      </c>
      <c r="E410" s="6">
        <f t="shared" si="155"/>
        <v>0</v>
      </c>
      <c r="F410" s="2">
        <f t="shared" si="144"/>
        <v>0</v>
      </c>
      <c r="G410" s="80">
        <f t="shared" si="145"/>
        <v>0</v>
      </c>
      <c r="H410" s="79">
        <f t="shared" si="146"/>
        <v>0</v>
      </c>
      <c r="I410" s="80">
        <f t="shared" si="147"/>
        <v>0</v>
      </c>
      <c r="J410" s="80">
        <f t="shared" si="148"/>
        <v>0</v>
      </c>
      <c r="K410" s="6">
        <f t="shared" si="156"/>
        <v>0</v>
      </c>
      <c r="L410" s="7">
        <v>0</v>
      </c>
      <c r="M410" s="7">
        <f t="shared" si="157"/>
        <v>0</v>
      </c>
      <c r="N410" s="7">
        <f t="shared" si="158"/>
        <v>0</v>
      </c>
      <c r="O410" s="7">
        <f t="shared" si="159"/>
        <v>0</v>
      </c>
      <c r="P410" s="7">
        <f t="shared" si="160"/>
        <v>0</v>
      </c>
      <c r="Q410" s="6">
        <f t="shared" si="162"/>
        <v>0</v>
      </c>
      <c r="R410" s="7">
        <f t="shared" si="163"/>
        <v>0</v>
      </c>
      <c r="S410" s="2">
        <f t="shared" si="149"/>
        <v>0</v>
      </c>
      <c r="T410" s="80">
        <f t="shared" si="150"/>
        <v>0</v>
      </c>
      <c r="U410" s="79">
        <f t="shared" si="151"/>
        <v>0</v>
      </c>
      <c r="V410" s="80">
        <f t="shared" si="152"/>
        <v>0</v>
      </c>
      <c r="W410" s="80">
        <f t="shared" si="153"/>
        <v>0</v>
      </c>
      <c r="X410">
        <f t="shared" si="164"/>
        <v>0</v>
      </c>
      <c r="Y410" s="35">
        <f t="shared" si="154"/>
        <v>0</v>
      </c>
      <c r="Z410" s="35">
        <f t="shared" si="165"/>
        <v>0</v>
      </c>
      <c r="AA410" s="42">
        <f t="shared" si="166"/>
        <v>0</v>
      </c>
      <c r="AB410" s="42">
        <f t="shared" si="167"/>
        <v>0</v>
      </c>
    </row>
    <row r="411" spans="2:28" x14ac:dyDescent="0.25">
      <c r="B411">
        <v>409</v>
      </c>
      <c r="C411" s="35">
        <f t="shared" si="161"/>
        <v>0</v>
      </c>
      <c r="D411" s="46">
        <f>IF(AB410&gt;0,ROUND(PMT(EvalSheet!$F$92/12,EvalSheet!$F$96*12,-C411),5),0)</f>
        <v>0</v>
      </c>
      <c r="E411" s="6">
        <f t="shared" si="155"/>
        <v>0</v>
      </c>
      <c r="F411" s="2">
        <f t="shared" si="144"/>
        <v>0</v>
      </c>
      <c r="G411" s="80">
        <f t="shared" si="145"/>
        <v>0</v>
      </c>
      <c r="H411" s="79">
        <f t="shared" si="146"/>
        <v>0</v>
      </c>
      <c r="I411" s="80">
        <f t="shared" si="147"/>
        <v>0</v>
      </c>
      <c r="J411" s="80">
        <f t="shared" si="148"/>
        <v>0</v>
      </c>
      <c r="K411" s="6">
        <f t="shared" si="156"/>
        <v>0</v>
      </c>
      <c r="L411" s="7">
        <v>0</v>
      </c>
      <c r="M411" s="7">
        <f t="shared" si="157"/>
        <v>0</v>
      </c>
      <c r="N411" s="7">
        <f t="shared" si="158"/>
        <v>0</v>
      </c>
      <c r="O411" s="7">
        <f t="shared" si="159"/>
        <v>0</v>
      </c>
      <c r="P411" s="7">
        <f t="shared" si="160"/>
        <v>0</v>
      </c>
      <c r="Q411" s="6">
        <f t="shared" si="162"/>
        <v>0</v>
      </c>
      <c r="R411" s="7">
        <f t="shared" si="163"/>
        <v>0</v>
      </c>
      <c r="S411" s="2">
        <f t="shared" si="149"/>
        <v>0</v>
      </c>
      <c r="T411" s="80">
        <f t="shared" si="150"/>
        <v>0</v>
      </c>
      <c r="U411" s="79">
        <f t="shared" si="151"/>
        <v>0</v>
      </c>
      <c r="V411" s="80">
        <f t="shared" si="152"/>
        <v>0</v>
      </c>
      <c r="W411" s="80">
        <f t="shared" si="153"/>
        <v>0</v>
      </c>
      <c r="X411">
        <f t="shared" si="164"/>
        <v>0</v>
      </c>
      <c r="Y411" s="35">
        <f t="shared" si="154"/>
        <v>0</v>
      </c>
      <c r="Z411" s="35">
        <f t="shared" si="165"/>
        <v>0</v>
      </c>
      <c r="AA411" s="42">
        <f t="shared" si="166"/>
        <v>0</v>
      </c>
      <c r="AB411" s="42">
        <f t="shared" si="167"/>
        <v>0</v>
      </c>
    </row>
    <row r="412" spans="2:28" x14ac:dyDescent="0.25">
      <c r="B412">
        <v>410</v>
      </c>
      <c r="C412" s="35">
        <f t="shared" si="161"/>
        <v>0</v>
      </c>
      <c r="D412" s="46">
        <f>IF(AB411&gt;0,ROUND(PMT(EvalSheet!$F$92/12,EvalSheet!$F$96*12,-C412),5),0)</f>
        <v>0</v>
      </c>
      <c r="E412" s="6">
        <f t="shared" si="155"/>
        <v>0</v>
      </c>
      <c r="F412" s="2">
        <f t="shared" si="144"/>
        <v>0</v>
      </c>
      <c r="G412" s="80">
        <f t="shared" si="145"/>
        <v>0</v>
      </c>
      <c r="H412" s="79">
        <f t="shared" si="146"/>
        <v>0</v>
      </c>
      <c r="I412" s="80">
        <f t="shared" si="147"/>
        <v>0</v>
      </c>
      <c r="J412" s="80">
        <f t="shared" si="148"/>
        <v>0</v>
      </c>
      <c r="K412" s="6">
        <f t="shared" si="156"/>
        <v>0</v>
      </c>
      <c r="L412" s="7">
        <v>0</v>
      </c>
      <c r="M412" s="7">
        <f t="shared" si="157"/>
        <v>0</v>
      </c>
      <c r="N412" s="7">
        <f t="shared" si="158"/>
        <v>0</v>
      </c>
      <c r="O412" s="7">
        <f t="shared" si="159"/>
        <v>0</v>
      </c>
      <c r="P412" s="7">
        <f t="shared" si="160"/>
        <v>0</v>
      </c>
      <c r="Q412" s="6">
        <f t="shared" si="162"/>
        <v>0</v>
      </c>
      <c r="R412" s="7">
        <f t="shared" si="163"/>
        <v>0</v>
      </c>
      <c r="S412" s="2">
        <f t="shared" si="149"/>
        <v>0</v>
      </c>
      <c r="T412" s="80">
        <f t="shared" si="150"/>
        <v>0</v>
      </c>
      <c r="U412" s="79">
        <f t="shared" si="151"/>
        <v>0</v>
      </c>
      <c r="V412" s="80">
        <f t="shared" si="152"/>
        <v>0</v>
      </c>
      <c r="W412" s="80">
        <f t="shared" si="153"/>
        <v>0</v>
      </c>
      <c r="X412">
        <f t="shared" si="164"/>
        <v>0</v>
      </c>
      <c r="Y412" s="35">
        <f t="shared" si="154"/>
        <v>0</v>
      </c>
      <c r="Z412" s="35">
        <f t="shared" si="165"/>
        <v>0</v>
      </c>
      <c r="AA412" s="42">
        <f t="shared" si="166"/>
        <v>0</v>
      </c>
      <c r="AB412" s="42">
        <f t="shared" si="167"/>
        <v>0</v>
      </c>
    </row>
    <row r="413" spans="2:28" x14ac:dyDescent="0.25">
      <c r="B413">
        <v>411</v>
      </c>
      <c r="C413" s="35">
        <f t="shared" si="161"/>
        <v>0</v>
      </c>
      <c r="D413" s="46">
        <f>IF(AB412&gt;0,ROUND(PMT(EvalSheet!$F$92/12,EvalSheet!$F$96*12,-C413),5),0)</f>
        <v>0</v>
      </c>
      <c r="E413" s="6">
        <f t="shared" si="155"/>
        <v>0</v>
      </c>
      <c r="F413" s="2">
        <f t="shared" si="144"/>
        <v>0</v>
      </c>
      <c r="G413" s="80">
        <f t="shared" si="145"/>
        <v>0</v>
      </c>
      <c r="H413" s="79">
        <f t="shared" si="146"/>
        <v>0</v>
      </c>
      <c r="I413" s="80">
        <f t="shared" si="147"/>
        <v>0</v>
      </c>
      <c r="J413" s="80">
        <f t="shared" si="148"/>
        <v>0</v>
      </c>
      <c r="K413" s="6">
        <f t="shared" si="156"/>
        <v>0</v>
      </c>
      <c r="L413" s="7">
        <v>0</v>
      </c>
      <c r="M413" s="7">
        <f t="shared" si="157"/>
        <v>0</v>
      </c>
      <c r="N413" s="7">
        <f t="shared" si="158"/>
        <v>0</v>
      </c>
      <c r="O413" s="7">
        <f t="shared" si="159"/>
        <v>0</v>
      </c>
      <c r="P413" s="7">
        <f t="shared" si="160"/>
        <v>0</v>
      </c>
      <c r="Q413" s="6">
        <f t="shared" si="162"/>
        <v>0</v>
      </c>
      <c r="R413" s="7">
        <f t="shared" si="163"/>
        <v>0</v>
      </c>
      <c r="S413" s="2">
        <f t="shared" si="149"/>
        <v>0</v>
      </c>
      <c r="T413" s="80">
        <f t="shared" si="150"/>
        <v>0</v>
      </c>
      <c r="U413" s="79">
        <f t="shared" si="151"/>
        <v>0</v>
      </c>
      <c r="V413" s="80">
        <f t="shared" si="152"/>
        <v>0</v>
      </c>
      <c r="W413" s="80">
        <f t="shared" si="153"/>
        <v>0</v>
      </c>
      <c r="X413">
        <f t="shared" si="164"/>
        <v>0</v>
      </c>
      <c r="Y413" s="35">
        <f t="shared" si="154"/>
        <v>0</v>
      </c>
      <c r="Z413" s="35">
        <f t="shared" si="165"/>
        <v>0</v>
      </c>
      <c r="AA413" s="42">
        <f t="shared" si="166"/>
        <v>0</v>
      </c>
      <c r="AB413" s="42">
        <f t="shared" si="167"/>
        <v>0</v>
      </c>
    </row>
    <row r="414" spans="2:28" x14ac:dyDescent="0.25">
      <c r="B414">
        <v>412</v>
      </c>
      <c r="C414" s="35">
        <f t="shared" si="161"/>
        <v>0</v>
      </c>
      <c r="D414" s="46">
        <f>IF(AB413&gt;0,ROUND(PMT(EvalSheet!$F$92/12,EvalSheet!$F$96*12,-C414),5),0)</f>
        <v>0</v>
      </c>
      <c r="E414" s="6">
        <f t="shared" si="155"/>
        <v>0</v>
      </c>
      <c r="F414" s="2">
        <f t="shared" si="144"/>
        <v>0</v>
      </c>
      <c r="G414" s="80">
        <f t="shared" si="145"/>
        <v>0</v>
      </c>
      <c r="H414" s="79">
        <f t="shared" si="146"/>
        <v>0</v>
      </c>
      <c r="I414" s="80">
        <f t="shared" si="147"/>
        <v>0</v>
      </c>
      <c r="J414" s="80">
        <f t="shared" si="148"/>
        <v>0</v>
      </c>
      <c r="K414" s="6">
        <f t="shared" si="156"/>
        <v>0</v>
      </c>
      <c r="L414" s="7">
        <v>0</v>
      </c>
      <c r="M414" s="7">
        <f t="shared" si="157"/>
        <v>0</v>
      </c>
      <c r="N414" s="7">
        <f t="shared" si="158"/>
        <v>0</v>
      </c>
      <c r="O414" s="7">
        <f t="shared" si="159"/>
        <v>0</v>
      </c>
      <c r="P414" s="7">
        <f t="shared" si="160"/>
        <v>0</v>
      </c>
      <c r="Q414" s="6">
        <f t="shared" si="162"/>
        <v>0</v>
      </c>
      <c r="R414" s="7">
        <f t="shared" si="163"/>
        <v>0</v>
      </c>
      <c r="S414" s="2">
        <f t="shared" si="149"/>
        <v>0</v>
      </c>
      <c r="T414" s="80">
        <f t="shared" si="150"/>
        <v>0</v>
      </c>
      <c r="U414" s="79">
        <f t="shared" si="151"/>
        <v>0</v>
      </c>
      <c r="V414" s="80">
        <f t="shared" si="152"/>
        <v>0</v>
      </c>
      <c r="W414" s="80">
        <f t="shared" si="153"/>
        <v>0</v>
      </c>
      <c r="X414">
        <f t="shared" si="164"/>
        <v>0</v>
      </c>
      <c r="Y414" s="35">
        <f t="shared" si="154"/>
        <v>0</v>
      </c>
      <c r="Z414" s="35">
        <f t="shared" si="165"/>
        <v>0</v>
      </c>
      <c r="AA414" s="42">
        <f t="shared" si="166"/>
        <v>0</v>
      </c>
      <c r="AB414" s="42">
        <f t="shared" si="167"/>
        <v>0</v>
      </c>
    </row>
    <row r="415" spans="2:28" x14ac:dyDescent="0.25">
      <c r="B415">
        <v>413</v>
      </c>
      <c r="C415" s="35">
        <f t="shared" si="161"/>
        <v>0</v>
      </c>
      <c r="D415" s="46">
        <f>IF(AB414&gt;0,ROUND(PMT(EvalSheet!$F$92/12,EvalSheet!$F$96*12,-C415),5),0)</f>
        <v>0</v>
      </c>
      <c r="E415" s="6">
        <f t="shared" si="155"/>
        <v>0</v>
      </c>
      <c r="F415" s="2">
        <f t="shared" si="144"/>
        <v>0</v>
      </c>
      <c r="G415" s="80">
        <f t="shared" si="145"/>
        <v>0</v>
      </c>
      <c r="H415" s="79">
        <f t="shared" si="146"/>
        <v>0</v>
      </c>
      <c r="I415" s="80">
        <f t="shared" si="147"/>
        <v>0</v>
      </c>
      <c r="J415" s="80">
        <f t="shared" si="148"/>
        <v>0</v>
      </c>
      <c r="K415" s="6">
        <f t="shared" si="156"/>
        <v>0</v>
      </c>
      <c r="L415" s="7">
        <v>0</v>
      </c>
      <c r="M415" s="7">
        <f t="shared" si="157"/>
        <v>0</v>
      </c>
      <c r="N415" s="7">
        <f t="shared" si="158"/>
        <v>0</v>
      </c>
      <c r="O415" s="7">
        <f t="shared" si="159"/>
        <v>0</v>
      </c>
      <c r="P415" s="7">
        <f t="shared" si="160"/>
        <v>0</v>
      </c>
      <c r="Q415" s="6">
        <f t="shared" si="162"/>
        <v>0</v>
      </c>
      <c r="R415" s="7">
        <f t="shared" si="163"/>
        <v>0</v>
      </c>
      <c r="S415" s="2">
        <f t="shared" si="149"/>
        <v>0</v>
      </c>
      <c r="T415" s="80">
        <f t="shared" si="150"/>
        <v>0</v>
      </c>
      <c r="U415" s="79">
        <f t="shared" si="151"/>
        <v>0</v>
      </c>
      <c r="V415" s="80">
        <f t="shared" si="152"/>
        <v>0</v>
      </c>
      <c r="W415" s="80">
        <f t="shared" si="153"/>
        <v>0</v>
      </c>
      <c r="X415">
        <f t="shared" si="164"/>
        <v>0</v>
      </c>
      <c r="Y415" s="35">
        <f t="shared" si="154"/>
        <v>0</v>
      </c>
      <c r="Z415" s="35">
        <f t="shared" si="165"/>
        <v>0</v>
      </c>
      <c r="AA415" s="42">
        <f t="shared" si="166"/>
        <v>0</v>
      </c>
      <c r="AB415" s="42">
        <f t="shared" si="167"/>
        <v>0</v>
      </c>
    </row>
    <row r="416" spans="2:28" x14ac:dyDescent="0.25">
      <c r="B416">
        <v>414</v>
      </c>
      <c r="C416" s="35">
        <f t="shared" si="161"/>
        <v>0</v>
      </c>
      <c r="D416" s="46">
        <f>IF(AB415&gt;0,ROUND(PMT(EvalSheet!$F$92/12,EvalSheet!$F$96*12,-C416),5),0)</f>
        <v>0</v>
      </c>
      <c r="E416" s="6">
        <f t="shared" si="155"/>
        <v>0</v>
      </c>
      <c r="F416" s="2">
        <f t="shared" si="144"/>
        <v>0</v>
      </c>
      <c r="G416" s="80">
        <f t="shared" si="145"/>
        <v>0</v>
      </c>
      <c r="H416" s="79">
        <f t="shared" si="146"/>
        <v>0</v>
      </c>
      <c r="I416" s="80">
        <f t="shared" si="147"/>
        <v>0</v>
      </c>
      <c r="J416" s="80">
        <f t="shared" si="148"/>
        <v>0</v>
      </c>
      <c r="K416" s="6">
        <f t="shared" si="156"/>
        <v>0</v>
      </c>
      <c r="L416" s="7">
        <v>0</v>
      </c>
      <c r="M416" s="7">
        <f t="shared" si="157"/>
        <v>0</v>
      </c>
      <c r="N416" s="7">
        <f t="shared" si="158"/>
        <v>0</v>
      </c>
      <c r="O416" s="7">
        <f t="shared" si="159"/>
        <v>0</v>
      </c>
      <c r="P416" s="7">
        <f t="shared" si="160"/>
        <v>0</v>
      </c>
      <c r="Q416" s="6">
        <f t="shared" si="162"/>
        <v>0</v>
      </c>
      <c r="R416" s="7">
        <f t="shared" si="163"/>
        <v>0</v>
      </c>
      <c r="S416" s="2">
        <f t="shared" si="149"/>
        <v>0</v>
      </c>
      <c r="T416" s="80">
        <f t="shared" si="150"/>
        <v>0</v>
      </c>
      <c r="U416" s="79">
        <f t="shared" si="151"/>
        <v>0</v>
      </c>
      <c r="V416" s="80">
        <f t="shared" si="152"/>
        <v>0</v>
      </c>
      <c r="W416" s="80">
        <f t="shared" si="153"/>
        <v>0</v>
      </c>
      <c r="X416">
        <f t="shared" si="164"/>
        <v>0</v>
      </c>
      <c r="Y416" s="35">
        <f t="shared" si="154"/>
        <v>0</v>
      </c>
      <c r="Z416" s="35">
        <f t="shared" si="165"/>
        <v>0</v>
      </c>
      <c r="AA416" s="42">
        <f t="shared" si="166"/>
        <v>0</v>
      </c>
      <c r="AB416" s="42">
        <f t="shared" si="167"/>
        <v>0</v>
      </c>
    </row>
    <row r="417" spans="2:28" x14ac:dyDescent="0.25">
      <c r="B417">
        <v>415</v>
      </c>
      <c r="C417" s="35">
        <f t="shared" si="161"/>
        <v>0</v>
      </c>
      <c r="D417" s="46">
        <f>IF(AB416&gt;0,ROUND(PMT(EvalSheet!$F$92/12,EvalSheet!$F$96*12,-C417),5),0)</f>
        <v>0</v>
      </c>
      <c r="E417" s="6">
        <f t="shared" si="155"/>
        <v>0</v>
      </c>
      <c r="F417" s="2">
        <f t="shared" si="144"/>
        <v>0</v>
      </c>
      <c r="G417" s="80">
        <f t="shared" si="145"/>
        <v>0</v>
      </c>
      <c r="H417" s="79">
        <f t="shared" si="146"/>
        <v>0</v>
      </c>
      <c r="I417" s="80">
        <f t="shared" si="147"/>
        <v>0</v>
      </c>
      <c r="J417" s="80">
        <f t="shared" si="148"/>
        <v>0</v>
      </c>
      <c r="K417" s="6">
        <f t="shared" si="156"/>
        <v>0</v>
      </c>
      <c r="L417" s="7">
        <v>0</v>
      </c>
      <c r="M417" s="7">
        <f t="shared" si="157"/>
        <v>0</v>
      </c>
      <c r="N417" s="7">
        <f t="shared" si="158"/>
        <v>0</v>
      </c>
      <c r="O417" s="7">
        <f t="shared" si="159"/>
        <v>0</v>
      </c>
      <c r="P417" s="7">
        <f t="shared" si="160"/>
        <v>0</v>
      </c>
      <c r="Q417" s="6">
        <f t="shared" si="162"/>
        <v>0</v>
      </c>
      <c r="R417" s="7">
        <f t="shared" si="163"/>
        <v>0</v>
      </c>
      <c r="S417" s="2">
        <f t="shared" si="149"/>
        <v>0</v>
      </c>
      <c r="T417" s="80">
        <f t="shared" si="150"/>
        <v>0</v>
      </c>
      <c r="U417" s="79">
        <f t="shared" si="151"/>
        <v>0</v>
      </c>
      <c r="V417" s="80">
        <f t="shared" si="152"/>
        <v>0</v>
      </c>
      <c r="W417" s="80">
        <f t="shared" si="153"/>
        <v>0</v>
      </c>
      <c r="X417">
        <f t="shared" si="164"/>
        <v>0</v>
      </c>
      <c r="Y417" s="35">
        <f t="shared" si="154"/>
        <v>0</v>
      </c>
      <c r="Z417" s="35">
        <f t="shared" si="165"/>
        <v>0</v>
      </c>
      <c r="AA417" s="42">
        <f t="shared" si="166"/>
        <v>0</v>
      </c>
      <c r="AB417" s="42">
        <f t="shared" si="167"/>
        <v>0</v>
      </c>
    </row>
    <row r="418" spans="2:28" x14ac:dyDescent="0.25">
      <c r="B418">
        <v>416</v>
      </c>
      <c r="C418" s="35">
        <f t="shared" si="161"/>
        <v>0</v>
      </c>
      <c r="D418" s="46">
        <f>IF(AB417&gt;0,ROUND(PMT(EvalSheet!$F$92/12,EvalSheet!$F$96*12,-C418),5),0)</f>
        <v>0</v>
      </c>
      <c r="E418" s="6">
        <f t="shared" si="155"/>
        <v>0</v>
      </c>
      <c r="F418" s="2">
        <f t="shared" si="144"/>
        <v>0</v>
      </c>
      <c r="G418" s="80">
        <f t="shared" si="145"/>
        <v>0</v>
      </c>
      <c r="H418" s="79">
        <f t="shared" si="146"/>
        <v>0</v>
      </c>
      <c r="I418" s="80">
        <f t="shared" si="147"/>
        <v>0</v>
      </c>
      <c r="J418" s="80">
        <f t="shared" si="148"/>
        <v>0</v>
      </c>
      <c r="K418" s="6">
        <f t="shared" si="156"/>
        <v>0</v>
      </c>
      <c r="L418" s="7">
        <v>0</v>
      </c>
      <c r="M418" s="7">
        <f t="shared" si="157"/>
        <v>0</v>
      </c>
      <c r="N418" s="7">
        <f t="shared" si="158"/>
        <v>0</v>
      </c>
      <c r="O418" s="7">
        <f t="shared" si="159"/>
        <v>0</v>
      </c>
      <c r="P418" s="7">
        <f t="shared" si="160"/>
        <v>0</v>
      </c>
      <c r="Q418" s="6">
        <f t="shared" si="162"/>
        <v>0</v>
      </c>
      <c r="R418" s="7">
        <f t="shared" si="163"/>
        <v>0</v>
      </c>
      <c r="S418" s="2">
        <f t="shared" si="149"/>
        <v>0</v>
      </c>
      <c r="T418" s="80">
        <f t="shared" si="150"/>
        <v>0</v>
      </c>
      <c r="U418" s="79">
        <f t="shared" si="151"/>
        <v>0</v>
      </c>
      <c r="V418" s="80">
        <f t="shared" si="152"/>
        <v>0</v>
      </c>
      <c r="W418" s="80">
        <f t="shared" si="153"/>
        <v>0</v>
      </c>
      <c r="X418">
        <f t="shared" si="164"/>
        <v>0</v>
      </c>
      <c r="Y418" s="35">
        <f t="shared" si="154"/>
        <v>0</v>
      </c>
      <c r="Z418" s="35">
        <f t="shared" si="165"/>
        <v>0</v>
      </c>
      <c r="AA418" s="42">
        <f t="shared" si="166"/>
        <v>0</v>
      </c>
      <c r="AB418" s="42">
        <f t="shared" si="167"/>
        <v>0</v>
      </c>
    </row>
    <row r="419" spans="2:28" x14ac:dyDescent="0.25">
      <c r="B419">
        <v>417</v>
      </c>
      <c r="C419" s="35">
        <f t="shared" si="161"/>
        <v>0</v>
      </c>
      <c r="D419" s="46">
        <f>IF(AB418&gt;0,ROUND(PMT(EvalSheet!$F$92/12,EvalSheet!$F$96*12,-C419),5),0)</f>
        <v>0</v>
      </c>
      <c r="E419" s="6">
        <f t="shared" si="155"/>
        <v>0</v>
      </c>
      <c r="F419" s="2">
        <f t="shared" si="144"/>
        <v>0</v>
      </c>
      <c r="G419" s="80">
        <f t="shared" si="145"/>
        <v>0</v>
      </c>
      <c r="H419" s="79">
        <f t="shared" si="146"/>
        <v>0</v>
      </c>
      <c r="I419" s="80">
        <f t="shared" si="147"/>
        <v>0</v>
      </c>
      <c r="J419" s="80">
        <f t="shared" si="148"/>
        <v>0</v>
      </c>
      <c r="K419" s="6">
        <f t="shared" si="156"/>
        <v>0</v>
      </c>
      <c r="L419" s="7">
        <v>0</v>
      </c>
      <c r="M419" s="7">
        <f t="shared" si="157"/>
        <v>0</v>
      </c>
      <c r="N419" s="7">
        <f t="shared" si="158"/>
        <v>0</v>
      </c>
      <c r="O419" s="7">
        <f t="shared" si="159"/>
        <v>0</v>
      </c>
      <c r="P419" s="7">
        <f t="shared" si="160"/>
        <v>0</v>
      </c>
      <c r="Q419" s="6">
        <f t="shared" si="162"/>
        <v>0</v>
      </c>
      <c r="R419" s="7">
        <f t="shared" si="163"/>
        <v>0</v>
      </c>
      <c r="S419" s="2">
        <f t="shared" si="149"/>
        <v>0</v>
      </c>
      <c r="T419" s="80">
        <f t="shared" si="150"/>
        <v>0</v>
      </c>
      <c r="U419" s="79">
        <f t="shared" si="151"/>
        <v>0</v>
      </c>
      <c r="V419" s="80">
        <f t="shared" si="152"/>
        <v>0</v>
      </c>
      <c r="W419" s="80">
        <f t="shared" si="153"/>
        <v>0</v>
      </c>
      <c r="X419">
        <f t="shared" si="164"/>
        <v>0</v>
      </c>
      <c r="Y419" s="35">
        <f t="shared" si="154"/>
        <v>0</v>
      </c>
      <c r="Z419" s="35">
        <f t="shared" si="165"/>
        <v>0</v>
      </c>
      <c r="AA419" s="42">
        <f t="shared" si="166"/>
        <v>0</v>
      </c>
      <c r="AB419" s="42">
        <f t="shared" si="167"/>
        <v>0</v>
      </c>
    </row>
    <row r="420" spans="2:28" x14ac:dyDescent="0.25">
      <c r="B420">
        <v>418</v>
      </c>
      <c r="C420" s="35">
        <f t="shared" si="161"/>
        <v>0</v>
      </c>
      <c r="D420" s="46">
        <f>IF(AB419&gt;0,ROUND(PMT(EvalSheet!$F$92/12,EvalSheet!$F$96*12,-C420),5),0)</f>
        <v>0</v>
      </c>
      <c r="E420" s="6">
        <f t="shared" si="155"/>
        <v>0</v>
      </c>
      <c r="F420" s="2">
        <f t="shared" si="144"/>
        <v>0</v>
      </c>
      <c r="G420" s="80">
        <f t="shared" si="145"/>
        <v>0</v>
      </c>
      <c r="H420" s="79">
        <f t="shared" si="146"/>
        <v>0</v>
      </c>
      <c r="I420" s="80">
        <f t="shared" si="147"/>
        <v>0</v>
      </c>
      <c r="J420" s="80">
        <f t="shared" si="148"/>
        <v>0</v>
      </c>
      <c r="K420" s="6">
        <f t="shared" si="156"/>
        <v>0</v>
      </c>
      <c r="L420" s="7">
        <v>0</v>
      </c>
      <c r="M420" s="7">
        <f t="shared" si="157"/>
        <v>0</v>
      </c>
      <c r="N420" s="7">
        <f t="shared" si="158"/>
        <v>0</v>
      </c>
      <c r="O420" s="7">
        <f t="shared" si="159"/>
        <v>0</v>
      </c>
      <c r="P420" s="7">
        <f t="shared" si="160"/>
        <v>0</v>
      </c>
      <c r="Q420" s="6">
        <f t="shared" si="162"/>
        <v>0</v>
      </c>
      <c r="R420" s="7">
        <f t="shared" si="163"/>
        <v>0</v>
      </c>
      <c r="S420" s="2">
        <f t="shared" si="149"/>
        <v>0</v>
      </c>
      <c r="T420" s="80">
        <f t="shared" si="150"/>
        <v>0</v>
      </c>
      <c r="U420" s="79">
        <f t="shared" si="151"/>
        <v>0</v>
      </c>
      <c r="V420" s="80">
        <f t="shared" si="152"/>
        <v>0</v>
      </c>
      <c r="W420" s="80">
        <f t="shared" si="153"/>
        <v>0</v>
      </c>
      <c r="X420">
        <f t="shared" si="164"/>
        <v>0</v>
      </c>
      <c r="Y420" s="35">
        <f t="shared" si="154"/>
        <v>0</v>
      </c>
      <c r="Z420" s="35">
        <f t="shared" si="165"/>
        <v>0</v>
      </c>
      <c r="AA420" s="42">
        <f t="shared" si="166"/>
        <v>0</v>
      </c>
      <c r="AB420" s="42">
        <f t="shared" si="167"/>
        <v>0</v>
      </c>
    </row>
    <row r="421" spans="2:28" x14ac:dyDescent="0.25">
      <c r="B421">
        <v>419</v>
      </c>
      <c r="C421" s="35">
        <f t="shared" si="161"/>
        <v>0</v>
      </c>
      <c r="D421" s="46">
        <f>IF(AB420&gt;0,ROUND(PMT(EvalSheet!$F$92/12,EvalSheet!$F$96*12,-C421),5),0)</f>
        <v>0</v>
      </c>
      <c r="E421" s="6">
        <f t="shared" si="155"/>
        <v>0</v>
      </c>
      <c r="F421" s="2">
        <f t="shared" si="144"/>
        <v>0</v>
      </c>
      <c r="G421" s="80">
        <f t="shared" si="145"/>
        <v>0</v>
      </c>
      <c r="H421" s="79">
        <f t="shared" si="146"/>
        <v>0</v>
      </c>
      <c r="I421" s="80">
        <f t="shared" si="147"/>
        <v>0</v>
      </c>
      <c r="J421" s="80">
        <f t="shared" si="148"/>
        <v>0</v>
      </c>
      <c r="K421" s="6">
        <f t="shared" si="156"/>
        <v>0</v>
      </c>
      <c r="L421" s="7">
        <v>0</v>
      </c>
      <c r="M421" s="7">
        <f t="shared" si="157"/>
        <v>0</v>
      </c>
      <c r="N421" s="7">
        <f t="shared" si="158"/>
        <v>0</v>
      </c>
      <c r="O421" s="7">
        <f t="shared" si="159"/>
        <v>0</v>
      </c>
      <c r="P421" s="7">
        <f t="shared" si="160"/>
        <v>0</v>
      </c>
      <c r="Q421" s="6">
        <f t="shared" si="162"/>
        <v>0</v>
      </c>
      <c r="R421" s="7">
        <f t="shared" si="163"/>
        <v>0</v>
      </c>
      <c r="S421" s="2">
        <f t="shared" si="149"/>
        <v>0</v>
      </c>
      <c r="T421" s="80">
        <f t="shared" si="150"/>
        <v>0</v>
      </c>
      <c r="U421" s="79">
        <f t="shared" si="151"/>
        <v>0</v>
      </c>
      <c r="V421" s="80">
        <f t="shared" si="152"/>
        <v>0</v>
      </c>
      <c r="W421" s="80">
        <f t="shared" si="153"/>
        <v>0</v>
      </c>
      <c r="X421">
        <f t="shared" si="164"/>
        <v>0</v>
      </c>
      <c r="Y421" s="35">
        <f t="shared" si="154"/>
        <v>0</v>
      </c>
      <c r="Z421" s="35">
        <f t="shared" si="165"/>
        <v>0</v>
      </c>
      <c r="AA421" s="42">
        <f t="shared" si="166"/>
        <v>0</v>
      </c>
      <c r="AB421" s="42">
        <f t="shared" si="167"/>
        <v>0</v>
      </c>
    </row>
    <row r="422" spans="2:28" x14ac:dyDescent="0.25">
      <c r="B422">
        <v>420</v>
      </c>
      <c r="C422" s="35">
        <f t="shared" si="161"/>
        <v>0</v>
      </c>
      <c r="D422" s="46">
        <f>IF(AB421&gt;0,ROUND(PMT(EvalSheet!$F$92/12,EvalSheet!$F$96*12,-C422),5),0)</f>
        <v>0</v>
      </c>
      <c r="E422" s="6">
        <f t="shared" si="155"/>
        <v>0</v>
      </c>
      <c r="F422" s="2">
        <f t="shared" si="144"/>
        <v>0</v>
      </c>
      <c r="G422" s="80">
        <f t="shared" si="145"/>
        <v>0</v>
      </c>
      <c r="H422" s="79">
        <f t="shared" si="146"/>
        <v>0</v>
      </c>
      <c r="I422" s="80">
        <f t="shared" si="147"/>
        <v>0</v>
      </c>
      <c r="J422" s="80">
        <f t="shared" si="148"/>
        <v>0</v>
      </c>
      <c r="K422" s="6">
        <f t="shared" si="156"/>
        <v>0</v>
      </c>
      <c r="L422" s="7">
        <v>0</v>
      </c>
      <c r="M422" s="7">
        <f t="shared" si="157"/>
        <v>0</v>
      </c>
      <c r="N422" s="7">
        <f t="shared" si="158"/>
        <v>0</v>
      </c>
      <c r="O422" s="7">
        <f t="shared" si="159"/>
        <v>0</v>
      </c>
      <c r="P422" s="7">
        <f t="shared" si="160"/>
        <v>0</v>
      </c>
      <c r="Q422" s="6">
        <f t="shared" si="162"/>
        <v>0</v>
      </c>
      <c r="R422" s="7">
        <f t="shared" si="163"/>
        <v>0</v>
      </c>
      <c r="S422" s="2">
        <f t="shared" si="149"/>
        <v>0</v>
      </c>
      <c r="T422" s="80">
        <f t="shared" si="150"/>
        <v>0</v>
      </c>
      <c r="U422" s="79">
        <f t="shared" si="151"/>
        <v>0</v>
      </c>
      <c r="V422" s="80">
        <f t="shared" si="152"/>
        <v>0</v>
      </c>
      <c r="W422" s="80">
        <f t="shared" si="153"/>
        <v>0</v>
      </c>
      <c r="X422">
        <f t="shared" si="164"/>
        <v>0</v>
      </c>
      <c r="Y422" s="35">
        <f t="shared" si="154"/>
        <v>0</v>
      </c>
      <c r="Z422" s="35">
        <f t="shared" si="165"/>
        <v>0</v>
      </c>
      <c r="AA422" s="42">
        <f t="shared" si="166"/>
        <v>0</v>
      </c>
      <c r="AB422" s="42">
        <f t="shared" si="167"/>
        <v>0</v>
      </c>
    </row>
    <row r="423" spans="2:28" x14ac:dyDescent="0.25">
      <c r="B423">
        <v>421</v>
      </c>
      <c r="C423" s="35">
        <f t="shared" si="161"/>
        <v>0</v>
      </c>
      <c r="D423" s="46">
        <f>IF(AB422&gt;0,ROUND(PMT(EvalSheet!$F$92/12,EvalSheet!$F$96*12,-C423),5),0)</f>
        <v>0</v>
      </c>
      <c r="E423" s="6">
        <f t="shared" si="155"/>
        <v>0</v>
      </c>
      <c r="F423" s="2">
        <f t="shared" si="144"/>
        <v>0</v>
      </c>
      <c r="G423" s="80">
        <f t="shared" si="145"/>
        <v>0</v>
      </c>
      <c r="H423" s="79">
        <f t="shared" si="146"/>
        <v>0</v>
      </c>
      <c r="I423" s="80">
        <f t="shared" si="147"/>
        <v>0</v>
      </c>
      <c r="J423" s="80">
        <f t="shared" si="148"/>
        <v>0</v>
      </c>
      <c r="K423" s="6">
        <f t="shared" si="156"/>
        <v>0</v>
      </c>
      <c r="L423" s="7">
        <v>0</v>
      </c>
      <c r="M423" s="7">
        <f t="shared" si="157"/>
        <v>0</v>
      </c>
      <c r="N423" s="7">
        <f t="shared" si="158"/>
        <v>0</v>
      </c>
      <c r="O423" s="7">
        <f t="shared" si="159"/>
        <v>0</v>
      </c>
      <c r="P423" s="7">
        <f t="shared" si="160"/>
        <v>0</v>
      </c>
      <c r="Q423" s="6">
        <f t="shared" si="162"/>
        <v>0</v>
      </c>
      <c r="R423" s="7">
        <f t="shared" si="163"/>
        <v>0</v>
      </c>
      <c r="S423" s="2">
        <f t="shared" si="149"/>
        <v>0</v>
      </c>
      <c r="T423" s="80">
        <f t="shared" si="150"/>
        <v>0</v>
      </c>
      <c r="U423" s="79">
        <f t="shared" si="151"/>
        <v>0</v>
      </c>
      <c r="V423" s="80">
        <f t="shared" si="152"/>
        <v>0</v>
      </c>
      <c r="W423" s="80">
        <f t="shared" si="153"/>
        <v>0</v>
      </c>
      <c r="X423">
        <f t="shared" si="164"/>
        <v>0</v>
      </c>
      <c r="Y423" s="35">
        <f t="shared" si="154"/>
        <v>0</v>
      </c>
      <c r="Z423" s="35">
        <f t="shared" si="165"/>
        <v>0</v>
      </c>
      <c r="AA423" s="42">
        <f t="shared" si="166"/>
        <v>0</v>
      </c>
      <c r="AB423" s="42">
        <f t="shared" si="167"/>
        <v>0</v>
      </c>
    </row>
    <row r="424" spans="2:28" x14ac:dyDescent="0.25">
      <c r="B424">
        <v>422</v>
      </c>
      <c r="C424" s="35">
        <f t="shared" si="161"/>
        <v>0</v>
      </c>
      <c r="D424" s="46">
        <f>IF(AB423&gt;0,ROUND(PMT(EvalSheet!$F$92/12,EvalSheet!$F$96*12,-C424),5),0)</f>
        <v>0</v>
      </c>
      <c r="E424" s="6">
        <f t="shared" si="155"/>
        <v>0</v>
      </c>
      <c r="F424" s="2">
        <f t="shared" si="144"/>
        <v>0</v>
      </c>
      <c r="G424" s="80">
        <f t="shared" si="145"/>
        <v>0</v>
      </c>
      <c r="H424" s="79">
        <f t="shared" si="146"/>
        <v>0</v>
      </c>
      <c r="I424" s="80">
        <f t="shared" si="147"/>
        <v>0</v>
      </c>
      <c r="J424" s="80">
        <f t="shared" si="148"/>
        <v>0</v>
      </c>
      <c r="K424" s="6">
        <f t="shared" si="156"/>
        <v>0</v>
      </c>
      <c r="L424" s="7">
        <v>0</v>
      </c>
      <c r="M424" s="7">
        <f t="shared" si="157"/>
        <v>0</v>
      </c>
      <c r="N424" s="7">
        <f t="shared" si="158"/>
        <v>0</v>
      </c>
      <c r="O424" s="7">
        <f t="shared" si="159"/>
        <v>0</v>
      </c>
      <c r="P424" s="7">
        <f t="shared" si="160"/>
        <v>0</v>
      </c>
      <c r="Q424" s="6">
        <f t="shared" si="162"/>
        <v>0</v>
      </c>
      <c r="R424" s="7">
        <f t="shared" si="163"/>
        <v>0</v>
      </c>
      <c r="S424" s="2">
        <f t="shared" si="149"/>
        <v>0</v>
      </c>
      <c r="T424" s="80">
        <f t="shared" si="150"/>
        <v>0</v>
      </c>
      <c r="U424" s="79">
        <f t="shared" si="151"/>
        <v>0</v>
      </c>
      <c r="V424" s="80">
        <f t="shared" si="152"/>
        <v>0</v>
      </c>
      <c r="W424" s="80">
        <f t="shared" si="153"/>
        <v>0</v>
      </c>
      <c r="X424">
        <f t="shared" si="164"/>
        <v>0</v>
      </c>
      <c r="Y424" s="35">
        <f t="shared" si="154"/>
        <v>0</v>
      </c>
      <c r="Z424" s="35">
        <f t="shared" si="165"/>
        <v>0</v>
      </c>
      <c r="AA424" s="42">
        <f t="shared" si="166"/>
        <v>0</v>
      </c>
      <c r="AB424" s="42">
        <f t="shared" si="167"/>
        <v>0</v>
      </c>
    </row>
    <row r="425" spans="2:28" x14ac:dyDescent="0.25">
      <c r="B425">
        <v>423</v>
      </c>
      <c r="C425" s="35">
        <f t="shared" si="161"/>
        <v>0</v>
      </c>
      <c r="D425" s="46">
        <f>IF(AB424&gt;0,ROUND(PMT(EvalSheet!$F$92/12,EvalSheet!$F$96*12,-C425),5),0)</f>
        <v>0</v>
      </c>
      <c r="E425" s="6">
        <f t="shared" si="155"/>
        <v>0</v>
      </c>
      <c r="F425" s="2">
        <f t="shared" si="144"/>
        <v>0</v>
      </c>
      <c r="G425" s="80">
        <f t="shared" si="145"/>
        <v>0</v>
      </c>
      <c r="H425" s="79">
        <f t="shared" si="146"/>
        <v>0</v>
      </c>
      <c r="I425" s="80">
        <f t="shared" si="147"/>
        <v>0</v>
      </c>
      <c r="J425" s="80">
        <f t="shared" si="148"/>
        <v>0</v>
      </c>
      <c r="K425" s="6">
        <f t="shared" si="156"/>
        <v>0</v>
      </c>
      <c r="L425" s="7">
        <v>0</v>
      </c>
      <c r="M425" s="7">
        <f t="shared" si="157"/>
        <v>0</v>
      </c>
      <c r="N425" s="7">
        <f t="shared" si="158"/>
        <v>0</v>
      </c>
      <c r="O425" s="7">
        <f t="shared" si="159"/>
        <v>0</v>
      </c>
      <c r="P425" s="7">
        <f t="shared" si="160"/>
        <v>0</v>
      </c>
      <c r="Q425" s="6">
        <f t="shared" si="162"/>
        <v>0</v>
      </c>
      <c r="R425" s="7">
        <f t="shared" si="163"/>
        <v>0</v>
      </c>
      <c r="S425" s="2">
        <f t="shared" si="149"/>
        <v>0</v>
      </c>
      <c r="T425" s="80">
        <f t="shared" si="150"/>
        <v>0</v>
      </c>
      <c r="U425" s="79">
        <f t="shared" si="151"/>
        <v>0</v>
      </c>
      <c r="V425" s="80">
        <f t="shared" si="152"/>
        <v>0</v>
      </c>
      <c r="W425" s="80">
        <f t="shared" si="153"/>
        <v>0</v>
      </c>
      <c r="X425">
        <f t="shared" si="164"/>
        <v>0</v>
      </c>
      <c r="Y425" s="35">
        <f t="shared" si="154"/>
        <v>0</v>
      </c>
      <c r="Z425" s="35">
        <f t="shared" si="165"/>
        <v>0</v>
      </c>
      <c r="AA425" s="42">
        <f t="shared" si="166"/>
        <v>0</v>
      </c>
      <c r="AB425" s="42">
        <f t="shared" si="167"/>
        <v>0</v>
      </c>
    </row>
    <row r="426" spans="2:28" x14ac:dyDescent="0.25">
      <c r="B426">
        <v>424</v>
      </c>
      <c r="C426" s="35">
        <f t="shared" si="161"/>
        <v>0</v>
      </c>
      <c r="D426" s="46">
        <f>IF(AB425&gt;0,ROUND(PMT(EvalSheet!$F$92/12,EvalSheet!$F$96*12,-C426),5),0)</f>
        <v>0</v>
      </c>
      <c r="E426" s="6">
        <f t="shared" si="155"/>
        <v>0</v>
      </c>
      <c r="F426" s="2">
        <f t="shared" si="144"/>
        <v>0</v>
      </c>
      <c r="G426" s="80">
        <f t="shared" si="145"/>
        <v>0</v>
      </c>
      <c r="H426" s="79">
        <f t="shared" si="146"/>
        <v>0</v>
      </c>
      <c r="I426" s="80">
        <f t="shared" si="147"/>
        <v>0</v>
      </c>
      <c r="J426" s="80">
        <f t="shared" si="148"/>
        <v>0</v>
      </c>
      <c r="K426" s="6">
        <f t="shared" si="156"/>
        <v>0</v>
      </c>
      <c r="L426" s="7">
        <v>0</v>
      </c>
      <c r="M426" s="7">
        <f t="shared" si="157"/>
        <v>0</v>
      </c>
      <c r="N426" s="7">
        <f t="shared" si="158"/>
        <v>0</v>
      </c>
      <c r="O426" s="7">
        <f t="shared" si="159"/>
        <v>0</v>
      </c>
      <c r="P426" s="7">
        <f t="shared" si="160"/>
        <v>0</v>
      </c>
      <c r="Q426" s="6">
        <f t="shared" si="162"/>
        <v>0</v>
      </c>
      <c r="R426" s="7">
        <f t="shared" si="163"/>
        <v>0</v>
      </c>
      <c r="S426" s="2">
        <f t="shared" si="149"/>
        <v>0</v>
      </c>
      <c r="T426" s="80">
        <f t="shared" si="150"/>
        <v>0</v>
      </c>
      <c r="U426" s="79">
        <f t="shared" si="151"/>
        <v>0</v>
      </c>
      <c r="V426" s="80">
        <f t="shared" si="152"/>
        <v>0</v>
      </c>
      <c r="W426" s="80">
        <f t="shared" si="153"/>
        <v>0</v>
      </c>
      <c r="X426">
        <f t="shared" si="164"/>
        <v>0</v>
      </c>
      <c r="Y426" s="35">
        <f t="shared" si="154"/>
        <v>0</v>
      </c>
      <c r="Z426" s="35">
        <f t="shared" si="165"/>
        <v>0</v>
      </c>
      <c r="AA426" s="42">
        <f t="shared" si="166"/>
        <v>0</v>
      </c>
      <c r="AB426" s="42">
        <f t="shared" si="167"/>
        <v>0</v>
      </c>
    </row>
    <row r="427" spans="2:28" x14ac:dyDescent="0.25">
      <c r="B427">
        <v>425</v>
      </c>
      <c r="C427" s="35">
        <f t="shared" si="161"/>
        <v>0</v>
      </c>
      <c r="D427" s="46">
        <f>IF(AB426&gt;0,ROUND(PMT(EvalSheet!$F$92/12,EvalSheet!$F$96*12,-C427),5),0)</f>
        <v>0</v>
      </c>
      <c r="E427" s="6">
        <f t="shared" si="155"/>
        <v>0</v>
      </c>
      <c r="F427" s="2">
        <f t="shared" si="144"/>
        <v>0</v>
      </c>
      <c r="G427" s="80">
        <f t="shared" si="145"/>
        <v>0</v>
      </c>
      <c r="H427" s="79">
        <f t="shared" si="146"/>
        <v>0</v>
      </c>
      <c r="I427" s="80">
        <f t="shared" si="147"/>
        <v>0</v>
      </c>
      <c r="J427" s="80">
        <f t="shared" si="148"/>
        <v>0</v>
      </c>
      <c r="K427" s="6">
        <f t="shared" si="156"/>
        <v>0</v>
      </c>
      <c r="L427" s="7">
        <v>0</v>
      </c>
      <c r="M427" s="7">
        <f t="shared" si="157"/>
        <v>0</v>
      </c>
      <c r="N427" s="7">
        <f t="shared" si="158"/>
        <v>0</v>
      </c>
      <c r="O427" s="7">
        <f t="shared" si="159"/>
        <v>0</v>
      </c>
      <c r="P427" s="7">
        <f t="shared" si="160"/>
        <v>0</v>
      </c>
      <c r="Q427" s="6">
        <f t="shared" si="162"/>
        <v>0</v>
      </c>
      <c r="R427" s="7">
        <f t="shared" si="163"/>
        <v>0</v>
      </c>
      <c r="S427" s="2">
        <f t="shared" si="149"/>
        <v>0</v>
      </c>
      <c r="T427" s="80">
        <f t="shared" si="150"/>
        <v>0</v>
      </c>
      <c r="U427" s="79">
        <f t="shared" si="151"/>
        <v>0</v>
      </c>
      <c r="V427" s="80">
        <f t="shared" si="152"/>
        <v>0</v>
      </c>
      <c r="W427" s="80">
        <f t="shared" si="153"/>
        <v>0</v>
      </c>
      <c r="X427">
        <f t="shared" si="164"/>
        <v>0</v>
      </c>
      <c r="Y427" s="35">
        <f t="shared" si="154"/>
        <v>0</v>
      </c>
      <c r="Z427" s="35">
        <f t="shared" si="165"/>
        <v>0</v>
      </c>
      <c r="AA427" s="42">
        <f t="shared" si="166"/>
        <v>0</v>
      </c>
      <c r="AB427" s="42">
        <f t="shared" si="167"/>
        <v>0</v>
      </c>
    </row>
    <row r="428" spans="2:28" x14ac:dyDescent="0.25">
      <c r="B428">
        <v>426</v>
      </c>
      <c r="C428" s="35">
        <f t="shared" si="161"/>
        <v>0</v>
      </c>
      <c r="D428" s="46">
        <f>IF(AB427&gt;0,ROUND(PMT(EvalSheet!$F$92/12,EvalSheet!$F$96*12,-C428),5),0)</f>
        <v>0</v>
      </c>
      <c r="E428" s="6">
        <f t="shared" si="155"/>
        <v>0</v>
      </c>
      <c r="F428" s="2">
        <f t="shared" si="144"/>
        <v>0</v>
      </c>
      <c r="G428" s="80">
        <f t="shared" si="145"/>
        <v>0</v>
      </c>
      <c r="H428" s="79">
        <f t="shared" si="146"/>
        <v>0</v>
      </c>
      <c r="I428" s="80">
        <f t="shared" si="147"/>
        <v>0</v>
      </c>
      <c r="J428" s="80">
        <f t="shared" si="148"/>
        <v>0</v>
      </c>
      <c r="K428" s="6">
        <f t="shared" si="156"/>
        <v>0</v>
      </c>
      <c r="L428" s="7">
        <v>0</v>
      </c>
      <c r="M428" s="7">
        <f t="shared" si="157"/>
        <v>0</v>
      </c>
      <c r="N428" s="7">
        <f t="shared" si="158"/>
        <v>0</v>
      </c>
      <c r="O428" s="7">
        <f t="shared" si="159"/>
        <v>0</v>
      </c>
      <c r="P428" s="7">
        <f t="shared" si="160"/>
        <v>0</v>
      </c>
      <c r="Q428" s="6">
        <f t="shared" si="162"/>
        <v>0</v>
      </c>
      <c r="R428" s="7">
        <f t="shared" si="163"/>
        <v>0</v>
      </c>
      <c r="S428" s="2">
        <f t="shared" si="149"/>
        <v>0</v>
      </c>
      <c r="T428" s="80">
        <f t="shared" si="150"/>
        <v>0</v>
      </c>
      <c r="U428" s="79">
        <f t="shared" si="151"/>
        <v>0</v>
      </c>
      <c r="V428" s="80">
        <f t="shared" si="152"/>
        <v>0</v>
      </c>
      <c r="W428" s="80">
        <f t="shared" si="153"/>
        <v>0</v>
      </c>
      <c r="X428">
        <f t="shared" si="164"/>
        <v>0</v>
      </c>
      <c r="Y428" s="35">
        <f t="shared" si="154"/>
        <v>0</v>
      </c>
      <c r="Z428" s="35">
        <f t="shared" si="165"/>
        <v>0</v>
      </c>
      <c r="AA428" s="42">
        <f t="shared" si="166"/>
        <v>0</v>
      </c>
      <c r="AB428" s="42">
        <f t="shared" si="167"/>
        <v>0</v>
      </c>
    </row>
    <row r="429" spans="2:28" x14ac:dyDescent="0.25">
      <c r="B429">
        <v>427</v>
      </c>
      <c r="C429" s="35">
        <f t="shared" si="161"/>
        <v>0</v>
      </c>
      <c r="D429" s="46">
        <f>IF(AB428&gt;0,ROUND(PMT(EvalSheet!$F$92/12,EvalSheet!$F$96*12,-C429),5),0)</f>
        <v>0</v>
      </c>
      <c r="E429" s="6">
        <f t="shared" si="155"/>
        <v>0</v>
      </c>
      <c r="F429" s="2">
        <f t="shared" si="144"/>
        <v>0</v>
      </c>
      <c r="G429" s="80">
        <f t="shared" si="145"/>
        <v>0</v>
      </c>
      <c r="H429" s="79">
        <f t="shared" si="146"/>
        <v>0</v>
      </c>
      <c r="I429" s="80">
        <f t="shared" si="147"/>
        <v>0</v>
      </c>
      <c r="J429" s="80">
        <f t="shared" si="148"/>
        <v>0</v>
      </c>
      <c r="K429" s="6">
        <f t="shared" si="156"/>
        <v>0</v>
      </c>
      <c r="L429" s="7">
        <v>0</v>
      </c>
      <c r="M429" s="7">
        <f t="shared" si="157"/>
        <v>0</v>
      </c>
      <c r="N429" s="7">
        <f t="shared" si="158"/>
        <v>0</v>
      </c>
      <c r="O429" s="7">
        <f t="shared" si="159"/>
        <v>0</v>
      </c>
      <c r="P429" s="7">
        <f t="shared" si="160"/>
        <v>0</v>
      </c>
      <c r="Q429" s="6">
        <f t="shared" si="162"/>
        <v>0</v>
      </c>
      <c r="R429" s="7">
        <f t="shared" si="163"/>
        <v>0</v>
      </c>
      <c r="S429" s="2">
        <f t="shared" si="149"/>
        <v>0</v>
      </c>
      <c r="T429" s="80">
        <f t="shared" si="150"/>
        <v>0</v>
      </c>
      <c r="U429" s="79">
        <f t="shared" si="151"/>
        <v>0</v>
      </c>
      <c r="V429" s="80">
        <f t="shared" si="152"/>
        <v>0</v>
      </c>
      <c r="W429" s="80">
        <f t="shared" si="153"/>
        <v>0</v>
      </c>
      <c r="X429">
        <f t="shared" si="164"/>
        <v>0</v>
      </c>
      <c r="Y429" s="35">
        <f t="shared" si="154"/>
        <v>0</v>
      </c>
      <c r="Z429" s="35">
        <f t="shared" si="165"/>
        <v>0</v>
      </c>
      <c r="AA429" s="42">
        <f t="shared" si="166"/>
        <v>0</v>
      </c>
      <c r="AB429" s="42">
        <f t="shared" si="167"/>
        <v>0</v>
      </c>
    </row>
    <row r="430" spans="2:28" x14ac:dyDescent="0.25">
      <c r="B430">
        <v>428</v>
      </c>
      <c r="C430" s="35">
        <f t="shared" si="161"/>
        <v>0</v>
      </c>
      <c r="D430" s="46">
        <f>IF(AB429&gt;0,ROUND(PMT(EvalSheet!$F$92/12,EvalSheet!$F$96*12,-C430),5),0)</f>
        <v>0</v>
      </c>
      <c r="E430" s="6">
        <f t="shared" si="155"/>
        <v>0</v>
      </c>
      <c r="F430" s="2">
        <f t="shared" si="144"/>
        <v>0</v>
      </c>
      <c r="G430" s="80">
        <f t="shared" si="145"/>
        <v>0</v>
      </c>
      <c r="H430" s="79">
        <f t="shared" si="146"/>
        <v>0</v>
      </c>
      <c r="I430" s="80">
        <f t="shared" si="147"/>
        <v>0</v>
      </c>
      <c r="J430" s="80">
        <f t="shared" si="148"/>
        <v>0</v>
      </c>
      <c r="K430" s="6">
        <f t="shared" si="156"/>
        <v>0</v>
      </c>
      <c r="L430" s="7">
        <v>0</v>
      </c>
      <c r="M430" s="7">
        <f t="shared" si="157"/>
        <v>0</v>
      </c>
      <c r="N430" s="7">
        <f t="shared" si="158"/>
        <v>0</v>
      </c>
      <c r="O430" s="7">
        <f t="shared" si="159"/>
        <v>0</v>
      </c>
      <c r="P430" s="7">
        <f t="shared" si="160"/>
        <v>0</v>
      </c>
      <c r="Q430" s="6">
        <f t="shared" si="162"/>
        <v>0</v>
      </c>
      <c r="R430" s="7">
        <f t="shared" si="163"/>
        <v>0</v>
      </c>
      <c r="S430" s="2">
        <f t="shared" si="149"/>
        <v>0</v>
      </c>
      <c r="T430" s="80">
        <f t="shared" si="150"/>
        <v>0</v>
      </c>
      <c r="U430" s="79">
        <f t="shared" si="151"/>
        <v>0</v>
      </c>
      <c r="V430" s="80">
        <f t="shared" si="152"/>
        <v>0</v>
      </c>
      <c r="W430" s="80">
        <f t="shared" si="153"/>
        <v>0</v>
      </c>
      <c r="X430">
        <f t="shared" si="164"/>
        <v>0</v>
      </c>
      <c r="Y430" s="35">
        <f t="shared" si="154"/>
        <v>0</v>
      </c>
      <c r="Z430" s="35">
        <f t="shared" si="165"/>
        <v>0</v>
      </c>
      <c r="AA430" s="42">
        <f t="shared" si="166"/>
        <v>0</v>
      </c>
      <c r="AB430" s="42">
        <f t="shared" si="167"/>
        <v>0</v>
      </c>
    </row>
    <row r="431" spans="2:28" x14ac:dyDescent="0.25">
      <c r="B431">
        <v>429</v>
      </c>
      <c r="C431" s="35">
        <f t="shared" si="161"/>
        <v>0</v>
      </c>
      <c r="D431" s="46">
        <f>IF(AB430&gt;0,ROUND(PMT(EvalSheet!$F$92/12,EvalSheet!$F$96*12,-C431),5),0)</f>
        <v>0</v>
      </c>
      <c r="E431" s="6">
        <f t="shared" si="155"/>
        <v>0</v>
      </c>
      <c r="F431" s="2">
        <f t="shared" si="144"/>
        <v>0</v>
      </c>
      <c r="G431" s="80">
        <f t="shared" si="145"/>
        <v>0</v>
      </c>
      <c r="H431" s="79">
        <f t="shared" si="146"/>
        <v>0</v>
      </c>
      <c r="I431" s="80">
        <f t="shared" si="147"/>
        <v>0</v>
      </c>
      <c r="J431" s="80">
        <f t="shared" si="148"/>
        <v>0</v>
      </c>
      <c r="K431" s="6">
        <f t="shared" si="156"/>
        <v>0</v>
      </c>
      <c r="L431" s="7">
        <v>0</v>
      </c>
      <c r="M431" s="7">
        <f t="shared" si="157"/>
        <v>0</v>
      </c>
      <c r="N431" s="7">
        <f t="shared" si="158"/>
        <v>0</v>
      </c>
      <c r="O431" s="7">
        <f t="shared" si="159"/>
        <v>0</v>
      </c>
      <c r="P431" s="7">
        <f t="shared" si="160"/>
        <v>0</v>
      </c>
      <c r="Q431" s="6">
        <f t="shared" si="162"/>
        <v>0</v>
      </c>
      <c r="R431" s="7">
        <f t="shared" si="163"/>
        <v>0</v>
      </c>
      <c r="S431" s="2">
        <f t="shared" si="149"/>
        <v>0</v>
      </c>
      <c r="T431" s="80">
        <f t="shared" si="150"/>
        <v>0</v>
      </c>
      <c r="U431" s="79">
        <f t="shared" si="151"/>
        <v>0</v>
      </c>
      <c r="V431" s="80">
        <f t="shared" si="152"/>
        <v>0</v>
      </c>
      <c r="W431" s="80">
        <f t="shared" si="153"/>
        <v>0</v>
      </c>
      <c r="X431">
        <f t="shared" si="164"/>
        <v>0</v>
      </c>
      <c r="Y431" s="35">
        <f t="shared" si="154"/>
        <v>0</v>
      </c>
      <c r="Z431" s="35">
        <f t="shared" si="165"/>
        <v>0</v>
      </c>
      <c r="AA431" s="42">
        <f t="shared" si="166"/>
        <v>0</v>
      </c>
      <c r="AB431" s="42">
        <f t="shared" si="167"/>
        <v>0</v>
      </c>
    </row>
    <row r="432" spans="2:28" x14ac:dyDescent="0.25">
      <c r="B432">
        <v>430</v>
      </c>
      <c r="C432" s="35">
        <f t="shared" si="161"/>
        <v>0</v>
      </c>
      <c r="D432" s="46">
        <f>IF(AB431&gt;0,ROUND(PMT(EvalSheet!$F$92/12,EvalSheet!$F$96*12,-C432),5),0)</f>
        <v>0</v>
      </c>
      <c r="E432" s="6">
        <f t="shared" si="155"/>
        <v>0</v>
      </c>
      <c r="F432" s="2">
        <f t="shared" si="144"/>
        <v>0</v>
      </c>
      <c r="G432" s="80">
        <f t="shared" si="145"/>
        <v>0</v>
      </c>
      <c r="H432" s="79">
        <f t="shared" si="146"/>
        <v>0</v>
      </c>
      <c r="I432" s="80">
        <f t="shared" si="147"/>
        <v>0</v>
      </c>
      <c r="J432" s="80">
        <f t="shared" si="148"/>
        <v>0</v>
      </c>
      <c r="K432" s="6">
        <f t="shared" si="156"/>
        <v>0</v>
      </c>
      <c r="L432" s="7">
        <v>0</v>
      </c>
      <c r="M432" s="7">
        <f t="shared" si="157"/>
        <v>0</v>
      </c>
      <c r="N432" s="7">
        <f t="shared" si="158"/>
        <v>0</v>
      </c>
      <c r="O432" s="7">
        <f t="shared" si="159"/>
        <v>0</v>
      </c>
      <c r="P432" s="7">
        <f t="shared" si="160"/>
        <v>0</v>
      </c>
      <c r="Q432" s="6">
        <f t="shared" si="162"/>
        <v>0</v>
      </c>
      <c r="R432" s="7">
        <f t="shared" si="163"/>
        <v>0</v>
      </c>
      <c r="S432" s="2">
        <f t="shared" si="149"/>
        <v>0</v>
      </c>
      <c r="T432" s="80">
        <f t="shared" si="150"/>
        <v>0</v>
      </c>
      <c r="U432" s="79">
        <f t="shared" si="151"/>
        <v>0</v>
      </c>
      <c r="V432" s="80">
        <f t="shared" si="152"/>
        <v>0</v>
      </c>
      <c r="W432" s="80">
        <f t="shared" si="153"/>
        <v>0</v>
      </c>
      <c r="X432">
        <f t="shared" si="164"/>
        <v>0</v>
      </c>
      <c r="Y432" s="35">
        <f t="shared" si="154"/>
        <v>0</v>
      </c>
      <c r="Z432" s="35">
        <f t="shared" si="165"/>
        <v>0</v>
      </c>
      <c r="AA432" s="42">
        <f t="shared" si="166"/>
        <v>0</v>
      </c>
      <c r="AB432" s="42">
        <f t="shared" si="167"/>
        <v>0</v>
      </c>
    </row>
    <row r="433" spans="2:28" x14ac:dyDescent="0.25">
      <c r="B433">
        <v>431</v>
      </c>
      <c r="C433" s="35">
        <f t="shared" si="161"/>
        <v>0</v>
      </c>
      <c r="D433" s="46">
        <f>IF(AB432&gt;0,ROUND(PMT(EvalSheet!$F$92/12,EvalSheet!$F$96*12,-C433),5),0)</f>
        <v>0</v>
      </c>
      <c r="E433" s="6">
        <f t="shared" si="155"/>
        <v>0</v>
      </c>
      <c r="F433" s="2">
        <f t="shared" si="144"/>
        <v>0</v>
      </c>
      <c r="G433" s="80">
        <f t="shared" si="145"/>
        <v>0</v>
      </c>
      <c r="H433" s="79">
        <f t="shared" si="146"/>
        <v>0</v>
      </c>
      <c r="I433" s="80">
        <f t="shared" si="147"/>
        <v>0</v>
      </c>
      <c r="J433" s="80">
        <f t="shared" si="148"/>
        <v>0</v>
      </c>
      <c r="K433" s="6">
        <f t="shared" si="156"/>
        <v>0</v>
      </c>
      <c r="L433" s="7">
        <v>0</v>
      </c>
      <c r="M433" s="7">
        <f t="shared" si="157"/>
        <v>0</v>
      </c>
      <c r="N433" s="7">
        <f t="shared" si="158"/>
        <v>0</v>
      </c>
      <c r="O433" s="7">
        <f t="shared" si="159"/>
        <v>0</v>
      </c>
      <c r="P433" s="7">
        <f t="shared" si="160"/>
        <v>0</v>
      </c>
      <c r="Q433" s="6">
        <f t="shared" si="162"/>
        <v>0</v>
      </c>
      <c r="R433" s="7">
        <f t="shared" si="163"/>
        <v>0</v>
      </c>
      <c r="S433" s="2">
        <f t="shared" si="149"/>
        <v>0</v>
      </c>
      <c r="T433" s="80">
        <f t="shared" si="150"/>
        <v>0</v>
      </c>
      <c r="U433" s="79">
        <f t="shared" si="151"/>
        <v>0</v>
      </c>
      <c r="V433" s="80">
        <f t="shared" si="152"/>
        <v>0</v>
      </c>
      <c r="W433" s="80">
        <f t="shared" si="153"/>
        <v>0</v>
      </c>
      <c r="X433">
        <f t="shared" si="164"/>
        <v>0</v>
      </c>
      <c r="Y433" s="35">
        <f t="shared" si="154"/>
        <v>0</v>
      </c>
      <c r="Z433" s="35">
        <f t="shared" si="165"/>
        <v>0</v>
      </c>
      <c r="AA433" s="42">
        <f t="shared" si="166"/>
        <v>0</v>
      </c>
      <c r="AB433" s="42">
        <f t="shared" si="167"/>
        <v>0</v>
      </c>
    </row>
    <row r="434" spans="2:28" x14ac:dyDescent="0.25">
      <c r="B434">
        <v>432</v>
      </c>
      <c r="C434" s="35">
        <f t="shared" si="161"/>
        <v>0</v>
      </c>
      <c r="D434" s="46">
        <f>IF(AB433&gt;0,ROUND(PMT(EvalSheet!$F$92/12,EvalSheet!$F$96*12,-C434),5),0)</f>
        <v>0</v>
      </c>
      <c r="E434" s="6">
        <f t="shared" si="155"/>
        <v>0</v>
      </c>
      <c r="F434" s="2">
        <f t="shared" si="144"/>
        <v>0</v>
      </c>
      <c r="G434" s="80">
        <f t="shared" si="145"/>
        <v>0</v>
      </c>
      <c r="H434" s="79">
        <f t="shared" si="146"/>
        <v>0</v>
      </c>
      <c r="I434" s="80">
        <f t="shared" si="147"/>
        <v>0</v>
      </c>
      <c r="J434" s="80">
        <f t="shared" si="148"/>
        <v>0</v>
      </c>
      <c r="K434" s="6">
        <f t="shared" si="156"/>
        <v>0</v>
      </c>
      <c r="L434" s="7">
        <v>0</v>
      </c>
      <c r="M434" s="7">
        <f t="shared" si="157"/>
        <v>0</v>
      </c>
      <c r="N434" s="7">
        <f t="shared" si="158"/>
        <v>0</v>
      </c>
      <c r="O434" s="7">
        <f t="shared" si="159"/>
        <v>0</v>
      </c>
      <c r="P434" s="7">
        <f t="shared" si="160"/>
        <v>0</v>
      </c>
      <c r="Q434" s="6">
        <f t="shared" si="162"/>
        <v>0</v>
      </c>
      <c r="R434" s="7">
        <f t="shared" si="163"/>
        <v>0</v>
      </c>
      <c r="S434" s="2">
        <f t="shared" si="149"/>
        <v>0</v>
      </c>
      <c r="T434" s="80">
        <f t="shared" si="150"/>
        <v>0</v>
      </c>
      <c r="U434" s="79">
        <f t="shared" si="151"/>
        <v>0</v>
      </c>
      <c r="V434" s="80">
        <f t="shared" si="152"/>
        <v>0</v>
      </c>
      <c r="W434" s="80">
        <f t="shared" si="153"/>
        <v>0</v>
      </c>
      <c r="X434">
        <f t="shared" si="164"/>
        <v>0</v>
      </c>
      <c r="Y434" s="35">
        <f t="shared" si="154"/>
        <v>0</v>
      </c>
      <c r="Z434" s="35">
        <f t="shared" si="165"/>
        <v>0</v>
      </c>
      <c r="AA434" s="42">
        <f t="shared" si="166"/>
        <v>0</v>
      </c>
      <c r="AB434" s="42">
        <f t="shared" si="167"/>
        <v>0</v>
      </c>
    </row>
    <row r="435" spans="2:28" x14ac:dyDescent="0.25">
      <c r="B435">
        <v>433</v>
      </c>
      <c r="C435" s="35">
        <f t="shared" si="161"/>
        <v>0</v>
      </c>
      <c r="D435" s="46">
        <f>IF(AB434&gt;0,ROUND(PMT(EvalSheet!$F$92/12,EvalSheet!$F$96*12,-C435),5),0)</f>
        <v>0</v>
      </c>
      <c r="E435" s="6">
        <f t="shared" si="155"/>
        <v>0</v>
      </c>
      <c r="F435" s="2">
        <f t="shared" si="144"/>
        <v>0</v>
      </c>
      <c r="G435" s="80">
        <f t="shared" si="145"/>
        <v>0</v>
      </c>
      <c r="H435" s="79">
        <f t="shared" si="146"/>
        <v>0</v>
      </c>
      <c r="I435" s="80">
        <f t="shared" si="147"/>
        <v>0</v>
      </c>
      <c r="J435" s="80">
        <f t="shared" si="148"/>
        <v>0</v>
      </c>
      <c r="K435" s="6">
        <f t="shared" si="156"/>
        <v>0</v>
      </c>
      <c r="L435" s="7">
        <v>0</v>
      </c>
      <c r="M435" s="7">
        <f t="shared" si="157"/>
        <v>0</v>
      </c>
      <c r="N435" s="7">
        <f t="shared" si="158"/>
        <v>0</v>
      </c>
      <c r="O435" s="7">
        <f t="shared" si="159"/>
        <v>0</v>
      </c>
      <c r="P435" s="7">
        <f t="shared" si="160"/>
        <v>0</v>
      </c>
      <c r="Q435" s="6">
        <f t="shared" si="162"/>
        <v>0</v>
      </c>
      <c r="R435" s="7">
        <f t="shared" si="163"/>
        <v>0</v>
      </c>
      <c r="S435" s="2">
        <f t="shared" si="149"/>
        <v>0</v>
      </c>
      <c r="T435" s="80">
        <f t="shared" si="150"/>
        <v>0</v>
      </c>
      <c r="U435" s="79">
        <f t="shared" si="151"/>
        <v>0</v>
      </c>
      <c r="V435" s="80">
        <f t="shared" si="152"/>
        <v>0</v>
      </c>
      <c r="W435" s="80">
        <f t="shared" si="153"/>
        <v>0</v>
      </c>
      <c r="X435">
        <f t="shared" si="164"/>
        <v>0</v>
      </c>
      <c r="Y435" s="35">
        <f t="shared" si="154"/>
        <v>0</v>
      </c>
      <c r="Z435" s="35">
        <f t="shared" si="165"/>
        <v>0</v>
      </c>
      <c r="AA435" s="42">
        <f t="shared" si="166"/>
        <v>0</v>
      </c>
      <c r="AB435" s="42">
        <f t="shared" si="167"/>
        <v>0</v>
      </c>
    </row>
    <row r="436" spans="2:28" x14ac:dyDescent="0.25">
      <c r="B436">
        <v>434</v>
      </c>
      <c r="C436" s="35">
        <f t="shared" si="161"/>
        <v>0</v>
      </c>
      <c r="D436" s="46">
        <f>IF(AB435&gt;0,ROUND(PMT(EvalSheet!$F$92/12,EvalSheet!$F$96*12,-C436),5),0)</f>
        <v>0</v>
      </c>
      <c r="E436" s="6">
        <f t="shared" si="155"/>
        <v>0</v>
      </c>
      <c r="F436" s="2">
        <f t="shared" si="144"/>
        <v>0</v>
      </c>
      <c r="G436" s="80">
        <f t="shared" si="145"/>
        <v>0</v>
      </c>
      <c r="H436" s="79">
        <f t="shared" si="146"/>
        <v>0</v>
      </c>
      <c r="I436" s="80">
        <f t="shared" si="147"/>
        <v>0</v>
      </c>
      <c r="J436" s="80">
        <f t="shared" si="148"/>
        <v>0</v>
      </c>
      <c r="K436" s="6">
        <f t="shared" si="156"/>
        <v>0</v>
      </c>
      <c r="L436" s="7">
        <v>0</v>
      </c>
      <c r="M436" s="7">
        <f t="shared" si="157"/>
        <v>0</v>
      </c>
      <c r="N436" s="7">
        <f t="shared" si="158"/>
        <v>0</v>
      </c>
      <c r="O436" s="7">
        <f t="shared" si="159"/>
        <v>0</v>
      </c>
      <c r="P436" s="7">
        <f t="shared" si="160"/>
        <v>0</v>
      </c>
      <c r="Q436" s="6">
        <f t="shared" si="162"/>
        <v>0</v>
      </c>
      <c r="R436" s="7">
        <f t="shared" si="163"/>
        <v>0</v>
      </c>
      <c r="S436" s="2">
        <f t="shared" si="149"/>
        <v>0</v>
      </c>
      <c r="T436" s="80">
        <f t="shared" si="150"/>
        <v>0</v>
      </c>
      <c r="U436" s="79">
        <f t="shared" si="151"/>
        <v>0</v>
      </c>
      <c r="V436" s="80">
        <f t="shared" si="152"/>
        <v>0</v>
      </c>
      <c r="W436" s="80">
        <f t="shared" si="153"/>
        <v>0</v>
      </c>
      <c r="X436">
        <f t="shared" si="164"/>
        <v>0</v>
      </c>
      <c r="Y436" s="35">
        <f t="shared" si="154"/>
        <v>0</v>
      </c>
      <c r="Z436" s="35">
        <f t="shared" si="165"/>
        <v>0</v>
      </c>
      <c r="AA436" s="42">
        <f t="shared" si="166"/>
        <v>0</v>
      </c>
      <c r="AB436" s="42">
        <f t="shared" si="167"/>
        <v>0</v>
      </c>
    </row>
    <row r="437" spans="2:28" x14ac:dyDescent="0.25">
      <c r="B437">
        <v>435</v>
      </c>
      <c r="C437" s="35">
        <f t="shared" si="161"/>
        <v>0</v>
      </c>
      <c r="D437" s="46">
        <f>IF(AB436&gt;0,ROUND(PMT(EvalSheet!$F$92/12,EvalSheet!$F$96*12,-C437),5),0)</f>
        <v>0</v>
      </c>
      <c r="E437" s="6">
        <f t="shared" si="155"/>
        <v>0</v>
      </c>
      <c r="F437" s="2">
        <f t="shared" si="144"/>
        <v>0</v>
      </c>
      <c r="G437" s="80">
        <f t="shared" si="145"/>
        <v>0</v>
      </c>
      <c r="H437" s="79">
        <f t="shared" si="146"/>
        <v>0</v>
      </c>
      <c r="I437" s="80">
        <f t="shared" si="147"/>
        <v>0</v>
      </c>
      <c r="J437" s="80">
        <f t="shared" si="148"/>
        <v>0</v>
      </c>
      <c r="K437" s="6">
        <f t="shared" si="156"/>
        <v>0</v>
      </c>
      <c r="L437" s="7">
        <v>0</v>
      </c>
      <c r="M437" s="7">
        <f t="shared" si="157"/>
        <v>0</v>
      </c>
      <c r="N437" s="7">
        <f t="shared" si="158"/>
        <v>0</v>
      </c>
      <c r="O437" s="7">
        <f t="shared" si="159"/>
        <v>0</v>
      </c>
      <c r="P437" s="7">
        <f t="shared" si="160"/>
        <v>0</v>
      </c>
      <c r="Q437" s="6">
        <f t="shared" si="162"/>
        <v>0</v>
      </c>
      <c r="R437" s="7">
        <f t="shared" si="163"/>
        <v>0</v>
      </c>
      <c r="S437" s="2">
        <f t="shared" si="149"/>
        <v>0</v>
      </c>
      <c r="T437" s="80">
        <f t="shared" si="150"/>
        <v>0</v>
      </c>
      <c r="U437" s="79">
        <f t="shared" si="151"/>
        <v>0</v>
      </c>
      <c r="V437" s="80">
        <f t="shared" si="152"/>
        <v>0</v>
      </c>
      <c r="W437" s="80">
        <f t="shared" si="153"/>
        <v>0</v>
      </c>
      <c r="X437">
        <f t="shared" si="164"/>
        <v>0</v>
      </c>
      <c r="Y437" s="35">
        <f t="shared" si="154"/>
        <v>0</v>
      </c>
      <c r="Z437" s="35">
        <f t="shared" si="165"/>
        <v>0</v>
      </c>
      <c r="AA437" s="42">
        <f t="shared" si="166"/>
        <v>0</v>
      </c>
      <c r="AB437" s="42">
        <f t="shared" si="167"/>
        <v>0</v>
      </c>
    </row>
    <row r="438" spans="2:28" x14ac:dyDescent="0.25">
      <c r="B438">
        <v>436</v>
      </c>
      <c r="C438" s="35">
        <f t="shared" si="161"/>
        <v>0</v>
      </c>
      <c r="D438" s="46">
        <f>IF(AB437&gt;0,ROUND(PMT(EvalSheet!$F$92/12,EvalSheet!$F$96*12,-C438),5),0)</f>
        <v>0</v>
      </c>
      <c r="E438" s="6">
        <f t="shared" si="155"/>
        <v>0</v>
      </c>
      <c r="F438" s="2">
        <f t="shared" si="144"/>
        <v>0</v>
      </c>
      <c r="G438" s="80">
        <f t="shared" si="145"/>
        <v>0</v>
      </c>
      <c r="H438" s="79">
        <f t="shared" si="146"/>
        <v>0</v>
      </c>
      <c r="I438" s="80">
        <f t="shared" si="147"/>
        <v>0</v>
      </c>
      <c r="J438" s="80">
        <f t="shared" si="148"/>
        <v>0</v>
      </c>
      <c r="K438" s="6">
        <f t="shared" si="156"/>
        <v>0</v>
      </c>
      <c r="L438" s="7">
        <v>0</v>
      </c>
      <c r="M438" s="7">
        <f t="shared" si="157"/>
        <v>0</v>
      </c>
      <c r="N438" s="7">
        <f t="shared" si="158"/>
        <v>0</v>
      </c>
      <c r="O438" s="7">
        <f t="shared" si="159"/>
        <v>0</v>
      </c>
      <c r="P438" s="7">
        <f t="shared" si="160"/>
        <v>0</v>
      </c>
      <c r="Q438" s="6">
        <f t="shared" si="162"/>
        <v>0</v>
      </c>
      <c r="R438" s="7">
        <f t="shared" si="163"/>
        <v>0</v>
      </c>
      <c r="S438" s="2">
        <f t="shared" si="149"/>
        <v>0</v>
      </c>
      <c r="T438" s="80">
        <f t="shared" si="150"/>
        <v>0</v>
      </c>
      <c r="U438" s="79">
        <f t="shared" si="151"/>
        <v>0</v>
      </c>
      <c r="V438" s="80">
        <f t="shared" si="152"/>
        <v>0</v>
      </c>
      <c r="W438" s="80">
        <f t="shared" si="153"/>
        <v>0</v>
      </c>
      <c r="X438">
        <f t="shared" si="164"/>
        <v>0</v>
      </c>
      <c r="Y438" s="35">
        <f t="shared" si="154"/>
        <v>0</v>
      </c>
      <c r="Z438" s="35">
        <f t="shared" si="165"/>
        <v>0</v>
      </c>
      <c r="AA438" s="42">
        <f t="shared" si="166"/>
        <v>0</v>
      </c>
      <c r="AB438" s="42">
        <f t="shared" si="167"/>
        <v>0</v>
      </c>
    </row>
    <row r="439" spans="2:28" x14ac:dyDescent="0.25">
      <c r="B439">
        <v>437</v>
      </c>
      <c r="C439" s="35">
        <f t="shared" si="161"/>
        <v>0</v>
      </c>
      <c r="D439" s="46">
        <f>IF(AB438&gt;0,ROUND(PMT(EvalSheet!$F$92/12,EvalSheet!$F$96*12,-C439),5),0)</f>
        <v>0</v>
      </c>
      <c r="E439" s="6">
        <f t="shared" si="155"/>
        <v>0</v>
      </c>
      <c r="F439" s="2">
        <f t="shared" si="144"/>
        <v>0</v>
      </c>
      <c r="G439" s="80">
        <f t="shared" si="145"/>
        <v>0</v>
      </c>
      <c r="H439" s="79">
        <f t="shared" si="146"/>
        <v>0</v>
      </c>
      <c r="I439" s="80">
        <f t="shared" si="147"/>
        <v>0</v>
      </c>
      <c r="J439" s="80">
        <f t="shared" si="148"/>
        <v>0</v>
      </c>
      <c r="K439" s="6">
        <f t="shared" si="156"/>
        <v>0</v>
      </c>
      <c r="L439" s="7">
        <v>0</v>
      </c>
      <c r="M439" s="7">
        <f t="shared" si="157"/>
        <v>0</v>
      </c>
      <c r="N439" s="7">
        <f t="shared" si="158"/>
        <v>0</v>
      </c>
      <c r="O439" s="7">
        <f t="shared" si="159"/>
        <v>0</v>
      </c>
      <c r="P439" s="7">
        <f t="shared" si="160"/>
        <v>0</v>
      </c>
      <c r="Q439" s="6">
        <f t="shared" si="162"/>
        <v>0</v>
      </c>
      <c r="R439" s="7">
        <f t="shared" si="163"/>
        <v>0</v>
      </c>
      <c r="S439" s="2">
        <f t="shared" si="149"/>
        <v>0</v>
      </c>
      <c r="T439" s="80">
        <f t="shared" si="150"/>
        <v>0</v>
      </c>
      <c r="U439" s="79">
        <f t="shared" si="151"/>
        <v>0</v>
      </c>
      <c r="V439" s="80">
        <f t="shared" si="152"/>
        <v>0</v>
      </c>
      <c r="W439" s="80">
        <f t="shared" si="153"/>
        <v>0</v>
      </c>
      <c r="X439">
        <f t="shared" si="164"/>
        <v>0</v>
      </c>
      <c r="Y439" s="35">
        <f t="shared" si="154"/>
        <v>0</v>
      </c>
      <c r="Z439" s="35">
        <f t="shared" si="165"/>
        <v>0</v>
      </c>
      <c r="AA439" s="42">
        <f t="shared" si="166"/>
        <v>0</v>
      </c>
      <c r="AB439" s="42">
        <f t="shared" si="167"/>
        <v>0</v>
      </c>
    </row>
    <row r="440" spans="2:28" x14ac:dyDescent="0.25">
      <c r="B440">
        <v>438</v>
      </c>
      <c r="C440" s="35">
        <f t="shared" si="161"/>
        <v>0</v>
      </c>
      <c r="D440" s="46">
        <f>IF(AB439&gt;0,ROUND(PMT(EvalSheet!$F$92/12,EvalSheet!$F$96*12,-C440),5),0)</f>
        <v>0</v>
      </c>
      <c r="E440" s="6">
        <f t="shared" si="155"/>
        <v>0</v>
      </c>
      <c r="F440" s="2">
        <f t="shared" si="144"/>
        <v>0</v>
      </c>
      <c r="G440" s="80">
        <f t="shared" si="145"/>
        <v>0</v>
      </c>
      <c r="H440" s="79">
        <f t="shared" si="146"/>
        <v>0</v>
      </c>
      <c r="I440" s="80">
        <f t="shared" si="147"/>
        <v>0</v>
      </c>
      <c r="J440" s="80">
        <f t="shared" si="148"/>
        <v>0</v>
      </c>
      <c r="K440" s="6">
        <f t="shared" si="156"/>
        <v>0</v>
      </c>
      <c r="L440" s="7">
        <v>0</v>
      </c>
      <c r="M440" s="7">
        <f t="shared" si="157"/>
        <v>0</v>
      </c>
      <c r="N440" s="7">
        <f t="shared" si="158"/>
        <v>0</v>
      </c>
      <c r="O440" s="7">
        <f t="shared" si="159"/>
        <v>0</v>
      </c>
      <c r="P440" s="7">
        <f t="shared" si="160"/>
        <v>0</v>
      </c>
      <c r="Q440" s="6">
        <f t="shared" si="162"/>
        <v>0</v>
      </c>
      <c r="R440" s="7">
        <f t="shared" si="163"/>
        <v>0</v>
      </c>
      <c r="S440" s="2">
        <f t="shared" si="149"/>
        <v>0</v>
      </c>
      <c r="T440" s="80">
        <f t="shared" si="150"/>
        <v>0</v>
      </c>
      <c r="U440" s="79">
        <f t="shared" si="151"/>
        <v>0</v>
      </c>
      <c r="V440" s="80">
        <f t="shared" si="152"/>
        <v>0</v>
      </c>
      <c r="W440" s="80">
        <f t="shared" si="153"/>
        <v>0</v>
      </c>
      <c r="X440">
        <f t="shared" si="164"/>
        <v>0</v>
      </c>
      <c r="Y440" s="35">
        <f t="shared" si="154"/>
        <v>0</v>
      </c>
      <c r="Z440" s="35">
        <f t="shared" si="165"/>
        <v>0</v>
      </c>
      <c r="AA440" s="42">
        <f t="shared" si="166"/>
        <v>0</v>
      </c>
      <c r="AB440" s="42">
        <f t="shared" si="167"/>
        <v>0</v>
      </c>
    </row>
    <row r="441" spans="2:28" x14ac:dyDescent="0.25">
      <c r="B441">
        <v>439</v>
      </c>
      <c r="C441" s="35">
        <f t="shared" si="161"/>
        <v>0</v>
      </c>
      <c r="D441" s="46">
        <f>IF(AB440&gt;0,ROUND(PMT(EvalSheet!$F$92/12,EvalSheet!$F$96*12,-C441),5),0)</f>
        <v>0</v>
      </c>
      <c r="E441" s="6">
        <f t="shared" si="155"/>
        <v>0</v>
      </c>
      <c r="F441" s="2">
        <f t="shared" si="144"/>
        <v>0</v>
      </c>
      <c r="G441" s="80">
        <f t="shared" si="145"/>
        <v>0</v>
      </c>
      <c r="H441" s="79">
        <f t="shared" si="146"/>
        <v>0</v>
      </c>
      <c r="I441" s="80">
        <f t="shared" si="147"/>
        <v>0</v>
      </c>
      <c r="J441" s="80">
        <f t="shared" si="148"/>
        <v>0</v>
      </c>
      <c r="K441" s="6">
        <f t="shared" si="156"/>
        <v>0</v>
      </c>
      <c r="L441" s="7">
        <v>0</v>
      </c>
      <c r="M441" s="7">
        <f t="shared" si="157"/>
        <v>0</v>
      </c>
      <c r="N441" s="7">
        <f t="shared" si="158"/>
        <v>0</v>
      </c>
      <c r="O441" s="7">
        <f t="shared" si="159"/>
        <v>0</v>
      </c>
      <c r="P441" s="7">
        <f t="shared" si="160"/>
        <v>0</v>
      </c>
      <c r="Q441" s="6">
        <f t="shared" si="162"/>
        <v>0</v>
      </c>
      <c r="R441" s="7">
        <f t="shared" si="163"/>
        <v>0</v>
      </c>
      <c r="S441" s="2">
        <f t="shared" si="149"/>
        <v>0</v>
      </c>
      <c r="T441" s="80">
        <f t="shared" si="150"/>
        <v>0</v>
      </c>
      <c r="U441" s="79">
        <f t="shared" si="151"/>
        <v>0</v>
      </c>
      <c r="V441" s="80">
        <f t="shared" si="152"/>
        <v>0</v>
      </c>
      <c r="W441" s="80">
        <f t="shared" si="153"/>
        <v>0</v>
      </c>
      <c r="X441">
        <f t="shared" si="164"/>
        <v>0</v>
      </c>
      <c r="Y441" s="35">
        <f t="shared" si="154"/>
        <v>0</v>
      </c>
      <c r="Z441" s="35">
        <f t="shared" si="165"/>
        <v>0</v>
      </c>
      <c r="AA441" s="42">
        <f t="shared" si="166"/>
        <v>0</v>
      </c>
      <c r="AB441" s="42">
        <f t="shared" si="167"/>
        <v>0</v>
      </c>
    </row>
    <row r="442" spans="2:28" x14ac:dyDescent="0.25">
      <c r="B442">
        <v>440</v>
      </c>
      <c r="C442" s="35">
        <f t="shared" si="161"/>
        <v>0</v>
      </c>
      <c r="D442" s="46">
        <f>IF(AB441&gt;0,ROUND(PMT(EvalSheet!$F$92/12,EvalSheet!$F$96*12,-C442),5),0)</f>
        <v>0</v>
      </c>
      <c r="E442" s="6">
        <f t="shared" si="155"/>
        <v>0</v>
      </c>
      <c r="F442" s="2">
        <f t="shared" si="144"/>
        <v>0</v>
      </c>
      <c r="G442" s="80">
        <f t="shared" si="145"/>
        <v>0</v>
      </c>
      <c r="H442" s="79">
        <f t="shared" si="146"/>
        <v>0</v>
      </c>
      <c r="I442" s="80">
        <f t="shared" si="147"/>
        <v>0</v>
      </c>
      <c r="J442" s="80">
        <f t="shared" si="148"/>
        <v>0</v>
      </c>
      <c r="K442" s="6">
        <f t="shared" si="156"/>
        <v>0</v>
      </c>
      <c r="L442" s="7">
        <v>0</v>
      </c>
      <c r="M442" s="7">
        <f t="shared" si="157"/>
        <v>0</v>
      </c>
      <c r="N442" s="7">
        <f t="shared" si="158"/>
        <v>0</v>
      </c>
      <c r="O442" s="7">
        <f t="shared" si="159"/>
        <v>0</v>
      </c>
      <c r="P442" s="7">
        <f t="shared" si="160"/>
        <v>0</v>
      </c>
      <c r="Q442" s="6">
        <f t="shared" si="162"/>
        <v>0</v>
      </c>
      <c r="R442" s="7">
        <f t="shared" si="163"/>
        <v>0</v>
      </c>
      <c r="S442" s="2">
        <f t="shared" si="149"/>
        <v>0</v>
      </c>
      <c r="T442" s="80">
        <f t="shared" si="150"/>
        <v>0</v>
      </c>
      <c r="U442" s="79">
        <f t="shared" si="151"/>
        <v>0</v>
      </c>
      <c r="V442" s="80">
        <f t="shared" si="152"/>
        <v>0</v>
      </c>
      <c r="W442" s="80">
        <f t="shared" si="153"/>
        <v>0</v>
      </c>
      <c r="X442">
        <f t="shared" si="164"/>
        <v>0</v>
      </c>
      <c r="Y442" s="35">
        <f t="shared" si="154"/>
        <v>0</v>
      </c>
      <c r="Z442" s="35">
        <f t="shared" si="165"/>
        <v>0</v>
      </c>
      <c r="AA442" s="42">
        <f t="shared" si="166"/>
        <v>0</v>
      </c>
      <c r="AB442" s="42">
        <f t="shared" si="167"/>
        <v>0</v>
      </c>
    </row>
    <row r="443" spans="2:28" x14ac:dyDescent="0.25">
      <c r="B443">
        <v>441</v>
      </c>
      <c r="C443" s="35">
        <f t="shared" si="161"/>
        <v>0</v>
      </c>
      <c r="D443" s="46">
        <f>IF(AB442&gt;0,ROUND(PMT(EvalSheet!$F$92/12,EvalSheet!$F$96*12,-C443),5),0)</f>
        <v>0</v>
      </c>
      <c r="E443" s="6">
        <f t="shared" si="155"/>
        <v>0</v>
      </c>
      <c r="F443" s="2">
        <f t="shared" si="144"/>
        <v>0</v>
      </c>
      <c r="G443" s="80">
        <f t="shared" si="145"/>
        <v>0</v>
      </c>
      <c r="H443" s="79">
        <f t="shared" si="146"/>
        <v>0</v>
      </c>
      <c r="I443" s="80">
        <f t="shared" si="147"/>
        <v>0</v>
      </c>
      <c r="J443" s="80">
        <f t="shared" si="148"/>
        <v>0</v>
      </c>
      <c r="K443" s="6">
        <f t="shared" si="156"/>
        <v>0</v>
      </c>
      <c r="L443" s="7">
        <v>0</v>
      </c>
      <c r="M443" s="7">
        <f t="shared" si="157"/>
        <v>0</v>
      </c>
      <c r="N443" s="7">
        <f t="shared" si="158"/>
        <v>0</v>
      </c>
      <c r="O443" s="7">
        <f t="shared" si="159"/>
        <v>0</v>
      </c>
      <c r="P443" s="7">
        <f t="shared" si="160"/>
        <v>0</v>
      </c>
      <c r="Q443" s="6">
        <f t="shared" si="162"/>
        <v>0</v>
      </c>
      <c r="R443" s="7">
        <f t="shared" si="163"/>
        <v>0</v>
      </c>
      <c r="S443" s="2">
        <f t="shared" si="149"/>
        <v>0</v>
      </c>
      <c r="T443" s="80">
        <f t="shared" si="150"/>
        <v>0</v>
      </c>
      <c r="U443" s="79">
        <f t="shared" si="151"/>
        <v>0</v>
      </c>
      <c r="V443" s="80">
        <f t="shared" si="152"/>
        <v>0</v>
      </c>
      <c r="W443" s="80">
        <f t="shared" si="153"/>
        <v>0</v>
      </c>
      <c r="X443">
        <f t="shared" si="164"/>
        <v>0</v>
      </c>
      <c r="Y443" s="35">
        <f t="shared" si="154"/>
        <v>0</v>
      </c>
      <c r="Z443" s="35">
        <f t="shared" si="165"/>
        <v>0</v>
      </c>
      <c r="AA443" s="42">
        <f t="shared" si="166"/>
        <v>0</v>
      </c>
      <c r="AB443" s="42">
        <f t="shared" si="167"/>
        <v>0</v>
      </c>
    </row>
    <row r="444" spans="2:28" x14ac:dyDescent="0.25">
      <c r="B444">
        <v>442</v>
      </c>
      <c r="C444" s="35">
        <f t="shared" si="161"/>
        <v>0</v>
      </c>
      <c r="D444" s="46">
        <f>IF(AB443&gt;0,ROUND(PMT(EvalSheet!$F$92/12,EvalSheet!$F$96*12,-C444),5),0)</f>
        <v>0</v>
      </c>
      <c r="E444" s="6">
        <f t="shared" si="155"/>
        <v>0</v>
      </c>
      <c r="F444" s="2">
        <f t="shared" si="144"/>
        <v>0</v>
      </c>
      <c r="G444" s="80">
        <f t="shared" si="145"/>
        <v>0</v>
      </c>
      <c r="H444" s="79">
        <f t="shared" si="146"/>
        <v>0</v>
      </c>
      <c r="I444" s="80">
        <f t="shared" si="147"/>
        <v>0</v>
      </c>
      <c r="J444" s="80">
        <f t="shared" si="148"/>
        <v>0</v>
      </c>
      <c r="K444" s="6">
        <f t="shared" si="156"/>
        <v>0</v>
      </c>
      <c r="L444" s="7">
        <v>0</v>
      </c>
      <c r="M444" s="7">
        <f t="shared" si="157"/>
        <v>0</v>
      </c>
      <c r="N444" s="7">
        <f t="shared" si="158"/>
        <v>0</v>
      </c>
      <c r="O444" s="7">
        <f t="shared" si="159"/>
        <v>0</v>
      </c>
      <c r="P444" s="7">
        <f t="shared" si="160"/>
        <v>0</v>
      </c>
      <c r="Q444" s="6">
        <f t="shared" si="162"/>
        <v>0</v>
      </c>
      <c r="R444" s="7">
        <f t="shared" si="163"/>
        <v>0</v>
      </c>
      <c r="S444" s="2">
        <f t="shared" si="149"/>
        <v>0</v>
      </c>
      <c r="T444" s="80">
        <f t="shared" si="150"/>
        <v>0</v>
      </c>
      <c r="U444" s="79">
        <f t="shared" si="151"/>
        <v>0</v>
      </c>
      <c r="V444" s="80">
        <f t="shared" si="152"/>
        <v>0</v>
      </c>
      <c r="W444" s="80">
        <f t="shared" si="153"/>
        <v>0</v>
      </c>
      <c r="X444">
        <f t="shared" si="164"/>
        <v>0</v>
      </c>
      <c r="Y444" s="35">
        <f t="shared" si="154"/>
        <v>0</v>
      </c>
      <c r="Z444" s="35">
        <f t="shared" si="165"/>
        <v>0</v>
      </c>
      <c r="AA444" s="42">
        <f t="shared" si="166"/>
        <v>0</v>
      </c>
      <c r="AB444" s="42">
        <f t="shared" si="167"/>
        <v>0</v>
      </c>
    </row>
    <row r="445" spans="2:28" x14ac:dyDescent="0.25">
      <c r="B445">
        <v>443</v>
      </c>
      <c r="C445" s="35">
        <f t="shared" si="161"/>
        <v>0</v>
      </c>
      <c r="D445" s="46">
        <f>IF(AB444&gt;0,ROUND(PMT(EvalSheet!$F$92/12,EvalSheet!$F$96*12,-C445),5),0)</f>
        <v>0</v>
      </c>
      <c r="E445" s="6">
        <f t="shared" si="155"/>
        <v>0</v>
      </c>
      <c r="F445" s="2">
        <f t="shared" si="144"/>
        <v>0</v>
      </c>
      <c r="G445" s="80">
        <f t="shared" si="145"/>
        <v>0</v>
      </c>
      <c r="H445" s="79">
        <f t="shared" si="146"/>
        <v>0</v>
      </c>
      <c r="I445" s="80">
        <f t="shared" si="147"/>
        <v>0</v>
      </c>
      <c r="J445" s="80">
        <f t="shared" si="148"/>
        <v>0</v>
      </c>
      <c r="K445" s="6">
        <f t="shared" si="156"/>
        <v>0</v>
      </c>
      <c r="L445" s="7">
        <v>0</v>
      </c>
      <c r="M445" s="7">
        <f t="shared" si="157"/>
        <v>0</v>
      </c>
      <c r="N445" s="7">
        <f t="shared" si="158"/>
        <v>0</v>
      </c>
      <c r="O445" s="7">
        <f t="shared" si="159"/>
        <v>0</v>
      </c>
      <c r="P445" s="7">
        <f t="shared" si="160"/>
        <v>0</v>
      </c>
      <c r="Q445" s="6">
        <f t="shared" si="162"/>
        <v>0</v>
      </c>
      <c r="R445" s="7">
        <f t="shared" si="163"/>
        <v>0</v>
      </c>
      <c r="S445" s="2">
        <f t="shared" si="149"/>
        <v>0</v>
      </c>
      <c r="T445" s="80">
        <f t="shared" si="150"/>
        <v>0</v>
      </c>
      <c r="U445" s="79">
        <f t="shared" si="151"/>
        <v>0</v>
      </c>
      <c r="V445" s="80">
        <f t="shared" si="152"/>
        <v>0</v>
      </c>
      <c r="W445" s="80">
        <f t="shared" si="153"/>
        <v>0</v>
      </c>
      <c r="X445">
        <f t="shared" si="164"/>
        <v>0</v>
      </c>
      <c r="Y445" s="35">
        <f t="shared" si="154"/>
        <v>0</v>
      </c>
      <c r="Z445" s="35">
        <f t="shared" si="165"/>
        <v>0</v>
      </c>
      <c r="AA445" s="42">
        <f t="shared" si="166"/>
        <v>0</v>
      </c>
      <c r="AB445" s="42">
        <f t="shared" si="167"/>
        <v>0</v>
      </c>
    </row>
    <row r="446" spans="2:28" x14ac:dyDescent="0.25">
      <c r="B446">
        <v>444</v>
      </c>
      <c r="C446" s="35">
        <f t="shared" si="161"/>
        <v>0</v>
      </c>
      <c r="D446" s="46">
        <f>IF(AB445&gt;0,ROUND(PMT(EvalSheet!$F$92/12,EvalSheet!$F$96*12,-C446),5),0)</f>
        <v>0</v>
      </c>
      <c r="E446" s="6">
        <f t="shared" si="155"/>
        <v>0</v>
      </c>
      <c r="F446" s="2">
        <f t="shared" si="144"/>
        <v>0</v>
      </c>
      <c r="G446" s="80">
        <f t="shared" si="145"/>
        <v>0</v>
      </c>
      <c r="H446" s="79">
        <f t="shared" si="146"/>
        <v>0</v>
      </c>
      <c r="I446" s="80">
        <f t="shared" si="147"/>
        <v>0</v>
      </c>
      <c r="J446" s="80">
        <f t="shared" si="148"/>
        <v>0</v>
      </c>
      <c r="K446" s="6">
        <f t="shared" si="156"/>
        <v>0</v>
      </c>
      <c r="L446" s="7">
        <v>0</v>
      </c>
      <c r="M446" s="7">
        <f t="shared" si="157"/>
        <v>0</v>
      </c>
      <c r="N446" s="7">
        <f t="shared" si="158"/>
        <v>0</v>
      </c>
      <c r="O446" s="7">
        <f t="shared" si="159"/>
        <v>0</v>
      </c>
      <c r="P446" s="7">
        <f t="shared" si="160"/>
        <v>0</v>
      </c>
      <c r="Q446" s="6">
        <f t="shared" si="162"/>
        <v>0</v>
      </c>
      <c r="R446" s="7">
        <f t="shared" si="163"/>
        <v>0</v>
      </c>
      <c r="S446" s="2">
        <f t="shared" si="149"/>
        <v>0</v>
      </c>
      <c r="T446" s="80">
        <f t="shared" si="150"/>
        <v>0</v>
      </c>
      <c r="U446" s="79">
        <f t="shared" si="151"/>
        <v>0</v>
      </c>
      <c r="V446" s="80">
        <f t="shared" si="152"/>
        <v>0</v>
      </c>
      <c r="W446" s="80">
        <f t="shared" si="153"/>
        <v>0</v>
      </c>
      <c r="X446">
        <f t="shared" si="164"/>
        <v>0</v>
      </c>
      <c r="Y446" s="35">
        <f t="shared" si="154"/>
        <v>0</v>
      </c>
      <c r="Z446" s="35">
        <f t="shared" si="165"/>
        <v>0</v>
      </c>
      <c r="AA446" s="42">
        <f t="shared" si="166"/>
        <v>0</v>
      </c>
      <c r="AB446" s="42">
        <f t="shared" si="167"/>
        <v>0</v>
      </c>
    </row>
    <row r="447" spans="2:28" x14ac:dyDescent="0.25">
      <c r="B447">
        <v>445</v>
      </c>
      <c r="C447" s="35">
        <f t="shared" si="161"/>
        <v>0</v>
      </c>
      <c r="D447" s="46">
        <f>IF(AB446&gt;0,ROUND(PMT(EvalSheet!$F$92/12,EvalSheet!$F$96*12,-C447),5),0)</f>
        <v>0</v>
      </c>
      <c r="E447" s="6">
        <f t="shared" si="155"/>
        <v>0</v>
      </c>
      <c r="F447" s="2">
        <f t="shared" si="144"/>
        <v>0</v>
      </c>
      <c r="G447" s="80">
        <f t="shared" si="145"/>
        <v>0</v>
      </c>
      <c r="H447" s="79">
        <f t="shared" si="146"/>
        <v>0</v>
      </c>
      <c r="I447" s="80">
        <f t="shared" si="147"/>
        <v>0</v>
      </c>
      <c r="J447" s="80">
        <f t="shared" si="148"/>
        <v>0</v>
      </c>
      <c r="K447" s="6">
        <f t="shared" si="156"/>
        <v>0</v>
      </c>
      <c r="L447" s="7">
        <v>0</v>
      </c>
      <c r="M447" s="7">
        <f t="shared" si="157"/>
        <v>0</v>
      </c>
      <c r="N447" s="7">
        <f t="shared" si="158"/>
        <v>0</v>
      </c>
      <c r="O447" s="7">
        <f t="shared" si="159"/>
        <v>0</v>
      </c>
      <c r="P447" s="7">
        <f t="shared" si="160"/>
        <v>0</v>
      </c>
      <c r="Q447" s="6">
        <f t="shared" si="162"/>
        <v>0</v>
      </c>
      <c r="R447" s="7">
        <f t="shared" si="163"/>
        <v>0</v>
      </c>
      <c r="S447" s="2">
        <f t="shared" si="149"/>
        <v>0</v>
      </c>
      <c r="T447" s="80">
        <f t="shared" si="150"/>
        <v>0</v>
      </c>
      <c r="U447" s="79">
        <f t="shared" si="151"/>
        <v>0</v>
      </c>
      <c r="V447" s="80">
        <f t="shared" si="152"/>
        <v>0</v>
      </c>
      <c r="W447" s="80">
        <f t="shared" si="153"/>
        <v>0</v>
      </c>
      <c r="X447">
        <f t="shared" si="164"/>
        <v>0</v>
      </c>
      <c r="Y447" s="35">
        <f t="shared" si="154"/>
        <v>0</v>
      </c>
      <c r="Z447" s="35">
        <f t="shared" si="165"/>
        <v>0</v>
      </c>
      <c r="AA447" s="42">
        <f t="shared" si="166"/>
        <v>0</v>
      </c>
      <c r="AB447" s="42">
        <f t="shared" si="167"/>
        <v>0</v>
      </c>
    </row>
    <row r="448" spans="2:28" x14ac:dyDescent="0.25">
      <c r="B448">
        <v>446</v>
      </c>
      <c r="C448" s="35">
        <f t="shared" si="161"/>
        <v>0</v>
      </c>
      <c r="D448" s="46">
        <f>IF(AB447&gt;0,ROUND(PMT(EvalSheet!$F$92/12,EvalSheet!$F$96*12,-C448),5),0)</f>
        <v>0</v>
      </c>
      <c r="E448" s="6">
        <f t="shared" si="155"/>
        <v>0</v>
      </c>
      <c r="F448" s="2">
        <f t="shared" si="144"/>
        <v>0</v>
      </c>
      <c r="G448" s="80">
        <f t="shared" si="145"/>
        <v>0</v>
      </c>
      <c r="H448" s="79">
        <f t="shared" si="146"/>
        <v>0</v>
      </c>
      <c r="I448" s="80">
        <f t="shared" si="147"/>
        <v>0</v>
      </c>
      <c r="J448" s="80">
        <f t="shared" si="148"/>
        <v>0</v>
      </c>
      <c r="K448" s="6">
        <f t="shared" si="156"/>
        <v>0</v>
      </c>
      <c r="L448" s="7">
        <v>0</v>
      </c>
      <c r="M448" s="7">
        <f t="shared" si="157"/>
        <v>0</v>
      </c>
      <c r="N448" s="7">
        <f t="shared" si="158"/>
        <v>0</v>
      </c>
      <c r="O448" s="7">
        <f t="shared" si="159"/>
        <v>0</v>
      </c>
      <c r="P448" s="7">
        <f t="shared" si="160"/>
        <v>0</v>
      </c>
      <c r="Q448" s="6">
        <f t="shared" si="162"/>
        <v>0</v>
      </c>
      <c r="R448" s="7">
        <f t="shared" si="163"/>
        <v>0</v>
      </c>
      <c r="S448" s="2">
        <f t="shared" si="149"/>
        <v>0</v>
      </c>
      <c r="T448" s="80">
        <f t="shared" si="150"/>
        <v>0</v>
      </c>
      <c r="U448" s="79">
        <f t="shared" si="151"/>
        <v>0</v>
      </c>
      <c r="V448" s="80">
        <f t="shared" si="152"/>
        <v>0</v>
      </c>
      <c r="W448" s="80">
        <f t="shared" si="153"/>
        <v>0</v>
      </c>
      <c r="X448">
        <f t="shared" si="164"/>
        <v>0</v>
      </c>
      <c r="Y448" s="35">
        <f t="shared" si="154"/>
        <v>0</v>
      </c>
      <c r="Z448" s="35">
        <f t="shared" si="165"/>
        <v>0</v>
      </c>
      <c r="AA448" s="42">
        <f t="shared" si="166"/>
        <v>0</v>
      </c>
      <c r="AB448" s="42">
        <f t="shared" si="167"/>
        <v>0</v>
      </c>
    </row>
    <row r="449" spans="2:28" x14ac:dyDescent="0.25">
      <c r="B449">
        <v>447</v>
      </c>
      <c r="C449" s="35">
        <f t="shared" si="161"/>
        <v>0</v>
      </c>
      <c r="D449" s="46">
        <f>IF(AB448&gt;0,ROUND(PMT(EvalSheet!$F$92/12,EvalSheet!$F$96*12,-C449),5),0)</f>
        <v>0</v>
      </c>
      <c r="E449" s="6">
        <f t="shared" si="155"/>
        <v>0</v>
      </c>
      <c r="F449" s="2">
        <f t="shared" si="144"/>
        <v>0</v>
      </c>
      <c r="G449" s="80">
        <f t="shared" si="145"/>
        <v>0</v>
      </c>
      <c r="H449" s="79">
        <f t="shared" si="146"/>
        <v>0</v>
      </c>
      <c r="I449" s="80">
        <f t="shared" si="147"/>
        <v>0</v>
      </c>
      <c r="J449" s="80">
        <f t="shared" si="148"/>
        <v>0</v>
      </c>
      <c r="K449" s="6">
        <f t="shared" si="156"/>
        <v>0</v>
      </c>
      <c r="L449" s="7">
        <v>0</v>
      </c>
      <c r="M449" s="7">
        <f t="shared" si="157"/>
        <v>0</v>
      </c>
      <c r="N449" s="7">
        <f t="shared" si="158"/>
        <v>0</v>
      </c>
      <c r="O449" s="7">
        <f t="shared" si="159"/>
        <v>0</v>
      </c>
      <c r="P449" s="7">
        <f t="shared" si="160"/>
        <v>0</v>
      </c>
      <c r="Q449" s="6">
        <f t="shared" si="162"/>
        <v>0</v>
      </c>
      <c r="R449" s="7">
        <f t="shared" si="163"/>
        <v>0</v>
      </c>
      <c r="S449" s="2">
        <f t="shared" si="149"/>
        <v>0</v>
      </c>
      <c r="T449" s="80">
        <f t="shared" si="150"/>
        <v>0</v>
      </c>
      <c r="U449" s="79">
        <f t="shared" si="151"/>
        <v>0</v>
      </c>
      <c r="V449" s="80">
        <f t="shared" si="152"/>
        <v>0</v>
      </c>
      <c r="W449" s="80">
        <f t="shared" si="153"/>
        <v>0</v>
      </c>
      <c r="X449">
        <f t="shared" si="164"/>
        <v>0</v>
      </c>
      <c r="Y449" s="35">
        <f t="shared" si="154"/>
        <v>0</v>
      </c>
      <c r="Z449" s="35">
        <f t="shared" si="165"/>
        <v>0</v>
      </c>
      <c r="AA449" s="42">
        <f t="shared" si="166"/>
        <v>0</v>
      </c>
      <c r="AB449" s="42">
        <f t="shared" si="167"/>
        <v>0</v>
      </c>
    </row>
    <row r="450" spans="2:28" x14ac:dyDescent="0.25">
      <c r="B450">
        <v>448</v>
      </c>
      <c r="C450" s="35">
        <f t="shared" si="161"/>
        <v>0</v>
      </c>
      <c r="D450" s="46">
        <f>IF(AB449&gt;0,ROUND(PMT(EvalSheet!$F$92/12,EvalSheet!$F$96*12,-C450),5),0)</f>
        <v>0</v>
      </c>
      <c r="E450" s="6">
        <f t="shared" si="155"/>
        <v>0</v>
      </c>
      <c r="F450" s="2">
        <f t="shared" si="144"/>
        <v>0</v>
      </c>
      <c r="G450" s="80">
        <f t="shared" si="145"/>
        <v>0</v>
      </c>
      <c r="H450" s="79">
        <f t="shared" si="146"/>
        <v>0</v>
      </c>
      <c r="I450" s="80">
        <f t="shared" si="147"/>
        <v>0</v>
      </c>
      <c r="J450" s="80">
        <f t="shared" si="148"/>
        <v>0</v>
      </c>
      <c r="K450" s="6">
        <f t="shared" si="156"/>
        <v>0</v>
      </c>
      <c r="L450" s="7">
        <v>0</v>
      </c>
      <c r="M450" s="7">
        <f t="shared" si="157"/>
        <v>0</v>
      </c>
      <c r="N450" s="7">
        <f t="shared" si="158"/>
        <v>0</v>
      </c>
      <c r="O450" s="7">
        <f t="shared" si="159"/>
        <v>0</v>
      </c>
      <c r="P450" s="7">
        <f t="shared" si="160"/>
        <v>0</v>
      </c>
      <c r="Q450" s="6">
        <f t="shared" si="162"/>
        <v>0</v>
      </c>
      <c r="R450" s="7">
        <f t="shared" si="163"/>
        <v>0</v>
      </c>
      <c r="S450" s="2">
        <f t="shared" si="149"/>
        <v>0</v>
      </c>
      <c r="T450" s="80">
        <f t="shared" si="150"/>
        <v>0</v>
      </c>
      <c r="U450" s="79">
        <f t="shared" si="151"/>
        <v>0</v>
      </c>
      <c r="V450" s="80">
        <f t="shared" si="152"/>
        <v>0</v>
      </c>
      <c r="W450" s="80">
        <f t="shared" si="153"/>
        <v>0</v>
      </c>
      <c r="X450">
        <f t="shared" si="164"/>
        <v>0</v>
      </c>
      <c r="Y450" s="35">
        <f t="shared" si="154"/>
        <v>0</v>
      </c>
      <c r="Z450" s="35">
        <f t="shared" si="165"/>
        <v>0</v>
      </c>
      <c r="AA450" s="42">
        <f t="shared" si="166"/>
        <v>0</v>
      </c>
      <c r="AB450" s="42">
        <f t="shared" si="167"/>
        <v>0</v>
      </c>
    </row>
    <row r="451" spans="2:28" x14ac:dyDescent="0.25">
      <c r="B451">
        <v>449</v>
      </c>
      <c r="C451" s="35">
        <f t="shared" si="161"/>
        <v>0</v>
      </c>
      <c r="D451" s="46">
        <f>IF(AB450&gt;0,ROUND(PMT(EvalSheet!$F$92/12,EvalSheet!$F$96*12,-C451),5),0)</f>
        <v>0</v>
      </c>
      <c r="E451" s="6">
        <f t="shared" si="155"/>
        <v>0</v>
      </c>
      <c r="F451" s="2">
        <f t="shared" ref="F451:F514" si="168">INT(E451)</f>
        <v>0</v>
      </c>
      <c r="G451" s="80">
        <f t="shared" ref="G451:G514" si="169">INT((E451-F451)*10)/10</f>
        <v>0</v>
      </c>
      <c r="H451" s="79">
        <f t="shared" ref="H451:H514" si="170">E451-F451-G451</f>
        <v>0</v>
      </c>
      <c r="I451" s="80">
        <f t="shared" ref="I451:I514" si="171">IF(OR(H451=0.05,H451=0),H451,IF(AND(H451&gt;0.051,H451&lt;0.1),0.1,IF(AND(H451&gt;0.001,H451&lt;0.05),0.05,H451)))</f>
        <v>0</v>
      </c>
      <c r="J451" s="80">
        <f t="shared" ref="J451:J514" si="172">F451+G451+I451</f>
        <v>0</v>
      </c>
      <c r="K451" s="6">
        <f t="shared" si="156"/>
        <v>0</v>
      </c>
      <c r="L451" s="7">
        <v>0</v>
      </c>
      <c r="M451" s="7">
        <f t="shared" si="157"/>
        <v>0</v>
      </c>
      <c r="N451" s="7">
        <f t="shared" si="158"/>
        <v>0</v>
      </c>
      <c r="O451" s="7">
        <f t="shared" si="159"/>
        <v>0</v>
      </c>
      <c r="P451" s="7">
        <f t="shared" si="160"/>
        <v>0</v>
      </c>
      <c r="Q451" s="6">
        <f t="shared" si="162"/>
        <v>0</v>
      </c>
      <c r="R451" s="7">
        <f t="shared" si="163"/>
        <v>0</v>
      </c>
      <c r="S451" s="2">
        <f t="shared" ref="S451:S514" si="173">INT(R451)</f>
        <v>0</v>
      </c>
      <c r="T451" s="80">
        <f t="shared" ref="T451:T514" si="174">INT((R451-S451)*10)/10</f>
        <v>0</v>
      </c>
      <c r="U451" s="79">
        <f t="shared" ref="U451:U514" si="175">R451-S451-T451</f>
        <v>0</v>
      </c>
      <c r="V451" s="80">
        <f t="shared" ref="V451:V514" si="176">IF(OR(U451=0.05,U451=0),U451,IF(AND(U451&gt;0.051,U451&lt;0.1),0.1,IF(AND(U451&gt;0.001,U451&lt;0.05),0.05,U451)))</f>
        <v>0</v>
      </c>
      <c r="W451" s="80">
        <f t="shared" ref="W451:W514" si="177">S451+T451+V451</f>
        <v>0</v>
      </c>
      <c r="X451">
        <f t="shared" si="164"/>
        <v>0</v>
      </c>
      <c r="Y451" s="35">
        <f t="shared" si="154"/>
        <v>0</v>
      </c>
      <c r="Z451" s="35">
        <f t="shared" si="165"/>
        <v>0</v>
      </c>
      <c r="AA451" s="42">
        <f t="shared" si="166"/>
        <v>0</v>
      </c>
      <c r="AB451" s="42">
        <f t="shared" si="167"/>
        <v>0</v>
      </c>
    </row>
    <row r="452" spans="2:28" x14ac:dyDescent="0.25">
      <c r="B452">
        <v>450</v>
      </c>
      <c r="C452" s="35">
        <f t="shared" si="161"/>
        <v>0</v>
      </c>
      <c r="D452" s="46">
        <f>IF(AB451&gt;0,ROUND(PMT(EvalSheet!$F$92/12,EvalSheet!$F$96*12,-C452),5),0)</f>
        <v>0</v>
      </c>
      <c r="E452" s="6">
        <f t="shared" si="155"/>
        <v>0</v>
      </c>
      <c r="F452" s="2">
        <f t="shared" si="168"/>
        <v>0</v>
      </c>
      <c r="G452" s="80">
        <f t="shared" si="169"/>
        <v>0</v>
      </c>
      <c r="H452" s="79">
        <f t="shared" si="170"/>
        <v>0</v>
      </c>
      <c r="I452" s="80">
        <f t="shared" si="171"/>
        <v>0</v>
      </c>
      <c r="J452" s="80">
        <f t="shared" si="172"/>
        <v>0</v>
      </c>
      <c r="K452" s="6">
        <f t="shared" si="156"/>
        <v>0</v>
      </c>
      <c r="L452" s="7">
        <v>0</v>
      </c>
      <c r="M452" s="7">
        <f t="shared" si="157"/>
        <v>0</v>
      </c>
      <c r="N452" s="7">
        <f t="shared" si="158"/>
        <v>0</v>
      </c>
      <c r="O452" s="7">
        <f t="shared" si="159"/>
        <v>0</v>
      </c>
      <c r="P452" s="7">
        <f t="shared" si="160"/>
        <v>0</v>
      </c>
      <c r="Q452" s="6">
        <f t="shared" si="162"/>
        <v>0</v>
      </c>
      <c r="R452" s="7">
        <f t="shared" si="163"/>
        <v>0</v>
      </c>
      <c r="S452" s="2">
        <f t="shared" si="173"/>
        <v>0</v>
      </c>
      <c r="T452" s="80">
        <f t="shared" si="174"/>
        <v>0</v>
      </c>
      <c r="U452" s="79">
        <f t="shared" si="175"/>
        <v>0</v>
      </c>
      <c r="V452" s="80">
        <f t="shared" si="176"/>
        <v>0</v>
      </c>
      <c r="W452" s="80">
        <f t="shared" si="177"/>
        <v>0</v>
      </c>
      <c r="X452">
        <f t="shared" si="164"/>
        <v>0</v>
      </c>
      <c r="Y452" s="35">
        <f t="shared" ref="Y452:Y515" si="178">ROUND(D452+J452+W452+X452,2)</f>
        <v>0</v>
      </c>
      <c r="Z452" s="35">
        <f t="shared" si="165"/>
        <v>0</v>
      </c>
      <c r="AA452" s="42">
        <f t="shared" si="166"/>
        <v>0</v>
      </c>
      <c r="AB452" s="42">
        <f t="shared" si="167"/>
        <v>0</v>
      </c>
    </row>
    <row r="453" spans="2:28" x14ac:dyDescent="0.25">
      <c r="B453">
        <v>451</v>
      </c>
      <c r="C453" s="35">
        <f t="shared" si="161"/>
        <v>0</v>
      </c>
      <c r="D453" s="46">
        <f>IF(AB452&gt;0,ROUND(PMT(EvalSheet!$F$92/12,EvalSheet!$F$96*12,-C453),5),0)</f>
        <v>0</v>
      </c>
      <c r="E453" s="6">
        <f t="shared" ref="E453:E516" si="179">IF(AB452&gt;0,ROUND(C453*$E$1/1000,2),0)</f>
        <v>0</v>
      </c>
      <c r="F453" s="2">
        <f t="shared" si="168"/>
        <v>0</v>
      </c>
      <c r="G453" s="80">
        <f t="shared" si="169"/>
        <v>0</v>
      </c>
      <c r="H453" s="79">
        <f t="shared" si="170"/>
        <v>0</v>
      </c>
      <c r="I453" s="80">
        <f t="shared" si="171"/>
        <v>0</v>
      </c>
      <c r="J453" s="80">
        <f t="shared" si="172"/>
        <v>0</v>
      </c>
      <c r="K453" s="6">
        <f t="shared" ref="K453:K516" si="180">IF(AB452&gt;0,ROUND($D$1*$K$1,2),0)</f>
        <v>0</v>
      </c>
      <c r="L453" s="7">
        <v>0</v>
      </c>
      <c r="M453" s="7">
        <f t="shared" ref="M453:M516" si="181">IF(AB452&gt;0,ROUND($D$1*$M$1,0),0)</f>
        <v>0</v>
      </c>
      <c r="N453" s="7">
        <f t="shared" ref="N453:N516" si="182">IF(AB452&gt;0,ROUND($D$1*$N$1,2),0)</f>
        <v>0</v>
      </c>
      <c r="O453" s="7">
        <f t="shared" ref="O453:O516" si="183">IF(AB452&gt;0,ROUND($D$1*$O$1,2),0)</f>
        <v>0</v>
      </c>
      <c r="P453" s="7">
        <f t="shared" ref="P453:P516" si="184">IF(AB452&gt;0,ROUND($D$1*$P$1,2),0)</f>
        <v>0</v>
      </c>
      <c r="Q453" s="6">
        <f t="shared" si="162"/>
        <v>0</v>
      </c>
      <c r="R453" s="7">
        <f t="shared" si="163"/>
        <v>0</v>
      </c>
      <c r="S453" s="2">
        <f t="shared" si="173"/>
        <v>0</v>
      </c>
      <c r="T453" s="80">
        <f t="shared" si="174"/>
        <v>0</v>
      </c>
      <c r="U453" s="79">
        <f t="shared" si="175"/>
        <v>0</v>
      </c>
      <c r="V453" s="80">
        <f t="shared" si="176"/>
        <v>0</v>
      </c>
      <c r="W453" s="80">
        <f t="shared" si="177"/>
        <v>0</v>
      </c>
      <c r="X453">
        <f t="shared" si="164"/>
        <v>0</v>
      </c>
      <c r="Y453" s="35">
        <f t="shared" si="178"/>
        <v>0</v>
      </c>
      <c r="Z453" s="35">
        <f t="shared" si="165"/>
        <v>0</v>
      </c>
      <c r="AA453" s="42">
        <f t="shared" si="166"/>
        <v>0</v>
      </c>
      <c r="AB453" s="42">
        <f t="shared" si="167"/>
        <v>0</v>
      </c>
    </row>
    <row r="454" spans="2:28" x14ac:dyDescent="0.25">
      <c r="B454">
        <v>452</v>
      </c>
      <c r="C454" s="35">
        <f t="shared" si="161"/>
        <v>0</v>
      </c>
      <c r="D454" s="46">
        <f>IF(AB453&gt;0,ROUND(PMT(EvalSheet!$F$92/12,EvalSheet!$F$96*12,-C454),5),0)</f>
        <v>0</v>
      </c>
      <c r="E454" s="6">
        <f t="shared" si="179"/>
        <v>0</v>
      </c>
      <c r="F454" s="2">
        <f t="shared" si="168"/>
        <v>0</v>
      </c>
      <c r="G454" s="80">
        <f t="shared" si="169"/>
        <v>0</v>
      </c>
      <c r="H454" s="79">
        <f t="shared" si="170"/>
        <v>0</v>
      </c>
      <c r="I454" s="80">
        <f t="shared" si="171"/>
        <v>0</v>
      </c>
      <c r="J454" s="80">
        <f t="shared" si="172"/>
        <v>0</v>
      </c>
      <c r="K454" s="6">
        <f t="shared" si="180"/>
        <v>0</v>
      </c>
      <c r="L454" s="7">
        <v>0</v>
      </c>
      <c r="M454" s="7">
        <f t="shared" si="181"/>
        <v>0</v>
      </c>
      <c r="N454" s="7">
        <f t="shared" si="182"/>
        <v>0</v>
      </c>
      <c r="O454" s="7">
        <f t="shared" si="183"/>
        <v>0</v>
      </c>
      <c r="P454" s="7">
        <f t="shared" si="184"/>
        <v>0</v>
      </c>
      <c r="Q454" s="6">
        <f t="shared" si="162"/>
        <v>0</v>
      </c>
      <c r="R454" s="7">
        <f t="shared" si="163"/>
        <v>0</v>
      </c>
      <c r="S454" s="2">
        <f t="shared" si="173"/>
        <v>0</v>
      </c>
      <c r="T454" s="80">
        <f t="shared" si="174"/>
        <v>0</v>
      </c>
      <c r="U454" s="79">
        <f t="shared" si="175"/>
        <v>0</v>
      </c>
      <c r="V454" s="80">
        <f t="shared" si="176"/>
        <v>0</v>
      </c>
      <c r="W454" s="80">
        <f t="shared" si="177"/>
        <v>0</v>
      </c>
      <c r="X454">
        <f t="shared" si="164"/>
        <v>0</v>
      </c>
      <c r="Y454" s="35">
        <f t="shared" si="178"/>
        <v>0</v>
      </c>
      <c r="Z454" s="35">
        <f t="shared" si="165"/>
        <v>0</v>
      </c>
      <c r="AA454" s="42">
        <f t="shared" si="166"/>
        <v>0</v>
      </c>
      <c r="AB454" s="42">
        <f t="shared" si="167"/>
        <v>0</v>
      </c>
    </row>
    <row r="455" spans="2:28" x14ac:dyDescent="0.25">
      <c r="B455">
        <v>453</v>
      </c>
      <c r="C455" s="35">
        <f t="shared" ref="C455:C518" si="185">IF(AB454&gt;0,C454-1000,C454)</f>
        <v>0</v>
      </c>
      <c r="D455" s="46">
        <f>IF(AB454&gt;0,ROUND(PMT(EvalSheet!$F$92/12,EvalSheet!$F$96*12,-C455),5),0)</f>
        <v>0</v>
      </c>
      <c r="E455" s="6">
        <f t="shared" si="179"/>
        <v>0</v>
      </c>
      <c r="F455" s="2">
        <f t="shared" si="168"/>
        <v>0</v>
      </c>
      <c r="G455" s="80">
        <f t="shared" si="169"/>
        <v>0</v>
      </c>
      <c r="H455" s="79">
        <f t="shared" si="170"/>
        <v>0</v>
      </c>
      <c r="I455" s="80">
        <f t="shared" si="171"/>
        <v>0</v>
      </c>
      <c r="J455" s="80">
        <f t="shared" si="172"/>
        <v>0</v>
      </c>
      <c r="K455" s="6">
        <f t="shared" si="180"/>
        <v>0</v>
      </c>
      <c r="L455" s="7">
        <v>0</v>
      </c>
      <c r="M455" s="7">
        <f t="shared" si="181"/>
        <v>0</v>
      </c>
      <c r="N455" s="7">
        <f t="shared" si="182"/>
        <v>0</v>
      </c>
      <c r="O455" s="7">
        <f t="shared" si="183"/>
        <v>0</v>
      </c>
      <c r="P455" s="7">
        <f t="shared" si="184"/>
        <v>0</v>
      </c>
      <c r="Q455" s="6">
        <f t="shared" ref="Q455:Q518" si="186">IF(AB454&gt;0,K455+SUM(M455:P455),0)</f>
        <v>0</v>
      </c>
      <c r="R455" s="7">
        <f t="shared" ref="R455:R518" si="187">IF(AB454&gt;0,ROUND(Q455/12,2),0)</f>
        <v>0</v>
      </c>
      <c r="S455" s="2">
        <f t="shared" si="173"/>
        <v>0</v>
      </c>
      <c r="T455" s="80">
        <f t="shared" si="174"/>
        <v>0</v>
      </c>
      <c r="U455" s="79">
        <f t="shared" si="175"/>
        <v>0</v>
      </c>
      <c r="V455" s="80">
        <f t="shared" si="176"/>
        <v>0</v>
      </c>
      <c r="W455" s="80">
        <f t="shared" si="177"/>
        <v>0</v>
      </c>
      <c r="X455">
        <f t="shared" ref="X455:X518" si="188">IF(AB454&gt;0,X454,0)</f>
        <v>0</v>
      </c>
      <c r="Y455" s="35">
        <f t="shared" si="178"/>
        <v>0</v>
      </c>
      <c r="Z455" s="35">
        <f t="shared" ref="Z455:Z518" si="189">IF(AND(Y455&gt;0,Y456=0),Y455,0)</f>
        <v>0</v>
      </c>
      <c r="AA455" s="42">
        <f t="shared" ref="AA455:AA518" si="190">IF(AB454&gt;0,AA454,0)</f>
        <v>0</v>
      </c>
      <c r="AB455" s="42">
        <f t="shared" ref="AB455:AB518" si="191">IF(ROUND(Y455-AA455,2)&gt;0,ROUND(Y455-AA455,2),0)</f>
        <v>0</v>
      </c>
    </row>
    <row r="456" spans="2:28" x14ac:dyDescent="0.25">
      <c r="B456">
        <v>454</v>
      </c>
      <c r="C456" s="35">
        <f t="shared" si="185"/>
        <v>0</v>
      </c>
      <c r="D456" s="46">
        <f>IF(AB455&gt;0,ROUND(PMT(EvalSheet!$F$92/12,EvalSheet!$F$96*12,-C456),5),0)</f>
        <v>0</v>
      </c>
      <c r="E456" s="6">
        <f t="shared" si="179"/>
        <v>0</v>
      </c>
      <c r="F456" s="2">
        <f t="shared" si="168"/>
        <v>0</v>
      </c>
      <c r="G456" s="80">
        <f t="shared" si="169"/>
        <v>0</v>
      </c>
      <c r="H456" s="79">
        <f t="shared" si="170"/>
        <v>0</v>
      </c>
      <c r="I456" s="80">
        <f t="shared" si="171"/>
        <v>0</v>
      </c>
      <c r="J456" s="80">
        <f t="shared" si="172"/>
        <v>0</v>
      </c>
      <c r="K456" s="6">
        <f t="shared" si="180"/>
        <v>0</v>
      </c>
      <c r="L456" s="7">
        <v>0</v>
      </c>
      <c r="M456" s="7">
        <f t="shared" si="181"/>
        <v>0</v>
      </c>
      <c r="N456" s="7">
        <f t="shared" si="182"/>
        <v>0</v>
      </c>
      <c r="O456" s="7">
        <f t="shared" si="183"/>
        <v>0</v>
      </c>
      <c r="P456" s="7">
        <f t="shared" si="184"/>
        <v>0</v>
      </c>
      <c r="Q456" s="6">
        <f t="shared" si="186"/>
        <v>0</v>
      </c>
      <c r="R456" s="7">
        <f t="shared" si="187"/>
        <v>0</v>
      </c>
      <c r="S456" s="2">
        <f t="shared" si="173"/>
        <v>0</v>
      </c>
      <c r="T456" s="80">
        <f t="shared" si="174"/>
        <v>0</v>
      </c>
      <c r="U456" s="79">
        <f t="shared" si="175"/>
        <v>0</v>
      </c>
      <c r="V456" s="80">
        <f t="shared" si="176"/>
        <v>0</v>
      </c>
      <c r="W456" s="80">
        <f t="shared" si="177"/>
        <v>0</v>
      </c>
      <c r="X456">
        <f t="shared" si="188"/>
        <v>0</v>
      </c>
      <c r="Y456" s="35">
        <f t="shared" si="178"/>
        <v>0</v>
      </c>
      <c r="Z456" s="35">
        <f t="shared" si="189"/>
        <v>0</v>
      </c>
      <c r="AA456" s="42">
        <f t="shared" si="190"/>
        <v>0</v>
      </c>
      <c r="AB456" s="42">
        <f t="shared" si="191"/>
        <v>0</v>
      </c>
    </row>
    <row r="457" spans="2:28" x14ac:dyDescent="0.25">
      <c r="B457">
        <v>455</v>
      </c>
      <c r="C457" s="35">
        <f t="shared" si="185"/>
        <v>0</v>
      </c>
      <c r="D457" s="46">
        <f>IF(AB456&gt;0,ROUND(PMT(EvalSheet!$F$92/12,EvalSheet!$F$96*12,-C457),5),0)</f>
        <v>0</v>
      </c>
      <c r="E457" s="6">
        <f t="shared" si="179"/>
        <v>0</v>
      </c>
      <c r="F457" s="2">
        <f t="shared" si="168"/>
        <v>0</v>
      </c>
      <c r="G457" s="80">
        <f t="shared" si="169"/>
        <v>0</v>
      </c>
      <c r="H457" s="79">
        <f t="shared" si="170"/>
        <v>0</v>
      </c>
      <c r="I457" s="80">
        <f t="shared" si="171"/>
        <v>0</v>
      </c>
      <c r="J457" s="80">
        <f t="shared" si="172"/>
        <v>0</v>
      </c>
      <c r="K457" s="6">
        <f t="shared" si="180"/>
        <v>0</v>
      </c>
      <c r="L457" s="7">
        <v>0</v>
      </c>
      <c r="M457" s="7">
        <f t="shared" si="181"/>
        <v>0</v>
      </c>
      <c r="N457" s="7">
        <f t="shared" si="182"/>
        <v>0</v>
      </c>
      <c r="O457" s="7">
        <f t="shared" si="183"/>
        <v>0</v>
      </c>
      <c r="P457" s="7">
        <f t="shared" si="184"/>
        <v>0</v>
      </c>
      <c r="Q457" s="6">
        <f t="shared" si="186"/>
        <v>0</v>
      </c>
      <c r="R457" s="7">
        <f t="shared" si="187"/>
        <v>0</v>
      </c>
      <c r="S457" s="2">
        <f t="shared" si="173"/>
        <v>0</v>
      </c>
      <c r="T457" s="80">
        <f t="shared" si="174"/>
        <v>0</v>
      </c>
      <c r="U457" s="79">
        <f t="shared" si="175"/>
        <v>0</v>
      </c>
      <c r="V457" s="80">
        <f t="shared" si="176"/>
        <v>0</v>
      </c>
      <c r="W457" s="80">
        <f t="shared" si="177"/>
        <v>0</v>
      </c>
      <c r="X457">
        <f t="shared" si="188"/>
        <v>0</v>
      </c>
      <c r="Y457" s="35">
        <f t="shared" si="178"/>
        <v>0</v>
      </c>
      <c r="Z457" s="35">
        <f t="shared" si="189"/>
        <v>0</v>
      </c>
      <c r="AA457" s="42">
        <f t="shared" si="190"/>
        <v>0</v>
      </c>
      <c r="AB457" s="42">
        <f t="shared" si="191"/>
        <v>0</v>
      </c>
    </row>
    <row r="458" spans="2:28" x14ac:dyDescent="0.25">
      <c r="B458">
        <v>456</v>
      </c>
      <c r="C458" s="35">
        <f t="shared" si="185"/>
        <v>0</v>
      </c>
      <c r="D458" s="46">
        <f>IF(AB457&gt;0,ROUND(PMT(EvalSheet!$F$92/12,EvalSheet!$F$96*12,-C458),5),0)</f>
        <v>0</v>
      </c>
      <c r="E458" s="6">
        <f t="shared" si="179"/>
        <v>0</v>
      </c>
      <c r="F458" s="2">
        <f t="shared" si="168"/>
        <v>0</v>
      </c>
      <c r="G458" s="80">
        <f t="shared" si="169"/>
        <v>0</v>
      </c>
      <c r="H458" s="79">
        <f t="shared" si="170"/>
        <v>0</v>
      </c>
      <c r="I458" s="80">
        <f t="shared" si="171"/>
        <v>0</v>
      </c>
      <c r="J458" s="80">
        <f t="shared" si="172"/>
        <v>0</v>
      </c>
      <c r="K458" s="6">
        <f t="shared" si="180"/>
        <v>0</v>
      </c>
      <c r="L458" s="7">
        <v>0</v>
      </c>
      <c r="M458" s="7">
        <f t="shared" si="181"/>
        <v>0</v>
      </c>
      <c r="N458" s="7">
        <f t="shared" si="182"/>
        <v>0</v>
      </c>
      <c r="O458" s="7">
        <f t="shared" si="183"/>
        <v>0</v>
      </c>
      <c r="P458" s="7">
        <f t="shared" si="184"/>
        <v>0</v>
      </c>
      <c r="Q458" s="6">
        <f t="shared" si="186"/>
        <v>0</v>
      </c>
      <c r="R458" s="7">
        <f t="shared" si="187"/>
        <v>0</v>
      </c>
      <c r="S458" s="2">
        <f t="shared" si="173"/>
        <v>0</v>
      </c>
      <c r="T458" s="80">
        <f t="shared" si="174"/>
        <v>0</v>
      </c>
      <c r="U458" s="79">
        <f t="shared" si="175"/>
        <v>0</v>
      </c>
      <c r="V458" s="80">
        <f t="shared" si="176"/>
        <v>0</v>
      </c>
      <c r="W458" s="80">
        <f t="shared" si="177"/>
        <v>0</v>
      </c>
      <c r="X458">
        <f t="shared" si="188"/>
        <v>0</v>
      </c>
      <c r="Y458" s="35">
        <f t="shared" si="178"/>
        <v>0</v>
      </c>
      <c r="Z458" s="35">
        <f t="shared" si="189"/>
        <v>0</v>
      </c>
      <c r="AA458" s="42">
        <f t="shared" si="190"/>
        <v>0</v>
      </c>
      <c r="AB458" s="42">
        <f t="shared" si="191"/>
        <v>0</v>
      </c>
    </row>
    <row r="459" spans="2:28" x14ac:dyDescent="0.25">
      <c r="B459">
        <v>457</v>
      </c>
      <c r="C459" s="35">
        <f t="shared" si="185"/>
        <v>0</v>
      </c>
      <c r="D459" s="46">
        <f>IF(AB458&gt;0,ROUND(PMT(EvalSheet!$F$92/12,EvalSheet!$F$96*12,-C459),5),0)</f>
        <v>0</v>
      </c>
      <c r="E459" s="6">
        <f t="shared" si="179"/>
        <v>0</v>
      </c>
      <c r="F459" s="2">
        <f t="shared" si="168"/>
        <v>0</v>
      </c>
      <c r="G459" s="80">
        <f t="shared" si="169"/>
        <v>0</v>
      </c>
      <c r="H459" s="79">
        <f t="shared" si="170"/>
        <v>0</v>
      </c>
      <c r="I459" s="80">
        <f t="shared" si="171"/>
        <v>0</v>
      </c>
      <c r="J459" s="80">
        <f t="shared" si="172"/>
        <v>0</v>
      </c>
      <c r="K459" s="6">
        <f t="shared" si="180"/>
        <v>0</v>
      </c>
      <c r="L459" s="7">
        <v>0</v>
      </c>
      <c r="M459" s="7">
        <f t="shared" si="181"/>
        <v>0</v>
      </c>
      <c r="N459" s="7">
        <f t="shared" si="182"/>
        <v>0</v>
      </c>
      <c r="O459" s="7">
        <f t="shared" si="183"/>
        <v>0</v>
      </c>
      <c r="P459" s="7">
        <f t="shared" si="184"/>
        <v>0</v>
      </c>
      <c r="Q459" s="6">
        <f t="shared" si="186"/>
        <v>0</v>
      </c>
      <c r="R459" s="7">
        <f t="shared" si="187"/>
        <v>0</v>
      </c>
      <c r="S459" s="2">
        <f t="shared" si="173"/>
        <v>0</v>
      </c>
      <c r="T459" s="80">
        <f t="shared" si="174"/>
        <v>0</v>
      </c>
      <c r="U459" s="79">
        <f t="shared" si="175"/>
        <v>0</v>
      </c>
      <c r="V459" s="80">
        <f t="shared" si="176"/>
        <v>0</v>
      </c>
      <c r="W459" s="80">
        <f t="shared" si="177"/>
        <v>0</v>
      </c>
      <c r="X459">
        <f t="shared" si="188"/>
        <v>0</v>
      </c>
      <c r="Y459" s="35">
        <f t="shared" si="178"/>
        <v>0</v>
      </c>
      <c r="Z459" s="35">
        <f t="shared" si="189"/>
        <v>0</v>
      </c>
      <c r="AA459" s="42">
        <f t="shared" si="190"/>
        <v>0</v>
      </c>
      <c r="AB459" s="42">
        <f t="shared" si="191"/>
        <v>0</v>
      </c>
    </row>
    <row r="460" spans="2:28" x14ac:dyDescent="0.25">
      <c r="B460">
        <v>458</v>
      </c>
      <c r="C460" s="35">
        <f t="shared" si="185"/>
        <v>0</v>
      </c>
      <c r="D460" s="46">
        <f>IF(AB459&gt;0,ROUND(PMT(EvalSheet!$F$92/12,EvalSheet!$F$96*12,-C460),5),0)</f>
        <v>0</v>
      </c>
      <c r="E460" s="6">
        <f t="shared" si="179"/>
        <v>0</v>
      </c>
      <c r="F460" s="2">
        <f t="shared" si="168"/>
        <v>0</v>
      </c>
      <c r="G460" s="80">
        <f t="shared" si="169"/>
        <v>0</v>
      </c>
      <c r="H460" s="79">
        <f t="shared" si="170"/>
        <v>0</v>
      </c>
      <c r="I460" s="80">
        <f t="shared" si="171"/>
        <v>0</v>
      </c>
      <c r="J460" s="80">
        <f t="shared" si="172"/>
        <v>0</v>
      </c>
      <c r="K460" s="6">
        <f t="shared" si="180"/>
        <v>0</v>
      </c>
      <c r="L460" s="7">
        <v>0</v>
      </c>
      <c r="M460" s="7">
        <f t="shared" si="181"/>
        <v>0</v>
      </c>
      <c r="N460" s="7">
        <f t="shared" si="182"/>
        <v>0</v>
      </c>
      <c r="O460" s="7">
        <f t="shared" si="183"/>
        <v>0</v>
      </c>
      <c r="P460" s="7">
        <f t="shared" si="184"/>
        <v>0</v>
      </c>
      <c r="Q460" s="6">
        <f t="shared" si="186"/>
        <v>0</v>
      </c>
      <c r="R460" s="7">
        <f t="shared" si="187"/>
        <v>0</v>
      </c>
      <c r="S460" s="2">
        <f t="shared" si="173"/>
        <v>0</v>
      </c>
      <c r="T460" s="80">
        <f t="shared" si="174"/>
        <v>0</v>
      </c>
      <c r="U460" s="79">
        <f t="shared" si="175"/>
        <v>0</v>
      </c>
      <c r="V460" s="80">
        <f t="shared" si="176"/>
        <v>0</v>
      </c>
      <c r="W460" s="80">
        <f t="shared" si="177"/>
        <v>0</v>
      </c>
      <c r="X460">
        <f t="shared" si="188"/>
        <v>0</v>
      </c>
      <c r="Y460" s="35">
        <f t="shared" si="178"/>
        <v>0</v>
      </c>
      <c r="Z460" s="35">
        <f t="shared" si="189"/>
        <v>0</v>
      </c>
      <c r="AA460" s="42">
        <f t="shared" si="190"/>
        <v>0</v>
      </c>
      <c r="AB460" s="42">
        <f t="shared" si="191"/>
        <v>0</v>
      </c>
    </row>
    <row r="461" spans="2:28" x14ac:dyDescent="0.25">
      <c r="B461">
        <v>459</v>
      </c>
      <c r="C461" s="35">
        <f t="shared" si="185"/>
        <v>0</v>
      </c>
      <c r="D461" s="46">
        <f>IF(AB460&gt;0,ROUND(PMT(EvalSheet!$F$92/12,EvalSheet!$F$96*12,-C461),5),0)</f>
        <v>0</v>
      </c>
      <c r="E461" s="6">
        <f t="shared" si="179"/>
        <v>0</v>
      </c>
      <c r="F461" s="2">
        <f t="shared" si="168"/>
        <v>0</v>
      </c>
      <c r="G461" s="80">
        <f t="shared" si="169"/>
        <v>0</v>
      </c>
      <c r="H461" s="79">
        <f t="shared" si="170"/>
        <v>0</v>
      </c>
      <c r="I461" s="80">
        <f t="shared" si="171"/>
        <v>0</v>
      </c>
      <c r="J461" s="80">
        <f t="shared" si="172"/>
        <v>0</v>
      </c>
      <c r="K461" s="6">
        <f t="shared" si="180"/>
        <v>0</v>
      </c>
      <c r="L461" s="7">
        <v>0</v>
      </c>
      <c r="M461" s="7">
        <f t="shared" si="181"/>
        <v>0</v>
      </c>
      <c r="N461" s="7">
        <f t="shared" si="182"/>
        <v>0</v>
      </c>
      <c r="O461" s="7">
        <f t="shared" si="183"/>
        <v>0</v>
      </c>
      <c r="P461" s="7">
        <f t="shared" si="184"/>
        <v>0</v>
      </c>
      <c r="Q461" s="6">
        <f t="shared" si="186"/>
        <v>0</v>
      </c>
      <c r="R461" s="7">
        <f t="shared" si="187"/>
        <v>0</v>
      </c>
      <c r="S461" s="2">
        <f t="shared" si="173"/>
        <v>0</v>
      </c>
      <c r="T461" s="80">
        <f t="shared" si="174"/>
        <v>0</v>
      </c>
      <c r="U461" s="79">
        <f t="shared" si="175"/>
        <v>0</v>
      </c>
      <c r="V461" s="80">
        <f t="shared" si="176"/>
        <v>0</v>
      </c>
      <c r="W461" s="80">
        <f t="shared" si="177"/>
        <v>0</v>
      </c>
      <c r="X461">
        <f t="shared" si="188"/>
        <v>0</v>
      </c>
      <c r="Y461" s="35">
        <f t="shared" si="178"/>
        <v>0</v>
      </c>
      <c r="Z461" s="35">
        <f t="shared" si="189"/>
        <v>0</v>
      </c>
      <c r="AA461" s="42">
        <f t="shared" si="190"/>
        <v>0</v>
      </c>
      <c r="AB461" s="42">
        <f t="shared" si="191"/>
        <v>0</v>
      </c>
    </row>
    <row r="462" spans="2:28" x14ac:dyDescent="0.25">
      <c r="B462">
        <v>460</v>
      </c>
      <c r="C462" s="35">
        <f t="shared" si="185"/>
        <v>0</v>
      </c>
      <c r="D462" s="46">
        <f>IF(AB461&gt;0,ROUND(PMT(EvalSheet!$F$92/12,EvalSheet!$F$96*12,-C462),5),0)</f>
        <v>0</v>
      </c>
      <c r="E462" s="6">
        <f t="shared" si="179"/>
        <v>0</v>
      </c>
      <c r="F462" s="2">
        <f t="shared" si="168"/>
        <v>0</v>
      </c>
      <c r="G462" s="80">
        <f t="shared" si="169"/>
        <v>0</v>
      </c>
      <c r="H462" s="79">
        <f t="shared" si="170"/>
        <v>0</v>
      </c>
      <c r="I462" s="80">
        <f t="shared" si="171"/>
        <v>0</v>
      </c>
      <c r="J462" s="80">
        <f t="shared" si="172"/>
        <v>0</v>
      </c>
      <c r="K462" s="6">
        <f t="shared" si="180"/>
        <v>0</v>
      </c>
      <c r="L462" s="7">
        <v>0</v>
      </c>
      <c r="M462" s="7">
        <f t="shared" si="181"/>
        <v>0</v>
      </c>
      <c r="N462" s="7">
        <f t="shared" si="182"/>
        <v>0</v>
      </c>
      <c r="O462" s="7">
        <f t="shared" si="183"/>
        <v>0</v>
      </c>
      <c r="P462" s="7">
        <f t="shared" si="184"/>
        <v>0</v>
      </c>
      <c r="Q462" s="6">
        <f t="shared" si="186"/>
        <v>0</v>
      </c>
      <c r="R462" s="7">
        <f t="shared" si="187"/>
        <v>0</v>
      </c>
      <c r="S462" s="2">
        <f t="shared" si="173"/>
        <v>0</v>
      </c>
      <c r="T462" s="80">
        <f t="shared" si="174"/>
        <v>0</v>
      </c>
      <c r="U462" s="79">
        <f t="shared" si="175"/>
        <v>0</v>
      </c>
      <c r="V462" s="80">
        <f t="shared" si="176"/>
        <v>0</v>
      </c>
      <c r="W462" s="80">
        <f t="shared" si="177"/>
        <v>0</v>
      </c>
      <c r="X462">
        <f t="shared" si="188"/>
        <v>0</v>
      </c>
      <c r="Y462" s="35">
        <f t="shared" si="178"/>
        <v>0</v>
      </c>
      <c r="Z462" s="35">
        <f t="shared" si="189"/>
        <v>0</v>
      </c>
      <c r="AA462" s="42">
        <f t="shared" si="190"/>
        <v>0</v>
      </c>
      <c r="AB462" s="42">
        <f t="shared" si="191"/>
        <v>0</v>
      </c>
    </row>
    <row r="463" spans="2:28" x14ac:dyDescent="0.25">
      <c r="B463">
        <v>461</v>
      </c>
      <c r="C463" s="35">
        <f t="shared" si="185"/>
        <v>0</v>
      </c>
      <c r="D463" s="46">
        <f>IF(AB462&gt;0,ROUND(PMT(EvalSheet!$F$92/12,EvalSheet!$F$96*12,-C463),5),0)</f>
        <v>0</v>
      </c>
      <c r="E463" s="6">
        <f t="shared" si="179"/>
        <v>0</v>
      </c>
      <c r="F463" s="2">
        <f t="shared" si="168"/>
        <v>0</v>
      </c>
      <c r="G463" s="80">
        <f t="shared" si="169"/>
        <v>0</v>
      </c>
      <c r="H463" s="79">
        <f t="shared" si="170"/>
        <v>0</v>
      </c>
      <c r="I463" s="80">
        <f t="shared" si="171"/>
        <v>0</v>
      </c>
      <c r="J463" s="80">
        <f t="shared" si="172"/>
        <v>0</v>
      </c>
      <c r="K463" s="6">
        <f t="shared" si="180"/>
        <v>0</v>
      </c>
      <c r="L463" s="7">
        <v>0</v>
      </c>
      <c r="M463" s="7">
        <f t="shared" si="181"/>
        <v>0</v>
      </c>
      <c r="N463" s="7">
        <f t="shared" si="182"/>
        <v>0</v>
      </c>
      <c r="O463" s="7">
        <f t="shared" si="183"/>
        <v>0</v>
      </c>
      <c r="P463" s="7">
        <f t="shared" si="184"/>
        <v>0</v>
      </c>
      <c r="Q463" s="6">
        <f t="shared" si="186"/>
        <v>0</v>
      </c>
      <c r="R463" s="7">
        <f t="shared" si="187"/>
        <v>0</v>
      </c>
      <c r="S463" s="2">
        <f t="shared" si="173"/>
        <v>0</v>
      </c>
      <c r="T463" s="80">
        <f t="shared" si="174"/>
        <v>0</v>
      </c>
      <c r="U463" s="79">
        <f t="shared" si="175"/>
        <v>0</v>
      </c>
      <c r="V463" s="80">
        <f t="shared" si="176"/>
        <v>0</v>
      </c>
      <c r="W463" s="80">
        <f t="shared" si="177"/>
        <v>0</v>
      </c>
      <c r="X463">
        <f t="shared" si="188"/>
        <v>0</v>
      </c>
      <c r="Y463" s="35">
        <f t="shared" si="178"/>
        <v>0</v>
      </c>
      <c r="Z463" s="35">
        <f t="shared" si="189"/>
        <v>0</v>
      </c>
      <c r="AA463" s="42">
        <f t="shared" si="190"/>
        <v>0</v>
      </c>
      <c r="AB463" s="42">
        <f t="shared" si="191"/>
        <v>0</v>
      </c>
    </row>
    <row r="464" spans="2:28" x14ac:dyDescent="0.25">
      <c r="B464">
        <v>462</v>
      </c>
      <c r="C464" s="35">
        <f t="shared" si="185"/>
        <v>0</v>
      </c>
      <c r="D464" s="46">
        <f>IF(AB463&gt;0,ROUND(PMT(EvalSheet!$F$92/12,EvalSheet!$F$96*12,-C464),5),0)</f>
        <v>0</v>
      </c>
      <c r="E464" s="6">
        <f t="shared" si="179"/>
        <v>0</v>
      </c>
      <c r="F464" s="2">
        <f t="shared" si="168"/>
        <v>0</v>
      </c>
      <c r="G464" s="80">
        <f t="shared" si="169"/>
        <v>0</v>
      </c>
      <c r="H464" s="79">
        <f t="shared" si="170"/>
        <v>0</v>
      </c>
      <c r="I464" s="80">
        <f t="shared" si="171"/>
        <v>0</v>
      </c>
      <c r="J464" s="80">
        <f t="shared" si="172"/>
        <v>0</v>
      </c>
      <c r="K464" s="6">
        <f t="shared" si="180"/>
        <v>0</v>
      </c>
      <c r="L464" s="7">
        <v>0</v>
      </c>
      <c r="M464" s="7">
        <f t="shared" si="181"/>
        <v>0</v>
      </c>
      <c r="N464" s="7">
        <f t="shared" si="182"/>
        <v>0</v>
      </c>
      <c r="O464" s="7">
        <f t="shared" si="183"/>
        <v>0</v>
      </c>
      <c r="P464" s="7">
        <f t="shared" si="184"/>
        <v>0</v>
      </c>
      <c r="Q464" s="6">
        <f t="shared" si="186"/>
        <v>0</v>
      </c>
      <c r="R464" s="7">
        <f t="shared" si="187"/>
        <v>0</v>
      </c>
      <c r="S464" s="2">
        <f t="shared" si="173"/>
        <v>0</v>
      </c>
      <c r="T464" s="80">
        <f t="shared" si="174"/>
        <v>0</v>
      </c>
      <c r="U464" s="79">
        <f t="shared" si="175"/>
        <v>0</v>
      </c>
      <c r="V464" s="80">
        <f t="shared" si="176"/>
        <v>0</v>
      </c>
      <c r="W464" s="80">
        <f t="shared" si="177"/>
        <v>0</v>
      </c>
      <c r="X464">
        <f t="shared" si="188"/>
        <v>0</v>
      </c>
      <c r="Y464" s="35">
        <f t="shared" si="178"/>
        <v>0</v>
      </c>
      <c r="Z464" s="35">
        <f t="shared" si="189"/>
        <v>0</v>
      </c>
      <c r="AA464" s="42">
        <f t="shared" si="190"/>
        <v>0</v>
      </c>
      <c r="AB464" s="42">
        <f t="shared" si="191"/>
        <v>0</v>
      </c>
    </row>
    <row r="465" spans="2:28" x14ac:dyDescent="0.25">
      <c r="B465">
        <v>463</v>
      </c>
      <c r="C465" s="35">
        <f t="shared" si="185"/>
        <v>0</v>
      </c>
      <c r="D465" s="46">
        <f>IF(AB464&gt;0,ROUND(PMT(EvalSheet!$F$92/12,EvalSheet!$F$96*12,-C465),5),0)</f>
        <v>0</v>
      </c>
      <c r="E465" s="6">
        <f t="shared" si="179"/>
        <v>0</v>
      </c>
      <c r="F465" s="2">
        <f t="shared" si="168"/>
        <v>0</v>
      </c>
      <c r="G465" s="80">
        <f t="shared" si="169"/>
        <v>0</v>
      </c>
      <c r="H465" s="79">
        <f t="shared" si="170"/>
        <v>0</v>
      </c>
      <c r="I465" s="80">
        <f t="shared" si="171"/>
        <v>0</v>
      </c>
      <c r="J465" s="80">
        <f t="shared" si="172"/>
        <v>0</v>
      </c>
      <c r="K465" s="6">
        <f t="shared" si="180"/>
        <v>0</v>
      </c>
      <c r="L465" s="7">
        <v>0</v>
      </c>
      <c r="M465" s="7">
        <f t="shared" si="181"/>
        <v>0</v>
      </c>
      <c r="N465" s="7">
        <f t="shared" si="182"/>
        <v>0</v>
      </c>
      <c r="O465" s="7">
        <f t="shared" si="183"/>
        <v>0</v>
      </c>
      <c r="P465" s="7">
        <f t="shared" si="184"/>
        <v>0</v>
      </c>
      <c r="Q465" s="6">
        <f t="shared" si="186"/>
        <v>0</v>
      </c>
      <c r="R465" s="7">
        <f t="shared" si="187"/>
        <v>0</v>
      </c>
      <c r="S465" s="2">
        <f t="shared" si="173"/>
        <v>0</v>
      </c>
      <c r="T465" s="80">
        <f t="shared" si="174"/>
        <v>0</v>
      </c>
      <c r="U465" s="79">
        <f t="shared" si="175"/>
        <v>0</v>
      </c>
      <c r="V465" s="80">
        <f t="shared" si="176"/>
        <v>0</v>
      </c>
      <c r="W465" s="80">
        <f t="shared" si="177"/>
        <v>0</v>
      </c>
      <c r="X465">
        <f t="shared" si="188"/>
        <v>0</v>
      </c>
      <c r="Y465" s="35">
        <f t="shared" si="178"/>
        <v>0</v>
      </c>
      <c r="Z465" s="35">
        <f t="shared" si="189"/>
        <v>0</v>
      </c>
      <c r="AA465" s="42">
        <f t="shared" si="190"/>
        <v>0</v>
      </c>
      <c r="AB465" s="42">
        <f t="shared" si="191"/>
        <v>0</v>
      </c>
    </row>
    <row r="466" spans="2:28" x14ac:dyDescent="0.25">
      <c r="B466">
        <v>464</v>
      </c>
      <c r="C466" s="35">
        <f t="shared" si="185"/>
        <v>0</v>
      </c>
      <c r="D466" s="46">
        <f>IF(AB465&gt;0,ROUND(PMT(EvalSheet!$F$92/12,EvalSheet!$F$96*12,-C466),5),0)</f>
        <v>0</v>
      </c>
      <c r="E466" s="6">
        <f t="shared" si="179"/>
        <v>0</v>
      </c>
      <c r="F466" s="2">
        <f t="shared" si="168"/>
        <v>0</v>
      </c>
      <c r="G466" s="80">
        <f t="shared" si="169"/>
        <v>0</v>
      </c>
      <c r="H466" s="79">
        <f t="shared" si="170"/>
        <v>0</v>
      </c>
      <c r="I466" s="80">
        <f t="shared" si="171"/>
        <v>0</v>
      </c>
      <c r="J466" s="80">
        <f t="shared" si="172"/>
        <v>0</v>
      </c>
      <c r="K466" s="6">
        <f t="shared" si="180"/>
        <v>0</v>
      </c>
      <c r="L466" s="7">
        <v>0</v>
      </c>
      <c r="M466" s="7">
        <f t="shared" si="181"/>
        <v>0</v>
      </c>
      <c r="N466" s="7">
        <f t="shared" si="182"/>
        <v>0</v>
      </c>
      <c r="O466" s="7">
        <f t="shared" si="183"/>
        <v>0</v>
      </c>
      <c r="P466" s="7">
        <f t="shared" si="184"/>
        <v>0</v>
      </c>
      <c r="Q466" s="6">
        <f t="shared" si="186"/>
        <v>0</v>
      </c>
      <c r="R466" s="7">
        <f t="shared" si="187"/>
        <v>0</v>
      </c>
      <c r="S466" s="2">
        <f t="shared" si="173"/>
        <v>0</v>
      </c>
      <c r="T466" s="80">
        <f t="shared" si="174"/>
        <v>0</v>
      </c>
      <c r="U466" s="79">
        <f t="shared" si="175"/>
        <v>0</v>
      </c>
      <c r="V466" s="80">
        <f t="shared" si="176"/>
        <v>0</v>
      </c>
      <c r="W466" s="80">
        <f t="shared" si="177"/>
        <v>0</v>
      </c>
      <c r="X466">
        <f t="shared" si="188"/>
        <v>0</v>
      </c>
      <c r="Y466" s="35">
        <f t="shared" si="178"/>
        <v>0</v>
      </c>
      <c r="Z466" s="35">
        <f t="shared" si="189"/>
        <v>0</v>
      </c>
      <c r="AA466" s="42">
        <f t="shared" si="190"/>
        <v>0</v>
      </c>
      <c r="AB466" s="42">
        <f t="shared" si="191"/>
        <v>0</v>
      </c>
    </row>
    <row r="467" spans="2:28" x14ac:dyDescent="0.25">
      <c r="B467">
        <v>465</v>
      </c>
      <c r="C467" s="35">
        <f t="shared" si="185"/>
        <v>0</v>
      </c>
      <c r="D467" s="46">
        <f>IF(AB466&gt;0,ROUND(PMT(EvalSheet!$F$92/12,EvalSheet!$F$96*12,-C467),5),0)</f>
        <v>0</v>
      </c>
      <c r="E467" s="6">
        <f t="shared" si="179"/>
        <v>0</v>
      </c>
      <c r="F467" s="2">
        <f t="shared" si="168"/>
        <v>0</v>
      </c>
      <c r="G467" s="80">
        <f t="shared" si="169"/>
        <v>0</v>
      </c>
      <c r="H467" s="79">
        <f t="shared" si="170"/>
        <v>0</v>
      </c>
      <c r="I467" s="80">
        <f t="shared" si="171"/>
        <v>0</v>
      </c>
      <c r="J467" s="80">
        <f t="shared" si="172"/>
        <v>0</v>
      </c>
      <c r="K467" s="6">
        <f t="shared" si="180"/>
        <v>0</v>
      </c>
      <c r="L467" s="7">
        <v>0</v>
      </c>
      <c r="M467" s="7">
        <f t="shared" si="181"/>
        <v>0</v>
      </c>
      <c r="N467" s="7">
        <f t="shared" si="182"/>
        <v>0</v>
      </c>
      <c r="O467" s="7">
        <f t="shared" si="183"/>
        <v>0</v>
      </c>
      <c r="P467" s="7">
        <f t="shared" si="184"/>
        <v>0</v>
      </c>
      <c r="Q467" s="6">
        <f t="shared" si="186"/>
        <v>0</v>
      </c>
      <c r="R467" s="7">
        <f t="shared" si="187"/>
        <v>0</v>
      </c>
      <c r="S467" s="2">
        <f t="shared" si="173"/>
        <v>0</v>
      </c>
      <c r="T467" s="80">
        <f t="shared" si="174"/>
        <v>0</v>
      </c>
      <c r="U467" s="79">
        <f t="shared" si="175"/>
        <v>0</v>
      </c>
      <c r="V467" s="80">
        <f t="shared" si="176"/>
        <v>0</v>
      </c>
      <c r="W467" s="80">
        <f t="shared" si="177"/>
        <v>0</v>
      </c>
      <c r="X467">
        <f t="shared" si="188"/>
        <v>0</v>
      </c>
      <c r="Y467" s="35">
        <f t="shared" si="178"/>
        <v>0</v>
      </c>
      <c r="Z467" s="35">
        <f t="shared" si="189"/>
        <v>0</v>
      </c>
      <c r="AA467" s="42">
        <f t="shared" si="190"/>
        <v>0</v>
      </c>
      <c r="AB467" s="42">
        <f t="shared" si="191"/>
        <v>0</v>
      </c>
    </row>
    <row r="468" spans="2:28" x14ac:dyDescent="0.25">
      <c r="B468">
        <v>466</v>
      </c>
      <c r="C468" s="35">
        <f t="shared" si="185"/>
        <v>0</v>
      </c>
      <c r="D468" s="46">
        <f>IF(AB467&gt;0,ROUND(PMT(EvalSheet!$F$92/12,EvalSheet!$F$96*12,-C468),5),0)</f>
        <v>0</v>
      </c>
      <c r="E468" s="6">
        <f t="shared" si="179"/>
        <v>0</v>
      </c>
      <c r="F468" s="2">
        <f t="shared" si="168"/>
        <v>0</v>
      </c>
      <c r="G468" s="80">
        <f t="shared" si="169"/>
        <v>0</v>
      </c>
      <c r="H468" s="79">
        <f t="shared" si="170"/>
        <v>0</v>
      </c>
      <c r="I468" s="80">
        <f t="shared" si="171"/>
        <v>0</v>
      </c>
      <c r="J468" s="80">
        <f t="shared" si="172"/>
        <v>0</v>
      </c>
      <c r="K468" s="6">
        <f t="shared" si="180"/>
        <v>0</v>
      </c>
      <c r="L468" s="7">
        <v>0</v>
      </c>
      <c r="M468" s="7">
        <f t="shared" si="181"/>
        <v>0</v>
      </c>
      <c r="N468" s="7">
        <f t="shared" si="182"/>
        <v>0</v>
      </c>
      <c r="O468" s="7">
        <f t="shared" si="183"/>
        <v>0</v>
      </c>
      <c r="P468" s="7">
        <f t="shared" si="184"/>
        <v>0</v>
      </c>
      <c r="Q468" s="6">
        <f t="shared" si="186"/>
        <v>0</v>
      </c>
      <c r="R468" s="7">
        <f t="shared" si="187"/>
        <v>0</v>
      </c>
      <c r="S468" s="2">
        <f t="shared" si="173"/>
        <v>0</v>
      </c>
      <c r="T468" s="80">
        <f t="shared" si="174"/>
        <v>0</v>
      </c>
      <c r="U468" s="79">
        <f t="shared" si="175"/>
        <v>0</v>
      </c>
      <c r="V468" s="80">
        <f t="shared" si="176"/>
        <v>0</v>
      </c>
      <c r="W468" s="80">
        <f t="shared" si="177"/>
        <v>0</v>
      </c>
      <c r="X468">
        <f t="shared" si="188"/>
        <v>0</v>
      </c>
      <c r="Y468" s="35">
        <f t="shared" si="178"/>
        <v>0</v>
      </c>
      <c r="Z468" s="35">
        <f t="shared" si="189"/>
        <v>0</v>
      </c>
      <c r="AA468" s="42">
        <f t="shared" si="190"/>
        <v>0</v>
      </c>
      <c r="AB468" s="42">
        <f t="shared" si="191"/>
        <v>0</v>
      </c>
    </row>
    <row r="469" spans="2:28" x14ac:dyDescent="0.25">
      <c r="B469">
        <v>467</v>
      </c>
      <c r="C469" s="35">
        <f t="shared" si="185"/>
        <v>0</v>
      </c>
      <c r="D469" s="46">
        <f>IF(AB468&gt;0,ROUND(PMT(EvalSheet!$F$92/12,EvalSheet!$F$96*12,-C469),5),0)</f>
        <v>0</v>
      </c>
      <c r="E469" s="6">
        <f t="shared" si="179"/>
        <v>0</v>
      </c>
      <c r="F469" s="2">
        <f t="shared" si="168"/>
        <v>0</v>
      </c>
      <c r="G469" s="80">
        <f t="shared" si="169"/>
        <v>0</v>
      </c>
      <c r="H469" s="79">
        <f t="shared" si="170"/>
        <v>0</v>
      </c>
      <c r="I469" s="80">
        <f t="shared" si="171"/>
        <v>0</v>
      </c>
      <c r="J469" s="80">
        <f t="shared" si="172"/>
        <v>0</v>
      </c>
      <c r="K469" s="6">
        <f t="shared" si="180"/>
        <v>0</v>
      </c>
      <c r="L469" s="7">
        <v>0</v>
      </c>
      <c r="M469" s="7">
        <f t="shared" si="181"/>
        <v>0</v>
      </c>
      <c r="N469" s="7">
        <f t="shared" si="182"/>
        <v>0</v>
      </c>
      <c r="O469" s="7">
        <f t="shared" si="183"/>
        <v>0</v>
      </c>
      <c r="P469" s="7">
        <f t="shared" si="184"/>
        <v>0</v>
      </c>
      <c r="Q469" s="6">
        <f t="shared" si="186"/>
        <v>0</v>
      </c>
      <c r="R469" s="7">
        <f t="shared" si="187"/>
        <v>0</v>
      </c>
      <c r="S469" s="2">
        <f t="shared" si="173"/>
        <v>0</v>
      </c>
      <c r="T469" s="80">
        <f t="shared" si="174"/>
        <v>0</v>
      </c>
      <c r="U469" s="79">
        <f t="shared" si="175"/>
        <v>0</v>
      </c>
      <c r="V469" s="80">
        <f t="shared" si="176"/>
        <v>0</v>
      </c>
      <c r="W469" s="80">
        <f t="shared" si="177"/>
        <v>0</v>
      </c>
      <c r="X469">
        <f t="shared" si="188"/>
        <v>0</v>
      </c>
      <c r="Y469" s="35">
        <f t="shared" si="178"/>
        <v>0</v>
      </c>
      <c r="Z469" s="35">
        <f t="shared" si="189"/>
        <v>0</v>
      </c>
      <c r="AA469" s="42">
        <f t="shared" si="190"/>
        <v>0</v>
      </c>
      <c r="AB469" s="42">
        <f t="shared" si="191"/>
        <v>0</v>
      </c>
    </row>
    <row r="470" spans="2:28" x14ac:dyDescent="0.25">
      <c r="B470">
        <v>468</v>
      </c>
      <c r="C470" s="35">
        <f t="shared" si="185"/>
        <v>0</v>
      </c>
      <c r="D470" s="46">
        <f>IF(AB469&gt;0,ROUND(PMT(EvalSheet!$F$92/12,EvalSheet!$F$96*12,-C470),5),0)</f>
        <v>0</v>
      </c>
      <c r="E470" s="6">
        <f t="shared" si="179"/>
        <v>0</v>
      </c>
      <c r="F470" s="2">
        <f t="shared" si="168"/>
        <v>0</v>
      </c>
      <c r="G470" s="80">
        <f t="shared" si="169"/>
        <v>0</v>
      </c>
      <c r="H470" s="79">
        <f t="shared" si="170"/>
        <v>0</v>
      </c>
      <c r="I470" s="80">
        <f t="shared" si="171"/>
        <v>0</v>
      </c>
      <c r="J470" s="80">
        <f t="shared" si="172"/>
        <v>0</v>
      </c>
      <c r="K470" s="6">
        <f t="shared" si="180"/>
        <v>0</v>
      </c>
      <c r="L470" s="7">
        <v>0</v>
      </c>
      <c r="M470" s="7">
        <f t="shared" si="181"/>
        <v>0</v>
      </c>
      <c r="N470" s="7">
        <f t="shared" si="182"/>
        <v>0</v>
      </c>
      <c r="O470" s="7">
        <f t="shared" si="183"/>
        <v>0</v>
      </c>
      <c r="P470" s="7">
        <f t="shared" si="184"/>
        <v>0</v>
      </c>
      <c r="Q470" s="6">
        <f t="shared" si="186"/>
        <v>0</v>
      </c>
      <c r="R470" s="7">
        <f t="shared" si="187"/>
        <v>0</v>
      </c>
      <c r="S470" s="2">
        <f t="shared" si="173"/>
        <v>0</v>
      </c>
      <c r="T470" s="80">
        <f t="shared" si="174"/>
        <v>0</v>
      </c>
      <c r="U470" s="79">
        <f t="shared" si="175"/>
        <v>0</v>
      </c>
      <c r="V470" s="80">
        <f t="shared" si="176"/>
        <v>0</v>
      </c>
      <c r="W470" s="80">
        <f t="shared" si="177"/>
        <v>0</v>
      </c>
      <c r="X470">
        <f t="shared" si="188"/>
        <v>0</v>
      </c>
      <c r="Y470" s="35">
        <f t="shared" si="178"/>
        <v>0</v>
      </c>
      <c r="Z470" s="35">
        <f t="shared" si="189"/>
        <v>0</v>
      </c>
      <c r="AA470" s="42">
        <f t="shared" si="190"/>
        <v>0</v>
      </c>
      <c r="AB470" s="42">
        <f t="shared" si="191"/>
        <v>0</v>
      </c>
    </row>
    <row r="471" spans="2:28" x14ac:dyDescent="0.25">
      <c r="B471">
        <v>469</v>
      </c>
      <c r="C471" s="35">
        <f t="shared" si="185"/>
        <v>0</v>
      </c>
      <c r="D471" s="46">
        <f>IF(AB470&gt;0,ROUND(PMT(EvalSheet!$F$92/12,EvalSheet!$F$96*12,-C471),5),0)</f>
        <v>0</v>
      </c>
      <c r="E471" s="6">
        <f t="shared" si="179"/>
        <v>0</v>
      </c>
      <c r="F471" s="2">
        <f t="shared" si="168"/>
        <v>0</v>
      </c>
      <c r="G471" s="80">
        <f t="shared" si="169"/>
        <v>0</v>
      </c>
      <c r="H471" s="79">
        <f t="shared" si="170"/>
        <v>0</v>
      </c>
      <c r="I471" s="80">
        <f t="shared" si="171"/>
        <v>0</v>
      </c>
      <c r="J471" s="80">
        <f t="shared" si="172"/>
        <v>0</v>
      </c>
      <c r="K471" s="6">
        <f t="shared" si="180"/>
        <v>0</v>
      </c>
      <c r="L471" s="7">
        <v>0</v>
      </c>
      <c r="M471" s="7">
        <f t="shared" si="181"/>
        <v>0</v>
      </c>
      <c r="N471" s="7">
        <f t="shared" si="182"/>
        <v>0</v>
      </c>
      <c r="O471" s="7">
        <f t="shared" si="183"/>
        <v>0</v>
      </c>
      <c r="P471" s="7">
        <f t="shared" si="184"/>
        <v>0</v>
      </c>
      <c r="Q471" s="6">
        <f t="shared" si="186"/>
        <v>0</v>
      </c>
      <c r="R471" s="7">
        <f t="shared" si="187"/>
        <v>0</v>
      </c>
      <c r="S471" s="2">
        <f t="shared" si="173"/>
        <v>0</v>
      </c>
      <c r="T471" s="80">
        <f t="shared" si="174"/>
        <v>0</v>
      </c>
      <c r="U471" s="79">
        <f t="shared" si="175"/>
        <v>0</v>
      </c>
      <c r="V471" s="80">
        <f t="shared" si="176"/>
        <v>0</v>
      </c>
      <c r="W471" s="80">
        <f t="shared" si="177"/>
        <v>0</v>
      </c>
      <c r="X471">
        <f t="shared" si="188"/>
        <v>0</v>
      </c>
      <c r="Y471" s="35">
        <f t="shared" si="178"/>
        <v>0</v>
      </c>
      <c r="Z471" s="35">
        <f t="shared" si="189"/>
        <v>0</v>
      </c>
      <c r="AA471" s="42">
        <f t="shared" si="190"/>
        <v>0</v>
      </c>
      <c r="AB471" s="42">
        <f t="shared" si="191"/>
        <v>0</v>
      </c>
    </row>
    <row r="472" spans="2:28" x14ac:dyDescent="0.25">
      <c r="B472">
        <v>470</v>
      </c>
      <c r="C472" s="35">
        <f t="shared" si="185"/>
        <v>0</v>
      </c>
      <c r="D472" s="46">
        <f>IF(AB471&gt;0,ROUND(PMT(EvalSheet!$F$92/12,EvalSheet!$F$96*12,-C472),5),0)</f>
        <v>0</v>
      </c>
      <c r="E472" s="6">
        <f t="shared" si="179"/>
        <v>0</v>
      </c>
      <c r="F472" s="2">
        <f t="shared" si="168"/>
        <v>0</v>
      </c>
      <c r="G472" s="80">
        <f t="shared" si="169"/>
        <v>0</v>
      </c>
      <c r="H472" s="79">
        <f t="shared" si="170"/>
        <v>0</v>
      </c>
      <c r="I472" s="80">
        <f t="shared" si="171"/>
        <v>0</v>
      </c>
      <c r="J472" s="80">
        <f t="shared" si="172"/>
        <v>0</v>
      </c>
      <c r="K472" s="6">
        <f t="shared" si="180"/>
        <v>0</v>
      </c>
      <c r="L472" s="7">
        <v>0</v>
      </c>
      <c r="M472" s="7">
        <f t="shared" si="181"/>
        <v>0</v>
      </c>
      <c r="N472" s="7">
        <f t="shared" si="182"/>
        <v>0</v>
      </c>
      <c r="O472" s="7">
        <f t="shared" si="183"/>
        <v>0</v>
      </c>
      <c r="P472" s="7">
        <f t="shared" si="184"/>
        <v>0</v>
      </c>
      <c r="Q472" s="6">
        <f t="shared" si="186"/>
        <v>0</v>
      </c>
      <c r="R472" s="7">
        <f t="shared" si="187"/>
        <v>0</v>
      </c>
      <c r="S472" s="2">
        <f t="shared" si="173"/>
        <v>0</v>
      </c>
      <c r="T472" s="80">
        <f t="shared" si="174"/>
        <v>0</v>
      </c>
      <c r="U472" s="79">
        <f t="shared" si="175"/>
        <v>0</v>
      </c>
      <c r="V472" s="80">
        <f t="shared" si="176"/>
        <v>0</v>
      </c>
      <c r="W472" s="80">
        <f t="shared" si="177"/>
        <v>0</v>
      </c>
      <c r="X472">
        <f t="shared" si="188"/>
        <v>0</v>
      </c>
      <c r="Y472" s="35">
        <f t="shared" si="178"/>
        <v>0</v>
      </c>
      <c r="Z472" s="35">
        <f t="shared" si="189"/>
        <v>0</v>
      </c>
      <c r="AA472" s="42">
        <f t="shared" si="190"/>
        <v>0</v>
      </c>
      <c r="AB472" s="42">
        <f t="shared" si="191"/>
        <v>0</v>
      </c>
    </row>
    <row r="473" spans="2:28" x14ac:dyDescent="0.25">
      <c r="B473">
        <v>471</v>
      </c>
      <c r="C473" s="35">
        <f t="shared" si="185"/>
        <v>0</v>
      </c>
      <c r="D473" s="46">
        <f>IF(AB472&gt;0,ROUND(PMT(EvalSheet!$F$92/12,EvalSheet!$F$96*12,-C473),5),0)</f>
        <v>0</v>
      </c>
      <c r="E473" s="6">
        <f t="shared" si="179"/>
        <v>0</v>
      </c>
      <c r="F473" s="2">
        <f t="shared" si="168"/>
        <v>0</v>
      </c>
      <c r="G473" s="80">
        <f t="shared" si="169"/>
        <v>0</v>
      </c>
      <c r="H473" s="79">
        <f t="shared" si="170"/>
        <v>0</v>
      </c>
      <c r="I473" s="80">
        <f t="shared" si="171"/>
        <v>0</v>
      </c>
      <c r="J473" s="80">
        <f t="shared" si="172"/>
        <v>0</v>
      </c>
      <c r="K473" s="6">
        <f t="shared" si="180"/>
        <v>0</v>
      </c>
      <c r="L473" s="7">
        <v>0</v>
      </c>
      <c r="M473" s="7">
        <f t="shared" si="181"/>
        <v>0</v>
      </c>
      <c r="N473" s="7">
        <f t="shared" si="182"/>
        <v>0</v>
      </c>
      <c r="O473" s="7">
        <f t="shared" si="183"/>
        <v>0</v>
      </c>
      <c r="P473" s="7">
        <f t="shared" si="184"/>
        <v>0</v>
      </c>
      <c r="Q473" s="6">
        <f t="shared" si="186"/>
        <v>0</v>
      </c>
      <c r="R473" s="7">
        <f t="shared" si="187"/>
        <v>0</v>
      </c>
      <c r="S473" s="2">
        <f t="shared" si="173"/>
        <v>0</v>
      </c>
      <c r="T473" s="80">
        <f t="shared" si="174"/>
        <v>0</v>
      </c>
      <c r="U473" s="79">
        <f t="shared" si="175"/>
        <v>0</v>
      </c>
      <c r="V473" s="80">
        <f t="shared" si="176"/>
        <v>0</v>
      </c>
      <c r="W473" s="80">
        <f t="shared" si="177"/>
        <v>0</v>
      </c>
      <c r="X473">
        <f t="shared" si="188"/>
        <v>0</v>
      </c>
      <c r="Y473" s="35">
        <f t="shared" si="178"/>
        <v>0</v>
      </c>
      <c r="Z473" s="35">
        <f t="shared" si="189"/>
        <v>0</v>
      </c>
      <c r="AA473" s="42">
        <f t="shared" si="190"/>
        <v>0</v>
      </c>
      <c r="AB473" s="42">
        <f t="shared" si="191"/>
        <v>0</v>
      </c>
    </row>
    <row r="474" spans="2:28" x14ac:dyDescent="0.25">
      <c r="B474">
        <v>472</v>
      </c>
      <c r="C474" s="35">
        <f t="shared" si="185"/>
        <v>0</v>
      </c>
      <c r="D474" s="46">
        <f>IF(AB473&gt;0,ROUND(PMT(EvalSheet!$F$92/12,EvalSheet!$F$96*12,-C474),5),0)</f>
        <v>0</v>
      </c>
      <c r="E474" s="6">
        <f t="shared" si="179"/>
        <v>0</v>
      </c>
      <c r="F474" s="2">
        <f t="shared" si="168"/>
        <v>0</v>
      </c>
      <c r="G474" s="80">
        <f t="shared" si="169"/>
        <v>0</v>
      </c>
      <c r="H474" s="79">
        <f t="shared" si="170"/>
        <v>0</v>
      </c>
      <c r="I474" s="80">
        <f t="shared" si="171"/>
        <v>0</v>
      </c>
      <c r="J474" s="80">
        <f t="shared" si="172"/>
        <v>0</v>
      </c>
      <c r="K474" s="6">
        <f t="shared" si="180"/>
        <v>0</v>
      </c>
      <c r="L474" s="7">
        <v>0</v>
      </c>
      <c r="M474" s="7">
        <f t="shared" si="181"/>
        <v>0</v>
      </c>
      <c r="N474" s="7">
        <f t="shared" si="182"/>
        <v>0</v>
      </c>
      <c r="O474" s="7">
        <f t="shared" si="183"/>
        <v>0</v>
      </c>
      <c r="P474" s="7">
        <f t="shared" si="184"/>
        <v>0</v>
      </c>
      <c r="Q474" s="6">
        <f t="shared" si="186"/>
        <v>0</v>
      </c>
      <c r="R474" s="7">
        <f t="shared" si="187"/>
        <v>0</v>
      </c>
      <c r="S474" s="2">
        <f t="shared" si="173"/>
        <v>0</v>
      </c>
      <c r="T474" s="80">
        <f t="shared" si="174"/>
        <v>0</v>
      </c>
      <c r="U474" s="79">
        <f t="shared" si="175"/>
        <v>0</v>
      </c>
      <c r="V474" s="80">
        <f t="shared" si="176"/>
        <v>0</v>
      </c>
      <c r="W474" s="80">
        <f t="shared" si="177"/>
        <v>0</v>
      </c>
      <c r="X474">
        <f t="shared" si="188"/>
        <v>0</v>
      </c>
      <c r="Y474" s="35">
        <f t="shared" si="178"/>
        <v>0</v>
      </c>
      <c r="Z474" s="35">
        <f t="shared" si="189"/>
        <v>0</v>
      </c>
      <c r="AA474" s="42">
        <f t="shared" si="190"/>
        <v>0</v>
      </c>
      <c r="AB474" s="42">
        <f t="shared" si="191"/>
        <v>0</v>
      </c>
    </row>
    <row r="475" spans="2:28" x14ac:dyDescent="0.25">
      <c r="B475">
        <v>473</v>
      </c>
      <c r="C475" s="35">
        <f t="shared" si="185"/>
        <v>0</v>
      </c>
      <c r="D475" s="46">
        <f>IF(AB474&gt;0,ROUND(PMT(EvalSheet!$F$92/12,EvalSheet!$F$96*12,-C475),5),0)</f>
        <v>0</v>
      </c>
      <c r="E475" s="6">
        <f t="shared" si="179"/>
        <v>0</v>
      </c>
      <c r="F475" s="2">
        <f t="shared" si="168"/>
        <v>0</v>
      </c>
      <c r="G475" s="80">
        <f t="shared" si="169"/>
        <v>0</v>
      </c>
      <c r="H475" s="79">
        <f t="shared" si="170"/>
        <v>0</v>
      </c>
      <c r="I475" s="80">
        <f t="shared" si="171"/>
        <v>0</v>
      </c>
      <c r="J475" s="80">
        <f t="shared" si="172"/>
        <v>0</v>
      </c>
      <c r="K475" s="6">
        <f t="shared" si="180"/>
        <v>0</v>
      </c>
      <c r="L475" s="7">
        <v>0</v>
      </c>
      <c r="M475" s="7">
        <f t="shared" si="181"/>
        <v>0</v>
      </c>
      <c r="N475" s="7">
        <f t="shared" si="182"/>
        <v>0</v>
      </c>
      <c r="O475" s="7">
        <f t="shared" si="183"/>
        <v>0</v>
      </c>
      <c r="P475" s="7">
        <f t="shared" si="184"/>
        <v>0</v>
      </c>
      <c r="Q475" s="6">
        <f t="shared" si="186"/>
        <v>0</v>
      </c>
      <c r="R475" s="7">
        <f t="shared" si="187"/>
        <v>0</v>
      </c>
      <c r="S475" s="2">
        <f t="shared" si="173"/>
        <v>0</v>
      </c>
      <c r="T475" s="80">
        <f t="shared" si="174"/>
        <v>0</v>
      </c>
      <c r="U475" s="79">
        <f t="shared" si="175"/>
        <v>0</v>
      </c>
      <c r="V475" s="80">
        <f t="shared" si="176"/>
        <v>0</v>
      </c>
      <c r="W475" s="80">
        <f t="shared" si="177"/>
        <v>0</v>
      </c>
      <c r="X475">
        <f t="shared" si="188"/>
        <v>0</v>
      </c>
      <c r="Y475" s="35">
        <f t="shared" si="178"/>
        <v>0</v>
      </c>
      <c r="Z475" s="35">
        <f t="shared" si="189"/>
        <v>0</v>
      </c>
      <c r="AA475" s="42">
        <f t="shared" si="190"/>
        <v>0</v>
      </c>
      <c r="AB475" s="42">
        <f t="shared" si="191"/>
        <v>0</v>
      </c>
    </row>
    <row r="476" spans="2:28" x14ac:dyDescent="0.25">
      <c r="B476">
        <v>474</v>
      </c>
      <c r="C476" s="35">
        <f t="shared" si="185"/>
        <v>0</v>
      </c>
      <c r="D476" s="46">
        <f>IF(AB475&gt;0,ROUND(PMT(EvalSheet!$F$92/12,EvalSheet!$F$96*12,-C476),5),0)</f>
        <v>0</v>
      </c>
      <c r="E476" s="6">
        <f t="shared" si="179"/>
        <v>0</v>
      </c>
      <c r="F476" s="2">
        <f t="shared" si="168"/>
        <v>0</v>
      </c>
      <c r="G476" s="80">
        <f t="shared" si="169"/>
        <v>0</v>
      </c>
      <c r="H476" s="79">
        <f t="shared" si="170"/>
        <v>0</v>
      </c>
      <c r="I476" s="80">
        <f t="shared" si="171"/>
        <v>0</v>
      </c>
      <c r="J476" s="80">
        <f t="shared" si="172"/>
        <v>0</v>
      </c>
      <c r="K476" s="6">
        <f t="shared" si="180"/>
        <v>0</v>
      </c>
      <c r="L476" s="7">
        <v>0</v>
      </c>
      <c r="M476" s="7">
        <f t="shared" si="181"/>
        <v>0</v>
      </c>
      <c r="N476" s="7">
        <f t="shared" si="182"/>
        <v>0</v>
      </c>
      <c r="O476" s="7">
        <f t="shared" si="183"/>
        <v>0</v>
      </c>
      <c r="P476" s="7">
        <f t="shared" si="184"/>
        <v>0</v>
      </c>
      <c r="Q476" s="6">
        <f t="shared" si="186"/>
        <v>0</v>
      </c>
      <c r="R476" s="7">
        <f t="shared" si="187"/>
        <v>0</v>
      </c>
      <c r="S476" s="2">
        <f t="shared" si="173"/>
        <v>0</v>
      </c>
      <c r="T476" s="80">
        <f t="shared" si="174"/>
        <v>0</v>
      </c>
      <c r="U476" s="79">
        <f t="shared" si="175"/>
        <v>0</v>
      </c>
      <c r="V476" s="80">
        <f t="shared" si="176"/>
        <v>0</v>
      </c>
      <c r="W476" s="80">
        <f t="shared" si="177"/>
        <v>0</v>
      </c>
      <c r="X476">
        <f t="shared" si="188"/>
        <v>0</v>
      </c>
      <c r="Y476" s="35">
        <f t="shared" si="178"/>
        <v>0</v>
      </c>
      <c r="Z476" s="35">
        <f t="shared" si="189"/>
        <v>0</v>
      </c>
      <c r="AA476" s="42">
        <f t="shared" si="190"/>
        <v>0</v>
      </c>
      <c r="AB476" s="42">
        <f t="shared" si="191"/>
        <v>0</v>
      </c>
    </row>
    <row r="477" spans="2:28" x14ac:dyDescent="0.25">
      <c r="B477">
        <v>475</v>
      </c>
      <c r="C477" s="35">
        <f t="shared" si="185"/>
        <v>0</v>
      </c>
      <c r="D477" s="46">
        <f>IF(AB476&gt;0,ROUND(PMT(EvalSheet!$F$92/12,EvalSheet!$F$96*12,-C477),5),0)</f>
        <v>0</v>
      </c>
      <c r="E477" s="6">
        <f t="shared" si="179"/>
        <v>0</v>
      </c>
      <c r="F477" s="2">
        <f t="shared" si="168"/>
        <v>0</v>
      </c>
      <c r="G477" s="80">
        <f t="shared" si="169"/>
        <v>0</v>
      </c>
      <c r="H477" s="79">
        <f t="shared" si="170"/>
        <v>0</v>
      </c>
      <c r="I477" s="80">
        <f t="shared" si="171"/>
        <v>0</v>
      </c>
      <c r="J477" s="80">
        <f t="shared" si="172"/>
        <v>0</v>
      </c>
      <c r="K477" s="6">
        <f t="shared" si="180"/>
        <v>0</v>
      </c>
      <c r="L477" s="7">
        <v>0</v>
      </c>
      <c r="M477" s="7">
        <f t="shared" si="181"/>
        <v>0</v>
      </c>
      <c r="N477" s="7">
        <f t="shared" si="182"/>
        <v>0</v>
      </c>
      <c r="O477" s="7">
        <f t="shared" si="183"/>
        <v>0</v>
      </c>
      <c r="P477" s="7">
        <f t="shared" si="184"/>
        <v>0</v>
      </c>
      <c r="Q477" s="6">
        <f t="shared" si="186"/>
        <v>0</v>
      </c>
      <c r="R477" s="7">
        <f t="shared" si="187"/>
        <v>0</v>
      </c>
      <c r="S477" s="2">
        <f t="shared" si="173"/>
        <v>0</v>
      </c>
      <c r="T477" s="80">
        <f t="shared" si="174"/>
        <v>0</v>
      </c>
      <c r="U477" s="79">
        <f t="shared" si="175"/>
        <v>0</v>
      </c>
      <c r="V477" s="80">
        <f t="shared" si="176"/>
        <v>0</v>
      </c>
      <c r="W477" s="80">
        <f t="shared" si="177"/>
        <v>0</v>
      </c>
      <c r="X477">
        <f t="shared" si="188"/>
        <v>0</v>
      </c>
      <c r="Y477" s="35">
        <f t="shared" si="178"/>
        <v>0</v>
      </c>
      <c r="Z477" s="35">
        <f t="shared" si="189"/>
        <v>0</v>
      </c>
      <c r="AA477" s="42">
        <f t="shared" si="190"/>
        <v>0</v>
      </c>
      <c r="AB477" s="42">
        <f t="shared" si="191"/>
        <v>0</v>
      </c>
    </row>
    <row r="478" spans="2:28" x14ac:dyDescent="0.25">
      <c r="B478">
        <v>476</v>
      </c>
      <c r="C478" s="35">
        <f t="shared" si="185"/>
        <v>0</v>
      </c>
      <c r="D478" s="46">
        <f>IF(AB477&gt;0,ROUND(PMT(EvalSheet!$F$92/12,EvalSheet!$F$96*12,-C478),5),0)</f>
        <v>0</v>
      </c>
      <c r="E478" s="6">
        <f t="shared" si="179"/>
        <v>0</v>
      </c>
      <c r="F478" s="2">
        <f t="shared" si="168"/>
        <v>0</v>
      </c>
      <c r="G478" s="80">
        <f t="shared" si="169"/>
        <v>0</v>
      </c>
      <c r="H478" s="79">
        <f t="shared" si="170"/>
        <v>0</v>
      </c>
      <c r="I478" s="80">
        <f t="shared" si="171"/>
        <v>0</v>
      </c>
      <c r="J478" s="80">
        <f t="shared" si="172"/>
        <v>0</v>
      </c>
      <c r="K478" s="6">
        <f t="shared" si="180"/>
        <v>0</v>
      </c>
      <c r="L478" s="7">
        <v>0</v>
      </c>
      <c r="M478" s="7">
        <f t="shared" si="181"/>
        <v>0</v>
      </c>
      <c r="N478" s="7">
        <f t="shared" si="182"/>
        <v>0</v>
      </c>
      <c r="O478" s="7">
        <f t="shared" si="183"/>
        <v>0</v>
      </c>
      <c r="P478" s="7">
        <f t="shared" si="184"/>
        <v>0</v>
      </c>
      <c r="Q478" s="6">
        <f t="shared" si="186"/>
        <v>0</v>
      </c>
      <c r="R478" s="7">
        <f t="shared" si="187"/>
        <v>0</v>
      </c>
      <c r="S478" s="2">
        <f t="shared" si="173"/>
        <v>0</v>
      </c>
      <c r="T478" s="80">
        <f t="shared" si="174"/>
        <v>0</v>
      </c>
      <c r="U478" s="79">
        <f t="shared" si="175"/>
        <v>0</v>
      </c>
      <c r="V478" s="80">
        <f t="shared" si="176"/>
        <v>0</v>
      </c>
      <c r="W478" s="80">
        <f t="shared" si="177"/>
        <v>0</v>
      </c>
      <c r="X478">
        <f t="shared" si="188"/>
        <v>0</v>
      </c>
      <c r="Y478" s="35">
        <f t="shared" si="178"/>
        <v>0</v>
      </c>
      <c r="Z478" s="35">
        <f t="shared" si="189"/>
        <v>0</v>
      </c>
      <c r="AA478" s="42">
        <f t="shared" si="190"/>
        <v>0</v>
      </c>
      <c r="AB478" s="42">
        <f t="shared" si="191"/>
        <v>0</v>
      </c>
    </row>
    <row r="479" spans="2:28" x14ac:dyDescent="0.25">
      <c r="B479">
        <v>477</v>
      </c>
      <c r="C479" s="35">
        <f t="shared" si="185"/>
        <v>0</v>
      </c>
      <c r="D479" s="46">
        <f>IF(AB478&gt;0,ROUND(PMT(EvalSheet!$F$92/12,EvalSheet!$F$96*12,-C479),5),0)</f>
        <v>0</v>
      </c>
      <c r="E479" s="6">
        <f t="shared" si="179"/>
        <v>0</v>
      </c>
      <c r="F479" s="2">
        <f t="shared" si="168"/>
        <v>0</v>
      </c>
      <c r="G479" s="80">
        <f t="shared" si="169"/>
        <v>0</v>
      </c>
      <c r="H479" s="79">
        <f t="shared" si="170"/>
        <v>0</v>
      </c>
      <c r="I479" s="80">
        <f t="shared" si="171"/>
        <v>0</v>
      </c>
      <c r="J479" s="80">
        <f t="shared" si="172"/>
        <v>0</v>
      </c>
      <c r="K479" s="6">
        <f t="shared" si="180"/>
        <v>0</v>
      </c>
      <c r="L479" s="7">
        <v>0</v>
      </c>
      <c r="M479" s="7">
        <f t="shared" si="181"/>
        <v>0</v>
      </c>
      <c r="N479" s="7">
        <f t="shared" si="182"/>
        <v>0</v>
      </c>
      <c r="O479" s="7">
        <f t="shared" si="183"/>
        <v>0</v>
      </c>
      <c r="P479" s="7">
        <f t="shared" si="184"/>
        <v>0</v>
      </c>
      <c r="Q479" s="6">
        <f t="shared" si="186"/>
        <v>0</v>
      </c>
      <c r="R479" s="7">
        <f t="shared" si="187"/>
        <v>0</v>
      </c>
      <c r="S479" s="2">
        <f t="shared" si="173"/>
        <v>0</v>
      </c>
      <c r="T479" s="80">
        <f t="shared" si="174"/>
        <v>0</v>
      </c>
      <c r="U479" s="79">
        <f t="shared" si="175"/>
        <v>0</v>
      </c>
      <c r="V479" s="80">
        <f t="shared" si="176"/>
        <v>0</v>
      </c>
      <c r="W479" s="80">
        <f t="shared" si="177"/>
        <v>0</v>
      </c>
      <c r="X479">
        <f t="shared" si="188"/>
        <v>0</v>
      </c>
      <c r="Y479" s="35">
        <f t="shared" si="178"/>
        <v>0</v>
      </c>
      <c r="Z479" s="35">
        <f t="shared" si="189"/>
        <v>0</v>
      </c>
      <c r="AA479" s="42">
        <f t="shared" si="190"/>
        <v>0</v>
      </c>
      <c r="AB479" s="42">
        <f t="shared" si="191"/>
        <v>0</v>
      </c>
    </row>
    <row r="480" spans="2:28" x14ac:dyDescent="0.25">
      <c r="B480">
        <v>478</v>
      </c>
      <c r="C480" s="35">
        <f t="shared" si="185"/>
        <v>0</v>
      </c>
      <c r="D480" s="46">
        <f>IF(AB479&gt;0,ROUND(PMT(EvalSheet!$F$92/12,EvalSheet!$F$96*12,-C480),5),0)</f>
        <v>0</v>
      </c>
      <c r="E480" s="6">
        <f t="shared" si="179"/>
        <v>0</v>
      </c>
      <c r="F480" s="2">
        <f t="shared" si="168"/>
        <v>0</v>
      </c>
      <c r="G480" s="80">
        <f t="shared" si="169"/>
        <v>0</v>
      </c>
      <c r="H480" s="79">
        <f t="shared" si="170"/>
        <v>0</v>
      </c>
      <c r="I480" s="80">
        <f t="shared" si="171"/>
        <v>0</v>
      </c>
      <c r="J480" s="80">
        <f t="shared" si="172"/>
        <v>0</v>
      </c>
      <c r="K480" s="6">
        <f t="shared" si="180"/>
        <v>0</v>
      </c>
      <c r="L480" s="7">
        <v>0</v>
      </c>
      <c r="M480" s="7">
        <f t="shared" si="181"/>
        <v>0</v>
      </c>
      <c r="N480" s="7">
        <f t="shared" si="182"/>
        <v>0</v>
      </c>
      <c r="O480" s="7">
        <f t="shared" si="183"/>
        <v>0</v>
      </c>
      <c r="P480" s="7">
        <f t="shared" si="184"/>
        <v>0</v>
      </c>
      <c r="Q480" s="6">
        <f t="shared" si="186"/>
        <v>0</v>
      </c>
      <c r="R480" s="7">
        <f t="shared" si="187"/>
        <v>0</v>
      </c>
      <c r="S480" s="2">
        <f t="shared" si="173"/>
        <v>0</v>
      </c>
      <c r="T480" s="80">
        <f t="shared" si="174"/>
        <v>0</v>
      </c>
      <c r="U480" s="79">
        <f t="shared" si="175"/>
        <v>0</v>
      </c>
      <c r="V480" s="80">
        <f t="shared" si="176"/>
        <v>0</v>
      </c>
      <c r="W480" s="80">
        <f t="shared" si="177"/>
        <v>0</v>
      </c>
      <c r="X480">
        <f t="shared" si="188"/>
        <v>0</v>
      </c>
      <c r="Y480" s="35">
        <f t="shared" si="178"/>
        <v>0</v>
      </c>
      <c r="Z480" s="35">
        <f t="shared" si="189"/>
        <v>0</v>
      </c>
      <c r="AA480" s="42">
        <f t="shared" si="190"/>
        <v>0</v>
      </c>
      <c r="AB480" s="42">
        <f t="shared" si="191"/>
        <v>0</v>
      </c>
    </row>
    <row r="481" spans="2:28" x14ac:dyDescent="0.25">
      <c r="B481">
        <v>479</v>
      </c>
      <c r="C481" s="35">
        <f t="shared" si="185"/>
        <v>0</v>
      </c>
      <c r="D481" s="46">
        <f>IF(AB480&gt;0,ROUND(PMT(EvalSheet!$F$92/12,EvalSheet!$F$96*12,-C481),5),0)</f>
        <v>0</v>
      </c>
      <c r="E481" s="6">
        <f t="shared" si="179"/>
        <v>0</v>
      </c>
      <c r="F481" s="2">
        <f t="shared" si="168"/>
        <v>0</v>
      </c>
      <c r="G481" s="80">
        <f t="shared" si="169"/>
        <v>0</v>
      </c>
      <c r="H481" s="79">
        <f t="shared" si="170"/>
        <v>0</v>
      </c>
      <c r="I481" s="80">
        <f t="shared" si="171"/>
        <v>0</v>
      </c>
      <c r="J481" s="80">
        <f t="shared" si="172"/>
        <v>0</v>
      </c>
      <c r="K481" s="6">
        <f t="shared" si="180"/>
        <v>0</v>
      </c>
      <c r="L481" s="7">
        <v>0</v>
      </c>
      <c r="M481" s="7">
        <f t="shared" si="181"/>
        <v>0</v>
      </c>
      <c r="N481" s="7">
        <f t="shared" si="182"/>
        <v>0</v>
      </c>
      <c r="O481" s="7">
        <f t="shared" si="183"/>
        <v>0</v>
      </c>
      <c r="P481" s="7">
        <f t="shared" si="184"/>
        <v>0</v>
      </c>
      <c r="Q481" s="6">
        <f t="shared" si="186"/>
        <v>0</v>
      </c>
      <c r="R481" s="7">
        <f t="shared" si="187"/>
        <v>0</v>
      </c>
      <c r="S481" s="2">
        <f t="shared" si="173"/>
        <v>0</v>
      </c>
      <c r="T481" s="80">
        <f t="shared" si="174"/>
        <v>0</v>
      </c>
      <c r="U481" s="79">
        <f t="shared" si="175"/>
        <v>0</v>
      </c>
      <c r="V481" s="80">
        <f t="shared" si="176"/>
        <v>0</v>
      </c>
      <c r="W481" s="80">
        <f t="shared" si="177"/>
        <v>0</v>
      </c>
      <c r="X481">
        <f t="shared" si="188"/>
        <v>0</v>
      </c>
      <c r="Y481" s="35">
        <f t="shared" si="178"/>
        <v>0</v>
      </c>
      <c r="Z481" s="35">
        <f t="shared" si="189"/>
        <v>0</v>
      </c>
      <c r="AA481" s="42">
        <f t="shared" si="190"/>
        <v>0</v>
      </c>
      <c r="AB481" s="42">
        <f t="shared" si="191"/>
        <v>0</v>
      </c>
    </row>
    <row r="482" spans="2:28" x14ac:dyDescent="0.25">
      <c r="B482">
        <v>480</v>
      </c>
      <c r="C482" s="35">
        <f t="shared" si="185"/>
        <v>0</v>
      </c>
      <c r="D482" s="46">
        <f>IF(AB481&gt;0,ROUND(PMT(EvalSheet!$F$92/12,EvalSheet!$F$96*12,-C482),5),0)</f>
        <v>0</v>
      </c>
      <c r="E482" s="6">
        <f t="shared" si="179"/>
        <v>0</v>
      </c>
      <c r="F482" s="2">
        <f t="shared" si="168"/>
        <v>0</v>
      </c>
      <c r="G482" s="80">
        <f t="shared" si="169"/>
        <v>0</v>
      </c>
      <c r="H482" s="79">
        <f t="shared" si="170"/>
        <v>0</v>
      </c>
      <c r="I482" s="80">
        <f t="shared" si="171"/>
        <v>0</v>
      </c>
      <c r="J482" s="80">
        <f t="shared" si="172"/>
        <v>0</v>
      </c>
      <c r="K482" s="6">
        <f t="shared" si="180"/>
        <v>0</v>
      </c>
      <c r="L482" s="7">
        <v>0</v>
      </c>
      <c r="M482" s="7">
        <f t="shared" si="181"/>
        <v>0</v>
      </c>
      <c r="N482" s="7">
        <f t="shared" si="182"/>
        <v>0</v>
      </c>
      <c r="O482" s="7">
        <f t="shared" si="183"/>
        <v>0</v>
      </c>
      <c r="P482" s="7">
        <f t="shared" si="184"/>
        <v>0</v>
      </c>
      <c r="Q482" s="6">
        <f t="shared" si="186"/>
        <v>0</v>
      </c>
      <c r="R482" s="7">
        <f t="shared" si="187"/>
        <v>0</v>
      </c>
      <c r="S482" s="2">
        <f t="shared" si="173"/>
        <v>0</v>
      </c>
      <c r="T482" s="80">
        <f t="shared" si="174"/>
        <v>0</v>
      </c>
      <c r="U482" s="79">
        <f t="shared" si="175"/>
        <v>0</v>
      </c>
      <c r="V482" s="80">
        <f t="shared" si="176"/>
        <v>0</v>
      </c>
      <c r="W482" s="80">
        <f t="shared" si="177"/>
        <v>0</v>
      </c>
      <c r="X482">
        <f t="shared" si="188"/>
        <v>0</v>
      </c>
      <c r="Y482" s="35">
        <f t="shared" si="178"/>
        <v>0</v>
      </c>
      <c r="Z482" s="35">
        <f t="shared" si="189"/>
        <v>0</v>
      </c>
      <c r="AA482" s="42">
        <f t="shared" si="190"/>
        <v>0</v>
      </c>
      <c r="AB482" s="42">
        <f t="shared" si="191"/>
        <v>0</v>
      </c>
    </row>
    <row r="483" spans="2:28" x14ac:dyDescent="0.25">
      <c r="B483">
        <v>481</v>
      </c>
      <c r="C483" s="35">
        <f t="shared" si="185"/>
        <v>0</v>
      </c>
      <c r="D483" s="46">
        <f>IF(AB482&gt;0,ROUND(PMT(EvalSheet!$F$92/12,EvalSheet!$F$96*12,-C483),5),0)</f>
        <v>0</v>
      </c>
      <c r="E483" s="6">
        <f t="shared" si="179"/>
        <v>0</v>
      </c>
      <c r="F483" s="2">
        <f t="shared" si="168"/>
        <v>0</v>
      </c>
      <c r="G483" s="80">
        <f t="shared" si="169"/>
        <v>0</v>
      </c>
      <c r="H483" s="79">
        <f t="shared" si="170"/>
        <v>0</v>
      </c>
      <c r="I483" s="80">
        <f t="shared" si="171"/>
        <v>0</v>
      </c>
      <c r="J483" s="80">
        <f t="shared" si="172"/>
        <v>0</v>
      </c>
      <c r="K483" s="6">
        <f t="shared" si="180"/>
        <v>0</v>
      </c>
      <c r="L483" s="7">
        <v>0</v>
      </c>
      <c r="M483" s="7">
        <f t="shared" si="181"/>
        <v>0</v>
      </c>
      <c r="N483" s="7">
        <f t="shared" si="182"/>
        <v>0</v>
      </c>
      <c r="O483" s="7">
        <f t="shared" si="183"/>
        <v>0</v>
      </c>
      <c r="P483" s="7">
        <f t="shared" si="184"/>
        <v>0</v>
      </c>
      <c r="Q483" s="6">
        <f t="shared" si="186"/>
        <v>0</v>
      </c>
      <c r="R483" s="7">
        <f t="shared" si="187"/>
        <v>0</v>
      </c>
      <c r="S483" s="2">
        <f t="shared" si="173"/>
        <v>0</v>
      </c>
      <c r="T483" s="80">
        <f t="shared" si="174"/>
        <v>0</v>
      </c>
      <c r="U483" s="79">
        <f t="shared" si="175"/>
        <v>0</v>
      </c>
      <c r="V483" s="80">
        <f t="shared" si="176"/>
        <v>0</v>
      </c>
      <c r="W483" s="80">
        <f t="shared" si="177"/>
        <v>0</v>
      </c>
      <c r="X483">
        <f t="shared" si="188"/>
        <v>0</v>
      </c>
      <c r="Y483" s="35">
        <f t="shared" si="178"/>
        <v>0</v>
      </c>
      <c r="Z483" s="35">
        <f t="shared" si="189"/>
        <v>0</v>
      </c>
      <c r="AA483" s="42">
        <f t="shared" si="190"/>
        <v>0</v>
      </c>
      <c r="AB483" s="42">
        <f t="shared" si="191"/>
        <v>0</v>
      </c>
    </row>
    <row r="484" spans="2:28" x14ac:dyDescent="0.25">
      <c r="B484">
        <v>482</v>
      </c>
      <c r="C484" s="35">
        <f t="shared" si="185"/>
        <v>0</v>
      </c>
      <c r="D484" s="46">
        <f>IF(AB483&gt;0,ROUND(PMT(EvalSheet!$F$92/12,EvalSheet!$F$96*12,-C484),5),0)</f>
        <v>0</v>
      </c>
      <c r="E484" s="6">
        <f t="shared" si="179"/>
        <v>0</v>
      </c>
      <c r="F484" s="2">
        <f t="shared" si="168"/>
        <v>0</v>
      </c>
      <c r="G484" s="80">
        <f t="shared" si="169"/>
        <v>0</v>
      </c>
      <c r="H484" s="79">
        <f t="shared" si="170"/>
        <v>0</v>
      </c>
      <c r="I484" s="80">
        <f t="shared" si="171"/>
        <v>0</v>
      </c>
      <c r="J484" s="80">
        <f t="shared" si="172"/>
        <v>0</v>
      </c>
      <c r="K484" s="6">
        <f t="shared" si="180"/>
        <v>0</v>
      </c>
      <c r="L484" s="7">
        <v>0</v>
      </c>
      <c r="M484" s="7">
        <f t="shared" si="181"/>
        <v>0</v>
      </c>
      <c r="N484" s="7">
        <f t="shared" si="182"/>
        <v>0</v>
      </c>
      <c r="O484" s="7">
        <f t="shared" si="183"/>
        <v>0</v>
      </c>
      <c r="P484" s="7">
        <f t="shared" si="184"/>
        <v>0</v>
      </c>
      <c r="Q484" s="6">
        <f t="shared" si="186"/>
        <v>0</v>
      </c>
      <c r="R484" s="7">
        <f t="shared" si="187"/>
        <v>0</v>
      </c>
      <c r="S484" s="2">
        <f t="shared" si="173"/>
        <v>0</v>
      </c>
      <c r="T484" s="80">
        <f t="shared" si="174"/>
        <v>0</v>
      </c>
      <c r="U484" s="79">
        <f t="shared" si="175"/>
        <v>0</v>
      </c>
      <c r="V484" s="80">
        <f t="shared" si="176"/>
        <v>0</v>
      </c>
      <c r="W484" s="80">
        <f t="shared" si="177"/>
        <v>0</v>
      </c>
      <c r="X484">
        <f t="shared" si="188"/>
        <v>0</v>
      </c>
      <c r="Y484" s="35">
        <f t="shared" si="178"/>
        <v>0</v>
      </c>
      <c r="Z484" s="35">
        <f t="shared" si="189"/>
        <v>0</v>
      </c>
      <c r="AA484" s="42">
        <f t="shared" si="190"/>
        <v>0</v>
      </c>
      <c r="AB484" s="42">
        <f t="shared" si="191"/>
        <v>0</v>
      </c>
    </row>
    <row r="485" spans="2:28" x14ac:dyDescent="0.25">
      <c r="B485">
        <v>483</v>
      </c>
      <c r="C485" s="35">
        <f t="shared" si="185"/>
        <v>0</v>
      </c>
      <c r="D485" s="46">
        <f>IF(AB484&gt;0,ROUND(PMT(EvalSheet!$F$92/12,EvalSheet!$F$96*12,-C485),5),0)</f>
        <v>0</v>
      </c>
      <c r="E485" s="6">
        <f t="shared" si="179"/>
        <v>0</v>
      </c>
      <c r="F485" s="2">
        <f t="shared" si="168"/>
        <v>0</v>
      </c>
      <c r="G485" s="80">
        <f t="shared" si="169"/>
        <v>0</v>
      </c>
      <c r="H485" s="79">
        <f t="shared" si="170"/>
        <v>0</v>
      </c>
      <c r="I485" s="80">
        <f t="shared" si="171"/>
        <v>0</v>
      </c>
      <c r="J485" s="80">
        <f t="shared" si="172"/>
        <v>0</v>
      </c>
      <c r="K485" s="6">
        <f t="shared" si="180"/>
        <v>0</v>
      </c>
      <c r="L485" s="7">
        <v>0</v>
      </c>
      <c r="M485" s="7">
        <f t="shared" si="181"/>
        <v>0</v>
      </c>
      <c r="N485" s="7">
        <f t="shared" si="182"/>
        <v>0</v>
      </c>
      <c r="O485" s="7">
        <f t="shared" si="183"/>
        <v>0</v>
      </c>
      <c r="P485" s="7">
        <f t="shared" si="184"/>
        <v>0</v>
      </c>
      <c r="Q485" s="6">
        <f t="shared" si="186"/>
        <v>0</v>
      </c>
      <c r="R485" s="7">
        <f t="shared" si="187"/>
        <v>0</v>
      </c>
      <c r="S485" s="2">
        <f t="shared" si="173"/>
        <v>0</v>
      </c>
      <c r="T485" s="80">
        <f t="shared" si="174"/>
        <v>0</v>
      </c>
      <c r="U485" s="79">
        <f t="shared" si="175"/>
        <v>0</v>
      </c>
      <c r="V485" s="80">
        <f t="shared" si="176"/>
        <v>0</v>
      </c>
      <c r="W485" s="80">
        <f t="shared" si="177"/>
        <v>0</v>
      </c>
      <c r="X485">
        <f t="shared" si="188"/>
        <v>0</v>
      </c>
      <c r="Y485" s="35">
        <f t="shared" si="178"/>
        <v>0</v>
      </c>
      <c r="Z485" s="35">
        <f t="shared" si="189"/>
        <v>0</v>
      </c>
      <c r="AA485" s="42">
        <f t="shared" si="190"/>
        <v>0</v>
      </c>
      <c r="AB485" s="42">
        <f t="shared" si="191"/>
        <v>0</v>
      </c>
    </row>
    <row r="486" spans="2:28" x14ac:dyDescent="0.25">
      <c r="B486">
        <v>484</v>
      </c>
      <c r="C486" s="35">
        <f t="shared" si="185"/>
        <v>0</v>
      </c>
      <c r="D486" s="46">
        <f>IF(AB485&gt;0,ROUND(PMT(EvalSheet!$F$92/12,EvalSheet!$F$96*12,-C486),5),0)</f>
        <v>0</v>
      </c>
      <c r="E486" s="6">
        <f t="shared" si="179"/>
        <v>0</v>
      </c>
      <c r="F486" s="2">
        <f t="shared" si="168"/>
        <v>0</v>
      </c>
      <c r="G486" s="80">
        <f t="shared" si="169"/>
        <v>0</v>
      </c>
      <c r="H486" s="79">
        <f t="shared" si="170"/>
        <v>0</v>
      </c>
      <c r="I486" s="80">
        <f t="shared" si="171"/>
        <v>0</v>
      </c>
      <c r="J486" s="80">
        <f t="shared" si="172"/>
        <v>0</v>
      </c>
      <c r="K486" s="6">
        <f t="shared" si="180"/>
        <v>0</v>
      </c>
      <c r="L486" s="7">
        <v>0</v>
      </c>
      <c r="M486" s="7">
        <f t="shared" si="181"/>
        <v>0</v>
      </c>
      <c r="N486" s="7">
        <f t="shared" si="182"/>
        <v>0</v>
      </c>
      <c r="O486" s="7">
        <f t="shared" si="183"/>
        <v>0</v>
      </c>
      <c r="P486" s="7">
        <f t="shared" si="184"/>
        <v>0</v>
      </c>
      <c r="Q486" s="6">
        <f t="shared" si="186"/>
        <v>0</v>
      </c>
      <c r="R486" s="7">
        <f t="shared" si="187"/>
        <v>0</v>
      </c>
      <c r="S486" s="2">
        <f t="shared" si="173"/>
        <v>0</v>
      </c>
      <c r="T486" s="80">
        <f t="shared" si="174"/>
        <v>0</v>
      </c>
      <c r="U486" s="79">
        <f t="shared" si="175"/>
        <v>0</v>
      </c>
      <c r="V486" s="80">
        <f t="shared" si="176"/>
        <v>0</v>
      </c>
      <c r="W486" s="80">
        <f t="shared" si="177"/>
        <v>0</v>
      </c>
      <c r="X486">
        <f t="shared" si="188"/>
        <v>0</v>
      </c>
      <c r="Y486" s="35">
        <f t="shared" si="178"/>
        <v>0</v>
      </c>
      <c r="Z486" s="35">
        <f t="shared" si="189"/>
        <v>0</v>
      </c>
      <c r="AA486" s="42">
        <f t="shared" si="190"/>
        <v>0</v>
      </c>
      <c r="AB486" s="42">
        <f t="shared" si="191"/>
        <v>0</v>
      </c>
    </row>
    <row r="487" spans="2:28" x14ac:dyDescent="0.25">
      <c r="B487">
        <v>485</v>
      </c>
      <c r="C487" s="35">
        <f t="shared" si="185"/>
        <v>0</v>
      </c>
      <c r="D487" s="46">
        <f>IF(AB486&gt;0,ROUND(PMT(EvalSheet!$F$92/12,EvalSheet!$F$96*12,-C487),5),0)</f>
        <v>0</v>
      </c>
      <c r="E487" s="6">
        <f t="shared" si="179"/>
        <v>0</v>
      </c>
      <c r="F487" s="2">
        <f t="shared" si="168"/>
        <v>0</v>
      </c>
      <c r="G487" s="80">
        <f t="shared" si="169"/>
        <v>0</v>
      </c>
      <c r="H487" s="79">
        <f t="shared" si="170"/>
        <v>0</v>
      </c>
      <c r="I487" s="80">
        <f t="shared" si="171"/>
        <v>0</v>
      </c>
      <c r="J487" s="80">
        <f t="shared" si="172"/>
        <v>0</v>
      </c>
      <c r="K487" s="6">
        <f t="shared" si="180"/>
        <v>0</v>
      </c>
      <c r="L487" s="7">
        <v>0</v>
      </c>
      <c r="M487" s="7">
        <f t="shared" si="181"/>
        <v>0</v>
      </c>
      <c r="N487" s="7">
        <f t="shared" si="182"/>
        <v>0</v>
      </c>
      <c r="O487" s="7">
        <f t="shared" si="183"/>
        <v>0</v>
      </c>
      <c r="P487" s="7">
        <f t="shared" si="184"/>
        <v>0</v>
      </c>
      <c r="Q487" s="6">
        <f t="shared" si="186"/>
        <v>0</v>
      </c>
      <c r="R487" s="7">
        <f t="shared" si="187"/>
        <v>0</v>
      </c>
      <c r="S487" s="2">
        <f t="shared" si="173"/>
        <v>0</v>
      </c>
      <c r="T487" s="80">
        <f t="shared" si="174"/>
        <v>0</v>
      </c>
      <c r="U487" s="79">
        <f t="shared" si="175"/>
        <v>0</v>
      </c>
      <c r="V487" s="80">
        <f t="shared" si="176"/>
        <v>0</v>
      </c>
      <c r="W487" s="80">
        <f t="shared" si="177"/>
        <v>0</v>
      </c>
      <c r="X487">
        <f t="shared" si="188"/>
        <v>0</v>
      </c>
      <c r="Y487" s="35">
        <f t="shared" si="178"/>
        <v>0</v>
      </c>
      <c r="Z487" s="35">
        <f t="shared" si="189"/>
        <v>0</v>
      </c>
      <c r="AA487" s="42">
        <f t="shared" si="190"/>
        <v>0</v>
      </c>
      <c r="AB487" s="42">
        <f t="shared" si="191"/>
        <v>0</v>
      </c>
    </row>
    <row r="488" spans="2:28" x14ac:dyDescent="0.25">
      <c r="B488">
        <v>486</v>
      </c>
      <c r="C488" s="35">
        <f t="shared" si="185"/>
        <v>0</v>
      </c>
      <c r="D488" s="46">
        <f>IF(AB487&gt;0,ROUND(PMT(EvalSheet!$F$92/12,EvalSheet!$F$96*12,-C488),5),0)</f>
        <v>0</v>
      </c>
      <c r="E488" s="6">
        <f t="shared" si="179"/>
        <v>0</v>
      </c>
      <c r="F488" s="2">
        <f t="shared" si="168"/>
        <v>0</v>
      </c>
      <c r="G488" s="80">
        <f t="shared" si="169"/>
        <v>0</v>
      </c>
      <c r="H488" s="79">
        <f t="shared" si="170"/>
        <v>0</v>
      </c>
      <c r="I488" s="80">
        <f t="shared" si="171"/>
        <v>0</v>
      </c>
      <c r="J488" s="80">
        <f t="shared" si="172"/>
        <v>0</v>
      </c>
      <c r="K488" s="6">
        <f t="shared" si="180"/>
        <v>0</v>
      </c>
      <c r="L488" s="7">
        <v>0</v>
      </c>
      <c r="M488" s="7">
        <f t="shared" si="181"/>
        <v>0</v>
      </c>
      <c r="N488" s="7">
        <f t="shared" si="182"/>
        <v>0</v>
      </c>
      <c r="O488" s="7">
        <f t="shared" si="183"/>
        <v>0</v>
      </c>
      <c r="P488" s="7">
        <f t="shared" si="184"/>
        <v>0</v>
      </c>
      <c r="Q488" s="6">
        <f t="shared" si="186"/>
        <v>0</v>
      </c>
      <c r="R488" s="7">
        <f t="shared" si="187"/>
        <v>0</v>
      </c>
      <c r="S488" s="2">
        <f t="shared" si="173"/>
        <v>0</v>
      </c>
      <c r="T488" s="80">
        <f t="shared" si="174"/>
        <v>0</v>
      </c>
      <c r="U488" s="79">
        <f t="shared" si="175"/>
        <v>0</v>
      </c>
      <c r="V488" s="80">
        <f t="shared" si="176"/>
        <v>0</v>
      </c>
      <c r="W488" s="80">
        <f t="shared" si="177"/>
        <v>0</v>
      </c>
      <c r="X488">
        <f t="shared" si="188"/>
        <v>0</v>
      </c>
      <c r="Y488" s="35">
        <f t="shared" si="178"/>
        <v>0</v>
      </c>
      <c r="Z488" s="35">
        <f t="shared" si="189"/>
        <v>0</v>
      </c>
      <c r="AA488" s="42">
        <f t="shared" si="190"/>
        <v>0</v>
      </c>
      <c r="AB488" s="42">
        <f t="shared" si="191"/>
        <v>0</v>
      </c>
    </row>
    <row r="489" spans="2:28" x14ac:dyDescent="0.25">
      <c r="B489">
        <v>487</v>
      </c>
      <c r="C489" s="35">
        <f t="shared" si="185"/>
        <v>0</v>
      </c>
      <c r="D489" s="46">
        <f>IF(AB488&gt;0,ROUND(PMT(EvalSheet!$F$92/12,EvalSheet!$F$96*12,-C489),5),0)</f>
        <v>0</v>
      </c>
      <c r="E489" s="6">
        <f t="shared" si="179"/>
        <v>0</v>
      </c>
      <c r="F489" s="2">
        <f t="shared" si="168"/>
        <v>0</v>
      </c>
      <c r="G489" s="80">
        <f t="shared" si="169"/>
        <v>0</v>
      </c>
      <c r="H489" s="79">
        <f t="shared" si="170"/>
        <v>0</v>
      </c>
      <c r="I489" s="80">
        <f t="shared" si="171"/>
        <v>0</v>
      </c>
      <c r="J489" s="80">
        <f t="shared" si="172"/>
        <v>0</v>
      </c>
      <c r="K489" s="6">
        <f t="shared" si="180"/>
        <v>0</v>
      </c>
      <c r="L489" s="7">
        <v>0</v>
      </c>
      <c r="M489" s="7">
        <f t="shared" si="181"/>
        <v>0</v>
      </c>
      <c r="N489" s="7">
        <f t="shared" si="182"/>
        <v>0</v>
      </c>
      <c r="O489" s="7">
        <f t="shared" si="183"/>
        <v>0</v>
      </c>
      <c r="P489" s="7">
        <f t="shared" si="184"/>
        <v>0</v>
      </c>
      <c r="Q489" s="6">
        <f t="shared" si="186"/>
        <v>0</v>
      </c>
      <c r="R489" s="7">
        <f t="shared" si="187"/>
        <v>0</v>
      </c>
      <c r="S489" s="2">
        <f t="shared" si="173"/>
        <v>0</v>
      </c>
      <c r="T489" s="80">
        <f t="shared" si="174"/>
        <v>0</v>
      </c>
      <c r="U489" s="79">
        <f t="shared" si="175"/>
        <v>0</v>
      </c>
      <c r="V489" s="80">
        <f t="shared" si="176"/>
        <v>0</v>
      </c>
      <c r="W489" s="80">
        <f t="shared" si="177"/>
        <v>0</v>
      </c>
      <c r="X489">
        <f t="shared" si="188"/>
        <v>0</v>
      </c>
      <c r="Y489" s="35">
        <f t="shared" si="178"/>
        <v>0</v>
      </c>
      <c r="Z489" s="35">
        <f t="shared" si="189"/>
        <v>0</v>
      </c>
      <c r="AA489" s="42">
        <f t="shared" si="190"/>
        <v>0</v>
      </c>
      <c r="AB489" s="42">
        <f t="shared" si="191"/>
        <v>0</v>
      </c>
    </row>
    <row r="490" spans="2:28" x14ac:dyDescent="0.25">
      <c r="B490">
        <v>488</v>
      </c>
      <c r="C490" s="35">
        <f t="shared" si="185"/>
        <v>0</v>
      </c>
      <c r="D490" s="46">
        <f>IF(AB489&gt;0,ROUND(PMT(EvalSheet!$F$92/12,EvalSheet!$F$96*12,-C490),5),0)</f>
        <v>0</v>
      </c>
      <c r="E490" s="6">
        <f t="shared" si="179"/>
        <v>0</v>
      </c>
      <c r="F490" s="2">
        <f t="shared" si="168"/>
        <v>0</v>
      </c>
      <c r="G490" s="80">
        <f t="shared" si="169"/>
        <v>0</v>
      </c>
      <c r="H490" s="79">
        <f t="shared" si="170"/>
        <v>0</v>
      </c>
      <c r="I490" s="80">
        <f t="shared" si="171"/>
        <v>0</v>
      </c>
      <c r="J490" s="80">
        <f t="shared" si="172"/>
        <v>0</v>
      </c>
      <c r="K490" s="6">
        <f t="shared" si="180"/>
        <v>0</v>
      </c>
      <c r="L490" s="7">
        <v>0</v>
      </c>
      <c r="M490" s="7">
        <f t="shared" si="181"/>
        <v>0</v>
      </c>
      <c r="N490" s="7">
        <f t="shared" si="182"/>
        <v>0</v>
      </c>
      <c r="O490" s="7">
        <f t="shared" si="183"/>
        <v>0</v>
      </c>
      <c r="P490" s="7">
        <f t="shared" si="184"/>
        <v>0</v>
      </c>
      <c r="Q490" s="6">
        <f t="shared" si="186"/>
        <v>0</v>
      </c>
      <c r="R490" s="7">
        <f t="shared" si="187"/>
        <v>0</v>
      </c>
      <c r="S490" s="2">
        <f t="shared" si="173"/>
        <v>0</v>
      </c>
      <c r="T490" s="80">
        <f t="shared" si="174"/>
        <v>0</v>
      </c>
      <c r="U490" s="79">
        <f t="shared" si="175"/>
        <v>0</v>
      </c>
      <c r="V490" s="80">
        <f t="shared" si="176"/>
        <v>0</v>
      </c>
      <c r="W490" s="80">
        <f t="shared" si="177"/>
        <v>0</v>
      </c>
      <c r="X490">
        <f t="shared" si="188"/>
        <v>0</v>
      </c>
      <c r="Y490" s="35">
        <f t="shared" si="178"/>
        <v>0</v>
      </c>
      <c r="Z490" s="35">
        <f t="shared" si="189"/>
        <v>0</v>
      </c>
      <c r="AA490" s="42">
        <f t="shared" si="190"/>
        <v>0</v>
      </c>
      <c r="AB490" s="42">
        <f t="shared" si="191"/>
        <v>0</v>
      </c>
    </row>
    <row r="491" spans="2:28" x14ac:dyDescent="0.25">
      <c r="B491">
        <v>489</v>
      </c>
      <c r="C491" s="35">
        <f t="shared" si="185"/>
        <v>0</v>
      </c>
      <c r="D491" s="46">
        <f>IF(AB490&gt;0,ROUND(PMT(EvalSheet!$F$92/12,EvalSheet!$F$96*12,-C491),5),0)</f>
        <v>0</v>
      </c>
      <c r="E491" s="6">
        <f t="shared" si="179"/>
        <v>0</v>
      </c>
      <c r="F491" s="2">
        <f t="shared" si="168"/>
        <v>0</v>
      </c>
      <c r="G491" s="80">
        <f t="shared" si="169"/>
        <v>0</v>
      </c>
      <c r="H491" s="79">
        <f t="shared" si="170"/>
        <v>0</v>
      </c>
      <c r="I491" s="80">
        <f t="shared" si="171"/>
        <v>0</v>
      </c>
      <c r="J491" s="80">
        <f t="shared" si="172"/>
        <v>0</v>
      </c>
      <c r="K491" s="6">
        <f t="shared" si="180"/>
        <v>0</v>
      </c>
      <c r="L491" s="7">
        <v>0</v>
      </c>
      <c r="M491" s="7">
        <f t="shared" si="181"/>
        <v>0</v>
      </c>
      <c r="N491" s="7">
        <f t="shared" si="182"/>
        <v>0</v>
      </c>
      <c r="O491" s="7">
        <f t="shared" si="183"/>
        <v>0</v>
      </c>
      <c r="P491" s="7">
        <f t="shared" si="184"/>
        <v>0</v>
      </c>
      <c r="Q491" s="6">
        <f t="shared" si="186"/>
        <v>0</v>
      </c>
      <c r="R491" s="7">
        <f t="shared" si="187"/>
        <v>0</v>
      </c>
      <c r="S491" s="2">
        <f t="shared" si="173"/>
        <v>0</v>
      </c>
      <c r="T491" s="80">
        <f t="shared" si="174"/>
        <v>0</v>
      </c>
      <c r="U491" s="79">
        <f t="shared" si="175"/>
        <v>0</v>
      </c>
      <c r="V491" s="80">
        <f t="shared" si="176"/>
        <v>0</v>
      </c>
      <c r="W491" s="80">
        <f t="shared" si="177"/>
        <v>0</v>
      </c>
      <c r="X491">
        <f t="shared" si="188"/>
        <v>0</v>
      </c>
      <c r="Y491" s="35">
        <f t="shared" si="178"/>
        <v>0</v>
      </c>
      <c r="Z491" s="35">
        <f t="shared" si="189"/>
        <v>0</v>
      </c>
      <c r="AA491" s="42">
        <f t="shared" si="190"/>
        <v>0</v>
      </c>
      <c r="AB491" s="42">
        <f t="shared" si="191"/>
        <v>0</v>
      </c>
    </row>
    <row r="492" spans="2:28" x14ac:dyDescent="0.25">
      <c r="B492">
        <v>490</v>
      </c>
      <c r="C492" s="35">
        <f t="shared" si="185"/>
        <v>0</v>
      </c>
      <c r="D492" s="46">
        <f>IF(AB491&gt;0,ROUND(PMT(EvalSheet!$F$92/12,EvalSheet!$F$96*12,-C492),5),0)</f>
        <v>0</v>
      </c>
      <c r="E492" s="6">
        <f t="shared" si="179"/>
        <v>0</v>
      </c>
      <c r="F492" s="2">
        <f t="shared" si="168"/>
        <v>0</v>
      </c>
      <c r="G492" s="80">
        <f t="shared" si="169"/>
        <v>0</v>
      </c>
      <c r="H492" s="79">
        <f t="shared" si="170"/>
        <v>0</v>
      </c>
      <c r="I492" s="80">
        <f t="shared" si="171"/>
        <v>0</v>
      </c>
      <c r="J492" s="80">
        <f t="shared" si="172"/>
        <v>0</v>
      </c>
      <c r="K492" s="6">
        <f t="shared" si="180"/>
        <v>0</v>
      </c>
      <c r="L492" s="7">
        <v>0</v>
      </c>
      <c r="M492" s="7">
        <f t="shared" si="181"/>
        <v>0</v>
      </c>
      <c r="N492" s="7">
        <f t="shared" si="182"/>
        <v>0</v>
      </c>
      <c r="O492" s="7">
        <f t="shared" si="183"/>
        <v>0</v>
      </c>
      <c r="P492" s="7">
        <f t="shared" si="184"/>
        <v>0</v>
      </c>
      <c r="Q492" s="6">
        <f t="shared" si="186"/>
        <v>0</v>
      </c>
      <c r="R492" s="7">
        <f t="shared" si="187"/>
        <v>0</v>
      </c>
      <c r="S492" s="2">
        <f t="shared" si="173"/>
        <v>0</v>
      </c>
      <c r="T492" s="80">
        <f t="shared" si="174"/>
        <v>0</v>
      </c>
      <c r="U492" s="79">
        <f t="shared" si="175"/>
        <v>0</v>
      </c>
      <c r="V492" s="80">
        <f t="shared" si="176"/>
        <v>0</v>
      </c>
      <c r="W492" s="80">
        <f t="shared" si="177"/>
        <v>0</v>
      </c>
      <c r="X492">
        <f t="shared" si="188"/>
        <v>0</v>
      </c>
      <c r="Y492" s="35">
        <f t="shared" si="178"/>
        <v>0</v>
      </c>
      <c r="Z492" s="35">
        <f t="shared" si="189"/>
        <v>0</v>
      </c>
      <c r="AA492" s="42">
        <f t="shared" si="190"/>
        <v>0</v>
      </c>
      <c r="AB492" s="42">
        <f t="shared" si="191"/>
        <v>0</v>
      </c>
    </row>
    <row r="493" spans="2:28" x14ac:dyDescent="0.25">
      <c r="B493">
        <v>491</v>
      </c>
      <c r="C493" s="35">
        <f t="shared" si="185"/>
        <v>0</v>
      </c>
      <c r="D493" s="46">
        <f>IF(AB492&gt;0,ROUND(PMT(EvalSheet!$F$92/12,EvalSheet!$F$96*12,-C493),5),0)</f>
        <v>0</v>
      </c>
      <c r="E493" s="6">
        <f t="shared" si="179"/>
        <v>0</v>
      </c>
      <c r="F493" s="2">
        <f t="shared" si="168"/>
        <v>0</v>
      </c>
      <c r="G493" s="80">
        <f t="shared" si="169"/>
        <v>0</v>
      </c>
      <c r="H493" s="79">
        <f t="shared" si="170"/>
        <v>0</v>
      </c>
      <c r="I493" s="80">
        <f t="shared" si="171"/>
        <v>0</v>
      </c>
      <c r="J493" s="80">
        <f t="shared" si="172"/>
        <v>0</v>
      </c>
      <c r="K493" s="6">
        <f t="shared" si="180"/>
        <v>0</v>
      </c>
      <c r="L493" s="7">
        <v>0</v>
      </c>
      <c r="M493" s="7">
        <f t="shared" si="181"/>
        <v>0</v>
      </c>
      <c r="N493" s="7">
        <f t="shared" si="182"/>
        <v>0</v>
      </c>
      <c r="O493" s="7">
        <f t="shared" si="183"/>
        <v>0</v>
      </c>
      <c r="P493" s="7">
        <f t="shared" si="184"/>
        <v>0</v>
      </c>
      <c r="Q493" s="6">
        <f t="shared" si="186"/>
        <v>0</v>
      </c>
      <c r="R493" s="7">
        <f t="shared" si="187"/>
        <v>0</v>
      </c>
      <c r="S493" s="2">
        <f t="shared" si="173"/>
        <v>0</v>
      </c>
      <c r="T493" s="80">
        <f t="shared" si="174"/>
        <v>0</v>
      </c>
      <c r="U493" s="79">
        <f t="shared" si="175"/>
        <v>0</v>
      </c>
      <c r="V493" s="80">
        <f t="shared" si="176"/>
        <v>0</v>
      </c>
      <c r="W493" s="80">
        <f t="shared" si="177"/>
        <v>0</v>
      </c>
      <c r="X493">
        <f t="shared" si="188"/>
        <v>0</v>
      </c>
      <c r="Y493" s="35">
        <f t="shared" si="178"/>
        <v>0</v>
      </c>
      <c r="Z493" s="35">
        <f t="shared" si="189"/>
        <v>0</v>
      </c>
      <c r="AA493" s="42">
        <f t="shared" si="190"/>
        <v>0</v>
      </c>
      <c r="AB493" s="42">
        <f t="shared" si="191"/>
        <v>0</v>
      </c>
    </row>
    <row r="494" spans="2:28" x14ac:dyDescent="0.25">
      <c r="B494">
        <v>492</v>
      </c>
      <c r="C494" s="35">
        <f t="shared" si="185"/>
        <v>0</v>
      </c>
      <c r="D494" s="46">
        <f>IF(AB493&gt;0,ROUND(PMT(EvalSheet!$F$92/12,EvalSheet!$F$96*12,-C494),5),0)</f>
        <v>0</v>
      </c>
      <c r="E494" s="6">
        <f t="shared" si="179"/>
        <v>0</v>
      </c>
      <c r="F494" s="2">
        <f t="shared" si="168"/>
        <v>0</v>
      </c>
      <c r="G494" s="80">
        <f t="shared" si="169"/>
        <v>0</v>
      </c>
      <c r="H494" s="79">
        <f t="shared" si="170"/>
        <v>0</v>
      </c>
      <c r="I494" s="80">
        <f t="shared" si="171"/>
        <v>0</v>
      </c>
      <c r="J494" s="80">
        <f t="shared" si="172"/>
        <v>0</v>
      </c>
      <c r="K494" s="6">
        <f t="shared" si="180"/>
        <v>0</v>
      </c>
      <c r="L494" s="7">
        <v>0</v>
      </c>
      <c r="M494" s="7">
        <f t="shared" si="181"/>
        <v>0</v>
      </c>
      <c r="N494" s="7">
        <f t="shared" si="182"/>
        <v>0</v>
      </c>
      <c r="O494" s="7">
        <f t="shared" si="183"/>
        <v>0</v>
      </c>
      <c r="P494" s="7">
        <f t="shared" si="184"/>
        <v>0</v>
      </c>
      <c r="Q494" s="6">
        <f t="shared" si="186"/>
        <v>0</v>
      </c>
      <c r="R494" s="7">
        <f t="shared" si="187"/>
        <v>0</v>
      </c>
      <c r="S494" s="2">
        <f t="shared" si="173"/>
        <v>0</v>
      </c>
      <c r="T494" s="80">
        <f t="shared" si="174"/>
        <v>0</v>
      </c>
      <c r="U494" s="79">
        <f t="shared" si="175"/>
        <v>0</v>
      </c>
      <c r="V494" s="80">
        <f t="shared" si="176"/>
        <v>0</v>
      </c>
      <c r="W494" s="80">
        <f t="shared" si="177"/>
        <v>0</v>
      </c>
      <c r="X494">
        <f t="shared" si="188"/>
        <v>0</v>
      </c>
      <c r="Y494" s="35">
        <f t="shared" si="178"/>
        <v>0</v>
      </c>
      <c r="Z494" s="35">
        <f t="shared" si="189"/>
        <v>0</v>
      </c>
      <c r="AA494" s="42">
        <f t="shared" si="190"/>
        <v>0</v>
      </c>
      <c r="AB494" s="42">
        <f t="shared" si="191"/>
        <v>0</v>
      </c>
    </row>
    <row r="495" spans="2:28" x14ac:dyDescent="0.25">
      <c r="B495">
        <v>493</v>
      </c>
      <c r="C495" s="35">
        <f t="shared" si="185"/>
        <v>0</v>
      </c>
      <c r="D495" s="46">
        <f>IF(AB494&gt;0,ROUND(PMT(EvalSheet!$F$92/12,EvalSheet!$F$96*12,-C495),5),0)</f>
        <v>0</v>
      </c>
      <c r="E495" s="6">
        <f t="shared" si="179"/>
        <v>0</v>
      </c>
      <c r="F495" s="2">
        <f t="shared" si="168"/>
        <v>0</v>
      </c>
      <c r="G495" s="80">
        <f t="shared" si="169"/>
        <v>0</v>
      </c>
      <c r="H495" s="79">
        <f t="shared" si="170"/>
        <v>0</v>
      </c>
      <c r="I495" s="80">
        <f t="shared" si="171"/>
        <v>0</v>
      </c>
      <c r="J495" s="80">
        <f t="shared" si="172"/>
        <v>0</v>
      </c>
      <c r="K495" s="6">
        <f t="shared" si="180"/>
        <v>0</v>
      </c>
      <c r="L495" s="7">
        <v>0</v>
      </c>
      <c r="M495" s="7">
        <f t="shared" si="181"/>
        <v>0</v>
      </c>
      <c r="N495" s="7">
        <f t="shared" si="182"/>
        <v>0</v>
      </c>
      <c r="O495" s="7">
        <f t="shared" si="183"/>
        <v>0</v>
      </c>
      <c r="P495" s="7">
        <f t="shared" si="184"/>
        <v>0</v>
      </c>
      <c r="Q495" s="6">
        <f t="shared" si="186"/>
        <v>0</v>
      </c>
      <c r="R495" s="7">
        <f t="shared" si="187"/>
        <v>0</v>
      </c>
      <c r="S495" s="2">
        <f t="shared" si="173"/>
        <v>0</v>
      </c>
      <c r="T495" s="80">
        <f t="shared" si="174"/>
        <v>0</v>
      </c>
      <c r="U495" s="79">
        <f t="shared" si="175"/>
        <v>0</v>
      </c>
      <c r="V495" s="80">
        <f t="shared" si="176"/>
        <v>0</v>
      </c>
      <c r="W495" s="80">
        <f t="shared" si="177"/>
        <v>0</v>
      </c>
      <c r="X495">
        <f t="shared" si="188"/>
        <v>0</v>
      </c>
      <c r="Y495" s="35">
        <f t="shared" si="178"/>
        <v>0</v>
      </c>
      <c r="Z495" s="35">
        <f t="shared" si="189"/>
        <v>0</v>
      </c>
      <c r="AA495" s="42">
        <f t="shared" si="190"/>
        <v>0</v>
      </c>
      <c r="AB495" s="42">
        <f t="shared" si="191"/>
        <v>0</v>
      </c>
    </row>
    <row r="496" spans="2:28" x14ac:dyDescent="0.25">
      <c r="B496">
        <v>494</v>
      </c>
      <c r="C496" s="35">
        <f t="shared" si="185"/>
        <v>0</v>
      </c>
      <c r="D496" s="46">
        <f>IF(AB495&gt;0,ROUND(PMT(EvalSheet!$F$92/12,EvalSheet!$F$96*12,-C496),5),0)</f>
        <v>0</v>
      </c>
      <c r="E496" s="6">
        <f t="shared" si="179"/>
        <v>0</v>
      </c>
      <c r="F496" s="2">
        <f t="shared" si="168"/>
        <v>0</v>
      </c>
      <c r="G496" s="80">
        <f t="shared" si="169"/>
        <v>0</v>
      </c>
      <c r="H496" s="79">
        <f t="shared" si="170"/>
        <v>0</v>
      </c>
      <c r="I496" s="80">
        <f t="shared" si="171"/>
        <v>0</v>
      </c>
      <c r="J496" s="80">
        <f t="shared" si="172"/>
        <v>0</v>
      </c>
      <c r="K496" s="6">
        <f t="shared" si="180"/>
        <v>0</v>
      </c>
      <c r="L496" s="7">
        <v>0</v>
      </c>
      <c r="M496" s="7">
        <f t="shared" si="181"/>
        <v>0</v>
      </c>
      <c r="N496" s="7">
        <f t="shared" si="182"/>
        <v>0</v>
      </c>
      <c r="O496" s="7">
        <f t="shared" si="183"/>
        <v>0</v>
      </c>
      <c r="P496" s="7">
        <f t="shared" si="184"/>
        <v>0</v>
      </c>
      <c r="Q496" s="6">
        <f t="shared" si="186"/>
        <v>0</v>
      </c>
      <c r="R496" s="7">
        <f t="shared" si="187"/>
        <v>0</v>
      </c>
      <c r="S496" s="2">
        <f t="shared" si="173"/>
        <v>0</v>
      </c>
      <c r="T496" s="80">
        <f t="shared" si="174"/>
        <v>0</v>
      </c>
      <c r="U496" s="79">
        <f t="shared" si="175"/>
        <v>0</v>
      </c>
      <c r="V496" s="80">
        <f t="shared" si="176"/>
        <v>0</v>
      </c>
      <c r="W496" s="80">
        <f t="shared" si="177"/>
        <v>0</v>
      </c>
      <c r="X496">
        <f t="shared" si="188"/>
        <v>0</v>
      </c>
      <c r="Y496" s="35">
        <f t="shared" si="178"/>
        <v>0</v>
      </c>
      <c r="Z496" s="35">
        <f t="shared" si="189"/>
        <v>0</v>
      </c>
      <c r="AA496" s="42">
        <f t="shared" si="190"/>
        <v>0</v>
      </c>
      <c r="AB496" s="42">
        <f t="shared" si="191"/>
        <v>0</v>
      </c>
    </row>
    <row r="497" spans="2:28" x14ac:dyDescent="0.25">
      <c r="B497">
        <v>495</v>
      </c>
      <c r="C497" s="35">
        <f t="shared" si="185"/>
        <v>0</v>
      </c>
      <c r="D497" s="46">
        <f>IF(AB496&gt;0,ROUND(PMT(EvalSheet!$F$92/12,EvalSheet!$F$96*12,-C497),5),0)</f>
        <v>0</v>
      </c>
      <c r="E497" s="6">
        <f t="shared" si="179"/>
        <v>0</v>
      </c>
      <c r="F497" s="2">
        <f t="shared" si="168"/>
        <v>0</v>
      </c>
      <c r="G497" s="80">
        <f t="shared" si="169"/>
        <v>0</v>
      </c>
      <c r="H497" s="79">
        <f t="shared" si="170"/>
        <v>0</v>
      </c>
      <c r="I497" s="80">
        <f t="shared" si="171"/>
        <v>0</v>
      </c>
      <c r="J497" s="80">
        <f t="shared" si="172"/>
        <v>0</v>
      </c>
      <c r="K497" s="6">
        <f t="shared" si="180"/>
        <v>0</v>
      </c>
      <c r="L497" s="7">
        <v>0</v>
      </c>
      <c r="M497" s="7">
        <f t="shared" si="181"/>
        <v>0</v>
      </c>
      <c r="N497" s="7">
        <f t="shared" si="182"/>
        <v>0</v>
      </c>
      <c r="O497" s="7">
        <f t="shared" si="183"/>
        <v>0</v>
      </c>
      <c r="P497" s="7">
        <f t="shared" si="184"/>
        <v>0</v>
      </c>
      <c r="Q497" s="6">
        <f t="shared" si="186"/>
        <v>0</v>
      </c>
      <c r="R497" s="7">
        <f t="shared" si="187"/>
        <v>0</v>
      </c>
      <c r="S497" s="2">
        <f t="shared" si="173"/>
        <v>0</v>
      </c>
      <c r="T497" s="80">
        <f t="shared" si="174"/>
        <v>0</v>
      </c>
      <c r="U497" s="79">
        <f t="shared" si="175"/>
        <v>0</v>
      </c>
      <c r="V497" s="80">
        <f t="shared" si="176"/>
        <v>0</v>
      </c>
      <c r="W497" s="80">
        <f t="shared" si="177"/>
        <v>0</v>
      </c>
      <c r="X497">
        <f t="shared" si="188"/>
        <v>0</v>
      </c>
      <c r="Y497" s="35">
        <f t="shared" si="178"/>
        <v>0</v>
      </c>
      <c r="Z497" s="35">
        <f t="shared" si="189"/>
        <v>0</v>
      </c>
      <c r="AA497" s="42">
        <f t="shared" si="190"/>
        <v>0</v>
      </c>
      <c r="AB497" s="42">
        <f t="shared" si="191"/>
        <v>0</v>
      </c>
    </row>
    <row r="498" spans="2:28" x14ac:dyDescent="0.25">
      <c r="B498">
        <v>496</v>
      </c>
      <c r="C498" s="35">
        <f t="shared" si="185"/>
        <v>0</v>
      </c>
      <c r="D498" s="46">
        <f>IF(AB497&gt;0,ROUND(PMT(EvalSheet!$F$92/12,EvalSheet!$F$96*12,-C498),5),0)</f>
        <v>0</v>
      </c>
      <c r="E498" s="6">
        <f t="shared" si="179"/>
        <v>0</v>
      </c>
      <c r="F498" s="2">
        <f t="shared" si="168"/>
        <v>0</v>
      </c>
      <c r="G498" s="80">
        <f t="shared" si="169"/>
        <v>0</v>
      </c>
      <c r="H498" s="79">
        <f t="shared" si="170"/>
        <v>0</v>
      </c>
      <c r="I498" s="80">
        <f t="shared" si="171"/>
        <v>0</v>
      </c>
      <c r="J498" s="80">
        <f t="shared" si="172"/>
        <v>0</v>
      </c>
      <c r="K498" s="6">
        <f t="shared" si="180"/>
        <v>0</v>
      </c>
      <c r="L498" s="7">
        <v>0</v>
      </c>
      <c r="M498" s="7">
        <f t="shared" si="181"/>
        <v>0</v>
      </c>
      <c r="N498" s="7">
        <f t="shared" si="182"/>
        <v>0</v>
      </c>
      <c r="O498" s="7">
        <f t="shared" si="183"/>
        <v>0</v>
      </c>
      <c r="P498" s="7">
        <f t="shared" si="184"/>
        <v>0</v>
      </c>
      <c r="Q498" s="6">
        <f t="shared" si="186"/>
        <v>0</v>
      </c>
      <c r="R498" s="7">
        <f t="shared" si="187"/>
        <v>0</v>
      </c>
      <c r="S498" s="2">
        <f t="shared" si="173"/>
        <v>0</v>
      </c>
      <c r="T498" s="80">
        <f t="shared" si="174"/>
        <v>0</v>
      </c>
      <c r="U498" s="79">
        <f t="shared" si="175"/>
        <v>0</v>
      </c>
      <c r="V498" s="80">
        <f t="shared" si="176"/>
        <v>0</v>
      </c>
      <c r="W498" s="80">
        <f t="shared" si="177"/>
        <v>0</v>
      </c>
      <c r="X498">
        <f t="shared" si="188"/>
        <v>0</v>
      </c>
      <c r="Y498" s="35">
        <f t="shared" si="178"/>
        <v>0</v>
      </c>
      <c r="Z498" s="35">
        <f t="shared" si="189"/>
        <v>0</v>
      </c>
      <c r="AA498" s="42">
        <f t="shared" si="190"/>
        <v>0</v>
      </c>
      <c r="AB498" s="42">
        <f t="shared" si="191"/>
        <v>0</v>
      </c>
    </row>
    <row r="499" spans="2:28" x14ac:dyDescent="0.25">
      <c r="B499">
        <v>497</v>
      </c>
      <c r="C499" s="35">
        <f t="shared" si="185"/>
        <v>0</v>
      </c>
      <c r="D499" s="46">
        <f>IF(AB498&gt;0,ROUND(PMT(EvalSheet!$F$92/12,EvalSheet!$F$96*12,-C499),5),0)</f>
        <v>0</v>
      </c>
      <c r="E499" s="6">
        <f t="shared" si="179"/>
        <v>0</v>
      </c>
      <c r="F499" s="2">
        <f t="shared" si="168"/>
        <v>0</v>
      </c>
      <c r="G499" s="80">
        <f t="shared" si="169"/>
        <v>0</v>
      </c>
      <c r="H499" s="79">
        <f t="shared" si="170"/>
        <v>0</v>
      </c>
      <c r="I499" s="80">
        <f t="shared" si="171"/>
        <v>0</v>
      </c>
      <c r="J499" s="80">
        <f t="shared" si="172"/>
        <v>0</v>
      </c>
      <c r="K499" s="6">
        <f t="shared" si="180"/>
        <v>0</v>
      </c>
      <c r="L499" s="7">
        <v>0</v>
      </c>
      <c r="M499" s="7">
        <f t="shared" si="181"/>
        <v>0</v>
      </c>
      <c r="N499" s="7">
        <f t="shared" si="182"/>
        <v>0</v>
      </c>
      <c r="O499" s="7">
        <f t="shared" si="183"/>
        <v>0</v>
      </c>
      <c r="P499" s="7">
        <f t="shared" si="184"/>
        <v>0</v>
      </c>
      <c r="Q499" s="6">
        <f t="shared" si="186"/>
        <v>0</v>
      </c>
      <c r="R499" s="7">
        <f t="shared" si="187"/>
        <v>0</v>
      </c>
      <c r="S499" s="2">
        <f t="shared" si="173"/>
        <v>0</v>
      </c>
      <c r="T499" s="80">
        <f t="shared" si="174"/>
        <v>0</v>
      </c>
      <c r="U499" s="79">
        <f t="shared" si="175"/>
        <v>0</v>
      </c>
      <c r="V499" s="80">
        <f t="shared" si="176"/>
        <v>0</v>
      </c>
      <c r="W499" s="80">
        <f t="shared" si="177"/>
        <v>0</v>
      </c>
      <c r="X499">
        <f t="shared" si="188"/>
        <v>0</v>
      </c>
      <c r="Y499" s="35">
        <f t="shared" si="178"/>
        <v>0</v>
      </c>
      <c r="Z499" s="35">
        <f t="shared" si="189"/>
        <v>0</v>
      </c>
      <c r="AA499" s="42">
        <f t="shared" si="190"/>
        <v>0</v>
      </c>
      <c r="AB499" s="42">
        <f t="shared" si="191"/>
        <v>0</v>
      </c>
    </row>
    <row r="500" spans="2:28" x14ac:dyDescent="0.25">
      <c r="B500">
        <v>498</v>
      </c>
      <c r="C500" s="35">
        <f t="shared" si="185"/>
        <v>0</v>
      </c>
      <c r="D500" s="46">
        <f>IF(AB499&gt;0,ROUND(PMT(EvalSheet!$F$92/12,EvalSheet!$F$96*12,-C500),5),0)</f>
        <v>0</v>
      </c>
      <c r="E500" s="6">
        <f t="shared" si="179"/>
        <v>0</v>
      </c>
      <c r="F500" s="2">
        <f t="shared" si="168"/>
        <v>0</v>
      </c>
      <c r="G500" s="80">
        <f t="shared" si="169"/>
        <v>0</v>
      </c>
      <c r="H500" s="79">
        <f t="shared" si="170"/>
        <v>0</v>
      </c>
      <c r="I500" s="80">
        <f t="shared" si="171"/>
        <v>0</v>
      </c>
      <c r="J500" s="80">
        <f t="shared" si="172"/>
        <v>0</v>
      </c>
      <c r="K500" s="6">
        <f t="shared" si="180"/>
        <v>0</v>
      </c>
      <c r="L500" s="7">
        <v>0</v>
      </c>
      <c r="M500" s="7">
        <f t="shared" si="181"/>
        <v>0</v>
      </c>
      <c r="N500" s="7">
        <f t="shared" si="182"/>
        <v>0</v>
      </c>
      <c r="O500" s="7">
        <f t="shared" si="183"/>
        <v>0</v>
      </c>
      <c r="P500" s="7">
        <f t="shared" si="184"/>
        <v>0</v>
      </c>
      <c r="Q500" s="6">
        <f t="shared" si="186"/>
        <v>0</v>
      </c>
      <c r="R500" s="7">
        <f t="shared" si="187"/>
        <v>0</v>
      </c>
      <c r="S500" s="2">
        <f t="shared" si="173"/>
        <v>0</v>
      </c>
      <c r="T500" s="80">
        <f t="shared" si="174"/>
        <v>0</v>
      </c>
      <c r="U500" s="79">
        <f t="shared" si="175"/>
        <v>0</v>
      </c>
      <c r="V500" s="80">
        <f t="shared" si="176"/>
        <v>0</v>
      </c>
      <c r="W500" s="80">
        <f t="shared" si="177"/>
        <v>0</v>
      </c>
      <c r="X500">
        <f t="shared" si="188"/>
        <v>0</v>
      </c>
      <c r="Y500" s="35">
        <f t="shared" si="178"/>
        <v>0</v>
      </c>
      <c r="Z500" s="35">
        <f t="shared" si="189"/>
        <v>0</v>
      </c>
      <c r="AA500" s="42">
        <f t="shared" si="190"/>
        <v>0</v>
      </c>
      <c r="AB500" s="42">
        <f t="shared" si="191"/>
        <v>0</v>
      </c>
    </row>
    <row r="501" spans="2:28" x14ac:dyDescent="0.25">
      <c r="B501">
        <v>499</v>
      </c>
      <c r="C501" s="35">
        <f t="shared" si="185"/>
        <v>0</v>
      </c>
      <c r="D501" s="46">
        <f>IF(AB500&gt;0,ROUND(PMT(EvalSheet!$F$92/12,EvalSheet!$F$96*12,-C501),5),0)</f>
        <v>0</v>
      </c>
      <c r="E501" s="6">
        <f t="shared" si="179"/>
        <v>0</v>
      </c>
      <c r="F501" s="2">
        <f t="shared" si="168"/>
        <v>0</v>
      </c>
      <c r="G501" s="80">
        <f t="shared" si="169"/>
        <v>0</v>
      </c>
      <c r="H501" s="79">
        <f t="shared" si="170"/>
        <v>0</v>
      </c>
      <c r="I501" s="80">
        <f t="shared" si="171"/>
        <v>0</v>
      </c>
      <c r="J501" s="80">
        <f t="shared" si="172"/>
        <v>0</v>
      </c>
      <c r="K501" s="6">
        <f t="shared" si="180"/>
        <v>0</v>
      </c>
      <c r="L501" s="7">
        <v>0</v>
      </c>
      <c r="M501" s="7">
        <f t="shared" si="181"/>
        <v>0</v>
      </c>
      <c r="N501" s="7">
        <f t="shared" si="182"/>
        <v>0</v>
      </c>
      <c r="O501" s="7">
        <f t="shared" si="183"/>
        <v>0</v>
      </c>
      <c r="P501" s="7">
        <f t="shared" si="184"/>
        <v>0</v>
      </c>
      <c r="Q501" s="6">
        <f t="shared" si="186"/>
        <v>0</v>
      </c>
      <c r="R501" s="7">
        <f t="shared" si="187"/>
        <v>0</v>
      </c>
      <c r="S501" s="2">
        <f t="shared" si="173"/>
        <v>0</v>
      </c>
      <c r="T501" s="80">
        <f t="shared" si="174"/>
        <v>0</v>
      </c>
      <c r="U501" s="79">
        <f t="shared" si="175"/>
        <v>0</v>
      </c>
      <c r="V501" s="80">
        <f t="shared" si="176"/>
        <v>0</v>
      </c>
      <c r="W501" s="80">
        <f t="shared" si="177"/>
        <v>0</v>
      </c>
      <c r="X501">
        <f t="shared" si="188"/>
        <v>0</v>
      </c>
      <c r="Y501" s="35">
        <f t="shared" si="178"/>
        <v>0</v>
      </c>
      <c r="Z501" s="35">
        <f t="shared" si="189"/>
        <v>0</v>
      </c>
      <c r="AA501" s="42">
        <f t="shared" si="190"/>
        <v>0</v>
      </c>
      <c r="AB501" s="42">
        <f t="shared" si="191"/>
        <v>0</v>
      </c>
    </row>
    <row r="502" spans="2:28" x14ac:dyDescent="0.25">
      <c r="B502">
        <v>500</v>
      </c>
      <c r="C502" s="35">
        <f t="shared" si="185"/>
        <v>0</v>
      </c>
      <c r="D502" s="46">
        <f>IF(AB501&gt;0,ROUND(PMT(EvalSheet!$F$92/12,EvalSheet!$F$96*12,-C502),5),0)</f>
        <v>0</v>
      </c>
      <c r="E502" s="6">
        <f t="shared" si="179"/>
        <v>0</v>
      </c>
      <c r="F502" s="2">
        <f t="shared" si="168"/>
        <v>0</v>
      </c>
      <c r="G502" s="80">
        <f t="shared" si="169"/>
        <v>0</v>
      </c>
      <c r="H502" s="79">
        <f t="shared" si="170"/>
        <v>0</v>
      </c>
      <c r="I502" s="80">
        <f t="shared" si="171"/>
        <v>0</v>
      </c>
      <c r="J502" s="80">
        <f t="shared" si="172"/>
        <v>0</v>
      </c>
      <c r="K502" s="6">
        <f t="shared" si="180"/>
        <v>0</v>
      </c>
      <c r="L502" s="7">
        <v>0</v>
      </c>
      <c r="M502" s="7">
        <f t="shared" si="181"/>
        <v>0</v>
      </c>
      <c r="N502" s="7">
        <f t="shared" si="182"/>
        <v>0</v>
      </c>
      <c r="O502" s="7">
        <f t="shared" si="183"/>
        <v>0</v>
      </c>
      <c r="P502" s="7">
        <f t="shared" si="184"/>
        <v>0</v>
      </c>
      <c r="Q502" s="6">
        <f t="shared" si="186"/>
        <v>0</v>
      </c>
      <c r="R502" s="7">
        <f t="shared" si="187"/>
        <v>0</v>
      </c>
      <c r="S502" s="2">
        <f t="shared" si="173"/>
        <v>0</v>
      </c>
      <c r="T502" s="80">
        <f t="shared" si="174"/>
        <v>0</v>
      </c>
      <c r="U502" s="79">
        <f t="shared" si="175"/>
        <v>0</v>
      </c>
      <c r="V502" s="80">
        <f t="shared" si="176"/>
        <v>0</v>
      </c>
      <c r="W502" s="80">
        <f t="shared" si="177"/>
        <v>0</v>
      </c>
      <c r="X502">
        <f t="shared" si="188"/>
        <v>0</v>
      </c>
      <c r="Y502" s="35">
        <f t="shared" si="178"/>
        <v>0</v>
      </c>
      <c r="Z502" s="35">
        <f t="shared" si="189"/>
        <v>0</v>
      </c>
      <c r="AA502" s="42">
        <f t="shared" si="190"/>
        <v>0</v>
      </c>
      <c r="AB502" s="42">
        <f t="shared" si="191"/>
        <v>0</v>
      </c>
    </row>
    <row r="503" spans="2:28" x14ac:dyDescent="0.25">
      <c r="B503">
        <v>501</v>
      </c>
      <c r="C503" s="35">
        <f t="shared" si="185"/>
        <v>0</v>
      </c>
      <c r="D503" s="46">
        <f>IF(AB502&gt;0,ROUND(PMT(EvalSheet!$F$92/12,EvalSheet!$F$96*12,-C503),5),0)</f>
        <v>0</v>
      </c>
      <c r="E503" s="6">
        <f t="shared" si="179"/>
        <v>0</v>
      </c>
      <c r="F503" s="2">
        <f t="shared" si="168"/>
        <v>0</v>
      </c>
      <c r="G503" s="80">
        <f t="shared" si="169"/>
        <v>0</v>
      </c>
      <c r="H503" s="79">
        <f t="shared" si="170"/>
        <v>0</v>
      </c>
      <c r="I503" s="80">
        <f t="shared" si="171"/>
        <v>0</v>
      </c>
      <c r="J503" s="80">
        <f t="shared" si="172"/>
        <v>0</v>
      </c>
      <c r="K503" s="6">
        <f t="shared" si="180"/>
        <v>0</v>
      </c>
      <c r="L503" s="7">
        <v>0</v>
      </c>
      <c r="M503" s="7">
        <f t="shared" si="181"/>
        <v>0</v>
      </c>
      <c r="N503" s="7">
        <f t="shared" si="182"/>
        <v>0</v>
      </c>
      <c r="O503" s="7">
        <f t="shared" si="183"/>
        <v>0</v>
      </c>
      <c r="P503" s="7">
        <f t="shared" si="184"/>
        <v>0</v>
      </c>
      <c r="Q503" s="6">
        <f t="shared" si="186"/>
        <v>0</v>
      </c>
      <c r="R503" s="7">
        <f t="shared" si="187"/>
        <v>0</v>
      </c>
      <c r="S503" s="2">
        <f t="shared" si="173"/>
        <v>0</v>
      </c>
      <c r="T503" s="80">
        <f t="shared" si="174"/>
        <v>0</v>
      </c>
      <c r="U503" s="79">
        <f t="shared" si="175"/>
        <v>0</v>
      </c>
      <c r="V503" s="80">
        <f t="shared" si="176"/>
        <v>0</v>
      </c>
      <c r="W503" s="80">
        <f t="shared" si="177"/>
        <v>0</v>
      </c>
      <c r="X503">
        <f t="shared" si="188"/>
        <v>0</v>
      </c>
      <c r="Y503" s="35">
        <f t="shared" si="178"/>
        <v>0</v>
      </c>
      <c r="Z503" s="35">
        <f t="shared" si="189"/>
        <v>0</v>
      </c>
      <c r="AA503" s="42">
        <f t="shared" si="190"/>
        <v>0</v>
      </c>
      <c r="AB503" s="42">
        <f t="shared" si="191"/>
        <v>0</v>
      </c>
    </row>
    <row r="504" spans="2:28" x14ac:dyDescent="0.25">
      <c r="B504">
        <v>502</v>
      </c>
      <c r="C504" s="35">
        <f t="shared" si="185"/>
        <v>0</v>
      </c>
      <c r="D504" s="46">
        <f>IF(AB503&gt;0,ROUND(PMT(EvalSheet!$F$92/12,EvalSheet!$F$96*12,-C504),5),0)</f>
        <v>0</v>
      </c>
      <c r="E504" s="6">
        <f t="shared" si="179"/>
        <v>0</v>
      </c>
      <c r="F504" s="2">
        <f t="shared" si="168"/>
        <v>0</v>
      </c>
      <c r="G504" s="80">
        <f t="shared" si="169"/>
        <v>0</v>
      </c>
      <c r="H504" s="79">
        <f t="shared" si="170"/>
        <v>0</v>
      </c>
      <c r="I504" s="80">
        <f t="shared" si="171"/>
        <v>0</v>
      </c>
      <c r="J504" s="80">
        <f t="shared" si="172"/>
        <v>0</v>
      </c>
      <c r="K504" s="6">
        <f t="shared" si="180"/>
        <v>0</v>
      </c>
      <c r="L504" s="7">
        <v>0</v>
      </c>
      <c r="M504" s="7">
        <f t="shared" si="181"/>
        <v>0</v>
      </c>
      <c r="N504" s="7">
        <f t="shared" si="182"/>
        <v>0</v>
      </c>
      <c r="O504" s="7">
        <f t="shared" si="183"/>
        <v>0</v>
      </c>
      <c r="P504" s="7">
        <f t="shared" si="184"/>
        <v>0</v>
      </c>
      <c r="Q504" s="6">
        <f t="shared" si="186"/>
        <v>0</v>
      </c>
      <c r="R504" s="7">
        <f t="shared" si="187"/>
        <v>0</v>
      </c>
      <c r="S504" s="2">
        <f t="shared" si="173"/>
        <v>0</v>
      </c>
      <c r="T504" s="80">
        <f t="shared" si="174"/>
        <v>0</v>
      </c>
      <c r="U504" s="79">
        <f t="shared" si="175"/>
        <v>0</v>
      </c>
      <c r="V504" s="80">
        <f t="shared" si="176"/>
        <v>0</v>
      </c>
      <c r="W504" s="80">
        <f t="shared" si="177"/>
        <v>0</v>
      </c>
      <c r="X504">
        <f t="shared" si="188"/>
        <v>0</v>
      </c>
      <c r="Y504" s="35">
        <f t="shared" si="178"/>
        <v>0</v>
      </c>
      <c r="Z504" s="35">
        <f t="shared" si="189"/>
        <v>0</v>
      </c>
      <c r="AA504" s="42">
        <f t="shared" si="190"/>
        <v>0</v>
      </c>
      <c r="AB504" s="42">
        <f t="shared" si="191"/>
        <v>0</v>
      </c>
    </row>
    <row r="505" spans="2:28" x14ac:dyDescent="0.25">
      <c r="B505">
        <v>503</v>
      </c>
      <c r="C505" s="35">
        <f t="shared" si="185"/>
        <v>0</v>
      </c>
      <c r="D505" s="46">
        <f>IF(AB504&gt;0,ROUND(PMT(EvalSheet!$F$92/12,EvalSheet!$F$96*12,-C505),5),0)</f>
        <v>0</v>
      </c>
      <c r="E505" s="6">
        <f t="shared" si="179"/>
        <v>0</v>
      </c>
      <c r="F505" s="2">
        <f t="shared" si="168"/>
        <v>0</v>
      </c>
      <c r="G505" s="80">
        <f t="shared" si="169"/>
        <v>0</v>
      </c>
      <c r="H505" s="79">
        <f t="shared" si="170"/>
        <v>0</v>
      </c>
      <c r="I505" s="80">
        <f t="shared" si="171"/>
        <v>0</v>
      </c>
      <c r="J505" s="80">
        <f t="shared" si="172"/>
        <v>0</v>
      </c>
      <c r="K505" s="6">
        <f t="shared" si="180"/>
        <v>0</v>
      </c>
      <c r="L505" s="7">
        <v>0</v>
      </c>
      <c r="M505" s="7">
        <f t="shared" si="181"/>
        <v>0</v>
      </c>
      <c r="N505" s="7">
        <f t="shared" si="182"/>
        <v>0</v>
      </c>
      <c r="O505" s="7">
        <f t="shared" si="183"/>
        <v>0</v>
      </c>
      <c r="P505" s="7">
        <f t="shared" si="184"/>
        <v>0</v>
      </c>
      <c r="Q505" s="6">
        <f t="shared" si="186"/>
        <v>0</v>
      </c>
      <c r="R505" s="7">
        <f t="shared" si="187"/>
        <v>0</v>
      </c>
      <c r="S505" s="2">
        <f t="shared" si="173"/>
        <v>0</v>
      </c>
      <c r="T505" s="80">
        <f t="shared" si="174"/>
        <v>0</v>
      </c>
      <c r="U505" s="79">
        <f t="shared" si="175"/>
        <v>0</v>
      </c>
      <c r="V505" s="80">
        <f t="shared" si="176"/>
        <v>0</v>
      </c>
      <c r="W505" s="80">
        <f t="shared" si="177"/>
        <v>0</v>
      </c>
      <c r="X505">
        <f t="shared" si="188"/>
        <v>0</v>
      </c>
      <c r="Y505" s="35">
        <f t="shared" si="178"/>
        <v>0</v>
      </c>
      <c r="Z505" s="35">
        <f t="shared" si="189"/>
        <v>0</v>
      </c>
      <c r="AA505" s="42">
        <f t="shared" si="190"/>
        <v>0</v>
      </c>
      <c r="AB505" s="42">
        <f t="shared" si="191"/>
        <v>0</v>
      </c>
    </row>
    <row r="506" spans="2:28" x14ac:dyDescent="0.25">
      <c r="B506">
        <v>504</v>
      </c>
      <c r="C506" s="35">
        <f t="shared" si="185"/>
        <v>0</v>
      </c>
      <c r="D506" s="46">
        <f>IF(AB505&gt;0,ROUND(PMT(EvalSheet!$F$92/12,EvalSheet!$F$96*12,-C506),5),0)</f>
        <v>0</v>
      </c>
      <c r="E506" s="6">
        <f t="shared" si="179"/>
        <v>0</v>
      </c>
      <c r="F506" s="2">
        <f t="shared" si="168"/>
        <v>0</v>
      </c>
      <c r="G506" s="80">
        <f t="shared" si="169"/>
        <v>0</v>
      </c>
      <c r="H506" s="79">
        <f t="shared" si="170"/>
        <v>0</v>
      </c>
      <c r="I506" s="80">
        <f t="shared" si="171"/>
        <v>0</v>
      </c>
      <c r="J506" s="80">
        <f t="shared" si="172"/>
        <v>0</v>
      </c>
      <c r="K506" s="6">
        <f t="shared" si="180"/>
        <v>0</v>
      </c>
      <c r="L506" s="7">
        <v>0</v>
      </c>
      <c r="M506" s="7">
        <f t="shared" si="181"/>
        <v>0</v>
      </c>
      <c r="N506" s="7">
        <f t="shared" si="182"/>
        <v>0</v>
      </c>
      <c r="O506" s="7">
        <f t="shared" si="183"/>
        <v>0</v>
      </c>
      <c r="P506" s="7">
        <f t="shared" si="184"/>
        <v>0</v>
      </c>
      <c r="Q506" s="6">
        <f t="shared" si="186"/>
        <v>0</v>
      </c>
      <c r="R506" s="7">
        <f t="shared" si="187"/>
        <v>0</v>
      </c>
      <c r="S506" s="2">
        <f t="shared" si="173"/>
        <v>0</v>
      </c>
      <c r="T506" s="80">
        <f t="shared" si="174"/>
        <v>0</v>
      </c>
      <c r="U506" s="79">
        <f t="shared" si="175"/>
        <v>0</v>
      </c>
      <c r="V506" s="80">
        <f t="shared" si="176"/>
        <v>0</v>
      </c>
      <c r="W506" s="80">
        <f t="shared" si="177"/>
        <v>0</v>
      </c>
      <c r="X506">
        <f t="shared" si="188"/>
        <v>0</v>
      </c>
      <c r="Y506" s="35">
        <f t="shared" si="178"/>
        <v>0</v>
      </c>
      <c r="Z506" s="35">
        <f t="shared" si="189"/>
        <v>0</v>
      </c>
      <c r="AA506" s="42">
        <f t="shared" si="190"/>
        <v>0</v>
      </c>
      <c r="AB506" s="42">
        <f t="shared" si="191"/>
        <v>0</v>
      </c>
    </row>
    <row r="507" spans="2:28" x14ac:dyDescent="0.25">
      <c r="B507">
        <v>505</v>
      </c>
      <c r="C507" s="35">
        <f t="shared" si="185"/>
        <v>0</v>
      </c>
      <c r="D507" s="46">
        <f>IF(AB506&gt;0,ROUND(PMT(EvalSheet!$F$92/12,EvalSheet!$F$96*12,-C507),5),0)</f>
        <v>0</v>
      </c>
      <c r="E507" s="6">
        <f t="shared" si="179"/>
        <v>0</v>
      </c>
      <c r="F507" s="2">
        <f t="shared" si="168"/>
        <v>0</v>
      </c>
      <c r="G507" s="80">
        <f t="shared" si="169"/>
        <v>0</v>
      </c>
      <c r="H507" s="79">
        <f t="shared" si="170"/>
        <v>0</v>
      </c>
      <c r="I507" s="80">
        <f t="shared" si="171"/>
        <v>0</v>
      </c>
      <c r="J507" s="80">
        <f t="shared" si="172"/>
        <v>0</v>
      </c>
      <c r="K507" s="6">
        <f t="shared" si="180"/>
        <v>0</v>
      </c>
      <c r="L507" s="7">
        <v>0</v>
      </c>
      <c r="M507" s="7">
        <f t="shared" si="181"/>
        <v>0</v>
      </c>
      <c r="N507" s="7">
        <f t="shared" si="182"/>
        <v>0</v>
      </c>
      <c r="O507" s="7">
        <f t="shared" si="183"/>
        <v>0</v>
      </c>
      <c r="P507" s="7">
        <f t="shared" si="184"/>
        <v>0</v>
      </c>
      <c r="Q507" s="6">
        <f t="shared" si="186"/>
        <v>0</v>
      </c>
      <c r="R507" s="7">
        <f t="shared" si="187"/>
        <v>0</v>
      </c>
      <c r="S507" s="2">
        <f t="shared" si="173"/>
        <v>0</v>
      </c>
      <c r="T507" s="80">
        <f t="shared" si="174"/>
        <v>0</v>
      </c>
      <c r="U507" s="79">
        <f t="shared" si="175"/>
        <v>0</v>
      </c>
      <c r="V507" s="80">
        <f t="shared" si="176"/>
        <v>0</v>
      </c>
      <c r="W507" s="80">
        <f t="shared" si="177"/>
        <v>0</v>
      </c>
      <c r="X507">
        <f t="shared" si="188"/>
        <v>0</v>
      </c>
      <c r="Y507" s="35">
        <f t="shared" si="178"/>
        <v>0</v>
      </c>
      <c r="Z507" s="35">
        <f t="shared" si="189"/>
        <v>0</v>
      </c>
      <c r="AA507" s="42">
        <f t="shared" si="190"/>
        <v>0</v>
      </c>
      <c r="AB507" s="42">
        <f t="shared" si="191"/>
        <v>0</v>
      </c>
    </row>
    <row r="508" spans="2:28" x14ac:dyDescent="0.25">
      <c r="B508">
        <v>506</v>
      </c>
      <c r="C508" s="35">
        <f t="shared" si="185"/>
        <v>0</v>
      </c>
      <c r="D508" s="46">
        <f>IF(AB507&gt;0,ROUND(PMT(EvalSheet!$F$92/12,EvalSheet!$F$96*12,-C508),5),0)</f>
        <v>0</v>
      </c>
      <c r="E508" s="6">
        <f t="shared" si="179"/>
        <v>0</v>
      </c>
      <c r="F508" s="2">
        <f t="shared" si="168"/>
        <v>0</v>
      </c>
      <c r="G508" s="80">
        <f t="shared" si="169"/>
        <v>0</v>
      </c>
      <c r="H508" s="79">
        <f t="shared" si="170"/>
        <v>0</v>
      </c>
      <c r="I508" s="80">
        <f t="shared" si="171"/>
        <v>0</v>
      </c>
      <c r="J508" s="80">
        <f t="shared" si="172"/>
        <v>0</v>
      </c>
      <c r="K508" s="6">
        <f t="shared" si="180"/>
        <v>0</v>
      </c>
      <c r="L508" s="7">
        <v>0</v>
      </c>
      <c r="M508" s="7">
        <f t="shared" si="181"/>
        <v>0</v>
      </c>
      <c r="N508" s="7">
        <f t="shared" si="182"/>
        <v>0</v>
      </c>
      <c r="O508" s="7">
        <f t="shared" si="183"/>
        <v>0</v>
      </c>
      <c r="P508" s="7">
        <f t="shared" si="184"/>
        <v>0</v>
      </c>
      <c r="Q508" s="6">
        <f t="shared" si="186"/>
        <v>0</v>
      </c>
      <c r="R508" s="7">
        <f t="shared" si="187"/>
        <v>0</v>
      </c>
      <c r="S508" s="2">
        <f t="shared" si="173"/>
        <v>0</v>
      </c>
      <c r="T508" s="80">
        <f t="shared" si="174"/>
        <v>0</v>
      </c>
      <c r="U508" s="79">
        <f t="shared" si="175"/>
        <v>0</v>
      </c>
      <c r="V508" s="80">
        <f t="shared" si="176"/>
        <v>0</v>
      </c>
      <c r="W508" s="80">
        <f t="shared" si="177"/>
        <v>0</v>
      </c>
      <c r="X508">
        <f t="shared" si="188"/>
        <v>0</v>
      </c>
      <c r="Y508" s="35">
        <f t="shared" si="178"/>
        <v>0</v>
      </c>
      <c r="Z508" s="35">
        <f t="shared" si="189"/>
        <v>0</v>
      </c>
      <c r="AA508" s="42">
        <f t="shared" si="190"/>
        <v>0</v>
      </c>
      <c r="AB508" s="42">
        <f t="shared" si="191"/>
        <v>0</v>
      </c>
    </row>
    <row r="509" spans="2:28" x14ac:dyDescent="0.25">
      <c r="B509">
        <v>507</v>
      </c>
      <c r="C509" s="35">
        <f t="shared" si="185"/>
        <v>0</v>
      </c>
      <c r="D509" s="46">
        <f>IF(AB508&gt;0,ROUND(PMT(EvalSheet!$F$92/12,EvalSheet!$F$96*12,-C509),5),0)</f>
        <v>0</v>
      </c>
      <c r="E509" s="6">
        <f t="shared" si="179"/>
        <v>0</v>
      </c>
      <c r="F509" s="2">
        <f t="shared" si="168"/>
        <v>0</v>
      </c>
      <c r="G509" s="80">
        <f t="shared" si="169"/>
        <v>0</v>
      </c>
      <c r="H509" s="79">
        <f t="shared" si="170"/>
        <v>0</v>
      </c>
      <c r="I509" s="80">
        <f t="shared" si="171"/>
        <v>0</v>
      </c>
      <c r="J509" s="80">
        <f t="shared" si="172"/>
        <v>0</v>
      </c>
      <c r="K509" s="6">
        <f t="shared" si="180"/>
        <v>0</v>
      </c>
      <c r="L509" s="7">
        <v>0</v>
      </c>
      <c r="M509" s="7">
        <f t="shared" si="181"/>
        <v>0</v>
      </c>
      <c r="N509" s="7">
        <f t="shared" si="182"/>
        <v>0</v>
      </c>
      <c r="O509" s="7">
        <f t="shared" si="183"/>
        <v>0</v>
      </c>
      <c r="P509" s="7">
        <f t="shared" si="184"/>
        <v>0</v>
      </c>
      <c r="Q509" s="6">
        <f t="shared" si="186"/>
        <v>0</v>
      </c>
      <c r="R509" s="7">
        <f t="shared" si="187"/>
        <v>0</v>
      </c>
      <c r="S509" s="2">
        <f t="shared" si="173"/>
        <v>0</v>
      </c>
      <c r="T509" s="80">
        <f t="shared" si="174"/>
        <v>0</v>
      </c>
      <c r="U509" s="79">
        <f t="shared" si="175"/>
        <v>0</v>
      </c>
      <c r="V509" s="80">
        <f t="shared" si="176"/>
        <v>0</v>
      </c>
      <c r="W509" s="80">
        <f t="shared" si="177"/>
        <v>0</v>
      </c>
      <c r="X509">
        <f t="shared" si="188"/>
        <v>0</v>
      </c>
      <c r="Y509" s="35">
        <f t="shared" si="178"/>
        <v>0</v>
      </c>
      <c r="Z509" s="35">
        <f t="shared" si="189"/>
        <v>0</v>
      </c>
      <c r="AA509" s="42">
        <f t="shared" si="190"/>
        <v>0</v>
      </c>
      <c r="AB509" s="42">
        <f t="shared" si="191"/>
        <v>0</v>
      </c>
    </row>
    <row r="510" spans="2:28" x14ac:dyDescent="0.25">
      <c r="B510">
        <v>508</v>
      </c>
      <c r="C510" s="35">
        <f t="shared" si="185"/>
        <v>0</v>
      </c>
      <c r="D510" s="46">
        <f>IF(AB509&gt;0,ROUND(PMT(EvalSheet!$F$92/12,EvalSheet!$F$96*12,-C510),5),0)</f>
        <v>0</v>
      </c>
      <c r="E510" s="6">
        <f t="shared" si="179"/>
        <v>0</v>
      </c>
      <c r="F510" s="2">
        <f t="shared" si="168"/>
        <v>0</v>
      </c>
      <c r="G510" s="80">
        <f t="shared" si="169"/>
        <v>0</v>
      </c>
      <c r="H510" s="79">
        <f t="shared" si="170"/>
        <v>0</v>
      </c>
      <c r="I510" s="80">
        <f t="shared" si="171"/>
        <v>0</v>
      </c>
      <c r="J510" s="80">
        <f t="shared" si="172"/>
        <v>0</v>
      </c>
      <c r="K510" s="6">
        <f t="shared" si="180"/>
        <v>0</v>
      </c>
      <c r="L510" s="7">
        <v>0</v>
      </c>
      <c r="M510" s="7">
        <f t="shared" si="181"/>
        <v>0</v>
      </c>
      <c r="N510" s="7">
        <f t="shared" si="182"/>
        <v>0</v>
      </c>
      <c r="O510" s="7">
        <f t="shared" si="183"/>
        <v>0</v>
      </c>
      <c r="P510" s="7">
        <f t="shared" si="184"/>
        <v>0</v>
      </c>
      <c r="Q510" s="6">
        <f t="shared" si="186"/>
        <v>0</v>
      </c>
      <c r="R510" s="7">
        <f t="shared" si="187"/>
        <v>0</v>
      </c>
      <c r="S510" s="2">
        <f t="shared" si="173"/>
        <v>0</v>
      </c>
      <c r="T510" s="80">
        <f t="shared" si="174"/>
        <v>0</v>
      </c>
      <c r="U510" s="79">
        <f t="shared" si="175"/>
        <v>0</v>
      </c>
      <c r="V510" s="80">
        <f t="shared" si="176"/>
        <v>0</v>
      </c>
      <c r="W510" s="80">
        <f t="shared" si="177"/>
        <v>0</v>
      </c>
      <c r="X510">
        <f t="shared" si="188"/>
        <v>0</v>
      </c>
      <c r="Y510" s="35">
        <f t="shared" si="178"/>
        <v>0</v>
      </c>
      <c r="Z510" s="35">
        <f t="shared" si="189"/>
        <v>0</v>
      </c>
      <c r="AA510" s="42">
        <f t="shared" si="190"/>
        <v>0</v>
      </c>
      <c r="AB510" s="42">
        <f t="shared" si="191"/>
        <v>0</v>
      </c>
    </row>
    <row r="511" spans="2:28" x14ac:dyDescent="0.25">
      <c r="B511">
        <v>509</v>
      </c>
      <c r="C511" s="35">
        <f t="shared" si="185"/>
        <v>0</v>
      </c>
      <c r="D511" s="46">
        <f>IF(AB510&gt;0,ROUND(PMT(EvalSheet!$F$92/12,EvalSheet!$F$96*12,-C511),5),0)</f>
        <v>0</v>
      </c>
      <c r="E511" s="6">
        <f t="shared" si="179"/>
        <v>0</v>
      </c>
      <c r="F511" s="2">
        <f t="shared" si="168"/>
        <v>0</v>
      </c>
      <c r="G511" s="80">
        <f t="shared" si="169"/>
        <v>0</v>
      </c>
      <c r="H511" s="79">
        <f t="shared" si="170"/>
        <v>0</v>
      </c>
      <c r="I511" s="80">
        <f t="shared" si="171"/>
        <v>0</v>
      </c>
      <c r="J511" s="80">
        <f t="shared" si="172"/>
        <v>0</v>
      </c>
      <c r="K511" s="6">
        <f t="shared" si="180"/>
        <v>0</v>
      </c>
      <c r="L511" s="7">
        <v>0</v>
      </c>
      <c r="M511" s="7">
        <f t="shared" si="181"/>
        <v>0</v>
      </c>
      <c r="N511" s="7">
        <f t="shared" si="182"/>
        <v>0</v>
      </c>
      <c r="O511" s="7">
        <f t="shared" si="183"/>
        <v>0</v>
      </c>
      <c r="P511" s="7">
        <f t="shared" si="184"/>
        <v>0</v>
      </c>
      <c r="Q511" s="6">
        <f t="shared" si="186"/>
        <v>0</v>
      </c>
      <c r="R511" s="7">
        <f t="shared" si="187"/>
        <v>0</v>
      </c>
      <c r="S511" s="2">
        <f t="shared" si="173"/>
        <v>0</v>
      </c>
      <c r="T511" s="80">
        <f t="shared" si="174"/>
        <v>0</v>
      </c>
      <c r="U511" s="79">
        <f t="shared" si="175"/>
        <v>0</v>
      </c>
      <c r="V511" s="80">
        <f t="shared" si="176"/>
        <v>0</v>
      </c>
      <c r="W511" s="80">
        <f t="shared" si="177"/>
        <v>0</v>
      </c>
      <c r="X511">
        <f t="shared" si="188"/>
        <v>0</v>
      </c>
      <c r="Y511" s="35">
        <f t="shared" si="178"/>
        <v>0</v>
      </c>
      <c r="Z511" s="35">
        <f t="shared" si="189"/>
        <v>0</v>
      </c>
      <c r="AA511" s="42">
        <f t="shared" si="190"/>
        <v>0</v>
      </c>
      <c r="AB511" s="42">
        <f t="shared" si="191"/>
        <v>0</v>
      </c>
    </row>
    <row r="512" spans="2:28" x14ac:dyDescent="0.25">
      <c r="B512">
        <v>510</v>
      </c>
      <c r="C512" s="35">
        <f t="shared" si="185"/>
        <v>0</v>
      </c>
      <c r="D512" s="46">
        <f>IF(AB511&gt;0,ROUND(PMT(EvalSheet!$F$92/12,EvalSheet!$F$96*12,-C512),5),0)</f>
        <v>0</v>
      </c>
      <c r="E512" s="6">
        <f t="shared" si="179"/>
        <v>0</v>
      </c>
      <c r="F512" s="2">
        <f t="shared" si="168"/>
        <v>0</v>
      </c>
      <c r="G512" s="80">
        <f t="shared" si="169"/>
        <v>0</v>
      </c>
      <c r="H512" s="79">
        <f t="shared" si="170"/>
        <v>0</v>
      </c>
      <c r="I512" s="80">
        <f t="shared" si="171"/>
        <v>0</v>
      </c>
      <c r="J512" s="80">
        <f t="shared" si="172"/>
        <v>0</v>
      </c>
      <c r="K512" s="6">
        <f t="shared" si="180"/>
        <v>0</v>
      </c>
      <c r="L512" s="7">
        <v>0</v>
      </c>
      <c r="M512" s="7">
        <f t="shared" si="181"/>
        <v>0</v>
      </c>
      <c r="N512" s="7">
        <f t="shared" si="182"/>
        <v>0</v>
      </c>
      <c r="O512" s="7">
        <f t="shared" si="183"/>
        <v>0</v>
      </c>
      <c r="P512" s="7">
        <f t="shared" si="184"/>
        <v>0</v>
      </c>
      <c r="Q512" s="6">
        <f t="shared" si="186"/>
        <v>0</v>
      </c>
      <c r="R512" s="7">
        <f t="shared" si="187"/>
        <v>0</v>
      </c>
      <c r="S512" s="2">
        <f t="shared" si="173"/>
        <v>0</v>
      </c>
      <c r="T512" s="80">
        <f t="shared" si="174"/>
        <v>0</v>
      </c>
      <c r="U512" s="79">
        <f t="shared" si="175"/>
        <v>0</v>
      </c>
      <c r="V512" s="80">
        <f t="shared" si="176"/>
        <v>0</v>
      </c>
      <c r="W512" s="80">
        <f t="shared" si="177"/>
        <v>0</v>
      </c>
      <c r="X512">
        <f t="shared" si="188"/>
        <v>0</v>
      </c>
      <c r="Y512" s="35">
        <f t="shared" si="178"/>
        <v>0</v>
      </c>
      <c r="Z512" s="35">
        <f t="shared" si="189"/>
        <v>0</v>
      </c>
      <c r="AA512" s="42">
        <f t="shared" si="190"/>
        <v>0</v>
      </c>
      <c r="AB512" s="42">
        <f t="shared" si="191"/>
        <v>0</v>
      </c>
    </row>
    <row r="513" spans="2:28" x14ac:dyDescent="0.25">
      <c r="B513">
        <v>511</v>
      </c>
      <c r="C513" s="35">
        <f t="shared" si="185"/>
        <v>0</v>
      </c>
      <c r="D513" s="46">
        <f>IF(AB512&gt;0,ROUND(PMT(EvalSheet!$F$92/12,EvalSheet!$F$96*12,-C513),5),0)</f>
        <v>0</v>
      </c>
      <c r="E513" s="6">
        <f t="shared" si="179"/>
        <v>0</v>
      </c>
      <c r="F513" s="2">
        <f t="shared" si="168"/>
        <v>0</v>
      </c>
      <c r="G513" s="80">
        <f t="shared" si="169"/>
        <v>0</v>
      </c>
      <c r="H513" s="79">
        <f t="shared" si="170"/>
        <v>0</v>
      </c>
      <c r="I513" s="80">
        <f t="shared" si="171"/>
        <v>0</v>
      </c>
      <c r="J513" s="80">
        <f t="shared" si="172"/>
        <v>0</v>
      </c>
      <c r="K513" s="6">
        <f t="shared" si="180"/>
        <v>0</v>
      </c>
      <c r="L513" s="7">
        <v>0</v>
      </c>
      <c r="M513" s="7">
        <f t="shared" si="181"/>
        <v>0</v>
      </c>
      <c r="N513" s="7">
        <f t="shared" si="182"/>
        <v>0</v>
      </c>
      <c r="O513" s="7">
        <f t="shared" si="183"/>
        <v>0</v>
      </c>
      <c r="P513" s="7">
        <f t="shared" si="184"/>
        <v>0</v>
      </c>
      <c r="Q513" s="6">
        <f t="shared" si="186"/>
        <v>0</v>
      </c>
      <c r="R513" s="7">
        <f t="shared" si="187"/>
        <v>0</v>
      </c>
      <c r="S513" s="2">
        <f t="shared" si="173"/>
        <v>0</v>
      </c>
      <c r="T513" s="80">
        <f t="shared" si="174"/>
        <v>0</v>
      </c>
      <c r="U513" s="79">
        <f t="shared" si="175"/>
        <v>0</v>
      </c>
      <c r="V513" s="80">
        <f t="shared" si="176"/>
        <v>0</v>
      </c>
      <c r="W513" s="80">
        <f t="shared" si="177"/>
        <v>0</v>
      </c>
      <c r="X513">
        <f t="shared" si="188"/>
        <v>0</v>
      </c>
      <c r="Y513" s="35">
        <f t="shared" si="178"/>
        <v>0</v>
      </c>
      <c r="Z513" s="35">
        <f t="shared" si="189"/>
        <v>0</v>
      </c>
      <c r="AA513" s="42">
        <f t="shared" si="190"/>
        <v>0</v>
      </c>
      <c r="AB513" s="42">
        <f t="shared" si="191"/>
        <v>0</v>
      </c>
    </row>
    <row r="514" spans="2:28" x14ac:dyDescent="0.25">
      <c r="B514">
        <v>512</v>
      </c>
      <c r="C514" s="35">
        <f t="shared" si="185"/>
        <v>0</v>
      </c>
      <c r="D514" s="46">
        <f>IF(AB513&gt;0,ROUND(PMT(EvalSheet!$F$92/12,EvalSheet!$F$96*12,-C514),5),0)</f>
        <v>0</v>
      </c>
      <c r="E514" s="6">
        <f t="shared" si="179"/>
        <v>0</v>
      </c>
      <c r="F514" s="2">
        <f t="shared" si="168"/>
        <v>0</v>
      </c>
      <c r="G514" s="80">
        <f t="shared" si="169"/>
        <v>0</v>
      </c>
      <c r="H514" s="79">
        <f t="shared" si="170"/>
        <v>0</v>
      </c>
      <c r="I514" s="80">
        <f t="shared" si="171"/>
        <v>0</v>
      </c>
      <c r="J514" s="80">
        <f t="shared" si="172"/>
        <v>0</v>
      </c>
      <c r="K514" s="6">
        <f t="shared" si="180"/>
        <v>0</v>
      </c>
      <c r="L514" s="7">
        <v>0</v>
      </c>
      <c r="M514" s="7">
        <f t="shared" si="181"/>
        <v>0</v>
      </c>
      <c r="N514" s="7">
        <f t="shared" si="182"/>
        <v>0</v>
      </c>
      <c r="O514" s="7">
        <f t="shared" si="183"/>
        <v>0</v>
      </c>
      <c r="P514" s="7">
        <f t="shared" si="184"/>
        <v>0</v>
      </c>
      <c r="Q514" s="6">
        <f t="shared" si="186"/>
        <v>0</v>
      </c>
      <c r="R514" s="7">
        <f t="shared" si="187"/>
        <v>0</v>
      </c>
      <c r="S514" s="2">
        <f t="shared" si="173"/>
        <v>0</v>
      </c>
      <c r="T514" s="80">
        <f t="shared" si="174"/>
        <v>0</v>
      </c>
      <c r="U514" s="79">
        <f t="shared" si="175"/>
        <v>0</v>
      </c>
      <c r="V514" s="80">
        <f t="shared" si="176"/>
        <v>0</v>
      </c>
      <c r="W514" s="80">
        <f t="shared" si="177"/>
        <v>0</v>
      </c>
      <c r="X514">
        <f t="shared" si="188"/>
        <v>0</v>
      </c>
      <c r="Y514" s="35">
        <f t="shared" si="178"/>
        <v>0</v>
      </c>
      <c r="Z514" s="35">
        <f t="shared" si="189"/>
        <v>0</v>
      </c>
      <c r="AA514" s="42">
        <f t="shared" si="190"/>
        <v>0</v>
      </c>
      <c r="AB514" s="42">
        <f t="shared" si="191"/>
        <v>0</v>
      </c>
    </row>
    <row r="515" spans="2:28" x14ac:dyDescent="0.25">
      <c r="B515">
        <v>513</v>
      </c>
      <c r="C515" s="35">
        <f t="shared" si="185"/>
        <v>0</v>
      </c>
      <c r="D515" s="46">
        <f>IF(AB514&gt;0,ROUND(PMT(EvalSheet!$F$92/12,EvalSheet!$F$96*12,-C515),5),0)</f>
        <v>0</v>
      </c>
      <c r="E515" s="6">
        <f t="shared" si="179"/>
        <v>0</v>
      </c>
      <c r="F515" s="2">
        <f t="shared" ref="F515:F578" si="192">INT(E515)</f>
        <v>0</v>
      </c>
      <c r="G515" s="80">
        <f t="shared" ref="G515:G578" si="193">INT((E515-F515)*10)/10</f>
        <v>0</v>
      </c>
      <c r="H515" s="79">
        <f t="shared" ref="H515:H578" si="194">E515-F515-G515</f>
        <v>0</v>
      </c>
      <c r="I515" s="80">
        <f t="shared" ref="I515:I578" si="195">IF(OR(H515=0.05,H515=0),H515,IF(AND(H515&gt;0.051,H515&lt;0.1),0.1,IF(AND(H515&gt;0.001,H515&lt;0.05),0.05,H515)))</f>
        <v>0</v>
      </c>
      <c r="J515" s="80">
        <f t="shared" ref="J515:J578" si="196">F515+G515+I515</f>
        <v>0</v>
      </c>
      <c r="K515" s="6">
        <f t="shared" si="180"/>
        <v>0</v>
      </c>
      <c r="L515" s="7">
        <v>0</v>
      </c>
      <c r="M515" s="7">
        <f t="shared" si="181"/>
        <v>0</v>
      </c>
      <c r="N515" s="7">
        <f t="shared" si="182"/>
        <v>0</v>
      </c>
      <c r="O515" s="7">
        <f t="shared" si="183"/>
        <v>0</v>
      </c>
      <c r="P515" s="7">
        <f t="shared" si="184"/>
        <v>0</v>
      </c>
      <c r="Q515" s="6">
        <f t="shared" si="186"/>
        <v>0</v>
      </c>
      <c r="R515" s="7">
        <f t="shared" si="187"/>
        <v>0</v>
      </c>
      <c r="S515" s="2">
        <f t="shared" ref="S515:S578" si="197">INT(R515)</f>
        <v>0</v>
      </c>
      <c r="T515" s="80">
        <f t="shared" ref="T515:T578" si="198">INT((R515-S515)*10)/10</f>
        <v>0</v>
      </c>
      <c r="U515" s="79">
        <f t="shared" ref="U515:U578" si="199">R515-S515-T515</f>
        <v>0</v>
      </c>
      <c r="V515" s="80">
        <f t="shared" ref="V515:V578" si="200">IF(OR(U515=0.05,U515=0),U515,IF(AND(U515&gt;0.051,U515&lt;0.1),0.1,IF(AND(U515&gt;0.001,U515&lt;0.05),0.05,U515)))</f>
        <v>0</v>
      </c>
      <c r="W515" s="80">
        <f t="shared" ref="W515:W578" si="201">S515+T515+V515</f>
        <v>0</v>
      </c>
      <c r="X515">
        <f t="shared" si="188"/>
        <v>0</v>
      </c>
      <c r="Y515" s="35">
        <f t="shared" si="178"/>
        <v>0</v>
      </c>
      <c r="Z515" s="35">
        <f t="shared" si="189"/>
        <v>0</v>
      </c>
      <c r="AA515" s="42">
        <f t="shared" si="190"/>
        <v>0</v>
      </c>
      <c r="AB515" s="42">
        <f t="shared" si="191"/>
        <v>0</v>
      </c>
    </row>
    <row r="516" spans="2:28" x14ac:dyDescent="0.25">
      <c r="B516">
        <v>514</v>
      </c>
      <c r="C516" s="35">
        <f t="shared" si="185"/>
        <v>0</v>
      </c>
      <c r="D516" s="46">
        <f>IF(AB515&gt;0,ROUND(PMT(EvalSheet!$F$92/12,EvalSheet!$F$96*12,-C516),5),0)</f>
        <v>0</v>
      </c>
      <c r="E516" s="6">
        <f t="shared" si="179"/>
        <v>0</v>
      </c>
      <c r="F516" s="2">
        <f t="shared" si="192"/>
        <v>0</v>
      </c>
      <c r="G516" s="80">
        <f t="shared" si="193"/>
        <v>0</v>
      </c>
      <c r="H516" s="79">
        <f t="shared" si="194"/>
        <v>0</v>
      </c>
      <c r="I516" s="80">
        <f t="shared" si="195"/>
        <v>0</v>
      </c>
      <c r="J516" s="80">
        <f t="shared" si="196"/>
        <v>0</v>
      </c>
      <c r="K516" s="6">
        <f t="shared" si="180"/>
        <v>0</v>
      </c>
      <c r="L516" s="7">
        <v>0</v>
      </c>
      <c r="M516" s="7">
        <f t="shared" si="181"/>
        <v>0</v>
      </c>
      <c r="N516" s="7">
        <f t="shared" si="182"/>
        <v>0</v>
      </c>
      <c r="O516" s="7">
        <f t="shared" si="183"/>
        <v>0</v>
      </c>
      <c r="P516" s="7">
        <f t="shared" si="184"/>
        <v>0</v>
      </c>
      <c r="Q516" s="6">
        <f t="shared" si="186"/>
        <v>0</v>
      </c>
      <c r="R516" s="7">
        <f t="shared" si="187"/>
        <v>0</v>
      </c>
      <c r="S516" s="2">
        <f t="shared" si="197"/>
        <v>0</v>
      </c>
      <c r="T516" s="80">
        <f t="shared" si="198"/>
        <v>0</v>
      </c>
      <c r="U516" s="79">
        <f t="shared" si="199"/>
        <v>0</v>
      </c>
      <c r="V516" s="80">
        <f t="shared" si="200"/>
        <v>0</v>
      </c>
      <c r="W516" s="80">
        <f t="shared" si="201"/>
        <v>0</v>
      </c>
      <c r="X516">
        <f t="shared" si="188"/>
        <v>0</v>
      </c>
      <c r="Y516" s="35">
        <f t="shared" ref="Y516:Y579" si="202">ROUND(D516+J516+W516+X516,2)</f>
        <v>0</v>
      </c>
      <c r="Z516" s="35">
        <f t="shared" si="189"/>
        <v>0</v>
      </c>
      <c r="AA516" s="42">
        <f t="shared" si="190"/>
        <v>0</v>
      </c>
      <c r="AB516" s="42">
        <f t="shared" si="191"/>
        <v>0</v>
      </c>
    </row>
    <row r="517" spans="2:28" x14ac:dyDescent="0.25">
      <c r="B517">
        <v>515</v>
      </c>
      <c r="C517" s="35">
        <f t="shared" si="185"/>
        <v>0</v>
      </c>
      <c r="D517" s="46">
        <f>IF(AB516&gt;0,ROUND(PMT(EvalSheet!$F$92/12,EvalSheet!$F$96*12,-C517),5),0)</f>
        <v>0</v>
      </c>
      <c r="E517" s="6">
        <f t="shared" ref="E517:E580" si="203">IF(AB516&gt;0,ROUND(C517*$E$1/1000,2),0)</f>
        <v>0</v>
      </c>
      <c r="F517" s="2">
        <f t="shared" si="192"/>
        <v>0</v>
      </c>
      <c r="G517" s="80">
        <f t="shared" si="193"/>
        <v>0</v>
      </c>
      <c r="H517" s="79">
        <f t="shared" si="194"/>
        <v>0</v>
      </c>
      <c r="I517" s="80">
        <f t="shared" si="195"/>
        <v>0</v>
      </c>
      <c r="J517" s="80">
        <f t="shared" si="196"/>
        <v>0</v>
      </c>
      <c r="K517" s="6">
        <f t="shared" ref="K517:K580" si="204">IF(AB516&gt;0,ROUND($D$1*$K$1,2),0)</f>
        <v>0</v>
      </c>
      <c r="L517" s="7">
        <v>0</v>
      </c>
      <c r="M517" s="7">
        <f t="shared" ref="M517:M580" si="205">IF(AB516&gt;0,ROUND($D$1*$M$1,0),0)</f>
        <v>0</v>
      </c>
      <c r="N517" s="7">
        <f t="shared" ref="N517:N580" si="206">IF(AB516&gt;0,ROUND($D$1*$N$1,2),0)</f>
        <v>0</v>
      </c>
      <c r="O517" s="7">
        <f t="shared" ref="O517:O580" si="207">IF(AB516&gt;0,ROUND($D$1*$O$1,2),0)</f>
        <v>0</v>
      </c>
      <c r="P517" s="7">
        <f t="shared" ref="P517:P580" si="208">IF(AB516&gt;0,ROUND($D$1*$P$1,2),0)</f>
        <v>0</v>
      </c>
      <c r="Q517" s="6">
        <f t="shared" si="186"/>
        <v>0</v>
      </c>
      <c r="R517" s="7">
        <f t="shared" si="187"/>
        <v>0</v>
      </c>
      <c r="S517" s="2">
        <f t="shared" si="197"/>
        <v>0</v>
      </c>
      <c r="T517" s="80">
        <f t="shared" si="198"/>
        <v>0</v>
      </c>
      <c r="U517" s="79">
        <f t="shared" si="199"/>
        <v>0</v>
      </c>
      <c r="V517" s="80">
        <f t="shared" si="200"/>
        <v>0</v>
      </c>
      <c r="W517" s="80">
        <f t="shared" si="201"/>
        <v>0</v>
      </c>
      <c r="X517">
        <f t="shared" si="188"/>
        <v>0</v>
      </c>
      <c r="Y517" s="35">
        <f t="shared" si="202"/>
        <v>0</v>
      </c>
      <c r="Z517" s="35">
        <f t="shared" si="189"/>
        <v>0</v>
      </c>
      <c r="AA517" s="42">
        <f t="shared" si="190"/>
        <v>0</v>
      </c>
      <c r="AB517" s="42">
        <f t="shared" si="191"/>
        <v>0</v>
      </c>
    </row>
    <row r="518" spans="2:28" x14ac:dyDescent="0.25">
      <c r="B518">
        <v>516</v>
      </c>
      <c r="C518" s="35">
        <f t="shared" si="185"/>
        <v>0</v>
      </c>
      <c r="D518" s="46">
        <f>IF(AB517&gt;0,ROUND(PMT(EvalSheet!$F$92/12,EvalSheet!$F$96*12,-C518),5),0)</f>
        <v>0</v>
      </c>
      <c r="E518" s="6">
        <f t="shared" si="203"/>
        <v>0</v>
      </c>
      <c r="F518" s="2">
        <f t="shared" si="192"/>
        <v>0</v>
      </c>
      <c r="G518" s="80">
        <f t="shared" si="193"/>
        <v>0</v>
      </c>
      <c r="H518" s="79">
        <f t="shared" si="194"/>
        <v>0</v>
      </c>
      <c r="I518" s="80">
        <f t="shared" si="195"/>
        <v>0</v>
      </c>
      <c r="J518" s="80">
        <f t="shared" si="196"/>
        <v>0</v>
      </c>
      <c r="K518" s="6">
        <f t="shared" si="204"/>
        <v>0</v>
      </c>
      <c r="L518" s="7">
        <v>0</v>
      </c>
      <c r="M518" s="7">
        <f t="shared" si="205"/>
        <v>0</v>
      </c>
      <c r="N518" s="7">
        <f t="shared" si="206"/>
        <v>0</v>
      </c>
      <c r="O518" s="7">
        <f t="shared" si="207"/>
        <v>0</v>
      </c>
      <c r="P518" s="7">
        <f t="shared" si="208"/>
        <v>0</v>
      </c>
      <c r="Q518" s="6">
        <f t="shared" si="186"/>
        <v>0</v>
      </c>
      <c r="R518" s="7">
        <f t="shared" si="187"/>
        <v>0</v>
      </c>
      <c r="S518" s="2">
        <f t="shared" si="197"/>
        <v>0</v>
      </c>
      <c r="T518" s="80">
        <f t="shared" si="198"/>
        <v>0</v>
      </c>
      <c r="U518" s="79">
        <f t="shared" si="199"/>
        <v>0</v>
      </c>
      <c r="V518" s="80">
        <f t="shared" si="200"/>
        <v>0</v>
      </c>
      <c r="W518" s="80">
        <f t="shared" si="201"/>
        <v>0</v>
      </c>
      <c r="X518">
        <f t="shared" si="188"/>
        <v>0</v>
      </c>
      <c r="Y518" s="35">
        <f t="shared" si="202"/>
        <v>0</v>
      </c>
      <c r="Z518" s="35">
        <f t="shared" si="189"/>
        <v>0</v>
      </c>
      <c r="AA518" s="42">
        <f t="shared" si="190"/>
        <v>0</v>
      </c>
      <c r="AB518" s="42">
        <f t="shared" si="191"/>
        <v>0</v>
      </c>
    </row>
    <row r="519" spans="2:28" x14ac:dyDescent="0.25">
      <c r="B519">
        <v>517</v>
      </c>
      <c r="C519" s="35">
        <f t="shared" ref="C519:C582" si="209">IF(AB518&gt;0,C518-1000,C518)</f>
        <v>0</v>
      </c>
      <c r="D519" s="46">
        <f>IF(AB518&gt;0,ROUND(PMT(EvalSheet!$F$92/12,EvalSheet!$F$96*12,-C519),5),0)</f>
        <v>0</v>
      </c>
      <c r="E519" s="6">
        <f t="shared" si="203"/>
        <v>0</v>
      </c>
      <c r="F519" s="2">
        <f t="shared" si="192"/>
        <v>0</v>
      </c>
      <c r="G519" s="80">
        <f t="shared" si="193"/>
        <v>0</v>
      </c>
      <c r="H519" s="79">
        <f t="shared" si="194"/>
        <v>0</v>
      </c>
      <c r="I519" s="80">
        <f t="shared" si="195"/>
        <v>0</v>
      </c>
      <c r="J519" s="80">
        <f t="shared" si="196"/>
        <v>0</v>
      </c>
      <c r="K519" s="6">
        <f t="shared" si="204"/>
        <v>0</v>
      </c>
      <c r="L519" s="7">
        <v>0</v>
      </c>
      <c r="M519" s="7">
        <f t="shared" si="205"/>
        <v>0</v>
      </c>
      <c r="N519" s="7">
        <f t="shared" si="206"/>
        <v>0</v>
      </c>
      <c r="O519" s="7">
        <f t="shared" si="207"/>
        <v>0</v>
      </c>
      <c r="P519" s="7">
        <f t="shared" si="208"/>
        <v>0</v>
      </c>
      <c r="Q519" s="6">
        <f t="shared" ref="Q519:Q582" si="210">IF(AB518&gt;0,K519+SUM(M519:P519),0)</f>
        <v>0</v>
      </c>
      <c r="R519" s="7">
        <f t="shared" ref="R519:R582" si="211">IF(AB518&gt;0,ROUND(Q519/12,2),0)</f>
        <v>0</v>
      </c>
      <c r="S519" s="2">
        <f t="shared" si="197"/>
        <v>0</v>
      </c>
      <c r="T519" s="80">
        <f t="shared" si="198"/>
        <v>0</v>
      </c>
      <c r="U519" s="79">
        <f t="shared" si="199"/>
        <v>0</v>
      </c>
      <c r="V519" s="80">
        <f t="shared" si="200"/>
        <v>0</v>
      </c>
      <c r="W519" s="80">
        <f t="shared" si="201"/>
        <v>0</v>
      </c>
      <c r="X519">
        <f t="shared" ref="X519:X582" si="212">IF(AB518&gt;0,X518,0)</f>
        <v>0</v>
      </c>
      <c r="Y519" s="35">
        <f t="shared" si="202"/>
        <v>0</v>
      </c>
      <c r="Z519" s="35">
        <f t="shared" ref="Z519:Z582" si="213">IF(AND(Y519&gt;0,Y520=0),Y519,0)</f>
        <v>0</v>
      </c>
      <c r="AA519" s="42">
        <f t="shared" ref="AA519:AA582" si="214">IF(AB518&gt;0,AA518,0)</f>
        <v>0</v>
      </c>
      <c r="AB519" s="42">
        <f t="shared" ref="AB519:AB582" si="215">IF(ROUND(Y519-AA519,2)&gt;0,ROUND(Y519-AA519,2),0)</f>
        <v>0</v>
      </c>
    </row>
    <row r="520" spans="2:28" x14ac:dyDescent="0.25">
      <c r="B520">
        <v>518</v>
      </c>
      <c r="C520" s="35">
        <f t="shared" si="209"/>
        <v>0</v>
      </c>
      <c r="D520" s="46">
        <f>IF(AB519&gt;0,ROUND(PMT(EvalSheet!$F$92/12,EvalSheet!$F$96*12,-C520),5),0)</f>
        <v>0</v>
      </c>
      <c r="E520" s="6">
        <f t="shared" si="203"/>
        <v>0</v>
      </c>
      <c r="F520" s="2">
        <f t="shared" si="192"/>
        <v>0</v>
      </c>
      <c r="G520" s="80">
        <f t="shared" si="193"/>
        <v>0</v>
      </c>
      <c r="H520" s="79">
        <f t="shared" si="194"/>
        <v>0</v>
      </c>
      <c r="I520" s="80">
        <f t="shared" si="195"/>
        <v>0</v>
      </c>
      <c r="J520" s="80">
        <f t="shared" si="196"/>
        <v>0</v>
      </c>
      <c r="K520" s="6">
        <f t="shared" si="204"/>
        <v>0</v>
      </c>
      <c r="L520" s="7">
        <v>0</v>
      </c>
      <c r="M520" s="7">
        <f t="shared" si="205"/>
        <v>0</v>
      </c>
      <c r="N520" s="7">
        <f t="shared" si="206"/>
        <v>0</v>
      </c>
      <c r="O520" s="7">
        <f t="shared" si="207"/>
        <v>0</v>
      </c>
      <c r="P520" s="7">
        <f t="shared" si="208"/>
        <v>0</v>
      </c>
      <c r="Q520" s="6">
        <f t="shared" si="210"/>
        <v>0</v>
      </c>
      <c r="R520" s="7">
        <f t="shared" si="211"/>
        <v>0</v>
      </c>
      <c r="S520" s="2">
        <f t="shared" si="197"/>
        <v>0</v>
      </c>
      <c r="T520" s="80">
        <f t="shared" si="198"/>
        <v>0</v>
      </c>
      <c r="U520" s="79">
        <f t="shared" si="199"/>
        <v>0</v>
      </c>
      <c r="V520" s="80">
        <f t="shared" si="200"/>
        <v>0</v>
      </c>
      <c r="W520" s="80">
        <f t="shared" si="201"/>
        <v>0</v>
      </c>
      <c r="X520">
        <f t="shared" si="212"/>
        <v>0</v>
      </c>
      <c r="Y520" s="35">
        <f t="shared" si="202"/>
        <v>0</v>
      </c>
      <c r="Z520" s="35">
        <f t="shared" si="213"/>
        <v>0</v>
      </c>
      <c r="AA520" s="42">
        <f t="shared" si="214"/>
        <v>0</v>
      </c>
      <c r="AB520" s="42">
        <f t="shared" si="215"/>
        <v>0</v>
      </c>
    </row>
    <row r="521" spans="2:28" x14ac:dyDescent="0.25">
      <c r="B521">
        <v>519</v>
      </c>
      <c r="C521" s="35">
        <f t="shared" si="209"/>
        <v>0</v>
      </c>
      <c r="D521" s="46">
        <f>IF(AB520&gt;0,ROUND(PMT(EvalSheet!$F$92/12,EvalSheet!$F$96*12,-C521),5),0)</f>
        <v>0</v>
      </c>
      <c r="E521" s="6">
        <f t="shared" si="203"/>
        <v>0</v>
      </c>
      <c r="F521" s="2">
        <f t="shared" si="192"/>
        <v>0</v>
      </c>
      <c r="G521" s="80">
        <f t="shared" si="193"/>
        <v>0</v>
      </c>
      <c r="H521" s="79">
        <f t="shared" si="194"/>
        <v>0</v>
      </c>
      <c r="I521" s="80">
        <f t="shared" si="195"/>
        <v>0</v>
      </c>
      <c r="J521" s="80">
        <f t="shared" si="196"/>
        <v>0</v>
      </c>
      <c r="K521" s="6">
        <f t="shared" si="204"/>
        <v>0</v>
      </c>
      <c r="L521" s="7">
        <v>0</v>
      </c>
      <c r="M521" s="7">
        <f t="shared" si="205"/>
        <v>0</v>
      </c>
      <c r="N521" s="7">
        <f t="shared" si="206"/>
        <v>0</v>
      </c>
      <c r="O521" s="7">
        <f t="shared" si="207"/>
        <v>0</v>
      </c>
      <c r="P521" s="7">
        <f t="shared" si="208"/>
        <v>0</v>
      </c>
      <c r="Q521" s="6">
        <f t="shared" si="210"/>
        <v>0</v>
      </c>
      <c r="R521" s="7">
        <f t="shared" si="211"/>
        <v>0</v>
      </c>
      <c r="S521" s="2">
        <f t="shared" si="197"/>
        <v>0</v>
      </c>
      <c r="T521" s="80">
        <f t="shared" si="198"/>
        <v>0</v>
      </c>
      <c r="U521" s="79">
        <f t="shared" si="199"/>
        <v>0</v>
      </c>
      <c r="V521" s="80">
        <f t="shared" si="200"/>
        <v>0</v>
      </c>
      <c r="W521" s="80">
        <f t="shared" si="201"/>
        <v>0</v>
      </c>
      <c r="X521">
        <f t="shared" si="212"/>
        <v>0</v>
      </c>
      <c r="Y521" s="35">
        <f t="shared" si="202"/>
        <v>0</v>
      </c>
      <c r="Z521" s="35">
        <f t="shared" si="213"/>
        <v>0</v>
      </c>
      <c r="AA521" s="42">
        <f t="shared" si="214"/>
        <v>0</v>
      </c>
      <c r="AB521" s="42">
        <f t="shared" si="215"/>
        <v>0</v>
      </c>
    </row>
    <row r="522" spans="2:28" x14ac:dyDescent="0.25">
      <c r="B522">
        <v>520</v>
      </c>
      <c r="C522" s="35">
        <f t="shared" si="209"/>
        <v>0</v>
      </c>
      <c r="D522" s="46">
        <f>IF(AB521&gt;0,ROUND(PMT(EvalSheet!$F$92/12,EvalSheet!$F$96*12,-C522),5),0)</f>
        <v>0</v>
      </c>
      <c r="E522" s="6">
        <f t="shared" si="203"/>
        <v>0</v>
      </c>
      <c r="F522" s="2">
        <f t="shared" si="192"/>
        <v>0</v>
      </c>
      <c r="G522" s="80">
        <f t="shared" si="193"/>
        <v>0</v>
      </c>
      <c r="H522" s="79">
        <f t="shared" si="194"/>
        <v>0</v>
      </c>
      <c r="I522" s="80">
        <f t="shared" si="195"/>
        <v>0</v>
      </c>
      <c r="J522" s="80">
        <f t="shared" si="196"/>
        <v>0</v>
      </c>
      <c r="K522" s="6">
        <f t="shared" si="204"/>
        <v>0</v>
      </c>
      <c r="L522" s="7">
        <v>0</v>
      </c>
      <c r="M522" s="7">
        <f t="shared" si="205"/>
        <v>0</v>
      </c>
      <c r="N522" s="7">
        <f t="shared" si="206"/>
        <v>0</v>
      </c>
      <c r="O522" s="7">
        <f t="shared" si="207"/>
        <v>0</v>
      </c>
      <c r="P522" s="7">
        <f t="shared" si="208"/>
        <v>0</v>
      </c>
      <c r="Q522" s="6">
        <f t="shared" si="210"/>
        <v>0</v>
      </c>
      <c r="R522" s="7">
        <f t="shared" si="211"/>
        <v>0</v>
      </c>
      <c r="S522" s="2">
        <f t="shared" si="197"/>
        <v>0</v>
      </c>
      <c r="T522" s="80">
        <f t="shared" si="198"/>
        <v>0</v>
      </c>
      <c r="U522" s="79">
        <f t="shared" si="199"/>
        <v>0</v>
      </c>
      <c r="V522" s="80">
        <f t="shared" si="200"/>
        <v>0</v>
      </c>
      <c r="W522" s="80">
        <f t="shared" si="201"/>
        <v>0</v>
      </c>
      <c r="X522">
        <f t="shared" si="212"/>
        <v>0</v>
      </c>
      <c r="Y522" s="35">
        <f t="shared" si="202"/>
        <v>0</v>
      </c>
      <c r="Z522" s="35">
        <f t="shared" si="213"/>
        <v>0</v>
      </c>
      <c r="AA522" s="42">
        <f t="shared" si="214"/>
        <v>0</v>
      </c>
      <c r="AB522" s="42">
        <f t="shared" si="215"/>
        <v>0</v>
      </c>
    </row>
    <row r="523" spans="2:28" x14ac:dyDescent="0.25">
      <c r="B523">
        <v>521</v>
      </c>
      <c r="C523" s="35">
        <f t="shared" si="209"/>
        <v>0</v>
      </c>
      <c r="D523" s="46">
        <f>IF(AB522&gt;0,ROUND(PMT(EvalSheet!$F$92/12,EvalSheet!$F$96*12,-C523),5),0)</f>
        <v>0</v>
      </c>
      <c r="E523" s="6">
        <f t="shared" si="203"/>
        <v>0</v>
      </c>
      <c r="F523" s="2">
        <f t="shared" si="192"/>
        <v>0</v>
      </c>
      <c r="G523" s="80">
        <f t="shared" si="193"/>
        <v>0</v>
      </c>
      <c r="H523" s="79">
        <f t="shared" si="194"/>
        <v>0</v>
      </c>
      <c r="I523" s="80">
        <f t="shared" si="195"/>
        <v>0</v>
      </c>
      <c r="J523" s="80">
        <f t="shared" si="196"/>
        <v>0</v>
      </c>
      <c r="K523" s="6">
        <f t="shared" si="204"/>
        <v>0</v>
      </c>
      <c r="L523" s="7">
        <v>0</v>
      </c>
      <c r="M523" s="7">
        <f t="shared" si="205"/>
        <v>0</v>
      </c>
      <c r="N523" s="7">
        <f t="shared" si="206"/>
        <v>0</v>
      </c>
      <c r="O523" s="7">
        <f t="shared" si="207"/>
        <v>0</v>
      </c>
      <c r="P523" s="7">
        <f t="shared" si="208"/>
        <v>0</v>
      </c>
      <c r="Q523" s="6">
        <f t="shared" si="210"/>
        <v>0</v>
      </c>
      <c r="R523" s="7">
        <f t="shared" si="211"/>
        <v>0</v>
      </c>
      <c r="S523" s="2">
        <f t="shared" si="197"/>
        <v>0</v>
      </c>
      <c r="T523" s="80">
        <f t="shared" si="198"/>
        <v>0</v>
      </c>
      <c r="U523" s="79">
        <f t="shared" si="199"/>
        <v>0</v>
      </c>
      <c r="V523" s="80">
        <f t="shared" si="200"/>
        <v>0</v>
      </c>
      <c r="W523" s="80">
        <f t="shared" si="201"/>
        <v>0</v>
      </c>
      <c r="X523">
        <f t="shared" si="212"/>
        <v>0</v>
      </c>
      <c r="Y523" s="35">
        <f t="shared" si="202"/>
        <v>0</v>
      </c>
      <c r="Z523" s="35">
        <f t="shared" si="213"/>
        <v>0</v>
      </c>
      <c r="AA523" s="42">
        <f t="shared" si="214"/>
        <v>0</v>
      </c>
      <c r="AB523" s="42">
        <f t="shared" si="215"/>
        <v>0</v>
      </c>
    </row>
    <row r="524" spans="2:28" x14ac:dyDescent="0.25">
      <c r="B524">
        <v>522</v>
      </c>
      <c r="C524" s="35">
        <f t="shared" si="209"/>
        <v>0</v>
      </c>
      <c r="D524" s="46">
        <f>IF(AB523&gt;0,ROUND(PMT(EvalSheet!$F$92/12,EvalSheet!$F$96*12,-C524),5),0)</f>
        <v>0</v>
      </c>
      <c r="E524" s="6">
        <f t="shared" si="203"/>
        <v>0</v>
      </c>
      <c r="F524" s="2">
        <f t="shared" si="192"/>
        <v>0</v>
      </c>
      <c r="G524" s="80">
        <f t="shared" si="193"/>
        <v>0</v>
      </c>
      <c r="H524" s="79">
        <f t="shared" si="194"/>
        <v>0</v>
      </c>
      <c r="I524" s="80">
        <f t="shared" si="195"/>
        <v>0</v>
      </c>
      <c r="J524" s="80">
        <f t="shared" si="196"/>
        <v>0</v>
      </c>
      <c r="K524" s="6">
        <f t="shared" si="204"/>
        <v>0</v>
      </c>
      <c r="L524" s="7">
        <v>0</v>
      </c>
      <c r="M524" s="7">
        <f t="shared" si="205"/>
        <v>0</v>
      </c>
      <c r="N524" s="7">
        <f t="shared" si="206"/>
        <v>0</v>
      </c>
      <c r="O524" s="7">
        <f t="shared" si="207"/>
        <v>0</v>
      </c>
      <c r="P524" s="7">
        <f t="shared" si="208"/>
        <v>0</v>
      </c>
      <c r="Q524" s="6">
        <f t="shared" si="210"/>
        <v>0</v>
      </c>
      <c r="R524" s="7">
        <f t="shared" si="211"/>
        <v>0</v>
      </c>
      <c r="S524" s="2">
        <f t="shared" si="197"/>
        <v>0</v>
      </c>
      <c r="T524" s="80">
        <f t="shared" si="198"/>
        <v>0</v>
      </c>
      <c r="U524" s="79">
        <f t="shared" si="199"/>
        <v>0</v>
      </c>
      <c r="V524" s="80">
        <f t="shared" si="200"/>
        <v>0</v>
      </c>
      <c r="W524" s="80">
        <f t="shared" si="201"/>
        <v>0</v>
      </c>
      <c r="X524">
        <f t="shared" si="212"/>
        <v>0</v>
      </c>
      <c r="Y524" s="35">
        <f t="shared" si="202"/>
        <v>0</v>
      </c>
      <c r="Z524" s="35">
        <f t="shared" si="213"/>
        <v>0</v>
      </c>
      <c r="AA524" s="42">
        <f t="shared" si="214"/>
        <v>0</v>
      </c>
      <c r="AB524" s="42">
        <f t="shared" si="215"/>
        <v>0</v>
      </c>
    </row>
    <row r="525" spans="2:28" x14ac:dyDescent="0.25">
      <c r="B525">
        <v>523</v>
      </c>
      <c r="C525" s="35">
        <f t="shared" si="209"/>
        <v>0</v>
      </c>
      <c r="D525" s="46">
        <f>IF(AB524&gt;0,ROUND(PMT(EvalSheet!$F$92/12,EvalSheet!$F$96*12,-C525),5),0)</f>
        <v>0</v>
      </c>
      <c r="E525" s="6">
        <f t="shared" si="203"/>
        <v>0</v>
      </c>
      <c r="F525" s="2">
        <f t="shared" si="192"/>
        <v>0</v>
      </c>
      <c r="G525" s="80">
        <f t="shared" si="193"/>
        <v>0</v>
      </c>
      <c r="H525" s="79">
        <f t="shared" si="194"/>
        <v>0</v>
      </c>
      <c r="I525" s="80">
        <f t="shared" si="195"/>
        <v>0</v>
      </c>
      <c r="J525" s="80">
        <f t="shared" si="196"/>
        <v>0</v>
      </c>
      <c r="K525" s="6">
        <f t="shared" si="204"/>
        <v>0</v>
      </c>
      <c r="L525" s="7">
        <v>0</v>
      </c>
      <c r="M525" s="7">
        <f t="shared" si="205"/>
        <v>0</v>
      </c>
      <c r="N525" s="7">
        <f t="shared" si="206"/>
        <v>0</v>
      </c>
      <c r="O525" s="7">
        <f t="shared" si="207"/>
        <v>0</v>
      </c>
      <c r="P525" s="7">
        <f t="shared" si="208"/>
        <v>0</v>
      </c>
      <c r="Q525" s="6">
        <f t="shared" si="210"/>
        <v>0</v>
      </c>
      <c r="R525" s="7">
        <f t="shared" si="211"/>
        <v>0</v>
      </c>
      <c r="S525" s="2">
        <f t="shared" si="197"/>
        <v>0</v>
      </c>
      <c r="T525" s="80">
        <f t="shared" si="198"/>
        <v>0</v>
      </c>
      <c r="U525" s="79">
        <f t="shared" si="199"/>
        <v>0</v>
      </c>
      <c r="V525" s="80">
        <f t="shared" si="200"/>
        <v>0</v>
      </c>
      <c r="W525" s="80">
        <f t="shared" si="201"/>
        <v>0</v>
      </c>
      <c r="X525">
        <f t="shared" si="212"/>
        <v>0</v>
      </c>
      <c r="Y525" s="35">
        <f t="shared" si="202"/>
        <v>0</v>
      </c>
      <c r="Z525" s="35">
        <f t="shared" si="213"/>
        <v>0</v>
      </c>
      <c r="AA525" s="42">
        <f t="shared" si="214"/>
        <v>0</v>
      </c>
      <c r="AB525" s="42">
        <f t="shared" si="215"/>
        <v>0</v>
      </c>
    </row>
    <row r="526" spans="2:28" x14ac:dyDescent="0.25">
      <c r="B526">
        <v>524</v>
      </c>
      <c r="C526" s="35">
        <f t="shared" si="209"/>
        <v>0</v>
      </c>
      <c r="D526" s="46">
        <f>IF(AB525&gt;0,ROUND(PMT(EvalSheet!$F$92/12,EvalSheet!$F$96*12,-C526),5),0)</f>
        <v>0</v>
      </c>
      <c r="E526" s="6">
        <f t="shared" si="203"/>
        <v>0</v>
      </c>
      <c r="F526" s="2">
        <f t="shared" si="192"/>
        <v>0</v>
      </c>
      <c r="G526" s="80">
        <f t="shared" si="193"/>
        <v>0</v>
      </c>
      <c r="H526" s="79">
        <f t="shared" si="194"/>
        <v>0</v>
      </c>
      <c r="I526" s="80">
        <f t="shared" si="195"/>
        <v>0</v>
      </c>
      <c r="J526" s="80">
        <f t="shared" si="196"/>
        <v>0</v>
      </c>
      <c r="K526" s="6">
        <f t="shared" si="204"/>
        <v>0</v>
      </c>
      <c r="L526" s="7">
        <v>0</v>
      </c>
      <c r="M526" s="7">
        <f t="shared" si="205"/>
        <v>0</v>
      </c>
      <c r="N526" s="7">
        <f t="shared" si="206"/>
        <v>0</v>
      </c>
      <c r="O526" s="7">
        <f t="shared" si="207"/>
        <v>0</v>
      </c>
      <c r="P526" s="7">
        <f t="shared" si="208"/>
        <v>0</v>
      </c>
      <c r="Q526" s="6">
        <f t="shared" si="210"/>
        <v>0</v>
      </c>
      <c r="R526" s="7">
        <f t="shared" si="211"/>
        <v>0</v>
      </c>
      <c r="S526" s="2">
        <f t="shared" si="197"/>
        <v>0</v>
      </c>
      <c r="T526" s="80">
        <f t="shared" si="198"/>
        <v>0</v>
      </c>
      <c r="U526" s="79">
        <f t="shared" si="199"/>
        <v>0</v>
      </c>
      <c r="V526" s="80">
        <f t="shared" si="200"/>
        <v>0</v>
      </c>
      <c r="W526" s="80">
        <f t="shared" si="201"/>
        <v>0</v>
      </c>
      <c r="X526">
        <f t="shared" si="212"/>
        <v>0</v>
      </c>
      <c r="Y526" s="35">
        <f t="shared" si="202"/>
        <v>0</v>
      </c>
      <c r="Z526" s="35">
        <f t="shared" si="213"/>
        <v>0</v>
      </c>
      <c r="AA526" s="42">
        <f t="shared" si="214"/>
        <v>0</v>
      </c>
      <c r="AB526" s="42">
        <f t="shared" si="215"/>
        <v>0</v>
      </c>
    </row>
    <row r="527" spans="2:28" x14ac:dyDescent="0.25">
      <c r="B527">
        <v>525</v>
      </c>
      <c r="C527" s="35">
        <f t="shared" si="209"/>
        <v>0</v>
      </c>
      <c r="D527" s="46">
        <f>IF(AB526&gt;0,ROUND(PMT(EvalSheet!$F$92/12,EvalSheet!$F$96*12,-C527),5),0)</f>
        <v>0</v>
      </c>
      <c r="E527" s="6">
        <f t="shared" si="203"/>
        <v>0</v>
      </c>
      <c r="F527" s="2">
        <f t="shared" si="192"/>
        <v>0</v>
      </c>
      <c r="G527" s="80">
        <f t="shared" si="193"/>
        <v>0</v>
      </c>
      <c r="H527" s="79">
        <f t="shared" si="194"/>
        <v>0</v>
      </c>
      <c r="I527" s="80">
        <f t="shared" si="195"/>
        <v>0</v>
      </c>
      <c r="J527" s="80">
        <f t="shared" si="196"/>
        <v>0</v>
      </c>
      <c r="K527" s="6">
        <f t="shared" si="204"/>
        <v>0</v>
      </c>
      <c r="L527" s="7">
        <v>0</v>
      </c>
      <c r="M527" s="7">
        <f t="shared" si="205"/>
        <v>0</v>
      </c>
      <c r="N527" s="7">
        <f t="shared" si="206"/>
        <v>0</v>
      </c>
      <c r="O527" s="7">
        <f t="shared" si="207"/>
        <v>0</v>
      </c>
      <c r="P527" s="7">
        <f t="shared" si="208"/>
        <v>0</v>
      </c>
      <c r="Q527" s="6">
        <f t="shared" si="210"/>
        <v>0</v>
      </c>
      <c r="R527" s="7">
        <f t="shared" si="211"/>
        <v>0</v>
      </c>
      <c r="S527" s="2">
        <f t="shared" si="197"/>
        <v>0</v>
      </c>
      <c r="T527" s="80">
        <f t="shared" si="198"/>
        <v>0</v>
      </c>
      <c r="U527" s="79">
        <f t="shared" si="199"/>
        <v>0</v>
      </c>
      <c r="V527" s="80">
        <f t="shared" si="200"/>
        <v>0</v>
      </c>
      <c r="W527" s="80">
        <f t="shared" si="201"/>
        <v>0</v>
      </c>
      <c r="X527">
        <f t="shared" si="212"/>
        <v>0</v>
      </c>
      <c r="Y527" s="35">
        <f t="shared" si="202"/>
        <v>0</v>
      </c>
      <c r="Z527" s="35">
        <f t="shared" si="213"/>
        <v>0</v>
      </c>
      <c r="AA527" s="42">
        <f t="shared" si="214"/>
        <v>0</v>
      </c>
      <c r="AB527" s="42">
        <f t="shared" si="215"/>
        <v>0</v>
      </c>
    </row>
    <row r="528" spans="2:28" x14ac:dyDescent="0.25">
      <c r="B528">
        <v>526</v>
      </c>
      <c r="C528" s="35">
        <f t="shared" si="209"/>
        <v>0</v>
      </c>
      <c r="D528" s="46">
        <f>IF(AB527&gt;0,ROUND(PMT(EvalSheet!$F$92/12,EvalSheet!$F$96*12,-C528),5),0)</f>
        <v>0</v>
      </c>
      <c r="E528" s="6">
        <f t="shared" si="203"/>
        <v>0</v>
      </c>
      <c r="F528" s="2">
        <f t="shared" si="192"/>
        <v>0</v>
      </c>
      <c r="G528" s="80">
        <f t="shared" si="193"/>
        <v>0</v>
      </c>
      <c r="H528" s="79">
        <f t="shared" si="194"/>
        <v>0</v>
      </c>
      <c r="I528" s="80">
        <f t="shared" si="195"/>
        <v>0</v>
      </c>
      <c r="J528" s="80">
        <f t="shared" si="196"/>
        <v>0</v>
      </c>
      <c r="K528" s="6">
        <f t="shared" si="204"/>
        <v>0</v>
      </c>
      <c r="L528" s="7">
        <v>0</v>
      </c>
      <c r="M528" s="7">
        <f t="shared" si="205"/>
        <v>0</v>
      </c>
      <c r="N528" s="7">
        <f t="shared" si="206"/>
        <v>0</v>
      </c>
      <c r="O528" s="7">
        <f t="shared" si="207"/>
        <v>0</v>
      </c>
      <c r="P528" s="7">
        <f t="shared" si="208"/>
        <v>0</v>
      </c>
      <c r="Q528" s="6">
        <f t="shared" si="210"/>
        <v>0</v>
      </c>
      <c r="R528" s="7">
        <f t="shared" si="211"/>
        <v>0</v>
      </c>
      <c r="S528" s="2">
        <f t="shared" si="197"/>
        <v>0</v>
      </c>
      <c r="T528" s="80">
        <f t="shared" si="198"/>
        <v>0</v>
      </c>
      <c r="U528" s="79">
        <f t="shared" si="199"/>
        <v>0</v>
      </c>
      <c r="V528" s="80">
        <f t="shared" si="200"/>
        <v>0</v>
      </c>
      <c r="W528" s="80">
        <f t="shared" si="201"/>
        <v>0</v>
      </c>
      <c r="X528">
        <f t="shared" si="212"/>
        <v>0</v>
      </c>
      <c r="Y528" s="35">
        <f t="shared" si="202"/>
        <v>0</v>
      </c>
      <c r="Z528" s="35">
        <f t="shared" si="213"/>
        <v>0</v>
      </c>
      <c r="AA528" s="42">
        <f t="shared" si="214"/>
        <v>0</v>
      </c>
      <c r="AB528" s="42">
        <f t="shared" si="215"/>
        <v>0</v>
      </c>
    </row>
    <row r="529" spans="2:28" x14ac:dyDescent="0.25">
      <c r="B529">
        <v>527</v>
      </c>
      <c r="C529" s="35">
        <f t="shared" si="209"/>
        <v>0</v>
      </c>
      <c r="D529" s="46">
        <f>IF(AB528&gt;0,ROUND(PMT(EvalSheet!$F$92/12,EvalSheet!$F$96*12,-C529),5),0)</f>
        <v>0</v>
      </c>
      <c r="E529" s="6">
        <f t="shared" si="203"/>
        <v>0</v>
      </c>
      <c r="F529" s="2">
        <f t="shared" si="192"/>
        <v>0</v>
      </c>
      <c r="G529" s="80">
        <f t="shared" si="193"/>
        <v>0</v>
      </c>
      <c r="H529" s="79">
        <f t="shared" si="194"/>
        <v>0</v>
      </c>
      <c r="I529" s="80">
        <f t="shared" si="195"/>
        <v>0</v>
      </c>
      <c r="J529" s="80">
        <f t="shared" si="196"/>
        <v>0</v>
      </c>
      <c r="K529" s="6">
        <f t="shared" si="204"/>
        <v>0</v>
      </c>
      <c r="L529" s="7">
        <v>0</v>
      </c>
      <c r="M529" s="7">
        <f t="shared" si="205"/>
        <v>0</v>
      </c>
      <c r="N529" s="7">
        <f t="shared" si="206"/>
        <v>0</v>
      </c>
      <c r="O529" s="7">
        <f t="shared" si="207"/>
        <v>0</v>
      </c>
      <c r="P529" s="7">
        <f t="shared" si="208"/>
        <v>0</v>
      </c>
      <c r="Q529" s="6">
        <f t="shared" si="210"/>
        <v>0</v>
      </c>
      <c r="R529" s="7">
        <f t="shared" si="211"/>
        <v>0</v>
      </c>
      <c r="S529" s="2">
        <f t="shared" si="197"/>
        <v>0</v>
      </c>
      <c r="T529" s="80">
        <f t="shared" si="198"/>
        <v>0</v>
      </c>
      <c r="U529" s="79">
        <f t="shared" si="199"/>
        <v>0</v>
      </c>
      <c r="V529" s="80">
        <f t="shared" si="200"/>
        <v>0</v>
      </c>
      <c r="W529" s="80">
        <f t="shared" si="201"/>
        <v>0</v>
      </c>
      <c r="X529">
        <f t="shared" si="212"/>
        <v>0</v>
      </c>
      <c r="Y529" s="35">
        <f t="shared" si="202"/>
        <v>0</v>
      </c>
      <c r="Z529" s="35">
        <f t="shared" si="213"/>
        <v>0</v>
      </c>
      <c r="AA529" s="42">
        <f t="shared" si="214"/>
        <v>0</v>
      </c>
      <c r="AB529" s="42">
        <f t="shared" si="215"/>
        <v>0</v>
      </c>
    </row>
    <row r="530" spans="2:28" x14ac:dyDescent="0.25">
      <c r="B530">
        <v>528</v>
      </c>
      <c r="C530" s="35">
        <f t="shared" si="209"/>
        <v>0</v>
      </c>
      <c r="D530" s="46">
        <f>IF(AB529&gt;0,ROUND(PMT(EvalSheet!$F$92/12,EvalSheet!$F$96*12,-C530),5),0)</f>
        <v>0</v>
      </c>
      <c r="E530" s="6">
        <f t="shared" si="203"/>
        <v>0</v>
      </c>
      <c r="F530" s="2">
        <f t="shared" si="192"/>
        <v>0</v>
      </c>
      <c r="G530" s="80">
        <f t="shared" si="193"/>
        <v>0</v>
      </c>
      <c r="H530" s="79">
        <f t="shared" si="194"/>
        <v>0</v>
      </c>
      <c r="I530" s="80">
        <f t="shared" si="195"/>
        <v>0</v>
      </c>
      <c r="J530" s="80">
        <f t="shared" si="196"/>
        <v>0</v>
      </c>
      <c r="K530" s="6">
        <f t="shared" si="204"/>
        <v>0</v>
      </c>
      <c r="L530" s="7">
        <v>0</v>
      </c>
      <c r="M530" s="7">
        <f t="shared" si="205"/>
        <v>0</v>
      </c>
      <c r="N530" s="7">
        <f t="shared" si="206"/>
        <v>0</v>
      </c>
      <c r="O530" s="7">
        <f t="shared" si="207"/>
        <v>0</v>
      </c>
      <c r="P530" s="7">
        <f t="shared" si="208"/>
        <v>0</v>
      </c>
      <c r="Q530" s="6">
        <f t="shared" si="210"/>
        <v>0</v>
      </c>
      <c r="R530" s="7">
        <f t="shared" si="211"/>
        <v>0</v>
      </c>
      <c r="S530" s="2">
        <f t="shared" si="197"/>
        <v>0</v>
      </c>
      <c r="T530" s="80">
        <f t="shared" si="198"/>
        <v>0</v>
      </c>
      <c r="U530" s="79">
        <f t="shared" si="199"/>
        <v>0</v>
      </c>
      <c r="V530" s="80">
        <f t="shared" si="200"/>
        <v>0</v>
      </c>
      <c r="W530" s="80">
        <f t="shared" si="201"/>
        <v>0</v>
      </c>
      <c r="X530">
        <f t="shared" si="212"/>
        <v>0</v>
      </c>
      <c r="Y530" s="35">
        <f t="shared" si="202"/>
        <v>0</v>
      </c>
      <c r="Z530" s="35">
        <f t="shared" si="213"/>
        <v>0</v>
      </c>
      <c r="AA530" s="42">
        <f t="shared" si="214"/>
        <v>0</v>
      </c>
      <c r="AB530" s="42">
        <f t="shared" si="215"/>
        <v>0</v>
      </c>
    </row>
    <row r="531" spans="2:28" x14ac:dyDescent="0.25">
      <c r="B531">
        <v>529</v>
      </c>
      <c r="C531" s="35">
        <f t="shared" si="209"/>
        <v>0</v>
      </c>
      <c r="D531" s="46">
        <f>IF(AB530&gt;0,ROUND(PMT(EvalSheet!$F$92/12,EvalSheet!$F$96*12,-C531),5),0)</f>
        <v>0</v>
      </c>
      <c r="E531" s="6">
        <f t="shared" si="203"/>
        <v>0</v>
      </c>
      <c r="F531" s="2">
        <f t="shared" si="192"/>
        <v>0</v>
      </c>
      <c r="G531" s="80">
        <f t="shared" si="193"/>
        <v>0</v>
      </c>
      <c r="H531" s="79">
        <f t="shared" si="194"/>
        <v>0</v>
      </c>
      <c r="I531" s="80">
        <f t="shared" si="195"/>
        <v>0</v>
      </c>
      <c r="J531" s="80">
        <f t="shared" si="196"/>
        <v>0</v>
      </c>
      <c r="K531" s="6">
        <f t="shared" si="204"/>
        <v>0</v>
      </c>
      <c r="L531" s="7">
        <v>0</v>
      </c>
      <c r="M531" s="7">
        <f t="shared" si="205"/>
        <v>0</v>
      </c>
      <c r="N531" s="7">
        <f t="shared" si="206"/>
        <v>0</v>
      </c>
      <c r="O531" s="7">
        <f t="shared" si="207"/>
        <v>0</v>
      </c>
      <c r="P531" s="7">
        <f t="shared" si="208"/>
        <v>0</v>
      </c>
      <c r="Q531" s="6">
        <f t="shared" si="210"/>
        <v>0</v>
      </c>
      <c r="R531" s="7">
        <f t="shared" si="211"/>
        <v>0</v>
      </c>
      <c r="S531" s="2">
        <f t="shared" si="197"/>
        <v>0</v>
      </c>
      <c r="T531" s="80">
        <f t="shared" si="198"/>
        <v>0</v>
      </c>
      <c r="U531" s="79">
        <f t="shared" si="199"/>
        <v>0</v>
      </c>
      <c r="V531" s="80">
        <f t="shared" si="200"/>
        <v>0</v>
      </c>
      <c r="W531" s="80">
        <f t="shared" si="201"/>
        <v>0</v>
      </c>
      <c r="X531">
        <f t="shared" si="212"/>
        <v>0</v>
      </c>
      <c r="Y531" s="35">
        <f t="shared" si="202"/>
        <v>0</v>
      </c>
      <c r="Z531" s="35">
        <f t="shared" si="213"/>
        <v>0</v>
      </c>
      <c r="AA531" s="42">
        <f t="shared" si="214"/>
        <v>0</v>
      </c>
      <c r="AB531" s="42">
        <f t="shared" si="215"/>
        <v>0</v>
      </c>
    </row>
    <row r="532" spans="2:28" x14ac:dyDescent="0.25">
      <c r="B532">
        <v>530</v>
      </c>
      <c r="C532" s="35">
        <f t="shared" si="209"/>
        <v>0</v>
      </c>
      <c r="D532" s="46">
        <f>IF(AB531&gt;0,ROUND(PMT(EvalSheet!$F$92/12,EvalSheet!$F$96*12,-C532),5),0)</f>
        <v>0</v>
      </c>
      <c r="E532" s="6">
        <f t="shared" si="203"/>
        <v>0</v>
      </c>
      <c r="F532" s="2">
        <f t="shared" si="192"/>
        <v>0</v>
      </c>
      <c r="G532" s="80">
        <f t="shared" si="193"/>
        <v>0</v>
      </c>
      <c r="H532" s="79">
        <f t="shared" si="194"/>
        <v>0</v>
      </c>
      <c r="I532" s="80">
        <f t="shared" si="195"/>
        <v>0</v>
      </c>
      <c r="J532" s="80">
        <f t="shared" si="196"/>
        <v>0</v>
      </c>
      <c r="K532" s="6">
        <f t="shared" si="204"/>
        <v>0</v>
      </c>
      <c r="L532" s="7">
        <v>0</v>
      </c>
      <c r="M532" s="7">
        <f t="shared" si="205"/>
        <v>0</v>
      </c>
      <c r="N532" s="7">
        <f t="shared" si="206"/>
        <v>0</v>
      </c>
      <c r="O532" s="7">
        <f t="shared" si="207"/>
        <v>0</v>
      </c>
      <c r="P532" s="7">
        <f t="shared" si="208"/>
        <v>0</v>
      </c>
      <c r="Q532" s="6">
        <f t="shared" si="210"/>
        <v>0</v>
      </c>
      <c r="R532" s="7">
        <f t="shared" si="211"/>
        <v>0</v>
      </c>
      <c r="S532" s="2">
        <f t="shared" si="197"/>
        <v>0</v>
      </c>
      <c r="T532" s="80">
        <f t="shared" si="198"/>
        <v>0</v>
      </c>
      <c r="U532" s="79">
        <f t="shared" si="199"/>
        <v>0</v>
      </c>
      <c r="V532" s="80">
        <f t="shared" si="200"/>
        <v>0</v>
      </c>
      <c r="W532" s="80">
        <f t="shared" si="201"/>
        <v>0</v>
      </c>
      <c r="X532">
        <f t="shared" si="212"/>
        <v>0</v>
      </c>
      <c r="Y532" s="35">
        <f t="shared" si="202"/>
        <v>0</v>
      </c>
      <c r="Z532" s="35">
        <f t="shared" si="213"/>
        <v>0</v>
      </c>
      <c r="AA532" s="42">
        <f t="shared" si="214"/>
        <v>0</v>
      </c>
      <c r="AB532" s="42">
        <f t="shared" si="215"/>
        <v>0</v>
      </c>
    </row>
    <row r="533" spans="2:28" x14ac:dyDescent="0.25">
      <c r="B533">
        <v>531</v>
      </c>
      <c r="C533" s="35">
        <f t="shared" si="209"/>
        <v>0</v>
      </c>
      <c r="D533" s="46">
        <f>IF(AB532&gt;0,ROUND(PMT(EvalSheet!$F$92/12,EvalSheet!$F$96*12,-C533),5),0)</f>
        <v>0</v>
      </c>
      <c r="E533" s="6">
        <f t="shared" si="203"/>
        <v>0</v>
      </c>
      <c r="F533" s="2">
        <f t="shared" si="192"/>
        <v>0</v>
      </c>
      <c r="G533" s="80">
        <f t="shared" si="193"/>
        <v>0</v>
      </c>
      <c r="H533" s="79">
        <f t="shared" si="194"/>
        <v>0</v>
      </c>
      <c r="I533" s="80">
        <f t="shared" si="195"/>
        <v>0</v>
      </c>
      <c r="J533" s="80">
        <f t="shared" si="196"/>
        <v>0</v>
      </c>
      <c r="K533" s="6">
        <f t="shared" si="204"/>
        <v>0</v>
      </c>
      <c r="L533" s="7">
        <v>0</v>
      </c>
      <c r="M533" s="7">
        <f t="shared" si="205"/>
        <v>0</v>
      </c>
      <c r="N533" s="7">
        <f t="shared" si="206"/>
        <v>0</v>
      </c>
      <c r="O533" s="7">
        <f t="shared" si="207"/>
        <v>0</v>
      </c>
      <c r="P533" s="7">
        <f t="shared" si="208"/>
        <v>0</v>
      </c>
      <c r="Q533" s="6">
        <f t="shared" si="210"/>
        <v>0</v>
      </c>
      <c r="R533" s="7">
        <f t="shared" si="211"/>
        <v>0</v>
      </c>
      <c r="S533" s="2">
        <f t="shared" si="197"/>
        <v>0</v>
      </c>
      <c r="T533" s="80">
        <f t="shared" si="198"/>
        <v>0</v>
      </c>
      <c r="U533" s="79">
        <f t="shared" si="199"/>
        <v>0</v>
      </c>
      <c r="V533" s="80">
        <f t="shared" si="200"/>
        <v>0</v>
      </c>
      <c r="W533" s="80">
        <f t="shared" si="201"/>
        <v>0</v>
      </c>
      <c r="X533">
        <f t="shared" si="212"/>
        <v>0</v>
      </c>
      <c r="Y533" s="35">
        <f t="shared" si="202"/>
        <v>0</v>
      </c>
      <c r="Z533" s="35">
        <f t="shared" si="213"/>
        <v>0</v>
      </c>
      <c r="AA533" s="42">
        <f t="shared" si="214"/>
        <v>0</v>
      </c>
      <c r="AB533" s="42">
        <f t="shared" si="215"/>
        <v>0</v>
      </c>
    </row>
    <row r="534" spans="2:28" x14ac:dyDescent="0.25">
      <c r="B534">
        <v>532</v>
      </c>
      <c r="C534" s="35">
        <f t="shared" si="209"/>
        <v>0</v>
      </c>
      <c r="D534" s="46">
        <f>IF(AB533&gt;0,ROUND(PMT(EvalSheet!$F$92/12,EvalSheet!$F$96*12,-C534),5),0)</f>
        <v>0</v>
      </c>
      <c r="E534" s="6">
        <f t="shared" si="203"/>
        <v>0</v>
      </c>
      <c r="F534" s="2">
        <f t="shared" si="192"/>
        <v>0</v>
      </c>
      <c r="G534" s="80">
        <f t="shared" si="193"/>
        <v>0</v>
      </c>
      <c r="H534" s="79">
        <f t="shared" si="194"/>
        <v>0</v>
      </c>
      <c r="I534" s="80">
        <f t="shared" si="195"/>
        <v>0</v>
      </c>
      <c r="J534" s="80">
        <f t="shared" si="196"/>
        <v>0</v>
      </c>
      <c r="K534" s="6">
        <f t="shared" si="204"/>
        <v>0</v>
      </c>
      <c r="L534" s="7">
        <v>0</v>
      </c>
      <c r="M534" s="7">
        <f t="shared" si="205"/>
        <v>0</v>
      </c>
      <c r="N534" s="7">
        <f t="shared" si="206"/>
        <v>0</v>
      </c>
      <c r="O534" s="7">
        <f t="shared" si="207"/>
        <v>0</v>
      </c>
      <c r="P534" s="7">
        <f t="shared" si="208"/>
        <v>0</v>
      </c>
      <c r="Q534" s="6">
        <f t="shared" si="210"/>
        <v>0</v>
      </c>
      <c r="R534" s="7">
        <f t="shared" si="211"/>
        <v>0</v>
      </c>
      <c r="S534" s="2">
        <f t="shared" si="197"/>
        <v>0</v>
      </c>
      <c r="T534" s="80">
        <f t="shared" si="198"/>
        <v>0</v>
      </c>
      <c r="U534" s="79">
        <f t="shared" si="199"/>
        <v>0</v>
      </c>
      <c r="V534" s="80">
        <f t="shared" si="200"/>
        <v>0</v>
      </c>
      <c r="W534" s="80">
        <f t="shared" si="201"/>
        <v>0</v>
      </c>
      <c r="X534">
        <f t="shared" si="212"/>
        <v>0</v>
      </c>
      <c r="Y534" s="35">
        <f t="shared" si="202"/>
        <v>0</v>
      </c>
      <c r="Z534" s="35">
        <f t="shared" si="213"/>
        <v>0</v>
      </c>
      <c r="AA534" s="42">
        <f t="shared" si="214"/>
        <v>0</v>
      </c>
      <c r="AB534" s="42">
        <f t="shared" si="215"/>
        <v>0</v>
      </c>
    </row>
    <row r="535" spans="2:28" x14ac:dyDescent="0.25">
      <c r="B535">
        <v>533</v>
      </c>
      <c r="C535" s="35">
        <f t="shared" si="209"/>
        <v>0</v>
      </c>
      <c r="D535" s="46">
        <f>IF(AB534&gt;0,ROUND(PMT(EvalSheet!$F$92/12,EvalSheet!$F$96*12,-C535),5),0)</f>
        <v>0</v>
      </c>
      <c r="E535" s="6">
        <f t="shared" si="203"/>
        <v>0</v>
      </c>
      <c r="F535" s="2">
        <f t="shared" si="192"/>
        <v>0</v>
      </c>
      <c r="G535" s="80">
        <f t="shared" si="193"/>
        <v>0</v>
      </c>
      <c r="H535" s="79">
        <f t="shared" si="194"/>
        <v>0</v>
      </c>
      <c r="I535" s="80">
        <f t="shared" si="195"/>
        <v>0</v>
      </c>
      <c r="J535" s="80">
        <f t="shared" si="196"/>
        <v>0</v>
      </c>
      <c r="K535" s="6">
        <f t="shared" si="204"/>
        <v>0</v>
      </c>
      <c r="L535" s="7">
        <v>0</v>
      </c>
      <c r="M535" s="7">
        <f t="shared" si="205"/>
        <v>0</v>
      </c>
      <c r="N535" s="7">
        <f t="shared" si="206"/>
        <v>0</v>
      </c>
      <c r="O535" s="7">
        <f t="shared" si="207"/>
        <v>0</v>
      </c>
      <c r="P535" s="7">
        <f t="shared" si="208"/>
        <v>0</v>
      </c>
      <c r="Q535" s="6">
        <f t="shared" si="210"/>
        <v>0</v>
      </c>
      <c r="R535" s="7">
        <f t="shared" si="211"/>
        <v>0</v>
      </c>
      <c r="S535" s="2">
        <f t="shared" si="197"/>
        <v>0</v>
      </c>
      <c r="T535" s="80">
        <f t="shared" si="198"/>
        <v>0</v>
      </c>
      <c r="U535" s="79">
        <f t="shared" si="199"/>
        <v>0</v>
      </c>
      <c r="V535" s="80">
        <f t="shared" si="200"/>
        <v>0</v>
      </c>
      <c r="W535" s="80">
        <f t="shared" si="201"/>
        <v>0</v>
      </c>
      <c r="X535">
        <f t="shared" si="212"/>
        <v>0</v>
      </c>
      <c r="Y535" s="35">
        <f t="shared" si="202"/>
        <v>0</v>
      </c>
      <c r="Z535" s="35">
        <f t="shared" si="213"/>
        <v>0</v>
      </c>
      <c r="AA535" s="42">
        <f t="shared" si="214"/>
        <v>0</v>
      </c>
      <c r="AB535" s="42">
        <f t="shared" si="215"/>
        <v>0</v>
      </c>
    </row>
    <row r="536" spans="2:28" x14ac:dyDescent="0.25">
      <c r="B536">
        <v>534</v>
      </c>
      <c r="C536" s="35">
        <f t="shared" si="209"/>
        <v>0</v>
      </c>
      <c r="D536" s="46">
        <f>IF(AB535&gt;0,ROUND(PMT(EvalSheet!$F$92/12,EvalSheet!$F$96*12,-C536),5),0)</f>
        <v>0</v>
      </c>
      <c r="E536" s="6">
        <f t="shared" si="203"/>
        <v>0</v>
      </c>
      <c r="F536" s="2">
        <f t="shared" si="192"/>
        <v>0</v>
      </c>
      <c r="G536" s="80">
        <f t="shared" si="193"/>
        <v>0</v>
      </c>
      <c r="H536" s="79">
        <f t="shared" si="194"/>
        <v>0</v>
      </c>
      <c r="I536" s="80">
        <f t="shared" si="195"/>
        <v>0</v>
      </c>
      <c r="J536" s="80">
        <f t="shared" si="196"/>
        <v>0</v>
      </c>
      <c r="K536" s="6">
        <f t="shared" si="204"/>
        <v>0</v>
      </c>
      <c r="L536" s="7">
        <v>0</v>
      </c>
      <c r="M536" s="7">
        <f t="shared" si="205"/>
        <v>0</v>
      </c>
      <c r="N536" s="7">
        <f t="shared" si="206"/>
        <v>0</v>
      </c>
      <c r="O536" s="7">
        <f t="shared" si="207"/>
        <v>0</v>
      </c>
      <c r="P536" s="7">
        <f t="shared" si="208"/>
        <v>0</v>
      </c>
      <c r="Q536" s="6">
        <f t="shared" si="210"/>
        <v>0</v>
      </c>
      <c r="R536" s="7">
        <f t="shared" si="211"/>
        <v>0</v>
      </c>
      <c r="S536" s="2">
        <f t="shared" si="197"/>
        <v>0</v>
      </c>
      <c r="T536" s="80">
        <f t="shared" si="198"/>
        <v>0</v>
      </c>
      <c r="U536" s="79">
        <f t="shared" si="199"/>
        <v>0</v>
      </c>
      <c r="V536" s="80">
        <f t="shared" si="200"/>
        <v>0</v>
      </c>
      <c r="W536" s="80">
        <f t="shared" si="201"/>
        <v>0</v>
      </c>
      <c r="X536">
        <f t="shared" si="212"/>
        <v>0</v>
      </c>
      <c r="Y536" s="35">
        <f t="shared" si="202"/>
        <v>0</v>
      </c>
      <c r="Z536" s="35">
        <f t="shared" si="213"/>
        <v>0</v>
      </c>
      <c r="AA536" s="42">
        <f t="shared" si="214"/>
        <v>0</v>
      </c>
      <c r="AB536" s="42">
        <f t="shared" si="215"/>
        <v>0</v>
      </c>
    </row>
    <row r="537" spans="2:28" x14ac:dyDescent="0.25">
      <c r="B537">
        <v>535</v>
      </c>
      <c r="C537" s="35">
        <f t="shared" si="209"/>
        <v>0</v>
      </c>
      <c r="D537" s="46">
        <f>IF(AB536&gt;0,ROUND(PMT(EvalSheet!$F$92/12,EvalSheet!$F$96*12,-C537),5),0)</f>
        <v>0</v>
      </c>
      <c r="E537" s="6">
        <f t="shared" si="203"/>
        <v>0</v>
      </c>
      <c r="F537" s="2">
        <f t="shared" si="192"/>
        <v>0</v>
      </c>
      <c r="G537" s="80">
        <f t="shared" si="193"/>
        <v>0</v>
      </c>
      <c r="H537" s="79">
        <f t="shared" si="194"/>
        <v>0</v>
      </c>
      <c r="I537" s="80">
        <f t="shared" si="195"/>
        <v>0</v>
      </c>
      <c r="J537" s="80">
        <f t="shared" si="196"/>
        <v>0</v>
      </c>
      <c r="K537" s="6">
        <f t="shared" si="204"/>
        <v>0</v>
      </c>
      <c r="L537" s="7">
        <v>0</v>
      </c>
      <c r="M537" s="7">
        <f t="shared" si="205"/>
        <v>0</v>
      </c>
      <c r="N537" s="7">
        <f t="shared" si="206"/>
        <v>0</v>
      </c>
      <c r="O537" s="7">
        <f t="shared" si="207"/>
        <v>0</v>
      </c>
      <c r="P537" s="7">
        <f t="shared" si="208"/>
        <v>0</v>
      </c>
      <c r="Q537" s="6">
        <f t="shared" si="210"/>
        <v>0</v>
      </c>
      <c r="R537" s="7">
        <f t="shared" si="211"/>
        <v>0</v>
      </c>
      <c r="S537" s="2">
        <f t="shared" si="197"/>
        <v>0</v>
      </c>
      <c r="T537" s="80">
        <f t="shared" si="198"/>
        <v>0</v>
      </c>
      <c r="U537" s="79">
        <f t="shared" si="199"/>
        <v>0</v>
      </c>
      <c r="V537" s="80">
        <f t="shared" si="200"/>
        <v>0</v>
      </c>
      <c r="W537" s="80">
        <f t="shared" si="201"/>
        <v>0</v>
      </c>
      <c r="X537">
        <f t="shared" si="212"/>
        <v>0</v>
      </c>
      <c r="Y537" s="35">
        <f t="shared" si="202"/>
        <v>0</v>
      </c>
      <c r="Z537" s="35">
        <f t="shared" si="213"/>
        <v>0</v>
      </c>
      <c r="AA537" s="42">
        <f t="shared" si="214"/>
        <v>0</v>
      </c>
      <c r="AB537" s="42">
        <f t="shared" si="215"/>
        <v>0</v>
      </c>
    </row>
    <row r="538" spans="2:28" x14ac:dyDescent="0.25">
      <c r="B538">
        <v>536</v>
      </c>
      <c r="C538" s="35">
        <f t="shared" si="209"/>
        <v>0</v>
      </c>
      <c r="D538" s="46">
        <f>IF(AB537&gt;0,ROUND(PMT(EvalSheet!$F$92/12,EvalSheet!$F$96*12,-C538),5),0)</f>
        <v>0</v>
      </c>
      <c r="E538" s="6">
        <f t="shared" si="203"/>
        <v>0</v>
      </c>
      <c r="F538" s="2">
        <f t="shared" si="192"/>
        <v>0</v>
      </c>
      <c r="G538" s="80">
        <f t="shared" si="193"/>
        <v>0</v>
      </c>
      <c r="H538" s="79">
        <f t="shared" si="194"/>
        <v>0</v>
      </c>
      <c r="I538" s="80">
        <f t="shared" si="195"/>
        <v>0</v>
      </c>
      <c r="J538" s="80">
        <f t="shared" si="196"/>
        <v>0</v>
      </c>
      <c r="K538" s="6">
        <f t="shared" si="204"/>
        <v>0</v>
      </c>
      <c r="L538" s="7">
        <v>0</v>
      </c>
      <c r="M538" s="7">
        <f t="shared" si="205"/>
        <v>0</v>
      </c>
      <c r="N538" s="7">
        <f t="shared" si="206"/>
        <v>0</v>
      </c>
      <c r="O538" s="7">
        <f t="shared" si="207"/>
        <v>0</v>
      </c>
      <c r="P538" s="7">
        <f t="shared" si="208"/>
        <v>0</v>
      </c>
      <c r="Q538" s="6">
        <f t="shared" si="210"/>
        <v>0</v>
      </c>
      <c r="R538" s="7">
        <f t="shared" si="211"/>
        <v>0</v>
      </c>
      <c r="S538" s="2">
        <f t="shared" si="197"/>
        <v>0</v>
      </c>
      <c r="T538" s="80">
        <f t="shared" si="198"/>
        <v>0</v>
      </c>
      <c r="U538" s="79">
        <f t="shared" si="199"/>
        <v>0</v>
      </c>
      <c r="V538" s="80">
        <f t="shared" si="200"/>
        <v>0</v>
      </c>
      <c r="W538" s="80">
        <f t="shared" si="201"/>
        <v>0</v>
      </c>
      <c r="X538">
        <f t="shared" si="212"/>
        <v>0</v>
      </c>
      <c r="Y538" s="35">
        <f t="shared" si="202"/>
        <v>0</v>
      </c>
      <c r="Z538" s="35">
        <f t="shared" si="213"/>
        <v>0</v>
      </c>
      <c r="AA538" s="42">
        <f t="shared" si="214"/>
        <v>0</v>
      </c>
      <c r="AB538" s="42">
        <f t="shared" si="215"/>
        <v>0</v>
      </c>
    </row>
    <row r="539" spans="2:28" x14ac:dyDescent="0.25">
      <c r="B539">
        <v>537</v>
      </c>
      <c r="C539" s="35">
        <f t="shared" si="209"/>
        <v>0</v>
      </c>
      <c r="D539" s="46">
        <f>IF(AB538&gt;0,ROUND(PMT(EvalSheet!$F$92/12,EvalSheet!$F$96*12,-C539),5),0)</f>
        <v>0</v>
      </c>
      <c r="E539" s="6">
        <f t="shared" si="203"/>
        <v>0</v>
      </c>
      <c r="F539" s="2">
        <f t="shared" si="192"/>
        <v>0</v>
      </c>
      <c r="G539" s="80">
        <f t="shared" si="193"/>
        <v>0</v>
      </c>
      <c r="H539" s="79">
        <f t="shared" si="194"/>
        <v>0</v>
      </c>
      <c r="I539" s="80">
        <f t="shared" si="195"/>
        <v>0</v>
      </c>
      <c r="J539" s="80">
        <f t="shared" si="196"/>
        <v>0</v>
      </c>
      <c r="K539" s="6">
        <f t="shared" si="204"/>
        <v>0</v>
      </c>
      <c r="L539" s="7">
        <v>0</v>
      </c>
      <c r="M539" s="7">
        <f t="shared" si="205"/>
        <v>0</v>
      </c>
      <c r="N539" s="7">
        <f t="shared" si="206"/>
        <v>0</v>
      </c>
      <c r="O539" s="7">
        <f t="shared" si="207"/>
        <v>0</v>
      </c>
      <c r="P539" s="7">
        <f t="shared" si="208"/>
        <v>0</v>
      </c>
      <c r="Q539" s="6">
        <f t="shared" si="210"/>
        <v>0</v>
      </c>
      <c r="R539" s="7">
        <f t="shared" si="211"/>
        <v>0</v>
      </c>
      <c r="S539" s="2">
        <f t="shared" si="197"/>
        <v>0</v>
      </c>
      <c r="T539" s="80">
        <f t="shared" si="198"/>
        <v>0</v>
      </c>
      <c r="U539" s="79">
        <f t="shared" si="199"/>
        <v>0</v>
      </c>
      <c r="V539" s="80">
        <f t="shared" si="200"/>
        <v>0</v>
      </c>
      <c r="W539" s="80">
        <f t="shared" si="201"/>
        <v>0</v>
      </c>
      <c r="X539">
        <f t="shared" si="212"/>
        <v>0</v>
      </c>
      <c r="Y539" s="35">
        <f t="shared" si="202"/>
        <v>0</v>
      </c>
      <c r="Z539" s="35">
        <f t="shared" si="213"/>
        <v>0</v>
      </c>
      <c r="AA539" s="42">
        <f t="shared" si="214"/>
        <v>0</v>
      </c>
      <c r="AB539" s="42">
        <f t="shared" si="215"/>
        <v>0</v>
      </c>
    </row>
    <row r="540" spans="2:28" x14ac:dyDescent="0.25">
      <c r="B540">
        <v>538</v>
      </c>
      <c r="C540" s="35">
        <f t="shared" si="209"/>
        <v>0</v>
      </c>
      <c r="D540" s="46">
        <f>IF(AB539&gt;0,ROUND(PMT(EvalSheet!$F$92/12,EvalSheet!$F$96*12,-C540),5),0)</f>
        <v>0</v>
      </c>
      <c r="E540" s="6">
        <f t="shared" si="203"/>
        <v>0</v>
      </c>
      <c r="F540" s="2">
        <f t="shared" si="192"/>
        <v>0</v>
      </c>
      <c r="G540" s="80">
        <f t="shared" si="193"/>
        <v>0</v>
      </c>
      <c r="H540" s="79">
        <f t="shared" si="194"/>
        <v>0</v>
      </c>
      <c r="I540" s="80">
        <f t="shared" si="195"/>
        <v>0</v>
      </c>
      <c r="J540" s="80">
        <f t="shared" si="196"/>
        <v>0</v>
      </c>
      <c r="K540" s="6">
        <f t="shared" si="204"/>
        <v>0</v>
      </c>
      <c r="L540" s="7">
        <v>0</v>
      </c>
      <c r="M540" s="7">
        <f t="shared" si="205"/>
        <v>0</v>
      </c>
      <c r="N540" s="7">
        <f t="shared" si="206"/>
        <v>0</v>
      </c>
      <c r="O540" s="7">
        <f t="shared" si="207"/>
        <v>0</v>
      </c>
      <c r="P540" s="7">
        <f t="shared" si="208"/>
        <v>0</v>
      </c>
      <c r="Q540" s="6">
        <f t="shared" si="210"/>
        <v>0</v>
      </c>
      <c r="R540" s="7">
        <f t="shared" si="211"/>
        <v>0</v>
      </c>
      <c r="S540" s="2">
        <f t="shared" si="197"/>
        <v>0</v>
      </c>
      <c r="T540" s="80">
        <f t="shared" si="198"/>
        <v>0</v>
      </c>
      <c r="U540" s="79">
        <f t="shared" si="199"/>
        <v>0</v>
      </c>
      <c r="V540" s="80">
        <f t="shared" si="200"/>
        <v>0</v>
      </c>
      <c r="W540" s="80">
        <f t="shared" si="201"/>
        <v>0</v>
      </c>
      <c r="X540">
        <f t="shared" si="212"/>
        <v>0</v>
      </c>
      <c r="Y540" s="35">
        <f t="shared" si="202"/>
        <v>0</v>
      </c>
      <c r="Z540" s="35">
        <f t="shared" si="213"/>
        <v>0</v>
      </c>
      <c r="AA540" s="42">
        <f t="shared" si="214"/>
        <v>0</v>
      </c>
      <c r="AB540" s="42">
        <f t="shared" si="215"/>
        <v>0</v>
      </c>
    </row>
    <row r="541" spans="2:28" x14ac:dyDescent="0.25">
      <c r="B541">
        <v>539</v>
      </c>
      <c r="C541" s="35">
        <f t="shared" si="209"/>
        <v>0</v>
      </c>
      <c r="D541" s="46">
        <f>IF(AB540&gt;0,ROUND(PMT(EvalSheet!$F$92/12,EvalSheet!$F$96*12,-C541),5),0)</f>
        <v>0</v>
      </c>
      <c r="E541" s="6">
        <f t="shared" si="203"/>
        <v>0</v>
      </c>
      <c r="F541" s="2">
        <f t="shared" si="192"/>
        <v>0</v>
      </c>
      <c r="G541" s="80">
        <f t="shared" si="193"/>
        <v>0</v>
      </c>
      <c r="H541" s="79">
        <f t="shared" si="194"/>
        <v>0</v>
      </c>
      <c r="I541" s="80">
        <f t="shared" si="195"/>
        <v>0</v>
      </c>
      <c r="J541" s="80">
        <f t="shared" si="196"/>
        <v>0</v>
      </c>
      <c r="K541" s="6">
        <f t="shared" si="204"/>
        <v>0</v>
      </c>
      <c r="L541" s="7">
        <v>0</v>
      </c>
      <c r="M541" s="7">
        <f t="shared" si="205"/>
        <v>0</v>
      </c>
      <c r="N541" s="7">
        <f t="shared" si="206"/>
        <v>0</v>
      </c>
      <c r="O541" s="7">
        <f t="shared" si="207"/>
        <v>0</v>
      </c>
      <c r="P541" s="7">
        <f t="shared" si="208"/>
        <v>0</v>
      </c>
      <c r="Q541" s="6">
        <f t="shared" si="210"/>
        <v>0</v>
      </c>
      <c r="R541" s="7">
        <f t="shared" si="211"/>
        <v>0</v>
      </c>
      <c r="S541" s="2">
        <f t="shared" si="197"/>
        <v>0</v>
      </c>
      <c r="T541" s="80">
        <f t="shared" si="198"/>
        <v>0</v>
      </c>
      <c r="U541" s="79">
        <f t="shared" si="199"/>
        <v>0</v>
      </c>
      <c r="V541" s="80">
        <f t="shared" si="200"/>
        <v>0</v>
      </c>
      <c r="W541" s="80">
        <f t="shared" si="201"/>
        <v>0</v>
      </c>
      <c r="X541">
        <f t="shared" si="212"/>
        <v>0</v>
      </c>
      <c r="Y541" s="35">
        <f t="shared" si="202"/>
        <v>0</v>
      </c>
      <c r="Z541" s="35">
        <f t="shared" si="213"/>
        <v>0</v>
      </c>
      <c r="AA541" s="42">
        <f t="shared" si="214"/>
        <v>0</v>
      </c>
      <c r="AB541" s="42">
        <f t="shared" si="215"/>
        <v>0</v>
      </c>
    </row>
    <row r="542" spans="2:28" x14ac:dyDescent="0.25">
      <c r="B542">
        <v>540</v>
      </c>
      <c r="C542" s="35">
        <f t="shared" si="209"/>
        <v>0</v>
      </c>
      <c r="D542" s="46">
        <f>IF(AB541&gt;0,ROUND(PMT(EvalSheet!$F$92/12,EvalSheet!$F$96*12,-C542),5),0)</f>
        <v>0</v>
      </c>
      <c r="E542" s="6">
        <f t="shared" si="203"/>
        <v>0</v>
      </c>
      <c r="F542" s="2">
        <f t="shared" si="192"/>
        <v>0</v>
      </c>
      <c r="G542" s="80">
        <f t="shared" si="193"/>
        <v>0</v>
      </c>
      <c r="H542" s="79">
        <f t="shared" si="194"/>
        <v>0</v>
      </c>
      <c r="I542" s="80">
        <f t="shared" si="195"/>
        <v>0</v>
      </c>
      <c r="J542" s="80">
        <f t="shared" si="196"/>
        <v>0</v>
      </c>
      <c r="K542" s="6">
        <f t="shared" si="204"/>
        <v>0</v>
      </c>
      <c r="L542" s="7">
        <v>0</v>
      </c>
      <c r="M542" s="7">
        <f t="shared" si="205"/>
        <v>0</v>
      </c>
      <c r="N542" s="7">
        <f t="shared" si="206"/>
        <v>0</v>
      </c>
      <c r="O542" s="7">
        <f t="shared" si="207"/>
        <v>0</v>
      </c>
      <c r="P542" s="7">
        <f t="shared" si="208"/>
        <v>0</v>
      </c>
      <c r="Q542" s="6">
        <f t="shared" si="210"/>
        <v>0</v>
      </c>
      <c r="R542" s="7">
        <f t="shared" si="211"/>
        <v>0</v>
      </c>
      <c r="S542" s="2">
        <f t="shared" si="197"/>
        <v>0</v>
      </c>
      <c r="T542" s="80">
        <f t="shared" si="198"/>
        <v>0</v>
      </c>
      <c r="U542" s="79">
        <f t="shared" si="199"/>
        <v>0</v>
      </c>
      <c r="V542" s="80">
        <f t="shared" si="200"/>
        <v>0</v>
      </c>
      <c r="W542" s="80">
        <f t="shared" si="201"/>
        <v>0</v>
      </c>
      <c r="X542">
        <f t="shared" si="212"/>
        <v>0</v>
      </c>
      <c r="Y542" s="35">
        <f t="shared" si="202"/>
        <v>0</v>
      </c>
      <c r="Z542" s="35">
        <f t="shared" si="213"/>
        <v>0</v>
      </c>
      <c r="AA542" s="42">
        <f t="shared" si="214"/>
        <v>0</v>
      </c>
      <c r="AB542" s="42">
        <f t="shared" si="215"/>
        <v>0</v>
      </c>
    </row>
    <row r="543" spans="2:28" x14ac:dyDescent="0.25">
      <c r="B543">
        <v>541</v>
      </c>
      <c r="C543" s="35">
        <f t="shared" si="209"/>
        <v>0</v>
      </c>
      <c r="D543" s="46">
        <f>IF(AB542&gt;0,ROUND(PMT(EvalSheet!$F$92/12,EvalSheet!$F$96*12,-C543),5),0)</f>
        <v>0</v>
      </c>
      <c r="E543" s="6">
        <f t="shared" si="203"/>
        <v>0</v>
      </c>
      <c r="F543" s="2">
        <f t="shared" si="192"/>
        <v>0</v>
      </c>
      <c r="G543" s="80">
        <f t="shared" si="193"/>
        <v>0</v>
      </c>
      <c r="H543" s="79">
        <f t="shared" si="194"/>
        <v>0</v>
      </c>
      <c r="I543" s="80">
        <f t="shared" si="195"/>
        <v>0</v>
      </c>
      <c r="J543" s="80">
        <f t="shared" si="196"/>
        <v>0</v>
      </c>
      <c r="K543" s="6">
        <f t="shared" si="204"/>
        <v>0</v>
      </c>
      <c r="L543" s="7">
        <v>0</v>
      </c>
      <c r="M543" s="7">
        <f t="shared" si="205"/>
        <v>0</v>
      </c>
      <c r="N543" s="7">
        <f t="shared" si="206"/>
        <v>0</v>
      </c>
      <c r="O543" s="7">
        <f t="shared" si="207"/>
        <v>0</v>
      </c>
      <c r="P543" s="7">
        <f t="shared" si="208"/>
        <v>0</v>
      </c>
      <c r="Q543" s="6">
        <f t="shared" si="210"/>
        <v>0</v>
      </c>
      <c r="R543" s="7">
        <f t="shared" si="211"/>
        <v>0</v>
      </c>
      <c r="S543" s="2">
        <f t="shared" si="197"/>
        <v>0</v>
      </c>
      <c r="T543" s="80">
        <f t="shared" si="198"/>
        <v>0</v>
      </c>
      <c r="U543" s="79">
        <f t="shared" si="199"/>
        <v>0</v>
      </c>
      <c r="V543" s="80">
        <f t="shared" si="200"/>
        <v>0</v>
      </c>
      <c r="W543" s="80">
        <f t="shared" si="201"/>
        <v>0</v>
      </c>
      <c r="X543">
        <f t="shared" si="212"/>
        <v>0</v>
      </c>
      <c r="Y543" s="35">
        <f t="shared" si="202"/>
        <v>0</v>
      </c>
      <c r="Z543" s="35">
        <f t="shared" si="213"/>
        <v>0</v>
      </c>
      <c r="AA543" s="42">
        <f t="shared" si="214"/>
        <v>0</v>
      </c>
      <c r="AB543" s="42">
        <f t="shared" si="215"/>
        <v>0</v>
      </c>
    </row>
    <row r="544" spans="2:28" x14ac:dyDescent="0.25">
      <c r="B544">
        <v>542</v>
      </c>
      <c r="C544" s="35">
        <f t="shared" si="209"/>
        <v>0</v>
      </c>
      <c r="D544" s="46">
        <f>IF(AB543&gt;0,ROUND(PMT(EvalSheet!$F$92/12,EvalSheet!$F$96*12,-C544),5),0)</f>
        <v>0</v>
      </c>
      <c r="E544" s="6">
        <f t="shared" si="203"/>
        <v>0</v>
      </c>
      <c r="F544" s="2">
        <f t="shared" si="192"/>
        <v>0</v>
      </c>
      <c r="G544" s="80">
        <f t="shared" si="193"/>
        <v>0</v>
      </c>
      <c r="H544" s="79">
        <f t="shared" si="194"/>
        <v>0</v>
      </c>
      <c r="I544" s="80">
        <f t="shared" si="195"/>
        <v>0</v>
      </c>
      <c r="J544" s="80">
        <f t="shared" si="196"/>
        <v>0</v>
      </c>
      <c r="K544" s="6">
        <f t="shared" si="204"/>
        <v>0</v>
      </c>
      <c r="L544" s="7">
        <v>0</v>
      </c>
      <c r="M544" s="7">
        <f t="shared" si="205"/>
        <v>0</v>
      </c>
      <c r="N544" s="7">
        <f t="shared" si="206"/>
        <v>0</v>
      </c>
      <c r="O544" s="7">
        <f t="shared" si="207"/>
        <v>0</v>
      </c>
      <c r="P544" s="7">
        <f t="shared" si="208"/>
        <v>0</v>
      </c>
      <c r="Q544" s="6">
        <f t="shared" si="210"/>
        <v>0</v>
      </c>
      <c r="R544" s="7">
        <f t="shared" si="211"/>
        <v>0</v>
      </c>
      <c r="S544" s="2">
        <f t="shared" si="197"/>
        <v>0</v>
      </c>
      <c r="T544" s="80">
        <f t="shared" si="198"/>
        <v>0</v>
      </c>
      <c r="U544" s="79">
        <f t="shared" si="199"/>
        <v>0</v>
      </c>
      <c r="V544" s="80">
        <f t="shared" si="200"/>
        <v>0</v>
      </c>
      <c r="W544" s="80">
        <f t="shared" si="201"/>
        <v>0</v>
      </c>
      <c r="X544">
        <f t="shared" si="212"/>
        <v>0</v>
      </c>
      <c r="Y544" s="35">
        <f t="shared" si="202"/>
        <v>0</v>
      </c>
      <c r="Z544" s="35">
        <f t="shared" si="213"/>
        <v>0</v>
      </c>
      <c r="AA544" s="42">
        <f t="shared" si="214"/>
        <v>0</v>
      </c>
      <c r="AB544" s="42">
        <f t="shared" si="215"/>
        <v>0</v>
      </c>
    </row>
    <row r="545" spans="2:28" x14ac:dyDescent="0.25">
      <c r="B545">
        <v>543</v>
      </c>
      <c r="C545" s="35">
        <f t="shared" si="209"/>
        <v>0</v>
      </c>
      <c r="D545" s="46">
        <f>IF(AB544&gt;0,ROUND(PMT(EvalSheet!$F$92/12,EvalSheet!$F$96*12,-C545),5),0)</f>
        <v>0</v>
      </c>
      <c r="E545" s="6">
        <f t="shared" si="203"/>
        <v>0</v>
      </c>
      <c r="F545" s="2">
        <f t="shared" si="192"/>
        <v>0</v>
      </c>
      <c r="G545" s="80">
        <f t="shared" si="193"/>
        <v>0</v>
      </c>
      <c r="H545" s="79">
        <f t="shared" si="194"/>
        <v>0</v>
      </c>
      <c r="I545" s="80">
        <f t="shared" si="195"/>
        <v>0</v>
      </c>
      <c r="J545" s="80">
        <f t="shared" si="196"/>
        <v>0</v>
      </c>
      <c r="K545" s="6">
        <f t="shared" si="204"/>
        <v>0</v>
      </c>
      <c r="L545" s="7">
        <v>0</v>
      </c>
      <c r="M545" s="7">
        <f t="shared" si="205"/>
        <v>0</v>
      </c>
      <c r="N545" s="7">
        <f t="shared" si="206"/>
        <v>0</v>
      </c>
      <c r="O545" s="7">
        <f t="shared" si="207"/>
        <v>0</v>
      </c>
      <c r="P545" s="7">
        <f t="shared" si="208"/>
        <v>0</v>
      </c>
      <c r="Q545" s="6">
        <f t="shared" si="210"/>
        <v>0</v>
      </c>
      <c r="R545" s="7">
        <f t="shared" si="211"/>
        <v>0</v>
      </c>
      <c r="S545" s="2">
        <f t="shared" si="197"/>
        <v>0</v>
      </c>
      <c r="T545" s="80">
        <f t="shared" si="198"/>
        <v>0</v>
      </c>
      <c r="U545" s="79">
        <f t="shared" si="199"/>
        <v>0</v>
      </c>
      <c r="V545" s="80">
        <f t="shared" si="200"/>
        <v>0</v>
      </c>
      <c r="W545" s="80">
        <f t="shared" si="201"/>
        <v>0</v>
      </c>
      <c r="X545">
        <f t="shared" si="212"/>
        <v>0</v>
      </c>
      <c r="Y545" s="35">
        <f t="shared" si="202"/>
        <v>0</v>
      </c>
      <c r="Z545" s="35">
        <f t="shared" si="213"/>
        <v>0</v>
      </c>
      <c r="AA545" s="42">
        <f t="shared" si="214"/>
        <v>0</v>
      </c>
      <c r="AB545" s="42">
        <f t="shared" si="215"/>
        <v>0</v>
      </c>
    </row>
    <row r="546" spans="2:28" x14ac:dyDescent="0.25">
      <c r="B546">
        <v>544</v>
      </c>
      <c r="C546" s="35">
        <f t="shared" si="209"/>
        <v>0</v>
      </c>
      <c r="D546" s="46">
        <f>IF(AB545&gt;0,ROUND(PMT(EvalSheet!$F$92/12,EvalSheet!$F$96*12,-C546),5),0)</f>
        <v>0</v>
      </c>
      <c r="E546" s="6">
        <f t="shared" si="203"/>
        <v>0</v>
      </c>
      <c r="F546" s="2">
        <f t="shared" si="192"/>
        <v>0</v>
      </c>
      <c r="G546" s="80">
        <f t="shared" si="193"/>
        <v>0</v>
      </c>
      <c r="H546" s="79">
        <f t="shared" si="194"/>
        <v>0</v>
      </c>
      <c r="I546" s="80">
        <f t="shared" si="195"/>
        <v>0</v>
      </c>
      <c r="J546" s="80">
        <f t="shared" si="196"/>
        <v>0</v>
      </c>
      <c r="K546" s="6">
        <f t="shared" si="204"/>
        <v>0</v>
      </c>
      <c r="L546" s="7">
        <v>0</v>
      </c>
      <c r="M546" s="7">
        <f t="shared" si="205"/>
        <v>0</v>
      </c>
      <c r="N546" s="7">
        <f t="shared" si="206"/>
        <v>0</v>
      </c>
      <c r="O546" s="7">
        <f t="shared" si="207"/>
        <v>0</v>
      </c>
      <c r="P546" s="7">
        <f t="shared" si="208"/>
        <v>0</v>
      </c>
      <c r="Q546" s="6">
        <f t="shared" si="210"/>
        <v>0</v>
      </c>
      <c r="R546" s="7">
        <f t="shared" si="211"/>
        <v>0</v>
      </c>
      <c r="S546" s="2">
        <f t="shared" si="197"/>
        <v>0</v>
      </c>
      <c r="T546" s="80">
        <f t="shared" si="198"/>
        <v>0</v>
      </c>
      <c r="U546" s="79">
        <f t="shared" si="199"/>
        <v>0</v>
      </c>
      <c r="V546" s="80">
        <f t="shared" si="200"/>
        <v>0</v>
      </c>
      <c r="W546" s="80">
        <f t="shared" si="201"/>
        <v>0</v>
      </c>
      <c r="X546">
        <f t="shared" si="212"/>
        <v>0</v>
      </c>
      <c r="Y546" s="35">
        <f t="shared" si="202"/>
        <v>0</v>
      </c>
      <c r="Z546" s="35">
        <f t="shared" si="213"/>
        <v>0</v>
      </c>
      <c r="AA546" s="42">
        <f t="shared" si="214"/>
        <v>0</v>
      </c>
      <c r="AB546" s="42">
        <f t="shared" si="215"/>
        <v>0</v>
      </c>
    </row>
    <row r="547" spans="2:28" x14ac:dyDescent="0.25">
      <c r="B547">
        <v>545</v>
      </c>
      <c r="C547" s="35">
        <f t="shared" si="209"/>
        <v>0</v>
      </c>
      <c r="D547" s="46">
        <f>IF(AB546&gt;0,ROUND(PMT(EvalSheet!$F$92/12,EvalSheet!$F$96*12,-C547),5),0)</f>
        <v>0</v>
      </c>
      <c r="E547" s="6">
        <f t="shared" si="203"/>
        <v>0</v>
      </c>
      <c r="F547" s="2">
        <f t="shared" si="192"/>
        <v>0</v>
      </c>
      <c r="G547" s="80">
        <f t="shared" si="193"/>
        <v>0</v>
      </c>
      <c r="H547" s="79">
        <f t="shared" si="194"/>
        <v>0</v>
      </c>
      <c r="I547" s="80">
        <f t="shared" si="195"/>
        <v>0</v>
      </c>
      <c r="J547" s="80">
        <f t="shared" si="196"/>
        <v>0</v>
      </c>
      <c r="K547" s="6">
        <f t="shared" si="204"/>
        <v>0</v>
      </c>
      <c r="L547" s="7">
        <v>0</v>
      </c>
      <c r="M547" s="7">
        <f t="shared" si="205"/>
        <v>0</v>
      </c>
      <c r="N547" s="7">
        <f t="shared" si="206"/>
        <v>0</v>
      </c>
      <c r="O547" s="7">
        <f t="shared" si="207"/>
        <v>0</v>
      </c>
      <c r="P547" s="7">
        <f t="shared" si="208"/>
        <v>0</v>
      </c>
      <c r="Q547" s="6">
        <f t="shared" si="210"/>
        <v>0</v>
      </c>
      <c r="R547" s="7">
        <f t="shared" si="211"/>
        <v>0</v>
      </c>
      <c r="S547" s="2">
        <f t="shared" si="197"/>
        <v>0</v>
      </c>
      <c r="T547" s="80">
        <f t="shared" si="198"/>
        <v>0</v>
      </c>
      <c r="U547" s="79">
        <f t="shared" si="199"/>
        <v>0</v>
      </c>
      <c r="V547" s="80">
        <f t="shared" si="200"/>
        <v>0</v>
      </c>
      <c r="W547" s="80">
        <f t="shared" si="201"/>
        <v>0</v>
      </c>
      <c r="X547">
        <f t="shared" si="212"/>
        <v>0</v>
      </c>
      <c r="Y547" s="35">
        <f t="shared" si="202"/>
        <v>0</v>
      </c>
      <c r="Z547" s="35">
        <f t="shared" si="213"/>
        <v>0</v>
      </c>
      <c r="AA547" s="42">
        <f t="shared" si="214"/>
        <v>0</v>
      </c>
      <c r="AB547" s="42">
        <f t="shared" si="215"/>
        <v>0</v>
      </c>
    </row>
    <row r="548" spans="2:28" x14ac:dyDescent="0.25">
      <c r="B548">
        <v>546</v>
      </c>
      <c r="C548" s="35">
        <f t="shared" si="209"/>
        <v>0</v>
      </c>
      <c r="D548" s="46">
        <f>IF(AB547&gt;0,ROUND(PMT(EvalSheet!$F$92/12,EvalSheet!$F$96*12,-C548),5),0)</f>
        <v>0</v>
      </c>
      <c r="E548" s="6">
        <f t="shared" si="203"/>
        <v>0</v>
      </c>
      <c r="F548" s="2">
        <f t="shared" si="192"/>
        <v>0</v>
      </c>
      <c r="G548" s="80">
        <f t="shared" si="193"/>
        <v>0</v>
      </c>
      <c r="H548" s="79">
        <f t="shared" si="194"/>
        <v>0</v>
      </c>
      <c r="I548" s="80">
        <f t="shared" si="195"/>
        <v>0</v>
      </c>
      <c r="J548" s="80">
        <f t="shared" si="196"/>
        <v>0</v>
      </c>
      <c r="K548" s="6">
        <f t="shared" si="204"/>
        <v>0</v>
      </c>
      <c r="L548" s="7">
        <v>0</v>
      </c>
      <c r="M548" s="7">
        <f t="shared" si="205"/>
        <v>0</v>
      </c>
      <c r="N548" s="7">
        <f t="shared" si="206"/>
        <v>0</v>
      </c>
      <c r="O548" s="7">
        <f t="shared" si="207"/>
        <v>0</v>
      </c>
      <c r="P548" s="7">
        <f t="shared" si="208"/>
        <v>0</v>
      </c>
      <c r="Q548" s="6">
        <f t="shared" si="210"/>
        <v>0</v>
      </c>
      <c r="R548" s="7">
        <f t="shared" si="211"/>
        <v>0</v>
      </c>
      <c r="S548" s="2">
        <f t="shared" si="197"/>
        <v>0</v>
      </c>
      <c r="T548" s="80">
        <f t="shared" si="198"/>
        <v>0</v>
      </c>
      <c r="U548" s="79">
        <f t="shared" si="199"/>
        <v>0</v>
      </c>
      <c r="V548" s="80">
        <f t="shared" si="200"/>
        <v>0</v>
      </c>
      <c r="W548" s="80">
        <f t="shared" si="201"/>
        <v>0</v>
      </c>
      <c r="X548">
        <f t="shared" si="212"/>
        <v>0</v>
      </c>
      <c r="Y548" s="35">
        <f t="shared" si="202"/>
        <v>0</v>
      </c>
      <c r="Z548" s="35">
        <f t="shared" si="213"/>
        <v>0</v>
      </c>
      <c r="AA548" s="42">
        <f t="shared" si="214"/>
        <v>0</v>
      </c>
      <c r="AB548" s="42">
        <f t="shared" si="215"/>
        <v>0</v>
      </c>
    </row>
    <row r="549" spans="2:28" x14ac:dyDescent="0.25">
      <c r="B549">
        <v>547</v>
      </c>
      <c r="C549" s="35">
        <f t="shared" si="209"/>
        <v>0</v>
      </c>
      <c r="D549" s="46">
        <f>IF(AB548&gt;0,ROUND(PMT(EvalSheet!$F$92/12,EvalSheet!$F$96*12,-C549),5),0)</f>
        <v>0</v>
      </c>
      <c r="E549" s="6">
        <f t="shared" si="203"/>
        <v>0</v>
      </c>
      <c r="F549" s="2">
        <f t="shared" si="192"/>
        <v>0</v>
      </c>
      <c r="G549" s="80">
        <f t="shared" si="193"/>
        <v>0</v>
      </c>
      <c r="H549" s="79">
        <f t="shared" si="194"/>
        <v>0</v>
      </c>
      <c r="I549" s="80">
        <f t="shared" si="195"/>
        <v>0</v>
      </c>
      <c r="J549" s="80">
        <f t="shared" si="196"/>
        <v>0</v>
      </c>
      <c r="K549" s="6">
        <f t="shared" si="204"/>
        <v>0</v>
      </c>
      <c r="L549" s="7">
        <v>0</v>
      </c>
      <c r="M549" s="7">
        <f t="shared" si="205"/>
        <v>0</v>
      </c>
      <c r="N549" s="7">
        <f t="shared" si="206"/>
        <v>0</v>
      </c>
      <c r="O549" s="7">
        <f t="shared" si="207"/>
        <v>0</v>
      </c>
      <c r="P549" s="7">
        <f t="shared" si="208"/>
        <v>0</v>
      </c>
      <c r="Q549" s="6">
        <f t="shared" si="210"/>
        <v>0</v>
      </c>
      <c r="R549" s="7">
        <f t="shared" si="211"/>
        <v>0</v>
      </c>
      <c r="S549" s="2">
        <f t="shared" si="197"/>
        <v>0</v>
      </c>
      <c r="T549" s="80">
        <f t="shared" si="198"/>
        <v>0</v>
      </c>
      <c r="U549" s="79">
        <f t="shared" si="199"/>
        <v>0</v>
      </c>
      <c r="V549" s="80">
        <f t="shared" si="200"/>
        <v>0</v>
      </c>
      <c r="W549" s="80">
        <f t="shared" si="201"/>
        <v>0</v>
      </c>
      <c r="X549">
        <f t="shared" si="212"/>
        <v>0</v>
      </c>
      <c r="Y549" s="35">
        <f t="shared" si="202"/>
        <v>0</v>
      </c>
      <c r="Z549" s="35">
        <f t="shared" si="213"/>
        <v>0</v>
      </c>
      <c r="AA549" s="42">
        <f t="shared" si="214"/>
        <v>0</v>
      </c>
      <c r="AB549" s="42">
        <f t="shared" si="215"/>
        <v>0</v>
      </c>
    </row>
    <row r="550" spans="2:28" x14ac:dyDescent="0.25">
      <c r="B550">
        <v>548</v>
      </c>
      <c r="C550" s="35">
        <f t="shared" si="209"/>
        <v>0</v>
      </c>
      <c r="D550" s="46">
        <f>IF(AB549&gt;0,ROUND(PMT(EvalSheet!$F$92/12,EvalSheet!$F$96*12,-C550),5),0)</f>
        <v>0</v>
      </c>
      <c r="E550" s="6">
        <f t="shared" si="203"/>
        <v>0</v>
      </c>
      <c r="F550" s="2">
        <f t="shared" si="192"/>
        <v>0</v>
      </c>
      <c r="G550" s="80">
        <f t="shared" si="193"/>
        <v>0</v>
      </c>
      <c r="H550" s="79">
        <f t="shared" si="194"/>
        <v>0</v>
      </c>
      <c r="I550" s="80">
        <f t="shared" si="195"/>
        <v>0</v>
      </c>
      <c r="J550" s="80">
        <f t="shared" si="196"/>
        <v>0</v>
      </c>
      <c r="K550" s="6">
        <f t="shared" si="204"/>
        <v>0</v>
      </c>
      <c r="L550" s="7">
        <v>0</v>
      </c>
      <c r="M550" s="7">
        <f t="shared" si="205"/>
        <v>0</v>
      </c>
      <c r="N550" s="7">
        <f t="shared" si="206"/>
        <v>0</v>
      </c>
      <c r="O550" s="7">
        <f t="shared" si="207"/>
        <v>0</v>
      </c>
      <c r="P550" s="7">
        <f t="shared" si="208"/>
        <v>0</v>
      </c>
      <c r="Q550" s="6">
        <f t="shared" si="210"/>
        <v>0</v>
      </c>
      <c r="R550" s="7">
        <f t="shared" si="211"/>
        <v>0</v>
      </c>
      <c r="S550" s="2">
        <f t="shared" si="197"/>
        <v>0</v>
      </c>
      <c r="T550" s="80">
        <f t="shared" si="198"/>
        <v>0</v>
      </c>
      <c r="U550" s="79">
        <f t="shared" si="199"/>
        <v>0</v>
      </c>
      <c r="V550" s="80">
        <f t="shared" si="200"/>
        <v>0</v>
      </c>
      <c r="W550" s="80">
        <f t="shared" si="201"/>
        <v>0</v>
      </c>
      <c r="X550">
        <f t="shared" si="212"/>
        <v>0</v>
      </c>
      <c r="Y550" s="35">
        <f t="shared" si="202"/>
        <v>0</v>
      </c>
      <c r="Z550" s="35">
        <f t="shared" si="213"/>
        <v>0</v>
      </c>
      <c r="AA550" s="42">
        <f t="shared" si="214"/>
        <v>0</v>
      </c>
      <c r="AB550" s="42">
        <f t="shared" si="215"/>
        <v>0</v>
      </c>
    </row>
    <row r="551" spans="2:28" x14ac:dyDescent="0.25">
      <c r="B551">
        <v>549</v>
      </c>
      <c r="C551" s="35">
        <f t="shared" si="209"/>
        <v>0</v>
      </c>
      <c r="D551" s="46">
        <f>IF(AB550&gt;0,ROUND(PMT(EvalSheet!$F$92/12,EvalSheet!$F$96*12,-C551),5),0)</f>
        <v>0</v>
      </c>
      <c r="E551" s="6">
        <f t="shared" si="203"/>
        <v>0</v>
      </c>
      <c r="F551" s="2">
        <f t="shared" si="192"/>
        <v>0</v>
      </c>
      <c r="G551" s="80">
        <f t="shared" si="193"/>
        <v>0</v>
      </c>
      <c r="H551" s="79">
        <f t="shared" si="194"/>
        <v>0</v>
      </c>
      <c r="I551" s="80">
        <f t="shared" si="195"/>
        <v>0</v>
      </c>
      <c r="J551" s="80">
        <f t="shared" si="196"/>
        <v>0</v>
      </c>
      <c r="K551" s="6">
        <f t="shared" si="204"/>
        <v>0</v>
      </c>
      <c r="L551" s="7">
        <v>0</v>
      </c>
      <c r="M551" s="7">
        <f t="shared" si="205"/>
        <v>0</v>
      </c>
      <c r="N551" s="7">
        <f t="shared" si="206"/>
        <v>0</v>
      </c>
      <c r="O551" s="7">
        <f t="shared" si="207"/>
        <v>0</v>
      </c>
      <c r="P551" s="7">
        <f t="shared" si="208"/>
        <v>0</v>
      </c>
      <c r="Q551" s="6">
        <f t="shared" si="210"/>
        <v>0</v>
      </c>
      <c r="R551" s="7">
        <f t="shared" si="211"/>
        <v>0</v>
      </c>
      <c r="S551" s="2">
        <f t="shared" si="197"/>
        <v>0</v>
      </c>
      <c r="T551" s="80">
        <f t="shared" si="198"/>
        <v>0</v>
      </c>
      <c r="U551" s="79">
        <f t="shared" si="199"/>
        <v>0</v>
      </c>
      <c r="V551" s="80">
        <f t="shared" si="200"/>
        <v>0</v>
      </c>
      <c r="W551" s="80">
        <f t="shared" si="201"/>
        <v>0</v>
      </c>
      <c r="X551">
        <f t="shared" si="212"/>
        <v>0</v>
      </c>
      <c r="Y551" s="35">
        <f t="shared" si="202"/>
        <v>0</v>
      </c>
      <c r="Z551" s="35">
        <f t="shared" si="213"/>
        <v>0</v>
      </c>
      <c r="AA551" s="42">
        <f t="shared" si="214"/>
        <v>0</v>
      </c>
      <c r="AB551" s="42">
        <f t="shared" si="215"/>
        <v>0</v>
      </c>
    </row>
    <row r="552" spans="2:28" x14ac:dyDescent="0.25">
      <c r="B552">
        <v>550</v>
      </c>
      <c r="C552" s="35">
        <f t="shared" si="209"/>
        <v>0</v>
      </c>
      <c r="D552" s="46">
        <f>IF(AB551&gt;0,ROUND(PMT(EvalSheet!$F$92/12,EvalSheet!$F$96*12,-C552),5),0)</f>
        <v>0</v>
      </c>
      <c r="E552" s="6">
        <f t="shared" si="203"/>
        <v>0</v>
      </c>
      <c r="F552" s="2">
        <f t="shared" si="192"/>
        <v>0</v>
      </c>
      <c r="G552" s="80">
        <f t="shared" si="193"/>
        <v>0</v>
      </c>
      <c r="H552" s="79">
        <f t="shared" si="194"/>
        <v>0</v>
      </c>
      <c r="I552" s="80">
        <f t="shared" si="195"/>
        <v>0</v>
      </c>
      <c r="J552" s="80">
        <f t="shared" si="196"/>
        <v>0</v>
      </c>
      <c r="K552" s="6">
        <f t="shared" si="204"/>
        <v>0</v>
      </c>
      <c r="L552" s="7">
        <v>0</v>
      </c>
      <c r="M552" s="7">
        <f t="shared" si="205"/>
        <v>0</v>
      </c>
      <c r="N552" s="7">
        <f t="shared" si="206"/>
        <v>0</v>
      </c>
      <c r="O552" s="7">
        <f t="shared" si="207"/>
        <v>0</v>
      </c>
      <c r="P552" s="7">
        <f t="shared" si="208"/>
        <v>0</v>
      </c>
      <c r="Q552" s="6">
        <f t="shared" si="210"/>
        <v>0</v>
      </c>
      <c r="R552" s="7">
        <f t="shared" si="211"/>
        <v>0</v>
      </c>
      <c r="S552" s="2">
        <f t="shared" si="197"/>
        <v>0</v>
      </c>
      <c r="T552" s="80">
        <f t="shared" si="198"/>
        <v>0</v>
      </c>
      <c r="U552" s="79">
        <f t="shared" si="199"/>
        <v>0</v>
      </c>
      <c r="V552" s="80">
        <f t="shared" si="200"/>
        <v>0</v>
      </c>
      <c r="W552" s="80">
        <f t="shared" si="201"/>
        <v>0</v>
      </c>
      <c r="X552">
        <f t="shared" si="212"/>
        <v>0</v>
      </c>
      <c r="Y552" s="35">
        <f t="shared" si="202"/>
        <v>0</v>
      </c>
      <c r="Z552" s="35">
        <f t="shared" si="213"/>
        <v>0</v>
      </c>
      <c r="AA552" s="42">
        <f t="shared" si="214"/>
        <v>0</v>
      </c>
      <c r="AB552" s="42">
        <f t="shared" si="215"/>
        <v>0</v>
      </c>
    </row>
    <row r="553" spans="2:28" x14ac:dyDescent="0.25">
      <c r="B553">
        <v>551</v>
      </c>
      <c r="C553" s="35">
        <f t="shared" si="209"/>
        <v>0</v>
      </c>
      <c r="D553" s="46">
        <f>IF(AB552&gt;0,ROUND(PMT(EvalSheet!$F$92/12,EvalSheet!$F$96*12,-C553),5),0)</f>
        <v>0</v>
      </c>
      <c r="E553" s="6">
        <f t="shared" si="203"/>
        <v>0</v>
      </c>
      <c r="F553" s="2">
        <f t="shared" si="192"/>
        <v>0</v>
      </c>
      <c r="G553" s="80">
        <f t="shared" si="193"/>
        <v>0</v>
      </c>
      <c r="H553" s="79">
        <f t="shared" si="194"/>
        <v>0</v>
      </c>
      <c r="I553" s="80">
        <f t="shared" si="195"/>
        <v>0</v>
      </c>
      <c r="J553" s="80">
        <f t="shared" si="196"/>
        <v>0</v>
      </c>
      <c r="K553" s="6">
        <f t="shared" si="204"/>
        <v>0</v>
      </c>
      <c r="L553" s="7">
        <v>0</v>
      </c>
      <c r="M553" s="7">
        <f t="shared" si="205"/>
        <v>0</v>
      </c>
      <c r="N553" s="7">
        <f t="shared" si="206"/>
        <v>0</v>
      </c>
      <c r="O553" s="7">
        <f t="shared" si="207"/>
        <v>0</v>
      </c>
      <c r="P553" s="7">
        <f t="shared" si="208"/>
        <v>0</v>
      </c>
      <c r="Q553" s="6">
        <f t="shared" si="210"/>
        <v>0</v>
      </c>
      <c r="R553" s="7">
        <f t="shared" si="211"/>
        <v>0</v>
      </c>
      <c r="S553" s="2">
        <f t="shared" si="197"/>
        <v>0</v>
      </c>
      <c r="T553" s="80">
        <f t="shared" si="198"/>
        <v>0</v>
      </c>
      <c r="U553" s="79">
        <f t="shared" si="199"/>
        <v>0</v>
      </c>
      <c r="V553" s="80">
        <f t="shared" si="200"/>
        <v>0</v>
      </c>
      <c r="W553" s="80">
        <f t="shared" si="201"/>
        <v>0</v>
      </c>
      <c r="X553">
        <f t="shared" si="212"/>
        <v>0</v>
      </c>
      <c r="Y553" s="35">
        <f t="shared" si="202"/>
        <v>0</v>
      </c>
      <c r="Z553" s="35">
        <f t="shared" si="213"/>
        <v>0</v>
      </c>
      <c r="AA553" s="42">
        <f t="shared" si="214"/>
        <v>0</v>
      </c>
      <c r="AB553" s="42">
        <f t="shared" si="215"/>
        <v>0</v>
      </c>
    </row>
    <row r="554" spans="2:28" x14ac:dyDescent="0.25">
      <c r="B554">
        <v>552</v>
      </c>
      <c r="C554" s="35">
        <f t="shared" si="209"/>
        <v>0</v>
      </c>
      <c r="D554" s="46">
        <f>IF(AB553&gt;0,ROUND(PMT(EvalSheet!$F$92/12,EvalSheet!$F$96*12,-C554),5),0)</f>
        <v>0</v>
      </c>
      <c r="E554" s="6">
        <f t="shared" si="203"/>
        <v>0</v>
      </c>
      <c r="F554" s="2">
        <f t="shared" si="192"/>
        <v>0</v>
      </c>
      <c r="G554" s="80">
        <f t="shared" si="193"/>
        <v>0</v>
      </c>
      <c r="H554" s="79">
        <f t="shared" si="194"/>
        <v>0</v>
      </c>
      <c r="I554" s="80">
        <f t="shared" si="195"/>
        <v>0</v>
      </c>
      <c r="J554" s="80">
        <f t="shared" si="196"/>
        <v>0</v>
      </c>
      <c r="K554" s="6">
        <f t="shared" si="204"/>
        <v>0</v>
      </c>
      <c r="L554" s="7">
        <v>0</v>
      </c>
      <c r="M554" s="7">
        <f t="shared" si="205"/>
        <v>0</v>
      </c>
      <c r="N554" s="7">
        <f t="shared" si="206"/>
        <v>0</v>
      </c>
      <c r="O554" s="7">
        <f t="shared" si="207"/>
        <v>0</v>
      </c>
      <c r="P554" s="7">
        <f t="shared" si="208"/>
        <v>0</v>
      </c>
      <c r="Q554" s="6">
        <f t="shared" si="210"/>
        <v>0</v>
      </c>
      <c r="R554" s="7">
        <f t="shared" si="211"/>
        <v>0</v>
      </c>
      <c r="S554" s="2">
        <f t="shared" si="197"/>
        <v>0</v>
      </c>
      <c r="T554" s="80">
        <f t="shared" si="198"/>
        <v>0</v>
      </c>
      <c r="U554" s="79">
        <f t="shared" si="199"/>
        <v>0</v>
      </c>
      <c r="V554" s="80">
        <f t="shared" si="200"/>
        <v>0</v>
      </c>
      <c r="W554" s="80">
        <f t="shared" si="201"/>
        <v>0</v>
      </c>
      <c r="X554">
        <f t="shared" si="212"/>
        <v>0</v>
      </c>
      <c r="Y554" s="35">
        <f t="shared" si="202"/>
        <v>0</v>
      </c>
      <c r="Z554" s="35">
        <f t="shared" si="213"/>
        <v>0</v>
      </c>
      <c r="AA554" s="42">
        <f t="shared" si="214"/>
        <v>0</v>
      </c>
      <c r="AB554" s="42">
        <f t="shared" si="215"/>
        <v>0</v>
      </c>
    </row>
    <row r="555" spans="2:28" x14ac:dyDescent="0.25">
      <c r="B555">
        <v>553</v>
      </c>
      <c r="C555" s="35">
        <f t="shared" si="209"/>
        <v>0</v>
      </c>
      <c r="D555" s="46">
        <f>IF(AB554&gt;0,ROUND(PMT(EvalSheet!$F$92/12,EvalSheet!$F$96*12,-C555),5),0)</f>
        <v>0</v>
      </c>
      <c r="E555" s="6">
        <f t="shared" si="203"/>
        <v>0</v>
      </c>
      <c r="F555" s="2">
        <f t="shared" si="192"/>
        <v>0</v>
      </c>
      <c r="G555" s="80">
        <f t="shared" si="193"/>
        <v>0</v>
      </c>
      <c r="H555" s="79">
        <f t="shared" si="194"/>
        <v>0</v>
      </c>
      <c r="I555" s="80">
        <f t="shared" si="195"/>
        <v>0</v>
      </c>
      <c r="J555" s="80">
        <f t="shared" si="196"/>
        <v>0</v>
      </c>
      <c r="K555" s="6">
        <f t="shared" si="204"/>
        <v>0</v>
      </c>
      <c r="L555" s="7">
        <v>0</v>
      </c>
      <c r="M555" s="7">
        <f t="shared" si="205"/>
        <v>0</v>
      </c>
      <c r="N555" s="7">
        <f t="shared" si="206"/>
        <v>0</v>
      </c>
      <c r="O555" s="7">
        <f t="shared" si="207"/>
        <v>0</v>
      </c>
      <c r="P555" s="7">
        <f t="shared" si="208"/>
        <v>0</v>
      </c>
      <c r="Q555" s="6">
        <f t="shared" si="210"/>
        <v>0</v>
      </c>
      <c r="R555" s="7">
        <f t="shared" si="211"/>
        <v>0</v>
      </c>
      <c r="S555" s="2">
        <f t="shared" si="197"/>
        <v>0</v>
      </c>
      <c r="T555" s="80">
        <f t="shared" si="198"/>
        <v>0</v>
      </c>
      <c r="U555" s="79">
        <f t="shared" si="199"/>
        <v>0</v>
      </c>
      <c r="V555" s="80">
        <f t="shared" si="200"/>
        <v>0</v>
      </c>
      <c r="W555" s="80">
        <f t="shared" si="201"/>
        <v>0</v>
      </c>
      <c r="X555">
        <f t="shared" si="212"/>
        <v>0</v>
      </c>
      <c r="Y555" s="35">
        <f t="shared" si="202"/>
        <v>0</v>
      </c>
      <c r="Z555" s="35">
        <f t="shared" si="213"/>
        <v>0</v>
      </c>
      <c r="AA555" s="42">
        <f t="shared" si="214"/>
        <v>0</v>
      </c>
      <c r="AB555" s="42">
        <f t="shared" si="215"/>
        <v>0</v>
      </c>
    </row>
    <row r="556" spans="2:28" x14ac:dyDescent="0.25">
      <c r="B556">
        <v>554</v>
      </c>
      <c r="C556" s="35">
        <f t="shared" si="209"/>
        <v>0</v>
      </c>
      <c r="D556" s="46">
        <f>IF(AB555&gt;0,ROUND(PMT(EvalSheet!$F$92/12,EvalSheet!$F$96*12,-C556),5),0)</f>
        <v>0</v>
      </c>
      <c r="E556" s="6">
        <f t="shared" si="203"/>
        <v>0</v>
      </c>
      <c r="F556" s="2">
        <f t="shared" si="192"/>
        <v>0</v>
      </c>
      <c r="G556" s="80">
        <f t="shared" si="193"/>
        <v>0</v>
      </c>
      <c r="H556" s="79">
        <f t="shared" si="194"/>
        <v>0</v>
      </c>
      <c r="I556" s="80">
        <f t="shared" si="195"/>
        <v>0</v>
      </c>
      <c r="J556" s="80">
        <f t="shared" si="196"/>
        <v>0</v>
      </c>
      <c r="K556" s="6">
        <f t="shared" si="204"/>
        <v>0</v>
      </c>
      <c r="L556" s="7">
        <v>0</v>
      </c>
      <c r="M556" s="7">
        <f t="shared" si="205"/>
        <v>0</v>
      </c>
      <c r="N556" s="7">
        <f t="shared" si="206"/>
        <v>0</v>
      </c>
      <c r="O556" s="7">
        <f t="shared" si="207"/>
        <v>0</v>
      </c>
      <c r="P556" s="7">
        <f t="shared" si="208"/>
        <v>0</v>
      </c>
      <c r="Q556" s="6">
        <f t="shared" si="210"/>
        <v>0</v>
      </c>
      <c r="R556" s="7">
        <f t="shared" si="211"/>
        <v>0</v>
      </c>
      <c r="S556" s="2">
        <f t="shared" si="197"/>
        <v>0</v>
      </c>
      <c r="T556" s="80">
        <f t="shared" si="198"/>
        <v>0</v>
      </c>
      <c r="U556" s="79">
        <f t="shared" si="199"/>
        <v>0</v>
      </c>
      <c r="V556" s="80">
        <f t="shared" si="200"/>
        <v>0</v>
      </c>
      <c r="W556" s="80">
        <f t="shared" si="201"/>
        <v>0</v>
      </c>
      <c r="X556">
        <f t="shared" si="212"/>
        <v>0</v>
      </c>
      <c r="Y556" s="35">
        <f t="shared" si="202"/>
        <v>0</v>
      </c>
      <c r="Z556" s="35">
        <f t="shared" si="213"/>
        <v>0</v>
      </c>
      <c r="AA556" s="42">
        <f t="shared" si="214"/>
        <v>0</v>
      </c>
      <c r="AB556" s="42">
        <f t="shared" si="215"/>
        <v>0</v>
      </c>
    </row>
    <row r="557" spans="2:28" x14ac:dyDescent="0.25">
      <c r="B557">
        <v>555</v>
      </c>
      <c r="C557" s="35">
        <f t="shared" si="209"/>
        <v>0</v>
      </c>
      <c r="D557" s="46">
        <f>IF(AB556&gt;0,ROUND(PMT(EvalSheet!$F$92/12,EvalSheet!$F$96*12,-C557),5),0)</f>
        <v>0</v>
      </c>
      <c r="E557" s="6">
        <f t="shared" si="203"/>
        <v>0</v>
      </c>
      <c r="F557" s="2">
        <f t="shared" si="192"/>
        <v>0</v>
      </c>
      <c r="G557" s="80">
        <f t="shared" si="193"/>
        <v>0</v>
      </c>
      <c r="H557" s="79">
        <f t="shared" si="194"/>
        <v>0</v>
      </c>
      <c r="I557" s="80">
        <f t="shared" si="195"/>
        <v>0</v>
      </c>
      <c r="J557" s="80">
        <f t="shared" si="196"/>
        <v>0</v>
      </c>
      <c r="K557" s="6">
        <f t="shared" si="204"/>
        <v>0</v>
      </c>
      <c r="L557" s="7">
        <v>0</v>
      </c>
      <c r="M557" s="7">
        <f t="shared" si="205"/>
        <v>0</v>
      </c>
      <c r="N557" s="7">
        <f t="shared" si="206"/>
        <v>0</v>
      </c>
      <c r="O557" s="7">
        <f t="shared" si="207"/>
        <v>0</v>
      </c>
      <c r="P557" s="7">
        <f t="shared" si="208"/>
        <v>0</v>
      </c>
      <c r="Q557" s="6">
        <f t="shared" si="210"/>
        <v>0</v>
      </c>
      <c r="R557" s="7">
        <f t="shared" si="211"/>
        <v>0</v>
      </c>
      <c r="S557" s="2">
        <f t="shared" si="197"/>
        <v>0</v>
      </c>
      <c r="T557" s="80">
        <f t="shared" si="198"/>
        <v>0</v>
      </c>
      <c r="U557" s="79">
        <f t="shared" si="199"/>
        <v>0</v>
      </c>
      <c r="V557" s="80">
        <f t="shared" si="200"/>
        <v>0</v>
      </c>
      <c r="W557" s="80">
        <f t="shared" si="201"/>
        <v>0</v>
      </c>
      <c r="X557">
        <f t="shared" si="212"/>
        <v>0</v>
      </c>
      <c r="Y557" s="35">
        <f t="shared" si="202"/>
        <v>0</v>
      </c>
      <c r="Z557" s="35">
        <f t="shared" si="213"/>
        <v>0</v>
      </c>
      <c r="AA557" s="42">
        <f t="shared" si="214"/>
        <v>0</v>
      </c>
      <c r="AB557" s="42">
        <f t="shared" si="215"/>
        <v>0</v>
      </c>
    </row>
    <row r="558" spans="2:28" x14ac:dyDescent="0.25">
      <c r="B558">
        <v>556</v>
      </c>
      <c r="C558" s="35">
        <f t="shared" si="209"/>
        <v>0</v>
      </c>
      <c r="D558" s="46">
        <f>IF(AB557&gt;0,ROUND(PMT(EvalSheet!$F$92/12,EvalSheet!$F$96*12,-C558),5),0)</f>
        <v>0</v>
      </c>
      <c r="E558" s="6">
        <f t="shared" si="203"/>
        <v>0</v>
      </c>
      <c r="F558" s="2">
        <f t="shared" si="192"/>
        <v>0</v>
      </c>
      <c r="G558" s="80">
        <f t="shared" si="193"/>
        <v>0</v>
      </c>
      <c r="H558" s="79">
        <f t="shared" si="194"/>
        <v>0</v>
      </c>
      <c r="I558" s="80">
        <f t="shared" si="195"/>
        <v>0</v>
      </c>
      <c r="J558" s="80">
        <f t="shared" si="196"/>
        <v>0</v>
      </c>
      <c r="K558" s="6">
        <f t="shared" si="204"/>
        <v>0</v>
      </c>
      <c r="L558" s="7">
        <v>0</v>
      </c>
      <c r="M558" s="7">
        <f t="shared" si="205"/>
        <v>0</v>
      </c>
      <c r="N558" s="7">
        <f t="shared" si="206"/>
        <v>0</v>
      </c>
      <c r="O558" s="7">
        <f t="shared" si="207"/>
        <v>0</v>
      </c>
      <c r="P558" s="7">
        <f t="shared" si="208"/>
        <v>0</v>
      </c>
      <c r="Q558" s="6">
        <f t="shared" si="210"/>
        <v>0</v>
      </c>
      <c r="R558" s="7">
        <f t="shared" si="211"/>
        <v>0</v>
      </c>
      <c r="S558" s="2">
        <f t="shared" si="197"/>
        <v>0</v>
      </c>
      <c r="T558" s="80">
        <f t="shared" si="198"/>
        <v>0</v>
      </c>
      <c r="U558" s="79">
        <f t="shared" si="199"/>
        <v>0</v>
      </c>
      <c r="V558" s="80">
        <f t="shared" si="200"/>
        <v>0</v>
      </c>
      <c r="W558" s="80">
        <f t="shared" si="201"/>
        <v>0</v>
      </c>
      <c r="X558">
        <f t="shared" si="212"/>
        <v>0</v>
      </c>
      <c r="Y558" s="35">
        <f t="shared" si="202"/>
        <v>0</v>
      </c>
      <c r="Z558" s="35">
        <f t="shared" si="213"/>
        <v>0</v>
      </c>
      <c r="AA558" s="42">
        <f t="shared" si="214"/>
        <v>0</v>
      </c>
      <c r="AB558" s="42">
        <f t="shared" si="215"/>
        <v>0</v>
      </c>
    </row>
    <row r="559" spans="2:28" x14ac:dyDescent="0.25">
      <c r="B559">
        <v>557</v>
      </c>
      <c r="C559" s="35">
        <f t="shared" si="209"/>
        <v>0</v>
      </c>
      <c r="D559" s="46">
        <f>IF(AB558&gt;0,ROUND(PMT(EvalSheet!$F$92/12,EvalSheet!$F$96*12,-C559),5),0)</f>
        <v>0</v>
      </c>
      <c r="E559" s="6">
        <f t="shared" si="203"/>
        <v>0</v>
      </c>
      <c r="F559" s="2">
        <f t="shared" si="192"/>
        <v>0</v>
      </c>
      <c r="G559" s="80">
        <f t="shared" si="193"/>
        <v>0</v>
      </c>
      <c r="H559" s="79">
        <f t="shared" si="194"/>
        <v>0</v>
      </c>
      <c r="I559" s="80">
        <f t="shared" si="195"/>
        <v>0</v>
      </c>
      <c r="J559" s="80">
        <f t="shared" si="196"/>
        <v>0</v>
      </c>
      <c r="K559" s="6">
        <f t="shared" si="204"/>
        <v>0</v>
      </c>
      <c r="L559" s="7">
        <v>0</v>
      </c>
      <c r="M559" s="7">
        <f t="shared" si="205"/>
        <v>0</v>
      </c>
      <c r="N559" s="7">
        <f t="shared" si="206"/>
        <v>0</v>
      </c>
      <c r="O559" s="7">
        <f t="shared" si="207"/>
        <v>0</v>
      </c>
      <c r="P559" s="7">
        <f t="shared" si="208"/>
        <v>0</v>
      </c>
      <c r="Q559" s="6">
        <f t="shared" si="210"/>
        <v>0</v>
      </c>
      <c r="R559" s="7">
        <f t="shared" si="211"/>
        <v>0</v>
      </c>
      <c r="S559" s="2">
        <f t="shared" si="197"/>
        <v>0</v>
      </c>
      <c r="T559" s="80">
        <f t="shared" si="198"/>
        <v>0</v>
      </c>
      <c r="U559" s="79">
        <f t="shared" si="199"/>
        <v>0</v>
      </c>
      <c r="V559" s="80">
        <f t="shared" si="200"/>
        <v>0</v>
      </c>
      <c r="W559" s="80">
        <f t="shared" si="201"/>
        <v>0</v>
      </c>
      <c r="X559">
        <f t="shared" si="212"/>
        <v>0</v>
      </c>
      <c r="Y559" s="35">
        <f t="shared" si="202"/>
        <v>0</v>
      </c>
      <c r="Z559" s="35">
        <f t="shared" si="213"/>
        <v>0</v>
      </c>
      <c r="AA559" s="42">
        <f t="shared" si="214"/>
        <v>0</v>
      </c>
      <c r="AB559" s="42">
        <f t="shared" si="215"/>
        <v>0</v>
      </c>
    </row>
    <row r="560" spans="2:28" x14ac:dyDescent="0.25">
      <c r="B560">
        <v>558</v>
      </c>
      <c r="C560" s="35">
        <f t="shared" si="209"/>
        <v>0</v>
      </c>
      <c r="D560" s="46">
        <f>IF(AB559&gt;0,ROUND(PMT(EvalSheet!$F$92/12,EvalSheet!$F$96*12,-C560),5),0)</f>
        <v>0</v>
      </c>
      <c r="E560" s="6">
        <f t="shared" si="203"/>
        <v>0</v>
      </c>
      <c r="F560" s="2">
        <f t="shared" si="192"/>
        <v>0</v>
      </c>
      <c r="G560" s="80">
        <f t="shared" si="193"/>
        <v>0</v>
      </c>
      <c r="H560" s="79">
        <f t="shared" si="194"/>
        <v>0</v>
      </c>
      <c r="I560" s="80">
        <f t="shared" si="195"/>
        <v>0</v>
      </c>
      <c r="J560" s="80">
        <f t="shared" si="196"/>
        <v>0</v>
      </c>
      <c r="K560" s="6">
        <f t="shared" si="204"/>
        <v>0</v>
      </c>
      <c r="L560" s="7">
        <v>0</v>
      </c>
      <c r="M560" s="7">
        <f t="shared" si="205"/>
        <v>0</v>
      </c>
      <c r="N560" s="7">
        <f t="shared" si="206"/>
        <v>0</v>
      </c>
      <c r="O560" s="7">
        <f t="shared" si="207"/>
        <v>0</v>
      </c>
      <c r="P560" s="7">
        <f t="shared" si="208"/>
        <v>0</v>
      </c>
      <c r="Q560" s="6">
        <f t="shared" si="210"/>
        <v>0</v>
      </c>
      <c r="R560" s="7">
        <f t="shared" si="211"/>
        <v>0</v>
      </c>
      <c r="S560" s="2">
        <f t="shared" si="197"/>
        <v>0</v>
      </c>
      <c r="T560" s="80">
        <f t="shared" si="198"/>
        <v>0</v>
      </c>
      <c r="U560" s="79">
        <f t="shared" si="199"/>
        <v>0</v>
      </c>
      <c r="V560" s="80">
        <f t="shared" si="200"/>
        <v>0</v>
      </c>
      <c r="W560" s="80">
        <f t="shared" si="201"/>
        <v>0</v>
      </c>
      <c r="X560">
        <f t="shared" si="212"/>
        <v>0</v>
      </c>
      <c r="Y560" s="35">
        <f t="shared" si="202"/>
        <v>0</v>
      </c>
      <c r="Z560" s="35">
        <f t="shared" si="213"/>
        <v>0</v>
      </c>
      <c r="AA560" s="42">
        <f t="shared" si="214"/>
        <v>0</v>
      </c>
      <c r="AB560" s="42">
        <f t="shared" si="215"/>
        <v>0</v>
      </c>
    </row>
    <row r="561" spans="2:28" x14ac:dyDescent="0.25">
      <c r="B561">
        <v>559</v>
      </c>
      <c r="C561" s="35">
        <f t="shared" si="209"/>
        <v>0</v>
      </c>
      <c r="D561" s="46">
        <f>IF(AB560&gt;0,ROUND(PMT(EvalSheet!$F$92/12,EvalSheet!$F$96*12,-C561),5),0)</f>
        <v>0</v>
      </c>
      <c r="E561" s="6">
        <f t="shared" si="203"/>
        <v>0</v>
      </c>
      <c r="F561" s="2">
        <f t="shared" si="192"/>
        <v>0</v>
      </c>
      <c r="G561" s="80">
        <f t="shared" si="193"/>
        <v>0</v>
      </c>
      <c r="H561" s="79">
        <f t="shared" si="194"/>
        <v>0</v>
      </c>
      <c r="I561" s="80">
        <f t="shared" si="195"/>
        <v>0</v>
      </c>
      <c r="J561" s="80">
        <f t="shared" si="196"/>
        <v>0</v>
      </c>
      <c r="K561" s="6">
        <f t="shared" si="204"/>
        <v>0</v>
      </c>
      <c r="L561" s="7">
        <v>0</v>
      </c>
      <c r="M561" s="7">
        <f t="shared" si="205"/>
        <v>0</v>
      </c>
      <c r="N561" s="7">
        <f t="shared" si="206"/>
        <v>0</v>
      </c>
      <c r="O561" s="7">
        <f t="shared" si="207"/>
        <v>0</v>
      </c>
      <c r="P561" s="7">
        <f t="shared" si="208"/>
        <v>0</v>
      </c>
      <c r="Q561" s="6">
        <f t="shared" si="210"/>
        <v>0</v>
      </c>
      <c r="R561" s="7">
        <f t="shared" si="211"/>
        <v>0</v>
      </c>
      <c r="S561" s="2">
        <f t="shared" si="197"/>
        <v>0</v>
      </c>
      <c r="T561" s="80">
        <f t="shared" si="198"/>
        <v>0</v>
      </c>
      <c r="U561" s="79">
        <f t="shared" si="199"/>
        <v>0</v>
      </c>
      <c r="V561" s="80">
        <f t="shared" si="200"/>
        <v>0</v>
      </c>
      <c r="W561" s="80">
        <f t="shared" si="201"/>
        <v>0</v>
      </c>
      <c r="X561">
        <f t="shared" si="212"/>
        <v>0</v>
      </c>
      <c r="Y561" s="35">
        <f t="shared" si="202"/>
        <v>0</v>
      </c>
      <c r="Z561" s="35">
        <f t="shared" si="213"/>
        <v>0</v>
      </c>
      <c r="AA561" s="42">
        <f t="shared" si="214"/>
        <v>0</v>
      </c>
      <c r="AB561" s="42">
        <f t="shared" si="215"/>
        <v>0</v>
      </c>
    </row>
    <row r="562" spans="2:28" x14ac:dyDescent="0.25">
      <c r="B562">
        <v>560</v>
      </c>
      <c r="C562" s="35">
        <f t="shared" si="209"/>
        <v>0</v>
      </c>
      <c r="D562" s="46">
        <f>IF(AB561&gt;0,ROUND(PMT(EvalSheet!$F$92/12,EvalSheet!$F$96*12,-C562),5),0)</f>
        <v>0</v>
      </c>
      <c r="E562" s="6">
        <f t="shared" si="203"/>
        <v>0</v>
      </c>
      <c r="F562" s="2">
        <f t="shared" si="192"/>
        <v>0</v>
      </c>
      <c r="G562" s="80">
        <f t="shared" si="193"/>
        <v>0</v>
      </c>
      <c r="H562" s="79">
        <f t="shared" si="194"/>
        <v>0</v>
      </c>
      <c r="I562" s="80">
        <f t="shared" si="195"/>
        <v>0</v>
      </c>
      <c r="J562" s="80">
        <f t="shared" si="196"/>
        <v>0</v>
      </c>
      <c r="K562" s="6">
        <f t="shared" si="204"/>
        <v>0</v>
      </c>
      <c r="L562" s="7">
        <v>0</v>
      </c>
      <c r="M562" s="7">
        <f t="shared" si="205"/>
        <v>0</v>
      </c>
      <c r="N562" s="7">
        <f t="shared" si="206"/>
        <v>0</v>
      </c>
      <c r="O562" s="7">
        <f t="shared" si="207"/>
        <v>0</v>
      </c>
      <c r="P562" s="7">
        <f t="shared" si="208"/>
        <v>0</v>
      </c>
      <c r="Q562" s="6">
        <f t="shared" si="210"/>
        <v>0</v>
      </c>
      <c r="R562" s="7">
        <f t="shared" si="211"/>
        <v>0</v>
      </c>
      <c r="S562" s="2">
        <f t="shared" si="197"/>
        <v>0</v>
      </c>
      <c r="T562" s="80">
        <f t="shared" si="198"/>
        <v>0</v>
      </c>
      <c r="U562" s="79">
        <f t="shared" si="199"/>
        <v>0</v>
      </c>
      <c r="V562" s="80">
        <f t="shared" si="200"/>
        <v>0</v>
      </c>
      <c r="W562" s="80">
        <f t="shared" si="201"/>
        <v>0</v>
      </c>
      <c r="X562">
        <f t="shared" si="212"/>
        <v>0</v>
      </c>
      <c r="Y562" s="35">
        <f t="shared" si="202"/>
        <v>0</v>
      </c>
      <c r="Z562" s="35">
        <f t="shared" si="213"/>
        <v>0</v>
      </c>
      <c r="AA562" s="42">
        <f t="shared" si="214"/>
        <v>0</v>
      </c>
      <c r="AB562" s="42">
        <f t="shared" si="215"/>
        <v>0</v>
      </c>
    </row>
    <row r="563" spans="2:28" x14ac:dyDescent="0.25">
      <c r="B563">
        <v>561</v>
      </c>
      <c r="C563" s="35">
        <f t="shared" si="209"/>
        <v>0</v>
      </c>
      <c r="D563" s="46">
        <f>IF(AB562&gt;0,ROUND(PMT(EvalSheet!$F$92/12,EvalSheet!$F$96*12,-C563),5),0)</f>
        <v>0</v>
      </c>
      <c r="E563" s="6">
        <f t="shared" si="203"/>
        <v>0</v>
      </c>
      <c r="F563" s="2">
        <f t="shared" si="192"/>
        <v>0</v>
      </c>
      <c r="G563" s="80">
        <f t="shared" si="193"/>
        <v>0</v>
      </c>
      <c r="H563" s="79">
        <f t="shared" si="194"/>
        <v>0</v>
      </c>
      <c r="I563" s="80">
        <f t="shared" si="195"/>
        <v>0</v>
      </c>
      <c r="J563" s="80">
        <f t="shared" si="196"/>
        <v>0</v>
      </c>
      <c r="K563" s="6">
        <f t="shared" si="204"/>
        <v>0</v>
      </c>
      <c r="L563" s="7">
        <v>0</v>
      </c>
      <c r="M563" s="7">
        <f t="shared" si="205"/>
        <v>0</v>
      </c>
      <c r="N563" s="7">
        <f t="shared" si="206"/>
        <v>0</v>
      </c>
      <c r="O563" s="7">
        <f t="shared" si="207"/>
        <v>0</v>
      </c>
      <c r="P563" s="7">
        <f t="shared" si="208"/>
        <v>0</v>
      </c>
      <c r="Q563" s="6">
        <f t="shared" si="210"/>
        <v>0</v>
      </c>
      <c r="R563" s="7">
        <f t="shared" si="211"/>
        <v>0</v>
      </c>
      <c r="S563" s="2">
        <f t="shared" si="197"/>
        <v>0</v>
      </c>
      <c r="T563" s="80">
        <f t="shared" si="198"/>
        <v>0</v>
      </c>
      <c r="U563" s="79">
        <f t="shared" si="199"/>
        <v>0</v>
      </c>
      <c r="V563" s="80">
        <f t="shared" si="200"/>
        <v>0</v>
      </c>
      <c r="W563" s="80">
        <f t="shared" si="201"/>
        <v>0</v>
      </c>
      <c r="X563">
        <f t="shared" si="212"/>
        <v>0</v>
      </c>
      <c r="Y563" s="35">
        <f t="shared" si="202"/>
        <v>0</v>
      </c>
      <c r="Z563" s="35">
        <f t="shared" si="213"/>
        <v>0</v>
      </c>
      <c r="AA563" s="42">
        <f t="shared" si="214"/>
        <v>0</v>
      </c>
      <c r="AB563" s="42">
        <f t="shared" si="215"/>
        <v>0</v>
      </c>
    </row>
    <row r="564" spans="2:28" x14ac:dyDescent="0.25">
      <c r="B564">
        <v>562</v>
      </c>
      <c r="C564" s="35">
        <f t="shared" si="209"/>
        <v>0</v>
      </c>
      <c r="D564" s="46">
        <f>IF(AB563&gt;0,ROUND(PMT(EvalSheet!$F$92/12,EvalSheet!$F$96*12,-C564),5),0)</f>
        <v>0</v>
      </c>
      <c r="E564" s="6">
        <f t="shared" si="203"/>
        <v>0</v>
      </c>
      <c r="F564" s="2">
        <f t="shared" si="192"/>
        <v>0</v>
      </c>
      <c r="G564" s="80">
        <f t="shared" si="193"/>
        <v>0</v>
      </c>
      <c r="H564" s="79">
        <f t="shared" si="194"/>
        <v>0</v>
      </c>
      <c r="I564" s="80">
        <f t="shared" si="195"/>
        <v>0</v>
      </c>
      <c r="J564" s="80">
        <f t="shared" si="196"/>
        <v>0</v>
      </c>
      <c r="K564" s="6">
        <f t="shared" si="204"/>
        <v>0</v>
      </c>
      <c r="L564" s="7">
        <v>0</v>
      </c>
      <c r="M564" s="7">
        <f t="shared" si="205"/>
        <v>0</v>
      </c>
      <c r="N564" s="7">
        <f t="shared" si="206"/>
        <v>0</v>
      </c>
      <c r="O564" s="7">
        <f t="shared" si="207"/>
        <v>0</v>
      </c>
      <c r="P564" s="7">
        <f t="shared" si="208"/>
        <v>0</v>
      </c>
      <c r="Q564" s="6">
        <f t="shared" si="210"/>
        <v>0</v>
      </c>
      <c r="R564" s="7">
        <f t="shared" si="211"/>
        <v>0</v>
      </c>
      <c r="S564" s="2">
        <f t="shared" si="197"/>
        <v>0</v>
      </c>
      <c r="T564" s="80">
        <f t="shared" si="198"/>
        <v>0</v>
      </c>
      <c r="U564" s="79">
        <f t="shared" si="199"/>
        <v>0</v>
      </c>
      <c r="V564" s="80">
        <f t="shared" si="200"/>
        <v>0</v>
      </c>
      <c r="W564" s="80">
        <f t="shared" si="201"/>
        <v>0</v>
      </c>
      <c r="X564">
        <f t="shared" si="212"/>
        <v>0</v>
      </c>
      <c r="Y564" s="35">
        <f t="shared" si="202"/>
        <v>0</v>
      </c>
      <c r="Z564" s="35">
        <f t="shared" si="213"/>
        <v>0</v>
      </c>
      <c r="AA564" s="42">
        <f t="shared" si="214"/>
        <v>0</v>
      </c>
      <c r="AB564" s="42">
        <f t="shared" si="215"/>
        <v>0</v>
      </c>
    </row>
    <row r="565" spans="2:28" x14ac:dyDescent="0.25">
      <c r="B565">
        <v>563</v>
      </c>
      <c r="C565" s="35">
        <f t="shared" si="209"/>
        <v>0</v>
      </c>
      <c r="D565" s="46">
        <f>IF(AB564&gt;0,ROUND(PMT(EvalSheet!$F$92/12,EvalSheet!$F$96*12,-C565),5),0)</f>
        <v>0</v>
      </c>
      <c r="E565" s="6">
        <f t="shared" si="203"/>
        <v>0</v>
      </c>
      <c r="F565" s="2">
        <f t="shared" si="192"/>
        <v>0</v>
      </c>
      <c r="G565" s="80">
        <f t="shared" si="193"/>
        <v>0</v>
      </c>
      <c r="H565" s="79">
        <f t="shared" si="194"/>
        <v>0</v>
      </c>
      <c r="I565" s="80">
        <f t="shared" si="195"/>
        <v>0</v>
      </c>
      <c r="J565" s="80">
        <f t="shared" si="196"/>
        <v>0</v>
      </c>
      <c r="K565" s="6">
        <f t="shared" si="204"/>
        <v>0</v>
      </c>
      <c r="L565" s="7">
        <v>0</v>
      </c>
      <c r="M565" s="7">
        <f t="shared" si="205"/>
        <v>0</v>
      </c>
      <c r="N565" s="7">
        <f t="shared" si="206"/>
        <v>0</v>
      </c>
      <c r="O565" s="7">
        <f t="shared" si="207"/>
        <v>0</v>
      </c>
      <c r="P565" s="7">
        <f t="shared" si="208"/>
        <v>0</v>
      </c>
      <c r="Q565" s="6">
        <f t="shared" si="210"/>
        <v>0</v>
      </c>
      <c r="R565" s="7">
        <f t="shared" si="211"/>
        <v>0</v>
      </c>
      <c r="S565" s="2">
        <f t="shared" si="197"/>
        <v>0</v>
      </c>
      <c r="T565" s="80">
        <f t="shared" si="198"/>
        <v>0</v>
      </c>
      <c r="U565" s="79">
        <f t="shared" si="199"/>
        <v>0</v>
      </c>
      <c r="V565" s="80">
        <f t="shared" si="200"/>
        <v>0</v>
      </c>
      <c r="W565" s="80">
        <f t="shared" si="201"/>
        <v>0</v>
      </c>
      <c r="X565">
        <f t="shared" si="212"/>
        <v>0</v>
      </c>
      <c r="Y565" s="35">
        <f t="shared" si="202"/>
        <v>0</v>
      </c>
      <c r="Z565" s="35">
        <f t="shared" si="213"/>
        <v>0</v>
      </c>
      <c r="AA565" s="42">
        <f t="shared" si="214"/>
        <v>0</v>
      </c>
      <c r="AB565" s="42">
        <f t="shared" si="215"/>
        <v>0</v>
      </c>
    </row>
    <row r="566" spans="2:28" x14ac:dyDescent="0.25">
      <c r="B566">
        <v>564</v>
      </c>
      <c r="C566" s="35">
        <f t="shared" si="209"/>
        <v>0</v>
      </c>
      <c r="D566" s="46">
        <f>IF(AB565&gt;0,ROUND(PMT(EvalSheet!$F$92/12,EvalSheet!$F$96*12,-C566),5),0)</f>
        <v>0</v>
      </c>
      <c r="E566" s="6">
        <f t="shared" si="203"/>
        <v>0</v>
      </c>
      <c r="F566" s="2">
        <f t="shared" si="192"/>
        <v>0</v>
      </c>
      <c r="G566" s="80">
        <f t="shared" si="193"/>
        <v>0</v>
      </c>
      <c r="H566" s="79">
        <f t="shared" si="194"/>
        <v>0</v>
      </c>
      <c r="I566" s="80">
        <f t="shared" si="195"/>
        <v>0</v>
      </c>
      <c r="J566" s="80">
        <f t="shared" si="196"/>
        <v>0</v>
      </c>
      <c r="K566" s="6">
        <f t="shared" si="204"/>
        <v>0</v>
      </c>
      <c r="L566" s="7">
        <v>0</v>
      </c>
      <c r="M566" s="7">
        <f t="shared" si="205"/>
        <v>0</v>
      </c>
      <c r="N566" s="7">
        <f t="shared" si="206"/>
        <v>0</v>
      </c>
      <c r="O566" s="7">
        <f t="shared" si="207"/>
        <v>0</v>
      </c>
      <c r="P566" s="7">
        <f t="shared" si="208"/>
        <v>0</v>
      </c>
      <c r="Q566" s="6">
        <f t="shared" si="210"/>
        <v>0</v>
      </c>
      <c r="R566" s="7">
        <f t="shared" si="211"/>
        <v>0</v>
      </c>
      <c r="S566" s="2">
        <f t="shared" si="197"/>
        <v>0</v>
      </c>
      <c r="T566" s="80">
        <f t="shared" si="198"/>
        <v>0</v>
      </c>
      <c r="U566" s="79">
        <f t="shared" si="199"/>
        <v>0</v>
      </c>
      <c r="V566" s="80">
        <f t="shared" si="200"/>
        <v>0</v>
      </c>
      <c r="W566" s="80">
        <f t="shared" si="201"/>
        <v>0</v>
      </c>
      <c r="X566">
        <f t="shared" si="212"/>
        <v>0</v>
      </c>
      <c r="Y566" s="35">
        <f t="shared" si="202"/>
        <v>0</v>
      </c>
      <c r="Z566" s="35">
        <f t="shared" si="213"/>
        <v>0</v>
      </c>
      <c r="AA566" s="42">
        <f t="shared" si="214"/>
        <v>0</v>
      </c>
      <c r="AB566" s="42">
        <f t="shared" si="215"/>
        <v>0</v>
      </c>
    </row>
    <row r="567" spans="2:28" x14ac:dyDescent="0.25">
      <c r="B567">
        <v>565</v>
      </c>
      <c r="C567" s="35">
        <f t="shared" si="209"/>
        <v>0</v>
      </c>
      <c r="D567" s="46">
        <f>IF(AB566&gt;0,ROUND(PMT(EvalSheet!$F$92/12,EvalSheet!$F$96*12,-C567),5),0)</f>
        <v>0</v>
      </c>
      <c r="E567" s="6">
        <f t="shared" si="203"/>
        <v>0</v>
      </c>
      <c r="F567" s="2">
        <f t="shared" si="192"/>
        <v>0</v>
      </c>
      <c r="G567" s="80">
        <f t="shared" si="193"/>
        <v>0</v>
      </c>
      <c r="H567" s="79">
        <f t="shared" si="194"/>
        <v>0</v>
      </c>
      <c r="I567" s="80">
        <f t="shared" si="195"/>
        <v>0</v>
      </c>
      <c r="J567" s="80">
        <f t="shared" si="196"/>
        <v>0</v>
      </c>
      <c r="K567" s="6">
        <f t="shared" si="204"/>
        <v>0</v>
      </c>
      <c r="L567" s="7">
        <v>0</v>
      </c>
      <c r="M567" s="7">
        <f t="shared" si="205"/>
        <v>0</v>
      </c>
      <c r="N567" s="7">
        <f t="shared" si="206"/>
        <v>0</v>
      </c>
      <c r="O567" s="7">
        <f t="shared" si="207"/>
        <v>0</v>
      </c>
      <c r="P567" s="7">
        <f t="shared" si="208"/>
        <v>0</v>
      </c>
      <c r="Q567" s="6">
        <f t="shared" si="210"/>
        <v>0</v>
      </c>
      <c r="R567" s="7">
        <f t="shared" si="211"/>
        <v>0</v>
      </c>
      <c r="S567" s="2">
        <f t="shared" si="197"/>
        <v>0</v>
      </c>
      <c r="T567" s="80">
        <f t="shared" si="198"/>
        <v>0</v>
      </c>
      <c r="U567" s="79">
        <f t="shared" si="199"/>
        <v>0</v>
      </c>
      <c r="V567" s="80">
        <f t="shared" si="200"/>
        <v>0</v>
      </c>
      <c r="W567" s="80">
        <f t="shared" si="201"/>
        <v>0</v>
      </c>
      <c r="X567">
        <f t="shared" si="212"/>
        <v>0</v>
      </c>
      <c r="Y567" s="35">
        <f t="shared" si="202"/>
        <v>0</v>
      </c>
      <c r="Z567" s="35">
        <f t="shared" si="213"/>
        <v>0</v>
      </c>
      <c r="AA567" s="42">
        <f t="shared" si="214"/>
        <v>0</v>
      </c>
      <c r="AB567" s="42">
        <f t="shared" si="215"/>
        <v>0</v>
      </c>
    </row>
    <row r="568" spans="2:28" x14ac:dyDescent="0.25">
      <c r="B568">
        <v>566</v>
      </c>
      <c r="C568" s="35">
        <f t="shared" si="209"/>
        <v>0</v>
      </c>
      <c r="D568" s="46">
        <f>IF(AB567&gt;0,ROUND(PMT(EvalSheet!$F$92/12,EvalSheet!$F$96*12,-C568),5),0)</f>
        <v>0</v>
      </c>
      <c r="E568" s="6">
        <f t="shared" si="203"/>
        <v>0</v>
      </c>
      <c r="F568" s="2">
        <f t="shared" si="192"/>
        <v>0</v>
      </c>
      <c r="G568" s="80">
        <f t="shared" si="193"/>
        <v>0</v>
      </c>
      <c r="H568" s="79">
        <f t="shared" si="194"/>
        <v>0</v>
      </c>
      <c r="I568" s="80">
        <f t="shared" si="195"/>
        <v>0</v>
      </c>
      <c r="J568" s="80">
        <f t="shared" si="196"/>
        <v>0</v>
      </c>
      <c r="K568" s="6">
        <f t="shared" si="204"/>
        <v>0</v>
      </c>
      <c r="L568" s="7">
        <v>0</v>
      </c>
      <c r="M568" s="7">
        <f t="shared" si="205"/>
        <v>0</v>
      </c>
      <c r="N568" s="7">
        <f t="shared" si="206"/>
        <v>0</v>
      </c>
      <c r="O568" s="7">
        <f t="shared" si="207"/>
        <v>0</v>
      </c>
      <c r="P568" s="7">
        <f t="shared" si="208"/>
        <v>0</v>
      </c>
      <c r="Q568" s="6">
        <f t="shared" si="210"/>
        <v>0</v>
      </c>
      <c r="R568" s="7">
        <f t="shared" si="211"/>
        <v>0</v>
      </c>
      <c r="S568" s="2">
        <f t="shared" si="197"/>
        <v>0</v>
      </c>
      <c r="T568" s="80">
        <f t="shared" si="198"/>
        <v>0</v>
      </c>
      <c r="U568" s="79">
        <f t="shared" si="199"/>
        <v>0</v>
      </c>
      <c r="V568" s="80">
        <f t="shared" si="200"/>
        <v>0</v>
      </c>
      <c r="W568" s="80">
        <f t="shared" si="201"/>
        <v>0</v>
      </c>
      <c r="X568">
        <f t="shared" si="212"/>
        <v>0</v>
      </c>
      <c r="Y568" s="35">
        <f t="shared" si="202"/>
        <v>0</v>
      </c>
      <c r="Z568" s="35">
        <f t="shared" si="213"/>
        <v>0</v>
      </c>
      <c r="AA568" s="42">
        <f t="shared" si="214"/>
        <v>0</v>
      </c>
      <c r="AB568" s="42">
        <f t="shared" si="215"/>
        <v>0</v>
      </c>
    </row>
    <row r="569" spans="2:28" x14ac:dyDescent="0.25">
      <c r="B569">
        <v>567</v>
      </c>
      <c r="C569" s="35">
        <f t="shared" si="209"/>
        <v>0</v>
      </c>
      <c r="D569" s="46">
        <f>IF(AB568&gt;0,ROUND(PMT(EvalSheet!$F$92/12,EvalSheet!$F$96*12,-C569),5),0)</f>
        <v>0</v>
      </c>
      <c r="E569" s="6">
        <f t="shared" si="203"/>
        <v>0</v>
      </c>
      <c r="F569" s="2">
        <f t="shared" si="192"/>
        <v>0</v>
      </c>
      <c r="G569" s="80">
        <f t="shared" si="193"/>
        <v>0</v>
      </c>
      <c r="H569" s="79">
        <f t="shared" si="194"/>
        <v>0</v>
      </c>
      <c r="I569" s="80">
        <f t="shared" si="195"/>
        <v>0</v>
      </c>
      <c r="J569" s="80">
        <f t="shared" si="196"/>
        <v>0</v>
      </c>
      <c r="K569" s="6">
        <f t="shared" si="204"/>
        <v>0</v>
      </c>
      <c r="L569" s="7">
        <v>0</v>
      </c>
      <c r="M569" s="7">
        <f t="shared" si="205"/>
        <v>0</v>
      </c>
      <c r="N569" s="7">
        <f t="shared" si="206"/>
        <v>0</v>
      </c>
      <c r="O569" s="7">
        <f t="shared" si="207"/>
        <v>0</v>
      </c>
      <c r="P569" s="7">
        <f t="shared" si="208"/>
        <v>0</v>
      </c>
      <c r="Q569" s="6">
        <f t="shared" si="210"/>
        <v>0</v>
      </c>
      <c r="R569" s="7">
        <f t="shared" si="211"/>
        <v>0</v>
      </c>
      <c r="S569" s="2">
        <f t="shared" si="197"/>
        <v>0</v>
      </c>
      <c r="T569" s="80">
        <f t="shared" si="198"/>
        <v>0</v>
      </c>
      <c r="U569" s="79">
        <f t="shared" si="199"/>
        <v>0</v>
      </c>
      <c r="V569" s="80">
        <f t="shared" si="200"/>
        <v>0</v>
      </c>
      <c r="W569" s="80">
        <f t="shared" si="201"/>
        <v>0</v>
      </c>
      <c r="X569">
        <f t="shared" si="212"/>
        <v>0</v>
      </c>
      <c r="Y569" s="35">
        <f t="shared" si="202"/>
        <v>0</v>
      </c>
      <c r="Z569" s="35">
        <f t="shared" si="213"/>
        <v>0</v>
      </c>
      <c r="AA569" s="42">
        <f t="shared" si="214"/>
        <v>0</v>
      </c>
      <c r="AB569" s="42">
        <f t="shared" si="215"/>
        <v>0</v>
      </c>
    </row>
    <row r="570" spans="2:28" x14ac:dyDescent="0.25">
      <c r="B570">
        <v>568</v>
      </c>
      <c r="C570" s="35">
        <f t="shared" si="209"/>
        <v>0</v>
      </c>
      <c r="D570" s="46">
        <f>IF(AB569&gt;0,ROUND(PMT(EvalSheet!$F$92/12,EvalSheet!$F$96*12,-C570),5),0)</f>
        <v>0</v>
      </c>
      <c r="E570" s="6">
        <f t="shared" si="203"/>
        <v>0</v>
      </c>
      <c r="F570" s="2">
        <f t="shared" si="192"/>
        <v>0</v>
      </c>
      <c r="G570" s="80">
        <f t="shared" si="193"/>
        <v>0</v>
      </c>
      <c r="H570" s="79">
        <f t="shared" si="194"/>
        <v>0</v>
      </c>
      <c r="I570" s="80">
        <f t="shared" si="195"/>
        <v>0</v>
      </c>
      <c r="J570" s="80">
        <f t="shared" si="196"/>
        <v>0</v>
      </c>
      <c r="K570" s="6">
        <f t="shared" si="204"/>
        <v>0</v>
      </c>
      <c r="L570" s="7">
        <v>0</v>
      </c>
      <c r="M570" s="7">
        <f t="shared" si="205"/>
        <v>0</v>
      </c>
      <c r="N570" s="7">
        <f t="shared" si="206"/>
        <v>0</v>
      </c>
      <c r="O570" s="7">
        <f t="shared" si="207"/>
        <v>0</v>
      </c>
      <c r="P570" s="7">
        <f t="shared" si="208"/>
        <v>0</v>
      </c>
      <c r="Q570" s="6">
        <f t="shared" si="210"/>
        <v>0</v>
      </c>
      <c r="R570" s="7">
        <f t="shared" si="211"/>
        <v>0</v>
      </c>
      <c r="S570" s="2">
        <f t="shared" si="197"/>
        <v>0</v>
      </c>
      <c r="T570" s="80">
        <f t="shared" si="198"/>
        <v>0</v>
      </c>
      <c r="U570" s="79">
        <f t="shared" si="199"/>
        <v>0</v>
      </c>
      <c r="V570" s="80">
        <f t="shared" si="200"/>
        <v>0</v>
      </c>
      <c r="W570" s="80">
        <f t="shared" si="201"/>
        <v>0</v>
      </c>
      <c r="X570">
        <f t="shared" si="212"/>
        <v>0</v>
      </c>
      <c r="Y570" s="35">
        <f t="shared" si="202"/>
        <v>0</v>
      </c>
      <c r="Z570" s="35">
        <f t="shared" si="213"/>
        <v>0</v>
      </c>
      <c r="AA570" s="42">
        <f t="shared" si="214"/>
        <v>0</v>
      </c>
      <c r="AB570" s="42">
        <f t="shared" si="215"/>
        <v>0</v>
      </c>
    </row>
    <row r="571" spans="2:28" x14ac:dyDescent="0.25">
      <c r="B571">
        <v>569</v>
      </c>
      <c r="C571" s="35">
        <f t="shared" si="209"/>
        <v>0</v>
      </c>
      <c r="D571" s="46">
        <f>IF(AB570&gt;0,ROUND(PMT(EvalSheet!$F$92/12,EvalSheet!$F$96*12,-C571),5),0)</f>
        <v>0</v>
      </c>
      <c r="E571" s="6">
        <f t="shared" si="203"/>
        <v>0</v>
      </c>
      <c r="F571" s="2">
        <f t="shared" si="192"/>
        <v>0</v>
      </c>
      <c r="G571" s="80">
        <f t="shared" si="193"/>
        <v>0</v>
      </c>
      <c r="H571" s="79">
        <f t="shared" si="194"/>
        <v>0</v>
      </c>
      <c r="I571" s="80">
        <f t="shared" si="195"/>
        <v>0</v>
      </c>
      <c r="J571" s="80">
        <f t="shared" si="196"/>
        <v>0</v>
      </c>
      <c r="K571" s="6">
        <f t="shared" si="204"/>
        <v>0</v>
      </c>
      <c r="L571" s="7">
        <v>0</v>
      </c>
      <c r="M571" s="7">
        <f t="shared" si="205"/>
        <v>0</v>
      </c>
      <c r="N571" s="7">
        <f t="shared" si="206"/>
        <v>0</v>
      </c>
      <c r="O571" s="7">
        <f t="shared" si="207"/>
        <v>0</v>
      </c>
      <c r="P571" s="7">
        <f t="shared" si="208"/>
        <v>0</v>
      </c>
      <c r="Q571" s="6">
        <f t="shared" si="210"/>
        <v>0</v>
      </c>
      <c r="R571" s="7">
        <f t="shared" si="211"/>
        <v>0</v>
      </c>
      <c r="S571" s="2">
        <f t="shared" si="197"/>
        <v>0</v>
      </c>
      <c r="T571" s="80">
        <f t="shared" si="198"/>
        <v>0</v>
      </c>
      <c r="U571" s="79">
        <f t="shared" si="199"/>
        <v>0</v>
      </c>
      <c r="V571" s="80">
        <f t="shared" si="200"/>
        <v>0</v>
      </c>
      <c r="W571" s="80">
        <f t="shared" si="201"/>
        <v>0</v>
      </c>
      <c r="X571">
        <f t="shared" si="212"/>
        <v>0</v>
      </c>
      <c r="Y571" s="35">
        <f t="shared" si="202"/>
        <v>0</v>
      </c>
      <c r="Z571" s="35">
        <f t="shared" si="213"/>
        <v>0</v>
      </c>
      <c r="AA571" s="42">
        <f t="shared" si="214"/>
        <v>0</v>
      </c>
      <c r="AB571" s="42">
        <f t="shared" si="215"/>
        <v>0</v>
      </c>
    </row>
    <row r="572" spans="2:28" x14ac:dyDescent="0.25">
      <c r="B572">
        <v>570</v>
      </c>
      <c r="C572" s="35">
        <f t="shared" si="209"/>
        <v>0</v>
      </c>
      <c r="D572" s="46">
        <f>IF(AB571&gt;0,ROUND(PMT(EvalSheet!$F$92/12,EvalSheet!$F$96*12,-C572),5),0)</f>
        <v>0</v>
      </c>
      <c r="E572" s="6">
        <f t="shared" si="203"/>
        <v>0</v>
      </c>
      <c r="F572" s="2">
        <f t="shared" si="192"/>
        <v>0</v>
      </c>
      <c r="G572" s="80">
        <f t="shared" si="193"/>
        <v>0</v>
      </c>
      <c r="H572" s="79">
        <f t="shared" si="194"/>
        <v>0</v>
      </c>
      <c r="I572" s="80">
        <f t="shared" si="195"/>
        <v>0</v>
      </c>
      <c r="J572" s="80">
        <f t="shared" si="196"/>
        <v>0</v>
      </c>
      <c r="K572" s="6">
        <f t="shared" si="204"/>
        <v>0</v>
      </c>
      <c r="L572" s="7">
        <v>0</v>
      </c>
      <c r="M572" s="7">
        <f t="shared" si="205"/>
        <v>0</v>
      </c>
      <c r="N572" s="7">
        <f t="shared" si="206"/>
        <v>0</v>
      </c>
      <c r="O572" s="7">
        <f t="shared" si="207"/>
        <v>0</v>
      </c>
      <c r="P572" s="7">
        <f t="shared" si="208"/>
        <v>0</v>
      </c>
      <c r="Q572" s="6">
        <f t="shared" si="210"/>
        <v>0</v>
      </c>
      <c r="R572" s="7">
        <f t="shared" si="211"/>
        <v>0</v>
      </c>
      <c r="S572" s="2">
        <f t="shared" si="197"/>
        <v>0</v>
      </c>
      <c r="T572" s="80">
        <f t="shared" si="198"/>
        <v>0</v>
      </c>
      <c r="U572" s="79">
        <f t="shared" si="199"/>
        <v>0</v>
      </c>
      <c r="V572" s="80">
        <f t="shared" si="200"/>
        <v>0</v>
      </c>
      <c r="W572" s="80">
        <f t="shared" si="201"/>
        <v>0</v>
      </c>
      <c r="X572">
        <f t="shared" si="212"/>
        <v>0</v>
      </c>
      <c r="Y572" s="35">
        <f t="shared" si="202"/>
        <v>0</v>
      </c>
      <c r="Z572" s="35">
        <f t="shared" si="213"/>
        <v>0</v>
      </c>
      <c r="AA572" s="42">
        <f t="shared" si="214"/>
        <v>0</v>
      </c>
      <c r="AB572" s="42">
        <f t="shared" si="215"/>
        <v>0</v>
      </c>
    </row>
    <row r="573" spans="2:28" x14ac:dyDescent="0.25">
      <c r="B573">
        <v>571</v>
      </c>
      <c r="C573" s="35">
        <f t="shared" si="209"/>
        <v>0</v>
      </c>
      <c r="D573" s="46">
        <f>IF(AB572&gt;0,ROUND(PMT(EvalSheet!$F$92/12,EvalSheet!$F$96*12,-C573),5),0)</f>
        <v>0</v>
      </c>
      <c r="E573" s="6">
        <f t="shared" si="203"/>
        <v>0</v>
      </c>
      <c r="F573" s="2">
        <f t="shared" si="192"/>
        <v>0</v>
      </c>
      <c r="G573" s="80">
        <f t="shared" si="193"/>
        <v>0</v>
      </c>
      <c r="H573" s="79">
        <f t="shared" si="194"/>
        <v>0</v>
      </c>
      <c r="I573" s="80">
        <f t="shared" si="195"/>
        <v>0</v>
      </c>
      <c r="J573" s="80">
        <f t="shared" si="196"/>
        <v>0</v>
      </c>
      <c r="K573" s="6">
        <f t="shared" si="204"/>
        <v>0</v>
      </c>
      <c r="L573" s="7">
        <v>0</v>
      </c>
      <c r="M573" s="7">
        <f t="shared" si="205"/>
        <v>0</v>
      </c>
      <c r="N573" s="7">
        <f t="shared" si="206"/>
        <v>0</v>
      </c>
      <c r="O573" s="7">
        <f t="shared" si="207"/>
        <v>0</v>
      </c>
      <c r="P573" s="7">
        <f t="shared" si="208"/>
        <v>0</v>
      </c>
      <c r="Q573" s="6">
        <f t="shared" si="210"/>
        <v>0</v>
      </c>
      <c r="R573" s="7">
        <f t="shared" si="211"/>
        <v>0</v>
      </c>
      <c r="S573" s="2">
        <f t="shared" si="197"/>
        <v>0</v>
      </c>
      <c r="T573" s="80">
        <f t="shared" si="198"/>
        <v>0</v>
      </c>
      <c r="U573" s="79">
        <f t="shared" si="199"/>
        <v>0</v>
      </c>
      <c r="V573" s="80">
        <f t="shared" si="200"/>
        <v>0</v>
      </c>
      <c r="W573" s="80">
        <f t="shared" si="201"/>
        <v>0</v>
      </c>
      <c r="X573">
        <f t="shared" si="212"/>
        <v>0</v>
      </c>
      <c r="Y573" s="35">
        <f t="shared" si="202"/>
        <v>0</v>
      </c>
      <c r="Z573" s="35">
        <f t="shared" si="213"/>
        <v>0</v>
      </c>
      <c r="AA573" s="42">
        <f t="shared" si="214"/>
        <v>0</v>
      </c>
      <c r="AB573" s="42">
        <f t="shared" si="215"/>
        <v>0</v>
      </c>
    </row>
    <row r="574" spans="2:28" x14ac:dyDescent="0.25">
      <c r="B574">
        <v>572</v>
      </c>
      <c r="C574" s="35">
        <f t="shared" si="209"/>
        <v>0</v>
      </c>
      <c r="D574" s="46">
        <f>IF(AB573&gt;0,ROUND(PMT(EvalSheet!$F$92/12,EvalSheet!$F$96*12,-C574),5),0)</f>
        <v>0</v>
      </c>
      <c r="E574" s="6">
        <f t="shared" si="203"/>
        <v>0</v>
      </c>
      <c r="F574" s="2">
        <f t="shared" si="192"/>
        <v>0</v>
      </c>
      <c r="G574" s="80">
        <f t="shared" si="193"/>
        <v>0</v>
      </c>
      <c r="H574" s="79">
        <f t="shared" si="194"/>
        <v>0</v>
      </c>
      <c r="I574" s="80">
        <f t="shared" si="195"/>
        <v>0</v>
      </c>
      <c r="J574" s="80">
        <f t="shared" si="196"/>
        <v>0</v>
      </c>
      <c r="K574" s="6">
        <f t="shared" si="204"/>
        <v>0</v>
      </c>
      <c r="L574" s="7">
        <v>0</v>
      </c>
      <c r="M574" s="7">
        <f t="shared" si="205"/>
        <v>0</v>
      </c>
      <c r="N574" s="7">
        <f t="shared" si="206"/>
        <v>0</v>
      </c>
      <c r="O574" s="7">
        <f t="shared" si="207"/>
        <v>0</v>
      </c>
      <c r="P574" s="7">
        <f t="shared" si="208"/>
        <v>0</v>
      </c>
      <c r="Q574" s="6">
        <f t="shared" si="210"/>
        <v>0</v>
      </c>
      <c r="R574" s="7">
        <f t="shared" si="211"/>
        <v>0</v>
      </c>
      <c r="S574" s="2">
        <f t="shared" si="197"/>
        <v>0</v>
      </c>
      <c r="T574" s="80">
        <f t="shared" si="198"/>
        <v>0</v>
      </c>
      <c r="U574" s="79">
        <f t="shared" si="199"/>
        <v>0</v>
      </c>
      <c r="V574" s="80">
        <f t="shared" si="200"/>
        <v>0</v>
      </c>
      <c r="W574" s="80">
        <f t="shared" si="201"/>
        <v>0</v>
      </c>
      <c r="X574">
        <f t="shared" si="212"/>
        <v>0</v>
      </c>
      <c r="Y574" s="35">
        <f t="shared" si="202"/>
        <v>0</v>
      </c>
      <c r="Z574" s="35">
        <f t="shared" si="213"/>
        <v>0</v>
      </c>
      <c r="AA574" s="42">
        <f t="shared" si="214"/>
        <v>0</v>
      </c>
      <c r="AB574" s="42">
        <f t="shared" si="215"/>
        <v>0</v>
      </c>
    </row>
    <row r="575" spans="2:28" x14ac:dyDescent="0.25">
      <c r="B575">
        <v>573</v>
      </c>
      <c r="C575" s="35">
        <f t="shared" si="209"/>
        <v>0</v>
      </c>
      <c r="D575" s="46">
        <f>IF(AB574&gt;0,ROUND(PMT(EvalSheet!$F$92/12,EvalSheet!$F$96*12,-C575),5),0)</f>
        <v>0</v>
      </c>
      <c r="E575" s="6">
        <f t="shared" si="203"/>
        <v>0</v>
      </c>
      <c r="F575" s="2">
        <f t="shared" si="192"/>
        <v>0</v>
      </c>
      <c r="G575" s="80">
        <f t="shared" si="193"/>
        <v>0</v>
      </c>
      <c r="H575" s="79">
        <f t="shared" si="194"/>
        <v>0</v>
      </c>
      <c r="I575" s="80">
        <f t="shared" si="195"/>
        <v>0</v>
      </c>
      <c r="J575" s="80">
        <f t="shared" si="196"/>
        <v>0</v>
      </c>
      <c r="K575" s="6">
        <f t="shared" si="204"/>
        <v>0</v>
      </c>
      <c r="L575" s="7">
        <v>0</v>
      </c>
      <c r="M575" s="7">
        <f t="shared" si="205"/>
        <v>0</v>
      </c>
      <c r="N575" s="7">
        <f t="shared" si="206"/>
        <v>0</v>
      </c>
      <c r="O575" s="7">
        <f t="shared" si="207"/>
        <v>0</v>
      </c>
      <c r="P575" s="7">
        <f t="shared" si="208"/>
        <v>0</v>
      </c>
      <c r="Q575" s="6">
        <f t="shared" si="210"/>
        <v>0</v>
      </c>
      <c r="R575" s="7">
        <f t="shared" si="211"/>
        <v>0</v>
      </c>
      <c r="S575" s="2">
        <f t="shared" si="197"/>
        <v>0</v>
      </c>
      <c r="T575" s="80">
        <f t="shared" si="198"/>
        <v>0</v>
      </c>
      <c r="U575" s="79">
        <f t="shared" si="199"/>
        <v>0</v>
      </c>
      <c r="V575" s="80">
        <f t="shared" si="200"/>
        <v>0</v>
      </c>
      <c r="W575" s="80">
        <f t="shared" si="201"/>
        <v>0</v>
      </c>
      <c r="X575">
        <f t="shared" si="212"/>
        <v>0</v>
      </c>
      <c r="Y575" s="35">
        <f t="shared" si="202"/>
        <v>0</v>
      </c>
      <c r="Z575" s="35">
        <f t="shared" si="213"/>
        <v>0</v>
      </c>
      <c r="AA575" s="42">
        <f t="shared" si="214"/>
        <v>0</v>
      </c>
      <c r="AB575" s="42">
        <f t="shared" si="215"/>
        <v>0</v>
      </c>
    </row>
    <row r="576" spans="2:28" x14ac:dyDescent="0.25">
      <c r="B576">
        <v>574</v>
      </c>
      <c r="C576" s="35">
        <f t="shared" si="209"/>
        <v>0</v>
      </c>
      <c r="D576" s="46">
        <f>IF(AB575&gt;0,ROUND(PMT(EvalSheet!$F$92/12,EvalSheet!$F$96*12,-C576),5),0)</f>
        <v>0</v>
      </c>
      <c r="E576" s="6">
        <f t="shared" si="203"/>
        <v>0</v>
      </c>
      <c r="F576" s="2">
        <f t="shared" si="192"/>
        <v>0</v>
      </c>
      <c r="G576" s="80">
        <f t="shared" si="193"/>
        <v>0</v>
      </c>
      <c r="H576" s="79">
        <f t="shared" si="194"/>
        <v>0</v>
      </c>
      <c r="I576" s="80">
        <f t="shared" si="195"/>
        <v>0</v>
      </c>
      <c r="J576" s="80">
        <f t="shared" si="196"/>
        <v>0</v>
      </c>
      <c r="K576" s="6">
        <f t="shared" si="204"/>
        <v>0</v>
      </c>
      <c r="L576" s="7">
        <v>0</v>
      </c>
      <c r="M576" s="7">
        <f t="shared" si="205"/>
        <v>0</v>
      </c>
      <c r="N576" s="7">
        <f t="shared" si="206"/>
        <v>0</v>
      </c>
      <c r="O576" s="7">
        <f t="shared" si="207"/>
        <v>0</v>
      </c>
      <c r="P576" s="7">
        <f t="shared" si="208"/>
        <v>0</v>
      </c>
      <c r="Q576" s="6">
        <f t="shared" si="210"/>
        <v>0</v>
      </c>
      <c r="R576" s="7">
        <f t="shared" si="211"/>
        <v>0</v>
      </c>
      <c r="S576" s="2">
        <f t="shared" si="197"/>
        <v>0</v>
      </c>
      <c r="T576" s="80">
        <f t="shared" si="198"/>
        <v>0</v>
      </c>
      <c r="U576" s="79">
        <f t="shared" si="199"/>
        <v>0</v>
      </c>
      <c r="V576" s="80">
        <f t="shared" si="200"/>
        <v>0</v>
      </c>
      <c r="W576" s="80">
        <f t="shared" si="201"/>
        <v>0</v>
      </c>
      <c r="X576">
        <f t="shared" si="212"/>
        <v>0</v>
      </c>
      <c r="Y576" s="35">
        <f t="shared" si="202"/>
        <v>0</v>
      </c>
      <c r="Z576" s="35">
        <f t="shared" si="213"/>
        <v>0</v>
      </c>
      <c r="AA576" s="42">
        <f t="shared" si="214"/>
        <v>0</v>
      </c>
      <c r="AB576" s="42">
        <f t="shared" si="215"/>
        <v>0</v>
      </c>
    </row>
    <row r="577" spans="2:28" x14ac:dyDescent="0.25">
      <c r="B577">
        <v>575</v>
      </c>
      <c r="C577" s="35">
        <f t="shared" si="209"/>
        <v>0</v>
      </c>
      <c r="D577" s="46">
        <f>IF(AB576&gt;0,ROUND(PMT(EvalSheet!$F$92/12,EvalSheet!$F$96*12,-C577),5),0)</f>
        <v>0</v>
      </c>
      <c r="E577" s="6">
        <f t="shared" si="203"/>
        <v>0</v>
      </c>
      <c r="F577" s="2">
        <f t="shared" si="192"/>
        <v>0</v>
      </c>
      <c r="G577" s="80">
        <f t="shared" si="193"/>
        <v>0</v>
      </c>
      <c r="H577" s="79">
        <f t="shared" si="194"/>
        <v>0</v>
      </c>
      <c r="I577" s="80">
        <f t="shared" si="195"/>
        <v>0</v>
      </c>
      <c r="J577" s="80">
        <f t="shared" si="196"/>
        <v>0</v>
      </c>
      <c r="K577" s="6">
        <f t="shared" si="204"/>
        <v>0</v>
      </c>
      <c r="L577" s="7">
        <v>0</v>
      </c>
      <c r="M577" s="7">
        <f t="shared" si="205"/>
        <v>0</v>
      </c>
      <c r="N577" s="7">
        <f t="shared" si="206"/>
        <v>0</v>
      </c>
      <c r="O577" s="7">
        <f t="shared" si="207"/>
        <v>0</v>
      </c>
      <c r="P577" s="7">
        <f t="shared" si="208"/>
        <v>0</v>
      </c>
      <c r="Q577" s="6">
        <f t="shared" si="210"/>
        <v>0</v>
      </c>
      <c r="R577" s="7">
        <f t="shared" si="211"/>
        <v>0</v>
      </c>
      <c r="S577" s="2">
        <f t="shared" si="197"/>
        <v>0</v>
      </c>
      <c r="T577" s="80">
        <f t="shared" si="198"/>
        <v>0</v>
      </c>
      <c r="U577" s="79">
        <f t="shared" si="199"/>
        <v>0</v>
      </c>
      <c r="V577" s="80">
        <f t="shared" si="200"/>
        <v>0</v>
      </c>
      <c r="W577" s="80">
        <f t="shared" si="201"/>
        <v>0</v>
      </c>
      <c r="X577">
        <f t="shared" si="212"/>
        <v>0</v>
      </c>
      <c r="Y577" s="35">
        <f t="shared" si="202"/>
        <v>0</v>
      </c>
      <c r="Z577" s="35">
        <f t="shared" si="213"/>
        <v>0</v>
      </c>
      <c r="AA577" s="42">
        <f t="shared" si="214"/>
        <v>0</v>
      </c>
      <c r="AB577" s="42">
        <f t="shared" si="215"/>
        <v>0</v>
      </c>
    </row>
    <row r="578" spans="2:28" x14ac:dyDescent="0.25">
      <c r="B578">
        <v>576</v>
      </c>
      <c r="C578" s="35">
        <f t="shared" si="209"/>
        <v>0</v>
      </c>
      <c r="D578" s="46">
        <f>IF(AB577&gt;0,ROUND(PMT(EvalSheet!$F$92/12,EvalSheet!$F$96*12,-C578),5),0)</f>
        <v>0</v>
      </c>
      <c r="E578" s="6">
        <f t="shared" si="203"/>
        <v>0</v>
      </c>
      <c r="F578" s="2">
        <f t="shared" si="192"/>
        <v>0</v>
      </c>
      <c r="G578" s="80">
        <f t="shared" si="193"/>
        <v>0</v>
      </c>
      <c r="H578" s="79">
        <f t="shared" si="194"/>
        <v>0</v>
      </c>
      <c r="I578" s="80">
        <f t="shared" si="195"/>
        <v>0</v>
      </c>
      <c r="J578" s="80">
        <f t="shared" si="196"/>
        <v>0</v>
      </c>
      <c r="K578" s="6">
        <f t="shared" si="204"/>
        <v>0</v>
      </c>
      <c r="L578" s="7">
        <v>0</v>
      </c>
      <c r="M578" s="7">
        <f t="shared" si="205"/>
        <v>0</v>
      </c>
      <c r="N578" s="7">
        <f t="shared" si="206"/>
        <v>0</v>
      </c>
      <c r="O578" s="7">
        <f t="shared" si="207"/>
        <v>0</v>
      </c>
      <c r="P578" s="7">
        <f t="shared" si="208"/>
        <v>0</v>
      </c>
      <c r="Q578" s="6">
        <f t="shared" si="210"/>
        <v>0</v>
      </c>
      <c r="R578" s="7">
        <f t="shared" si="211"/>
        <v>0</v>
      </c>
      <c r="S578" s="2">
        <f t="shared" si="197"/>
        <v>0</v>
      </c>
      <c r="T578" s="80">
        <f t="shared" si="198"/>
        <v>0</v>
      </c>
      <c r="U578" s="79">
        <f t="shared" si="199"/>
        <v>0</v>
      </c>
      <c r="V578" s="80">
        <f t="shared" si="200"/>
        <v>0</v>
      </c>
      <c r="W578" s="80">
        <f t="shared" si="201"/>
        <v>0</v>
      </c>
      <c r="X578">
        <f t="shared" si="212"/>
        <v>0</v>
      </c>
      <c r="Y578" s="35">
        <f t="shared" si="202"/>
        <v>0</v>
      </c>
      <c r="Z578" s="35">
        <f t="shared" si="213"/>
        <v>0</v>
      </c>
      <c r="AA578" s="42">
        <f t="shared" si="214"/>
        <v>0</v>
      </c>
      <c r="AB578" s="42">
        <f t="shared" si="215"/>
        <v>0</v>
      </c>
    </row>
    <row r="579" spans="2:28" x14ac:dyDescent="0.25">
      <c r="B579">
        <v>577</v>
      </c>
      <c r="C579" s="35">
        <f t="shared" si="209"/>
        <v>0</v>
      </c>
      <c r="D579" s="46">
        <f>IF(AB578&gt;0,ROUND(PMT(EvalSheet!$F$92/12,EvalSheet!$F$96*12,-C579),5),0)</f>
        <v>0</v>
      </c>
      <c r="E579" s="6">
        <f t="shared" si="203"/>
        <v>0</v>
      </c>
      <c r="F579" s="2">
        <f t="shared" ref="F579:F642" si="216">INT(E579)</f>
        <v>0</v>
      </c>
      <c r="G579" s="80">
        <f t="shared" ref="G579:G642" si="217">INT((E579-F579)*10)/10</f>
        <v>0</v>
      </c>
      <c r="H579" s="79">
        <f t="shared" ref="H579:H642" si="218">E579-F579-G579</f>
        <v>0</v>
      </c>
      <c r="I579" s="80">
        <f t="shared" ref="I579:I642" si="219">IF(OR(H579=0.05,H579=0),H579,IF(AND(H579&gt;0.051,H579&lt;0.1),0.1,IF(AND(H579&gt;0.001,H579&lt;0.05),0.05,H579)))</f>
        <v>0</v>
      </c>
      <c r="J579" s="80">
        <f t="shared" ref="J579:J642" si="220">F579+G579+I579</f>
        <v>0</v>
      </c>
      <c r="K579" s="6">
        <f t="shared" si="204"/>
        <v>0</v>
      </c>
      <c r="L579" s="7">
        <v>0</v>
      </c>
      <c r="M579" s="7">
        <f t="shared" si="205"/>
        <v>0</v>
      </c>
      <c r="N579" s="7">
        <f t="shared" si="206"/>
        <v>0</v>
      </c>
      <c r="O579" s="7">
        <f t="shared" si="207"/>
        <v>0</v>
      </c>
      <c r="P579" s="7">
        <f t="shared" si="208"/>
        <v>0</v>
      </c>
      <c r="Q579" s="6">
        <f t="shared" si="210"/>
        <v>0</v>
      </c>
      <c r="R579" s="7">
        <f t="shared" si="211"/>
        <v>0</v>
      </c>
      <c r="S579" s="2">
        <f t="shared" ref="S579:S642" si="221">INT(R579)</f>
        <v>0</v>
      </c>
      <c r="T579" s="80">
        <f t="shared" ref="T579:T642" si="222">INT((R579-S579)*10)/10</f>
        <v>0</v>
      </c>
      <c r="U579" s="79">
        <f t="shared" ref="U579:U642" si="223">R579-S579-T579</f>
        <v>0</v>
      </c>
      <c r="V579" s="80">
        <f t="shared" ref="V579:V642" si="224">IF(OR(U579=0.05,U579=0),U579,IF(AND(U579&gt;0.051,U579&lt;0.1),0.1,IF(AND(U579&gt;0.001,U579&lt;0.05),0.05,U579)))</f>
        <v>0</v>
      </c>
      <c r="W579" s="80">
        <f t="shared" ref="W579:W642" si="225">S579+T579+V579</f>
        <v>0</v>
      </c>
      <c r="X579">
        <f t="shared" si="212"/>
        <v>0</v>
      </c>
      <c r="Y579" s="35">
        <f t="shared" si="202"/>
        <v>0</v>
      </c>
      <c r="Z579" s="35">
        <f t="shared" si="213"/>
        <v>0</v>
      </c>
      <c r="AA579" s="42">
        <f t="shared" si="214"/>
        <v>0</v>
      </c>
      <c r="AB579" s="42">
        <f t="shared" si="215"/>
        <v>0</v>
      </c>
    </row>
    <row r="580" spans="2:28" x14ac:dyDescent="0.25">
      <c r="B580">
        <v>578</v>
      </c>
      <c r="C580" s="35">
        <f t="shared" si="209"/>
        <v>0</v>
      </c>
      <c r="D580" s="46">
        <f>IF(AB579&gt;0,ROUND(PMT(EvalSheet!$F$92/12,EvalSheet!$F$96*12,-C580),5),0)</f>
        <v>0</v>
      </c>
      <c r="E580" s="6">
        <f t="shared" si="203"/>
        <v>0</v>
      </c>
      <c r="F580" s="2">
        <f t="shared" si="216"/>
        <v>0</v>
      </c>
      <c r="G580" s="80">
        <f t="shared" si="217"/>
        <v>0</v>
      </c>
      <c r="H580" s="79">
        <f t="shared" si="218"/>
        <v>0</v>
      </c>
      <c r="I580" s="80">
        <f t="shared" si="219"/>
        <v>0</v>
      </c>
      <c r="J580" s="80">
        <f t="shared" si="220"/>
        <v>0</v>
      </c>
      <c r="K580" s="6">
        <f t="shared" si="204"/>
        <v>0</v>
      </c>
      <c r="L580" s="7">
        <v>0</v>
      </c>
      <c r="M580" s="7">
        <f t="shared" si="205"/>
        <v>0</v>
      </c>
      <c r="N580" s="7">
        <f t="shared" si="206"/>
        <v>0</v>
      </c>
      <c r="O580" s="7">
        <f t="shared" si="207"/>
        <v>0</v>
      </c>
      <c r="P580" s="7">
        <f t="shared" si="208"/>
        <v>0</v>
      </c>
      <c r="Q580" s="6">
        <f t="shared" si="210"/>
        <v>0</v>
      </c>
      <c r="R580" s="7">
        <f t="shared" si="211"/>
        <v>0</v>
      </c>
      <c r="S580" s="2">
        <f t="shared" si="221"/>
        <v>0</v>
      </c>
      <c r="T580" s="80">
        <f t="shared" si="222"/>
        <v>0</v>
      </c>
      <c r="U580" s="79">
        <f t="shared" si="223"/>
        <v>0</v>
      </c>
      <c r="V580" s="80">
        <f t="shared" si="224"/>
        <v>0</v>
      </c>
      <c r="W580" s="80">
        <f t="shared" si="225"/>
        <v>0</v>
      </c>
      <c r="X580">
        <f t="shared" si="212"/>
        <v>0</v>
      </c>
      <c r="Y580" s="35">
        <f t="shared" ref="Y580:Y643" si="226">ROUND(D580+J580+W580+X580,2)</f>
        <v>0</v>
      </c>
      <c r="Z580" s="35">
        <f t="shared" si="213"/>
        <v>0</v>
      </c>
      <c r="AA580" s="42">
        <f t="shared" si="214"/>
        <v>0</v>
      </c>
      <c r="AB580" s="42">
        <f t="shared" si="215"/>
        <v>0</v>
      </c>
    </row>
    <row r="581" spans="2:28" x14ac:dyDescent="0.25">
      <c r="B581">
        <v>579</v>
      </c>
      <c r="C581" s="35">
        <f t="shared" si="209"/>
        <v>0</v>
      </c>
      <c r="D581" s="46">
        <f>IF(AB580&gt;0,ROUND(PMT(EvalSheet!$F$92/12,EvalSheet!$F$96*12,-C581),5),0)</f>
        <v>0</v>
      </c>
      <c r="E581" s="6">
        <f t="shared" ref="E581:E644" si="227">IF(AB580&gt;0,ROUND(C581*$E$1/1000,2),0)</f>
        <v>0</v>
      </c>
      <c r="F581" s="2">
        <f t="shared" si="216"/>
        <v>0</v>
      </c>
      <c r="G581" s="80">
        <f t="shared" si="217"/>
        <v>0</v>
      </c>
      <c r="H581" s="79">
        <f t="shared" si="218"/>
        <v>0</v>
      </c>
      <c r="I581" s="80">
        <f t="shared" si="219"/>
        <v>0</v>
      </c>
      <c r="J581" s="80">
        <f t="shared" si="220"/>
        <v>0</v>
      </c>
      <c r="K581" s="6">
        <f t="shared" ref="K581:K644" si="228">IF(AB580&gt;0,ROUND($D$1*$K$1,2),0)</f>
        <v>0</v>
      </c>
      <c r="L581" s="7">
        <v>0</v>
      </c>
      <c r="M581" s="7">
        <f t="shared" ref="M581:M644" si="229">IF(AB580&gt;0,ROUND($D$1*$M$1,0),0)</f>
        <v>0</v>
      </c>
      <c r="N581" s="7">
        <f t="shared" ref="N581:N644" si="230">IF(AB580&gt;0,ROUND($D$1*$N$1,2),0)</f>
        <v>0</v>
      </c>
      <c r="O581" s="7">
        <f t="shared" ref="O581:O644" si="231">IF(AB580&gt;0,ROUND($D$1*$O$1,2),0)</f>
        <v>0</v>
      </c>
      <c r="P581" s="7">
        <f t="shared" ref="P581:P644" si="232">IF(AB580&gt;0,ROUND($D$1*$P$1,2),0)</f>
        <v>0</v>
      </c>
      <c r="Q581" s="6">
        <f t="shared" si="210"/>
        <v>0</v>
      </c>
      <c r="R581" s="7">
        <f t="shared" si="211"/>
        <v>0</v>
      </c>
      <c r="S581" s="2">
        <f t="shared" si="221"/>
        <v>0</v>
      </c>
      <c r="T581" s="80">
        <f t="shared" si="222"/>
        <v>0</v>
      </c>
      <c r="U581" s="79">
        <f t="shared" si="223"/>
        <v>0</v>
      </c>
      <c r="V581" s="80">
        <f t="shared" si="224"/>
        <v>0</v>
      </c>
      <c r="W581" s="80">
        <f t="shared" si="225"/>
        <v>0</v>
      </c>
      <c r="X581">
        <f t="shared" si="212"/>
        <v>0</v>
      </c>
      <c r="Y581" s="35">
        <f t="shared" si="226"/>
        <v>0</v>
      </c>
      <c r="Z581" s="35">
        <f t="shared" si="213"/>
        <v>0</v>
      </c>
      <c r="AA581" s="42">
        <f t="shared" si="214"/>
        <v>0</v>
      </c>
      <c r="AB581" s="42">
        <f t="shared" si="215"/>
        <v>0</v>
      </c>
    </row>
    <row r="582" spans="2:28" x14ac:dyDescent="0.25">
      <c r="B582">
        <v>580</v>
      </c>
      <c r="C582" s="35">
        <f t="shared" si="209"/>
        <v>0</v>
      </c>
      <c r="D582" s="46">
        <f>IF(AB581&gt;0,ROUND(PMT(EvalSheet!$F$92/12,EvalSheet!$F$96*12,-C582),5),0)</f>
        <v>0</v>
      </c>
      <c r="E582" s="6">
        <f t="shared" si="227"/>
        <v>0</v>
      </c>
      <c r="F582" s="2">
        <f t="shared" si="216"/>
        <v>0</v>
      </c>
      <c r="G582" s="80">
        <f t="shared" si="217"/>
        <v>0</v>
      </c>
      <c r="H582" s="79">
        <f t="shared" si="218"/>
        <v>0</v>
      </c>
      <c r="I582" s="80">
        <f t="shared" si="219"/>
        <v>0</v>
      </c>
      <c r="J582" s="80">
        <f t="shared" si="220"/>
        <v>0</v>
      </c>
      <c r="K582" s="6">
        <f t="shared" si="228"/>
        <v>0</v>
      </c>
      <c r="L582" s="7">
        <v>0</v>
      </c>
      <c r="M582" s="7">
        <f t="shared" si="229"/>
        <v>0</v>
      </c>
      <c r="N582" s="7">
        <f t="shared" si="230"/>
        <v>0</v>
      </c>
      <c r="O582" s="7">
        <f t="shared" si="231"/>
        <v>0</v>
      </c>
      <c r="P582" s="7">
        <f t="shared" si="232"/>
        <v>0</v>
      </c>
      <c r="Q582" s="6">
        <f t="shared" si="210"/>
        <v>0</v>
      </c>
      <c r="R582" s="7">
        <f t="shared" si="211"/>
        <v>0</v>
      </c>
      <c r="S582" s="2">
        <f t="shared" si="221"/>
        <v>0</v>
      </c>
      <c r="T582" s="80">
        <f t="shared" si="222"/>
        <v>0</v>
      </c>
      <c r="U582" s="79">
        <f t="shared" si="223"/>
        <v>0</v>
      </c>
      <c r="V582" s="80">
        <f t="shared" si="224"/>
        <v>0</v>
      </c>
      <c r="W582" s="80">
        <f t="shared" si="225"/>
        <v>0</v>
      </c>
      <c r="X582">
        <f t="shared" si="212"/>
        <v>0</v>
      </c>
      <c r="Y582" s="35">
        <f t="shared" si="226"/>
        <v>0</v>
      </c>
      <c r="Z582" s="35">
        <f t="shared" si="213"/>
        <v>0</v>
      </c>
      <c r="AA582" s="42">
        <f t="shared" si="214"/>
        <v>0</v>
      </c>
      <c r="AB582" s="42">
        <f t="shared" si="215"/>
        <v>0</v>
      </c>
    </row>
    <row r="583" spans="2:28" x14ac:dyDescent="0.25">
      <c r="B583">
        <v>581</v>
      </c>
      <c r="C583" s="35">
        <f t="shared" ref="C583:C646" si="233">IF(AB582&gt;0,C582-1000,C582)</f>
        <v>0</v>
      </c>
      <c r="D583" s="46">
        <f>IF(AB582&gt;0,ROUND(PMT(EvalSheet!$F$92/12,EvalSheet!$F$96*12,-C583),5),0)</f>
        <v>0</v>
      </c>
      <c r="E583" s="6">
        <f t="shared" si="227"/>
        <v>0</v>
      </c>
      <c r="F583" s="2">
        <f t="shared" si="216"/>
        <v>0</v>
      </c>
      <c r="G583" s="80">
        <f t="shared" si="217"/>
        <v>0</v>
      </c>
      <c r="H583" s="79">
        <f t="shared" si="218"/>
        <v>0</v>
      </c>
      <c r="I583" s="80">
        <f t="shared" si="219"/>
        <v>0</v>
      </c>
      <c r="J583" s="80">
        <f t="shared" si="220"/>
        <v>0</v>
      </c>
      <c r="K583" s="6">
        <f t="shared" si="228"/>
        <v>0</v>
      </c>
      <c r="L583" s="7">
        <v>0</v>
      </c>
      <c r="M583" s="7">
        <f t="shared" si="229"/>
        <v>0</v>
      </c>
      <c r="N583" s="7">
        <f t="shared" si="230"/>
        <v>0</v>
      </c>
      <c r="O583" s="7">
        <f t="shared" si="231"/>
        <v>0</v>
      </c>
      <c r="P583" s="7">
        <f t="shared" si="232"/>
        <v>0</v>
      </c>
      <c r="Q583" s="6">
        <f t="shared" ref="Q583:Q646" si="234">IF(AB582&gt;0,K583+SUM(M583:P583),0)</f>
        <v>0</v>
      </c>
      <c r="R583" s="7">
        <f t="shared" ref="R583:R646" si="235">IF(AB582&gt;0,ROUND(Q583/12,2),0)</f>
        <v>0</v>
      </c>
      <c r="S583" s="2">
        <f t="shared" si="221"/>
        <v>0</v>
      </c>
      <c r="T583" s="80">
        <f t="shared" si="222"/>
        <v>0</v>
      </c>
      <c r="U583" s="79">
        <f t="shared" si="223"/>
        <v>0</v>
      </c>
      <c r="V583" s="80">
        <f t="shared" si="224"/>
        <v>0</v>
      </c>
      <c r="W583" s="80">
        <f t="shared" si="225"/>
        <v>0</v>
      </c>
      <c r="X583">
        <f t="shared" ref="X583:X646" si="236">IF(AB582&gt;0,X582,0)</f>
        <v>0</v>
      </c>
      <c r="Y583" s="35">
        <f t="shared" si="226"/>
        <v>0</v>
      </c>
      <c r="Z583" s="35">
        <f t="shared" ref="Z583:Z646" si="237">IF(AND(Y583&gt;0,Y584=0),Y583,0)</f>
        <v>0</v>
      </c>
      <c r="AA583" s="42">
        <f t="shared" ref="AA583:AA646" si="238">IF(AB582&gt;0,AA582,0)</f>
        <v>0</v>
      </c>
      <c r="AB583" s="42">
        <f t="shared" ref="AB583:AB646" si="239">IF(ROUND(Y583-AA583,2)&gt;0,ROUND(Y583-AA583,2),0)</f>
        <v>0</v>
      </c>
    </row>
    <row r="584" spans="2:28" x14ac:dyDescent="0.25">
      <c r="B584">
        <v>582</v>
      </c>
      <c r="C584" s="35">
        <f t="shared" si="233"/>
        <v>0</v>
      </c>
      <c r="D584" s="46">
        <f>IF(AB583&gt;0,ROUND(PMT(EvalSheet!$F$92/12,EvalSheet!$F$96*12,-C584),5),0)</f>
        <v>0</v>
      </c>
      <c r="E584" s="6">
        <f t="shared" si="227"/>
        <v>0</v>
      </c>
      <c r="F584" s="2">
        <f t="shared" si="216"/>
        <v>0</v>
      </c>
      <c r="G584" s="80">
        <f t="shared" si="217"/>
        <v>0</v>
      </c>
      <c r="H584" s="79">
        <f t="shared" si="218"/>
        <v>0</v>
      </c>
      <c r="I584" s="80">
        <f t="shared" si="219"/>
        <v>0</v>
      </c>
      <c r="J584" s="80">
        <f t="shared" si="220"/>
        <v>0</v>
      </c>
      <c r="K584" s="6">
        <f t="shared" si="228"/>
        <v>0</v>
      </c>
      <c r="L584" s="7">
        <v>0</v>
      </c>
      <c r="M584" s="7">
        <f t="shared" si="229"/>
        <v>0</v>
      </c>
      <c r="N584" s="7">
        <f t="shared" si="230"/>
        <v>0</v>
      </c>
      <c r="O584" s="7">
        <f t="shared" si="231"/>
        <v>0</v>
      </c>
      <c r="P584" s="7">
        <f t="shared" si="232"/>
        <v>0</v>
      </c>
      <c r="Q584" s="6">
        <f t="shared" si="234"/>
        <v>0</v>
      </c>
      <c r="R584" s="7">
        <f t="shared" si="235"/>
        <v>0</v>
      </c>
      <c r="S584" s="2">
        <f t="shared" si="221"/>
        <v>0</v>
      </c>
      <c r="T584" s="80">
        <f t="shared" si="222"/>
        <v>0</v>
      </c>
      <c r="U584" s="79">
        <f t="shared" si="223"/>
        <v>0</v>
      </c>
      <c r="V584" s="80">
        <f t="shared" si="224"/>
        <v>0</v>
      </c>
      <c r="W584" s="80">
        <f t="shared" si="225"/>
        <v>0</v>
      </c>
      <c r="X584">
        <f t="shared" si="236"/>
        <v>0</v>
      </c>
      <c r="Y584" s="35">
        <f t="shared" si="226"/>
        <v>0</v>
      </c>
      <c r="Z584" s="35">
        <f t="shared" si="237"/>
        <v>0</v>
      </c>
      <c r="AA584" s="42">
        <f t="shared" si="238"/>
        <v>0</v>
      </c>
      <c r="AB584" s="42">
        <f t="shared" si="239"/>
        <v>0</v>
      </c>
    </row>
    <row r="585" spans="2:28" x14ac:dyDescent="0.25">
      <c r="B585">
        <v>583</v>
      </c>
      <c r="C585" s="35">
        <f t="shared" si="233"/>
        <v>0</v>
      </c>
      <c r="D585" s="46">
        <f>IF(AB584&gt;0,ROUND(PMT(EvalSheet!$F$92/12,EvalSheet!$F$96*12,-C585),5),0)</f>
        <v>0</v>
      </c>
      <c r="E585" s="6">
        <f t="shared" si="227"/>
        <v>0</v>
      </c>
      <c r="F585" s="2">
        <f t="shared" si="216"/>
        <v>0</v>
      </c>
      <c r="G585" s="80">
        <f t="shared" si="217"/>
        <v>0</v>
      </c>
      <c r="H585" s="79">
        <f t="shared" si="218"/>
        <v>0</v>
      </c>
      <c r="I585" s="80">
        <f t="shared" si="219"/>
        <v>0</v>
      </c>
      <c r="J585" s="80">
        <f t="shared" si="220"/>
        <v>0</v>
      </c>
      <c r="K585" s="6">
        <f t="shared" si="228"/>
        <v>0</v>
      </c>
      <c r="L585" s="7">
        <v>0</v>
      </c>
      <c r="M585" s="7">
        <f t="shared" si="229"/>
        <v>0</v>
      </c>
      <c r="N585" s="7">
        <f t="shared" si="230"/>
        <v>0</v>
      </c>
      <c r="O585" s="7">
        <f t="shared" si="231"/>
        <v>0</v>
      </c>
      <c r="P585" s="7">
        <f t="shared" si="232"/>
        <v>0</v>
      </c>
      <c r="Q585" s="6">
        <f t="shared" si="234"/>
        <v>0</v>
      </c>
      <c r="R585" s="7">
        <f t="shared" si="235"/>
        <v>0</v>
      </c>
      <c r="S585" s="2">
        <f t="shared" si="221"/>
        <v>0</v>
      </c>
      <c r="T585" s="80">
        <f t="shared" si="222"/>
        <v>0</v>
      </c>
      <c r="U585" s="79">
        <f t="shared" si="223"/>
        <v>0</v>
      </c>
      <c r="V585" s="80">
        <f t="shared" si="224"/>
        <v>0</v>
      </c>
      <c r="W585" s="80">
        <f t="shared" si="225"/>
        <v>0</v>
      </c>
      <c r="X585">
        <f t="shared" si="236"/>
        <v>0</v>
      </c>
      <c r="Y585" s="35">
        <f t="shared" si="226"/>
        <v>0</v>
      </c>
      <c r="Z585" s="35">
        <f t="shared" si="237"/>
        <v>0</v>
      </c>
      <c r="AA585" s="42">
        <f t="shared" si="238"/>
        <v>0</v>
      </c>
      <c r="AB585" s="42">
        <f t="shared" si="239"/>
        <v>0</v>
      </c>
    </row>
    <row r="586" spans="2:28" x14ac:dyDescent="0.25">
      <c r="B586">
        <v>584</v>
      </c>
      <c r="C586" s="35">
        <f t="shared" si="233"/>
        <v>0</v>
      </c>
      <c r="D586" s="46">
        <f>IF(AB585&gt;0,ROUND(PMT(EvalSheet!$F$92/12,EvalSheet!$F$96*12,-C586),5),0)</f>
        <v>0</v>
      </c>
      <c r="E586" s="6">
        <f t="shared" si="227"/>
        <v>0</v>
      </c>
      <c r="F586" s="2">
        <f t="shared" si="216"/>
        <v>0</v>
      </c>
      <c r="G586" s="80">
        <f t="shared" si="217"/>
        <v>0</v>
      </c>
      <c r="H586" s="79">
        <f t="shared" si="218"/>
        <v>0</v>
      </c>
      <c r="I586" s="80">
        <f t="shared" si="219"/>
        <v>0</v>
      </c>
      <c r="J586" s="80">
        <f t="shared" si="220"/>
        <v>0</v>
      </c>
      <c r="K586" s="6">
        <f t="shared" si="228"/>
        <v>0</v>
      </c>
      <c r="L586" s="7">
        <v>0</v>
      </c>
      <c r="M586" s="7">
        <f t="shared" si="229"/>
        <v>0</v>
      </c>
      <c r="N586" s="7">
        <f t="shared" si="230"/>
        <v>0</v>
      </c>
      <c r="O586" s="7">
        <f t="shared" si="231"/>
        <v>0</v>
      </c>
      <c r="P586" s="7">
        <f t="shared" si="232"/>
        <v>0</v>
      </c>
      <c r="Q586" s="6">
        <f t="shared" si="234"/>
        <v>0</v>
      </c>
      <c r="R586" s="7">
        <f t="shared" si="235"/>
        <v>0</v>
      </c>
      <c r="S586" s="2">
        <f t="shared" si="221"/>
        <v>0</v>
      </c>
      <c r="T586" s="80">
        <f t="shared" si="222"/>
        <v>0</v>
      </c>
      <c r="U586" s="79">
        <f t="shared" si="223"/>
        <v>0</v>
      </c>
      <c r="V586" s="80">
        <f t="shared" si="224"/>
        <v>0</v>
      </c>
      <c r="W586" s="80">
        <f t="shared" si="225"/>
        <v>0</v>
      </c>
      <c r="X586">
        <f t="shared" si="236"/>
        <v>0</v>
      </c>
      <c r="Y586" s="35">
        <f t="shared" si="226"/>
        <v>0</v>
      </c>
      <c r="Z586" s="35">
        <f t="shared" si="237"/>
        <v>0</v>
      </c>
      <c r="AA586" s="42">
        <f t="shared" si="238"/>
        <v>0</v>
      </c>
      <c r="AB586" s="42">
        <f t="shared" si="239"/>
        <v>0</v>
      </c>
    </row>
    <row r="587" spans="2:28" x14ac:dyDescent="0.25">
      <c r="B587">
        <v>585</v>
      </c>
      <c r="C587" s="35">
        <f t="shared" si="233"/>
        <v>0</v>
      </c>
      <c r="D587" s="46">
        <f>IF(AB586&gt;0,ROUND(PMT(EvalSheet!$F$92/12,EvalSheet!$F$96*12,-C587),5),0)</f>
        <v>0</v>
      </c>
      <c r="E587" s="6">
        <f t="shared" si="227"/>
        <v>0</v>
      </c>
      <c r="F587" s="2">
        <f t="shared" si="216"/>
        <v>0</v>
      </c>
      <c r="G587" s="80">
        <f t="shared" si="217"/>
        <v>0</v>
      </c>
      <c r="H587" s="79">
        <f t="shared" si="218"/>
        <v>0</v>
      </c>
      <c r="I587" s="80">
        <f t="shared" si="219"/>
        <v>0</v>
      </c>
      <c r="J587" s="80">
        <f t="shared" si="220"/>
        <v>0</v>
      </c>
      <c r="K587" s="6">
        <f t="shared" si="228"/>
        <v>0</v>
      </c>
      <c r="L587" s="7">
        <v>0</v>
      </c>
      <c r="M587" s="7">
        <f t="shared" si="229"/>
        <v>0</v>
      </c>
      <c r="N587" s="7">
        <f t="shared" si="230"/>
        <v>0</v>
      </c>
      <c r="O587" s="7">
        <f t="shared" si="231"/>
        <v>0</v>
      </c>
      <c r="P587" s="7">
        <f t="shared" si="232"/>
        <v>0</v>
      </c>
      <c r="Q587" s="6">
        <f t="shared" si="234"/>
        <v>0</v>
      </c>
      <c r="R587" s="7">
        <f t="shared" si="235"/>
        <v>0</v>
      </c>
      <c r="S587" s="2">
        <f t="shared" si="221"/>
        <v>0</v>
      </c>
      <c r="T587" s="80">
        <f t="shared" si="222"/>
        <v>0</v>
      </c>
      <c r="U587" s="79">
        <f t="shared" si="223"/>
        <v>0</v>
      </c>
      <c r="V587" s="80">
        <f t="shared" si="224"/>
        <v>0</v>
      </c>
      <c r="W587" s="80">
        <f t="shared" si="225"/>
        <v>0</v>
      </c>
      <c r="X587">
        <f t="shared" si="236"/>
        <v>0</v>
      </c>
      <c r="Y587" s="35">
        <f t="shared" si="226"/>
        <v>0</v>
      </c>
      <c r="Z587" s="35">
        <f t="shared" si="237"/>
        <v>0</v>
      </c>
      <c r="AA587" s="42">
        <f t="shared" si="238"/>
        <v>0</v>
      </c>
      <c r="AB587" s="42">
        <f t="shared" si="239"/>
        <v>0</v>
      </c>
    </row>
    <row r="588" spans="2:28" x14ac:dyDescent="0.25">
      <c r="B588">
        <v>586</v>
      </c>
      <c r="C588" s="35">
        <f t="shared" si="233"/>
        <v>0</v>
      </c>
      <c r="D588" s="46">
        <f>IF(AB587&gt;0,ROUND(PMT(EvalSheet!$F$92/12,EvalSheet!$F$96*12,-C588),5),0)</f>
        <v>0</v>
      </c>
      <c r="E588" s="6">
        <f t="shared" si="227"/>
        <v>0</v>
      </c>
      <c r="F588" s="2">
        <f t="shared" si="216"/>
        <v>0</v>
      </c>
      <c r="G588" s="80">
        <f t="shared" si="217"/>
        <v>0</v>
      </c>
      <c r="H588" s="79">
        <f t="shared" si="218"/>
        <v>0</v>
      </c>
      <c r="I588" s="80">
        <f t="shared" si="219"/>
        <v>0</v>
      </c>
      <c r="J588" s="80">
        <f t="shared" si="220"/>
        <v>0</v>
      </c>
      <c r="K588" s="6">
        <f t="shared" si="228"/>
        <v>0</v>
      </c>
      <c r="L588" s="7">
        <v>0</v>
      </c>
      <c r="M588" s="7">
        <f t="shared" si="229"/>
        <v>0</v>
      </c>
      <c r="N588" s="7">
        <f t="shared" si="230"/>
        <v>0</v>
      </c>
      <c r="O588" s="7">
        <f t="shared" si="231"/>
        <v>0</v>
      </c>
      <c r="P588" s="7">
        <f t="shared" si="232"/>
        <v>0</v>
      </c>
      <c r="Q588" s="6">
        <f t="shared" si="234"/>
        <v>0</v>
      </c>
      <c r="R588" s="7">
        <f t="shared" si="235"/>
        <v>0</v>
      </c>
      <c r="S588" s="2">
        <f t="shared" si="221"/>
        <v>0</v>
      </c>
      <c r="T588" s="80">
        <f t="shared" si="222"/>
        <v>0</v>
      </c>
      <c r="U588" s="79">
        <f t="shared" si="223"/>
        <v>0</v>
      </c>
      <c r="V588" s="80">
        <f t="shared" si="224"/>
        <v>0</v>
      </c>
      <c r="W588" s="80">
        <f t="shared" si="225"/>
        <v>0</v>
      </c>
      <c r="X588">
        <f t="shared" si="236"/>
        <v>0</v>
      </c>
      <c r="Y588" s="35">
        <f t="shared" si="226"/>
        <v>0</v>
      </c>
      <c r="Z588" s="35">
        <f t="shared" si="237"/>
        <v>0</v>
      </c>
      <c r="AA588" s="42">
        <f t="shared" si="238"/>
        <v>0</v>
      </c>
      <c r="AB588" s="42">
        <f t="shared" si="239"/>
        <v>0</v>
      </c>
    </row>
    <row r="589" spans="2:28" x14ac:dyDescent="0.25">
      <c r="B589">
        <v>587</v>
      </c>
      <c r="C589" s="35">
        <f t="shared" si="233"/>
        <v>0</v>
      </c>
      <c r="D589" s="46">
        <f>IF(AB588&gt;0,ROUND(PMT(EvalSheet!$F$92/12,EvalSheet!$F$96*12,-C589),5),0)</f>
        <v>0</v>
      </c>
      <c r="E589" s="6">
        <f t="shared" si="227"/>
        <v>0</v>
      </c>
      <c r="F589" s="2">
        <f t="shared" si="216"/>
        <v>0</v>
      </c>
      <c r="G589" s="80">
        <f t="shared" si="217"/>
        <v>0</v>
      </c>
      <c r="H589" s="79">
        <f t="shared" si="218"/>
        <v>0</v>
      </c>
      <c r="I589" s="80">
        <f t="shared" si="219"/>
        <v>0</v>
      </c>
      <c r="J589" s="80">
        <f t="shared" si="220"/>
        <v>0</v>
      </c>
      <c r="K589" s="6">
        <f t="shared" si="228"/>
        <v>0</v>
      </c>
      <c r="L589" s="7">
        <v>0</v>
      </c>
      <c r="M589" s="7">
        <f t="shared" si="229"/>
        <v>0</v>
      </c>
      <c r="N589" s="7">
        <f t="shared" si="230"/>
        <v>0</v>
      </c>
      <c r="O589" s="7">
        <f t="shared" si="231"/>
        <v>0</v>
      </c>
      <c r="P589" s="7">
        <f t="shared" si="232"/>
        <v>0</v>
      </c>
      <c r="Q589" s="6">
        <f t="shared" si="234"/>
        <v>0</v>
      </c>
      <c r="R589" s="7">
        <f t="shared" si="235"/>
        <v>0</v>
      </c>
      <c r="S589" s="2">
        <f t="shared" si="221"/>
        <v>0</v>
      </c>
      <c r="T589" s="80">
        <f t="shared" si="222"/>
        <v>0</v>
      </c>
      <c r="U589" s="79">
        <f t="shared" si="223"/>
        <v>0</v>
      </c>
      <c r="V589" s="80">
        <f t="shared" si="224"/>
        <v>0</v>
      </c>
      <c r="W589" s="80">
        <f t="shared" si="225"/>
        <v>0</v>
      </c>
      <c r="X589">
        <f t="shared" si="236"/>
        <v>0</v>
      </c>
      <c r="Y589" s="35">
        <f t="shared" si="226"/>
        <v>0</v>
      </c>
      <c r="Z589" s="35">
        <f t="shared" si="237"/>
        <v>0</v>
      </c>
      <c r="AA589" s="42">
        <f t="shared" si="238"/>
        <v>0</v>
      </c>
      <c r="AB589" s="42">
        <f t="shared" si="239"/>
        <v>0</v>
      </c>
    </row>
    <row r="590" spans="2:28" x14ac:dyDescent="0.25">
      <c r="B590">
        <v>588</v>
      </c>
      <c r="C590" s="35">
        <f t="shared" si="233"/>
        <v>0</v>
      </c>
      <c r="D590" s="46">
        <f>IF(AB589&gt;0,ROUND(PMT(EvalSheet!$F$92/12,EvalSheet!$F$96*12,-C590),5),0)</f>
        <v>0</v>
      </c>
      <c r="E590" s="6">
        <f t="shared" si="227"/>
        <v>0</v>
      </c>
      <c r="F590" s="2">
        <f t="shared" si="216"/>
        <v>0</v>
      </c>
      <c r="G590" s="80">
        <f t="shared" si="217"/>
        <v>0</v>
      </c>
      <c r="H590" s="79">
        <f t="shared" si="218"/>
        <v>0</v>
      </c>
      <c r="I590" s="80">
        <f t="shared" si="219"/>
        <v>0</v>
      </c>
      <c r="J590" s="80">
        <f t="shared" si="220"/>
        <v>0</v>
      </c>
      <c r="K590" s="6">
        <f t="shared" si="228"/>
        <v>0</v>
      </c>
      <c r="L590" s="7">
        <v>0</v>
      </c>
      <c r="M590" s="7">
        <f t="shared" si="229"/>
        <v>0</v>
      </c>
      <c r="N590" s="7">
        <f t="shared" si="230"/>
        <v>0</v>
      </c>
      <c r="O590" s="7">
        <f t="shared" si="231"/>
        <v>0</v>
      </c>
      <c r="P590" s="7">
        <f t="shared" si="232"/>
        <v>0</v>
      </c>
      <c r="Q590" s="6">
        <f t="shared" si="234"/>
        <v>0</v>
      </c>
      <c r="R590" s="7">
        <f t="shared" si="235"/>
        <v>0</v>
      </c>
      <c r="S590" s="2">
        <f t="shared" si="221"/>
        <v>0</v>
      </c>
      <c r="T590" s="80">
        <f t="shared" si="222"/>
        <v>0</v>
      </c>
      <c r="U590" s="79">
        <f t="shared" si="223"/>
        <v>0</v>
      </c>
      <c r="V590" s="80">
        <f t="shared" si="224"/>
        <v>0</v>
      </c>
      <c r="W590" s="80">
        <f t="shared" si="225"/>
        <v>0</v>
      </c>
      <c r="X590">
        <f t="shared" si="236"/>
        <v>0</v>
      </c>
      <c r="Y590" s="35">
        <f t="shared" si="226"/>
        <v>0</v>
      </c>
      <c r="Z590" s="35">
        <f t="shared" si="237"/>
        <v>0</v>
      </c>
      <c r="AA590" s="42">
        <f t="shared" si="238"/>
        <v>0</v>
      </c>
      <c r="AB590" s="42">
        <f t="shared" si="239"/>
        <v>0</v>
      </c>
    </row>
    <row r="591" spans="2:28" x14ac:dyDescent="0.25">
      <c r="B591">
        <v>589</v>
      </c>
      <c r="C591" s="35">
        <f t="shared" si="233"/>
        <v>0</v>
      </c>
      <c r="D591" s="46">
        <f>IF(AB590&gt;0,ROUND(PMT(EvalSheet!$F$92/12,EvalSheet!$F$96*12,-C591),5),0)</f>
        <v>0</v>
      </c>
      <c r="E591" s="6">
        <f t="shared" si="227"/>
        <v>0</v>
      </c>
      <c r="F591" s="2">
        <f t="shared" si="216"/>
        <v>0</v>
      </c>
      <c r="G591" s="80">
        <f t="shared" si="217"/>
        <v>0</v>
      </c>
      <c r="H591" s="79">
        <f t="shared" si="218"/>
        <v>0</v>
      </c>
      <c r="I591" s="80">
        <f t="shared" si="219"/>
        <v>0</v>
      </c>
      <c r="J591" s="80">
        <f t="shared" si="220"/>
        <v>0</v>
      </c>
      <c r="K591" s="6">
        <f t="shared" si="228"/>
        <v>0</v>
      </c>
      <c r="L591" s="7">
        <v>0</v>
      </c>
      <c r="M591" s="7">
        <f t="shared" si="229"/>
        <v>0</v>
      </c>
      <c r="N591" s="7">
        <f t="shared" si="230"/>
        <v>0</v>
      </c>
      <c r="O591" s="7">
        <f t="shared" si="231"/>
        <v>0</v>
      </c>
      <c r="P591" s="7">
        <f t="shared" si="232"/>
        <v>0</v>
      </c>
      <c r="Q591" s="6">
        <f t="shared" si="234"/>
        <v>0</v>
      </c>
      <c r="R591" s="7">
        <f t="shared" si="235"/>
        <v>0</v>
      </c>
      <c r="S591" s="2">
        <f t="shared" si="221"/>
        <v>0</v>
      </c>
      <c r="T591" s="80">
        <f t="shared" si="222"/>
        <v>0</v>
      </c>
      <c r="U591" s="79">
        <f t="shared" si="223"/>
        <v>0</v>
      </c>
      <c r="V591" s="80">
        <f t="shared" si="224"/>
        <v>0</v>
      </c>
      <c r="W591" s="80">
        <f t="shared" si="225"/>
        <v>0</v>
      </c>
      <c r="X591">
        <f t="shared" si="236"/>
        <v>0</v>
      </c>
      <c r="Y591" s="35">
        <f t="shared" si="226"/>
        <v>0</v>
      </c>
      <c r="Z591" s="35">
        <f t="shared" si="237"/>
        <v>0</v>
      </c>
      <c r="AA591" s="42">
        <f t="shared" si="238"/>
        <v>0</v>
      </c>
      <c r="AB591" s="42">
        <f t="shared" si="239"/>
        <v>0</v>
      </c>
    </row>
    <row r="592" spans="2:28" x14ac:dyDescent="0.25">
      <c r="B592">
        <v>590</v>
      </c>
      <c r="C592" s="35">
        <f t="shared" si="233"/>
        <v>0</v>
      </c>
      <c r="D592" s="46">
        <f>IF(AB591&gt;0,ROUND(PMT(EvalSheet!$F$92/12,EvalSheet!$F$96*12,-C592),5),0)</f>
        <v>0</v>
      </c>
      <c r="E592" s="6">
        <f t="shared" si="227"/>
        <v>0</v>
      </c>
      <c r="F592" s="2">
        <f t="shared" si="216"/>
        <v>0</v>
      </c>
      <c r="G592" s="80">
        <f t="shared" si="217"/>
        <v>0</v>
      </c>
      <c r="H592" s="79">
        <f t="shared" si="218"/>
        <v>0</v>
      </c>
      <c r="I592" s="80">
        <f t="shared" si="219"/>
        <v>0</v>
      </c>
      <c r="J592" s="80">
        <f t="shared" si="220"/>
        <v>0</v>
      </c>
      <c r="K592" s="6">
        <f t="shared" si="228"/>
        <v>0</v>
      </c>
      <c r="L592" s="7">
        <v>0</v>
      </c>
      <c r="M592" s="7">
        <f t="shared" si="229"/>
        <v>0</v>
      </c>
      <c r="N592" s="7">
        <f t="shared" si="230"/>
        <v>0</v>
      </c>
      <c r="O592" s="7">
        <f t="shared" si="231"/>
        <v>0</v>
      </c>
      <c r="P592" s="7">
        <f t="shared" si="232"/>
        <v>0</v>
      </c>
      <c r="Q592" s="6">
        <f t="shared" si="234"/>
        <v>0</v>
      </c>
      <c r="R592" s="7">
        <f t="shared" si="235"/>
        <v>0</v>
      </c>
      <c r="S592" s="2">
        <f t="shared" si="221"/>
        <v>0</v>
      </c>
      <c r="T592" s="80">
        <f t="shared" si="222"/>
        <v>0</v>
      </c>
      <c r="U592" s="79">
        <f t="shared" si="223"/>
        <v>0</v>
      </c>
      <c r="V592" s="80">
        <f t="shared" si="224"/>
        <v>0</v>
      </c>
      <c r="W592" s="80">
        <f t="shared" si="225"/>
        <v>0</v>
      </c>
      <c r="X592">
        <f t="shared" si="236"/>
        <v>0</v>
      </c>
      <c r="Y592" s="35">
        <f t="shared" si="226"/>
        <v>0</v>
      </c>
      <c r="Z592" s="35">
        <f t="shared" si="237"/>
        <v>0</v>
      </c>
      <c r="AA592" s="42">
        <f t="shared" si="238"/>
        <v>0</v>
      </c>
      <c r="AB592" s="42">
        <f t="shared" si="239"/>
        <v>0</v>
      </c>
    </row>
    <row r="593" spans="2:28" x14ac:dyDescent="0.25">
      <c r="B593">
        <v>591</v>
      </c>
      <c r="C593" s="35">
        <f t="shared" si="233"/>
        <v>0</v>
      </c>
      <c r="D593" s="46">
        <f>IF(AB592&gt;0,ROUND(PMT(EvalSheet!$F$92/12,EvalSheet!$F$96*12,-C593),5),0)</f>
        <v>0</v>
      </c>
      <c r="E593" s="6">
        <f t="shared" si="227"/>
        <v>0</v>
      </c>
      <c r="F593" s="2">
        <f t="shared" si="216"/>
        <v>0</v>
      </c>
      <c r="G593" s="80">
        <f t="shared" si="217"/>
        <v>0</v>
      </c>
      <c r="H593" s="79">
        <f t="shared" si="218"/>
        <v>0</v>
      </c>
      <c r="I593" s="80">
        <f t="shared" si="219"/>
        <v>0</v>
      </c>
      <c r="J593" s="80">
        <f t="shared" si="220"/>
        <v>0</v>
      </c>
      <c r="K593" s="6">
        <f t="shared" si="228"/>
        <v>0</v>
      </c>
      <c r="L593" s="7">
        <v>0</v>
      </c>
      <c r="M593" s="7">
        <f t="shared" si="229"/>
        <v>0</v>
      </c>
      <c r="N593" s="7">
        <f t="shared" si="230"/>
        <v>0</v>
      </c>
      <c r="O593" s="7">
        <f t="shared" si="231"/>
        <v>0</v>
      </c>
      <c r="P593" s="7">
        <f t="shared" si="232"/>
        <v>0</v>
      </c>
      <c r="Q593" s="6">
        <f t="shared" si="234"/>
        <v>0</v>
      </c>
      <c r="R593" s="7">
        <f t="shared" si="235"/>
        <v>0</v>
      </c>
      <c r="S593" s="2">
        <f t="shared" si="221"/>
        <v>0</v>
      </c>
      <c r="T593" s="80">
        <f t="shared" si="222"/>
        <v>0</v>
      </c>
      <c r="U593" s="79">
        <f t="shared" si="223"/>
        <v>0</v>
      </c>
      <c r="V593" s="80">
        <f t="shared" si="224"/>
        <v>0</v>
      </c>
      <c r="W593" s="80">
        <f t="shared" si="225"/>
        <v>0</v>
      </c>
      <c r="X593">
        <f t="shared" si="236"/>
        <v>0</v>
      </c>
      <c r="Y593" s="35">
        <f t="shared" si="226"/>
        <v>0</v>
      </c>
      <c r="Z593" s="35">
        <f t="shared" si="237"/>
        <v>0</v>
      </c>
      <c r="AA593" s="42">
        <f t="shared" si="238"/>
        <v>0</v>
      </c>
      <c r="AB593" s="42">
        <f t="shared" si="239"/>
        <v>0</v>
      </c>
    </row>
    <row r="594" spans="2:28" x14ac:dyDescent="0.25">
      <c r="B594">
        <v>592</v>
      </c>
      <c r="C594" s="35">
        <f t="shared" si="233"/>
        <v>0</v>
      </c>
      <c r="D594" s="46">
        <f>IF(AB593&gt;0,ROUND(PMT(EvalSheet!$F$92/12,EvalSheet!$F$96*12,-C594),5),0)</f>
        <v>0</v>
      </c>
      <c r="E594" s="6">
        <f t="shared" si="227"/>
        <v>0</v>
      </c>
      <c r="F594" s="2">
        <f t="shared" si="216"/>
        <v>0</v>
      </c>
      <c r="G594" s="80">
        <f t="shared" si="217"/>
        <v>0</v>
      </c>
      <c r="H594" s="79">
        <f t="shared" si="218"/>
        <v>0</v>
      </c>
      <c r="I594" s="80">
        <f t="shared" si="219"/>
        <v>0</v>
      </c>
      <c r="J594" s="80">
        <f t="shared" si="220"/>
        <v>0</v>
      </c>
      <c r="K594" s="6">
        <f t="shared" si="228"/>
        <v>0</v>
      </c>
      <c r="L594" s="7">
        <v>0</v>
      </c>
      <c r="M594" s="7">
        <f t="shared" si="229"/>
        <v>0</v>
      </c>
      <c r="N594" s="7">
        <f t="shared" si="230"/>
        <v>0</v>
      </c>
      <c r="O594" s="7">
        <f t="shared" si="231"/>
        <v>0</v>
      </c>
      <c r="P594" s="7">
        <f t="shared" si="232"/>
        <v>0</v>
      </c>
      <c r="Q594" s="6">
        <f t="shared" si="234"/>
        <v>0</v>
      </c>
      <c r="R594" s="7">
        <f t="shared" si="235"/>
        <v>0</v>
      </c>
      <c r="S594" s="2">
        <f t="shared" si="221"/>
        <v>0</v>
      </c>
      <c r="T594" s="80">
        <f t="shared" si="222"/>
        <v>0</v>
      </c>
      <c r="U594" s="79">
        <f t="shared" si="223"/>
        <v>0</v>
      </c>
      <c r="V594" s="80">
        <f t="shared" si="224"/>
        <v>0</v>
      </c>
      <c r="W594" s="80">
        <f t="shared" si="225"/>
        <v>0</v>
      </c>
      <c r="X594">
        <f t="shared" si="236"/>
        <v>0</v>
      </c>
      <c r="Y594" s="35">
        <f t="shared" si="226"/>
        <v>0</v>
      </c>
      <c r="Z594" s="35">
        <f t="shared" si="237"/>
        <v>0</v>
      </c>
      <c r="AA594" s="42">
        <f t="shared" si="238"/>
        <v>0</v>
      </c>
      <c r="AB594" s="42">
        <f t="shared" si="239"/>
        <v>0</v>
      </c>
    </row>
    <row r="595" spans="2:28" x14ac:dyDescent="0.25">
      <c r="B595">
        <v>593</v>
      </c>
      <c r="C595" s="35">
        <f t="shared" si="233"/>
        <v>0</v>
      </c>
      <c r="D595" s="46">
        <f>IF(AB594&gt;0,ROUND(PMT(EvalSheet!$F$92/12,EvalSheet!$F$96*12,-C595),5),0)</f>
        <v>0</v>
      </c>
      <c r="E595" s="6">
        <f t="shared" si="227"/>
        <v>0</v>
      </c>
      <c r="F595" s="2">
        <f t="shared" si="216"/>
        <v>0</v>
      </c>
      <c r="G595" s="80">
        <f t="shared" si="217"/>
        <v>0</v>
      </c>
      <c r="H595" s="79">
        <f t="shared" si="218"/>
        <v>0</v>
      </c>
      <c r="I595" s="80">
        <f t="shared" si="219"/>
        <v>0</v>
      </c>
      <c r="J595" s="80">
        <f t="shared" si="220"/>
        <v>0</v>
      </c>
      <c r="K595" s="6">
        <f t="shared" si="228"/>
        <v>0</v>
      </c>
      <c r="L595" s="7">
        <v>0</v>
      </c>
      <c r="M595" s="7">
        <f t="shared" si="229"/>
        <v>0</v>
      </c>
      <c r="N595" s="7">
        <f t="shared" si="230"/>
        <v>0</v>
      </c>
      <c r="O595" s="7">
        <f t="shared" si="231"/>
        <v>0</v>
      </c>
      <c r="P595" s="7">
        <f t="shared" si="232"/>
        <v>0</v>
      </c>
      <c r="Q595" s="6">
        <f t="shared" si="234"/>
        <v>0</v>
      </c>
      <c r="R595" s="7">
        <f t="shared" si="235"/>
        <v>0</v>
      </c>
      <c r="S595" s="2">
        <f t="shared" si="221"/>
        <v>0</v>
      </c>
      <c r="T595" s="80">
        <f t="shared" si="222"/>
        <v>0</v>
      </c>
      <c r="U595" s="79">
        <f t="shared" si="223"/>
        <v>0</v>
      </c>
      <c r="V595" s="80">
        <f t="shared" si="224"/>
        <v>0</v>
      </c>
      <c r="W595" s="80">
        <f t="shared" si="225"/>
        <v>0</v>
      </c>
      <c r="X595">
        <f t="shared" si="236"/>
        <v>0</v>
      </c>
      <c r="Y595" s="35">
        <f t="shared" si="226"/>
        <v>0</v>
      </c>
      <c r="Z595" s="35">
        <f t="shared" si="237"/>
        <v>0</v>
      </c>
      <c r="AA595" s="42">
        <f t="shared" si="238"/>
        <v>0</v>
      </c>
      <c r="AB595" s="42">
        <f t="shared" si="239"/>
        <v>0</v>
      </c>
    </row>
    <row r="596" spans="2:28" x14ac:dyDescent="0.25">
      <c r="B596">
        <v>594</v>
      </c>
      <c r="C596" s="35">
        <f t="shared" si="233"/>
        <v>0</v>
      </c>
      <c r="D596" s="46">
        <f>IF(AB595&gt;0,ROUND(PMT(EvalSheet!$F$92/12,EvalSheet!$F$96*12,-C596),5),0)</f>
        <v>0</v>
      </c>
      <c r="E596" s="6">
        <f t="shared" si="227"/>
        <v>0</v>
      </c>
      <c r="F596" s="2">
        <f t="shared" si="216"/>
        <v>0</v>
      </c>
      <c r="G596" s="80">
        <f t="shared" si="217"/>
        <v>0</v>
      </c>
      <c r="H596" s="79">
        <f t="shared" si="218"/>
        <v>0</v>
      </c>
      <c r="I596" s="80">
        <f t="shared" si="219"/>
        <v>0</v>
      </c>
      <c r="J596" s="80">
        <f t="shared" si="220"/>
        <v>0</v>
      </c>
      <c r="K596" s="6">
        <f t="shared" si="228"/>
        <v>0</v>
      </c>
      <c r="L596" s="7">
        <v>0</v>
      </c>
      <c r="M596" s="7">
        <f t="shared" si="229"/>
        <v>0</v>
      </c>
      <c r="N596" s="7">
        <f t="shared" si="230"/>
        <v>0</v>
      </c>
      <c r="O596" s="7">
        <f t="shared" si="231"/>
        <v>0</v>
      </c>
      <c r="P596" s="7">
        <f t="shared" si="232"/>
        <v>0</v>
      </c>
      <c r="Q596" s="6">
        <f t="shared" si="234"/>
        <v>0</v>
      </c>
      <c r="R596" s="7">
        <f t="shared" si="235"/>
        <v>0</v>
      </c>
      <c r="S596" s="2">
        <f t="shared" si="221"/>
        <v>0</v>
      </c>
      <c r="T596" s="80">
        <f t="shared" si="222"/>
        <v>0</v>
      </c>
      <c r="U596" s="79">
        <f t="shared" si="223"/>
        <v>0</v>
      </c>
      <c r="V596" s="80">
        <f t="shared" si="224"/>
        <v>0</v>
      </c>
      <c r="W596" s="80">
        <f t="shared" si="225"/>
        <v>0</v>
      </c>
      <c r="X596">
        <f t="shared" si="236"/>
        <v>0</v>
      </c>
      <c r="Y596" s="35">
        <f t="shared" si="226"/>
        <v>0</v>
      </c>
      <c r="Z596" s="35">
        <f t="shared" si="237"/>
        <v>0</v>
      </c>
      <c r="AA596" s="42">
        <f t="shared" si="238"/>
        <v>0</v>
      </c>
      <c r="AB596" s="42">
        <f t="shared" si="239"/>
        <v>0</v>
      </c>
    </row>
    <row r="597" spans="2:28" x14ac:dyDescent="0.25">
      <c r="B597">
        <v>595</v>
      </c>
      <c r="C597" s="35">
        <f t="shared" si="233"/>
        <v>0</v>
      </c>
      <c r="D597" s="46">
        <f>IF(AB596&gt;0,ROUND(PMT(EvalSheet!$F$92/12,EvalSheet!$F$96*12,-C597),5),0)</f>
        <v>0</v>
      </c>
      <c r="E597" s="6">
        <f t="shared" si="227"/>
        <v>0</v>
      </c>
      <c r="F597" s="2">
        <f t="shared" si="216"/>
        <v>0</v>
      </c>
      <c r="G597" s="80">
        <f t="shared" si="217"/>
        <v>0</v>
      </c>
      <c r="H597" s="79">
        <f t="shared" si="218"/>
        <v>0</v>
      </c>
      <c r="I597" s="80">
        <f t="shared" si="219"/>
        <v>0</v>
      </c>
      <c r="J597" s="80">
        <f t="shared" si="220"/>
        <v>0</v>
      </c>
      <c r="K597" s="6">
        <f t="shared" si="228"/>
        <v>0</v>
      </c>
      <c r="L597" s="7">
        <v>0</v>
      </c>
      <c r="M597" s="7">
        <f t="shared" si="229"/>
        <v>0</v>
      </c>
      <c r="N597" s="7">
        <f t="shared" si="230"/>
        <v>0</v>
      </c>
      <c r="O597" s="7">
        <f t="shared" si="231"/>
        <v>0</v>
      </c>
      <c r="P597" s="7">
        <f t="shared" si="232"/>
        <v>0</v>
      </c>
      <c r="Q597" s="6">
        <f t="shared" si="234"/>
        <v>0</v>
      </c>
      <c r="R597" s="7">
        <f t="shared" si="235"/>
        <v>0</v>
      </c>
      <c r="S597" s="2">
        <f t="shared" si="221"/>
        <v>0</v>
      </c>
      <c r="T597" s="80">
        <f t="shared" si="222"/>
        <v>0</v>
      </c>
      <c r="U597" s="79">
        <f t="shared" si="223"/>
        <v>0</v>
      </c>
      <c r="V597" s="80">
        <f t="shared" si="224"/>
        <v>0</v>
      </c>
      <c r="W597" s="80">
        <f t="shared" si="225"/>
        <v>0</v>
      </c>
      <c r="X597">
        <f t="shared" si="236"/>
        <v>0</v>
      </c>
      <c r="Y597" s="35">
        <f t="shared" si="226"/>
        <v>0</v>
      </c>
      <c r="Z597" s="35">
        <f t="shared" si="237"/>
        <v>0</v>
      </c>
      <c r="AA597" s="42">
        <f t="shared" si="238"/>
        <v>0</v>
      </c>
      <c r="AB597" s="42">
        <f t="shared" si="239"/>
        <v>0</v>
      </c>
    </row>
    <row r="598" spans="2:28" x14ac:dyDescent="0.25">
      <c r="B598">
        <v>596</v>
      </c>
      <c r="C598" s="35">
        <f t="shared" si="233"/>
        <v>0</v>
      </c>
      <c r="D598" s="46">
        <f>IF(AB597&gt;0,ROUND(PMT(EvalSheet!$F$92/12,EvalSheet!$F$96*12,-C598),5),0)</f>
        <v>0</v>
      </c>
      <c r="E598" s="6">
        <f t="shared" si="227"/>
        <v>0</v>
      </c>
      <c r="F598" s="2">
        <f t="shared" si="216"/>
        <v>0</v>
      </c>
      <c r="G598" s="80">
        <f t="shared" si="217"/>
        <v>0</v>
      </c>
      <c r="H598" s="79">
        <f t="shared" si="218"/>
        <v>0</v>
      </c>
      <c r="I598" s="80">
        <f t="shared" si="219"/>
        <v>0</v>
      </c>
      <c r="J598" s="80">
        <f t="shared" si="220"/>
        <v>0</v>
      </c>
      <c r="K598" s="6">
        <f t="shared" si="228"/>
        <v>0</v>
      </c>
      <c r="L598" s="7">
        <v>0</v>
      </c>
      <c r="M598" s="7">
        <f t="shared" si="229"/>
        <v>0</v>
      </c>
      <c r="N598" s="7">
        <f t="shared" si="230"/>
        <v>0</v>
      </c>
      <c r="O598" s="7">
        <f t="shared" si="231"/>
        <v>0</v>
      </c>
      <c r="P598" s="7">
        <f t="shared" si="232"/>
        <v>0</v>
      </c>
      <c r="Q598" s="6">
        <f t="shared" si="234"/>
        <v>0</v>
      </c>
      <c r="R598" s="7">
        <f t="shared" si="235"/>
        <v>0</v>
      </c>
      <c r="S598" s="2">
        <f t="shared" si="221"/>
        <v>0</v>
      </c>
      <c r="T598" s="80">
        <f t="shared" si="222"/>
        <v>0</v>
      </c>
      <c r="U598" s="79">
        <f t="shared" si="223"/>
        <v>0</v>
      </c>
      <c r="V598" s="80">
        <f t="shared" si="224"/>
        <v>0</v>
      </c>
      <c r="W598" s="80">
        <f t="shared" si="225"/>
        <v>0</v>
      </c>
      <c r="X598">
        <f t="shared" si="236"/>
        <v>0</v>
      </c>
      <c r="Y598" s="35">
        <f t="shared" si="226"/>
        <v>0</v>
      </c>
      <c r="Z598" s="35">
        <f t="shared" si="237"/>
        <v>0</v>
      </c>
      <c r="AA598" s="42">
        <f t="shared" si="238"/>
        <v>0</v>
      </c>
      <c r="AB598" s="42">
        <f t="shared" si="239"/>
        <v>0</v>
      </c>
    </row>
    <row r="599" spans="2:28" x14ac:dyDescent="0.25">
      <c r="B599">
        <v>597</v>
      </c>
      <c r="C599" s="35">
        <f t="shared" si="233"/>
        <v>0</v>
      </c>
      <c r="D599" s="46">
        <f>IF(AB598&gt;0,ROUND(PMT(EvalSheet!$F$92/12,EvalSheet!$F$96*12,-C599),5),0)</f>
        <v>0</v>
      </c>
      <c r="E599" s="6">
        <f t="shared" si="227"/>
        <v>0</v>
      </c>
      <c r="F599" s="2">
        <f t="shared" si="216"/>
        <v>0</v>
      </c>
      <c r="G599" s="80">
        <f t="shared" si="217"/>
        <v>0</v>
      </c>
      <c r="H599" s="79">
        <f t="shared" si="218"/>
        <v>0</v>
      </c>
      <c r="I599" s="80">
        <f t="shared" si="219"/>
        <v>0</v>
      </c>
      <c r="J599" s="80">
        <f t="shared" si="220"/>
        <v>0</v>
      </c>
      <c r="K599" s="6">
        <f t="shared" si="228"/>
        <v>0</v>
      </c>
      <c r="L599" s="7">
        <v>0</v>
      </c>
      <c r="M599" s="7">
        <f t="shared" si="229"/>
        <v>0</v>
      </c>
      <c r="N599" s="7">
        <f t="shared" si="230"/>
        <v>0</v>
      </c>
      <c r="O599" s="7">
        <f t="shared" si="231"/>
        <v>0</v>
      </c>
      <c r="P599" s="7">
        <f t="shared" si="232"/>
        <v>0</v>
      </c>
      <c r="Q599" s="6">
        <f t="shared" si="234"/>
        <v>0</v>
      </c>
      <c r="R599" s="7">
        <f t="shared" si="235"/>
        <v>0</v>
      </c>
      <c r="S599" s="2">
        <f t="shared" si="221"/>
        <v>0</v>
      </c>
      <c r="T599" s="80">
        <f t="shared" si="222"/>
        <v>0</v>
      </c>
      <c r="U599" s="79">
        <f t="shared" si="223"/>
        <v>0</v>
      </c>
      <c r="V599" s="80">
        <f t="shared" si="224"/>
        <v>0</v>
      </c>
      <c r="W599" s="80">
        <f t="shared" si="225"/>
        <v>0</v>
      </c>
      <c r="X599">
        <f t="shared" si="236"/>
        <v>0</v>
      </c>
      <c r="Y599" s="35">
        <f t="shared" si="226"/>
        <v>0</v>
      </c>
      <c r="Z599" s="35">
        <f t="shared" si="237"/>
        <v>0</v>
      </c>
      <c r="AA599" s="42">
        <f t="shared" si="238"/>
        <v>0</v>
      </c>
      <c r="AB599" s="42">
        <f t="shared" si="239"/>
        <v>0</v>
      </c>
    </row>
    <row r="600" spans="2:28" x14ac:dyDescent="0.25">
      <c r="B600">
        <v>598</v>
      </c>
      <c r="C600" s="35">
        <f t="shared" si="233"/>
        <v>0</v>
      </c>
      <c r="D600" s="46">
        <f>IF(AB599&gt;0,ROUND(PMT(EvalSheet!$F$92/12,EvalSheet!$F$96*12,-C600),5),0)</f>
        <v>0</v>
      </c>
      <c r="E600" s="6">
        <f t="shared" si="227"/>
        <v>0</v>
      </c>
      <c r="F600" s="2">
        <f t="shared" si="216"/>
        <v>0</v>
      </c>
      <c r="G600" s="80">
        <f t="shared" si="217"/>
        <v>0</v>
      </c>
      <c r="H600" s="79">
        <f t="shared" si="218"/>
        <v>0</v>
      </c>
      <c r="I600" s="80">
        <f t="shared" si="219"/>
        <v>0</v>
      </c>
      <c r="J600" s="80">
        <f t="shared" si="220"/>
        <v>0</v>
      </c>
      <c r="K600" s="6">
        <f t="shared" si="228"/>
        <v>0</v>
      </c>
      <c r="L600" s="7">
        <v>0</v>
      </c>
      <c r="M600" s="7">
        <f t="shared" si="229"/>
        <v>0</v>
      </c>
      <c r="N600" s="7">
        <f t="shared" si="230"/>
        <v>0</v>
      </c>
      <c r="O600" s="7">
        <f t="shared" si="231"/>
        <v>0</v>
      </c>
      <c r="P600" s="7">
        <f t="shared" si="232"/>
        <v>0</v>
      </c>
      <c r="Q600" s="6">
        <f t="shared" si="234"/>
        <v>0</v>
      </c>
      <c r="R600" s="7">
        <f t="shared" si="235"/>
        <v>0</v>
      </c>
      <c r="S600" s="2">
        <f t="shared" si="221"/>
        <v>0</v>
      </c>
      <c r="T600" s="80">
        <f t="shared" si="222"/>
        <v>0</v>
      </c>
      <c r="U600" s="79">
        <f t="shared" si="223"/>
        <v>0</v>
      </c>
      <c r="V600" s="80">
        <f t="shared" si="224"/>
        <v>0</v>
      </c>
      <c r="W600" s="80">
        <f t="shared" si="225"/>
        <v>0</v>
      </c>
      <c r="X600">
        <f t="shared" si="236"/>
        <v>0</v>
      </c>
      <c r="Y600" s="35">
        <f t="shared" si="226"/>
        <v>0</v>
      </c>
      <c r="Z600" s="35">
        <f t="shared" si="237"/>
        <v>0</v>
      </c>
      <c r="AA600" s="42">
        <f t="shared" si="238"/>
        <v>0</v>
      </c>
      <c r="AB600" s="42">
        <f t="shared" si="239"/>
        <v>0</v>
      </c>
    </row>
    <row r="601" spans="2:28" x14ac:dyDescent="0.25">
      <c r="B601">
        <v>599</v>
      </c>
      <c r="C601" s="35">
        <f t="shared" si="233"/>
        <v>0</v>
      </c>
      <c r="D601" s="46">
        <f>IF(AB600&gt;0,ROUND(PMT(EvalSheet!$F$92/12,EvalSheet!$F$96*12,-C601),5),0)</f>
        <v>0</v>
      </c>
      <c r="E601" s="6">
        <f t="shared" si="227"/>
        <v>0</v>
      </c>
      <c r="F601" s="2">
        <f t="shared" si="216"/>
        <v>0</v>
      </c>
      <c r="G601" s="80">
        <f t="shared" si="217"/>
        <v>0</v>
      </c>
      <c r="H601" s="79">
        <f t="shared" si="218"/>
        <v>0</v>
      </c>
      <c r="I601" s="80">
        <f t="shared" si="219"/>
        <v>0</v>
      </c>
      <c r="J601" s="80">
        <f t="shared" si="220"/>
        <v>0</v>
      </c>
      <c r="K601" s="6">
        <f t="shared" si="228"/>
        <v>0</v>
      </c>
      <c r="L601" s="7">
        <v>0</v>
      </c>
      <c r="M601" s="7">
        <f t="shared" si="229"/>
        <v>0</v>
      </c>
      <c r="N601" s="7">
        <f t="shared" si="230"/>
        <v>0</v>
      </c>
      <c r="O601" s="7">
        <f t="shared" si="231"/>
        <v>0</v>
      </c>
      <c r="P601" s="7">
        <f t="shared" si="232"/>
        <v>0</v>
      </c>
      <c r="Q601" s="6">
        <f t="shared" si="234"/>
        <v>0</v>
      </c>
      <c r="R601" s="7">
        <f t="shared" si="235"/>
        <v>0</v>
      </c>
      <c r="S601" s="2">
        <f t="shared" si="221"/>
        <v>0</v>
      </c>
      <c r="T601" s="80">
        <f t="shared" si="222"/>
        <v>0</v>
      </c>
      <c r="U601" s="79">
        <f t="shared" si="223"/>
        <v>0</v>
      </c>
      <c r="V601" s="80">
        <f t="shared" si="224"/>
        <v>0</v>
      </c>
      <c r="W601" s="80">
        <f t="shared" si="225"/>
        <v>0</v>
      </c>
      <c r="X601">
        <f t="shared" si="236"/>
        <v>0</v>
      </c>
      <c r="Y601" s="35">
        <f t="shared" si="226"/>
        <v>0</v>
      </c>
      <c r="Z601" s="35">
        <f t="shared" si="237"/>
        <v>0</v>
      </c>
      <c r="AA601" s="42">
        <f t="shared" si="238"/>
        <v>0</v>
      </c>
      <c r="AB601" s="42">
        <f t="shared" si="239"/>
        <v>0</v>
      </c>
    </row>
    <row r="602" spans="2:28" x14ac:dyDescent="0.25">
      <c r="B602">
        <v>600</v>
      </c>
      <c r="C602" s="35">
        <f t="shared" si="233"/>
        <v>0</v>
      </c>
      <c r="D602" s="46">
        <f>IF(AB601&gt;0,ROUND(PMT(EvalSheet!$F$92/12,EvalSheet!$F$96*12,-C602),5),0)</f>
        <v>0</v>
      </c>
      <c r="E602" s="6">
        <f t="shared" si="227"/>
        <v>0</v>
      </c>
      <c r="F602" s="2">
        <f t="shared" si="216"/>
        <v>0</v>
      </c>
      <c r="G602" s="80">
        <f t="shared" si="217"/>
        <v>0</v>
      </c>
      <c r="H602" s="79">
        <f t="shared" si="218"/>
        <v>0</v>
      </c>
      <c r="I602" s="80">
        <f t="shared" si="219"/>
        <v>0</v>
      </c>
      <c r="J602" s="80">
        <f t="shared" si="220"/>
        <v>0</v>
      </c>
      <c r="K602" s="6">
        <f t="shared" si="228"/>
        <v>0</v>
      </c>
      <c r="L602" s="7">
        <v>0</v>
      </c>
      <c r="M602" s="7">
        <f t="shared" si="229"/>
        <v>0</v>
      </c>
      <c r="N602" s="7">
        <f t="shared" si="230"/>
        <v>0</v>
      </c>
      <c r="O602" s="7">
        <f t="shared" si="231"/>
        <v>0</v>
      </c>
      <c r="P602" s="7">
        <f t="shared" si="232"/>
        <v>0</v>
      </c>
      <c r="Q602" s="6">
        <f t="shared" si="234"/>
        <v>0</v>
      </c>
      <c r="R602" s="7">
        <f t="shared" si="235"/>
        <v>0</v>
      </c>
      <c r="S602" s="2">
        <f t="shared" si="221"/>
        <v>0</v>
      </c>
      <c r="T602" s="80">
        <f t="shared" si="222"/>
        <v>0</v>
      </c>
      <c r="U602" s="79">
        <f t="shared" si="223"/>
        <v>0</v>
      </c>
      <c r="V602" s="80">
        <f t="shared" si="224"/>
        <v>0</v>
      </c>
      <c r="W602" s="80">
        <f t="shared" si="225"/>
        <v>0</v>
      </c>
      <c r="X602">
        <f t="shared" si="236"/>
        <v>0</v>
      </c>
      <c r="Y602" s="35">
        <f t="shared" si="226"/>
        <v>0</v>
      </c>
      <c r="Z602" s="35">
        <f t="shared" si="237"/>
        <v>0</v>
      </c>
      <c r="AA602" s="42">
        <f t="shared" si="238"/>
        <v>0</v>
      </c>
      <c r="AB602" s="42">
        <f t="shared" si="239"/>
        <v>0</v>
      </c>
    </row>
    <row r="603" spans="2:28" x14ac:dyDescent="0.25">
      <c r="B603">
        <v>601</v>
      </c>
      <c r="C603" s="35">
        <f t="shared" si="233"/>
        <v>0</v>
      </c>
      <c r="D603" s="46">
        <f>IF(AB602&gt;0,ROUND(PMT(EvalSheet!$F$92/12,EvalSheet!$F$96*12,-C603),5),0)</f>
        <v>0</v>
      </c>
      <c r="E603" s="6">
        <f t="shared" si="227"/>
        <v>0</v>
      </c>
      <c r="F603" s="2">
        <f t="shared" si="216"/>
        <v>0</v>
      </c>
      <c r="G603" s="80">
        <f t="shared" si="217"/>
        <v>0</v>
      </c>
      <c r="H603" s="79">
        <f t="shared" si="218"/>
        <v>0</v>
      </c>
      <c r="I603" s="80">
        <f t="shared" si="219"/>
        <v>0</v>
      </c>
      <c r="J603" s="80">
        <f t="shared" si="220"/>
        <v>0</v>
      </c>
      <c r="K603" s="6">
        <f t="shared" si="228"/>
        <v>0</v>
      </c>
      <c r="L603" s="7">
        <v>0</v>
      </c>
      <c r="M603" s="7">
        <f t="shared" si="229"/>
        <v>0</v>
      </c>
      <c r="N603" s="7">
        <f t="shared" si="230"/>
        <v>0</v>
      </c>
      <c r="O603" s="7">
        <f t="shared" si="231"/>
        <v>0</v>
      </c>
      <c r="P603" s="7">
        <f t="shared" si="232"/>
        <v>0</v>
      </c>
      <c r="Q603" s="6">
        <f t="shared" si="234"/>
        <v>0</v>
      </c>
      <c r="R603" s="7">
        <f t="shared" si="235"/>
        <v>0</v>
      </c>
      <c r="S603" s="2">
        <f t="shared" si="221"/>
        <v>0</v>
      </c>
      <c r="T603" s="80">
        <f t="shared" si="222"/>
        <v>0</v>
      </c>
      <c r="U603" s="79">
        <f t="shared" si="223"/>
        <v>0</v>
      </c>
      <c r="V603" s="80">
        <f t="shared" si="224"/>
        <v>0</v>
      </c>
      <c r="W603" s="80">
        <f t="shared" si="225"/>
        <v>0</v>
      </c>
      <c r="X603">
        <f t="shared" si="236"/>
        <v>0</v>
      </c>
      <c r="Y603" s="35">
        <f t="shared" si="226"/>
        <v>0</v>
      </c>
      <c r="Z603" s="35">
        <f t="shared" si="237"/>
        <v>0</v>
      </c>
      <c r="AA603" s="42">
        <f t="shared" si="238"/>
        <v>0</v>
      </c>
      <c r="AB603" s="42">
        <f t="shared" si="239"/>
        <v>0</v>
      </c>
    </row>
    <row r="604" spans="2:28" x14ac:dyDescent="0.25">
      <c r="B604">
        <v>602</v>
      </c>
      <c r="C604" s="35">
        <f t="shared" si="233"/>
        <v>0</v>
      </c>
      <c r="D604" s="46">
        <f>IF(AB603&gt;0,ROUND(PMT(EvalSheet!$F$92/12,EvalSheet!$F$96*12,-C604),5),0)</f>
        <v>0</v>
      </c>
      <c r="E604" s="6">
        <f t="shared" si="227"/>
        <v>0</v>
      </c>
      <c r="F604" s="2">
        <f t="shared" si="216"/>
        <v>0</v>
      </c>
      <c r="G604" s="80">
        <f t="shared" si="217"/>
        <v>0</v>
      </c>
      <c r="H604" s="79">
        <f t="shared" si="218"/>
        <v>0</v>
      </c>
      <c r="I604" s="80">
        <f t="shared" si="219"/>
        <v>0</v>
      </c>
      <c r="J604" s="80">
        <f t="shared" si="220"/>
        <v>0</v>
      </c>
      <c r="K604" s="6">
        <f t="shared" si="228"/>
        <v>0</v>
      </c>
      <c r="L604" s="7">
        <v>0</v>
      </c>
      <c r="M604" s="7">
        <f t="shared" si="229"/>
        <v>0</v>
      </c>
      <c r="N604" s="7">
        <f t="shared" si="230"/>
        <v>0</v>
      </c>
      <c r="O604" s="7">
        <f t="shared" si="231"/>
        <v>0</v>
      </c>
      <c r="P604" s="7">
        <f t="shared" si="232"/>
        <v>0</v>
      </c>
      <c r="Q604" s="6">
        <f t="shared" si="234"/>
        <v>0</v>
      </c>
      <c r="R604" s="7">
        <f t="shared" si="235"/>
        <v>0</v>
      </c>
      <c r="S604" s="2">
        <f t="shared" si="221"/>
        <v>0</v>
      </c>
      <c r="T604" s="80">
        <f t="shared" si="222"/>
        <v>0</v>
      </c>
      <c r="U604" s="79">
        <f t="shared" si="223"/>
        <v>0</v>
      </c>
      <c r="V604" s="80">
        <f t="shared" si="224"/>
        <v>0</v>
      </c>
      <c r="W604" s="80">
        <f t="shared" si="225"/>
        <v>0</v>
      </c>
      <c r="X604">
        <f t="shared" si="236"/>
        <v>0</v>
      </c>
      <c r="Y604" s="35">
        <f t="shared" si="226"/>
        <v>0</v>
      </c>
      <c r="Z604" s="35">
        <f t="shared" si="237"/>
        <v>0</v>
      </c>
      <c r="AA604" s="42">
        <f t="shared" si="238"/>
        <v>0</v>
      </c>
      <c r="AB604" s="42">
        <f t="shared" si="239"/>
        <v>0</v>
      </c>
    </row>
    <row r="605" spans="2:28" x14ac:dyDescent="0.25">
      <c r="B605">
        <v>603</v>
      </c>
      <c r="C605" s="35">
        <f t="shared" si="233"/>
        <v>0</v>
      </c>
      <c r="D605" s="46">
        <f>IF(AB604&gt;0,ROUND(PMT(EvalSheet!$F$92/12,EvalSheet!$F$96*12,-C605),5),0)</f>
        <v>0</v>
      </c>
      <c r="E605" s="6">
        <f t="shared" si="227"/>
        <v>0</v>
      </c>
      <c r="F605" s="2">
        <f t="shared" si="216"/>
        <v>0</v>
      </c>
      <c r="G605" s="80">
        <f t="shared" si="217"/>
        <v>0</v>
      </c>
      <c r="H605" s="79">
        <f t="shared" si="218"/>
        <v>0</v>
      </c>
      <c r="I605" s="80">
        <f t="shared" si="219"/>
        <v>0</v>
      </c>
      <c r="J605" s="80">
        <f t="shared" si="220"/>
        <v>0</v>
      </c>
      <c r="K605" s="6">
        <f t="shared" si="228"/>
        <v>0</v>
      </c>
      <c r="L605" s="7">
        <v>0</v>
      </c>
      <c r="M605" s="7">
        <f t="shared" si="229"/>
        <v>0</v>
      </c>
      <c r="N605" s="7">
        <f t="shared" si="230"/>
        <v>0</v>
      </c>
      <c r="O605" s="7">
        <f t="shared" si="231"/>
        <v>0</v>
      </c>
      <c r="P605" s="7">
        <f t="shared" si="232"/>
        <v>0</v>
      </c>
      <c r="Q605" s="6">
        <f t="shared" si="234"/>
        <v>0</v>
      </c>
      <c r="R605" s="7">
        <f t="shared" si="235"/>
        <v>0</v>
      </c>
      <c r="S605" s="2">
        <f t="shared" si="221"/>
        <v>0</v>
      </c>
      <c r="T605" s="80">
        <f t="shared" si="222"/>
        <v>0</v>
      </c>
      <c r="U605" s="79">
        <f t="shared" si="223"/>
        <v>0</v>
      </c>
      <c r="V605" s="80">
        <f t="shared" si="224"/>
        <v>0</v>
      </c>
      <c r="W605" s="80">
        <f t="shared" si="225"/>
        <v>0</v>
      </c>
      <c r="X605">
        <f t="shared" si="236"/>
        <v>0</v>
      </c>
      <c r="Y605" s="35">
        <f t="shared" si="226"/>
        <v>0</v>
      </c>
      <c r="Z605" s="35">
        <f t="shared" si="237"/>
        <v>0</v>
      </c>
      <c r="AA605" s="42">
        <f t="shared" si="238"/>
        <v>0</v>
      </c>
      <c r="AB605" s="42">
        <f t="shared" si="239"/>
        <v>0</v>
      </c>
    </row>
    <row r="606" spans="2:28" x14ac:dyDescent="0.25">
      <c r="B606">
        <v>604</v>
      </c>
      <c r="C606" s="35">
        <f t="shared" si="233"/>
        <v>0</v>
      </c>
      <c r="D606" s="46">
        <f>IF(AB605&gt;0,ROUND(PMT(EvalSheet!$F$92/12,EvalSheet!$F$96*12,-C606),5),0)</f>
        <v>0</v>
      </c>
      <c r="E606" s="6">
        <f t="shared" si="227"/>
        <v>0</v>
      </c>
      <c r="F606" s="2">
        <f t="shared" si="216"/>
        <v>0</v>
      </c>
      <c r="G606" s="80">
        <f t="shared" si="217"/>
        <v>0</v>
      </c>
      <c r="H606" s="79">
        <f t="shared" si="218"/>
        <v>0</v>
      </c>
      <c r="I606" s="80">
        <f t="shared" si="219"/>
        <v>0</v>
      </c>
      <c r="J606" s="80">
        <f t="shared" si="220"/>
        <v>0</v>
      </c>
      <c r="K606" s="6">
        <f t="shared" si="228"/>
        <v>0</v>
      </c>
      <c r="L606" s="7">
        <v>0</v>
      </c>
      <c r="M606" s="7">
        <f t="shared" si="229"/>
        <v>0</v>
      </c>
      <c r="N606" s="7">
        <f t="shared" si="230"/>
        <v>0</v>
      </c>
      <c r="O606" s="7">
        <f t="shared" si="231"/>
        <v>0</v>
      </c>
      <c r="P606" s="7">
        <f t="shared" si="232"/>
        <v>0</v>
      </c>
      <c r="Q606" s="6">
        <f t="shared" si="234"/>
        <v>0</v>
      </c>
      <c r="R606" s="7">
        <f t="shared" si="235"/>
        <v>0</v>
      </c>
      <c r="S606" s="2">
        <f t="shared" si="221"/>
        <v>0</v>
      </c>
      <c r="T606" s="80">
        <f t="shared" si="222"/>
        <v>0</v>
      </c>
      <c r="U606" s="79">
        <f t="shared" si="223"/>
        <v>0</v>
      </c>
      <c r="V606" s="80">
        <f t="shared" si="224"/>
        <v>0</v>
      </c>
      <c r="W606" s="80">
        <f t="shared" si="225"/>
        <v>0</v>
      </c>
      <c r="X606">
        <f t="shared" si="236"/>
        <v>0</v>
      </c>
      <c r="Y606" s="35">
        <f t="shared" si="226"/>
        <v>0</v>
      </c>
      <c r="Z606" s="35">
        <f t="shared" si="237"/>
        <v>0</v>
      </c>
      <c r="AA606" s="42">
        <f t="shared" si="238"/>
        <v>0</v>
      </c>
      <c r="AB606" s="42">
        <f t="shared" si="239"/>
        <v>0</v>
      </c>
    </row>
    <row r="607" spans="2:28" x14ac:dyDescent="0.25">
      <c r="B607">
        <v>605</v>
      </c>
      <c r="C607" s="35">
        <f t="shared" si="233"/>
        <v>0</v>
      </c>
      <c r="D607" s="46">
        <f>IF(AB606&gt;0,ROUND(PMT(EvalSheet!$F$92/12,EvalSheet!$F$96*12,-C607),5),0)</f>
        <v>0</v>
      </c>
      <c r="E607" s="6">
        <f t="shared" si="227"/>
        <v>0</v>
      </c>
      <c r="F607" s="2">
        <f t="shared" si="216"/>
        <v>0</v>
      </c>
      <c r="G607" s="80">
        <f t="shared" si="217"/>
        <v>0</v>
      </c>
      <c r="H607" s="79">
        <f t="shared" si="218"/>
        <v>0</v>
      </c>
      <c r="I607" s="80">
        <f t="shared" si="219"/>
        <v>0</v>
      </c>
      <c r="J607" s="80">
        <f t="shared" si="220"/>
        <v>0</v>
      </c>
      <c r="K607" s="6">
        <f t="shared" si="228"/>
        <v>0</v>
      </c>
      <c r="L607" s="7">
        <v>0</v>
      </c>
      <c r="M607" s="7">
        <f t="shared" si="229"/>
        <v>0</v>
      </c>
      <c r="N607" s="7">
        <f t="shared" si="230"/>
        <v>0</v>
      </c>
      <c r="O607" s="7">
        <f t="shared" si="231"/>
        <v>0</v>
      </c>
      <c r="P607" s="7">
        <f t="shared" si="232"/>
        <v>0</v>
      </c>
      <c r="Q607" s="6">
        <f t="shared" si="234"/>
        <v>0</v>
      </c>
      <c r="R607" s="7">
        <f t="shared" si="235"/>
        <v>0</v>
      </c>
      <c r="S607" s="2">
        <f t="shared" si="221"/>
        <v>0</v>
      </c>
      <c r="T607" s="80">
        <f t="shared" si="222"/>
        <v>0</v>
      </c>
      <c r="U607" s="79">
        <f t="shared" si="223"/>
        <v>0</v>
      </c>
      <c r="V607" s="80">
        <f t="shared" si="224"/>
        <v>0</v>
      </c>
      <c r="W607" s="80">
        <f t="shared" si="225"/>
        <v>0</v>
      </c>
      <c r="X607">
        <f t="shared" si="236"/>
        <v>0</v>
      </c>
      <c r="Y607" s="35">
        <f t="shared" si="226"/>
        <v>0</v>
      </c>
      <c r="Z607" s="35">
        <f t="shared" si="237"/>
        <v>0</v>
      </c>
      <c r="AA607" s="42">
        <f t="shared" si="238"/>
        <v>0</v>
      </c>
      <c r="AB607" s="42">
        <f t="shared" si="239"/>
        <v>0</v>
      </c>
    </row>
    <row r="608" spans="2:28" x14ac:dyDescent="0.25">
      <c r="B608">
        <v>606</v>
      </c>
      <c r="C608" s="35">
        <f t="shared" si="233"/>
        <v>0</v>
      </c>
      <c r="D608" s="46">
        <f>IF(AB607&gt;0,ROUND(PMT(EvalSheet!$F$92/12,EvalSheet!$F$96*12,-C608),5),0)</f>
        <v>0</v>
      </c>
      <c r="E608" s="6">
        <f t="shared" si="227"/>
        <v>0</v>
      </c>
      <c r="F608" s="2">
        <f t="shared" si="216"/>
        <v>0</v>
      </c>
      <c r="G608" s="80">
        <f t="shared" si="217"/>
        <v>0</v>
      </c>
      <c r="H608" s="79">
        <f t="shared" si="218"/>
        <v>0</v>
      </c>
      <c r="I608" s="80">
        <f t="shared" si="219"/>
        <v>0</v>
      </c>
      <c r="J608" s="80">
        <f t="shared" si="220"/>
        <v>0</v>
      </c>
      <c r="K608" s="6">
        <f t="shared" si="228"/>
        <v>0</v>
      </c>
      <c r="L608" s="7">
        <v>0</v>
      </c>
      <c r="M608" s="7">
        <f t="shared" si="229"/>
        <v>0</v>
      </c>
      <c r="N608" s="7">
        <f t="shared" si="230"/>
        <v>0</v>
      </c>
      <c r="O608" s="7">
        <f t="shared" si="231"/>
        <v>0</v>
      </c>
      <c r="P608" s="7">
        <f t="shared" si="232"/>
        <v>0</v>
      </c>
      <c r="Q608" s="6">
        <f t="shared" si="234"/>
        <v>0</v>
      </c>
      <c r="R608" s="7">
        <f t="shared" si="235"/>
        <v>0</v>
      </c>
      <c r="S608" s="2">
        <f t="shared" si="221"/>
        <v>0</v>
      </c>
      <c r="T608" s="80">
        <f t="shared" si="222"/>
        <v>0</v>
      </c>
      <c r="U608" s="79">
        <f t="shared" si="223"/>
        <v>0</v>
      </c>
      <c r="V608" s="80">
        <f t="shared" si="224"/>
        <v>0</v>
      </c>
      <c r="W608" s="80">
        <f t="shared" si="225"/>
        <v>0</v>
      </c>
      <c r="X608">
        <f t="shared" si="236"/>
        <v>0</v>
      </c>
      <c r="Y608" s="35">
        <f t="shared" si="226"/>
        <v>0</v>
      </c>
      <c r="Z608" s="35">
        <f t="shared" si="237"/>
        <v>0</v>
      </c>
      <c r="AA608" s="42">
        <f t="shared" si="238"/>
        <v>0</v>
      </c>
      <c r="AB608" s="42">
        <f t="shared" si="239"/>
        <v>0</v>
      </c>
    </row>
    <row r="609" spans="2:28" x14ac:dyDescent="0.25">
      <c r="B609">
        <v>607</v>
      </c>
      <c r="C609" s="35">
        <f t="shared" si="233"/>
        <v>0</v>
      </c>
      <c r="D609" s="46">
        <f>IF(AB608&gt;0,ROUND(PMT(EvalSheet!$F$92/12,EvalSheet!$F$96*12,-C609),5),0)</f>
        <v>0</v>
      </c>
      <c r="E609" s="6">
        <f t="shared" si="227"/>
        <v>0</v>
      </c>
      <c r="F609" s="2">
        <f t="shared" si="216"/>
        <v>0</v>
      </c>
      <c r="G609" s="80">
        <f t="shared" si="217"/>
        <v>0</v>
      </c>
      <c r="H609" s="79">
        <f t="shared" si="218"/>
        <v>0</v>
      </c>
      <c r="I609" s="80">
        <f t="shared" si="219"/>
        <v>0</v>
      </c>
      <c r="J609" s="80">
        <f t="shared" si="220"/>
        <v>0</v>
      </c>
      <c r="K609" s="6">
        <f t="shared" si="228"/>
        <v>0</v>
      </c>
      <c r="L609" s="7">
        <v>0</v>
      </c>
      <c r="M609" s="7">
        <f t="shared" si="229"/>
        <v>0</v>
      </c>
      <c r="N609" s="7">
        <f t="shared" si="230"/>
        <v>0</v>
      </c>
      <c r="O609" s="7">
        <f t="shared" si="231"/>
        <v>0</v>
      </c>
      <c r="P609" s="7">
        <f t="shared" si="232"/>
        <v>0</v>
      </c>
      <c r="Q609" s="6">
        <f t="shared" si="234"/>
        <v>0</v>
      </c>
      <c r="R609" s="7">
        <f t="shared" si="235"/>
        <v>0</v>
      </c>
      <c r="S609" s="2">
        <f t="shared" si="221"/>
        <v>0</v>
      </c>
      <c r="T609" s="80">
        <f t="shared" si="222"/>
        <v>0</v>
      </c>
      <c r="U609" s="79">
        <f t="shared" si="223"/>
        <v>0</v>
      </c>
      <c r="V609" s="80">
        <f t="shared" si="224"/>
        <v>0</v>
      </c>
      <c r="W609" s="80">
        <f t="shared" si="225"/>
        <v>0</v>
      </c>
      <c r="X609">
        <f t="shared" si="236"/>
        <v>0</v>
      </c>
      <c r="Y609" s="35">
        <f t="shared" si="226"/>
        <v>0</v>
      </c>
      <c r="Z609" s="35">
        <f t="shared" si="237"/>
        <v>0</v>
      </c>
      <c r="AA609" s="42">
        <f t="shared" si="238"/>
        <v>0</v>
      </c>
      <c r="AB609" s="42">
        <f t="shared" si="239"/>
        <v>0</v>
      </c>
    </row>
    <row r="610" spans="2:28" x14ac:dyDescent="0.25">
      <c r="B610">
        <v>608</v>
      </c>
      <c r="C610" s="35">
        <f t="shared" si="233"/>
        <v>0</v>
      </c>
      <c r="D610" s="46">
        <f>IF(AB609&gt;0,ROUND(PMT(EvalSheet!$F$92/12,EvalSheet!$F$96*12,-C610),5),0)</f>
        <v>0</v>
      </c>
      <c r="E610" s="6">
        <f t="shared" si="227"/>
        <v>0</v>
      </c>
      <c r="F610" s="2">
        <f t="shared" si="216"/>
        <v>0</v>
      </c>
      <c r="G610" s="80">
        <f t="shared" si="217"/>
        <v>0</v>
      </c>
      <c r="H610" s="79">
        <f t="shared" si="218"/>
        <v>0</v>
      </c>
      <c r="I610" s="80">
        <f t="shared" si="219"/>
        <v>0</v>
      </c>
      <c r="J610" s="80">
        <f t="shared" si="220"/>
        <v>0</v>
      </c>
      <c r="K610" s="6">
        <f t="shared" si="228"/>
        <v>0</v>
      </c>
      <c r="L610" s="7">
        <v>0</v>
      </c>
      <c r="M610" s="7">
        <f t="shared" si="229"/>
        <v>0</v>
      </c>
      <c r="N610" s="7">
        <f t="shared" si="230"/>
        <v>0</v>
      </c>
      <c r="O610" s="7">
        <f t="shared" si="231"/>
        <v>0</v>
      </c>
      <c r="P610" s="7">
        <f t="shared" si="232"/>
        <v>0</v>
      </c>
      <c r="Q610" s="6">
        <f t="shared" si="234"/>
        <v>0</v>
      </c>
      <c r="R610" s="7">
        <f t="shared" si="235"/>
        <v>0</v>
      </c>
      <c r="S610" s="2">
        <f t="shared" si="221"/>
        <v>0</v>
      </c>
      <c r="T610" s="80">
        <f t="shared" si="222"/>
        <v>0</v>
      </c>
      <c r="U610" s="79">
        <f t="shared" si="223"/>
        <v>0</v>
      </c>
      <c r="V610" s="80">
        <f t="shared" si="224"/>
        <v>0</v>
      </c>
      <c r="W610" s="80">
        <f t="shared" si="225"/>
        <v>0</v>
      </c>
      <c r="X610">
        <f t="shared" si="236"/>
        <v>0</v>
      </c>
      <c r="Y610" s="35">
        <f t="shared" si="226"/>
        <v>0</v>
      </c>
      <c r="Z610" s="35">
        <f t="shared" si="237"/>
        <v>0</v>
      </c>
      <c r="AA610" s="42">
        <f t="shared" si="238"/>
        <v>0</v>
      </c>
      <c r="AB610" s="42">
        <f t="shared" si="239"/>
        <v>0</v>
      </c>
    </row>
    <row r="611" spans="2:28" x14ac:dyDescent="0.25">
      <c r="B611">
        <v>609</v>
      </c>
      <c r="C611" s="35">
        <f t="shared" si="233"/>
        <v>0</v>
      </c>
      <c r="D611" s="46">
        <f>IF(AB610&gt;0,ROUND(PMT(EvalSheet!$F$92/12,EvalSheet!$F$96*12,-C611),5),0)</f>
        <v>0</v>
      </c>
      <c r="E611" s="6">
        <f t="shared" si="227"/>
        <v>0</v>
      </c>
      <c r="F611" s="2">
        <f t="shared" si="216"/>
        <v>0</v>
      </c>
      <c r="G611" s="80">
        <f t="shared" si="217"/>
        <v>0</v>
      </c>
      <c r="H611" s="79">
        <f t="shared" si="218"/>
        <v>0</v>
      </c>
      <c r="I611" s="80">
        <f t="shared" si="219"/>
        <v>0</v>
      </c>
      <c r="J611" s="80">
        <f t="shared" si="220"/>
        <v>0</v>
      </c>
      <c r="K611" s="6">
        <f t="shared" si="228"/>
        <v>0</v>
      </c>
      <c r="L611" s="7">
        <v>0</v>
      </c>
      <c r="M611" s="7">
        <f t="shared" si="229"/>
        <v>0</v>
      </c>
      <c r="N611" s="7">
        <f t="shared" si="230"/>
        <v>0</v>
      </c>
      <c r="O611" s="7">
        <f t="shared" si="231"/>
        <v>0</v>
      </c>
      <c r="P611" s="7">
        <f t="shared" si="232"/>
        <v>0</v>
      </c>
      <c r="Q611" s="6">
        <f t="shared" si="234"/>
        <v>0</v>
      </c>
      <c r="R611" s="7">
        <f t="shared" si="235"/>
        <v>0</v>
      </c>
      <c r="S611" s="2">
        <f t="shared" si="221"/>
        <v>0</v>
      </c>
      <c r="T611" s="80">
        <f t="shared" si="222"/>
        <v>0</v>
      </c>
      <c r="U611" s="79">
        <f t="shared" si="223"/>
        <v>0</v>
      </c>
      <c r="V611" s="80">
        <f t="shared" si="224"/>
        <v>0</v>
      </c>
      <c r="W611" s="80">
        <f t="shared" si="225"/>
        <v>0</v>
      </c>
      <c r="X611">
        <f t="shared" si="236"/>
        <v>0</v>
      </c>
      <c r="Y611" s="35">
        <f t="shared" si="226"/>
        <v>0</v>
      </c>
      <c r="Z611" s="35">
        <f t="shared" si="237"/>
        <v>0</v>
      </c>
      <c r="AA611" s="42">
        <f t="shared" si="238"/>
        <v>0</v>
      </c>
      <c r="AB611" s="42">
        <f t="shared" si="239"/>
        <v>0</v>
      </c>
    </row>
    <row r="612" spans="2:28" x14ac:dyDescent="0.25">
      <c r="B612">
        <v>610</v>
      </c>
      <c r="C612" s="35">
        <f t="shared" si="233"/>
        <v>0</v>
      </c>
      <c r="D612" s="46">
        <f>IF(AB611&gt;0,ROUND(PMT(EvalSheet!$F$92/12,EvalSheet!$F$96*12,-C612),5),0)</f>
        <v>0</v>
      </c>
      <c r="E612" s="6">
        <f t="shared" si="227"/>
        <v>0</v>
      </c>
      <c r="F612" s="2">
        <f t="shared" si="216"/>
        <v>0</v>
      </c>
      <c r="G612" s="80">
        <f t="shared" si="217"/>
        <v>0</v>
      </c>
      <c r="H612" s="79">
        <f t="shared" si="218"/>
        <v>0</v>
      </c>
      <c r="I612" s="80">
        <f t="shared" si="219"/>
        <v>0</v>
      </c>
      <c r="J612" s="80">
        <f t="shared" si="220"/>
        <v>0</v>
      </c>
      <c r="K612" s="6">
        <f t="shared" si="228"/>
        <v>0</v>
      </c>
      <c r="L612" s="7">
        <v>0</v>
      </c>
      <c r="M612" s="7">
        <f t="shared" si="229"/>
        <v>0</v>
      </c>
      <c r="N612" s="7">
        <f t="shared" si="230"/>
        <v>0</v>
      </c>
      <c r="O612" s="7">
        <f t="shared" si="231"/>
        <v>0</v>
      </c>
      <c r="P612" s="7">
        <f t="shared" si="232"/>
        <v>0</v>
      </c>
      <c r="Q612" s="6">
        <f t="shared" si="234"/>
        <v>0</v>
      </c>
      <c r="R612" s="7">
        <f t="shared" si="235"/>
        <v>0</v>
      </c>
      <c r="S612" s="2">
        <f t="shared" si="221"/>
        <v>0</v>
      </c>
      <c r="T612" s="80">
        <f t="shared" si="222"/>
        <v>0</v>
      </c>
      <c r="U612" s="79">
        <f t="shared" si="223"/>
        <v>0</v>
      </c>
      <c r="V612" s="80">
        <f t="shared" si="224"/>
        <v>0</v>
      </c>
      <c r="W612" s="80">
        <f t="shared" si="225"/>
        <v>0</v>
      </c>
      <c r="X612">
        <f t="shared" si="236"/>
        <v>0</v>
      </c>
      <c r="Y612" s="35">
        <f t="shared" si="226"/>
        <v>0</v>
      </c>
      <c r="Z612" s="35">
        <f t="shared" si="237"/>
        <v>0</v>
      </c>
      <c r="AA612" s="42">
        <f t="shared" si="238"/>
        <v>0</v>
      </c>
      <c r="AB612" s="42">
        <f t="shared" si="239"/>
        <v>0</v>
      </c>
    </row>
    <row r="613" spans="2:28" x14ac:dyDescent="0.25">
      <c r="B613">
        <v>611</v>
      </c>
      <c r="C613" s="35">
        <f t="shared" si="233"/>
        <v>0</v>
      </c>
      <c r="D613" s="46">
        <f>IF(AB612&gt;0,ROUND(PMT(EvalSheet!$F$92/12,EvalSheet!$F$96*12,-C613),5),0)</f>
        <v>0</v>
      </c>
      <c r="E613" s="6">
        <f t="shared" si="227"/>
        <v>0</v>
      </c>
      <c r="F613" s="2">
        <f t="shared" si="216"/>
        <v>0</v>
      </c>
      <c r="G613" s="80">
        <f t="shared" si="217"/>
        <v>0</v>
      </c>
      <c r="H613" s="79">
        <f t="shared" si="218"/>
        <v>0</v>
      </c>
      <c r="I613" s="80">
        <f t="shared" si="219"/>
        <v>0</v>
      </c>
      <c r="J613" s="80">
        <f t="shared" si="220"/>
        <v>0</v>
      </c>
      <c r="K613" s="6">
        <f t="shared" si="228"/>
        <v>0</v>
      </c>
      <c r="L613" s="7">
        <v>0</v>
      </c>
      <c r="M613" s="7">
        <f t="shared" si="229"/>
        <v>0</v>
      </c>
      <c r="N613" s="7">
        <f t="shared" si="230"/>
        <v>0</v>
      </c>
      <c r="O613" s="7">
        <f t="shared" si="231"/>
        <v>0</v>
      </c>
      <c r="P613" s="7">
        <f t="shared" si="232"/>
        <v>0</v>
      </c>
      <c r="Q613" s="6">
        <f t="shared" si="234"/>
        <v>0</v>
      </c>
      <c r="R613" s="7">
        <f t="shared" si="235"/>
        <v>0</v>
      </c>
      <c r="S613" s="2">
        <f t="shared" si="221"/>
        <v>0</v>
      </c>
      <c r="T613" s="80">
        <f t="shared" si="222"/>
        <v>0</v>
      </c>
      <c r="U613" s="79">
        <f t="shared" si="223"/>
        <v>0</v>
      </c>
      <c r="V613" s="80">
        <f t="shared" si="224"/>
        <v>0</v>
      </c>
      <c r="W613" s="80">
        <f t="shared" si="225"/>
        <v>0</v>
      </c>
      <c r="X613">
        <f t="shared" si="236"/>
        <v>0</v>
      </c>
      <c r="Y613" s="35">
        <f t="shared" si="226"/>
        <v>0</v>
      </c>
      <c r="Z613" s="35">
        <f t="shared" si="237"/>
        <v>0</v>
      </c>
      <c r="AA613" s="42">
        <f t="shared" si="238"/>
        <v>0</v>
      </c>
      <c r="AB613" s="42">
        <f t="shared" si="239"/>
        <v>0</v>
      </c>
    </row>
    <row r="614" spans="2:28" x14ac:dyDescent="0.25">
      <c r="B614">
        <v>612</v>
      </c>
      <c r="C614" s="35">
        <f t="shared" si="233"/>
        <v>0</v>
      </c>
      <c r="D614" s="46">
        <f>IF(AB613&gt;0,ROUND(PMT(EvalSheet!$F$92/12,EvalSheet!$F$96*12,-C614),5),0)</f>
        <v>0</v>
      </c>
      <c r="E614" s="6">
        <f t="shared" si="227"/>
        <v>0</v>
      </c>
      <c r="F614" s="2">
        <f t="shared" si="216"/>
        <v>0</v>
      </c>
      <c r="G614" s="80">
        <f t="shared" si="217"/>
        <v>0</v>
      </c>
      <c r="H614" s="79">
        <f t="shared" si="218"/>
        <v>0</v>
      </c>
      <c r="I614" s="80">
        <f t="shared" si="219"/>
        <v>0</v>
      </c>
      <c r="J614" s="80">
        <f t="shared" si="220"/>
        <v>0</v>
      </c>
      <c r="K614" s="6">
        <f t="shared" si="228"/>
        <v>0</v>
      </c>
      <c r="L614" s="7">
        <v>0</v>
      </c>
      <c r="M614" s="7">
        <f t="shared" si="229"/>
        <v>0</v>
      </c>
      <c r="N614" s="7">
        <f t="shared" si="230"/>
        <v>0</v>
      </c>
      <c r="O614" s="7">
        <f t="shared" si="231"/>
        <v>0</v>
      </c>
      <c r="P614" s="7">
        <f t="shared" si="232"/>
        <v>0</v>
      </c>
      <c r="Q614" s="6">
        <f t="shared" si="234"/>
        <v>0</v>
      </c>
      <c r="R614" s="7">
        <f t="shared" si="235"/>
        <v>0</v>
      </c>
      <c r="S614" s="2">
        <f t="shared" si="221"/>
        <v>0</v>
      </c>
      <c r="T614" s="80">
        <f t="shared" si="222"/>
        <v>0</v>
      </c>
      <c r="U614" s="79">
        <f t="shared" si="223"/>
        <v>0</v>
      </c>
      <c r="V614" s="80">
        <f t="shared" si="224"/>
        <v>0</v>
      </c>
      <c r="W614" s="80">
        <f t="shared" si="225"/>
        <v>0</v>
      </c>
      <c r="X614">
        <f t="shared" si="236"/>
        <v>0</v>
      </c>
      <c r="Y614" s="35">
        <f t="shared" si="226"/>
        <v>0</v>
      </c>
      <c r="Z614" s="35">
        <f t="shared" si="237"/>
        <v>0</v>
      </c>
      <c r="AA614" s="42">
        <f t="shared" si="238"/>
        <v>0</v>
      </c>
      <c r="AB614" s="42">
        <f t="shared" si="239"/>
        <v>0</v>
      </c>
    </row>
    <row r="615" spans="2:28" x14ac:dyDescent="0.25">
      <c r="B615">
        <v>613</v>
      </c>
      <c r="C615" s="35">
        <f t="shared" si="233"/>
        <v>0</v>
      </c>
      <c r="D615" s="46">
        <f>IF(AB614&gt;0,ROUND(PMT(EvalSheet!$F$92/12,EvalSheet!$F$96*12,-C615),5),0)</f>
        <v>0</v>
      </c>
      <c r="E615" s="6">
        <f t="shared" si="227"/>
        <v>0</v>
      </c>
      <c r="F615" s="2">
        <f t="shared" si="216"/>
        <v>0</v>
      </c>
      <c r="G615" s="80">
        <f t="shared" si="217"/>
        <v>0</v>
      </c>
      <c r="H615" s="79">
        <f t="shared" si="218"/>
        <v>0</v>
      </c>
      <c r="I615" s="80">
        <f t="shared" si="219"/>
        <v>0</v>
      </c>
      <c r="J615" s="80">
        <f t="shared" si="220"/>
        <v>0</v>
      </c>
      <c r="K615" s="6">
        <f t="shared" si="228"/>
        <v>0</v>
      </c>
      <c r="L615" s="7">
        <v>0</v>
      </c>
      <c r="M615" s="7">
        <f t="shared" si="229"/>
        <v>0</v>
      </c>
      <c r="N615" s="7">
        <f t="shared" si="230"/>
        <v>0</v>
      </c>
      <c r="O615" s="7">
        <f t="shared" si="231"/>
        <v>0</v>
      </c>
      <c r="P615" s="7">
        <f t="shared" si="232"/>
        <v>0</v>
      </c>
      <c r="Q615" s="6">
        <f t="shared" si="234"/>
        <v>0</v>
      </c>
      <c r="R615" s="7">
        <f t="shared" si="235"/>
        <v>0</v>
      </c>
      <c r="S615" s="2">
        <f t="shared" si="221"/>
        <v>0</v>
      </c>
      <c r="T615" s="80">
        <f t="shared" si="222"/>
        <v>0</v>
      </c>
      <c r="U615" s="79">
        <f t="shared" si="223"/>
        <v>0</v>
      </c>
      <c r="V615" s="80">
        <f t="shared" si="224"/>
        <v>0</v>
      </c>
      <c r="W615" s="80">
        <f t="shared" si="225"/>
        <v>0</v>
      </c>
      <c r="X615">
        <f t="shared" si="236"/>
        <v>0</v>
      </c>
      <c r="Y615" s="35">
        <f t="shared" si="226"/>
        <v>0</v>
      </c>
      <c r="Z615" s="35">
        <f t="shared" si="237"/>
        <v>0</v>
      </c>
      <c r="AA615" s="42">
        <f t="shared" si="238"/>
        <v>0</v>
      </c>
      <c r="AB615" s="42">
        <f t="shared" si="239"/>
        <v>0</v>
      </c>
    </row>
    <row r="616" spans="2:28" x14ac:dyDescent="0.25">
      <c r="B616">
        <v>614</v>
      </c>
      <c r="C616" s="35">
        <f t="shared" si="233"/>
        <v>0</v>
      </c>
      <c r="D616" s="46">
        <f>IF(AB615&gt;0,ROUND(PMT(EvalSheet!$F$92/12,EvalSheet!$F$96*12,-C616),5),0)</f>
        <v>0</v>
      </c>
      <c r="E616" s="6">
        <f t="shared" si="227"/>
        <v>0</v>
      </c>
      <c r="F616" s="2">
        <f t="shared" si="216"/>
        <v>0</v>
      </c>
      <c r="G616" s="80">
        <f t="shared" si="217"/>
        <v>0</v>
      </c>
      <c r="H616" s="79">
        <f t="shared" si="218"/>
        <v>0</v>
      </c>
      <c r="I616" s="80">
        <f t="shared" si="219"/>
        <v>0</v>
      </c>
      <c r="J616" s="80">
        <f t="shared" si="220"/>
        <v>0</v>
      </c>
      <c r="K616" s="6">
        <f t="shared" si="228"/>
        <v>0</v>
      </c>
      <c r="L616" s="7">
        <v>0</v>
      </c>
      <c r="M616" s="7">
        <f t="shared" si="229"/>
        <v>0</v>
      </c>
      <c r="N616" s="7">
        <f t="shared" si="230"/>
        <v>0</v>
      </c>
      <c r="O616" s="7">
        <f t="shared" si="231"/>
        <v>0</v>
      </c>
      <c r="P616" s="7">
        <f t="shared" si="232"/>
        <v>0</v>
      </c>
      <c r="Q616" s="6">
        <f t="shared" si="234"/>
        <v>0</v>
      </c>
      <c r="R616" s="7">
        <f t="shared" si="235"/>
        <v>0</v>
      </c>
      <c r="S616" s="2">
        <f t="shared" si="221"/>
        <v>0</v>
      </c>
      <c r="T616" s="80">
        <f t="shared" si="222"/>
        <v>0</v>
      </c>
      <c r="U616" s="79">
        <f t="shared" si="223"/>
        <v>0</v>
      </c>
      <c r="V616" s="80">
        <f t="shared" si="224"/>
        <v>0</v>
      </c>
      <c r="W616" s="80">
        <f t="shared" si="225"/>
        <v>0</v>
      </c>
      <c r="X616">
        <f t="shared" si="236"/>
        <v>0</v>
      </c>
      <c r="Y616" s="35">
        <f t="shared" si="226"/>
        <v>0</v>
      </c>
      <c r="Z616" s="35">
        <f t="shared" si="237"/>
        <v>0</v>
      </c>
      <c r="AA616" s="42">
        <f t="shared" si="238"/>
        <v>0</v>
      </c>
      <c r="AB616" s="42">
        <f t="shared" si="239"/>
        <v>0</v>
      </c>
    </row>
    <row r="617" spans="2:28" x14ac:dyDescent="0.25">
      <c r="B617">
        <v>615</v>
      </c>
      <c r="C617" s="35">
        <f t="shared" si="233"/>
        <v>0</v>
      </c>
      <c r="D617" s="46">
        <f>IF(AB616&gt;0,ROUND(PMT(EvalSheet!$F$92/12,EvalSheet!$F$96*12,-C617),5),0)</f>
        <v>0</v>
      </c>
      <c r="E617" s="6">
        <f t="shared" si="227"/>
        <v>0</v>
      </c>
      <c r="F617" s="2">
        <f t="shared" si="216"/>
        <v>0</v>
      </c>
      <c r="G617" s="80">
        <f t="shared" si="217"/>
        <v>0</v>
      </c>
      <c r="H617" s="79">
        <f t="shared" si="218"/>
        <v>0</v>
      </c>
      <c r="I617" s="80">
        <f t="shared" si="219"/>
        <v>0</v>
      </c>
      <c r="J617" s="80">
        <f t="shared" si="220"/>
        <v>0</v>
      </c>
      <c r="K617" s="6">
        <f t="shared" si="228"/>
        <v>0</v>
      </c>
      <c r="L617" s="7">
        <v>0</v>
      </c>
      <c r="M617" s="7">
        <f t="shared" si="229"/>
        <v>0</v>
      </c>
      <c r="N617" s="7">
        <f t="shared" si="230"/>
        <v>0</v>
      </c>
      <c r="O617" s="7">
        <f t="shared" si="231"/>
        <v>0</v>
      </c>
      <c r="P617" s="7">
        <f t="shared" si="232"/>
        <v>0</v>
      </c>
      <c r="Q617" s="6">
        <f t="shared" si="234"/>
        <v>0</v>
      </c>
      <c r="R617" s="7">
        <f t="shared" si="235"/>
        <v>0</v>
      </c>
      <c r="S617" s="2">
        <f t="shared" si="221"/>
        <v>0</v>
      </c>
      <c r="T617" s="80">
        <f t="shared" si="222"/>
        <v>0</v>
      </c>
      <c r="U617" s="79">
        <f t="shared" si="223"/>
        <v>0</v>
      </c>
      <c r="V617" s="80">
        <f t="shared" si="224"/>
        <v>0</v>
      </c>
      <c r="W617" s="80">
        <f t="shared" si="225"/>
        <v>0</v>
      </c>
      <c r="X617">
        <f t="shared" si="236"/>
        <v>0</v>
      </c>
      <c r="Y617" s="35">
        <f t="shared" si="226"/>
        <v>0</v>
      </c>
      <c r="Z617" s="35">
        <f t="shared" si="237"/>
        <v>0</v>
      </c>
      <c r="AA617" s="42">
        <f t="shared" si="238"/>
        <v>0</v>
      </c>
      <c r="AB617" s="42">
        <f t="shared" si="239"/>
        <v>0</v>
      </c>
    </row>
    <row r="618" spans="2:28" x14ac:dyDescent="0.25">
      <c r="B618">
        <v>616</v>
      </c>
      <c r="C618" s="35">
        <f t="shared" si="233"/>
        <v>0</v>
      </c>
      <c r="D618" s="46">
        <f>IF(AB617&gt;0,ROUND(PMT(EvalSheet!$F$92/12,EvalSheet!$F$96*12,-C618),5),0)</f>
        <v>0</v>
      </c>
      <c r="E618" s="6">
        <f t="shared" si="227"/>
        <v>0</v>
      </c>
      <c r="F618" s="2">
        <f t="shared" si="216"/>
        <v>0</v>
      </c>
      <c r="G618" s="80">
        <f t="shared" si="217"/>
        <v>0</v>
      </c>
      <c r="H618" s="79">
        <f t="shared" si="218"/>
        <v>0</v>
      </c>
      <c r="I618" s="80">
        <f t="shared" si="219"/>
        <v>0</v>
      </c>
      <c r="J618" s="80">
        <f t="shared" si="220"/>
        <v>0</v>
      </c>
      <c r="K618" s="6">
        <f t="shared" si="228"/>
        <v>0</v>
      </c>
      <c r="L618" s="7">
        <v>0</v>
      </c>
      <c r="M618" s="7">
        <f t="shared" si="229"/>
        <v>0</v>
      </c>
      <c r="N618" s="7">
        <f t="shared" si="230"/>
        <v>0</v>
      </c>
      <c r="O618" s="7">
        <f t="shared" si="231"/>
        <v>0</v>
      </c>
      <c r="P618" s="7">
        <f t="shared" si="232"/>
        <v>0</v>
      </c>
      <c r="Q618" s="6">
        <f t="shared" si="234"/>
        <v>0</v>
      </c>
      <c r="R618" s="7">
        <f t="shared" si="235"/>
        <v>0</v>
      </c>
      <c r="S618" s="2">
        <f t="shared" si="221"/>
        <v>0</v>
      </c>
      <c r="T618" s="80">
        <f t="shared" si="222"/>
        <v>0</v>
      </c>
      <c r="U618" s="79">
        <f t="shared" si="223"/>
        <v>0</v>
      </c>
      <c r="V618" s="80">
        <f t="shared" si="224"/>
        <v>0</v>
      </c>
      <c r="W618" s="80">
        <f t="shared" si="225"/>
        <v>0</v>
      </c>
      <c r="X618">
        <f t="shared" si="236"/>
        <v>0</v>
      </c>
      <c r="Y618" s="35">
        <f t="shared" si="226"/>
        <v>0</v>
      </c>
      <c r="Z618" s="35">
        <f t="shared" si="237"/>
        <v>0</v>
      </c>
      <c r="AA618" s="42">
        <f t="shared" si="238"/>
        <v>0</v>
      </c>
      <c r="AB618" s="42">
        <f t="shared" si="239"/>
        <v>0</v>
      </c>
    </row>
    <row r="619" spans="2:28" x14ac:dyDescent="0.25">
      <c r="B619">
        <v>617</v>
      </c>
      <c r="C619" s="35">
        <f t="shared" si="233"/>
        <v>0</v>
      </c>
      <c r="D619" s="46">
        <f>IF(AB618&gt;0,ROUND(PMT(EvalSheet!$F$92/12,EvalSheet!$F$96*12,-C619),5),0)</f>
        <v>0</v>
      </c>
      <c r="E619" s="6">
        <f t="shared" si="227"/>
        <v>0</v>
      </c>
      <c r="F619" s="2">
        <f t="shared" si="216"/>
        <v>0</v>
      </c>
      <c r="G619" s="80">
        <f t="shared" si="217"/>
        <v>0</v>
      </c>
      <c r="H619" s="79">
        <f t="shared" si="218"/>
        <v>0</v>
      </c>
      <c r="I619" s="80">
        <f t="shared" si="219"/>
        <v>0</v>
      </c>
      <c r="J619" s="80">
        <f t="shared" si="220"/>
        <v>0</v>
      </c>
      <c r="K619" s="6">
        <f t="shared" si="228"/>
        <v>0</v>
      </c>
      <c r="L619" s="7">
        <v>0</v>
      </c>
      <c r="M619" s="7">
        <f t="shared" si="229"/>
        <v>0</v>
      </c>
      <c r="N619" s="7">
        <f t="shared" si="230"/>
        <v>0</v>
      </c>
      <c r="O619" s="7">
        <f t="shared" si="231"/>
        <v>0</v>
      </c>
      <c r="P619" s="7">
        <f t="shared" si="232"/>
        <v>0</v>
      </c>
      <c r="Q619" s="6">
        <f t="shared" si="234"/>
        <v>0</v>
      </c>
      <c r="R619" s="7">
        <f t="shared" si="235"/>
        <v>0</v>
      </c>
      <c r="S619" s="2">
        <f t="shared" si="221"/>
        <v>0</v>
      </c>
      <c r="T619" s="80">
        <f t="shared" si="222"/>
        <v>0</v>
      </c>
      <c r="U619" s="79">
        <f t="shared" si="223"/>
        <v>0</v>
      </c>
      <c r="V619" s="80">
        <f t="shared" si="224"/>
        <v>0</v>
      </c>
      <c r="W619" s="80">
        <f t="shared" si="225"/>
        <v>0</v>
      </c>
      <c r="X619">
        <f t="shared" si="236"/>
        <v>0</v>
      </c>
      <c r="Y619" s="35">
        <f t="shared" si="226"/>
        <v>0</v>
      </c>
      <c r="Z619" s="35">
        <f t="shared" si="237"/>
        <v>0</v>
      </c>
      <c r="AA619" s="42">
        <f t="shared" si="238"/>
        <v>0</v>
      </c>
      <c r="AB619" s="42">
        <f t="shared" si="239"/>
        <v>0</v>
      </c>
    </row>
    <row r="620" spans="2:28" x14ac:dyDescent="0.25">
      <c r="B620">
        <v>618</v>
      </c>
      <c r="C620" s="35">
        <f t="shared" si="233"/>
        <v>0</v>
      </c>
      <c r="D620" s="46">
        <f>IF(AB619&gt;0,ROUND(PMT(EvalSheet!$F$92/12,EvalSheet!$F$96*12,-C620),5),0)</f>
        <v>0</v>
      </c>
      <c r="E620" s="6">
        <f t="shared" si="227"/>
        <v>0</v>
      </c>
      <c r="F620" s="2">
        <f t="shared" si="216"/>
        <v>0</v>
      </c>
      <c r="G620" s="80">
        <f t="shared" si="217"/>
        <v>0</v>
      </c>
      <c r="H620" s="79">
        <f t="shared" si="218"/>
        <v>0</v>
      </c>
      <c r="I620" s="80">
        <f t="shared" si="219"/>
        <v>0</v>
      </c>
      <c r="J620" s="80">
        <f t="shared" si="220"/>
        <v>0</v>
      </c>
      <c r="K620" s="6">
        <f t="shared" si="228"/>
        <v>0</v>
      </c>
      <c r="L620" s="7">
        <v>0</v>
      </c>
      <c r="M620" s="7">
        <f t="shared" si="229"/>
        <v>0</v>
      </c>
      <c r="N620" s="7">
        <f t="shared" si="230"/>
        <v>0</v>
      </c>
      <c r="O620" s="7">
        <f t="shared" si="231"/>
        <v>0</v>
      </c>
      <c r="P620" s="7">
        <f t="shared" si="232"/>
        <v>0</v>
      </c>
      <c r="Q620" s="6">
        <f t="shared" si="234"/>
        <v>0</v>
      </c>
      <c r="R620" s="7">
        <f t="shared" si="235"/>
        <v>0</v>
      </c>
      <c r="S620" s="2">
        <f t="shared" si="221"/>
        <v>0</v>
      </c>
      <c r="T620" s="80">
        <f t="shared" si="222"/>
        <v>0</v>
      </c>
      <c r="U620" s="79">
        <f t="shared" si="223"/>
        <v>0</v>
      </c>
      <c r="V620" s="80">
        <f t="shared" si="224"/>
        <v>0</v>
      </c>
      <c r="W620" s="80">
        <f t="shared" si="225"/>
        <v>0</v>
      </c>
      <c r="X620">
        <f t="shared" si="236"/>
        <v>0</v>
      </c>
      <c r="Y620" s="35">
        <f t="shared" si="226"/>
        <v>0</v>
      </c>
      <c r="Z620" s="35">
        <f t="shared" si="237"/>
        <v>0</v>
      </c>
      <c r="AA620" s="42">
        <f t="shared" si="238"/>
        <v>0</v>
      </c>
      <c r="AB620" s="42">
        <f t="shared" si="239"/>
        <v>0</v>
      </c>
    </row>
    <row r="621" spans="2:28" x14ac:dyDescent="0.25">
      <c r="B621">
        <v>619</v>
      </c>
      <c r="C621" s="35">
        <f t="shared" si="233"/>
        <v>0</v>
      </c>
      <c r="D621" s="46">
        <f>IF(AB620&gt;0,ROUND(PMT(EvalSheet!$F$92/12,EvalSheet!$F$96*12,-C621),5),0)</f>
        <v>0</v>
      </c>
      <c r="E621" s="6">
        <f t="shared" si="227"/>
        <v>0</v>
      </c>
      <c r="F621" s="2">
        <f t="shared" si="216"/>
        <v>0</v>
      </c>
      <c r="G621" s="80">
        <f t="shared" si="217"/>
        <v>0</v>
      </c>
      <c r="H621" s="79">
        <f t="shared" si="218"/>
        <v>0</v>
      </c>
      <c r="I621" s="80">
        <f t="shared" si="219"/>
        <v>0</v>
      </c>
      <c r="J621" s="80">
        <f t="shared" si="220"/>
        <v>0</v>
      </c>
      <c r="K621" s="6">
        <f t="shared" si="228"/>
        <v>0</v>
      </c>
      <c r="L621" s="7">
        <v>0</v>
      </c>
      <c r="M621" s="7">
        <f t="shared" si="229"/>
        <v>0</v>
      </c>
      <c r="N621" s="7">
        <f t="shared" si="230"/>
        <v>0</v>
      </c>
      <c r="O621" s="7">
        <f t="shared" si="231"/>
        <v>0</v>
      </c>
      <c r="P621" s="7">
        <f t="shared" si="232"/>
        <v>0</v>
      </c>
      <c r="Q621" s="6">
        <f t="shared" si="234"/>
        <v>0</v>
      </c>
      <c r="R621" s="7">
        <f t="shared" si="235"/>
        <v>0</v>
      </c>
      <c r="S621" s="2">
        <f t="shared" si="221"/>
        <v>0</v>
      </c>
      <c r="T621" s="80">
        <f t="shared" si="222"/>
        <v>0</v>
      </c>
      <c r="U621" s="79">
        <f t="shared" si="223"/>
        <v>0</v>
      </c>
      <c r="V621" s="80">
        <f t="shared" si="224"/>
        <v>0</v>
      </c>
      <c r="W621" s="80">
        <f t="shared" si="225"/>
        <v>0</v>
      </c>
      <c r="X621">
        <f t="shared" si="236"/>
        <v>0</v>
      </c>
      <c r="Y621" s="35">
        <f t="shared" si="226"/>
        <v>0</v>
      </c>
      <c r="Z621" s="35">
        <f t="shared" si="237"/>
        <v>0</v>
      </c>
      <c r="AA621" s="42">
        <f t="shared" si="238"/>
        <v>0</v>
      </c>
      <c r="AB621" s="42">
        <f t="shared" si="239"/>
        <v>0</v>
      </c>
    </row>
    <row r="622" spans="2:28" x14ac:dyDescent="0.25">
      <c r="B622">
        <v>620</v>
      </c>
      <c r="C622" s="35">
        <f t="shared" si="233"/>
        <v>0</v>
      </c>
      <c r="D622" s="46">
        <f>IF(AB621&gt;0,ROUND(PMT(EvalSheet!$F$92/12,EvalSheet!$F$96*12,-C622),5),0)</f>
        <v>0</v>
      </c>
      <c r="E622" s="6">
        <f t="shared" si="227"/>
        <v>0</v>
      </c>
      <c r="F622" s="2">
        <f t="shared" si="216"/>
        <v>0</v>
      </c>
      <c r="G622" s="80">
        <f t="shared" si="217"/>
        <v>0</v>
      </c>
      <c r="H622" s="79">
        <f t="shared" si="218"/>
        <v>0</v>
      </c>
      <c r="I622" s="80">
        <f t="shared" si="219"/>
        <v>0</v>
      </c>
      <c r="J622" s="80">
        <f t="shared" si="220"/>
        <v>0</v>
      </c>
      <c r="K622" s="6">
        <f t="shared" si="228"/>
        <v>0</v>
      </c>
      <c r="L622" s="7">
        <v>0</v>
      </c>
      <c r="M622" s="7">
        <f t="shared" si="229"/>
        <v>0</v>
      </c>
      <c r="N622" s="7">
        <f t="shared" si="230"/>
        <v>0</v>
      </c>
      <c r="O622" s="7">
        <f t="shared" si="231"/>
        <v>0</v>
      </c>
      <c r="P622" s="7">
        <f t="shared" si="232"/>
        <v>0</v>
      </c>
      <c r="Q622" s="6">
        <f t="shared" si="234"/>
        <v>0</v>
      </c>
      <c r="R622" s="7">
        <f t="shared" si="235"/>
        <v>0</v>
      </c>
      <c r="S622" s="2">
        <f t="shared" si="221"/>
        <v>0</v>
      </c>
      <c r="T622" s="80">
        <f t="shared" si="222"/>
        <v>0</v>
      </c>
      <c r="U622" s="79">
        <f t="shared" si="223"/>
        <v>0</v>
      </c>
      <c r="V622" s="80">
        <f t="shared" si="224"/>
        <v>0</v>
      </c>
      <c r="W622" s="80">
        <f t="shared" si="225"/>
        <v>0</v>
      </c>
      <c r="X622">
        <f t="shared" si="236"/>
        <v>0</v>
      </c>
      <c r="Y622" s="35">
        <f t="shared" si="226"/>
        <v>0</v>
      </c>
      <c r="Z622" s="35">
        <f t="shared" si="237"/>
        <v>0</v>
      </c>
      <c r="AA622" s="42">
        <f t="shared" si="238"/>
        <v>0</v>
      </c>
      <c r="AB622" s="42">
        <f t="shared" si="239"/>
        <v>0</v>
      </c>
    </row>
    <row r="623" spans="2:28" x14ac:dyDescent="0.25">
      <c r="B623">
        <v>621</v>
      </c>
      <c r="C623" s="35">
        <f t="shared" si="233"/>
        <v>0</v>
      </c>
      <c r="D623" s="46">
        <f>IF(AB622&gt;0,ROUND(PMT(EvalSheet!$F$92/12,EvalSheet!$F$96*12,-C623),5),0)</f>
        <v>0</v>
      </c>
      <c r="E623" s="6">
        <f t="shared" si="227"/>
        <v>0</v>
      </c>
      <c r="F623" s="2">
        <f t="shared" si="216"/>
        <v>0</v>
      </c>
      <c r="G623" s="80">
        <f t="shared" si="217"/>
        <v>0</v>
      </c>
      <c r="H623" s="79">
        <f t="shared" si="218"/>
        <v>0</v>
      </c>
      <c r="I623" s="80">
        <f t="shared" si="219"/>
        <v>0</v>
      </c>
      <c r="J623" s="80">
        <f t="shared" si="220"/>
        <v>0</v>
      </c>
      <c r="K623" s="6">
        <f t="shared" si="228"/>
        <v>0</v>
      </c>
      <c r="L623" s="7">
        <v>0</v>
      </c>
      <c r="M623" s="7">
        <f t="shared" si="229"/>
        <v>0</v>
      </c>
      <c r="N623" s="7">
        <f t="shared" si="230"/>
        <v>0</v>
      </c>
      <c r="O623" s="7">
        <f t="shared" si="231"/>
        <v>0</v>
      </c>
      <c r="P623" s="7">
        <f t="shared" si="232"/>
        <v>0</v>
      </c>
      <c r="Q623" s="6">
        <f t="shared" si="234"/>
        <v>0</v>
      </c>
      <c r="R623" s="7">
        <f t="shared" si="235"/>
        <v>0</v>
      </c>
      <c r="S623" s="2">
        <f t="shared" si="221"/>
        <v>0</v>
      </c>
      <c r="T623" s="80">
        <f t="shared" si="222"/>
        <v>0</v>
      </c>
      <c r="U623" s="79">
        <f t="shared" si="223"/>
        <v>0</v>
      </c>
      <c r="V623" s="80">
        <f t="shared" si="224"/>
        <v>0</v>
      </c>
      <c r="W623" s="80">
        <f t="shared" si="225"/>
        <v>0</v>
      </c>
      <c r="X623">
        <f t="shared" si="236"/>
        <v>0</v>
      </c>
      <c r="Y623" s="35">
        <f t="shared" si="226"/>
        <v>0</v>
      </c>
      <c r="Z623" s="35">
        <f t="shared" si="237"/>
        <v>0</v>
      </c>
      <c r="AA623" s="42">
        <f t="shared" si="238"/>
        <v>0</v>
      </c>
      <c r="AB623" s="42">
        <f t="shared" si="239"/>
        <v>0</v>
      </c>
    </row>
    <row r="624" spans="2:28" x14ac:dyDescent="0.25">
      <c r="B624">
        <v>622</v>
      </c>
      <c r="C624" s="35">
        <f t="shared" si="233"/>
        <v>0</v>
      </c>
      <c r="D624" s="46">
        <f>IF(AB623&gt;0,ROUND(PMT(EvalSheet!$F$92/12,EvalSheet!$F$96*12,-C624),5),0)</f>
        <v>0</v>
      </c>
      <c r="E624" s="6">
        <f t="shared" si="227"/>
        <v>0</v>
      </c>
      <c r="F624" s="2">
        <f t="shared" si="216"/>
        <v>0</v>
      </c>
      <c r="G624" s="80">
        <f t="shared" si="217"/>
        <v>0</v>
      </c>
      <c r="H624" s="79">
        <f t="shared" si="218"/>
        <v>0</v>
      </c>
      <c r="I624" s="80">
        <f t="shared" si="219"/>
        <v>0</v>
      </c>
      <c r="J624" s="80">
        <f t="shared" si="220"/>
        <v>0</v>
      </c>
      <c r="K624" s="6">
        <f t="shared" si="228"/>
        <v>0</v>
      </c>
      <c r="L624" s="7">
        <v>0</v>
      </c>
      <c r="M624" s="7">
        <f t="shared" si="229"/>
        <v>0</v>
      </c>
      <c r="N624" s="7">
        <f t="shared" si="230"/>
        <v>0</v>
      </c>
      <c r="O624" s="7">
        <f t="shared" si="231"/>
        <v>0</v>
      </c>
      <c r="P624" s="7">
        <f t="shared" si="232"/>
        <v>0</v>
      </c>
      <c r="Q624" s="6">
        <f t="shared" si="234"/>
        <v>0</v>
      </c>
      <c r="R624" s="7">
        <f t="shared" si="235"/>
        <v>0</v>
      </c>
      <c r="S624" s="2">
        <f t="shared" si="221"/>
        <v>0</v>
      </c>
      <c r="T624" s="80">
        <f t="shared" si="222"/>
        <v>0</v>
      </c>
      <c r="U624" s="79">
        <f t="shared" si="223"/>
        <v>0</v>
      </c>
      <c r="V624" s="80">
        <f t="shared" si="224"/>
        <v>0</v>
      </c>
      <c r="W624" s="80">
        <f t="shared" si="225"/>
        <v>0</v>
      </c>
      <c r="X624">
        <f t="shared" si="236"/>
        <v>0</v>
      </c>
      <c r="Y624" s="35">
        <f t="shared" si="226"/>
        <v>0</v>
      </c>
      <c r="Z624" s="35">
        <f t="shared" si="237"/>
        <v>0</v>
      </c>
      <c r="AA624" s="42">
        <f t="shared" si="238"/>
        <v>0</v>
      </c>
      <c r="AB624" s="42">
        <f t="shared" si="239"/>
        <v>0</v>
      </c>
    </row>
    <row r="625" spans="2:28" x14ac:dyDescent="0.25">
      <c r="B625">
        <v>623</v>
      </c>
      <c r="C625" s="35">
        <f t="shared" si="233"/>
        <v>0</v>
      </c>
      <c r="D625" s="46">
        <f>IF(AB624&gt;0,ROUND(PMT(EvalSheet!$F$92/12,EvalSheet!$F$96*12,-C625),5),0)</f>
        <v>0</v>
      </c>
      <c r="E625" s="6">
        <f t="shared" si="227"/>
        <v>0</v>
      </c>
      <c r="F625" s="2">
        <f t="shared" si="216"/>
        <v>0</v>
      </c>
      <c r="G625" s="80">
        <f t="shared" si="217"/>
        <v>0</v>
      </c>
      <c r="H625" s="79">
        <f t="shared" si="218"/>
        <v>0</v>
      </c>
      <c r="I625" s="80">
        <f t="shared" si="219"/>
        <v>0</v>
      </c>
      <c r="J625" s="80">
        <f t="shared" si="220"/>
        <v>0</v>
      </c>
      <c r="K625" s="6">
        <f t="shared" si="228"/>
        <v>0</v>
      </c>
      <c r="L625" s="7">
        <v>0</v>
      </c>
      <c r="M625" s="7">
        <f t="shared" si="229"/>
        <v>0</v>
      </c>
      <c r="N625" s="7">
        <f t="shared" si="230"/>
        <v>0</v>
      </c>
      <c r="O625" s="7">
        <f t="shared" si="231"/>
        <v>0</v>
      </c>
      <c r="P625" s="7">
        <f t="shared" si="232"/>
        <v>0</v>
      </c>
      <c r="Q625" s="6">
        <f t="shared" si="234"/>
        <v>0</v>
      </c>
      <c r="R625" s="7">
        <f t="shared" si="235"/>
        <v>0</v>
      </c>
      <c r="S625" s="2">
        <f t="shared" si="221"/>
        <v>0</v>
      </c>
      <c r="T625" s="80">
        <f t="shared" si="222"/>
        <v>0</v>
      </c>
      <c r="U625" s="79">
        <f t="shared" si="223"/>
        <v>0</v>
      </c>
      <c r="V625" s="80">
        <f t="shared" si="224"/>
        <v>0</v>
      </c>
      <c r="W625" s="80">
        <f t="shared" si="225"/>
        <v>0</v>
      </c>
      <c r="X625">
        <f t="shared" si="236"/>
        <v>0</v>
      </c>
      <c r="Y625" s="35">
        <f t="shared" si="226"/>
        <v>0</v>
      </c>
      <c r="Z625" s="35">
        <f t="shared" si="237"/>
        <v>0</v>
      </c>
      <c r="AA625" s="42">
        <f t="shared" si="238"/>
        <v>0</v>
      </c>
      <c r="AB625" s="42">
        <f t="shared" si="239"/>
        <v>0</v>
      </c>
    </row>
    <row r="626" spans="2:28" x14ac:dyDescent="0.25">
      <c r="B626">
        <v>624</v>
      </c>
      <c r="C626" s="35">
        <f t="shared" si="233"/>
        <v>0</v>
      </c>
      <c r="D626" s="46">
        <f>IF(AB625&gt;0,ROUND(PMT(EvalSheet!$F$92/12,EvalSheet!$F$96*12,-C626),5),0)</f>
        <v>0</v>
      </c>
      <c r="E626" s="6">
        <f t="shared" si="227"/>
        <v>0</v>
      </c>
      <c r="F626" s="2">
        <f t="shared" si="216"/>
        <v>0</v>
      </c>
      <c r="G626" s="80">
        <f t="shared" si="217"/>
        <v>0</v>
      </c>
      <c r="H626" s="79">
        <f t="shared" si="218"/>
        <v>0</v>
      </c>
      <c r="I626" s="80">
        <f t="shared" si="219"/>
        <v>0</v>
      </c>
      <c r="J626" s="80">
        <f t="shared" si="220"/>
        <v>0</v>
      </c>
      <c r="K626" s="6">
        <f t="shared" si="228"/>
        <v>0</v>
      </c>
      <c r="L626" s="7">
        <v>0</v>
      </c>
      <c r="M626" s="7">
        <f t="shared" si="229"/>
        <v>0</v>
      </c>
      <c r="N626" s="7">
        <f t="shared" si="230"/>
        <v>0</v>
      </c>
      <c r="O626" s="7">
        <f t="shared" si="231"/>
        <v>0</v>
      </c>
      <c r="P626" s="7">
        <f t="shared" si="232"/>
        <v>0</v>
      </c>
      <c r="Q626" s="6">
        <f t="shared" si="234"/>
        <v>0</v>
      </c>
      <c r="R626" s="7">
        <f t="shared" si="235"/>
        <v>0</v>
      </c>
      <c r="S626" s="2">
        <f t="shared" si="221"/>
        <v>0</v>
      </c>
      <c r="T626" s="80">
        <f t="shared" si="222"/>
        <v>0</v>
      </c>
      <c r="U626" s="79">
        <f t="shared" si="223"/>
        <v>0</v>
      </c>
      <c r="V626" s="80">
        <f t="shared" si="224"/>
        <v>0</v>
      </c>
      <c r="W626" s="80">
        <f t="shared" si="225"/>
        <v>0</v>
      </c>
      <c r="X626">
        <f t="shared" si="236"/>
        <v>0</v>
      </c>
      <c r="Y626" s="35">
        <f t="shared" si="226"/>
        <v>0</v>
      </c>
      <c r="Z626" s="35">
        <f t="shared" si="237"/>
        <v>0</v>
      </c>
      <c r="AA626" s="42">
        <f t="shared" si="238"/>
        <v>0</v>
      </c>
      <c r="AB626" s="42">
        <f t="shared" si="239"/>
        <v>0</v>
      </c>
    </row>
    <row r="627" spans="2:28" x14ac:dyDescent="0.25">
      <c r="B627">
        <v>625</v>
      </c>
      <c r="C627" s="35">
        <f t="shared" si="233"/>
        <v>0</v>
      </c>
      <c r="D627" s="46">
        <f>IF(AB626&gt;0,ROUND(PMT(EvalSheet!$F$92/12,EvalSheet!$F$96*12,-C627),5),0)</f>
        <v>0</v>
      </c>
      <c r="E627" s="6">
        <f t="shared" si="227"/>
        <v>0</v>
      </c>
      <c r="F627" s="2">
        <f t="shared" si="216"/>
        <v>0</v>
      </c>
      <c r="G627" s="80">
        <f t="shared" si="217"/>
        <v>0</v>
      </c>
      <c r="H627" s="79">
        <f t="shared" si="218"/>
        <v>0</v>
      </c>
      <c r="I627" s="80">
        <f t="shared" si="219"/>
        <v>0</v>
      </c>
      <c r="J627" s="80">
        <f t="shared" si="220"/>
        <v>0</v>
      </c>
      <c r="K627" s="6">
        <f t="shared" si="228"/>
        <v>0</v>
      </c>
      <c r="L627" s="7">
        <v>0</v>
      </c>
      <c r="M627" s="7">
        <f t="shared" si="229"/>
        <v>0</v>
      </c>
      <c r="N627" s="7">
        <f t="shared" si="230"/>
        <v>0</v>
      </c>
      <c r="O627" s="7">
        <f t="shared" si="231"/>
        <v>0</v>
      </c>
      <c r="P627" s="7">
        <f t="shared" si="232"/>
        <v>0</v>
      </c>
      <c r="Q627" s="6">
        <f t="shared" si="234"/>
        <v>0</v>
      </c>
      <c r="R627" s="7">
        <f t="shared" si="235"/>
        <v>0</v>
      </c>
      <c r="S627" s="2">
        <f t="shared" si="221"/>
        <v>0</v>
      </c>
      <c r="T627" s="80">
        <f t="shared" si="222"/>
        <v>0</v>
      </c>
      <c r="U627" s="79">
        <f t="shared" si="223"/>
        <v>0</v>
      </c>
      <c r="V627" s="80">
        <f t="shared" si="224"/>
        <v>0</v>
      </c>
      <c r="W627" s="80">
        <f t="shared" si="225"/>
        <v>0</v>
      </c>
      <c r="X627">
        <f t="shared" si="236"/>
        <v>0</v>
      </c>
      <c r="Y627" s="35">
        <f t="shared" si="226"/>
        <v>0</v>
      </c>
      <c r="Z627" s="35">
        <f t="shared" si="237"/>
        <v>0</v>
      </c>
      <c r="AA627" s="42">
        <f t="shared" si="238"/>
        <v>0</v>
      </c>
      <c r="AB627" s="42">
        <f t="shared" si="239"/>
        <v>0</v>
      </c>
    </row>
    <row r="628" spans="2:28" x14ac:dyDescent="0.25">
      <c r="B628">
        <v>626</v>
      </c>
      <c r="C628" s="35">
        <f t="shared" si="233"/>
        <v>0</v>
      </c>
      <c r="D628" s="46">
        <f>IF(AB627&gt;0,ROUND(PMT(EvalSheet!$F$92/12,EvalSheet!$F$96*12,-C628),5),0)</f>
        <v>0</v>
      </c>
      <c r="E628" s="6">
        <f t="shared" si="227"/>
        <v>0</v>
      </c>
      <c r="F628" s="2">
        <f t="shared" si="216"/>
        <v>0</v>
      </c>
      <c r="G628" s="80">
        <f t="shared" si="217"/>
        <v>0</v>
      </c>
      <c r="H628" s="79">
        <f t="shared" si="218"/>
        <v>0</v>
      </c>
      <c r="I628" s="80">
        <f t="shared" si="219"/>
        <v>0</v>
      </c>
      <c r="J628" s="80">
        <f t="shared" si="220"/>
        <v>0</v>
      </c>
      <c r="K628" s="6">
        <f t="shared" si="228"/>
        <v>0</v>
      </c>
      <c r="L628" s="7">
        <v>0</v>
      </c>
      <c r="M628" s="7">
        <f t="shared" si="229"/>
        <v>0</v>
      </c>
      <c r="N628" s="7">
        <f t="shared" si="230"/>
        <v>0</v>
      </c>
      <c r="O628" s="7">
        <f t="shared" si="231"/>
        <v>0</v>
      </c>
      <c r="P628" s="7">
        <f t="shared" si="232"/>
        <v>0</v>
      </c>
      <c r="Q628" s="6">
        <f t="shared" si="234"/>
        <v>0</v>
      </c>
      <c r="R628" s="7">
        <f t="shared" si="235"/>
        <v>0</v>
      </c>
      <c r="S628" s="2">
        <f t="shared" si="221"/>
        <v>0</v>
      </c>
      <c r="T628" s="80">
        <f t="shared" si="222"/>
        <v>0</v>
      </c>
      <c r="U628" s="79">
        <f t="shared" si="223"/>
        <v>0</v>
      </c>
      <c r="V628" s="80">
        <f t="shared" si="224"/>
        <v>0</v>
      </c>
      <c r="W628" s="80">
        <f t="shared" si="225"/>
        <v>0</v>
      </c>
      <c r="X628">
        <f t="shared" si="236"/>
        <v>0</v>
      </c>
      <c r="Y628" s="35">
        <f t="shared" si="226"/>
        <v>0</v>
      </c>
      <c r="Z628" s="35">
        <f t="shared" si="237"/>
        <v>0</v>
      </c>
      <c r="AA628" s="42">
        <f t="shared" si="238"/>
        <v>0</v>
      </c>
      <c r="AB628" s="42">
        <f t="shared" si="239"/>
        <v>0</v>
      </c>
    </row>
    <row r="629" spans="2:28" x14ac:dyDescent="0.25">
      <c r="B629">
        <v>627</v>
      </c>
      <c r="C629" s="35">
        <f t="shared" si="233"/>
        <v>0</v>
      </c>
      <c r="D629" s="46">
        <f>IF(AB628&gt;0,ROUND(PMT(EvalSheet!$F$92/12,EvalSheet!$F$96*12,-C629),5),0)</f>
        <v>0</v>
      </c>
      <c r="E629" s="6">
        <f t="shared" si="227"/>
        <v>0</v>
      </c>
      <c r="F629" s="2">
        <f t="shared" si="216"/>
        <v>0</v>
      </c>
      <c r="G629" s="80">
        <f t="shared" si="217"/>
        <v>0</v>
      </c>
      <c r="H629" s="79">
        <f t="shared" si="218"/>
        <v>0</v>
      </c>
      <c r="I629" s="80">
        <f t="shared" si="219"/>
        <v>0</v>
      </c>
      <c r="J629" s="80">
        <f t="shared" si="220"/>
        <v>0</v>
      </c>
      <c r="K629" s="6">
        <f t="shared" si="228"/>
        <v>0</v>
      </c>
      <c r="L629" s="7">
        <v>0</v>
      </c>
      <c r="M629" s="7">
        <f t="shared" si="229"/>
        <v>0</v>
      </c>
      <c r="N629" s="7">
        <f t="shared" si="230"/>
        <v>0</v>
      </c>
      <c r="O629" s="7">
        <f t="shared" si="231"/>
        <v>0</v>
      </c>
      <c r="P629" s="7">
        <f t="shared" si="232"/>
        <v>0</v>
      </c>
      <c r="Q629" s="6">
        <f t="shared" si="234"/>
        <v>0</v>
      </c>
      <c r="R629" s="7">
        <f t="shared" si="235"/>
        <v>0</v>
      </c>
      <c r="S629" s="2">
        <f t="shared" si="221"/>
        <v>0</v>
      </c>
      <c r="T629" s="80">
        <f t="shared" si="222"/>
        <v>0</v>
      </c>
      <c r="U629" s="79">
        <f t="shared" si="223"/>
        <v>0</v>
      </c>
      <c r="V629" s="80">
        <f t="shared" si="224"/>
        <v>0</v>
      </c>
      <c r="W629" s="80">
        <f t="shared" si="225"/>
        <v>0</v>
      </c>
      <c r="X629">
        <f t="shared" si="236"/>
        <v>0</v>
      </c>
      <c r="Y629" s="35">
        <f t="shared" si="226"/>
        <v>0</v>
      </c>
      <c r="Z629" s="35">
        <f t="shared" si="237"/>
        <v>0</v>
      </c>
      <c r="AA629" s="42">
        <f t="shared" si="238"/>
        <v>0</v>
      </c>
      <c r="AB629" s="42">
        <f t="shared" si="239"/>
        <v>0</v>
      </c>
    </row>
    <row r="630" spans="2:28" x14ac:dyDescent="0.25">
      <c r="B630">
        <v>628</v>
      </c>
      <c r="C630" s="35">
        <f t="shared" si="233"/>
        <v>0</v>
      </c>
      <c r="D630" s="46">
        <f>IF(AB629&gt;0,ROUND(PMT(EvalSheet!$F$92/12,EvalSheet!$F$96*12,-C630),5),0)</f>
        <v>0</v>
      </c>
      <c r="E630" s="6">
        <f t="shared" si="227"/>
        <v>0</v>
      </c>
      <c r="F630" s="2">
        <f t="shared" si="216"/>
        <v>0</v>
      </c>
      <c r="G630" s="80">
        <f t="shared" si="217"/>
        <v>0</v>
      </c>
      <c r="H630" s="79">
        <f t="shared" si="218"/>
        <v>0</v>
      </c>
      <c r="I630" s="80">
        <f t="shared" si="219"/>
        <v>0</v>
      </c>
      <c r="J630" s="80">
        <f t="shared" si="220"/>
        <v>0</v>
      </c>
      <c r="K630" s="6">
        <f t="shared" si="228"/>
        <v>0</v>
      </c>
      <c r="L630" s="7">
        <v>0</v>
      </c>
      <c r="M630" s="7">
        <f t="shared" si="229"/>
        <v>0</v>
      </c>
      <c r="N630" s="7">
        <f t="shared" si="230"/>
        <v>0</v>
      </c>
      <c r="O630" s="7">
        <f t="shared" si="231"/>
        <v>0</v>
      </c>
      <c r="P630" s="7">
        <f t="shared" si="232"/>
        <v>0</v>
      </c>
      <c r="Q630" s="6">
        <f t="shared" si="234"/>
        <v>0</v>
      </c>
      <c r="R630" s="7">
        <f t="shared" si="235"/>
        <v>0</v>
      </c>
      <c r="S630" s="2">
        <f t="shared" si="221"/>
        <v>0</v>
      </c>
      <c r="T630" s="80">
        <f t="shared" si="222"/>
        <v>0</v>
      </c>
      <c r="U630" s="79">
        <f t="shared" si="223"/>
        <v>0</v>
      </c>
      <c r="V630" s="80">
        <f t="shared" si="224"/>
        <v>0</v>
      </c>
      <c r="W630" s="80">
        <f t="shared" si="225"/>
        <v>0</v>
      </c>
      <c r="X630">
        <f t="shared" si="236"/>
        <v>0</v>
      </c>
      <c r="Y630" s="35">
        <f t="shared" si="226"/>
        <v>0</v>
      </c>
      <c r="Z630" s="35">
        <f t="shared" si="237"/>
        <v>0</v>
      </c>
      <c r="AA630" s="42">
        <f t="shared" si="238"/>
        <v>0</v>
      </c>
      <c r="AB630" s="42">
        <f t="shared" si="239"/>
        <v>0</v>
      </c>
    </row>
    <row r="631" spans="2:28" x14ac:dyDescent="0.25">
      <c r="B631">
        <v>629</v>
      </c>
      <c r="C631" s="35">
        <f t="shared" si="233"/>
        <v>0</v>
      </c>
      <c r="D631" s="46">
        <f>IF(AB630&gt;0,ROUND(PMT(EvalSheet!$F$92/12,EvalSheet!$F$96*12,-C631),5),0)</f>
        <v>0</v>
      </c>
      <c r="E631" s="6">
        <f t="shared" si="227"/>
        <v>0</v>
      </c>
      <c r="F631" s="2">
        <f t="shared" si="216"/>
        <v>0</v>
      </c>
      <c r="G631" s="80">
        <f t="shared" si="217"/>
        <v>0</v>
      </c>
      <c r="H631" s="79">
        <f t="shared" si="218"/>
        <v>0</v>
      </c>
      <c r="I631" s="80">
        <f t="shared" si="219"/>
        <v>0</v>
      </c>
      <c r="J631" s="80">
        <f t="shared" si="220"/>
        <v>0</v>
      </c>
      <c r="K631" s="6">
        <f t="shared" si="228"/>
        <v>0</v>
      </c>
      <c r="L631" s="7">
        <v>0</v>
      </c>
      <c r="M631" s="7">
        <f t="shared" si="229"/>
        <v>0</v>
      </c>
      <c r="N631" s="7">
        <f t="shared" si="230"/>
        <v>0</v>
      </c>
      <c r="O631" s="7">
        <f t="shared" si="231"/>
        <v>0</v>
      </c>
      <c r="P631" s="7">
        <f t="shared" si="232"/>
        <v>0</v>
      </c>
      <c r="Q631" s="6">
        <f t="shared" si="234"/>
        <v>0</v>
      </c>
      <c r="R631" s="7">
        <f t="shared" si="235"/>
        <v>0</v>
      </c>
      <c r="S631" s="2">
        <f t="shared" si="221"/>
        <v>0</v>
      </c>
      <c r="T631" s="80">
        <f t="shared" si="222"/>
        <v>0</v>
      </c>
      <c r="U631" s="79">
        <f t="shared" si="223"/>
        <v>0</v>
      </c>
      <c r="V631" s="80">
        <f t="shared" si="224"/>
        <v>0</v>
      </c>
      <c r="W631" s="80">
        <f t="shared" si="225"/>
        <v>0</v>
      </c>
      <c r="X631">
        <f t="shared" si="236"/>
        <v>0</v>
      </c>
      <c r="Y631" s="35">
        <f t="shared" si="226"/>
        <v>0</v>
      </c>
      <c r="Z631" s="35">
        <f t="shared" si="237"/>
        <v>0</v>
      </c>
      <c r="AA631" s="42">
        <f t="shared" si="238"/>
        <v>0</v>
      </c>
      <c r="AB631" s="42">
        <f t="shared" si="239"/>
        <v>0</v>
      </c>
    </row>
    <row r="632" spans="2:28" x14ac:dyDescent="0.25">
      <c r="B632">
        <v>630</v>
      </c>
      <c r="C632" s="35">
        <f t="shared" si="233"/>
        <v>0</v>
      </c>
      <c r="D632" s="46">
        <f>IF(AB631&gt;0,ROUND(PMT(EvalSheet!$F$92/12,EvalSheet!$F$96*12,-C632),5),0)</f>
        <v>0</v>
      </c>
      <c r="E632" s="6">
        <f t="shared" si="227"/>
        <v>0</v>
      </c>
      <c r="F632" s="2">
        <f t="shared" si="216"/>
        <v>0</v>
      </c>
      <c r="G632" s="80">
        <f t="shared" si="217"/>
        <v>0</v>
      </c>
      <c r="H632" s="79">
        <f t="shared" si="218"/>
        <v>0</v>
      </c>
      <c r="I632" s="80">
        <f t="shared" si="219"/>
        <v>0</v>
      </c>
      <c r="J632" s="80">
        <f t="shared" si="220"/>
        <v>0</v>
      </c>
      <c r="K632" s="6">
        <f t="shared" si="228"/>
        <v>0</v>
      </c>
      <c r="L632" s="7">
        <v>0</v>
      </c>
      <c r="M632" s="7">
        <f t="shared" si="229"/>
        <v>0</v>
      </c>
      <c r="N632" s="7">
        <f t="shared" si="230"/>
        <v>0</v>
      </c>
      <c r="O632" s="7">
        <f t="shared" si="231"/>
        <v>0</v>
      </c>
      <c r="P632" s="7">
        <f t="shared" si="232"/>
        <v>0</v>
      </c>
      <c r="Q632" s="6">
        <f t="shared" si="234"/>
        <v>0</v>
      </c>
      <c r="R632" s="7">
        <f t="shared" si="235"/>
        <v>0</v>
      </c>
      <c r="S632" s="2">
        <f t="shared" si="221"/>
        <v>0</v>
      </c>
      <c r="T632" s="80">
        <f t="shared" si="222"/>
        <v>0</v>
      </c>
      <c r="U632" s="79">
        <f t="shared" si="223"/>
        <v>0</v>
      </c>
      <c r="V632" s="80">
        <f t="shared" si="224"/>
        <v>0</v>
      </c>
      <c r="W632" s="80">
        <f t="shared" si="225"/>
        <v>0</v>
      </c>
      <c r="X632">
        <f t="shared" si="236"/>
        <v>0</v>
      </c>
      <c r="Y632" s="35">
        <f t="shared" si="226"/>
        <v>0</v>
      </c>
      <c r="Z632" s="35">
        <f t="shared" si="237"/>
        <v>0</v>
      </c>
      <c r="AA632" s="42">
        <f t="shared" si="238"/>
        <v>0</v>
      </c>
      <c r="AB632" s="42">
        <f t="shared" si="239"/>
        <v>0</v>
      </c>
    </row>
    <row r="633" spans="2:28" x14ac:dyDescent="0.25">
      <c r="B633">
        <v>631</v>
      </c>
      <c r="C633" s="35">
        <f t="shared" si="233"/>
        <v>0</v>
      </c>
      <c r="D633" s="46">
        <f>IF(AB632&gt;0,ROUND(PMT(EvalSheet!$F$92/12,EvalSheet!$F$96*12,-C633),5),0)</f>
        <v>0</v>
      </c>
      <c r="E633" s="6">
        <f t="shared" si="227"/>
        <v>0</v>
      </c>
      <c r="F633" s="2">
        <f t="shared" si="216"/>
        <v>0</v>
      </c>
      <c r="G633" s="80">
        <f t="shared" si="217"/>
        <v>0</v>
      </c>
      <c r="H633" s="79">
        <f t="shared" si="218"/>
        <v>0</v>
      </c>
      <c r="I633" s="80">
        <f t="shared" si="219"/>
        <v>0</v>
      </c>
      <c r="J633" s="80">
        <f t="shared" si="220"/>
        <v>0</v>
      </c>
      <c r="K633" s="6">
        <f t="shared" si="228"/>
        <v>0</v>
      </c>
      <c r="L633" s="7">
        <v>0</v>
      </c>
      <c r="M633" s="7">
        <f t="shared" si="229"/>
        <v>0</v>
      </c>
      <c r="N633" s="7">
        <f t="shared" si="230"/>
        <v>0</v>
      </c>
      <c r="O633" s="7">
        <f t="shared" si="231"/>
        <v>0</v>
      </c>
      <c r="P633" s="7">
        <f t="shared" si="232"/>
        <v>0</v>
      </c>
      <c r="Q633" s="6">
        <f t="shared" si="234"/>
        <v>0</v>
      </c>
      <c r="R633" s="7">
        <f t="shared" si="235"/>
        <v>0</v>
      </c>
      <c r="S633" s="2">
        <f t="shared" si="221"/>
        <v>0</v>
      </c>
      <c r="T633" s="80">
        <f t="shared" si="222"/>
        <v>0</v>
      </c>
      <c r="U633" s="79">
        <f t="shared" si="223"/>
        <v>0</v>
      </c>
      <c r="V633" s="80">
        <f t="shared" si="224"/>
        <v>0</v>
      </c>
      <c r="W633" s="80">
        <f t="shared" si="225"/>
        <v>0</v>
      </c>
      <c r="X633">
        <f t="shared" si="236"/>
        <v>0</v>
      </c>
      <c r="Y633" s="35">
        <f t="shared" si="226"/>
        <v>0</v>
      </c>
      <c r="Z633" s="35">
        <f t="shared" si="237"/>
        <v>0</v>
      </c>
      <c r="AA633" s="42">
        <f t="shared" si="238"/>
        <v>0</v>
      </c>
      <c r="AB633" s="42">
        <f t="shared" si="239"/>
        <v>0</v>
      </c>
    </row>
    <row r="634" spans="2:28" x14ac:dyDescent="0.25">
      <c r="B634">
        <v>632</v>
      </c>
      <c r="C634" s="35">
        <f t="shared" si="233"/>
        <v>0</v>
      </c>
      <c r="D634" s="46">
        <f>IF(AB633&gt;0,ROUND(PMT(EvalSheet!$F$92/12,EvalSheet!$F$96*12,-C634),5),0)</f>
        <v>0</v>
      </c>
      <c r="E634" s="6">
        <f t="shared" si="227"/>
        <v>0</v>
      </c>
      <c r="F634" s="2">
        <f t="shared" si="216"/>
        <v>0</v>
      </c>
      <c r="G634" s="80">
        <f t="shared" si="217"/>
        <v>0</v>
      </c>
      <c r="H634" s="79">
        <f t="shared" si="218"/>
        <v>0</v>
      </c>
      <c r="I634" s="80">
        <f t="shared" si="219"/>
        <v>0</v>
      </c>
      <c r="J634" s="80">
        <f t="shared" si="220"/>
        <v>0</v>
      </c>
      <c r="K634" s="6">
        <f t="shared" si="228"/>
        <v>0</v>
      </c>
      <c r="L634" s="7">
        <v>0</v>
      </c>
      <c r="M634" s="7">
        <f t="shared" si="229"/>
        <v>0</v>
      </c>
      <c r="N634" s="7">
        <f t="shared" si="230"/>
        <v>0</v>
      </c>
      <c r="O634" s="7">
        <f t="shared" si="231"/>
        <v>0</v>
      </c>
      <c r="P634" s="7">
        <f t="shared" si="232"/>
        <v>0</v>
      </c>
      <c r="Q634" s="6">
        <f t="shared" si="234"/>
        <v>0</v>
      </c>
      <c r="R634" s="7">
        <f t="shared" si="235"/>
        <v>0</v>
      </c>
      <c r="S634" s="2">
        <f t="shared" si="221"/>
        <v>0</v>
      </c>
      <c r="T634" s="80">
        <f t="shared" si="222"/>
        <v>0</v>
      </c>
      <c r="U634" s="79">
        <f t="shared" si="223"/>
        <v>0</v>
      </c>
      <c r="V634" s="80">
        <f t="shared" si="224"/>
        <v>0</v>
      </c>
      <c r="W634" s="80">
        <f t="shared" si="225"/>
        <v>0</v>
      </c>
      <c r="X634">
        <f t="shared" si="236"/>
        <v>0</v>
      </c>
      <c r="Y634" s="35">
        <f t="shared" si="226"/>
        <v>0</v>
      </c>
      <c r="Z634" s="35">
        <f t="shared" si="237"/>
        <v>0</v>
      </c>
      <c r="AA634" s="42">
        <f t="shared" si="238"/>
        <v>0</v>
      </c>
      <c r="AB634" s="42">
        <f t="shared" si="239"/>
        <v>0</v>
      </c>
    </row>
    <row r="635" spans="2:28" x14ac:dyDescent="0.25">
      <c r="B635">
        <v>633</v>
      </c>
      <c r="C635" s="35">
        <f t="shared" si="233"/>
        <v>0</v>
      </c>
      <c r="D635" s="46">
        <f>IF(AB634&gt;0,ROUND(PMT(EvalSheet!$F$92/12,EvalSheet!$F$96*12,-C635),5),0)</f>
        <v>0</v>
      </c>
      <c r="E635" s="6">
        <f t="shared" si="227"/>
        <v>0</v>
      </c>
      <c r="F635" s="2">
        <f t="shared" si="216"/>
        <v>0</v>
      </c>
      <c r="G635" s="80">
        <f t="shared" si="217"/>
        <v>0</v>
      </c>
      <c r="H635" s="79">
        <f t="shared" si="218"/>
        <v>0</v>
      </c>
      <c r="I635" s="80">
        <f t="shared" si="219"/>
        <v>0</v>
      </c>
      <c r="J635" s="80">
        <f t="shared" si="220"/>
        <v>0</v>
      </c>
      <c r="K635" s="6">
        <f t="shared" si="228"/>
        <v>0</v>
      </c>
      <c r="L635" s="7">
        <v>0</v>
      </c>
      <c r="M635" s="7">
        <f t="shared" si="229"/>
        <v>0</v>
      </c>
      <c r="N635" s="7">
        <f t="shared" si="230"/>
        <v>0</v>
      </c>
      <c r="O635" s="7">
        <f t="shared" si="231"/>
        <v>0</v>
      </c>
      <c r="P635" s="7">
        <f t="shared" si="232"/>
        <v>0</v>
      </c>
      <c r="Q635" s="6">
        <f t="shared" si="234"/>
        <v>0</v>
      </c>
      <c r="R635" s="7">
        <f t="shared" si="235"/>
        <v>0</v>
      </c>
      <c r="S635" s="2">
        <f t="shared" si="221"/>
        <v>0</v>
      </c>
      <c r="T635" s="80">
        <f t="shared" si="222"/>
        <v>0</v>
      </c>
      <c r="U635" s="79">
        <f t="shared" si="223"/>
        <v>0</v>
      </c>
      <c r="V635" s="80">
        <f t="shared" si="224"/>
        <v>0</v>
      </c>
      <c r="W635" s="80">
        <f t="shared" si="225"/>
        <v>0</v>
      </c>
      <c r="X635">
        <f t="shared" si="236"/>
        <v>0</v>
      </c>
      <c r="Y635" s="35">
        <f t="shared" si="226"/>
        <v>0</v>
      </c>
      <c r="Z635" s="35">
        <f t="shared" si="237"/>
        <v>0</v>
      </c>
      <c r="AA635" s="42">
        <f t="shared" si="238"/>
        <v>0</v>
      </c>
      <c r="AB635" s="42">
        <f t="shared" si="239"/>
        <v>0</v>
      </c>
    </row>
    <row r="636" spans="2:28" x14ac:dyDescent="0.25">
      <c r="B636">
        <v>634</v>
      </c>
      <c r="C636" s="35">
        <f t="shared" si="233"/>
        <v>0</v>
      </c>
      <c r="D636" s="46">
        <f>IF(AB635&gt;0,ROUND(PMT(EvalSheet!$F$92/12,EvalSheet!$F$96*12,-C636),5),0)</f>
        <v>0</v>
      </c>
      <c r="E636" s="6">
        <f t="shared" si="227"/>
        <v>0</v>
      </c>
      <c r="F636" s="2">
        <f t="shared" si="216"/>
        <v>0</v>
      </c>
      <c r="G636" s="80">
        <f t="shared" si="217"/>
        <v>0</v>
      </c>
      <c r="H636" s="79">
        <f t="shared" si="218"/>
        <v>0</v>
      </c>
      <c r="I636" s="80">
        <f t="shared" si="219"/>
        <v>0</v>
      </c>
      <c r="J636" s="80">
        <f t="shared" si="220"/>
        <v>0</v>
      </c>
      <c r="K636" s="6">
        <f t="shared" si="228"/>
        <v>0</v>
      </c>
      <c r="L636" s="7">
        <v>0</v>
      </c>
      <c r="M636" s="7">
        <f t="shared" si="229"/>
        <v>0</v>
      </c>
      <c r="N636" s="7">
        <f t="shared" si="230"/>
        <v>0</v>
      </c>
      <c r="O636" s="7">
        <f t="shared" si="231"/>
        <v>0</v>
      </c>
      <c r="P636" s="7">
        <f t="shared" si="232"/>
        <v>0</v>
      </c>
      <c r="Q636" s="6">
        <f t="shared" si="234"/>
        <v>0</v>
      </c>
      <c r="R636" s="7">
        <f t="shared" si="235"/>
        <v>0</v>
      </c>
      <c r="S636" s="2">
        <f t="shared" si="221"/>
        <v>0</v>
      </c>
      <c r="T636" s="80">
        <f t="shared" si="222"/>
        <v>0</v>
      </c>
      <c r="U636" s="79">
        <f t="shared" si="223"/>
        <v>0</v>
      </c>
      <c r="V636" s="80">
        <f t="shared" si="224"/>
        <v>0</v>
      </c>
      <c r="W636" s="80">
        <f t="shared" si="225"/>
        <v>0</v>
      </c>
      <c r="X636">
        <f t="shared" si="236"/>
        <v>0</v>
      </c>
      <c r="Y636" s="35">
        <f t="shared" si="226"/>
        <v>0</v>
      </c>
      <c r="Z636" s="35">
        <f t="shared" si="237"/>
        <v>0</v>
      </c>
      <c r="AA636" s="42">
        <f t="shared" si="238"/>
        <v>0</v>
      </c>
      <c r="AB636" s="42">
        <f t="shared" si="239"/>
        <v>0</v>
      </c>
    </row>
    <row r="637" spans="2:28" x14ac:dyDescent="0.25">
      <c r="B637">
        <v>635</v>
      </c>
      <c r="C637" s="35">
        <f t="shared" si="233"/>
        <v>0</v>
      </c>
      <c r="D637" s="46">
        <f>IF(AB636&gt;0,ROUND(PMT(EvalSheet!$F$92/12,EvalSheet!$F$96*12,-C637),5),0)</f>
        <v>0</v>
      </c>
      <c r="E637" s="6">
        <f t="shared" si="227"/>
        <v>0</v>
      </c>
      <c r="F637" s="2">
        <f t="shared" si="216"/>
        <v>0</v>
      </c>
      <c r="G637" s="80">
        <f t="shared" si="217"/>
        <v>0</v>
      </c>
      <c r="H637" s="79">
        <f t="shared" si="218"/>
        <v>0</v>
      </c>
      <c r="I637" s="80">
        <f t="shared" si="219"/>
        <v>0</v>
      </c>
      <c r="J637" s="80">
        <f t="shared" si="220"/>
        <v>0</v>
      </c>
      <c r="K637" s="6">
        <f t="shared" si="228"/>
        <v>0</v>
      </c>
      <c r="L637" s="7">
        <v>0</v>
      </c>
      <c r="M637" s="7">
        <f t="shared" si="229"/>
        <v>0</v>
      </c>
      <c r="N637" s="7">
        <f t="shared" si="230"/>
        <v>0</v>
      </c>
      <c r="O637" s="7">
        <f t="shared" si="231"/>
        <v>0</v>
      </c>
      <c r="P637" s="7">
        <f t="shared" si="232"/>
        <v>0</v>
      </c>
      <c r="Q637" s="6">
        <f t="shared" si="234"/>
        <v>0</v>
      </c>
      <c r="R637" s="7">
        <f t="shared" si="235"/>
        <v>0</v>
      </c>
      <c r="S637" s="2">
        <f t="shared" si="221"/>
        <v>0</v>
      </c>
      <c r="T637" s="80">
        <f t="shared" si="222"/>
        <v>0</v>
      </c>
      <c r="U637" s="79">
        <f t="shared" si="223"/>
        <v>0</v>
      </c>
      <c r="V637" s="80">
        <f t="shared" si="224"/>
        <v>0</v>
      </c>
      <c r="W637" s="80">
        <f t="shared" si="225"/>
        <v>0</v>
      </c>
      <c r="X637">
        <f t="shared" si="236"/>
        <v>0</v>
      </c>
      <c r="Y637" s="35">
        <f t="shared" si="226"/>
        <v>0</v>
      </c>
      <c r="Z637" s="35">
        <f t="shared" si="237"/>
        <v>0</v>
      </c>
      <c r="AA637" s="42">
        <f t="shared" si="238"/>
        <v>0</v>
      </c>
      <c r="AB637" s="42">
        <f t="shared" si="239"/>
        <v>0</v>
      </c>
    </row>
    <row r="638" spans="2:28" x14ac:dyDescent="0.25">
      <c r="B638">
        <v>636</v>
      </c>
      <c r="C638" s="35">
        <f t="shared" si="233"/>
        <v>0</v>
      </c>
      <c r="D638" s="46">
        <f>IF(AB637&gt;0,ROUND(PMT(EvalSheet!$F$92/12,EvalSheet!$F$96*12,-C638),5),0)</f>
        <v>0</v>
      </c>
      <c r="E638" s="6">
        <f t="shared" si="227"/>
        <v>0</v>
      </c>
      <c r="F638" s="2">
        <f t="shared" si="216"/>
        <v>0</v>
      </c>
      <c r="G638" s="80">
        <f t="shared" si="217"/>
        <v>0</v>
      </c>
      <c r="H638" s="79">
        <f t="shared" si="218"/>
        <v>0</v>
      </c>
      <c r="I638" s="80">
        <f t="shared" si="219"/>
        <v>0</v>
      </c>
      <c r="J638" s="80">
        <f t="shared" si="220"/>
        <v>0</v>
      </c>
      <c r="K638" s="6">
        <f t="shared" si="228"/>
        <v>0</v>
      </c>
      <c r="L638" s="7">
        <v>0</v>
      </c>
      <c r="M638" s="7">
        <f t="shared" si="229"/>
        <v>0</v>
      </c>
      <c r="N638" s="7">
        <f t="shared" si="230"/>
        <v>0</v>
      </c>
      <c r="O638" s="7">
        <f t="shared" si="231"/>
        <v>0</v>
      </c>
      <c r="P638" s="7">
        <f t="shared" si="232"/>
        <v>0</v>
      </c>
      <c r="Q638" s="6">
        <f t="shared" si="234"/>
        <v>0</v>
      </c>
      <c r="R638" s="7">
        <f t="shared" si="235"/>
        <v>0</v>
      </c>
      <c r="S638" s="2">
        <f t="shared" si="221"/>
        <v>0</v>
      </c>
      <c r="T638" s="80">
        <f t="shared" si="222"/>
        <v>0</v>
      </c>
      <c r="U638" s="79">
        <f t="shared" si="223"/>
        <v>0</v>
      </c>
      <c r="V638" s="80">
        <f t="shared" si="224"/>
        <v>0</v>
      </c>
      <c r="W638" s="80">
        <f t="shared" si="225"/>
        <v>0</v>
      </c>
      <c r="X638">
        <f t="shared" si="236"/>
        <v>0</v>
      </c>
      <c r="Y638" s="35">
        <f t="shared" si="226"/>
        <v>0</v>
      </c>
      <c r="Z638" s="35">
        <f t="shared" si="237"/>
        <v>0</v>
      </c>
      <c r="AA638" s="42">
        <f t="shared" si="238"/>
        <v>0</v>
      </c>
      <c r="AB638" s="42">
        <f t="shared" si="239"/>
        <v>0</v>
      </c>
    </row>
    <row r="639" spans="2:28" x14ac:dyDescent="0.25">
      <c r="B639">
        <v>637</v>
      </c>
      <c r="C639" s="35">
        <f t="shared" si="233"/>
        <v>0</v>
      </c>
      <c r="D639" s="46">
        <f>IF(AB638&gt;0,ROUND(PMT(EvalSheet!$F$92/12,EvalSheet!$F$96*12,-C639),5),0)</f>
        <v>0</v>
      </c>
      <c r="E639" s="6">
        <f t="shared" si="227"/>
        <v>0</v>
      </c>
      <c r="F639" s="2">
        <f t="shared" si="216"/>
        <v>0</v>
      </c>
      <c r="G639" s="80">
        <f t="shared" si="217"/>
        <v>0</v>
      </c>
      <c r="H639" s="79">
        <f t="shared" si="218"/>
        <v>0</v>
      </c>
      <c r="I639" s="80">
        <f t="shared" si="219"/>
        <v>0</v>
      </c>
      <c r="J639" s="80">
        <f t="shared" si="220"/>
        <v>0</v>
      </c>
      <c r="K639" s="6">
        <f t="shared" si="228"/>
        <v>0</v>
      </c>
      <c r="L639" s="7">
        <v>0</v>
      </c>
      <c r="M639" s="7">
        <f t="shared" si="229"/>
        <v>0</v>
      </c>
      <c r="N639" s="7">
        <f t="shared" si="230"/>
        <v>0</v>
      </c>
      <c r="O639" s="7">
        <f t="shared" si="231"/>
        <v>0</v>
      </c>
      <c r="P639" s="7">
        <f t="shared" si="232"/>
        <v>0</v>
      </c>
      <c r="Q639" s="6">
        <f t="shared" si="234"/>
        <v>0</v>
      </c>
      <c r="R639" s="7">
        <f t="shared" si="235"/>
        <v>0</v>
      </c>
      <c r="S639" s="2">
        <f t="shared" si="221"/>
        <v>0</v>
      </c>
      <c r="T639" s="80">
        <f t="shared" si="222"/>
        <v>0</v>
      </c>
      <c r="U639" s="79">
        <f t="shared" si="223"/>
        <v>0</v>
      </c>
      <c r="V639" s="80">
        <f t="shared" si="224"/>
        <v>0</v>
      </c>
      <c r="W639" s="80">
        <f t="shared" si="225"/>
        <v>0</v>
      </c>
      <c r="X639">
        <f t="shared" si="236"/>
        <v>0</v>
      </c>
      <c r="Y639" s="35">
        <f t="shared" si="226"/>
        <v>0</v>
      </c>
      <c r="Z639" s="35">
        <f t="shared" si="237"/>
        <v>0</v>
      </c>
      <c r="AA639" s="42">
        <f t="shared" si="238"/>
        <v>0</v>
      </c>
      <c r="AB639" s="42">
        <f t="shared" si="239"/>
        <v>0</v>
      </c>
    </row>
    <row r="640" spans="2:28" x14ac:dyDescent="0.25">
      <c r="B640">
        <v>638</v>
      </c>
      <c r="C640" s="35">
        <f t="shared" si="233"/>
        <v>0</v>
      </c>
      <c r="D640" s="46">
        <f>IF(AB639&gt;0,ROUND(PMT(EvalSheet!$F$92/12,EvalSheet!$F$96*12,-C640),5),0)</f>
        <v>0</v>
      </c>
      <c r="E640" s="6">
        <f t="shared" si="227"/>
        <v>0</v>
      </c>
      <c r="F640" s="2">
        <f t="shared" si="216"/>
        <v>0</v>
      </c>
      <c r="G640" s="80">
        <f t="shared" si="217"/>
        <v>0</v>
      </c>
      <c r="H640" s="79">
        <f t="shared" si="218"/>
        <v>0</v>
      </c>
      <c r="I640" s="80">
        <f t="shared" si="219"/>
        <v>0</v>
      </c>
      <c r="J640" s="80">
        <f t="shared" si="220"/>
        <v>0</v>
      </c>
      <c r="K640" s="6">
        <f t="shared" si="228"/>
        <v>0</v>
      </c>
      <c r="L640" s="7">
        <v>0</v>
      </c>
      <c r="M640" s="7">
        <f t="shared" si="229"/>
        <v>0</v>
      </c>
      <c r="N640" s="7">
        <f t="shared" si="230"/>
        <v>0</v>
      </c>
      <c r="O640" s="7">
        <f t="shared" si="231"/>
        <v>0</v>
      </c>
      <c r="P640" s="7">
        <f t="shared" si="232"/>
        <v>0</v>
      </c>
      <c r="Q640" s="6">
        <f t="shared" si="234"/>
        <v>0</v>
      </c>
      <c r="R640" s="7">
        <f t="shared" si="235"/>
        <v>0</v>
      </c>
      <c r="S640" s="2">
        <f t="shared" si="221"/>
        <v>0</v>
      </c>
      <c r="T640" s="80">
        <f t="shared" si="222"/>
        <v>0</v>
      </c>
      <c r="U640" s="79">
        <f t="shared" si="223"/>
        <v>0</v>
      </c>
      <c r="V640" s="80">
        <f t="shared" si="224"/>
        <v>0</v>
      </c>
      <c r="W640" s="80">
        <f t="shared" si="225"/>
        <v>0</v>
      </c>
      <c r="X640">
        <f t="shared" si="236"/>
        <v>0</v>
      </c>
      <c r="Y640" s="35">
        <f t="shared" si="226"/>
        <v>0</v>
      </c>
      <c r="Z640" s="35">
        <f t="shared" si="237"/>
        <v>0</v>
      </c>
      <c r="AA640" s="42">
        <f t="shared" si="238"/>
        <v>0</v>
      </c>
      <c r="AB640" s="42">
        <f t="shared" si="239"/>
        <v>0</v>
      </c>
    </row>
    <row r="641" spans="2:28" x14ac:dyDescent="0.25">
      <c r="B641">
        <v>639</v>
      </c>
      <c r="C641" s="35">
        <f t="shared" si="233"/>
        <v>0</v>
      </c>
      <c r="D641" s="46">
        <f>IF(AB640&gt;0,ROUND(PMT(EvalSheet!$F$92/12,EvalSheet!$F$96*12,-C641),5),0)</f>
        <v>0</v>
      </c>
      <c r="E641" s="6">
        <f t="shared" si="227"/>
        <v>0</v>
      </c>
      <c r="F641" s="2">
        <f t="shared" si="216"/>
        <v>0</v>
      </c>
      <c r="G641" s="80">
        <f t="shared" si="217"/>
        <v>0</v>
      </c>
      <c r="H641" s="79">
        <f t="shared" si="218"/>
        <v>0</v>
      </c>
      <c r="I641" s="80">
        <f t="shared" si="219"/>
        <v>0</v>
      </c>
      <c r="J641" s="80">
        <f t="shared" si="220"/>
        <v>0</v>
      </c>
      <c r="K641" s="6">
        <f t="shared" si="228"/>
        <v>0</v>
      </c>
      <c r="L641" s="7">
        <v>0</v>
      </c>
      <c r="M641" s="7">
        <f t="shared" si="229"/>
        <v>0</v>
      </c>
      <c r="N641" s="7">
        <f t="shared" si="230"/>
        <v>0</v>
      </c>
      <c r="O641" s="7">
        <f t="shared" si="231"/>
        <v>0</v>
      </c>
      <c r="P641" s="7">
        <f t="shared" si="232"/>
        <v>0</v>
      </c>
      <c r="Q641" s="6">
        <f t="shared" si="234"/>
        <v>0</v>
      </c>
      <c r="R641" s="7">
        <f t="shared" si="235"/>
        <v>0</v>
      </c>
      <c r="S641" s="2">
        <f t="shared" si="221"/>
        <v>0</v>
      </c>
      <c r="T641" s="80">
        <f t="shared" si="222"/>
        <v>0</v>
      </c>
      <c r="U641" s="79">
        <f t="shared" si="223"/>
        <v>0</v>
      </c>
      <c r="V641" s="80">
        <f t="shared" si="224"/>
        <v>0</v>
      </c>
      <c r="W641" s="80">
        <f t="shared" si="225"/>
        <v>0</v>
      </c>
      <c r="X641">
        <f t="shared" si="236"/>
        <v>0</v>
      </c>
      <c r="Y641" s="35">
        <f t="shared" si="226"/>
        <v>0</v>
      </c>
      <c r="Z641" s="35">
        <f t="shared" si="237"/>
        <v>0</v>
      </c>
      <c r="AA641" s="42">
        <f t="shared" si="238"/>
        <v>0</v>
      </c>
      <c r="AB641" s="42">
        <f t="shared" si="239"/>
        <v>0</v>
      </c>
    </row>
    <row r="642" spans="2:28" x14ac:dyDescent="0.25">
      <c r="B642">
        <v>640</v>
      </c>
      <c r="C642" s="35">
        <f t="shared" si="233"/>
        <v>0</v>
      </c>
      <c r="D642" s="46">
        <f>IF(AB641&gt;0,ROUND(PMT(EvalSheet!$F$92/12,EvalSheet!$F$96*12,-C642),5),0)</f>
        <v>0</v>
      </c>
      <c r="E642" s="6">
        <f t="shared" si="227"/>
        <v>0</v>
      </c>
      <c r="F642" s="2">
        <f t="shared" si="216"/>
        <v>0</v>
      </c>
      <c r="G642" s="80">
        <f t="shared" si="217"/>
        <v>0</v>
      </c>
      <c r="H642" s="79">
        <f t="shared" si="218"/>
        <v>0</v>
      </c>
      <c r="I642" s="80">
        <f t="shared" si="219"/>
        <v>0</v>
      </c>
      <c r="J642" s="80">
        <f t="shared" si="220"/>
        <v>0</v>
      </c>
      <c r="K642" s="6">
        <f t="shared" si="228"/>
        <v>0</v>
      </c>
      <c r="L642" s="7">
        <v>0</v>
      </c>
      <c r="M642" s="7">
        <f t="shared" si="229"/>
        <v>0</v>
      </c>
      <c r="N642" s="7">
        <f t="shared" si="230"/>
        <v>0</v>
      </c>
      <c r="O642" s="7">
        <f t="shared" si="231"/>
        <v>0</v>
      </c>
      <c r="P642" s="7">
        <f t="shared" si="232"/>
        <v>0</v>
      </c>
      <c r="Q642" s="6">
        <f t="shared" si="234"/>
        <v>0</v>
      </c>
      <c r="R642" s="7">
        <f t="shared" si="235"/>
        <v>0</v>
      </c>
      <c r="S642" s="2">
        <f t="shared" si="221"/>
        <v>0</v>
      </c>
      <c r="T642" s="80">
        <f t="shared" si="222"/>
        <v>0</v>
      </c>
      <c r="U642" s="79">
        <f t="shared" si="223"/>
        <v>0</v>
      </c>
      <c r="V642" s="80">
        <f t="shared" si="224"/>
        <v>0</v>
      </c>
      <c r="W642" s="80">
        <f t="shared" si="225"/>
        <v>0</v>
      </c>
      <c r="X642">
        <f t="shared" si="236"/>
        <v>0</v>
      </c>
      <c r="Y642" s="35">
        <f t="shared" si="226"/>
        <v>0</v>
      </c>
      <c r="Z642" s="35">
        <f t="shared" si="237"/>
        <v>0</v>
      </c>
      <c r="AA642" s="42">
        <f t="shared" si="238"/>
        <v>0</v>
      </c>
      <c r="AB642" s="42">
        <f t="shared" si="239"/>
        <v>0</v>
      </c>
    </row>
    <row r="643" spans="2:28" x14ac:dyDescent="0.25">
      <c r="B643">
        <v>641</v>
      </c>
      <c r="C643" s="35">
        <f t="shared" si="233"/>
        <v>0</v>
      </c>
      <c r="D643" s="46">
        <f>IF(AB642&gt;0,ROUND(PMT(EvalSheet!$F$92/12,EvalSheet!$F$96*12,-C643),5),0)</f>
        <v>0</v>
      </c>
      <c r="E643" s="6">
        <f t="shared" si="227"/>
        <v>0</v>
      </c>
      <c r="F643" s="2">
        <f t="shared" ref="F643:F706" si="240">INT(E643)</f>
        <v>0</v>
      </c>
      <c r="G643" s="80">
        <f t="shared" ref="G643:G706" si="241">INT((E643-F643)*10)/10</f>
        <v>0</v>
      </c>
      <c r="H643" s="79">
        <f t="shared" ref="H643:H706" si="242">E643-F643-G643</f>
        <v>0</v>
      </c>
      <c r="I643" s="80">
        <f t="shared" ref="I643:I706" si="243">IF(OR(H643=0.05,H643=0),H643,IF(AND(H643&gt;0.051,H643&lt;0.1),0.1,IF(AND(H643&gt;0.001,H643&lt;0.05),0.05,H643)))</f>
        <v>0</v>
      </c>
      <c r="J643" s="80">
        <f t="shared" ref="J643:J706" si="244">F643+G643+I643</f>
        <v>0</v>
      </c>
      <c r="K643" s="6">
        <f t="shared" si="228"/>
        <v>0</v>
      </c>
      <c r="L643" s="7">
        <v>0</v>
      </c>
      <c r="M643" s="7">
        <f t="shared" si="229"/>
        <v>0</v>
      </c>
      <c r="N643" s="7">
        <f t="shared" si="230"/>
        <v>0</v>
      </c>
      <c r="O643" s="7">
        <f t="shared" si="231"/>
        <v>0</v>
      </c>
      <c r="P643" s="7">
        <f t="shared" si="232"/>
        <v>0</v>
      </c>
      <c r="Q643" s="6">
        <f t="shared" si="234"/>
        <v>0</v>
      </c>
      <c r="R643" s="7">
        <f t="shared" si="235"/>
        <v>0</v>
      </c>
      <c r="S643" s="2">
        <f t="shared" ref="S643:S706" si="245">INT(R643)</f>
        <v>0</v>
      </c>
      <c r="T643" s="80">
        <f t="shared" ref="T643:T706" si="246">INT((R643-S643)*10)/10</f>
        <v>0</v>
      </c>
      <c r="U643" s="79">
        <f t="shared" ref="U643:U706" si="247">R643-S643-T643</f>
        <v>0</v>
      </c>
      <c r="V643" s="80">
        <f t="shared" ref="V643:V706" si="248">IF(OR(U643=0.05,U643=0),U643,IF(AND(U643&gt;0.051,U643&lt;0.1),0.1,IF(AND(U643&gt;0.001,U643&lt;0.05),0.05,U643)))</f>
        <v>0</v>
      </c>
      <c r="W643" s="80">
        <f t="shared" ref="W643:W706" si="249">S643+T643+V643</f>
        <v>0</v>
      </c>
      <c r="X643">
        <f t="shared" si="236"/>
        <v>0</v>
      </c>
      <c r="Y643" s="35">
        <f t="shared" si="226"/>
        <v>0</v>
      </c>
      <c r="Z643" s="35">
        <f t="shared" si="237"/>
        <v>0</v>
      </c>
      <c r="AA643" s="42">
        <f t="shared" si="238"/>
        <v>0</v>
      </c>
      <c r="AB643" s="42">
        <f t="shared" si="239"/>
        <v>0</v>
      </c>
    </row>
    <row r="644" spans="2:28" x14ac:dyDescent="0.25">
      <c r="B644">
        <v>642</v>
      </c>
      <c r="C644" s="35">
        <f t="shared" si="233"/>
        <v>0</v>
      </c>
      <c r="D644" s="46">
        <f>IF(AB643&gt;0,ROUND(PMT(EvalSheet!$F$92/12,EvalSheet!$F$96*12,-C644),5),0)</f>
        <v>0</v>
      </c>
      <c r="E644" s="6">
        <f t="shared" si="227"/>
        <v>0</v>
      </c>
      <c r="F644" s="2">
        <f t="shared" si="240"/>
        <v>0</v>
      </c>
      <c r="G644" s="80">
        <f t="shared" si="241"/>
        <v>0</v>
      </c>
      <c r="H644" s="79">
        <f t="shared" si="242"/>
        <v>0</v>
      </c>
      <c r="I644" s="80">
        <f t="shared" si="243"/>
        <v>0</v>
      </c>
      <c r="J644" s="80">
        <f t="shared" si="244"/>
        <v>0</v>
      </c>
      <c r="K644" s="6">
        <f t="shared" si="228"/>
        <v>0</v>
      </c>
      <c r="L644" s="7">
        <v>0</v>
      </c>
      <c r="M644" s="7">
        <f t="shared" si="229"/>
        <v>0</v>
      </c>
      <c r="N644" s="7">
        <f t="shared" si="230"/>
        <v>0</v>
      </c>
      <c r="O644" s="7">
        <f t="shared" si="231"/>
        <v>0</v>
      </c>
      <c r="P644" s="7">
        <f t="shared" si="232"/>
        <v>0</v>
      </c>
      <c r="Q644" s="6">
        <f t="shared" si="234"/>
        <v>0</v>
      </c>
      <c r="R644" s="7">
        <f t="shared" si="235"/>
        <v>0</v>
      </c>
      <c r="S644" s="2">
        <f t="shared" si="245"/>
        <v>0</v>
      </c>
      <c r="T644" s="80">
        <f t="shared" si="246"/>
        <v>0</v>
      </c>
      <c r="U644" s="79">
        <f t="shared" si="247"/>
        <v>0</v>
      </c>
      <c r="V644" s="80">
        <f t="shared" si="248"/>
        <v>0</v>
      </c>
      <c r="W644" s="80">
        <f t="shared" si="249"/>
        <v>0</v>
      </c>
      <c r="X644">
        <f t="shared" si="236"/>
        <v>0</v>
      </c>
      <c r="Y644" s="35">
        <f t="shared" ref="Y644:Y707" si="250">ROUND(D644+J644+W644+X644,2)</f>
        <v>0</v>
      </c>
      <c r="Z644" s="35">
        <f t="shared" si="237"/>
        <v>0</v>
      </c>
      <c r="AA644" s="42">
        <f t="shared" si="238"/>
        <v>0</v>
      </c>
      <c r="AB644" s="42">
        <f t="shared" si="239"/>
        <v>0</v>
      </c>
    </row>
    <row r="645" spans="2:28" x14ac:dyDescent="0.25">
      <c r="B645">
        <v>643</v>
      </c>
      <c r="C645" s="35">
        <f t="shared" si="233"/>
        <v>0</v>
      </c>
      <c r="D645" s="46">
        <f>IF(AB644&gt;0,ROUND(PMT(EvalSheet!$F$92/12,EvalSheet!$F$96*12,-C645),5),0)</f>
        <v>0</v>
      </c>
      <c r="E645" s="6">
        <f t="shared" ref="E645:E708" si="251">IF(AB644&gt;0,ROUND(C645*$E$1/1000,2),0)</f>
        <v>0</v>
      </c>
      <c r="F645" s="2">
        <f t="shared" si="240"/>
        <v>0</v>
      </c>
      <c r="G645" s="80">
        <f t="shared" si="241"/>
        <v>0</v>
      </c>
      <c r="H645" s="79">
        <f t="shared" si="242"/>
        <v>0</v>
      </c>
      <c r="I645" s="80">
        <f t="shared" si="243"/>
        <v>0</v>
      </c>
      <c r="J645" s="80">
        <f t="shared" si="244"/>
        <v>0</v>
      </c>
      <c r="K645" s="6">
        <f t="shared" ref="K645:K708" si="252">IF(AB644&gt;0,ROUND($D$1*$K$1,2),0)</f>
        <v>0</v>
      </c>
      <c r="L645" s="7">
        <v>0</v>
      </c>
      <c r="M645" s="7">
        <f t="shared" ref="M645:M708" si="253">IF(AB644&gt;0,ROUND($D$1*$M$1,0),0)</f>
        <v>0</v>
      </c>
      <c r="N645" s="7">
        <f t="shared" ref="N645:N708" si="254">IF(AB644&gt;0,ROUND($D$1*$N$1,2),0)</f>
        <v>0</v>
      </c>
      <c r="O645" s="7">
        <f t="shared" ref="O645:O708" si="255">IF(AB644&gt;0,ROUND($D$1*$O$1,2),0)</f>
        <v>0</v>
      </c>
      <c r="P645" s="7">
        <f t="shared" ref="P645:P708" si="256">IF(AB644&gt;0,ROUND($D$1*$P$1,2),0)</f>
        <v>0</v>
      </c>
      <c r="Q645" s="6">
        <f t="shared" si="234"/>
        <v>0</v>
      </c>
      <c r="R645" s="7">
        <f t="shared" si="235"/>
        <v>0</v>
      </c>
      <c r="S645" s="2">
        <f t="shared" si="245"/>
        <v>0</v>
      </c>
      <c r="T645" s="80">
        <f t="shared" si="246"/>
        <v>0</v>
      </c>
      <c r="U645" s="79">
        <f t="shared" si="247"/>
        <v>0</v>
      </c>
      <c r="V645" s="80">
        <f t="shared" si="248"/>
        <v>0</v>
      </c>
      <c r="W645" s="80">
        <f t="shared" si="249"/>
        <v>0</v>
      </c>
      <c r="X645">
        <f t="shared" si="236"/>
        <v>0</v>
      </c>
      <c r="Y645" s="35">
        <f t="shared" si="250"/>
        <v>0</v>
      </c>
      <c r="Z645" s="35">
        <f t="shared" si="237"/>
        <v>0</v>
      </c>
      <c r="AA645" s="42">
        <f t="shared" si="238"/>
        <v>0</v>
      </c>
      <c r="AB645" s="42">
        <f t="shared" si="239"/>
        <v>0</v>
      </c>
    </row>
    <row r="646" spans="2:28" x14ac:dyDescent="0.25">
      <c r="B646">
        <v>644</v>
      </c>
      <c r="C646" s="35">
        <f t="shared" si="233"/>
        <v>0</v>
      </c>
      <c r="D646" s="46">
        <f>IF(AB645&gt;0,ROUND(PMT(EvalSheet!$F$92/12,EvalSheet!$F$96*12,-C646),5),0)</f>
        <v>0</v>
      </c>
      <c r="E646" s="6">
        <f t="shared" si="251"/>
        <v>0</v>
      </c>
      <c r="F646" s="2">
        <f t="shared" si="240"/>
        <v>0</v>
      </c>
      <c r="G646" s="80">
        <f t="shared" si="241"/>
        <v>0</v>
      </c>
      <c r="H646" s="79">
        <f t="shared" si="242"/>
        <v>0</v>
      </c>
      <c r="I646" s="80">
        <f t="shared" si="243"/>
        <v>0</v>
      </c>
      <c r="J646" s="80">
        <f t="shared" si="244"/>
        <v>0</v>
      </c>
      <c r="K646" s="6">
        <f t="shared" si="252"/>
        <v>0</v>
      </c>
      <c r="L646" s="7">
        <v>0</v>
      </c>
      <c r="M646" s="7">
        <f t="shared" si="253"/>
        <v>0</v>
      </c>
      <c r="N646" s="7">
        <f t="shared" si="254"/>
        <v>0</v>
      </c>
      <c r="O646" s="7">
        <f t="shared" si="255"/>
        <v>0</v>
      </c>
      <c r="P646" s="7">
        <f t="shared" si="256"/>
        <v>0</v>
      </c>
      <c r="Q646" s="6">
        <f t="shared" si="234"/>
        <v>0</v>
      </c>
      <c r="R646" s="7">
        <f t="shared" si="235"/>
        <v>0</v>
      </c>
      <c r="S646" s="2">
        <f t="shared" si="245"/>
        <v>0</v>
      </c>
      <c r="T646" s="80">
        <f t="shared" si="246"/>
        <v>0</v>
      </c>
      <c r="U646" s="79">
        <f t="shared" si="247"/>
        <v>0</v>
      </c>
      <c r="V646" s="80">
        <f t="shared" si="248"/>
        <v>0</v>
      </c>
      <c r="W646" s="80">
        <f t="shared" si="249"/>
        <v>0</v>
      </c>
      <c r="X646">
        <f t="shared" si="236"/>
        <v>0</v>
      </c>
      <c r="Y646" s="35">
        <f t="shared" si="250"/>
        <v>0</v>
      </c>
      <c r="Z646" s="35">
        <f t="shared" si="237"/>
        <v>0</v>
      </c>
      <c r="AA646" s="42">
        <f t="shared" si="238"/>
        <v>0</v>
      </c>
      <c r="AB646" s="42">
        <f t="shared" si="239"/>
        <v>0</v>
      </c>
    </row>
    <row r="647" spans="2:28" x14ac:dyDescent="0.25">
      <c r="B647">
        <v>645</v>
      </c>
      <c r="C647" s="35">
        <f t="shared" ref="C647:C710" si="257">IF(AB646&gt;0,C646-1000,C646)</f>
        <v>0</v>
      </c>
      <c r="D647" s="46">
        <f>IF(AB646&gt;0,ROUND(PMT(EvalSheet!$F$92/12,EvalSheet!$F$96*12,-C647),5),0)</f>
        <v>0</v>
      </c>
      <c r="E647" s="6">
        <f t="shared" si="251"/>
        <v>0</v>
      </c>
      <c r="F647" s="2">
        <f t="shared" si="240"/>
        <v>0</v>
      </c>
      <c r="G647" s="80">
        <f t="shared" si="241"/>
        <v>0</v>
      </c>
      <c r="H647" s="79">
        <f t="shared" si="242"/>
        <v>0</v>
      </c>
      <c r="I647" s="80">
        <f t="shared" si="243"/>
        <v>0</v>
      </c>
      <c r="J647" s="80">
        <f t="shared" si="244"/>
        <v>0</v>
      </c>
      <c r="K647" s="6">
        <f t="shared" si="252"/>
        <v>0</v>
      </c>
      <c r="L647" s="7">
        <v>0</v>
      </c>
      <c r="M647" s="7">
        <f t="shared" si="253"/>
        <v>0</v>
      </c>
      <c r="N647" s="7">
        <f t="shared" si="254"/>
        <v>0</v>
      </c>
      <c r="O647" s="7">
        <f t="shared" si="255"/>
        <v>0</v>
      </c>
      <c r="P647" s="7">
        <f t="shared" si="256"/>
        <v>0</v>
      </c>
      <c r="Q647" s="6">
        <f t="shared" ref="Q647:Q710" si="258">IF(AB646&gt;0,K647+SUM(M647:P647),0)</f>
        <v>0</v>
      </c>
      <c r="R647" s="7">
        <f t="shared" ref="R647:R710" si="259">IF(AB646&gt;0,ROUND(Q647/12,2),0)</f>
        <v>0</v>
      </c>
      <c r="S647" s="2">
        <f t="shared" si="245"/>
        <v>0</v>
      </c>
      <c r="T647" s="80">
        <f t="shared" si="246"/>
        <v>0</v>
      </c>
      <c r="U647" s="79">
        <f t="shared" si="247"/>
        <v>0</v>
      </c>
      <c r="V647" s="80">
        <f t="shared" si="248"/>
        <v>0</v>
      </c>
      <c r="W647" s="80">
        <f t="shared" si="249"/>
        <v>0</v>
      </c>
      <c r="X647">
        <f t="shared" ref="X647:X710" si="260">IF(AB646&gt;0,X646,0)</f>
        <v>0</v>
      </c>
      <c r="Y647" s="35">
        <f t="shared" si="250"/>
        <v>0</v>
      </c>
      <c r="Z647" s="35">
        <f t="shared" ref="Z647:Z710" si="261">IF(AND(Y647&gt;0,Y648=0),Y647,0)</f>
        <v>0</v>
      </c>
      <c r="AA647" s="42">
        <f t="shared" ref="AA647:AA710" si="262">IF(AB646&gt;0,AA646,0)</f>
        <v>0</v>
      </c>
      <c r="AB647" s="42">
        <f t="shared" ref="AB647:AB710" si="263">IF(ROUND(Y647-AA647,2)&gt;0,ROUND(Y647-AA647,2),0)</f>
        <v>0</v>
      </c>
    </row>
    <row r="648" spans="2:28" x14ac:dyDescent="0.25">
      <c r="B648">
        <v>646</v>
      </c>
      <c r="C648" s="35">
        <f t="shared" si="257"/>
        <v>0</v>
      </c>
      <c r="D648" s="46">
        <f>IF(AB647&gt;0,ROUND(PMT(EvalSheet!$F$92/12,EvalSheet!$F$96*12,-C648),5),0)</f>
        <v>0</v>
      </c>
      <c r="E648" s="6">
        <f t="shared" si="251"/>
        <v>0</v>
      </c>
      <c r="F648" s="2">
        <f t="shared" si="240"/>
        <v>0</v>
      </c>
      <c r="G648" s="80">
        <f t="shared" si="241"/>
        <v>0</v>
      </c>
      <c r="H648" s="79">
        <f t="shared" si="242"/>
        <v>0</v>
      </c>
      <c r="I648" s="80">
        <f t="shared" si="243"/>
        <v>0</v>
      </c>
      <c r="J648" s="80">
        <f t="shared" si="244"/>
        <v>0</v>
      </c>
      <c r="K648" s="6">
        <f t="shared" si="252"/>
        <v>0</v>
      </c>
      <c r="L648" s="7">
        <v>0</v>
      </c>
      <c r="M648" s="7">
        <f t="shared" si="253"/>
        <v>0</v>
      </c>
      <c r="N648" s="7">
        <f t="shared" si="254"/>
        <v>0</v>
      </c>
      <c r="O648" s="7">
        <f t="shared" si="255"/>
        <v>0</v>
      </c>
      <c r="P648" s="7">
        <f t="shared" si="256"/>
        <v>0</v>
      </c>
      <c r="Q648" s="6">
        <f t="shared" si="258"/>
        <v>0</v>
      </c>
      <c r="R648" s="7">
        <f t="shared" si="259"/>
        <v>0</v>
      </c>
      <c r="S648" s="2">
        <f t="shared" si="245"/>
        <v>0</v>
      </c>
      <c r="T648" s="80">
        <f t="shared" si="246"/>
        <v>0</v>
      </c>
      <c r="U648" s="79">
        <f t="shared" si="247"/>
        <v>0</v>
      </c>
      <c r="V648" s="80">
        <f t="shared" si="248"/>
        <v>0</v>
      </c>
      <c r="W648" s="80">
        <f t="shared" si="249"/>
        <v>0</v>
      </c>
      <c r="X648">
        <f t="shared" si="260"/>
        <v>0</v>
      </c>
      <c r="Y648" s="35">
        <f t="shared" si="250"/>
        <v>0</v>
      </c>
      <c r="Z648" s="35">
        <f t="shared" si="261"/>
        <v>0</v>
      </c>
      <c r="AA648" s="42">
        <f t="shared" si="262"/>
        <v>0</v>
      </c>
      <c r="AB648" s="42">
        <f t="shared" si="263"/>
        <v>0</v>
      </c>
    </row>
    <row r="649" spans="2:28" x14ac:dyDescent="0.25">
      <c r="B649">
        <v>647</v>
      </c>
      <c r="C649" s="35">
        <f t="shared" si="257"/>
        <v>0</v>
      </c>
      <c r="D649" s="46">
        <f>IF(AB648&gt;0,ROUND(PMT(EvalSheet!$F$92/12,EvalSheet!$F$96*12,-C649),5),0)</f>
        <v>0</v>
      </c>
      <c r="E649" s="6">
        <f t="shared" si="251"/>
        <v>0</v>
      </c>
      <c r="F649" s="2">
        <f t="shared" si="240"/>
        <v>0</v>
      </c>
      <c r="G649" s="80">
        <f t="shared" si="241"/>
        <v>0</v>
      </c>
      <c r="H649" s="79">
        <f t="shared" si="242"/>
        <v>0</v>
      </c>
      <c r="I649" s="80">
        <f t="shared" si="243"/>
        <v>0</v>
      </c>
      <c r="J649" s="80">
        <f t="shared" si="244"/>
        <v>0</v>
      </c>
      <c r="K649" s="6">
        <f t="shared" si="252"/>
        <v>0</v>
      </c>
      <c r="L649" s="7">
        <v>0</v>
      </c>
      <c r="M649" s="7">
        <f t="shared" si="253"/>
        <v>0</v>
      </c>
      <c r="N649" s="7">
        <f t="shared" si="254"/>
        <v>0</v>
      </c>
      <c r="O649" s="7">
        <f t="shared" si="255"/>
        <v>0</v>
      </c>
      <c r="P649" s="7">
        <f t="shared" si="256"/>
        <v>0</v>
      </c>
      <c r="Q649" s="6">
        <f t="shared" si="258"/>
        <v>0</v>
      </c>
      <c r="R649" s="7">
        <f t="shared" si="259"/>
        <v>0</v>
      </c>
      <c r="S649" s="2">
        <f t="shared" si="245"/>
        <v>0</v>
      </c>
      <c r="T649" s="80">
        <f t="shared" si="246"/>
        <v>0</v>
      </c>
      <c r="U649" s="79">
        <f t="shared" si="247"/>
        <v>0</v>
      </c>
      <c r="V649" s="80">
        <f t="shared" si="248"/>
        <v>0</v>
      </c>
      <c r="W649" s="80">
        <f t="shared" si="249"/>
        <v>0</v>
      </c>
      <c r="X649">
        <f t="shared" si="260"/>
        <v>0</v>
      </c>
      <c r="Y649" s="35">
        <f t="shared" si="250"/>
        <v>0</v>
      </c>
      <c r="Z649" s="35">
        <f t="shared" si="261"/>
        <v>0</v>
      </c>
      <c r="AA649" s="42">
        <f t="shared" si="262"/>
        <v>0</v>
      </c>
      <c r="AB649" s="42">
        <f t="shared" si="263"/>
        <v>0</v>
      </c>
    </row>
    <row r="650" spans="2:28" x14ac:dyDescent="0.25">
      <c r="B650">
        <v>648</v>
      </c>
      <c r="C650" s="35">
        <f t="shared" si="257"/>
        <v>0</v>
      </c>
      <c r="D650" s="46">
        <f>IF(AB649&gt;0,ROUND(PMT(EvalSheet!$F$92/12,EvalSheet!$F$96*12,-C650),5),0)</f>
        <v>0</v>
      </c>
      <c r="E650" s="6">
        <f t="shared" si="251"/>
        <v>0</v>
      </c>
      <c r="F650" s="2">
        <f t="shared" si="240"/>
        <v>0</v>
      </c>
      <c r="G650" s="80">
        <f t="shared" si="241"/>
        <v>0</v>
      </c>
      <c r="H650" s="79">
        <f t="shared" si="242"/>
        <v>0</v>
      </c>
      <c r="I650" s="80">
        <f t="shared" si="243"/>
        <v>0</v>
      </c>
      <c r="J650" s="80">
        <f t="shared" si="244"/>
        <v>0</v>
      </c>
      <c r="K650" s="6">
        <f t="shared" si="252"/>
        <v>0</v>
      </c>
      <c r="L650" s="7">
        <v>0</v>
      </c>
      <c r="M650" s="7">
        <f t="shared" si="253"/>
        <v>0</v>
      </c>
      <c r="N650" s="7">
        <f t="shared" si="254"/>
        <v>0</v>
      </c>
      <c r="O650" s="7">
        <f t="shared" si="255"/>
        <v>0</v>
      </c>
      <c r="P650" s="7">
        <f t="shared" si="256"/>
        <v>0</v>
      </c>
      <c r="Q650" s="6">
        <f t="shared" si="258"/>
        <v>0</v>
      </c>
      <c r="R650" s="7">
        <f t="shared" si="259"/>
        <v>0</v>
      </c>
      <c r="S650" s="2">
        <f t="shared" si="245"/>
        <v>0</v>
      </c>
      <c r="T650" s="80">
        <f t="shared" si="246"/>
        <v>0</v>
      </c>
      <c r="U650" s="79">
        <f t="shared" si="247"/>
        <v>0</v>
      </c>
      <c r="V650" s="80">
        <f t="shared" si="248"/>
        <v>0</v>
      </c>
      <c r="W650" s="80">
        <f t="shared" si="249"/>
        <v>0</v>
      </c>
      <c r="X650">
        <f t="shared" si="260"/>
        <v>0</v>
      </c>
      <c r="Y650" s="35">
        <f t="shared" si="250"/>
        <v>0</v>
      </c>
      <c r="Z650" s="35">
        <f t="shared" si="261"/>
        <v>0</v>
      </c>
      <c r="AA650" s="42">
        <f t="shared" si="262"/>
        <v>0</v>
      </c>
      <c r="AB650" s="42">
        <f t="shared" si="263"/>
        <v>0</v>
      </c>
    </row>
    <row r="651" spans="2:28" x14ac:dyDescent="0.25">
      <c r="B651">
        <v>649</v>
      </c>
      <c r="C651" s="35">
        <f t="shared" si="257"/>
        <v>0</v>
      </c>
      <c r="D651" s="46">
        <f>IF(AB650&gt;0,ROUND(PMT(EvalSheet!$F$92/12,EvalSheet!$F$96*12,-C651),5),0)</f>
        <v>0</v>
      </c>
      <c r="E651" s="6">
        <f t="shared" si="251"/>
        <v>0</v>
      </c>
      <c r="F651" s="2">
        <f t="shared" si="240"/>
        <v>0</v>
      </c>
      <c r="G651" s="80">
        <f t="shared" si="241"/>
        <v>0</v>
      </c>
      <c r="H651" s="79">
        <f t="shared" si="242"/>
        <v>0</v>
      </c>
      <c r="I651" s="80">
        <f t="shared" si="243"/>
        <v>0</v>
      </c>
      <c r="J651" s="80">
        <f t="shared" si="244"/>
        <v>0</v>
      </c>
      <c r="K651" s="6">
        <f t="shared" si="252"/>
        <v>0</v>
      </c>
      <c r="L651" s="7">
        <v>0</v>
      </c>
      <c r="M651" s="7">
        <f t="shared" si="253"/>
        <v>0</v>
      </c>
      <c r="N651" s="7">
        <f t="shared" si="254"/>
        <v>0</v>
      </c>
      <c r="O651" s="7">
        <f t="shared" si="255"/>
        <v>0</v>
      </c>
      <c r="P651" s="7">
        <f t="shared" si="256"/>
        <v>0</v>
      </c>
      <c r="Q651" s="6">
        <f t="shared" si="258"/>
        <v>0</v>
      </c>
      <c r="R651" s="7">
        <f t="shared" si="259"/>
        <v>0</v>
      </c>
      <c r="S651" s="2">
        <f t="shared" si="245"/>
        <v>0</v>
      </c>
      <c r="T651" s="80">
        <f t="shared" si="246"/>
        <v>0</v>
      </c>
      <c r="U651" s="79">
        <f t="shared" si="247"/>
        <v>0</v>
      </c>
      <c r="V651" s="80">
        <f t="shared" si="248"/>
        <v>0</v>
      </c>
      <c r="W651" s="80">
        <f t="shared" si="249"/>
        <v>0</v>
      </c>
      <c r="X651">
        <f t="shared" si="260"/>
        <v>0</v>
      </c>
      <c r="Y651" s="35">
        <f t="shared" si="250"/>
        <v>0</v>
      </c>
      <c r="Z651" s="35">
        <f t="shared" si="261"/>
        <v>0</v>
      </c>
      <c r="AA651" s="42">
        <f t="shared" si="262"/>
        <v>0</v>
      </c>
      <c r="AB651" s="42">
        <f t="shared" si="263"/>
        <v>0</v>
      </c>
    </row>
    <row r="652" spans="2:28" x14ac:dyDescent="0.25">
      <c r="B652">
        <v>650</v>
      </c>
      <c r="C652" s="35">
        <f t="shared" si="257"/>
        <v>0</v>
      </c>
      <c r="D652" s="46">
        <f>IF(AB651&gt;0,ROUND(PMT(EvalSheet!$F$92/12,EvalSheet!$F$96*12,-C652),5),0)</f>
        <v>0</v>
      </c>
      <c r="E652" s="6">
        <f t="shared" si="251"/>
        <v>0</v>
      </c>
      <c r="F652" s="2">
        <f t="shared" si="240"/>
        <v>0</v>
      </c>
      <c r="G652" s="80">
        <f t="shared" si="241"/>
        <v>0</v>
      </c>
      <c r="H652" s="79">
        <f t="shared" si="242"/>
        <v>0</v>
      </c>
      <c r="I652" s="80">
        <f t="shared" si="243"/>
        <v>0</v>
      </c>
      <c r="J652" s="80">
        <f t="shared" si="244"/>
        <v>0</v>
      </c>
      <c r="K652" s="6">
        <f t="shared" si="252"/>
        <v>0</v>
      </c>
      <c r="L652" s="7">
        <v>0</v>
      </c>
      <c r="M652" s="7">
        <f t="shared" si="253"/>
        <v>0</v>
      </c>
      <c r="N652" s="7">
        <f t="shared" si="254"/>
        <v>0</v>
      </c>
      <c r="O652" s="7">
        <f t="shared" si="255"/>
        <v>0</v>
      </c>
      <c r="P652" s="7">
        <f t="shared" si="256"/>
        <v>0</v>
      </c>
      <c r="Q652" s="6">
        <f t="shared" si="258"/>
        <v>0</v>
      </c>
      <c r="R652" s="7">
        <f t="shared" si="259"/>
        <v>0</v>
      </c>
      <c r="S652" s="2">
        <f t="shared" si="245"/>
        <v>0</v>
      </c>
      <c r="T652" s="80">
        <f t="shared" si="246"/>
        <v>0</v>
      </c>
      <c r="U652" s="79">
        <f t="shared" si="247"/>
        <v>0</v>
      </c>
      <c r="V652" s="80">
        <f t="shared" si="248"/>
        <v>0</v>
      </c>
      <c r="W652" s="80">
        <f t="shared" si="249"/>
        <v>0</v>
      </c>
      <c r="X652">
        <f t="shared" si="260"/>
        <v>0</v>
      </c>
      <c r="Y652" s="35">
        <f t="shared" si="250"/>
        <v>0</v>
      </c>
      <c r="Z652" s="35">
        <f t="shared" si="261"/>
        <v>0</v>
      </c>
      <c r="AA652" s="42">
        <f t="shared" si="262"/>
        <v>0</v>
      </c>
      <c r="AB652" s="42">
        <f t="shared" si="263"/>
        <v>0</v>
      </c>
    </row>
    <row r="653" spans="2:28" x14ac:dyDescent="0.25">
      <c r="B653">
        <v>651</v>
      </c>
      <c r="C653" s="35">
        <f t="shared" si="257"/>
        <v>0</v>
      </c>
      <c r="D653" s="46">
        <f>IF(AB652&gt;0,ROUND(PMT(EvalSheet!$F$92/12,EvalSheet!$F$96*12,-C653),5),0)</f>
        <v>0</v>
      </c>
      <c r="E653" s="6">
        <f t="shared" si="251"/>
        <v>0</v>
      </c>
      <c r="F653" s="2">
        <f t="shared" si="240"/>
        <v>0</v>
      </c>
      <c r="G653" s="80">
        <f t="shared" si="241"/>
        <v>0</v>
      </c>
      <c r="H653" s="79">
        <f t="shared" si="242"/>
        <v>0</v>
      </c>
      <c r="I653" s="80">
        <f t="shared" si="243"/>
        <v>0</v>
      </c>
      <c r="J653" s="80">
        <f t="shared" si="244"/>
        <v>0</v>
      </c>
      <c r="K653" s="6">
        <f t="shared" si="252"/>
        <v>0</v>
      </c>
      <c r="L653" s="7">
        <v>0</v>
      </c>
      <c r="M653" s="7">
        <f t="shared" si="253"/>
        <v>0</v>
      </c>
      <c r="N653" s="7">
        <f t="shared" si="254"/>
        <v>0</v>
      </c>
      <c r="O653" s="7">
        <f t="shared" si="255"/>
        <v>0</v>
      </c>
      <c r="P653" s="7">
        <f t="shared" si="256"/>
        <v>0</v>
      </c>
      <c r="Q653" s="6">
        <f t="shared" si="258"/>
        <v>0</v>
      </c>
      <c r="R653" s="7">
        <f t="shared" si="259"/>
        <v>0</v>
      </c>
      <c r="S653" s="2">
        <f t="shared" si="245"/>
        <v>0</v>
      </c>
      <c r="T653" s="80">
        <f t="shared" si="246"/>
        <v>0</v>
      </c>
      <c r="U653" s="79">
        <f t="shared" si="247"/>
        <v>0</v>
      </c>
      <c r="V653" s="80">
        <f t="shared" si="248"/>
        <v>0</v>
      </c>
      <c r="W653" s="80">
        <f t="shared" si="249"/>
        <v>0</v>
      </c>
      <c r="X653">
        <f t="shared" si="260"/>
        <v>0</v>
      </c>
      <c r="Y653" s="35">
        <f t="shared" si="250"/>
        <v>0</v>
      </c>
      <c r="Z653" s="35">
        <f t="shared" si="261"/>
        <v>0</v>
      </c>
      <c r="AA653" s="42">
        <f t="shared" si="262"/>
        <v>0</v>
      </c>
      <c r="AB653" s="42">
        <f t="shared" si="263"/>
        <v>0</v>
      </c>
    </row>
    <row r="654" spans="2:28" x14ac:dyDescent="0.25">
      <c r="B654">
        <v>652</v>
      </c>
      <c r="C654" s="35">
        <f t="shared" si="257"/>
        <v>0</v>
      </c>
      <c r="D654" s="46">
        <f>IF(AB653&gt;0,ROUND(PMT(EvalSheet!$F$92/12,EvalSheet!$F$96*12,-C654),5),0)</f>
        <v>0</v>
      </c>
      <c r="E654" s="6">
        <f t="shared" si="251"/>
        <v>0</v>
      </c>
      <c r="F654" s="2">
        <f t="shared" si="240"/>
        <v>0</v>
      </c>
      <c r="G654" s="80">
        <f t="shared" si="241"/>
        <v>0</v>
      </c>
      <c r="H654" s="79">
        <f t="shared" si="242"/>
        <v>0</v>
      </c>
      <c r="I654" s="80">
        <f t="shared" si="243"/>
        <v>0</v>
      </c>
      <c r="J654" s="80">
        <f t="shared" si="244"/>
        <v>0</v>
      </c>
      <c r="K654" s="6">
        <f t="shared" si="252"/>
        <v>0</v>
      </c>
      <c r="L654" s="7">
        <v>0</v>
      </c>
      <c r="M654" s="7">
        <f t="shared" si="253"/>
        <v>0</v>
      </c>
      <c r="N654" s="7">
        <f t="shared" si="254"/>
        <v>0</v>
      </c>
      <c r="O654" s="7">
        <f t="shared" si="255"/>
        <v>0</v>
      </c>
      <c r="P654" s="7">
        <f t="shared" si="256"/>
        <v>0</v>
      </c>
      <c r="Q654" s="6">
        <f t="shared" si="258"/>
        <v>0</v>
      </c>
      <c r="R654" s="7">
        <f t="shared" si="259"/>
        <v>0</v>
      </c>
      <c r="S654" s="2">
        <f t="shared" si="245"/>
        <v>0</v>
      </c>
      <c r="T654" s="80">
        <f t="shared" si="246"/>
        <v>0</v>
      </c>
      <c r="U654" s="79">
        <f t="shared" si="247"/>
        <v>0</v>
      </c>
      <c r="V654" s="80">
        <f t="shared" si="248"/>
        <v>0</v>
      </c>
      <c r="W654" s="80">
        <f t="shared" si="249"/>
        <v>0</v>
      </c>
      <c r="X654">
        <f t="shared" si="260"/>
        <v>0</v>
      </c>
      <c r="Y654" s="35">
        <f t="shared" si="250"/>
        <v>0</v>
      </c>
      <c r="Z654" s="35">
        <f t="shared" si="261"/>
        <v>0</v>
      </c>
      <c r="AA654" s="42">
        <f t="shared" si="262"/>
        <v>0</v>
      </c>
      <c r="AB654" s="42">
        <f t="shared" si="263"/>
        <v>0</v>
      </c>
    </row>
    <row r="655" spans="2:28" x14ac:dyDescent="0.25">
      <c r="B655">
        <v>653</v>
      </c>
      <c r="C655" s="35">
        <f t="shared" si="257"/>
        <v>0</v>
      </c>
      <c r="D655" s="46">
        <f>IF(AB654&gt;0,ROUND(PMT(EvalSheet!$F$92/12,EvalSheet!$F$96*12,-C655),5),0)</f>
        <v>0</v>
      </c>
      <c r="E655" s="6">
        <f t="shared" si="251"/>
        <v>0</v>
      </c>
      <c r="F655" s="2">
        <f t="shared" si="240"/>
        <v>0</v>
      </c>
      <c r="G655" s="80">
        <f t="shared" si="241"/>
        <v>0</v>
      </c>
      <c r="H655" s="79">
        <f t="shared" si="242"/>
        <v>0</v>
      </c>
      <c r="I655" s="80">
        <f t="shared" si="243"/>
        <v>0</v>
      </c>
      <c r="J655" s="80">
        <f t="shared" si="244"/>
        <v>0</v>
      </c>
      <c r="K655" s="6">
        <f t="shared" si="252"/>
        <v>0</v>
      </c>
      <c r="L655" s="7">
        <v>0</v>
      </c>
      <c r="M655" s="7">
        <f t="shared" si="253"/>
        <v>0</v>
      </c>
      <c r="N655" s="7">
        <f t="shared" si="254"/>
        <v>0</v>
      </c>
      <c r="O655" s="7">
        <f t="shared" si="255"/>
        <v>0</v>
      </c>
      <c r="P655" s="7">
        <f t="shared" si="256"/>
        <v>0</v>
      </c>
      <c r="Q655" s="6">
        <f t="shared" si="258"/>
        <v>0</v>
      </c>
      <c r="R655" s="7">
        <f t="shared" si="259"/>
        <v>0</v>
      </c>
      <c r="S655" s="2">
        <f t="shared" si="245"/>
        <v>0</v>
      </c>
      <c r="T655" s="80">
        <f t="shared" si="246"/>
        <v>0</v>
      </c>
      <c r="U655" s="79">
        <f t="shared" si="247"/>
        <v>0</v>
      </c>
      <c r="V655" s="80">
        <f t="shared" si="248"/>
        <v>0</v>
      </c>
      <c r="W655" s="80">
        <f t="shared" si="249"/>
        <v>0</v>
      </c>
      <c r="X655">
        <f t="shared" si="260"/>
        <v>0</v>
      </c>
      <c r="Y655" s="35">
        <f t="shared" si="250"/>
        <v>0</v>
      </c>
      <c r="Z655" s="35">
        <f t="shared" si="261"/>
        <v>0</v>
      </c>
      <c r="AA655" s="42">
        <f t="shared" si="262"/>
        <v>0</v>
      </c>
      <c r="AB655" s="42">
        <f t="shared" si="263"/>
        <v>0</v>
      </c>
    </row>
    <row r="656" spans="2:28" x14ac:dyDescent="0.25">
      <c r="B656">
        <v>654</v>
      </c>
      <c r="C656" s="35">
        <f t="shared" si="257"/>
        <v>0</v>
      </c>
      <c r="D656" s="46">
        <f>IF(AB655&gt;0,ROUND(PMT(EvalSheet!$F$92/12,EvalSheet!$F$96*12,-C656),5),0)</f>
        <v>0</v>
      </c>
      <c r="E656" s="6">
        <f t="shared" si="251"/>
        <v>0</v>
      </c>
      <c r="F656" s="2">
        <f t="shared" si="240"/>
        <v>0</v>
      </c>
      <c r="G656" s="80">
        <f t="shared" si="241"/>
        <v>0</v>
      </c>
      <c r="H656" s="79">
        <f t="shared" si="242"/>
        <v>0</v>
      </c>
      <c r="I656" s="80">
        <f t="shared" si="243"/>
        <v>0</v>
      </c>
      <c r="J656" s="80">
        <f t="shared" si="244"/>
        <v>0</v>
      </c>
      <c r="K656" s="6">
        <f t="shared" si="252"/>
        <v>0</v>
      </c>
      <c r="L656" s="7">
        <v>0</v>
      </c>
      <c r="M656" s="7">
        <f t="shared" si="253"/>
        <v>0</v>
      </c>
      <c r="N656" s="7">
        <f t="shared" si="254"/>
        <v>0</v>
      </c>
      <c r="O656" s="7">
        <f t="shared" si="255"/>
        <v>0</v>
      </c>
      <c r="P656" s="7">
        <f t="shared" si="256"/>
        <v>0</v>
      </c>
      <c r="Q656" s="6">
        <f t="shared" si="258"/>
        <v>0</v>
      </c>
      <c r="R656" s="7">
        <f t="shared" si="259"/>
        <v>0</v>
      </c>
      <c r="S656" s="2">
        <f t="shared" si="245"/>
        <v>0</v>
      </c>
      <c r="T656" s="80">
        <f t="shared" si="246"/>
        <v>0</v>
      </c>
      <c r="U656" s="79">
        <f t="shared" si="247"/>
        <v>0</v>
      </c>
      <c r="V656" s="80">
        <f t="shared" si="248"/>
        <v>0</v>
      </c>
      <c r="W656" s="80">
        <f t="shared" si="249"/>
        <v>0</v>
      </c>
      <c r="X656">
        <f t="shared" si="260"/>
        <v>0</v>
      </c>
      <c r="Y656" s="35">
        <f t="shared" si="250"/>
        <v>0</v>
      </c>
      <c r="Z656" s="35">
        <f t="shared" si="261"/>
        <v>0</v>
      </c>
      <c r="AA656" s="42">
        <f t="shared" si="262"/>
        <v>0</v>
      </c>
      <c r="AB656" s="42">
        <f t="shared" si="263"/>
        <v>0</v>
      </c>
    </row>
    <row r="657" spans="2:28" x14ac:dyDescent="0.25">
      <c r="B657">
        <v>655</v>
      </c>
      <c r="C657" s="35">
        <f t="shared" si="257"/>
        <v>0</v>
      </c>
      <c r="D657" s="46">
        <f>IF(AB656&gt;0,ROUND(PMT(EvalSheet!$F$92/12,EvalSheet!$F$96*12,-C657),5),0)</f>
        <v>0</v>
      </c>
      <c r="E657" s="6">
        <f t="shared" si="251"/>
        <v>0</v>
      </c>
      <c r="F657" s="2">
        <f t="shared" si="240"/>
        <v>0</v>
      </c>
      <c r="G657" s="80">
        <f t="shared" si="241"/>
        <v>0</v>
      </c>
      <c r="H657" s="79">
        <f t="shared" si="242"/>
        <v>0</v>
      </c>
      <c r="I657" s="80">
        <f t="shared" si="243"/>
        <v>0</v>
      </c>
      <c r="J657" s="80">
        <f t="shared" si="244"/>
        <v>0</v>
      </c>
      <c r="K657" s="6">
        <f t="shared" si="252"/>
        <v>0</v>
      </c>
      <c r="L657" s="7">
        <v>0</v>
      </c>
      <c r="M657" s="7">
        <f t="shared" si="253"/>
        <v>0</v>
      </c>
      <c r="N657" s="7">
        <f t="shared" si="254"/>
        <v>0</v>
      </c>
      <c r="O657" s="7">
        <f t="shared" si="255"/>
        <v>0</v>
      </c>
      <c r="P657" s="7">
        <f t="shared" si="256"/>
        <v>0</v>
      </c>
      <c r="Q657" s="6">
        <f t="shared" si="258"/>
        <v>0</v>
      </c>
      <c r="R657" s="7">
        <f t="shared" si="259"/>
        <v>0</v>
      </c>
      <c r="S657" s="2">
        <f t="shared" si="245"/>
        <v>0</v>
      </c>
      <c r="T657" s="80">
        <f t="shared" si="246"/>
        <v>0</v>
      </c>
      <c r="U657" s="79">
        <f t="shared" si="247"/>
        <v>0</v>
      </c>
      <c r="V657" s="80">
        <f t="shared" si="248"/>
        <v>0</v>
      </c>
      <c r="W657" s="80">
        <f t="shared" si="249"/>
        <v>0</v>
      </c>
      <c r="X657">
        <f t="shared" si="260"/>
        <v>0</v>
      </c>
      <c r="Y657" s="35">
        <f t="shared" si="250"/>
        <v>0</v>
      </c>
      <c r="Z657" s="35">
        <f t="shared" si="261"/>
        <v>0</v>
      </c>
      <c r="AA657" s="42">
        <f t="shared" si="262"/>
        <v>0</v>
      </c>
      <c r="AB657" s="42">
        <f t="shared" si="263"/>
        <v>0</v>
      </c>
    </row>
    <row r="658" spans="2:28" x14ac:dyDescent="0.25">
      <c r="B658">
        <v>656</v>
      </c>
      <c r="C658" s="35">
        <f t="shared" si="257"/>
        <v>0</v>
      </c>
      <c r="D658" s="46">
        <f>IF(AB657&gt;0,ROUND(PMT(EvalSheet!$F$92/12,EvalSheet!$F$96*12,-C658),5),0)</f>
        <v>0</v>
      </c>
      <c r="E658" s="6">
        <f t="shared" si="251"/>
        <v>0</v>
      </c>
      <c r="F658" s="2">
        <f t="shared" si="240"/>
        <v>0</v>
      </c>
      <c r="G658" s="80">
        <f t="shared" si="241"/>
        <v>0</v>
      </c>
      <c r="H658" s="79">
        <f t="shared" si="242"/>
        <v>0</v>
      </c>
      <c r="I658" s="80">
        <f t="shared" si="243"/>
        <v>0</v>
      </c>
      <c r="J658" s="80">
        <f t="shared" si="244"/>
        <v>0</v>
      </c>
      <c r="K658" s="6">
        <f t="shared" si="252"/>
        <v>0</v>
      </c>
      <c r="L658" s="7">
        <v>0</v>
      </c>
      <c r="M658" s="7">
        <f t="shared" si="253"/>
        <v>0</v>
      </c>
      <c r="N658" s="7">
        <f t="shared" si="254"/>
        <v>0</v>
      </c>
      <c r="O658" s="7">
        <f t="shared" si="255"/>
        <v>0</v>
      </c>
      <c r="P658" s="7">
        <f t="shared" si="256"/>
        <v>0</v>
      </c>
      <c r="Q658" s="6">
        <f t="shared" si="258"/>
        <v>0</v>
      </c>
      <c r="R658" s="7">
        <f t="shared" si="259"/>
        <v>0</v>
      </c>
      <c r="S658" s="2">
        <f t="shared" si="245"/>
        <v>0</v>
      </c>
      <c r="T658" s="80">
        <f t="shared" si="246"/>
        <v>0</v>
      </c>
      <c r="U658" s="79">
        <f t="shared" si="247"/>
        <v>0</v>
      </c>
      <c r="V658" s="80">
        <f t="shared" si="248"/>
        <v>0</v>
      </c>
      <c r="W658" s="80">
        <f t="shared" si="249"/>
        <v>0</v>
      </c>
      <c r="X658">
        <f t="shared" si="260"/>
        <v>0</v>
      </c>
      <c r="Y658" s="35">
        <f t="shared" si="250"/>
        <v>0</v>
      </c>
      <c r="Z658" s="35">
        <f t="shared" si="261"/>
        <v>0</v>
      </c>
      <c r="AA658" s="42">
        <f t="shared" si="262"/>
        <v>0</v>
      </c>
      <c r="AB658" s="42">
        <f t="shared" si="263"/>
        <v>0</v>
      </c>
    </row>
    <row r="659" spans="2:28" x14ac:dyDescent="0.25">
      <c r="B659">
        <v>657</v>
      </c>
      <c r="C659" s="35">
        <f t="shared" si="257"/>
        <v>0</v>
      </c>
      <c r="D659" s="46">
        <f>IF(AB658&gt;0,ROUND(PMT(EvalSheet!$F$92/12,EvalSheet!$F$96*12,-C659),5),0)</f>
        <v>0</v>
      </c>
      <c r="E659" s="6">
        <f t="shared" si="251"/>
        <v>0</v>
      </c>
      <c r="F659" s="2">
        <f t="shared" si="240"/>
        <v>0</v>
      </c>
      <c r="G659" s="80">
        <f t="shared" si="241"/>
        <v>0</v>
      </c>
      <c r="H659" s="79">
        <f t="shared" si="242"/>
        <v>0</v>
      </c>
      <c r="I659" s="80">
        <f t="shared" si="243"/>
        <v>0</v>
      </c>
      <c r="J659" s="80">
        <f t="shared" si="244"/>
        <v>0</v>
      </c>
      <c r="K659" s="6">
        <f t="shared" si="252"/>
        <v>0</v>
      </c>
      <c r="L659" s="7">
        <v>0</v>
      </c>
      <c r="M659" s="7">
        <f t="shared" si="253"/>
        <v>0</v>
      </c>
      <c r="N659" s="7">
        <f t="shared" si="254"/>
        <v>0</v>
      </c>
      <c r="O659" s="7">
        <f t="shared" si="255"/>
        <v>0</v>
      </c>
      <c r="P659" s="7">
        <f t="shared" si="256"/>
        <v>0</v>
      </c>
      <c r="Q659" s="6">
        <f t="shared" si="258"/>
        <v>0</v>
      </c>
      <c r="R659" s="7">
        <f t="shared" si="259"/>
        <v>0</v>
      </c>
      <c r="S659" s="2">
        <f t="shared" si="245"/>
        <v>0</v>
      </c>
      <c r="T659" s="80">
        <f t="shared" si="246"/>
        <v>0</v>
      </c>
      <c r="U659" s="79">
        <f t="shared" si="247"/>
        <v>0</v>
      </c>
      <c r="V659" s="80">
        <f t="shared" si="248"/>
        <v>0</v>
      </c>
      <c r="W659" s="80">
        <f t="shared" si="249"/>
        <v>0</v>
      </c>
      <c r="X659">
        <f t="shared" si="260"/>
        <v>0</v>
      </c>
      <c r="Y659" s="35">
        <f t="shared" si="250"/>
        <v>0</v>
      </c>
      <c r="Z659" s="35">
        <f t="shared" si="261"/>
        <v>0</v>
      </c>
      <c r="AA659" s="42">
        <f t="shared" si="262"/>
        <v>0</v>
      </c>
      <c r="AB659" s="42">
        <f t="shared" si="263"/>
        <v>0</v>
      </c>
    </row>
    <row r="660" spans="2:28" x14ac:dyDescent="0.25">
      <c r="B660">
        <v>658</v>
      </c>
      <c r="C660" s="35">
        <f t="shared" si="257"/>
        <v>0</v>
      </c>
      <c r="D660" s="46">
        <f>IF(AB659&gt;0,ROUND(PMT(EvalSheet!$F$92/12,EvalSheet!$F$96*12,-C660),5),0)</f>
        <v>0</v>
      </c>
      <c r="E660" s="6">
        <f t="shared" si="251"/>
        <v>0</v>
      </c>
      <c r="F660" s="2">
        <f t="shared" si="240"/>
        <v>0</v>
      </c>
      <c r="G660" s="80">
        <f t="shared" si="241"/>
        <v>0</v>
      </c>
      <c r="H660" s="79">
        <f t="shared" si="242"/>
        <v>0</v>
      </c>
      <c r="I660" s="80">
        <f t="shared" si="243"/>
        <v>0</v>
      </c>
      <c r="J660" s="80">
        <f t="shared" si="244"/>
        <v>0</v>
      </c>
      <c r="K660" s="6">
        <f t="shared" si="252"/>
        <v>0</v>
      </c>
      <c r="L660" s="7">
        <v>0</v>
      </c>
      <c r="M660" s="7">
        <f t="shared" si="253"/>
        <v>0</v>
      </c>
      <c r="N660" s="7">
        <f t="shared" si="254"/>
        <v>0</v>
      </c>
      <c r="O660" s="7">
        <f t="shared" si="255"/>
        <v>0</v>
      </c>
      <c r="P660" s="7">
        <f t="shared" si="256"/>
        <v>0</v>
      </c>
      <c r="Q660" s="6">
        <f t="shared" si="258"/>
        <v>0</v>
      </c>
      <c r="R660" s="7">
        <f t="shared" si="259"/>
        <v>0</v>
      </c>
      <c r="S660" s="2">
        <f t="shared" si="245"/>
        <v>0</v>
      </c>
      <c r="T660" s="80">
        <f t="shared" si="246"/>
        <v>0</v>
      </c>
      <c r="U660" s="79">
        <f t="shared" si="247"/>
        <v>0</v>
      </c>
      <c r="V660" s="80">
        <f t="shared" si="248"/>
        <v>0</v>
      </c>
      <c r="W660" s="80">
        <f t="shared" si="249"/>
        <v>0</v>
      </c>
      <c r="X660">
        <f t="shared" si="260"/>
        <v>0</v>
      </c>
      <c r="Y660" s="35">
        <f t="shared" si="250"/>
        <v>0</v>
      </c>
      <c r="Z660" s="35">
        <f t="shared" si="261"/>
        <v>0</v>
      </c>
      <c r="AA660" s="42">
        <f t="shared" si="262"/>
        <v>0</v>
      </c>
      <c r="AB660" s="42">
        <f t="shared" si="263"/>
        <v>0</v>
      </c>
    </row>
    <row r="661" spans="2:28" x14ac:dyDescent="0.25">
      <c r="B661">
        <v>659</v>
      </c>
      <c r="C661" s="35">
        <f t="shared" si="257"/>
        <v>0</v>
      </c>
      <c r="D661" s="46">
        <f>IF(AB660&gt;0,ROUND(PMT(EvalSheet!$F$92/12,EvalSheet!$F$96*12,-C661),5),0)</f>
        <v>0</v>
      </c>
      <c r="E661" s="6">
        <f t="shared" si="251"/>
        <v>0</v>
      </c>
      <c r="F661" s="2">
        <f t="shared" si="240"/>
        <v>0</v>
      </c>
      <c r="G661" s="80">
        <f t="shared" si="241"/>
        <v>0</v>
      </c>
      <c r="H661" s="79">
        <f t="shared" si="242"/>
        <v>0</v>
      </c>
      <c r="I661" s="80">
        <f t="shared" si="243"/>
        <v>0</v>
      </c>
      <c r="J661" s="80">
        <f t="shared" si="244"/>
        <v>0</v>
      </c>
      <c r="K661" s="6">
        <f t="shared" si="252"/>
        <v>0</v>
      </c>
      <c r="L661" s="7">
        <v>0</v>
      </c>
      <c r="M661" s="7">
        <f t="shared" si="253"/>
        <v>0</v>
      </c>
      <c r="N661" s="7">
        <f t="shared" si="254"/>
        <v>0</v>
      </c>
      <c r="O661" s="7">
        <f t="shared" si="255"/>
        <v>0</v>
      </c>
      <c r="P661" s="7">
        <f t="shared" si="256"/>
        <v>0</v>
      </c>
      <c r="Q661" s="6">
        <f t="shared" si="258"/>
        <v>0</v>
      </c>
      <c r="R661" s="7">
        <f t="shared" si="259"/>
        <v>0</v>
      </c>
      <c r="S661" s="2">
        <f t="shared" si="245"/>
        <v>0</v>
      </c>
      <c r="T661" s="80">
        <f t="shared" si="246"/>
        <v>0</v>
      </c>
      <c r="U661" s="79">
        <f t="shared" si="247"/>
        <v>0</v>
      </c>
      <c r="V661" s="80">
        <f t="shared" si="248"/>
        <v>0</v>
      </c>
      <c r="W661" s="80">
        <f t="shared" si="249"/>
        <v>0</v>
      </c>
      <c r="X661">
        <f t="shared" si="260"/>
        <v>0</v>
      </c>
      <c r="Y661" s="35">
        <f t="shared" si="250"/>
        <v>0</v>
      </c>
      <c r="Z661" s="35">
        <f t="shared" si="261"/>
        <v>0</v>
      </c>
      <c r="AA661" s="42">
        <f t="shared" si="262"/>
        <v>0</v>
      </c>
      <c r="AB661" s="42">
        <f t="shared" si="263"/>
        <v>0</v>
      </c>
    </row>
    <row r="662" spans="2:28" x14ac:dyDescent="0.25">
      <c r="B662">
        <v>660</v>
      </c>
      <c r="C662" s="35">
        <f t="shared" si="257"/>
        <v>0</v>
      </c>
      <c r="D662" s="46">
        <f>IF(AB661&gt;0,ROUND(PMT(EvalSheet!$F$92/12,EvalSheet!$F$96*12,-C662),5),0)</f>
        <v>0</v>
      </c>
      <c r="E662" s="6">
        <f t="shared" si="251"/>
        <v>0</v>
      </c>
      <c r="F662" s="2">
        <f t="shared" si="240"/>
        <v>0</v>
      </c>
      <c r="G662" s="80">
        <f t="shared" si="241"/>
        <v>0</v>
      </c>
      <c r="H662" s="79">
        <f t="shared" si="242"/>
        <v>0</v>
      </c>
      <c r="I662" s="80">
        <f t="shared" si="243"/>
        <v>0</v>
      </c>
      <c r="J662" s="80">
        <f t="shared" si="244"/>
        <v>0</v>
      </c>
      <c r="K662" s="6">
        <f t="shared" si="252"/>
        <v>0</v>
      </c>
      <c r="L662" s="7">
        <v>0</v>
      </c>
      <c r="M662" s="7">
        <f t="shared" si="253"/>
        <v>0</v>
      </c>
      <c r="N662" s="7">
        <f t="shared" si="254"/>
        <v>0</v>
      </c>
      <c r="O662" s="7">
        <f t="shared" si="255"/>
        <v>0</v>
      </c>
      <c r="P662" s="7">
        <f t="shared" si="256"/>
        <v>0</v>
      </c>
      <c r="Q662" s="6">
        <f t="shared" si="258"/>
        <v>0</v>
      </c>
      <c r="R662" s="7">
        <f t="shared" si="259"/>
        <v>0</v>
      </c>
      <c r="S662" s="2">
        <f t="shared" si="245"/>
        <v>0</v>
      </c>
      <c r="T662" s="80">
        <f t="shared" si="246"/>
        <v>0</v>
      </c>
      <c r="U662" s="79">
        <f t="shared" si="247"/>
        <v>0</v>
      </c>
      <c r="V662" s="80">
        <f t="shared" si="248"/>
        <v>0</v>
      </c>
      <c r="W662" s="80">
        <f t="shared" si="249"/>
        <v>0</v>
      </c>
      <c r="X662">
        <f t="shared" si="260"/>
        <v>0</v>
      </c>
      <c r="Y662" s="35">
        <f t="shared" si="250"/>
        <v>0</v>
      </c>
      <c r="Z662" s="35">
        <f t="shared" si="261"/>
        <v>0</v>
      </c>
      <c r="AA662" s="42">
        <f t="shared" si="262"/>
        <v>0</v>
      </c>
      <c r="AB662" s="42">
        <f t="shared" si="263"/>
        <v>0</v>
      </c>
    </row>
    <row r="663" spans="2:28" x14ac:dyDescent="0.25">
      <c r="B663">
        <v>661</v>
      </c>
      <c r="C663" s="35">
        <f t="shared" si="257"/>
        <v>0</v>
      </c>
      <c r="D663" s="46">
        <f>IF(AB662&gt;0,ROUND(PMT(EvalSheet!$F$92/12,EvalSheet!$F$96*12,-C663),5),0)</f>
        <v>0</v>
      </c>
      <c r="E663" s="6">
        <f t="shared" si="251"/>
        <v>0</v>
      </c>
      <c r="F663" s="2">
        <f t="shared" si="240"/>
        <v>0</v>
      </c>
      <c r="G663" s="80">
        <f t="shared" si="241"/>
        <v>0</v>
      </c>
      <c r="H663" s="79">
        <f t="shared" si="242"/>
        <v>0</v>
      </c>
      <c r="I663" s="80">
        <f t="shared" si="243"/>
        <v>0</v>
      </c>
      <c r="J663" s="80">
        <f t="shared" si="244"/>
        <v>0</v>
      </c>
      <c r="K663" s="6">
        <f t="shared" si="252"/>
        <v>0</v>
      </c>
      <c r="L663" s="7">
        <v>0</v>
      </c>
      <c r="M663" s="7">
        <f t="shared" si="253"/>
        <v>0</v>
      </c>
      <c r="N663" s="7">
        <f t="shared" si="254"/>
        <v>0</v>
      </c>
      <c r="O663" s="7">
        <f t="shared" si="255"/>
        <v>0</v>
      </c>
      <c r="P663" s="7">
        <f t="shared" si="256"/>
        <v>0</v>
      </c>
      <c r="Q663" s="6">
        <f t="shared" si="258"/>
        <v>0</v>
      </c>
      <c r="R663" s="7">
        <f t="shared" si="259"/>
        <v>0</v>
      </c>
      <c r="S663" s="2">
        <f t="shared" si="245"/>
        <v>0</v>
      </c>
      <c r="T663" s="80">
        <f t="shared" si="246"/>
        <v>0</v>
      </c>
      <c r="U663" s="79">
        <f t="shared" si="247"/>
        <v>0</v>
      </c>
      <c r="V663" s="80">
        <f t="shared" si="248"/>
        <v>0</v>
      </c>
      <c r="W663" s="80">
        <f t="shared" si="249"/>
        <v>0</v>
      </c>
      <c r="X663">
        <f t="shared" si="260"/>
        <v>0</v>
      </c>
      <c r="Y663" s="35">
        <f t="shared" si="250"/>
        <v>0</v>
      </c>
      <c r="Z663" s="35">
        <f t="shared" si="261"/>
        <v>0</v>
      </c>
      <c r="AA663" s="42">
        <f t="shared" si="262"/>
        <v>0</v>
      </c>
      <c r="AB663" s="42">
        <f t="shared" si="263"/>
        <v>0</v>
      </c>
    </row>
    <row r="664" spans="2:28" x14ac:dyDescent="0.25">
      <c r="B664">
        <v>662</v>
      </c>
      <c r="C664" s="35">
        <f t="shared" si="257"/>
        <v>0</v>
      </c>
      <c r="D664" s="46">
        <f>IF(AB663&gt;0,ROUND(PMT(EvalSheet!$F$92/12,EvalSheet!$F$96*12,-C664),5),0)</f>
        <v>0</v>
      </c>
      <c r="E664" s="6">
        <f t="shared" si="251"/>
        <v>0</v>
      </c>
      <c r="F664" s="2">
        <f t="shared" si="240"/>
        <v>0</v>
      </c>
      <c r="G664" s="80">
        <f t="shared" si="241"/>
        <v>0</v>
      </c>
      <c r="H664" s="79">
        <f t="shared" si="242"/>
        <v>0</v>
      </c>
      <c r="I664" s="80">
        <f t="shared" si="243"/>
        <v>0</v>
      </c>
      <c r="J664" s="80">
        <f t="shared" si="244"/>
        <v>0</v>
      </c>
      <c r="K664" s="6">
        <f t="shared" si="252"/>
        <v>0</v>
      </c>
      <c r="L664" s="7">
        <v>0</v>
      </c>
      <c r="M664" s="7">
        <f t="shared" si="253"/>
        <v>0</v>
      </c>
      <c r="N664" s="7">
        <f t="shared" si="254"/>
        <v>0</v>
      </c>
      <c r="O664" s="7">
        <f t="shared" si="255"/>
        <v>0</v>
      </c>
      <c r="P664" s="7">
        <f t="shared" si="256"/>
        <v>0</v>
      </c>
      <c r="Q664" s="6">
        <f t="shared" si="258"/>
        <v>0</v>
      </c>
      <c r="R664" s="7">
        <f t="shared" si="259"/>
        <v>0</v>
      </c>
      <c r="S664" s="2">
        <f t="shared" si="245"/>
        <v>0</v>
      </c>
      <c r="T664" s="80">
        <f t="shared" si="246"/>
        <v>0</v>
      </c>
      <c r="U664" s="79">
        <f t="shared" si="247"/>
        <v>0</v>
      </c>
      <c r="V664" s="80">
        <f t="shared" si="248"/>
        <v>0</v>
      </c>
      <c r="W664" s="80">
        <f t="shared" si="249"/>
        <v>0</v>
      </c>
      <c r="X664">
        <f t="shared" si="260"/>
        <v>0</v>
      </c>
      <c r="Y664" s="35">
        <f t="shared" si="250"/>
        <v>0</v>
      </c>
      <c r="Z664" s="35">
        <f t="shared" si="261"/>
        <v>0</v>
      </c>
      <c r="AA664" s="42">
        <f t="shared" si="262"/>
        <v>0</v>
      </c>
      <c r="AB664" s="42">
        <f t="shared" si="263"/>
        <v>0</v>
      </c>
    </row>
    <row r="665" spans="2:28" x14ac:dyDescent="0.25">
      <c r="B665">
        <v>663</v>
      </c>
      <c r="C665" s="35">
        <f t="shared" si="257"/>
        <v>0</v>
      </c>
      <c r="D665" s="46">
        <f>IF(AB664&gt;0,ROUND(PMT(EvalSheet!$F$92/12,EvalSheet!$F$96*12,-C665),5),0)</f>
        <v>0</v>
      </c>
      <c r="E665" s="6">
        <f t="shared" si="251"/>
        <v>0</v>
      </c>
      <c r="F665" s="2">
        <f t="shared" si="240"/>
        <v>0</v>
      </c>
      <c r="G665" s="80">
        <f t="shared" si="241"/>
        <v>0</v>
      </c>
      <c r="H665" s="79">
        <f t="shared" si="242"/>
        <v>0</v>
      </c>
      <c r="I665" s="80">
        <f t="shared" si="243"/>
        <v>0</v>
      </c>
      <c r="J665" s="80">
        <f t="shared" si="244"/>
        <v>0</v>
      </c>
      <c r="K665" s="6">
        <f t="shared" si="252"/>
        <v>0</v>
      </c>
      <c r="L665" s="7">
        <v>0</v>
      </c>
      <c r="M665" s="7">
        <f t="shared" si="253"/>
        <v>0</v>
      </c>
      <c r="N665" s="7">
        <f t="shared" si="254"/>
        <v>0</v>
      </c>
      <c r="O665" s="7">
        <f t="shared" si="255"/>
        <v>0</v>
      </c>
      <c r="P665" s="7">
        <f t="shared" si="256"/>
        <v>0</v>
      </c>
      <c r="Q665" s="6">
        <f t="shared" si="258"/>
        <v>0</v>
      </c>
      <c r="R665" s="7">
        <f t="shared" si="259"/>
        <v>0</v>
      </c>
      <c r="S665" s="2">
        <f t="shared" si="245"/>
        <v>0</v>
      </c>
      <c r="T665" s="80">
        <f t="shared" si="246"/>
        <v>0</v>
      </c>
      <c r="U665" s="79">
        <f t="shared" si="247"/>
        <v>0</v>
      </c>
      <c r="V665" s="80">
        <f t="shared" si="248"/>
        <v>0</v>
      </c>
      <c r="W665" s="80">
        <f t="shared" si="249"/>
        <v>0</v>
      </c>
      <c r="X665">
        <f t="shared" si="260"/>
        <v>0</v>
      </c>
      <c r="Y665" s="35">
        <f t="shared" si="250"/>
        <v>0</v>
      </c>
      <c r="Z665" s="35">
        <f t="shared" si="261"/>
        <v>0</v>
      </c>
      <c r="AA665" s="42">
        <f t="shared" si="262"/>
        <v>0</v>
      </c>
      <c r="AB665" s="42">
        <f t="shared" si="263"/>
        <v>0</v>
      </c>
    </row>
    <row r="666" spans="2:28" x14ac:dyDescent="0.25">
      <c r="B666">
        <v>664</v>
      </c>
      <c r="C666" s="35">
        <f t="shared" si="257"/>
        <v>0</v>
      </c>
      <c r="D666" s="46">
        <f>IF(AB665&gt;0,ROUND(PMT(EvalSheet!$F$92/12,EvalSheet!$F$96*12,-C666),5),0)</f>
        <v>0</v>
      </c>
      <c r="E666" s="6">
        <f t="shared" si="251"/>
        <v>0</v>
      </c>
      <c r="F666" s="2">
        <f t="shared" si="240"/>
        <v>0</v>
      </c>
      <c r="G666" s="80">
        <f t="shared" si="241"/>
        <v>0</v>
      </c>
      <c r="H666" s="79">
        <f t="shared" si="242"/>
        <v>0</v>
      </c>
      <c r="I666" s="80">
        <f t="shared" si="243"/>
        <v>0</v>
      </c>
      <c r="J666" s="80">
        <f t="shared" si="244"/>
        <v>0</v>
      </c>
      <c r="K666" s="6">
        <f t="shared" si="252"/>
        <v>0</v>
      </c>
      <c r="L666" s="7">
        <v>0</v>
      </c>
      <c r="M666" s="7">
        <f t="shared" si="253"/>
        <v>0</v>
      </c>
      <c r="N666" s="7">
        <f t="shared" si="254"/>
        <v>0</v>
      </c>
      <c r="O666" s="7">
        <f t="shared" si="255"/>
        <v>0</v>
      </c>
      <c r="P666" s="7">
        <f t="shared" si="256"/>
        <v>0</v>
      </c>
      <c r="Q666" s="6">
        <f t="shared" si="258"/>
        <v>0</v>
      </c>
      <c r="R666" s="7">
        <f t="shared" si="259"/>
        <v>0</v>
      </c>
      <c r="S666" s="2">
        <f t="shared" si="245"/>
        <v>0</v>
      </c>
      <c r="T666" s="80">
        <f t="shared" si="246"/>
        <v>0</v>
      </c>
      <c r="U666" s="79">
        <f t="shared" si="247"/>
        <v>0</v>
      </c>
      <c r="V666" s="80">
        <f t="shared" si="248"/>
        <v>0</v>
      </c>
      <c r="W666" s="80">
        <f t="shared" si="249"/>
        <v>0</v>
      </c>
      <c r="X666">
        <f t="shared" si="260"/>
        <v>0</v>
      </c>
      <c r="Y666" s="35">
        <f t="shared" si="250"/>
        <v>0</v>
      </c>
      <c r="Z666" s="35">
        <f t="shared" si="261"/>
        <v>0</v>
      </c>
      <c r="AA666" s="42">
        <f t="shared" si="262"/>
        <v>0</v>
      </c>
      <c r="AB666" s="42">
        <f t="shared" si="263"/>
        <v>0</v>
      </c>
    </row>
    <row r="667" spans="2:28" x14ac:dyDescent="0.25">
      <c r="B667">
        <v>665</v>
      </c>
      <c r="C667" s="35">
        <f t="shared" si="257"/>
        <v>0</v>
      </c>
      <c r="D667" s="46">
        <f>IF(AB666&gt;0,ROUND(PMT(EvalSheet!$F$92/12,EvalSheet!$F$96*12,-C667),5),0)</f>
        <v>0</v>
      </c>
      <c r="E667" s="6">
        <f t="shared" si="251"/>
        <v>0</v>
      </c>
      <c r="F667" s="2">
        <f t="shared" si="240"/>
        <v>0</v>
      </c>
      <c r="G667" s="80">
        <f t="shared" si="241"/>
        <v>0</v>
      </c>
      <c r="H667" s="79">
        <f t="shared" si="242"/>
        <v>0</v>
      </c>
      <c r="I667" s="80">
        <f t="shared" si="243"/>
        <v>0</v>
      </c>
      <c r="J667" s="80">
        <f t="shared" si="244"/>
        <v>0</v>
      </c>
      <c r="K667" s="6">
        <f t="shared" si="252"/>
        <v>0</v>
      </c>
      <c r="L667" s="7">
        <v>0</v>
      </c>
      <c r="M667" s="7">
        <f t="shared" si="253"/>
        <v>0</v>
      </c>
      <c r="N667" s="7">
        <f t="shared" si="254"/>
        <v>0</v>
      </c>
      <c r="O667" s="7">
        <f t="shared" si="255"/>
        <v>0</v>
      </c>
      <c r="P667" s="7">
        <f t="shared" si="256"/>
        <v>0</v>
      </c>
      <c r="Q667" s="6">
        <f t="shared" si="258"/>
        <v>0</v>
      </c>
      <c r="R667" s="7">
        <f t="shared" si="259"/>
        <v>0</v>
      </c>
      <c r="S667" s="2">
        <f t="shared" si="245"/>
        <v>0</v>
      </c>
      <c r="T667" s="80">
        <f t="shared" si="246"/>
        <v>0</v>
      </c>
      <c r="U667" s="79">
        <f t="shared" si="247"/>
        <v>0</v>
      </c>
      <c r="V667" s="80">
        <f t="shared" si="248"/>
        <v>0</v>
      </c>
      <c r="W667" s="80">
        <f t="shared" si="249"/>
        <v>0</v>
      </c>
      <c r="X667">
        <f t="shared" si="260"/>
        <v>0</v>
      </c>
      <c r="Y667" s="35">
        <f t="shared" si="250"/>
        <v>0</v>
      </c>
      <c r="Z667" s="35">
        <f t="shared" si="261"/>
        <v>0</v>
      </c>
      <c r="AA667" s="42">
        <f t="shared" si="262"/>
        <v>0</v>
      </c>
      <c r="AB667" s="42">
        <f t="shared" si="263"/>
        <v>0</v>
      </c>
    </row>
    <row r="668" spans="2:28" x14ac:dyDescent="0.25">
      <c r="B668">
        <v>666</v>
      </c>
      <c r="C668" s="35">
        <f t="shared" si="257"/>
        <v>0</v>
      </c>
      <c r="D668" s="46">
        <f>IF(AB667&gt;0,ROUND(PMT(EvalSheet!$F$92/12,EvalSheet!$F$96*12,-C668),5),0)</f>
        <v>0</v>
      </c>
      <c r="E668" s="6">
        <f t="shared" si="251"/>
        <v>0</v>
      </c>
      <c r="F668" s="2">
        <f t="shared" si="240"/>
        <v>0</v>
      </c>
      <c r="G668" s="80">
        <f t="shared" si="241"/>
        <v>0</v>
      </c>
      <c r="H668" s="79">
        <f t="shared" si="242"/>
        <v>0</v>
      </c>
      <c r="I668" s="80">
        <f t="shared" si="243"/>
        <v>0</v>
      </c>
      <c r="J668" s="80">
        <f t="shared" si="244"/>
        <v>0</v>
      </c>
      <c r="K668" s="6">
        <f t="shared" si="252"/>
        <v>0</v>
      </c>
      <c r="L668" s="7">
        <v>0</v>
      </c>
      <c r="M668" s="7">
        <f t="shared" si="253"/>
        <v>0</v>
      </c>
      <c r="N668" s="7">
        <f t="shared" si="254"/>
        <v>0</v>
      </c>
      <c r="O668" s="7">
        <f t="shared" si="255"/>
        <v>0</v>
      </c>
      <c r="P668" s="7">
        <f t="shared" si="256"/>
        <v>0</v>
      </c>
      <c r="Q668" s="6">
        <f t="shared" si="258"/>
        <v>0</v>
      </c>
      <c r="R668" s="7">
        <f t="shared" si="259"/>
        <v>0</v>
      </c>
      <c r="S668" s="2">
        <f t="shared" si="245"/>
        <v>0</v>
      </c>
      <c r="T668" s="80">
        <f t="shared" si="246"/>
        <v>0</v>
      </c>
      <c r="U668" s="79">
        <f t="shared" si="247"/>
        <v>0</v>
      </c>
      <c r="V668" s="80">
        <f t="shared" si="248"/>
        <v>0</v>
      </c>
      <c r="W668" s="80">
        <f t="shared" si="249"/>
        <v>0</v>
      </c>
      <c r="X668">
        <f t="shared" si="260"/>
        <v>0</v>
      </c>
      <c r="Y668" s="35">
        <f t="shared" si="250"/>
        <v>0</v>
      </c>
      <c r="Z668" s="35">
        <f t="shared" si="261"/>
        <v>0</v>
      </c>
      <c r="AA668" s="42">
        <f t="shared" si="262"/>
        <v>0</v>
      </c>
      <c r="AB668" s="42">
        <f t="shared" si="263"/>
        <v>0</v>
      </c>
    </row>
    <row r="669" spans="2:28" x14ac:dyDescent="0.25">
      <c r="B669">
        <v>667</v>
      </c>
      <c r="C669" s="35">
        <f t="shared" si="257"/>
        <v>0</v>
      </c>
      <c r="D669" s="46">
        <f>IF(AB668&gt;0,ROUND(PMT(EvalSheet!$F$92/12,EvalSheet!$F$96*12,-C669),5),0)</f>
        <v>0</v>
      </c>
      <c r="E669" s="6">
        <f t="shared" si="251"/>
        <v>0</v>
      </c>
      <c r="F669" s="2">
        <f t="shared" si="240"/>
        <v>0</v>
      </c>
      <c r="G669" s="80">
        <f t="shared" si="241"/>
        <v>0</v>
      </c>
      <c r="H669" s="79">
        <f t="shared" si="242"/>
        <v>0</v>
      </c>
      <c r="I669" s="80">
        <f t="shared" si="243"/>
        <v>0</v>
      </c>
      <c r="J669" s="80">
        <f t="shared" si="244"/>
        <v>0</v>
      </c>
      <c r="K669" s="6">
        <f t="shared" si="252"/>
        <v>0</v>
      </c>
      <c r="L669" s="7">
        <v>0</v>
      </c>
      <c r="M669" s="7">
        <f t="shared" si="253"/>
        <v>0</v>
      </c>
      <c r="N669" s="7">
        <f t="shared" si="254"/>
        <v>0</v>
      </c>
      <c r="O669" s="7">
        <f t="shared" si="255"/>
        <v>0</v>
      </c>
      <c r="P669" s="7">
        <f t="shared" si="256"/>
        <v>0</v>
      </c>
      <c r="Q669" s="6">
        <f t="shared" si="258"/>
        <v>0</v>
      </c>
      <c r="R669" s="7">
        <f t="shared" si="259"/>
        <v>0</v>
      </c>
      <c r="S669" s="2">
        <f t="shared" si="245"/>
        <v>0</v>
      </c>
      <c r="T669" s="80">
        <f t="shared" si="246"/>
        <v>0</v>
      </c>
      <c r="U669" s="79">
        <f t="shared" si="247"/>
        <v>0</v>
      </c>
      <c r="V669" s="80">
        <f t="shared" si="248"/>
        <v>0</v>
      </c>
      <c r="W669" s="80">
        <f t="shared" si="249"/>
        <v>0</v>
      </c>
      <c r="X669">
        <f t="shared" si="260"/>
        <v>0</v>
      </c>
      <c r="Y669" s="35">
        <f t="shared" si="250"/>
        <v>0</v>
      </c>
      <c r="Z669" s="35">
        <f t="shared" si="261"/>
        <v>0</v>
      </c>
      <c r="AA669" s="42">
        <f t="shared" si="262"/>
        <v>0</v>
      </c>
      <c r="AB669" s="42">
        <f t="shared" si="263"/>
        <v>0</v>
      </c>
    </row>
    <row r="670" spans="2:28" x14ac:dyDescent="0.25">
      <c r="B670">
        <v>668</v>
      </c>
      <c r="C670" s="35">
        <f t="shared" si="257"/>
        <v>0</v>
      </c>
      <c r="D670" s="46">
        <f>IF(AB669&gt;0,ROUND(PMT(EvalSheet!$F$92/12,EvalSheet!$F$96*12,-C670),5),0)</f>
        <v>0</v>
      </c>
      <c r="E670" s="6">
        <f t="shared" si="251"/>
        <v>0</v>
      </c>
      <c r="F670" s="2">
        <f t="shared" si="240"/>
        <v>0</v>
      </c>
      <c r="G670" s="80">
        <f t="shared" si="241"/>
        <v>0</v>
      </c>
      <c r="H670" s="79">
        <f t="shared" si="242"/>
        <v>0</v>
      </c>
      <c r="I670" s="80">
        <f t="shared" si="243"/>
        <v>0</v>
      </c>
      <c r="J670" s="80">
        <f t="shared" si="244"/>
        <v>0</v>
      </c>
      <c r="K670" s="6">
        <f t="shared" si="252"/>
        <v>0</v>
      </c>
      <c r="L670" s="7">
        <v>0</v>
      </c>
      <c r="M670" s="7">
        <f t="shared" si="253"/>
        <v>0</v>
      </c>
      <c r="N670" s="7">
        <f t="shared" si="254"/>
        <v>0</v>
      </c>
      <c r="O670" s="7">
        <f t="shared" si="255"/>
        <v>0</v>
      </c>
      <c r="P670" s="7">
        <f t="shared" si="256"/>
        <v>0</v>
      </c>
      <c r="Q670" s="6">
        <f t="shared" si="258"/>
        <v>0</v>
      </c>
      <c r="R670" s="7">
        <f t="shared" si="259"/>
        <v>0</v>
      </c>
      <c r="S670" s="2">
        <f t="shared" si="245"/>
        <v>0</v>
      </c>
      <c r="T670" s="80">
        <f t="shared" si="246"/>
        <v>0</v>
      </c>
      <c r="U670" s="79">
        <f t="shared" si="247"/>
        <v>0</v>
      </c>
      <c r="V670" s="80">
        <f t="shared" si="248"/>
        <v>0</v>
      </c>
      <c r="W670" s="80">
        <f t="shared" si="249"/>
        <v>0</v>
      </c>
      <c r="X670">
        <f t="shared" si="260"/>
        <v>0</v>
      </c>
      <c r="Y670" s="35">
        <f t="shared" si="250"/>
        <v>0</v>
      </c>
      <c r="Z670" s="35">
        <f t="shared" si="261"/>
        <v>0</v>
      </c>
      <c r="AA670" s="42">
        <f t="shared" si="262"/>
        <v>0</v>
      </c>
      <c r="AB670" s="42">
        <f t="shared" si="263"/>
        <v>0</v>
      </c>
    </row>
    <row r="671" spans="2:28" x14ac:dyDescent="0.25">
      <c r="B671">
        <v>669</v>
      </c>
      <c r="C671" s="35">
        <f t="shared" si="257"/>
        <v>0</v>
      </c>
      <c r="D671" s="46">
        <f>IF(AB670&gt;0,ROUND(PMT(EvalSheet!$F$92/12,EvalSheet!$F$96*12,-C671),5),0)</f>
        <v>0</v>
      </c>
      <c r="E671" s="6">
        <f t="shared" si="251"/>
        <v>0</v>
      </c>
      <c r="F671" s="2">
        <f t="shared" si="240"/>
        <v>0</v>
      </c>
      <c r="G671" s="80">
        <f t="shared" si="241"/>
        <v>0</v>
      </c>
      <c r="H671" s="79">
        <f t="shared" si="242"/>
        <v>0</v>
      </c>
      <c r="I671" s="80">
        <f t="shared" si="243"/>
        <v>0</v>
      </c>
      <c r="J671" s="80">
        <f t="shared" si="244"/>
        <v>0</v>
      </c>
      <c r="K671" s="6">
        <f t="shared" si="252"/>
        <v>0</v>
      </c>
      <c r="L671" s="7">
        <v>0</v>
      </c>
      <c r="M671" s="7">
        <f t="shared" si="253"/>
        <v>0</v>
      </c>
      <c r="N671" s="7">
        <f t="shared" si="254"/>
        <v>0</v>
      </c>
      <c r="O671" s="7">
        <f t="shared" si="255"/>
        <v>0</v>
      </c>
      <c r="P671" s="7">
        <f t="shared" si="256"/>
        <v>0</v>
      </c>
      <c r="Q671" s="6">
        <f t="shared" si="258"/>
        <v>0</v>
      </c>
      <c r="R671" s="7">
        <f t="shared" si="259"/>
        <v>0</v>
      </c>
      <c r="S671" s="2">
        <f t="shared" si="245"/>
        <v>0</v>
      </c>
      <c r="T671" s="80">
        <f t="shared" si="246"/>
        <v>0</v>
      </c>
      <c r="U671" s="79">
        <f t="shared" si="247"/>
        <v>0</v>
      </c>
      <c r="V671" s="80">
        <f t="shared" si="248"/>
        <v>0</v>
      </c>
      <c r="W671" s="80">
        <f t="shared" si="249"/>
        <v>0</v>
      </c>
      <c r="X671">
        <f t="shared" si="260"/>
        <v>0</v>
      </c>
      <c r="Y671" s="35">
        <f t="shared" si="250"/>
        <v>0</v>
      </c>
      <c r="Z671" s="35">
        <f t="shared" si="261"/>
        <v>0</v>
      </c>
      <c r="AA671" s="42">
        <f t="shared" si="262"/>
        <v>0</v>
      </c>
      <c r="AB671" s="42">
        <f t="shared" si="263"/>
        <v>0</v>
      </c>
    </row>
    <row r="672" spans="2:28" x14ac:dyDescent="0.25">
      <c r="B672">
        <v>670</v>
      </c>
      <c r="C672" s="35">
        <f t="shared" si="257"/>
        <v>0</v>
      </c>
      <c r="D672" s="46">
        <f>IF(AB671&gt;0,ROUND(PMT(EvalSheet!$F$92/12,EvalSheet!$F$96*12,-C672),5),0)</f>
        <v>0</v>
      </c>
      <c r="E672" s="6">
        <f t="shared" si="251"/>
        <v>0</v>
      </c>
      <c r="F672" s="2">
        <f t="shared" si="240"/>
        <v>0</v>
      </c>
      <c r="G672" s="80">
        <f t="shared" si="241"/>
        <v>0</v>
      </c>
      <c r="H672" s="79">
        <f t="shared" si="242"/>
        <v>0</v>
      </c>
      <c r="I672" s="80">
        <f t="shared" si="243"/>
        <v>0</v>
      </c>
      <c r="J672" s="80">
        <f t="shared" si="244"/>
        <v>0</v>
      </c>
      <c r="K672" s="6">
        <f t="shared" si="252"/>
        <v>0</v>
      </c>
      <c r="L672" s="7">
        <v>0</v>
      </c>
      <c r="M672" s="7">
        <f t="shared" si="253"/>
        <v>0</v>
      </c>
      <c r="N672" s="7">
        <f t="shared" si="254"/>
        <v>0</v>
      </c>
      <c r="O672" s="7">
        <f t="shared" si="255"/>
        <v>0</v>
      </c>
      <c r="P672" s="7">
        <f t="shared" si="256"/>
        <v>0</v>
      </c>
      <c r="Q672" s="6">
        <f t="shared" si="258"/>
        <v>0</v>
      </c>
      <c r="R672" s="7">
        <f t="shared" si="259"/>
        <v>0</v>
      </c>
      <c r="S672" s="2">
        <f t="shared" si="245"/>
        <v>0</v>
      </c>
      <c r="T672" s="80">
        <f t="shared" si="246"/>
        <v>0</v>
      </c>
      <c r="U672" s="79">
        <f t="shared" si="247"/>
        <v>0</v>
      </c>
      <c r="V672" s="80">
        <f t="shared" si="248"/>
        <v>0</v>
      </c>
      <c r="W672" s="80">
        <f t="shared" si="249"/>
        <v>0</v>
      </c>
      <c r="X672">
        <f t="shared" si="260"/>
        <v>0</v>
      </c>
      <c r="Y672" s="35">
        <f t="shared" si="250"/>
        <v>0</v>
      </c>
      <c r="Z672" s="35">
        <f t="shared" si="261"/>
        <v>0</v>
      </c>
      <c r="AA672" s="42">
        <f t="shared" si="262"/>
        <v>0</v>
      </c>
      <c r="AB672" s="42">
        <f t="shared" si="263"/>
        <v>0</v>
      </c>
    </row>
    <row r="673" spans="2:28" x14ac:dyDescent="0.25">
      <c r="B673">
        <v>671</v>
      </c>
      <c r="C673" s="35">
        <f t="shared" si="257"/>
        <v>0</v>
      </c>
      <c r="D673" s="46">
        <f>IF(AB672&gt;0,ROUND(PMT(EvalSheet!$F$92/12,EvalSheet!$F$96*12,-C673),5),0)</f>
        <v>0</v>
      </c>
      <c r="E673" s="6">
        <f t="shared" si="251"/>
        <v>0</v>
      </c>
      <c r="F673" s="2">
        <f t="shared" si="240"/>
        <v>0</v>
      </c>
      <c r="G673" s="80">
        <f t="shared" si="241"/>
        <v>0</v>
      </c>
      <c r="H673" s="79">
        <f t="shared" si="242"/>
        <v>0</v>
      </c>
      <c r="I673" s="80">
        <f t="shared" si="243"/>
        <v>0</v>
      </c>
      <c r="J673" s="80">
        <f t="shared" si="244"/>
        <v>0</v>
      </c>
      <c r="K673" s="6">
        <f t="shared" si="252"/>
        <v>0</v>
      </c>
      <c r="L673" s="7">
        <v>0</v>
      </c>
      <c r="M673" s="7">
        <f t="shared" si="253"/>
        <v>0</v>
      </c>
      <c r="N673" s="7">
        <f t="shared" si="254"/>
        <v>0</v>
      </c>
      <c r="O673" s="7">
        <f t="shared" si="255"/>
        <v>0</v>
      </c>
      <c r="P673" s="7">
        <f t="shared" si="256"/>
        <v>0</v>
      </c>
      <c r="Q673" s="6">
        <f t="shared" si="258"/>
        <v>0</v>
      </c>
      <c r="R673" s="7">
        <f t="shared" si="259"/>
        <v>0</v>
      </c>
      <c r="S673" s="2">
        <f t="shared" si="245"/>
        <v>0</v>
      </c>
      <c r="T673" s="80">
        <f t="shared" si="246"/>
        <v>0</v>
      </c>
      <c r="U673" s="79">
        <f t="shared" si="247"/>
        <v>0</v>
      </c>
      <c r="V673" s="80">
        <f t="shared" si="248"/>
        <v>0</v>
      </c>
      <c r="W673" s="80">
        <f t="shared" si="249"/>
        <v>0</v>
      </c>
      <c r="X673">
        <f t="shared" si="260"/>
        <v>0</v>
      </c>
      <c r="Y673" s="35">
        <f t="shared" si="250"/>
        <v>0</v>
      </c>
      <c r="Z673" s="35">
        <f t="shared" si="261"/>
        <v>0</v>
      </c>
      <c r="AA673" s="42">
        <f t="shared" si="262"/>
        <v>0</v>
      </c>
      <c r="AB673" s="42">
        <f t="shared" si="263"/>
        <v>0</v>
      </c>
    </row>
    <row r="674" spans="2:28" x14ac:dyDescent="0.25">
      <c r="B674">
        <v>672</v>
      </c>
      <c r="C674" s="35">
        <f t="shared" si="257"/>
        <v>0</v>
      </c>
      <c r="D674" s="46">
        <f>IF(AB673&gt;0,ROUND(PMT(EvalSheet!$F$92/12,EvalSheet!$F$96*12,-C674),5),0)</f>
        <v>0</v>
      </c>
      <c r="E674" s="6">
        <f t="shared" si="251"/>
        <v>0</v>
      </c>
      <c r="F674" s="2">
        <f t="shared" si="240"/>
        <v>0</v>
      </c>
      <c r="G674" s="80">
        <f t="shared" si="241"/>
        <v>0</v>
      </c>
      <c r="H674" s="79">
        <f t="shared" si="242"/>
        <v>0</v>
      </c>
      <c r="I674" s="80">
        <f t="shared" si="243"/>
        <v>0</v>
      </c>
      <c r="J674" s="80">
        <f t="shared" si="244"/>
        <v>0</v>
      </c>
      <c r="K674" s="6">
        <f t="shared" si="252"/>
        <v>0</v>
      </c>
      <c r="L674" s="7">
        <v>0</v>
      </c>
      <c r="M674" s="7">
        <f t="shared" si="253"/>
        <v>0</v>
      </c>
      <c r="N674" s="7">
        <f t="shared" si="254"/>
        <v>0</v>
      </c>
      <c r="O674" s="7">
        <f t="shared" si="255"/>
        <v>0</v>
      </c>
      <c r="P674" s="7">
        <f t="shared" si="256"/>
        <v>0</v>
      </c>
      <c r="Q674" s="6">
        <f t="shared" si="258"/>
        <v>0</v>
      </c>
      <c r="R674" s="7">
        <f t="shared" si="259"/>
        <v>0</v>
      </c>
      <c r="S674" s="2">
        <f t="shared" si="245"/>
        <v>0</v>
      </c>
      <c r="T674" s="80">
        <f t="shared" si="246"/>
        <v>0</v>
      </c>
      <c r="U674" s="79">
        <f t="shared" si="247"/>
        <v>0</v>
      </c>
      <c r="V674" s="80">
        <f t="shared" si="248"/>
        <v>0</v>
      </c>
      <c r="W674" s="80">
        <f t="shared" si="249"/>
        <v>0</v>
      </c>
      <c r="X674">
        <f t="shared" si="260"/>
        <v>0</v>
      </c>
      <c r="Y674" s="35">
        <f t="shared" si="250"/>
        <v>0</v>
      </c>
      <c r="Z674" s="35">
        <f t="shared" si="261"/>
        <v>0</v>
      </c>
      <c r="AA674" s="42">
        <f t="shared" si="262"/>
        <v>0</v>
      </c>
      <c r="AB674" s="42">
        <f t="shared" si="263"/>
        <v>0</v>
      </c>
    </row>
    <row r="675" spans="2:28" x14ac:dyDescent="0.25">
      <c r="B675">
        <v>673</v>
      </c>
      <c r="C675" s="35">
        <f t="shared" si="257"/>
        <v>0</v>
      </c>
      <c r="D675" s="46">
        <f>IF(AB674&gt;0,ROUND(PMT(EvalSheet!$F$92/12,EvalSheet!$F$96*12,-C675),5),0)</f>
        <v>0</v>
      </c>
      <c r="E675" s="6">
        <f t="shared" si="251"/>
        <v>0</v>
      </c>
      <c r="F675" s="2">
        <f t="shared" si="240"/>
        <v>0</v>
      </c>
      <c r="G675" s="80">
        <f t="shared" si="241"/>
        <v>0</v>
      </c>
      <c r="H675" s="79">
        <f t="shared" si="242"/>
        <v>0</v>
      </c>
      <c r="I675" s="80">
        <f t="shared" si="243"/>
        <v>0</v>
      </c>
      <c r="J675" s="80">
        <f t="shared" si="244"/>
        <v>0</v>
      </c>
      <c r="K675" s="6">
        <f t="shared" si="252"/>
        <v>0</v>
      </c>
      <c r="L675" s="7">
        <v>0</v>
      </c>
      <c r="M675" s="7">
        <f t="shared" si="253"/>
        <v>0</v>
      </c>
      <c r="N675" s="7">
        <f t="shared" si="254"/>
        <v>0</v>
      </c>
      <c r="O675" s="7">
        <f t="shared" si="255"/>
        <v>0</v>
      </c>
      <c r="P675" s="7">
        <f t="shared" si="256"/>
        <v>0</v>
      </c>
      <c r="Q675" s="6">
        <f t="shared" si="258"/>
        <v>0</v>
      </c>
      <c r="R675" s="7">
        <f t="shared" si="259"/>
        <v>0</v>
      </c>
      <c r="S675" s="2">
        <f t="shared" si="245"/>
        <v>0</v>
      </c>
      <c r="T675" s="80">
        <f t="shared" si="246"/>
        <v>0</v>
      </c>
      <c r="U675" s="79">
        <f t="shared" si="247"/>
        <v>0</v>
      </c>
      <c r="V675" s="80">
        <f t="shared" si="248"/>
        <v>0</v>
      </c>
      <c r="W675" s="80">
        <f t="shared" si="249"/>
        <v>0</v>
      </c>
      <c r="X675">
        <f t="shared" si="260"/>
        <v>0</v>
      </c>
      <c r="Y675" s="35">
        <f t="shared" si="250"/>
        <v>0</v>
      </c>
      <c r="Z675" s="35">
        <f t="shared" si="261"/>
        <v>0</v>
      </c>
      <c r="AA675" s="42">
        <f t="shared" si="262"/>
        <v>0</v>
      </c>
      <c r="AB675" s="42">
        <f t="shared" si="263"/>
        <v>0</v>
      </c>
    </row>
    <row r="676" spans="2:28" x14ac:dyDescent="0.25">
      <c r="B676">
        <v>674</v>
      </c>
      <c r="C676" s="35">
        <f t="shared" si="257"/>
        <v>0</v>
      </c>
      <c r="D676" s="46">
        <f>IF(AB675&gt;0,ROUND(PMT(EvalSheet!$F$92/12,EvalSheet!$F$96*12,-C676),5),0)</f>
        <v>0</v>
      </c>
      <c r="E676" s="6">
        <f t="shared" si="251"/>
        <v>0</v>
      </c>
      <c r="F676" s="2">
        <f t="shared" si="240"/>
        <v>0</v>
      </c>
      <c r="G676" s="80">
        <f t="shared" si="241"/>
        <v>0</v>
      </c>
      <c r="H676" s="79">
        <f t="shared" si="242"/>
        <v>0</v>
      </c>
      <c r="I676" s="80">
        <f t="shared" si="243"/>
        <v>0</v>
      </c>
      <c r="J676" s="80">
        <f t="shared" si="244"/>
        <v>0</v>
      </c>
      <c r="K676" s="6">
        <f t="shared" si="252"/>
        <v>0</v>
      </c>
      <c r="L676" s="7">
        <v>0</v>
      </c>
      <c r="M676" s="7">
        <f t="shared" si="253"/>
        <v>0</v>
      </c>
      <c r="N676" s="7">
        <f t="shared" si="254"/>
        <v>0</v>
      </c>
      <c r="O676" s="7">
        <f t="shared" si="255"/>
        <v>0</v>
      </c>
      <c r="P676" s="7">
        <f t="shared" si="256"/>
        <v>0</v>
      </c>
      <c r="Q676" s="6">
        <f t="shared" si="258"/>
        <v>0</v>
      </c>
      <c r="R676" s="7">
        <f t="shared" si="259"/>
        <v>0</v>
      </c>
      <c r="S676" s="2">
        <f t="shared" si="245"/>
        <v>0</v>
      </c>
      <c r="T676" s="80">
        <f t="shared" si="246"/>
        <v>0</v>
      </c>
      <c r="U676" s="79">
        <f t="shared" si="247"/>
        <v>0</v>
      </c>
      <c r="V676" s="80">
        <f t="shared" si="248"/>
        <v>0</v>
      </c>
      <c r="W676" s="80">
        <f t="shared" si="249"/>
        <v>0</v>
      </c>
      <c r="X676">
        <f t="shared" si="260"/>
        <v>0</v>
      </c>
      <c r="Y676" s="35">
        <f t="shared" si="250"/>
        <v>0</v>
      </c>
      <c r="Z676" s="35">
        <f t="shared" si="261"/>
        <v>0</v>
      </c>
      <c r="AA676" s="42">
        <f t="shared" si="262"/>
        <v>0</v>
      </c>
      <c r="AB676" s="42">
        <f t="shared" si="263"/>
        <v>0</v>
      </c>
    </row>
    <row r="677" spans="2:28" x14ac:dyDescent="0.25">
      <c r="B677">
        <v>675</v>
      </c>
      <c r="C677" s="35">
        <f t="shared" si="257"/>
        <v>0</v>
      </c>
      <c r="D677" s="46">
        <f>IF(AB676&gt;0,ROUND(PMT(EvalSheet!$F$92/12,EvalSheet!$F$96*12,-C677),5),0)</f>
        <v>0</v>
      </c>
      <c r="E677" s="6">
        <f t="shared" si="251"/>
        <v>0</v>
      </c>
      <c r="F677" s="2">
        <f t="shared" si="240"/>
        <v>0</v>
      </c>
      <c r="G677" s="80">
        <f t="shared" si="241"/>
        <v>0</v>
      </c>
      <c r="H677" s="79">
        <f t="shared" si="242"/>
        <v>0</v>
      </c>
      <c r="I677" s="80">
        <f t="shared" si="243"/>
        <v>0</v>
      </c>
      <c r="J677" s="80">
        <f t="shared" si="244"/>
        <v>0</v>
      </c>
      <c r="K677" s="6">
        <f t="shared" si="252"/>
        <v>0</v>
      </c>
      <c r="L677" s="7">
        <v>0</v>
      </c>
      <c r="M677" s="7">
        <f t="shared" si="253"/>
        <v>0</v>
      </c>
      <c r="N677" s="7">
        <f t="shared" si="254"/>
        <v>0</v>
      </c>
      <c r="O677" s="7">
        <f t="shared" si="255"/>
        <v>0</v>
      </c>
      <c r="P677" s="7">
        <f t="shared" si="256"/>
        <v>0</v>
      </c>
      <c r="Q677" s="6">
        <f t="shared" si="258"/>
        <v>0</v>
      </c>
      <c r="R677" s="7">
        <f t="shared" si="259"/>
        <v>0</v>
      </c>
      <c r="S677" s="2">
        <f t="shared" si="245"/>
        <v>0</v>
      </c>
      <c r="T677" s="80">
        <f t="shared" si="246"/>
        <v>0</v>
      </c>
      <c r="U677" s="79">
        <f t="shared" si="247"/>
        <v>0</v>
      </c>
      <c r="V677" s="80">
        <f t="shared" si="248"/>
        <v>0</v>
      </c>
      <c r="W677" s="80">
        <f t="shared" si="249"/>
        <v>0</v>
      </c>
      <c r="X677">
        <f t="shared" si="260"/>
        <v>0</v>
      </c>
      <c r="Y677" s="35">
        <f t="shared" si="250"/>
        <v>0</v>
      </c>
      <c r="Z677" s="35">
        <f t="shared" si="261"/>
        <v>0</v>
      </c>
      <c r="AA677" s="42">
        <f t="shared" si="262"/>
        <v>0</v>
      </c>
      <c r="AB677" s="42">
        <f t="shared" si="263"/>
        <v>0</v>
      </c>
    </row>
    <row r="678" spans="2:28" x14ac:dyDescent="0.25">
      <c r="B678">
        <v>676</v>
      </c>
      <c r="C678" s="35">
        <f t="shared" si="257"/>
        <v>0</v>
      </c>
      <c r="D678" s="46">
        <f>IF(AB677&gt;0,ROUND(PMT(EvalSheet!$F$92/12,EvalSheet!$F$96*12,-C678),5),0)</f>
        <v>0</v>
      </c>
      <c r="E678" s="6">
        <f t="shared" si="251"/>
        <v>0</v>
      </c>
      <c r="F678" s="2">
        <f t="shared" si="240"/>
        <v>0</v>
      </c>
      <c r="G678" s="80">
        <f t="shared" si="241"/>
        <v>0</v>
      </c>
      <c r="H678" s="79">
        <f t="shared" si="242"/>
        <v>0</v>
      </c>
      <c r="I678" s="80">
        <f t="shared" si="243"/>
        <v>0</v>
      </c>
      <c r="J678" s="80">
        <f t="shared" si="244"/>
        <v>0</v>
      </c>
      <c r="K678" s="6">
        <f t="shared" si="252"/>
        <v>0</v>
      </c>
      <c r="L678" s="7">
        <v>0</v>
      </c>
      <c r="M678" s="7">
        <f t="shared" si="253"/>
        <v>0</v>
      </c>
      <c r="N678" s="7">
        <f t="shared" si="254"/>
        <v>0</v>
      </c>
      <c r="O678" s="7">
        <f t="shared" si="255"/>
        <v>0</v>
      </c>
      <c r="P678" s="7">
        <f t="shared" si="256"/>
        <v>0</v>
      </c>
      <c r="Q678" s="6">
        <f t="shared" si="258"/>
        <v>0</v>
      </c>
      <c r="R678" s="7">
        <f t="shared" si="259"/>
        <v>0</v>
      </c>
      <c r="S678" s="2">
        <f t="shared" si="245"/>
        <v>0</v>
      </c>
      <c r="T678" s="80">
        <f t="shared" si="246"/>
        <v>0</v>
      </c>
      <c r="U678" s="79">
        <f t="shared" si="247"/>
        <v>0</v>
      </c>
      <c r="V678" s="80">
        <f t="shared" si="248"/>
        <v>0</v>
      </c>
      <c r="W678" s="80">
        <f t="shared" si="249"/>
        <v>0</v>
      </c>
      <c r="X678">
        <f t="shared" si="260"/>
        <v>0</v>
      </c>
      <c r="Y678" s="35">
        <f t="shared" si="250"/>
        <v>0</v>
      </c>
      <c r="Z678" s="35">
        <f t="shared" si="261"/>
        <v>0</v>
      </c>
      <c r="AA678" s="42">
        <f t="shared" si="262"/>
        <v>0</v>
      </c>
      <c r="AB678" s="42">
        <f t="shared" si="263"/>
        <v>0</v>
      </c>
    </row>
    <row r="679" spans="2:28" x14ac:dyDescent="0.25">
      <c r="B679">
        <v>677</v>
      </c>
      <c r="C679" s="35">
        <f t="shared" si="257"/>
        <v>0</v>
      </c>
      <c r="D679" s="46">
        <f>IF(AB678&gt;0,ROUND(PMT(EvalSheet!$F$92/12,EvalSheet!$F$96*12,-C679),5),0)</f>
        <v>0</v>
      </c>
      <c r="E679" s="6">
        <f t="shared" si="251"/>
        <v>0</v>
      </c>
      <c r="F679" s="2">
        <f t="shared" si="240"/>
        <v>0</v>
      </c>
      <c r="G679" s="80">
        <f t="shared" si="241"/>
        <v>0</v>
      </c>
      <c r="H679" s="79">
        <f t="shared" si="242"/>
        <v>0</v>
      </c>
      <c r="I679" s="80">
        <f t="shared" si="243"/>
        <v>0</v>
      </c>
      <c r="J679" s="80">
        <f t="shared" si="244"/>
        <v>0</v>
      </c>
      <c r="K679" s="6">
        <f t="shared" si="252"/>
        <v>0</v>
      </c>
      <c r="L679" s="7">
        <v>0</v>
      </c>
      <c r="M679" s="7">
        <f t="shared" si="253"/>
        <v>0</v>
      </c>
      <c r="N679" s="7">
        <f t="shared" si="254"/>
        <v>0</v>
      </c>
      <c r="O679" s="7">
        <f t="shared" si="255"/>
        <v>0</v>
      </c>
      <c r="P679" s="7">
        <f t="shared" si="256"/>
        <v>0</v>
      </c>
      <c r="Q679" s="6">
        <f t="shared" si="258"/>
        <v>0</v>
      </c>
      <c r="R679" s="7">
        <f t="shared" si="259"/>
        <v>0</v>
      </c>
      <c r="S679" s="2">
        <f t="shared" si="245"/>
        <v>0</v>
      </c>
      <c r="T679" s="80">
        <f t="shared" si="246"/>
        <v>0</v>
      </c>
      <c r="U679" s="79">
        <f t="shared" si="247"/>
        <v>0</v>
      </c>
      <c r="V679" s="80">
        <f t="shared" si="248"/>
        <v>0</v>
      </c>
      <c r="W679" s="80">
        <f t="shared" si="249"/>
        <v>0</v>
      </c>
      <c r="X679">
        <f t="shared" si="260"/>
        <v>0</v>
      </c>
      <c r="Y679" s="35">
        <f t="shared" si="250"/>
        <v>0</v>
      </c>
      <c r="Z679" s="35">
        <f t="shared" si="261"/>
        <v>0</v>
      </c>
      <c r="AA679" s="42">
        <f t="shared" si="262"/>
        <v>0</v>
      </c>
      <c r="AB679" s="42">
        <f t="shared" si="263"/>
        <v>0</v>
      </c>
    </row>
    <row r="680" spans="2:28" x14ac:dyDescent="0.25">
      <c r="B680">
        <v>678</v>
      </c>
      <c r="C680" s="35">
        <f t="shared" si="257"/>
        <v>0</v>
      </c>
      <c r="D680" s="46">
        <f>IF(AB679&gt;0,ROUND(PMT(EvalSheet!$F$92/12,EvalSheet!$F$96*12,-C680),5),0)</f>
        <v>0</v>
      </c>
      <c r="E680" s="6">
        <f t="shared" si="251"/>
        <v>0</v>
      </c>
      <c r="F680" s="2">
        <f t="shared" si="240"/>
        <v>0</v>
      </c>
      <c r="G680" s="80">
        <f t="shared" si="241"/>
        <v>0</v>
      </c>
      <c r="H680" s="79">
        <f t="shared" si="242"/>
        <v>0</v>
      </c>
      <c r="I680" s="80">
        <f t="shared" si="243"/>
        <v>0</v>
      </c>
      <c r="J680" s="80">
        <f t="shared" si="244"/>
        <v>0</v>
      </c>
      <c r="K680" s="6">
        <f t="shared" si="252"/>
        <v>0</v>
      </c>
      <c r="L680" s="7">
        <v>0</v>
      </c>
      <c r="M680" s="7">
        <f t="shared" si="253"/>
        <v>0</v>
      </c>
      <c r="N680" s="7">
        <f t="shared" si="254"/>
        <v>0</v>
      </c>
      <c r="O680" s="7">
        <f t="shared" si="255"/>
        <v>0</v>
      </c>
      <c r="P680" s="7">
        <f t="shared" si="256"/>
        <v>0</v>
      </c>
      <c r="Q680" s="6">
        <f t="shared" si="258"/>
        <v>0</v>
      </c>
      <c r="R680" s="7">
        <f t="shared" si="259"/>
        <v>0</v>
      </c>
      <c r="S680" s="2">
        <f t="shared" si="245"/>
        <v>0</v>
      </c>
      <c r="T680" s="80">
        <f t="shared" si="246"/>
        <v>0</v>
      </c>
      <c r="U680" s="79">
        <f t="shared" si="247"/>
        <v>0</v>
      </c>
      <c r="V680" s="80">
        <f t="shared" si="248"/>
        <v>0</v>
      </c>
      <c r="W680" s="80">
        <f t="shared" si="249"/>
        <v>0</v>
      </c>
      <c r="X680">
        <f t="shared" si="260"/>
        <v>0</v>
      </c>
      <c r="Y680" s="35">
        <f t="shared" si="250"/>
        <v>0</v>
      </c>
      <c r="Z680" s="35">
        <f t="shared" si="261"/>
        <v>0</v>
      </c>
      <c r="AA680" s="42">
        <f t="shared" si="262"/>
        <v>0</v>
      </c>
      <c r="AB680" s="42">
        <f t="shared" si="263"/>
        <v>0</v>
      </c>
    </row>
    <row r="681" spans="2:28" x14ac:dyDescent="0.25">
      <c r="B681">
        <v>679</v>
      </c>
      <c r="C681" s="35">
        <f t="shared" si="257"/>
        <v>0</v>
      </c>
      <c r="D681" s="46">
        <f>IF(AB680&gt;0,ROUND(PMT(EvalSheet!$F$92/12,EvalSheet!$F$96*12,-C681),5),0)</f>
        <v>0</v>
      </c>
      <c r="E681" s="6">
        <f t="shared" si="251"/>
        <v>0</v>
      </c>
      <c r="F681" s="2">
        <f t="shared" si="240"/>
        <v>0</v>
      </c>
      <c r="G681" s="80">
        <f t="shared" si="241"/>
        <v>0</v>
      </c>
      <c r="H681" s="79">
        <f t="shared" si="242"/>
        <v>0</v>
      </c>
      <c r="I681" s="80">
        <f t="shared" si="243"/>
        <v>0</v>
      </c>
      <c r="J681" s="80">
        <f t="shared" si="244"/>
        <v>0</v>
      </c>
      <c r="K681" s="6">
        <f t="shared" si="252"/>
        <v>0</v>
      </c>
      <c r="L681" s="7">
        <v>0</v>
      </c>
      <c r="M681" s="7">
        <f t="shared" si="253"/>
        <v>0</v>
      </c>
      <c r="N681" s="7">
        <f t="shared" si="254"/>
        <v>0</v>
      </c>
      <c r="O681" s="7">
        <f t="shared" si="255"/>
        <v>0</v>
      </c>
      <c r="P681" s="7">
        <f t="shared" si="256"/>
        <v>0</v>
      </c>
      <c r="Q681" s="6">
        <f t="shared" si="258"/>
        <v>0</v>
      </c>
      <c r="R681" s="7">
        <f t="shared" si="259"/>
        <v>0</v>
      </c>
      <c r="S681" s="2">
        <f t="shared" si="245"/>
        <v>0</v>
      </c>
      <c r="T681" s="80">
        <f t="shared" si="246"/>
        <v>0</v>
      </c>
      <c r="U681" s="79">
        <f t="shared" si="247"/>
        <v>0</v>
      </c>
      <c r="V681" s="80">
        <f t="shared" si="248"/>
        <v>0</v>
      </c>
      <c r="W681" s="80">
        <f t="shared" si="249"/>
        <v>0</v>
      </c>
      <c r="X681">
        <f t="shared" si="260"/>
        <v>0</v>
      </c>
      <c r="Y681" s="35">
        <f t="shared" si="250"/>
        <v>0</v>
      </c>
      <c r="Z681" s="35">
        <f t="shared" si="261"/>
        <v>0</v>
      </c>
      <c r="AA681" s="42">
        <f t="shared" si="262"/>
        <v>0</v>
      </c>
      <c r="AB681" s="42">
        <f t="shared" si="263"/>
        <v>0</v>
      </c>
    </row>
    <row r="682" spans="2:28" x14ac:dyDescent="0.25">
      <c r="B682">
        <v>680</v>
      </c>
      <c r="C682" s="35">
        <f t="shared" si="257"/>
        <v>0</v>
      </c>
      <c r="D682" s="46">
        <f>IF(AB681&gt;0,ROUND(PMT(EvalSheet!$F$92/12,EvalSheet!$F$96*12,-C682),5),0)</f>
        <v>0</v>
      </c>
      <c r="E682" s="6">
        <f t="shared" si="251"/>
        <v>0</v>
      </c>
      <c r="F682" s="2">
        <f t="shared" si="240"/>
        <v>0</v>
      </c>
      <c r="G682" s="80">
        <f t="shared" si="241"/>
        <v>0</v>
      </c>
      <c r="H682" s="79">
        <f t="shared" si="242"/>
        <v>0</v>
      </c>
      <c r="I682" s="80">
        <f t="shared" si="243"/>
        <v>0</v>
      </c>
      <c r="J682" s="80">
        <f t="shared" si="244"/>
        <v>0</v>
      </c>
      <c r="K682" s="6">
        <f t="shared" si="252"/>
        <v>0</v>
      </c>
      <c r="L682" s="7">
        <v>0</v>
      </c>
      <c r="M682" s="7">
        <f t="shared" si="253"/>
        <v>0</v>
      </c>
      <c r="N682" s="7">
        <f t="shared" si="254"/>
        <v>0</v>
      </c>
      <c r="O682" s="7">
        <f t="shared" si="255"/>
        <v>0</v>
      </c>
      <c r="P682" s="7">
        <f t="shared" si="256"/>
        <v>0</v>
      </c>
      <c r="Q682" s="6">
        <f t="shared" si="258"/>
        <v>0</v>
      </c>
      <c r="R682" s="7">
        <f t="shared" si="259"/>
        <v>0</v>
      </c>
      <c r="S682" s="2">
        <f t="shared" si="245"/>
        <v>0</v>
      </c>
      <c r="T682" s="80">
        <f t="shared" si="246"/>
        <v>0</v>
      </c>
      <c r="U682" s="79">
        <f t="shared" si="247"/>
        <v>0</v>
      </c>
      <c r="V682" s="80">
        <f t="shared" si="248"/>
        <v>0</v>
      </c>
      <c r="W682" s="80">
        <f t="shared" si="249"/>
        <v>0</v>
      </c>
      <c r="X682">
        <f t="shared" si="260"/>
        <v>0</v>
      </c>
      <c r="Y682" s="35">
        <f t="shared" si="250"/>
        <v>0</v>
      </c>
      <c r="Z682" s="35">
        <f t="shared" si="261"/>
        <v>0</v>
      </c>
      <c r="AA682" s="42">
        <f t="shared" si="262"/>
        <v>0</v>
      </c>
      <c r="AB682" s="42">
        <f t="shared" si="263"/>
        <v>0</v>
      </c>
    </row>
    <row r="683" spans="2:28" x14ac:dyDescent="0.25">
      <c r="B683">
        <v>681</v>
      </c>
      <c r="C683" s="35">
        <f t="shared" si="257"/>
        <v>0</v>
      </c>
      <c r="D683" s="46">
        <f>IF(AB682&gt;0,ROUND(PMT(EvalSheet!$F$92/12,EvalSheet!$F$96*12,-C683),5),0)</f>
        <v>0</v>
      </c>
      <c r="E683" s="6">
        <f t="shared" si="251"/>
        <v>0</v>
      </c>
      <c r="F683" s="2">
        <f t="shared" si="240"/>
        <v>0</v>
      </c>
      <c r="G683" s="80">
        <f t="shared" si="241"/>
        <v>0</v>
      </c>
      <c r="H683" s="79">
        <f t="shared" si="242"/>
        <v>0</v>
      </c>
      <c r="I683" s="80">
        <f t="shared" si="243"/>
        <v>0</v>
      </c>
      <c r="J683" s="80">
        <f t="shared" si="244"/>
        <v>0</v>
      </c>
      <c r="K683" s="6">
        <f t="shared" si="252"/>
        <v>0</v>
      </c>
      <c r="L683" s="7">
        <v>0</v>
      </c>
      <c r="M683" s="7">
        <f t="shared" si="253"/>
        <v>0</v>
      </c>
      <c r="N683" s="7">
        <f t="shared" si="254"/>
        <v>0</v>
      </c>
      <c r="O683" s="7">
        <f t="shared" si="255"/>
        <v>0</v>
      </c>
      <c r="P683" s="7">
        <f t="shared" si="256"/>
        <v>0</v>
      </c>
      <c r="Q683" s="6">
        <f t="shared" si="258"/>
        <v>0</v>
      </c>
      <c r="R683" s="7">
        <f t="shared" si="259"/>
        <v>0</v>
      </c>
      <c r="S683" s="2">
        <f t="shared" si="245"/>
        <v>0</v>
      </c>
      <c r="T683" s="80">
        <f t="shared" si="246"/>
        <v>0</v>
      </c>
      <c r="U683" s="79">
        <f t="shared" si="247"/>
        <v>0</v>
      </c>
      <c r="V683" s="80">
        <f t="shared" si="248"/>
        <v>0</v>
      </c>
      <c r="W683" s="80">
        <f t="shared" si="249"/>
        <v>0</v>
      </c>
      <c r="X683">
        <f t="shared" si="260"/>
        <v>0</v>
      </c>
      <c r="Y683" s="35">
        <f t="shared" si="250"/>
        <v>0</v>
      </c>
      <c r="Z683" s="35">
        <f t="shared" si="261"/>
        <v>0</v>
      </c>
      <c r="AA683" s="42">
        <f t="shared" si="262"/>
        <v>0</v>
      </c>
      <c r="AB683" s="42">
        <f t="shared" si="263"/>
        <v>0</v>
      </c>
    </row>
    <row r="684" spans="2:28" x14ac:dyDescent="0.25">
      <c r="B684">
        <v>682</v>
      </c>
      <c r="C684" s="35">
        <f t="shared" si="257"/>
        <v>0</v>
      </c>
      <c r="D684" s="46">
        <f>IF(AB683&gt;0,ROUND(PMT(EvalSheet!$F$92/12,EvalSheet!$F$96*12,-C684),5),0)</f>
        <v>0</v>
      </c>
      <c r="E684" s="6">
        <f t="shared" si="251"/>
        <v>0</v>
      </c>
      <c r="F684" s="2">
        <f t="shared" si="240"/>
        <v>0</v>
      </c>
      <c r="G684" s="80">
        <f t="shared" si="241"/>
        <v>0</v>
      </c>
      <c r="H684" s="79">
        <f t="shared" si="242"/>
        <v>0</v>
      </c>
      <c r="I684" s="80">
        <f t="shared" si="243"/>
        <v>0</v>
      </c>
      <c r="J684" s="80">
        <f t="shared" si="244"/>
        <v>0</v>
      </c>
      <c r="K684" s="6">
        <f t="shared" si="252"/>
        <v>0</v>
      </c>
      <c r="L684" s="7">
        <v>0</v>
      </c>
      <c r="M684" s="7">
        <f t="shared" si="253"/>
        <v>0</v>
      </c>
      <c r="N684" s="7">
        <f t="shared" si="254"/>
        <v>0</v>
      </c>
      <c r="O684" s="7">
        <f t="shared" si="255"/>
        <v>0</v>
      </c>
      <c r="P684" s="7">
        <f t="shared" si="256"/>
        <v>0</v>
      </c>
      <c r="Q684" s="6">
        <f t="shared" si="258"/>
        <v>0</v>
      </c>
      <c r="R684" s="7">
        <f t="shared" si="259"/>
        <v>0</v>
      </c>
      <c r="S684" s="2">
        <f t="shared" si="245"/>
        <v>0</v>
      </c>
      <c r="T684" s="80">
        <f t="shared" si="246"/>
        <v>0</v>
      </c>
      <c r="U684" s="79">
        <f t="shared" si="247"/>
        <v>0</v>
      </c>
      <c r="V684" s="80">
        <f t="shared" si="248"/>
        <v>0</v>
      </c>
      <c r="W684" s="80">
        <f t="shared" si="249"/>
        <v>0</v>
      </c>
      <c r="X684">
        <f t="shared" si="260"/>
        <v>0</v>
      </c>
      <c r="Y684" s="35">
        <f t="shared" si="250"/>
        <v>0</v>
      </c>
      <c r="Z684" s="35">
        <f t="shared" si="261"/>
        <v>0</v>
      </c>
      <c r="AA684" s="42">
        <f t="shared" si="262"/>
        <v>0</v>
      </c>
      <c r="AB684" s="42">
        <f t="shared" si="263"/>
        <v>0</v>
      </c>
    </row>
    <row r="685" spans="2:28" x14ac:dyDescent="0.25">
      <c r="B685">
        <v>683</v>
      </c>
      <c r="C685" s="35">
        <f t="shared" si="257"/>
        <v>0</v>
      </c>
      <c r="D685" s="46">
        <f>IF(AB684&gt;0,ROUND(PMT(EvalSheet!$F$92/12,EvalSheet!$F$96*12,-C685),5),0)</f>
        <v>0</v>
      </c>
      <c r="E685" s="6">
        <f t="shared" si="251"/>
        <v>0</v>
      </c>
      <c r="F685" s="2">
        <f t="shared" si="240"/>
        <v>0</v>
      </c>
      <c r="G685" s="80">
        <f t="shared" si="241"/>
        <v>0</v>
      </c>
      <c r="H685" s="79">
        <f t="shared" si="242"/>
        <v>0</v>
      </c>
      <c r="I685" s="80">
        <f t="shared" si="243"/>
        <v>0</v>
      </c>
      <c r="J685" s="80">
        <f t="shared" si="244"/>
        <v>0</v>
      </c>
      <c r="K685" s="6">
        <f t="shared" si="252"/>
        <v>0</v>
      </c>
      <c r="L685" s="7">
        <v>0</v>
      </c>
      <c r="M685" s="7">
        <f t="shared" si="253"/>
        <v>0</v>
      </c>
      <c r="N685" s="7">
        <f t="shared" si="254"/>
        <v>0</v>
      </c>
      <c r="O685" s="7">
        <f t="shared" si="255"/>
        <v>0</v>
      </c>
      <c r="P685" s="7">
        <f t="shared" si="256"/>
        <v>0</v>
      </c>
      <c r="Q685" s="6">
        <f t="shared" si="258"/>
        <v>0</v>
      </c>
      <c r="R685" s="7">
        <f t="shared" si="259"/>
        <v>0</v>
      </c>
      <c r="S685" s="2">
        <f t="shared" si="245"/>
        <v>0</v>
      </c>
      <c r="T685" s="80">
        <f t="shared" si="246"/>
        <v>0</v>
      </c>
      <c r="U685" s="79">
        <f t="shared" si="247"/>
        <v>0</v>
      </c>
      <c r="V685" s="80">
        <f t="shared" si="248"/>
        <v>0</v>
      </c>
      <c r="W685" s="80">
        <f t="shared" si="249"/>
        <v>0</v>
      </c>
      <c r="X685">
        <f t="shared" si="260"/>
        <v>0</v>
      </c>
      <c r="Y685" s="35">
        <f t="shared" si="250"/>
        <v>0</v>
      </c>
      <c r="Z685" s="35">
        <f t="shared" si="261"/>
        <v>0</v>
      </c>
      <c r="AA685" s="42">
        <f t="shared" si="262"/>
        <v>0</v>
      </c>
      <c r="AB685" s="42">
        <f t="shared" si="263"/>
        <v>0</v>
      </c>
    </row>
    <row r="686" spans="2:28" x14ac:dyDescent="0.25">
      <c r="B686">
        <v>684</v>
      </c>
      <c r="C686" s="35">
        <f t="shared" si="257"/>
        <v>0</v>
      </c>
      <c r="D686" s="46">
        <f>IF(AB685&gt;0,ROUND(PMT(EvalSheet!$F$92/12,EvalSheet!$F$96*12,-C686),5),0)</f>
        <v>0</v>
      </c>
      <c r="E686" s="6">
        <f t="shared" si="251"/>
        <v>0</v>
      </c>
      <c r="F686" s="2">
        <f t="shared" si="240"/>
        <v>0</v>
      </c>
      <c r="G686" s="80">
        <f t="shared" si="241"/>
        <v>0</v>
      </c>
      <c r="H686" s="79">
        <f t="shared" si="242"/>
        <v>0</v>
      </c>
      <c r="I686" s="80">
        <f t="shared" si="243"/>
        <v>0</v>
      </c>
      <c r="J686" s="80">
        <f t="shared" si="244"/>
        <v>0</v>
      </c>
      <c r="K686" s="6">
        <f t="shared" si="252"/>
        <v>0</v>
      </c>
      <c r="L686" s="7">
        <v>0</v>
      </c>
      <c r="M686" s="7">
        <f t="shared" si="253"/>
        <v>0</v>
      </c>
      <c r="N686" s="7">
        <f t="shared" si="254"/>
        <v>0</v>
      </c>
      <c r="O686" s="7">
        <f t="shared" si="255"/>
        <v>0</v>
      </c>
      <c r="P686" s="7">
        <f t="shared" si="256"/>
        <v>0</v>
      </c>
      <c r="Q686" s="6">
        <f t="shared" si="258"/>
        <v>0</v>
      </c>
      <c r="R686" s="7">
        <f t="shared" si="259"/>
        <v>0</v>
      </c>
      <c r="S686" s="2">
        <f t="shared" si="245"/>
        <v>0</v>
      </c>
      <c r="T686" s="80">
        <f t="shared" si="246"/>
        <v>0</v>
      </c>
      <c r="U686" s="79">
        <f t="shared" si="247"/>
        <v>0</v>
      </c>
      <c r="V686" s="80">
        <f t="shared" si="248"/>
        <v>0</v>
      </c>
      <c r="W686" s="80">
        <f t="shared" si="249"/>
        <v>0</v>
      </c>
      <c r="X686">
        <f t="shared" si="260"/>
        <v>0</v>
      </c>
      <c r="Y686" s="35">
        <f t="shared" si="250"/>
        <v>0</v>
      </c>
      <c r="Z686" s="35">
        <f t="shared" si="261"/>
        <v>0</v>
      </c>
      <c r="AA686" s="42">
        <f t="shared" si="262"/>
        <v>0</v>
      </c>
      <c r="AB686" s="42">
        <f t="shared" si="263"/>
        <v>0</v>
      </c>
    </row>
    <row r="687" spans="2:28" x14ac:dyDescent="0.25">
      <c r="B687">
        <v>685</v>
      </c>
      <c r="C687" s="35">
        <f t="shared" si="257"/>
        <v>0</v>
      </c>
      <c r="D687" s="46">
        <f>IF(AB686&gt;0,ROUND(PMT(EvalSheet!$F$92/12,EvalSheet!$F$96*12,-C687),5),0)</f>
        <v>0</v>
      </c>
      <c r="E687" s="6">
        <f t="shared" si="251"/>
        <v>0</v>
      </c>
      <c r="F687" s="2">
        <f t="shared" si="240"/>
        <v>0</v>
      </c>
      <c r="G687" s="80">
        <f t="shared" si="241"/>
        <v>0</v>
      </c>
      <c r="H687" s="79">
        <f t="shared" si="242"/>
        <v>0</v>
      </c>
      <c r="I687" s="80">
        <f t="shared" si="243"/>
        <v>0</v>
      </c>
      <c r="J687" s="80">
        <f t="shared" si="244"/>
        <v>0</v>
      </c>
      <c r="K687" s="6">
        <f t="shared" si="252"/>
        <v>0</v>
      </c>
      <c r="L687" s="7">
        <v>0</v>
      </c>
      <c r="M687" s="7">
        <f t="shared" si="253"/>
        <v>0</v>
      </c>
      <c r="N687" s="7">
        <f t="shared" si="254"/>
        <v>0</v>
      </c>
      <c r="O687" s="7">
        <f t="shared" si="255"/>
        <v>0</v>
      </c>
      <c r="P687" s="7">
        <f t="shared" si="256"/>
        <v>0</v>
      </c>
      <c r="Q687" s="6">
        <f t="shared" si="258"/>
        <v>0</v>
      </c>
      <c r="R687" s="7">
        <f t="shared" si="259"/>
        <v>0</v>
      </c>
      <c r="S687" s="2">
        <f t="shared" si="245"/>
        <v>0</v>
      </c>
      <c r="T687" s="80">
        <f t="shared" si="246"/>
        <v>0</v>
      </c>
      <c r="U687" s="79">
        <f t="shared" si="247"/>
        <v>0</v>
      </c>
      <c r="V687" s="80">
        <f t="shared" si="248"/>
        <v>0</v>
      </c>
      <c r="W687" s="80">
        <f t="shared" si="249"/>
        <v>0</v>
      </c>
      <c r="X687">
        <f t="shared" si="260"/>
        <v>0</v>
      </c>
      <c r="Y687" s="35">
        <f t="shared" si="250"/>
        <v>0</v>
      </c>
      <c r="Z687" s="35">
        <f t="shared" si="261"/>
        <v>0</v>
      </c>
      <c r="AA687" s="42">
        <f t="shared" si="262"/>
        <v>0</v>
      </c>
      <c r="AB687" s="42">
        <f t="shared" si="263"/>
        <v>0</v>
      </c>
    </row>
    <row r="688" spans="2:28" x14ac:dyDescent="0.25">
      <c r="B688">
        <v>686</v>
      </c>
      <c r="C688" s="35">
        <f t="shared" si="257"/>
        <v>0</v>
      </c>
      <c r="D688" s="46">
        <f>IF(AB687&gt;0,ROUND(PMT(EvalSheet!$F$92/12,EvalSheet!$F$96*12,-C688),5),0)</f>
        <v>0</v>
      </c>
      <c r="E688" s="6">
        <f t="shared" si="251"/>
        <v>0</v>
      </c>
      <c r="F688" s="2">
        <f t="shared" si="240"/>
        <v>0</v>
      </c>
      <c r="G688" s="80">
        <f t="shared" si="241"/>
        <v>0</v>
      </c>
      <c r="H688" s="79">
        <f t="shared" si="242"/>
        <v>0</v>
      </c>
      <c r="I688" s="80">
        <f t="shared" si="243"/>
        <v>0</v>
      </c>
      <c r="J688" s="80">
        <f t="shared" si="244"/>
        <v>0</v>
      </c>
      <c r="K688" s="6">
        <f t="shared" si="252"/>
        <v>0</v>
      </c>
      <c r="L688" s="7">
        <v>0</v>
      </c>
      <c r="M688" s="7">
        <f t="shared" si="253"/>
        <v>0</v>
      </c>
      <c r="N688" s="7">
        <f t="shared" si="254"/>
        <v>0</v>
      </c>
      <c r="O688" s="7">
        <f t="shared" si="255"/>
        <v>0</v>
      </c>
      <c r="P688" s="7">
        <f t="shared" si="256"/>
        <v>0</v>
      </c>
      <c r="Q688" s="6">
        <f t="shared" si="258"/>
        <v>0</v>
      </c>
      <c r="R688" s="7">
        <f t="shared" si="259"/>
        <v>0</v>
      </c>
      <c r="S688" s="2">
        <f t="shared" si="245"/>
        <v>0</v>
      </c>
      <c r="T688" s="80">
        <f t="shared" si="246"/>
        <v>0</v>
      </c>
      <c r="U688" s="79">
        <f t="shared" si="247"/>
        <v>0</v>
      </c>
      <c r="V688" s="80">
        <f t="shared" si="248"/>
        <v>0</v>
      </c>
      <c r="W688" s="80">
        <f t="shared" si="249"/>
        <v>0</v>
      </c>
      <c r="X688">
        <f t="shared" si="260"/>
        <v>0</v>
      </c>
      <c r="Y688" s="35">
        <f t="shared" si="250"/>
        <v>0</v>
      </c>
      <c r="Z688" s="35">
        <f t="shared" si="261"/>
        <v>0</v>
      </c>
      <c r="AA688" s="42">
        <f t="shared" si="262"/>
        <v>0</v>
      </c>
      <c r="AB688" s="42">
        <f t="shared" si="263"/>
        <v>0</v>
      </c>
    </row>
    <row r="689" spans="2:28" x14ac:dyDescent="0.25">
      <c r="B689">
        <v>687</v>
      </c>
      <c r="C689" s="35">
        <f t="shared" si="257"/>
        <v>0</v>
      </c>
      <c r="D689" s="46">
        <f>IF(AB688&gt;0,ROUND(PMT(EvalSheet!$F$92/12,EvalSheet!$F$96*12,-C689),5),0)</f>
        <v>0</v>
      </c>
      <c r="E689" s="6">
        <f t="shared" si="251"/>
        <v>0</v>
      </c>
      <c r="F689" s="2">
        <f t="shared" si="240"/>
        <v>0</v>
      </c>
      <c r="G689" s="80">
        <f t="shared" si="241"/>
        <v>0</v>
      </c>
      <c r="H689" s="79">
        <f t="shared" si="242"/>
        <v>0</v>
      </c>
      <c r="I689" s="80">
        <f t="shared" si="243"/>
        <v>0</v>
      </c>
      <c r="J689" s="80">
        <f t="shared" si="244"/>
        <v>0</v>
      </c>
      <c r="K689" s="6">
        <f t="shared" si="252"/>
        <v>0</v>
      </c>
      <c r="L689" s="7">
        <v>0</v>
      </c>
      <c r="M689" s="7">
        <f t="shared" si="253"/>
        <v>0</v>
      </c>
      <c r="N689" s="7">
        <f t="shared" si="254"/>
        <v>0</v>
      </c>
      <c r="O689" s="7">
        <f t="shared" si="255"/>
        <v>0</v>
      </c>
      <c r="P689" s="7">
        <f t="shared" si="256"/>
        <v>0</v>
      </c>
      <c r="Q689" s="6">
        <f t="shared" si="258"/>
        <v>0</v>
      </c>
      <c r="R689" s="7">
        <f t="shared" si="259"/>
        <v>0</v>
      </c>
      <c r="S689" s="2">
        <f t="shared" si="245"/>
        <v>0</v>
      </c>
      <c r="T689" s="80">
        <f t="shared" si="246"/>
        <v>0</v>
      </c>
      <c r="U689" s="79">
        <f t="shared" si="247"/>
        <v>0</v>
      </c>
      <c r="V689" s="80">
        <f t="shared" si="248"/>
        <v>0</v>
      </c>
      <c r="W689" s="80">
        <f t="shared" si="249"/>
        <v>0</v>
      </c>
      <c r="X689">
        <f t="shared" si="260"/>
        <v>0</v>
      </c>
      <c r="Y689" s="35">
        <f t="shared" si="250"/>
        <v>0</v>
      </c>
      <c r="Z689" s="35">
        <f t="shared" si="261"/>
        <v>0</v>
      </c>
      <c r="AA689" s="42">
        <f t="shared" si="262"/>
        <v>0</v>
      </c>
      <c r="AB689" s="42">
        <f t="shared" si="263"/>
        <v>0</v>
      </c>
    </row>
    <row r="690" spans="2:28" x14ac:dyDescent="0.25">
      <c r="B690">
        <v>688</v>
      </c>
      <c r="C690" s="35">
        <f t="shared" si="257"/>
        <v>0</v>
      </c>
      <c r="D690" s="46">
        <f>IF(AB689&gt;0,ROUND(PMT(EvalSheet!$F$92/12,EvalSheet!$F$96*12,-C690),5),0)</f>
        <v>0</v>
      </c>
      <c r="E690" s="6">
        <f t="shared" si="251"/>
        <v>0</v>
      </c>
      <c r="F690" s="2">
        <f t="shared" si="240"/>
        <v>0</v>
      </c>
      <c r="G690" s="80">
        <f t="shared" si="241"/>
        <v>0</v>
      </c>
      <c r="H690" s="79">
        <f t="shared" si="242"/>
        <v>0</v>
      </c>
      <c r="I690" s="80">
        <f t="shared" si="243"/>
        <v>0</v>
      </c>
      <c r="J690" s="80">
        <f t="shared" si="244"/>
        <v>0</v>
      </c>
      <c r="K690" s="6">
        <f t="shared" si="252"/>
        <v>0</v>
      </c>
      <c r="L690" s="7">
        <v>0</v>
      </c>
      <c r="M690" s="7">
        <f t="shared" si="253"/>
        <v>0</v>
      </c>
      <c r="N690" s="7">
        <f t="shared" si="254"/>
        <v>0</v>
      </c>
      <c r="O690" s="7">
        <f t="shared" si="255"/>
        <v>0</v>
      </c>
      <c r="P690" s="7">
        <f t="shared" si="256"/>
        <v>0</v>
      </c>
      <c r="Q690" s="6">
        <f t="shared" si="258"/>
        <v>0</v>
      </c>
      <c r="R690" s="7">
        <f t="shared" si="259"/>
        <v>0</v>
      </c>
      <c r="S690" s="2">
        <f t="shared" si="245"/>
        <v>0</v>
      </c>
      <c r="T690" s="80">
        <f t="shared" si="246"/>
        <v>0</v>
      </c>
      <c r="U690" s="79">
        <f t="shared" si="247"/>
        <v>0</v>
      </c>
      <c r="V690" s="80">
        <f t="shared" si="248"/>
        <v>0</v>
      </c>
      <c r="W690" s="80">
        <f t="shared" si="249"/>
        <v>0</v>
      </c>
      <c r="X690">
        <f t="shared" si="260"/>
        <v>0</v>
      </c>
      <c r="Y690" s="35">
        <f t="shared" si="250"/>
        <v>0</v>
      </c>
      <c r="Z690" s="35">
        <f t="shared" si="261"/>
        <v>0</v>
      </c>
      <c r="AA690" s="42">
        <f t="shared" si="262"/>
        <v>0</v>
      </c>
      <c r="AB690" s="42">
        <f t="shared" si="263"/>
        <v>0</v>
      </c>
    </row>
    <row r="691" spans="2:28" x14ac:dyDescent="0.25">
      <c r="B691">
        <v>689</v>
      </c>
      <c r="C691" s="35">
        <f t="shared" si="257"/>
        <v>0</v>
      </c>
      <c r="D691" s="46">
        <f>IF(AB690&gt;0,ROUND(PMT(EvalSheet!$F$92/12,EvalSheet!$F$96*12,-C691),5),0)</f>
        <v>0</v>
      </c>
      <c r="E691" s="6">
        <f t="shared" si="251"/>
        <v>0</v>
      </c>
      <c r="F691" s="2">
        <f t="shared" si="240"/>
        <v>0</v>
      </c>
      <c r="G691" s="80">
        <f t="shared" si="241"/>
        <v>0</v>
      </c>
      <c r="H691" s="79">
        <f t="shared" si="242"/>
        <v>0</v>
      </c>
      <c r="I691" s="80">
        <f t="shared" si="243"/>
        <v>0</v>
      </c>
      <c r="J691" s="80">
        <f t="shared" si="244"/>
        <v>0</v>
      </c>
      <c r="K691" s="6">
        <f t="shared" si="252"/>
        <v>0</v>
      </c>
      <c r="L691" s="7">
        <v>0</v>
      </c>
      <c r="M691" s="7">
        <f t="shared" si="253"/>
        <v>0</v>
      </c>
      <c r="N691" s="7">
        <f t="shared" si="254"/>
        <v>0</v>
      </c>
      <c r="O691" s="7">
        <f t="shared" si="255"/>
        <v>0</v>
      </c>
      <c r="P691" s="7">
        <f t="shared" si="256"/>
        <v>0</v>
      </c>
      <c r="Q691" s="6">
        <f t="shared" si="258"/>
        <v>0</v>
      </c>
      <c r="R691" s="7">
        <f t="shared" si="259"/>
        <v>0</v>
      </c>
      <c r="S691" s="2">
        <f t="shared" si="245"/>
        <v>0</v>
      </c>
      <c r="T691" s="80">
        <f t="shared" si="246"/>
        <v>0</v>
      </c>
      <c r="U691" s="79">
        <f t="shared" si="247"/>
        <v>0</v>
      </c>
      <c r="V691" s="80">
        <f t="shared" si="248"/>
        <v>0</v>
      </c>
      <c r="W691" s="80">
        <f t="shared" si="249"/>
        <v>0</v>
      </c>
      <c r="X691">
        <f t="shared" si="260"/>
        <v>0</v>
      </c>
      <c r="Y691" s="35">
        <f t="shared" si="250"/>
        <v>0</v>
      </c>
      <c r="Z691" s="35">
        <f t="shared" si="261"/>
        <v>0</v>
      </c>
      <c r="AA691" s="42">
        <f t="shared" si="262"/>
        <v>0</v>
      </c>
      <c r="AB691" s="42">
        <f t="shared" si="263"/>
        <v>0</v>
      </c>
    </row>
    <row r="692" spans="2:28" x14ac:dyDescent="0.25">
      <c r="B692">
        <v>690</v>
      </c>
      <c r="C692" s="35">
        <f t="shared" si="257"/>
        <v>0</v>
      </c>
      <c r="D692" s="46">
        <f>IF(AB691&gt;0,ROUND(PMT(EvalSheet!$F$92/12,EvalSheet!$F$96*12,-C692),5),0)</f>
        <v>0</v>
      </c>
      <c r="E692" s="6">
        <f t="shared" si="251"/>
        <v>0</v>
      </c>
      <c r="F692" s="2">
        <f t="shared" si="240"/>
        <v>0</v>
      </c>
      <c r="G692" s="80">
        <f t="shared" si="241"/>
        <v>0</v>
      </c>
      <c r="H692" s="79">
        <f t="shared" si="242"/>
        <v>0</v>
      </c>
      <c r="I692" s="80">
        <f t="shared" si="243"/>
        <v>0</v>
      </c>
      <c r="J692" s="80">
        <f t="shared" si="244"/>
        <v>0</v>
      </c>
      <c r="K692" s="6">
        <f t="shared" si="252"/>
        <v>0</v>
      </c>
      <c r="L692" s="7">
        <v>0</v>
      </c>
      <c r="M692" s="7">
        <f t="shared" si="253"/>
        <v>0</v>
      </c>
      <c r="N692" s="7">
        <f t="shared" si="254"/>
        <v>0</v>
      </c>
      <c r="O692" s="7">
        <f t="shared" si="255"/>
        <v>0</v>
      </c>
      <c r="P692" s="7">
        <f t="shared" si="256"/>
        <v>0</v>
      </c>
      <c r="Q692" s="6">
        <f t="shared" si="258"/>
        <v>0</v>
      </c>
      <c r="R692" s="7">
        <f t="shared" si="259"/>
        <v>0</v>
      </c>
      <c r="S692" s="2">
        <f t="shared" si="245"/>
        <v>0</v>
      </c>
      <c r="T692" s="80">
        <f t="shared" si="246"/>
        <v>0</v>
      </c>
      <c r="U692" s="79">
        <f t="shared" si="247"/>
        <v>0</v>
      </c>
      <c r="V692" s="80">
        <f t="shared" si="248"/>
        <v>0</v>
      </c>
      <c r="W692" s="80">
        <f t="shared" si="249"/>
        <v>0</v>
      </c>
      <c r="X692">
        <f t="shared" si="260"/>
        <v>0</v>
      </c>
      <c r="Y692" s="35">
        <f t="shared" si="250"/>
        <v>0</v>
      </c>
      <c r="Z692" s="35">
        <f t="shared" si="261"/>
        <v>0</v>
      </c>
      <c r="AA692" s="42">
        <f t="shared" si="262"/>
        <v>0</v>
      </c>
      <c r="AB692" s="42">
        <f t="shared" si="263"/>
        <v>0</v>
      </c>
    </row>
    <row r="693" spans="2:28" x14ac:dyDescent="0.25">
      <c r="B693">
        <v>691</v>
      </c>
      <c r="C693" s="35">
        <f t="shared" si="257"/>
        <v>0</v>
      </c>
      <c r="D693" s="46">
        <f>IF(AB692&gt;0,ROUND(PMT(EvalSheet!$F$92/12,EvalSheet!$F$96*12,-C693),5),0)</f>
        <v>0</v>
      </c>
      <c r="E693" s="6">
        <f t="shared" si="251"/>
        <v>0</v>
      </c>
      <c r="F693" s="2">
        <f t="shared" si="240"/>
        <v>0</v>
      </c>
      <c r="G693" s="80">
        <f t="shared" si="241"/>
        <v>0</v>
      </c>
      <c r="H693" s="79">
        <f t="shared" si="242"/>
        <v>0</v>
      </c>
      <c r="I693" s="80">
        <f t="shared" si="243"/>
        <v>0</v>
      </c>
      <c r="J693" s="80">
        <f t="shared" si="244"/>
        <v>0</v>
      </c>
      <c r="K693" s="6">
        <f t="shared" si="252"/>
        <v>0</v>
      </c>
      <c r="L693" s="7">
        <v>0</v>
      </c>
      <c r="M693" s="7">
        <f t="shared" si="253"/>
        <v>0</v>
      </c>
      <c r="N693" s="7">
        <f t="shared" si="254"/>
        <v>0</v>
      </c>
      <c r="O693" s="7">
        <f t="shared" si="255"/>
        <v>0</v>
      </c>
      <c r="P693" s="7">
        <f t="shared" si="256"/>
        <v>0</v>
      </c>
      <c r="Q693" s="6">
        <f t="shared" si="258"/>
        <v>0</v>
      </c>
      <c r="R693" s="7">
        <f t="shared" si="259"/>
        <v>0</v>
      </c>
      <c r="S693" s="2">
        <f t="shared" si="245"/>
        <v>0</v>
      </c>
      <c r="T693" s="80">
        <f t="shared" si="246"/>
        <v>0</v>
      </c>
      <c r="U693" s="79">
        <f t="shared" si="247"/>
        <v>0</v>
      </c>
      <c r="V693" s="80">
        <f t="shared" si="248"/>
        <v>0</v>
      </c>
      <c r="W693" s="80">
        <f t="shared" si="249"/>
        <v>0</v>
      </c>
      <c r="X693">
        <f t="shared" si="260"/>
        <v>0</v>
      </c>
      <c r="Y693" s="35">
        <f t="shared" si="250"/>
        <v>0</v>
      </c>
      <c r="Z693" s="35">
        <f t="shared" si="261"/>
        <v>0</v>
      </c>
      <c r="AA693" s="42">
        <f t="shared" si="262"/>
        <v>0</v>
      </c>
      <c r="AB693" s="42">
        <f t="shared" si="263"/>
        <v>0</v>
      </c>
    </row>
    <row r="694" spans="2:28" x14ac:dyDescent="0.25">
      <c r="B694">
        <v>692</v>
      </c>
      <c r="C694" s="35">
        <f t="shared" si="257"/>
        <v>0</v>
      </c>
      <c r="D694" s="46">
        <f>IF(AB693&gt;0,ROUND(PMT(EvalSheet!$F$92/12,EvalSheet!$F$96*12,-C694),5),0)</f>
        <v>0</v>
      </c>
      <c r="E694" s="6">
        <f t="shared" si="251"/>
        <v>0</v>
      </c>
      <c r="F694" s="2">
        <f t="shared" si="240"/>
        <v>0</v>
      </c>
      <c r="G694" s="80">
        <f t="shared" si="241"/>
        <v>0</v>
      </c>
      <c r="H694" s="79">
        <f t="shared" si="242"/>
        <v>0</v>
      </c>
      <c r="I694" s="80">
        <f t="shared" si="243"/>
        <v>0</v>
      </c>
      <c r="J694" s="80">
        <f t="shared" si="244"/>
        <v>0</v>
      </c>
      <c r="K694" s="6">
        <f t="shared" si="252"/>
        <v>0</v>
      </c>
      <c r="L694" s="7">
        <v>0</v>
      </c>
      <c r="M694" s="7">
        <f t="shared" si="253"/>
        <v>0</v>
      </c>
      <c r="N694" s="7">
        <f t="shared" si="254"/>
        <v>0</v>
      </c>
      <c r="O694" s="7">
        <f t="shared" si="255"/>
        <v>0</v>
      </c>
      <c r="P694" s="7">
        <f t="shared" si="256"/>
        <v>0</v>
      </c>
      <c r="Q694" s="6">
        <f t="shared" si="258"/>
        <v>0</v>
      </c>
      <c r="R694" s="7">
        <f t="shared" si="259"/>
        <v>0</v>
      </c>
      <c r="S694" s="2">
        <f t="shared" si="245"/>
        <v>0</v>
      </c>
      <c r="T694" s="80">
        <f t="shared" si="246"/>
        <v>0</v>
      </c>
      <c r="U694" s="79">
        <f t="shared" si="247"/>
        <v>0</v>
      </c>
      <c r="V694" s="80">
        <f t="shared" si="248"/>
        <v>0</v>
      </c>
      <c r="W694" s="80">
        <f t="shared" si="249"/>
        <v>0</v>
      </c>
      <c r="X694">
        <f t="shared" si="260"/>
        <v>0</v>
      </c>
      <c r="Y694" s="35">
        <f t="shared" si="250"/>
        <v>0</v>
      </c>
      <c r="Z694" s="35">
        <f t="shared" si="261"/>
        <v>0</v>
      </c>
      <c r="AA694" s="42">
        <f t="shared" si="262"/>
        <v>0</v>
      </c>
      <c r="AB694" s="42">
        <f t="shared" si="263"/>
        <v>0</v>
      </c>
    </row>
    <row r="695" spans="2:28" x14ac:dyDescent="0.25">
      <c r="B695">
        <v>693</v>
      </c>
      <c r="C695" s="35">
        <f t="shared" si="257"/>
        <v>0</v>
      </c>
      <c r="D695" s="46">
        <f>IF(AB694&gt;0,ROUND(PMT(EvalSheet!$F$92/12,EvalSheet!$F$96*12,-C695),5),0)</f>
        <v>0</v>
      </c>
      <c r="E695" s="6">
        <f t="shared" si="251"/>
        <v>0</v>
      </c>
      <c r="F695" s="2">
        <f t="shared" si="240"/>
        <v>0</v>
      </c>
      <c r="G695" s="80">
        <f t="shared" si="241"/>
        <v>0</v>
      </c>
      <c r="H695" s="79">
        <f t="shared" si="242"/>
        <v>0</v>
      </c>
      <c r="I695" s="80">
        <f t="shared" si="243"/>
        <v>0</v>
      </c>
      <c r="J695" s="80">
        <f t="shared" si="244"/>
        <v>0</v>
      </c>
      <c r="K695" s="6">
        <f t="shared" si="252"/>
        <v>0</v>
      </c>
      <c r="L695" s="7">
        <v>0</v>
      </c>
      <c r="M695" s="7">
        <f t="shared" si="253"/>
        <v>0</v>
      </c>
      <c r="N695" s="7">
        <f t="shared" si="254"/>
        <v>0</v>
      </c>
      <c r="O695" s="7">
        <f t="shared" si="255"/>
        <v>0</v>
      </c>
      <c r="P695" s="7">
        <f t="shared" si="256"/>
        <v>0</v>
      </c>
      <c r="Q695" s="6">
        <f t="shared" si="258"/>
        <v>0</v>
      </c>
      <c r="R695" s="7">
        <f t="shared" si="259"/>
        <v>0</v>
      </c>
      <c r="S695" s="2">
        <f t="shared" si="245"/>
        <v>0</v>
      </c>
      <c r="T695" s="80">
        <f t="shared" si="246"/>
        <v>0</v>
      </c>
      <c r="U695" s="79">
        <f t="shared" si="247"/>
        <v>0</v>
      </c>
      <c r="V695" s="80">
        <f t="shared" si="248"/>
        <v>0</v>
      </c>
      <c r="W695" s="80">
        <f t="shared" si="249"/>
        <v>0</v>
      </c>
      <c r="X695">
        <f t="shared" si="260"/>
        <v>0</v>
      </c>
      <c r="Y695" s="35">
        <f t="shared" si="250"/>
        <v>0</v>
      </c>
      <c r="Z695" s="35">
        <f t="shared" si="261"/>
        <v>0</v>
      </c>
      <c r="AA695" s="42">
        <f t="shared" si="262"/>
        <v>0</v>
      </c>
      <c r="AB695" s="42">
        <f t="shared" si="263"/>
        <v>0</v>
      </c>
    </row>
    <row r="696" spans="2:28" x14ac:dyDescent="0.25">
      <c r="B696">
        <v>694</v>
      </c>
      <c r="C696" s="35">
        <f t="shared" si="257"/>
        <v>0</v>
      </c>
      <c r="D696" s="46">
        <f>IF(AB695&gt;0,ROUND(PMT(EvalSheet!$F$92/12,EvalSheet!$F$96*12,-C696),5),0)</f>
        <v>0</v>
      </c>
      <c r="E696" s="6">
        <f t="shared" si="251"/>
        <v>0</v>
      </c>
      <c r="F696" s="2">
        <f t="shared" si="240"/>
        <v>0</v>
      </c>
      <c r="G696" s="80">
        <f t="shared" si="241"/>
        <v>0</v>
      </c>
      <c r="H696" s="79">
        <f t="shared" si="242"/>
        <v>0</v>
      </c>
      <c r="I696" s="80">
        <f t="shared" si="243"/>
        <v>0</v>
      </c>
      <c r="J696" s="80">
        <f t="shared" si="244"/>
        <v>0</v>
      </c>
      <c r="K696" s="6">
        <f t="shared" si="252"/>
        <v>0</v>
      </c>
      <c r="L696" s="7">
        <v>0</v>
      </c>
      <c r="M696" s="7">
        <f t="shared" si="253"/>
        <v>0</v>
      </c>
      <c r="N696" s="7">
        <f t="shared" si="254"/>
        <v>0</v>
      </c>
      <c r="O696" s="7">
        <f t="shared" si="255"/>
        <v>0</v>
      </c>
      <c r="P696" s="7">
        <f t="shared" si="256"/>
        <v>0</v>
      </c>
      <c r="Q696" s="6">
        <f t="shared" si="258"/>
        <v>0</v>
      </c>
      <c r="R696" s="7">
        <f t="shared" si="259"/>
        <v>0</v>
      </c>
      <c r="S696" s="2">
        <f t="shared" si="245"/>
        <v>0</v>
      </c>
      <c r="T696" s="80">
        <f t="shared" si="246"/>
        <v>0</v>
      </c>
      <c r="U696" s="79">
        <f t="shared" si="247"/>
        <v>0</v>
      </c>
      <c r="V696" s="80">
        <f t="shared" si="248"/>
        <v>0</v>
      </c>
      <c r="W696" s="80">
        <f t="shared" si="249"/>
        <v>0</v>
      </c>
      <c r="X696">
        <f t="shared" si="260"/>
        <v>0</v>
      </c>
      <c r="Y696" s="35">
        <f t="shared" si="250"/>
        <v>0</v>
      </c>
      <c r="Z696" s="35">
        <f t="shared" si="261"/>
        <v>0</v>
      </c>
      <c r="AA696" s="42">
        <f t="shared" si="262"/>
        <v>0</v>
      </c>
      <c r="AB696" s="42">
        <f t="shared" si="263"/>
        <v>0</v>
      </c>
    </row>
    <row r="697" spans="2:28" x14ac:dyDescent="0.25">
      <c r="B697">
        <v>695</v>
      </c>
      <c r="C697" s="35">
        <f t="shared" si="257"/>
        <v>0</v>
      </c>
      <c r="D697" s="46">
        <f>IF(AB696&gt;0,ROUND(PMT(EvalSheet!$F$92/12,EvalSheet!$F$96*12,-C697),5),0)</f>
        <v>0</v>
      </c>
      <c r="E697" s="6">
        <f t="shared" si="251"/>
        <v>0</v>
      </c>
      <c r="F697" s="2">
        <f t="shared" si="240"/>
        <v>0</v>
      </c>
      <c r="G697" s="80">
        <f t="shared" si="241"/>
        <v>0</v>
      </c>
      <c r="H697" s="79">
        <f t="shared" si="242"/>
        <v>0</v>
      </c>
      <c r="I697" s="80">
        <f t="shared" si="243"/>
        <v>0</v>
      </c>
      <c r="J697" s="80">
        <f t="shared" si="244"/>
        <v>0</v>
      </c>
      <c r="K697" s="6">
        <f t="shared" si="252"/>
        <v>0</v>
      </c>
      <c r="L697" s="7">
        <v>0</v>
      </c>
      <c r="M697" s="7">
        <f t="shared" si="253"/>
        <v>0</v>
      </c>
      <c r="N697" s="7">
        <f t="shared" si="254"/>
        <v>0</v>
      </c>
      <c r="O697" s="7">
        <f t="shared" si="255"/>
        <v>0</v>
      </c>
      <c r="P697" s="7">
        <f t="shared" si="256"/>
        <v>0</v>
      </c>
      <c r="Q697" s="6">
        <f t="shared" si="258"/>
        <v>0</v>
      </c>
      <c r="R697" s="7">
        <f t="shared" si="259"/>
        <v>0</v>
      </c>
      <c r="S697" s="2">
        <f t="shared" si="245"/>
        <v>0</v>
      </c>
      <c r="T697" s="80">
        <f t="shared" si="246"/>
        <v>0</v>
      </c>
      <c r="U697" s="79">
        <f t="shared" si="247"/>
        <v>0</v>
      </c>
      <c r="V697" s="80">
        <f t="shared" si="248"/>
        <v>0</v>
      </c>
      <c r="W697" s="80">
        <f t="shared" si="249"/>
        <v>0</v>
      </c>
      <c r="X697">
        <f t="shared" si="260"/>
        <v>0</v>
      </c>
      <c r="Y697" s="35">
        <f t="shared" si="250"/>
        <v>0</v>
      </c>
      <c r="Z697" s="35">
        <f t="shared" si="261"/>
        <v>0</v>
      </c>
      <c r="AA697" s="42">
        <f t="shared" si="262"/>
        <v>0</v>
      </c>
      <c r="AB697" s="42">
        <f t="shared" si="263"/>
        <v>0</v>
      </c>
    </row>
    <row r="698" spans="2:28" x14ac:dyDescent="0.25">
      <c r="B698">
        <v>696</v>
      </c>
      <c r="C698" s="35">
        <f t="shared" si="257"/>
        <v>0</v>
      </c>
      <c r="D698" s="46">
        <f>IF(AB697&gt;0,ROUND(PMT(EvalSheet!$F$92/12,EvalSheet!$F$96*12,-C698),5),0)</f>
        <v>0</v>
      </c>
      <c r="E698" s="6">
        <f t="shared" si="251"/>
        <v>0</v>
      </c>
      <c r="F698" s="2">
        <f t="shared" si="240"/>
        <v>0</v>
      </c>
      <c r="G698" s="80">
        <f t="shared" si="241"/>
        <v>0</v>
      </c>
      <c r="H698" s="79">
        <f t="shared" si="242"/>
        <v>0</v>
      </c>
      <c r="I698" s="80">
        <f t="shared" si="243"/>
        <v>0</v>
      </c>
      <c r="J698" s="80">
        <f t="shared" si="244"/>
        <v>0</v>
      </c>
      <c r="K698" s="6">
        <f t="shared" si="252"/>
        <v>0</v>
      </c>
      <c r="L698" s="7">
        <v>0</v>
      </c>
      <c r="M698" s="7">
        <f t="shared" si="253"/>
        <v>0</v>
      </c>
      <c r="N698" s="7">
        <f t="shared" si="254"/>
        <v>0</v>
      </c>
      <c r="O698" s="7">
        <f t="shared" si="255"/>
        <v>0</v>
      </c>
      <c r="P698" s="7">
        <f t="shared" si="256"/>
        <v>0</v>
      </c>
      <c r="Q698" s="6">
        <f t="shared" si="258"/>
        <v>0</v>
      </c>
      <c r="R698" s="7">
        <f t="shared" si="259"/>
        <v>0</v>
      </c>
      <c r="S698" s="2">
        <f t="shared" si="245"/>
        <v>0</v>
      </c>
      <c r="T698" s="80">
        <f t="shared" si="246"/>
        <v>0</v>
      </c>
      <c r="U698" s="79">
        <f t="shared" si="247"/>
        <v>0</v>
      </c>
      <c r="V698" s="80">
        <f t="shared" si="248"/>
        <v>0</v>
      </c>
      <c r="W698" s="80">
        <f t="shared" si="249"/>
        <v>0</v>
      </c>
      <c r="X698">
        <f t="shared" si="260"/>
        <v>0</v>
      </c>
      <c r="Y698" s="35">
        <f t="shared" si="250"/>
        <v>0</v>
      </c>
      <c r="Z698" s="35">
        <f t="shared" si="261"/>
        <v>0</v>
      </c>
      <c r="AA698" s="42">
        <f t="shared" si="262"/>
        <v>0</v>
      </c>
      <c r="AB698" s="42">
        <f t="shared" si="263"/>
        <v>0</v>
      </c>
    </row>
    <row r="699" spans="2:28" x14ac:dyDescent="0.25">
      <c r="B699">
        <v>697</v>
      </c>
      <c r="C699" s="35">
        <f t="shared" si="257"/>
        <v>0</v>
      </c>
      <c r="D699" s="46">
        <f>IF(AB698&gt;0,ROUND(PMT(EvalSheet!$F$92/12,EvalSheet!$F$96*12,-C699),5),0)</f>
        <v>0</v>
      </c>
      <c r="E699" s="6">
        <f t="shared" si="251"/>
        <v>0</v>
      </c>
      <c r="F699" s="2">
        <f t="shared" si="240"/>
        <v>0</v>
      </c>
      <c r="G699" s="80">
        <f t="shared" si="241"/>
        <v>0</v>
      </c>
      <c r="H699" s="79">
        <f t="shared" si="242"/>
        <v>0</v>
      </c>
      <c r="I699" s="80">
        <f t="shared" si="243"/>
        <v>0</v>
      </c>
      <c r="J699" s="80">
        <f t="shared" si="244"/>
        <v>0</v>
      </c>
      <c r="K699" s="6">
        <f t="shared" si="252"/>
        <v>0</v>
      </c>
      <c r="L699" s="7">
        <v>0</v>
      </c>
      <c r="M699" s="7">
        <f t="shared" si="253"/>
        <v>0</v>
      </c>
      <c r="N699" s="7">
        <f t="shared" si="254"/>
        <v>0</v>
      </c>
      <c r="O699" s="7">
        <f t="shared" si="255"/>
        <v>0</v>
      </c>
      <c r="P699" s="7">
        <f t="shared" si="256"/>
        <v>0</v>
      </c>
      <c r="Q699" s="6">
        <f t="shared" si="258"/>
        <v>0</v>
      </c>
      <c r="R699" s="7">
        <f t="shared" si="259"/>
        <v>0</v>
      </c>
      <c r="S699" s="2">
        <f t="shared" si="245"/>
        <v>0</v>
      </c>
      <c r="T699" s="80">
        <f t="shared" si="246"/>
        <v>0</v>
      </c>
      <c r="U699" s="79">
        <f t="shared" si="247"/>
        <v>0</v>
      </c>
      <c r="V699" s="80">
        <f t="shared" si="248"/>
        <v>0</v>
      </c>
      <c r="W699" s="80">
        <f t="shared" si="249"/>
        <v>0</v>
      </c>
      <c r="X699">
        <f t="shared" si="260"/>
        <v>0</v>
      </c>
      <c r="Y699" s="35">
        <f t="shared" si="250"/>
        <v>0</v>
      </c>
      <c r="Z699" s="35">
        <f t="shared" si="261"/>
        <v>0</v>
      </c>
      <c r="AA699" s="42">
        <f t="shared" si="262"/>
        <v>0</v>
      </c>
      <c r="AB699" s="42">
        <f t="shared" si="263"/>
        <v>0</v>
      </c>
    </row>
    <row r="700" spans="2:28" x14ac:dyDescent="0.25">
      <c r="B700">
        <v>698</v>
      </c>
      <c r="C700" s="35">
        <f t="shared" si="257"/>
        <v>0</v>
      </c>
      <c r="D700" s="46">
        <f>IF(AB699&gt;0,ROUND(PMT(EvalSheet!$F$92/12,EvalSheet!$F$96*12,-C700),5),0)</f>
        <v>0</v>
      </c>
      <c r="E700" s="6">
        <f t="shared" si="251"/>
        <v>0</v>
      </c>
      <c r="F700" s="2">
        <f t="shared" si="240"/>
        <v>0</v>
      </c>
      <c r="G700" s="80">
        <f t="shared" si="241"/>
        <v>0</v>
      </c>
      <c r="H700" s="79">
        <f t="shared" si="242"/>
        <v>0</v>
      </c>
      <c r="I700" s="80">
        <f t="shared" si="243"/>
        <v>0</v>
      </c>
      <c r="J700" s="80">
        <f t="shared" si="244"/>
        <v>0</v>
      </c>
      <c r="K700" s="6">
        <f t="shared" si="252"/>
        <v>0</v>
      </c>
      <c r="L700" s="7">
        <v>0</v>
      </c>
      <c r="M700" s="7">
        <f t="shared" si="253"/>
        <v>0</v>
      </c>
      <c r="N700" s="7">
        <f t="shared" si="254"/>
        <v>0</v>
      </c>
      <c r="O700" s="7">
        <f t="shared" si="255"/>
        <v>0</v>
      </c>
      <c r="P700" s="7">
        <f t="shared" si="256"/>
        <v>0</v>
      </c>
      <c r="Q700" s="6">
        <f t="shared" si="258"/>
        <v>0</v>
      </c>
      <c r="R700" s="7">
        <f t="shared" si="259"/>
        <v>0</v>
      </c>
      <c r="S700" s="2">
        <f t="shared" si="245"/>
        <v>0</v>
      </c>
      <c r="T700" s="80">
        <f t="shared" si="246"/>
        <v>0</v>
      </c>
      <c r="U700" s="79">
        <f t="shared" si="247"/>
        <v>0</v>
      </c>
      <c r="V700" s="80">
        <f t="shared" si="248"/>
        <v>0</v>
      </c>
      <c r="W700" s="80">
        <f t="shared" si="249"/>
        <v>0</v>
      </c>
      <c r="X700">
        <f t="shared" si="260"/>
        <v>0</v>
      </c>
      <c r="Y700" s="35">
        <f t="shared" si="250"/>
        <v>0</v>
      </c>
      <c r="Z700" s="35">
        <f t="shared" si="261"/>
        <v>0</v>
      </c>
      <c r="AA700" s="42">
        <f t="shared" si="262"/>
        <v>0</v>
      </c>
      <c r="AB700" s="42">
        <f t="shared" si="263"/>
        <v>0</v>
      </c>
    </row>
    <row r="701" spans="2:28" x14ac:dyDescent="0.25">
      <c r="B701">
        <v>699</v>
      </c>
      <c r="C701" s="35">
        <f t="shared" si="257"/>
        <v>0</v>
      </c>
      <c r="D701" s="46">
        <f>IF(AB700&gt;0,ROUND(PMT(EvalSheet!$F$92/12,EvalSheet!$F$96*12,-C701),5),0)</f>
        <v>0</v>
      </c>
      <c r="E701" s="6">
        <f t="shared" si="251"/>
        <v>0</v>
      </c>
      <c r="F701" s="2">
        <f t="shared" si="240"/>
        <v>0</v>
      </c>
      <c r="G701" s="80">
        <f t="shared" si="241"/>
        <v>0</v>
      </c>
      <c r="H701" s="79">
        <f t="shared" si="242"/>
        <v>0</v>
      </c>
      <c r="I701" s="80">
        <f t="shared" si="243"/>
        <v>0</v>
      </c>
      <c r="J701" s="80">
        <f t="shared" si="244"/>
        <v>0</v>
      </c>
      <c r="K701" s="6">
        <f t="shared" si="252"/>
        <v>0</v>
      </c>
      <c r="L701" s="7">
        <v>0</v>
      </c>
      <c r="M701" s="7">
        <f t="shared" si="253"/>
        <v>0</v>
      </c>
      <c r="N701" s="7">
        <f t="shared" si="254"/>
        <v>0</v>
      </c>
      <c r="O701" s="7">
        <f t="shared" si="255"/>
        <v>0</v>
      </c>
      <c r="P701" s="7">
        <f t="shared" si="256"/>
        <v>0</v>
      </c>
      <c r="Q701" s="6">
        <f t="shared" si="258"/>
        <v>0</v>
      </c>
      <c r="R701" s="7">
        <f t="shared" si="259"/>
        <v>0</v>
      </c>
      <c r="S701" s="2">
        <f t="shared" si="245"/>
        <v>0</v>
      </c>
      <c r="T701" s="80">
        <f t="shared" si="246"/>
        <v>0</v>
      </c>
      <c r="U701" s="79">
        <f t="shared" si="247"/>
        <v>0</v>
      </c>
      <c r="V701" s="80">
        <f t="shared" si="248"/>
        <v>0</v>
      </c>
      <c r="W701" s="80">
        <f t="shared" si="249"/>
        <v>0</v>
      </c>
      <c r="X701">
        <f t="shared" si="260"/>
        <v>0</v>
      </c>
      <c r="Y701" s="35">
        <f t="shared" si="250"/>
        <v>0</v>
      </c>
      <c r="Z701" s="35">
        <f t="shared" si="261"/>
        <v>0</v>
      </c>
      <c r="AA701" s="42">
        <f t="shared" si="262"/>
        <v>0</v>
      </c>
      <c r="AB701" s="42">
        <f t="shared" si="263"/>
        <v>0</v>
      </c>
    </row>
    <row r="702" spans="2:28" x14ac:dyDescent="0.25">
      <c r="B702">
        <v>700</v>
      </c>
      <c r="C702" s="35">
        <f t="shared" si="257"/>
        <v>0</v>
      </c>
      <c r="D702" s="46">
        <f>IF(AB701&gt;0,ROUND(PMT(EvalSheet!$F$92/12,EvalSheet!$F$96*12,-C702),5),0)</f>
        <v>0</v>
      </c>
      <c r="E702" s="6">
        <f t="shared" si="251"/>
        <v>0</v>
      </c>
      <c r="F702" s="2">
        <f t="shared" si="240"/>
        <v>0</v>
      </c>
      <c r="G702" s="80">
        <f t="shared" si="241"/>
        <v>0</v>
      </c>
      <c r="H702" s="79">
        <f t="shared" si="242"/>
        <v>0</v>
      </c>
      <c r="I702" s="80">
        <f t="shared" si="243"/>
        <v>0</v>
      </c>
      <c r="J702" s="80">
        <f t="shared" si="244"/>
        <v>0</v>
      </c>
      <c r="K702" s="6">
        <f t="shared" si="252"/>
        <v>0</v>
      </c>
      <c r="L702" s="7">
        <v>0</v>
      </c>
      <c r="M702" s="7">
        <f t="shared" si="253"/>
        <v>0</v>
      </c>
      <c r="N702" s="7">
        <f t="shared" si="254"/>
        <v>0</v>
      </c>
      <c r="O702" s="7">
        <f t="shared" si="255"/>
        <v>0</v>
      </c>
      <c r="P702" s="7">
        <f t="shared" si="256"/>
        <v>0</v>
      </c>
      <c r="Q702" s="6">
        <f t="shared" si="258"/>
        <v>0</v>
      </c>
      <c r="R702" s="7">
        <f t="shared" si="259"/>
        <v>0</v>
      </c>
      <c r="S702" s="2">
        <f t="shared" si="245"/>
        <v>0</v>
      </c>
      <c r="T702" s="80">
        <f t="shared" si="246"/>
        <v>0</v>
      </c>
      <c r="U702" s="79">
        <f t="shared" si="247"/>
        <v>0</v>
      </c>
      <c r="V702" s="80">
        <f t="shared" si="248"/>
        <v>0</v>
      </c>
      <c r="W702" s="80">
        <f t="shared" si="249"/>
        <v>0</v>
      </c>
      <c r="X702">
        <f t="shared" si="260"/>
        <v>0</v>
      </c>
      <c r="Y702" s="35">
        <f t="shared" si="250"/>
        <v>0</v>
      </c>
      <c r="Z702" s="35">
        <f t="shared" si="261"/>
        <v>0</v>
      </c>
      <c r="AA702" s="42">
        <f t="shared" si="262"/>
        <v>0</v>
      </c>
      <c r="AB702" s="42">
        <f t="shared" si="263"/>
        <v>0</v>
      </c>
    </row>
    <row r="703" spans="2:28" x14ac:dyDescent="0.25">
      <c r="B703">
        <v>701</v>
      </c>
      <c r="C703" s="35">
        <f t="shared" si="257"/>
        <v>0</v>
      </c>
      <c r="D703" s="46">
        <f>IF(AB702&gt;0,ROUND(PMT(EvalSheet!$F$92/12,EvalSheet!$F$96*12,-C703),5),0)</f>
        <v>0</v>
      </c>
      <c r="E703" s="6">
        <f t="shared" si="251"/>
        <v>0</v>
      </c>
      <c r="F703" s="2">
        <f t="shared" si="240"/>
        <v>0</v>
      </c>
      <c r="G703" s="80">
        <f t="shared" si="241"/>
        <v>0</v>
      </c>
      <c r="H703" s="79">
        <f t="shared" si="242"/>
        <v>0</v>
      </c>
      <c r="I703" s="80">
        <f t="shared" si="243"/>
        <v>0</v>
      </c>
      <c r="J703" s="80">
        <f t="shared" si="244"/>
        <v>0</v>
      </c>
      <c r="K703" s="6">
        <f t="shared" si="252"/>
        <v>0</v>
      </c>
      <c r="L703" s="7">
        <v>0</v>
      </c>
      <c r="M703" s="7">
        <f t="shared" si="253"/>
        <v>0</v>
      </c>
      <c r="N703" s="7">
        <f t="shared" si="254"/>
        <v>0</v>
      </c>
      <c r="O703" s="7">
        <f t="shared" si="255"/>
        <v>0</v>
      </c>
      <c r="P703" s="7">
        <f t="shared" si="256"/>
        <v>0</v>
      </c>
      <c r="Q703" s="6">
        <f t="shared" si="258"/>
        <v>0</v>
      </c>
      <c r="R703" s="7">
        <f t="shared" si="259"/>
        <v>0</v>
      </c>
      <c r="S703" s="2">
        <f t="shared" si="245"/>
        <v>0</v>
      </c>
      <c r="T703" s="80">
        <f t="shared" si="246"/>
        <v>0</v>
      </c>
      <c r="U703" s="79">
        <f t="shared" si="247"/>
        <v>0</v>
      </c>
      <c r="V703" s="80">
        <f t="shared" si="248"/>
        <v>0</v>
      </c>
      <c r="W703" s="80">
        <f t="shared" si="249"/>
        <v>0</v>
      </c>
      <c r="X703">
        <f t="shared" si="260"/>
        <v>0</v>
      </c>
      <c r="Y703" s="35">
        <f t="shared" si="250"/>
        <v>0</v>
      </c>
      <c r="Z703" s="35">
        <f t="shared" si="261"/>
        <v>0</v>
      </c>
      <c r="AA703" s="42">
        <f t="shared" si="262"/>
        <v>0</v>
      </c>
      <c r="AB703" s="42">
        <f t="shared" si="263"/>
        <v>0</v>
      </c>
    </row>
    <row r="704" spans="2:28" x14ac:dyDescent="0.25">
      <c r="B704">
        <v>702</v>
      </c>
      <c r="C704" s="35">
        <f t="shared" si="257"/>
        <v>0</v>
      </c>
      <c r="D704" s="46">
        <f>IF(AB703&gt;0,ROUND(PMT(EvalSheet!$F$92/12,EvalSheet!$F$96*12,-C704),5),0)</f>
        <v>0</v>
      </c>
      <c r="E704" s="6">
        <f t="shared" si="251"/>
        <v>0</v>
      </c>
      <c r="F704" s="2">
        <f t="shared" si="240"/>
        <v>0</v>
      </c>
      <c r="G704" s="80">
        <f t="shared" si="241"/>
        <v>0</v>
      </c>
      <c r="H704" s="79">
        <f t="shared" si="242"/>
        <v>0</v>
      </c>
      <c r="I704" s="80">
        <f t="shared" si="243"/>
        <v>0</v>
      </c>
      <c r="J704" s="80">
        <f t="shared" si="244"/>
        <v>0</v>
      </c>
      <c r="K704" s="6">
        <f t="shared" si="252"/>
        <v>0</v>
      </c>
      <c r="L704" s="7">
        <v>0</v>
      </c>
      <c r="M704" s="7">
        <f t="shared" si="253"/>
        <v>0</v>
      </c>
      <c r="N704" s="7">
        <f t="shared" si="254"/>
        <v>0</v>
      </c>
      <c r="O704" s="7">
        <f t="shared" si="255"/>
        <v>0</v>
      </c>
      <c r="P704" s="7">
        <f t="shared" si="256"/>
        <v>0</v>
      </c>
      <c r="Q704" s="6">
        <f t="shared" si="258"/>
        <v>0</v>
      </c>
      <c r="R704" s="7">
        <f t="shared" si="259"/>
        <v>0</v>
      </c>
      <c r="S704" s="2">
        <f t="shared" si="245"/>
        <v>0</v>
      </c>
      <c r="T704" s="80">
        <f t="shared" si="246"/>
        <v>0</v>
      </c>
      <c r="U704" s="79">
        <f t="shared" si="247"/>
        <v>0</v>
      </c>
      <c r="V704" s="80">
        <f t="shared" si="248"/>
        <v>0</v>
      </c>
      <c r="W704" s="80">
        <f t="shared" si="249"/>
        <v>0</v>
      </c>
      <c r="X704">
        <f t="shared" si="260"/>
        <v>0</v>
      </c>
      <c r="Y704" s="35">
        <f t="shared" si="250"/>
        <v>0</v>
      </c>
      <c r="Z704" s="35">
        <f t="shared" si="261"/>
        <v>0</v>
      </c>
      <c r="AA704" s="42">
        <f t="shared" si="262"/>
        <v>0</v>
      </c>
      <c r="AB704" s="42">
        <f t="shared" si="263"/>
        <v>0</v>
      </c>
    </row>
    <row r="705" spans="2:28" x14ac:dyDescent="0.25">
      <c r="B705">
        <v>703</v>
      </c>
      <c r="C705" s="35">
        <f t="shared" si="257"/>
        <v>0</v>
      </c>
      <c r="D705" s="46">
        <f>IF(AB704&gt;0,ROUND(PMT(EvalSheet!$F$92/12,EvalSheet!$F$96*12,-C705),5),0)</f>
        <v>0</v>
      </c>
      <c r="E705" s="6">
        <f t="shared" si="251"/>
        <v>0</v>
      </c>
      <c r="F705" s="2">
        <f t="shared" si="240"/>
        <v>0</v>
      </c>
      <c r="G705" s="80">
        <f t="shared" si="241"/>
        <v>0</v>
      </c>
      <c r="H705" s="79">
        <f t="shared" si="242"/>
        <v>0</v>
      </c>
      <c r="I705" s="80">
        <f t="shared" si="243"/>
        <v>0</v>
      </c>
      <c r="J705" s="80">
        <f t="shared" si="244"/>
        <v>0</v>
      </c>
      <c r="K705" s="6">
        <f t="shared" si="252"/>
        <v>0</v>
      </c>
      <c r="L705" s="7">
        <v>0</v>
      </c>
      <c r="M705" s="7">
        <f t="shared" si="253"/>
        <v>0</v>
      </c>
      <c r="N705" s="7">
        <f t="shared" si="254"/>
        <v>0</v>
      </c>
      <c r="O705" s="7">
        <f t="shared" si="255"/>
        <v>0</v>
      </c>
      <c r="P705" s="7">
        <f t="shared" si="256"/>
        <v>0</v>
      </c>
      <c r="Q705" s="6">
        <f t="shared" si="258"/>
        <v>0</v>
      </c>
      <c r="R705" s="7">
        <f t="shared" si="259"/>
        <v>0</v>
      </c>
      <c r="S705" s="2">
        <f t="shared" si="245"/>
        <v>0</v>
      </c>
      <c r="T705" s="80">
        <f t="shared" si="246"/>
        <v>0</v>
      </c>
      <c r="U705" s="79">
        <f t="shared" si="247"/>
        <v>0</v>
      </c>
      <c r="V705" s="80">
        <f t="shared" si="248"/>
        <v>0</v>
      </c>
      <c r="W705" s="80">
        <f t="shared" si="249"/>
        <v>0</v>
      </c>
      <c r="X705">
        <f t="shared" si="260"/>
        <v>0</v>
      </c>
      <c r="Y705" s="35">
        <f t="shared" si="250"/>
        <v>0</v>
      </c>
      <c r="Z705" s="35">
        <f t="shared" si="261"/>
        <v>0</v>
      </c>
      <c r="AA705" s="42">
        <f t="shared" si="262"/>
        <v>0</v>
      </c>
      <c r="AB705" s="42">
        <f t="shared" si="263"/>
        <v>0</v>
      </c>
    </row>
    <row r="706" spans="2:28" x14ac:dyDescent="0.25">
      <c r="B706">
        <v>704</v>
      </c>
      <c r="C706" s="35">
        <f t="shared" si="257"/>
        <v>0</v>
      </c>
      <c r="D706" s="46">
        <f>IF(AB705&gt;0,ROUND(PMT(EvalSheet!$F$92/12,EvalSheet!$F$96*12,-C706),5),0)</f>
        <v>0</v>
      </c>
      <c r="E706" s="6">
        <f t="shared" si="251"/>
        <v>0</v>
      </c>
      <c r="F706" s="2">
        <f t="shared" si="240"/>
        <v>0</v>
      </c>
      <c r="G706" s="80">
        <f t="shared" si="241"/>
        <v>0</v>
      </c>
      <c r="H706" s="79">
        <f t="shared" si="242"/>
        <v>0</v>
      </c>
      <c r="I706" s="80">
        <f t="shared" si="243"/>
        <v>0</v>
      </c>
      <c r="J706" s="80">
        <f t="shared" si="244"/>
        <v>0</v>
      </c>
      <c r="K706" s="6">
        <f t="shared" si="252"/>
        <v>0</v>
      </c>
      <c r="L706" s="7">
        <v>0</v>
      </c>
      <c r="M706" s="7">
        <f t="shared" si="253"/>
        <v>0</v>
      </c>
      <c r="N706" s="7">
        <f t="shared" si="254"/>
        <v>0</v>
      </c>
      <c r="O706" s="7">
        <f t="shared" si="255"/>
        <v>0</v>
      </c>
      <c r="P706" s="7">
        <f t="shared" si="256"/>
        <v>0</v>
      </c>
      <c r="Q706" s="6">
        <f t="shared" si="258"/>
        <v>0</v>
      </c>
      <c r="R706" s="7">
        <f t="shared" si="259"/>
        <v>0</v>
      </c>
      <c r="S706" s="2">
        <f t="shared" si="245"/>
        <v>0</v>
      </c>
      <c r="T706" s="80">
        <f t="shared" si="246"/>
        <v>0</v>
      </c>
      <c r="U706" s="79">
        <f t="shared" si="247"/>
        <v>0</v>
      </c>
      <c r="V706" s="80">
        <f t="shared" si="248"/>
        <v>0</v>
      </c>
      <c r="W706" s="80">
        <f t="shared" si="249"/>
        <v>0</v>
      </c>
      <c r="X706">
        <f t="shared" si="260"/>
        <v>0</v>
      </c>
      <c r="Y706" s="35">
        <f t="shared" si="250"/>
        <v>0</v>
      </c>
      <c r="Z706" s="35">
        <f t="shared" si="261"/>
        <v>0</v>
      </c>
      <c r="AA706" s="42">
        <f t="shared" si="262"/>
        <v>0</v>
      </c>
      <c r="AB706" s="42">
        <f t="shared" si="263"/>
        <v>0</v>
      </c>
    </row>
    <row r="707" spans="2:28" x14ac:dyDescent="0.25">
      <c r="B707">
        <v>705</v>
      </c>
      <c r="C707" s="35">
        <f t="shared" si="257"/>
        <v>0</v>
      </c>
      <c r="D707" s="46">
        <f>IF(AB706&gt;0,ROUND(PMT(EvalSheet!$F$92/12,EvalSheet!$F$96*12,-C707),5),0)</f>
        <v>0</v>
      </c>
      <c r="E707" s="6">
        <f t="shared" si="251"/>
        <v>0</v>
      </c>
      <c r="F707" s="2">
        <f t="shared" ref="F707:F770" si="264">INT(E707)</f>
        <v>0</v>
      </c>
      <c r="G707" s="80">
        <f t="shared" ref="G707:G770" si="265">INT((E707-F707)*10)/10</f>
        <v>0</v>
      </c>
      <c r="H707" s="79">
        <f t="shared" ref="H707:H770" si="266">E707-F707-G707</f>
        <v>0</v>
      </c>
      <c r="I707" s="80">
        <f t="shared" ref="I707:I770" si="267">IF(OR(H707=0.05,H707=0),H707,IF(AND(H707&gt;0.051,H707&lt;0.1),0.1,IF(AND(H707&gt;0.001,H707&lt;0.05),0.05,H707)))</f>
        <v>0</v>
      </c>
      <c r="J707" s="80">
        <f t="shared" ref="J707:J770" si="268">F707+G707+I707</f>
        <v>0</v>
      </c>
      <c r="K707" s="6">
        <f t="shared" si="252"/>
        <v>0</v>
      </c>
      <c r="L707" s="7">
        <v>0</v>
      </c>
      <c r="M707" s="7">
        <f t="shared" si="253"/>
        <v>0</v>
      </c>
      <c r="N707" s="7">
        <f t="shared" si="254"/>
        <v>0</v>
      </c>
      <c r="O707" s="7">
        <f t="shared" si="255"/>
        <v>0</v>
      </c>
      <c r="P707" s="7">
        <f t="shared" si="256"/>
        <v>0</v>
      </c>
      <c r="Q707" s="6">
        <f t="shared" si="258"/>
        <v>0</v>
      </c>
      <c r="R707" s="7">
        <f t="shared" si="259"/>
        <v>0</v>
      </c>
      <c r="S707" s="2">
        <f t="shared" ref="S707:S770" si="269">INT(R707)</f>
        <v>0</v>
      </c>
      <c r="T707" s="80">
        <f t="shared" ref="T707:T770" si="270">INT((R707-S707)*10)/10</f>
        <v>0</v>
      </c>
      <c r="U707" s="79">
        <f t="shared" ref="U707:U770" si="271">R707-S707-T707</f>
        <v>0</v>
      </c>
      <c r="V707" s="80">
        <f t="shared" ref="V707:V770" si="272">IF(OR(U707=0.05,U707=0),U707,IF(AND(U707&gt;0.051,U707&lt;0.1),0.1,IF(AND(U707&gt;0.001,U707&lt;0.05),0.05,U707)))</f>
        <v>0</v>
      </c>
      <c r="W707" s="80">
        <f t="shared" ref="W707:W770" si="273">S707+T707+V707</f>
        <v>0</v>
      </c>
      <c r="X707">
        <f t="shared" si="260"/>
        <v>0</v>
      </c>
      <c r="Y707" s="35">
        <f t="shared" si="250"/>
        <v>0</v>
      </c>
      <c r="Z707" s="35">
        <f t="shared" si="261"/>
        <v>0</v>
      </c>
      <c r="AA707" s="42">
        <f t="shared" si="262"/>
        <v>0</v>
      </c>
      <c r="AB707" s="42">
        <f t="shared" si="263"/>
        <v>0</v>
      </c>
    </row>
    <row r="708" spans="2:28" x14ac:dyDescent="0.25">
      <c r="B708">
        <v>706</v>
      </c>
      <c r="C708" s="35">
        <f t="shared" si="257"/>
        <v>0</v>
      </c>
      <c r="D708" s="46">
        <f>IF(AB707&gt;0,ROUND(PMT(EvalSheet!$F$92/12,EvalSheet!$F$96*12,-C708),5),0)</f>
        <v>0</v>
      </c>
      <c r="E708" s="6">
        <f t="shared" si="251"/>
        <v>0</v>
      </c>
      <c r="F708" s="2">
        <f t="shared" si="264"/>
        <v>0</v>
      </c>
      <c r="G708" s="80">
        <f t="shared" si="265"/>
        <v>0</v>
      </c>
      <c r="H708" s="79">
        <f t="shared" si="266"/>
        <v>0</v>
      </c>
      <c r="I708" s="80">
        <f t="shared" si="267"/>
        <v>0</v>
      </c>
      <c r="J708" s="80">
        <f t="shared" si="268"/>
        <v>0</v>
      </c>
      <c r="K708" s="6">
        <f t="shared" si="252"/>
        <v>0</v>
      </c>
      <c r="L708" s="7">
        <v>0</v>
      </c>
      <c r="M708" s="7">
        <f t="shared" si="253"/>
        <v>0</v>
      </c>
      <c r="N708" s="7">
        <f t="shared" si="254"/>
        <v>0</v>
      </c>
      <c r="O708" s="7">
        <f t="shared" si="255"/>
        <v>0</v>
      </c>
      <c r="P708" s="7">
        <f t="shared" si="256"/>
        <v>0</v>
      </c>
      <c r="Q708" s="6">
        <f t="shared" si="258"/>
        <v>0</v>
      </c>
      <c r="R708" s="7">
        <f t="shared" si="259"/>
        <v>0</v>
      </c>
      <c r="S708" s="2">
        <f t="shared" si="269"/>
        <v>0</v>
      </c>
      <c r="T708" s="80">
        <f t="shared" si="270"/>
        <v>0</v>
      </c>
      <c r="U708" s="79">
        <f t="shared" si="271"/>
        <v>0</v>
      </c>
      <c r="V708" s="80">
        <f t="shared" si="272"/>
        <v>0</v>
      </c>
      <c r="W708" s="80">
        <f t="shared" si="273"/>
        <v>0</v>
      </c>
      <c r="X708">
        <f t="shared" si="260"/>
        <v>0</v>
      </c>
      <c r="Y708" s="35">
        <f t="shared" ref="Y708:Y771" si="274">ROUND(D708+J708+W708+X708,2)</f>
        <v>0</v>
      </c>
      <c r="Z708" s="35">
        <f t="shared" si="261"/>
        <v>0</v>
      </c>
      <c r="AA708" s="42">
        <f t="shared" si="262"/>
        <v>0</v>
      </c>
      <c r="AB708" s="42">
        <f t="shared" si="263"/>
        <v>0</v>
      </c>
    </row>
    <row r="709" spans="2:28" x14ac:dyDescent="0.25">
      <c r="B709">
        <v>707</v>
      </c>
      <c r="C709" s="35">
        <f t="shared" si="257"/>
        <v>0</v>
      </c>
      <c r="D709" s="46">
        <f>IF(AB708&gt;0,ROUND(PMT(EvalSheet!$F$92/12,EvalSheet!$F$96*12,-C709),5),0)</f>
        <v>0</v>
      </c>
      <c r="E709" s="6">
        <f t="shared" ref="E709:E772" si="275">IF(AB708&gt;0,ROUND(C709*$E$1/1000,2),0)</f>
        <v>0</v>
      </c>
      <c r="F709" s="2">
        <f t="shared" si="264"/>
        <v>0</v>
      </c>
      <c r="G709" s="80">
        <f t="shared" si="265"/>
        <v>0</v>
      </c>
      <c r="H709" s="79">
        <f t="shared" si="266"/>
        <v>0</v>
      </c>
      <c r="I709" s="80">
        <f t="shared" si="267"/>
        <v>0</v>
      </c>
      <c r="J709" s="80">
        <f t="shared" si="268"/>
        <v>0</v>
      </c>
      <c r="K709" s="6">
        <f t="shared" ref="K709:K772" si="276">IF(AB708&gt;0,ROUND($D$1*$K$1,2),0)</f>
        <v>0</v>
      </c>
      <c r="L709" s="7">
        <v>0</v>
      </c>
      <c r="M709" s="7">
        <f t="shared" ref="M709:M772" si="277">IF(AB708&gt;0,ROUND($D$1*$M$1,0),0)</f>
        <v>0</v>
      </c>
      <c r="N709" s="7">
        <f t="shared" ref="N709:N772" si="278">IF(AB708&gt;0,ROUND($D$1*$N$1,2),0)</f>
        <v>0</v>
      </c>
      <c r="O709" s="7">
        <f t="shared" ref="O709:O772" si="279">IF(AB708&gt;0,ROUND($D$1*$O$1,2),0)</f>
        <v>0</v>
      </c>
      <c r="P709" s="7">
        <f t="shared" ref="P709:P772" si="280">IF(AB708&gt;0,ROUND($D$1*$P$1,2),0)</f>
        <v>0</v>
      </c>
      <c r="Q709" s="6">
        <f t="shared" si="258"/>
        <v>0</v>
      </c>
      <c r="R709" s="7">
        <f t="shared" si="259"/>
        <v>0</v>
      </c>
      <c r="S709" s="2">
        <f t="shared" si="269"/>
        <v>0</v>
      </c>
      <c r="T709" s="80">
        <f t="shared" si="270"/>
        <v>0</v>
      </c>
      <c r="U709" s="79">
        <f t="shared" si="271"/>
        <v>0</v>
      </c>
      <c r="V709" s="80">
        <f t="shared" si="272"/>
        <v>0</v>
      </c>
      <c r="W709" s="80">
        <f t="shared" si="273"/>
        <v>0</v>
      </c>
      <c r="X709">
        <f t="shared" si="260"/>
        <v>0</v>
      </c>
      <c r="Y709" s="35">
        <f t="shared" si="274"/>
        <v>0</v>
      </c>
      <c r="Z709" s="35">
        <f t="shared" si="261"/>
        <v>0</v>
      </c>
      <c r="AA709" s="42">
        <f t="shared" si="262"/>
        <v>0</v>
      </c>
      <c r="AB709" s="42">
        <f t="shared" si="263"/>
        <v>0</v>
      </c>
    </row>
    <row r="710" spans="2:28" x14ac:dyDescent="0.25">
      <c r="B710">
        <v>708</v>
      </c>
      <c r="C710" s="35">
        <f t="shared" si="257"/>
        <v>0</v>
      </c>
      <c r="D710" s="46">
        <f>IF(AB709&gt;0,ROUND(PMT(EvalSheet!$F$92/12,EvalSheet!$F$96*12,-C710),5),0)</f>
        <v>0</v>
      </c>
      <c r="E710" s="6">
        <f t="shared" si="275"/>
        <v>0</v>
      </c>
      <c r="F710" s="2">
        <f t="shared" si="264"/>
        <v>0</v>
      </c>
      <c r="G710" s="80">
        <f t="shared" si="265"/>
        <v>0</v>
      </c>
      <c r="H710" s="79">
        <f t="shared" si="266"/>
        <v>0</v>
      </c>
      <c r="I710" s="80">
        <f t="shared" si="267"/>
        <v>0</v>
      </c>
      <c r="J710" s="80">
        <f t="shared" si="268"/>
        <v>0</v>
      </c>
      <c r="K710" s="6">
        <f t="shared" si="276"/>
        <v>0</v>
      </c>
      <c r="L710" s="7">
        <v>0</v>
      </c>
      <c r="M710" s="7">
        <f t="shared" si="277"/>
        <v>0</v>
      </c>
      <c r="N710" s="7">
        <f t="shared" si="278"/>
        <v>0</v>
      </c>
      <c r="O710" s="7">
        <f t="shared" si="279"/>
        <v>0</v>
      </c>
      <c r="P710" s="7">
        <f t="shared" si="280"/>
        <v>0</v>
      </c>
      <c r="Q710" s="6">
        <f t="shared" si="258"/>
        <v>0</v>
      </c>
      <c r="R710" s="7">
        <f t="shared" si="259"/>
        <v>0</v>
      </c>
      <c r="S710" s="2">
        <f t="shared" si="269"/>
        <v>0</v>
      </c>
      <c r="T710" s="80">
        <f t="shared" si="270"/>
        <v>0</v>
      </c>
      <c r="U710" s="79">
        <f t="shared" si="271"/>
        <v>0</v>
      </c>
      <c r="V710" s="80">
        <f t="shared" si="272"/>
        <v>0</v>
      </c>
      <c r="W710" s="80">
        <f t="shared" si="273"/>
        <v>0</v>
      </c>
      <c r="X710">
        <f t="shared" si="260"/>
        <v>0</v>
      </c>
      <c r="Y710" s="35">
        <f t="shared" si="274"/>
        <v>0</v>
      </c>
      <c r="Z710" s="35">
        <f t="shared" si="261"/>
        <v>0</v>
      </c>
      <c r="AA710" s="42">
        <f t="shared" si="262"/>
        <v>0</v>
      </c>
      <c r="AB710" s="42">
        <f t="shared" si="263"/>
        <v>0</v>
      </c>
    </row>
    <row r="711" spans="2:28" x14ac:dyDescent="0.25">
      <c r="B711">
        <v>709</v>
      </c>
      <c r="C711" s="35">
        <f t="shared" ref="C711:C774" si="281">IF(AB710&gt;0,C710-1000,C710)</f>
        <v>0</v>
      </c>
      <c r="D711" s="46">
        <f>IF(AB710&gt;0,ROUND(PMT(EvalSheet!$F$92/12,EvalSheet!$F$96*12,-C711),5),0)</f>
        <v>0</v>
      </c>
      <c r="E711" s="6">
        <f t="shared" si="275"/>
        <v>0</v>
      </c>
      <c r="F711" s="2">
        <f t="shared" si="264"/>
        <v>0</v>
      </c>
      <c r="G711" s="80">
        <f t="shared" si="265"/>
        <v>0</v>
      </c>
      <c r="H711" s="79">
        <f t="shared" si="266"/>
        <v>0</v>
      </c>
      <c r="I711" s="80">
        <f t="shared" si="267"/>
        <v>0</v>
      </c>
      <c r="J711" s="80">
        <f t="shared" si="268"/>
        <v>0</v>
      </c>
      <c r="K711" s="6">
        <f t="shared" si="276"/>
        <v>0</v>
      </c>
      <c r="L711" s="7">
        <v>0</v>
      </c>
      <c r="M711" s="7">
        <f t="shared" si="277"/>
        <v>0</v>
      </c>
      <c r="N711" s="7">
        <f t="shared" si="278"/>
        <v>0</v>
      </c>
      <c r="O711" s="7">
        <f t="shared" si="279"/>
        <v>0</v>
      </c>
      <c r="P711" s="7">
        <f t="shared" si="280"/>
        <v>0</v>
      </c>
      <c r="Q711" s="6">
        <f t="shared" ref="Q711:Q774" si="282">IF(AB710&gt;0,K711+SUM(M711:P711),0)</f>
        <v>0</v>
      </c>
      <c r="R711" s="7">
        <f t="shared" ref="R711:R774" si="283">IF(AB710&gt;0,ROUND(Q711/12,2),0)</f>
        <v>0</v>
      </c>
      <c r="S711" s="2">
        <f t="shared" si="269"/>
        <v>0</v>
      </c>
      <c r="T711" s="80">
        <f t="shared" si="270"/>
        <v>0</v>
      </c>
      <c r="U711" s="79">
        <f t="shared" si="271"/>
        <v>0</v>
      </c>
      <c r="V711" s="80">
        <f t="shared" si="272"/>
        <v>0</v>
      </c>
      <c r="W711" s="80">
        <f t="shared" si="273"/>
        <v>0</v>
      </c>
      <c r="X711">
        <f t="shared" ref="X711:X774" si="284">IF(AB710&gt;0,X710,0)</f>
        <v>0</v>
      </c>
      <c r="Y711" s="35">
        <f t="shared" si="274"/>
        <v>0</v>
      </c>
      <c r="Z711" s="35">
        <f t="shared" ref="Z711:Z774" si="285">IF(AND(Y711&gt;0,Y712=0),Y711,0)</f>
        <v>0</v>
      </c>
      <c r="AA711" s="42">
        <f t="shared" ref="AA711:AA774" si="286">IF(AB710&gt;0,AA710,0)</f>
        <v>0</v>
      </c>
      <c r="AB711" s="42">
        <f t="shared" ref="AB711:AB774" si="287">IF(ROUND(Y711-AA711,2)&gt;0,ROUND(Y711-AA711,2),0)</f>
        <v>0</v>
      </c>
    </row>
    <row r="712" spans="2:28" x14ac:dyDescent="0.25">
      <c r="B712">
        <v>710</v>
      </c>
      <c r="C712" s="35">
        <f t="shared" si="281"/>
        <v>0</v>
      </c>
      <c r="D712" s="46">
        <f>IF(AB711&gt;0,ROUND(PMT(EvalSheet!$F$92/12,EvalSheet!$F$96*12,-C712),5),0)</f>
        <v>0</v>
      </c>
      <c r="E712" s="6">
        <f t="shared" si="275"/>
        <v>0</v>
      </c>
      <c r="F712" s="2">
        <f t="shared" si="264"/>
        <v>0</v>
      </c>
      <c r="G712" s="80">
        <f t="shared" si="265"/>
        <v>0</v>
      </c>
      <c r="H712" s="79">
        <f t="shared" si="266"/>
        <v>0</v>
      </c>
      <c r="I712" s="80">
        <f t="shared" si="267"/>
        <v>0</v>
      </c>
      <c r="J712" s="80">
        <f t="shared" si="268"/>
        <v>0</v>
      </c>
      <c r="K712" s="6">
        <f t="shared" si="276"/>
        <v>0</v>
      </c>
      <c r="L712" s="7">
        <v>0</v>
      </c>
      <c r="M712" s="7">
        <f t="shared" si="277"/>
        <v>0</v>
      </c>
      <c r="N712" s="7">
        <f t="shared" si="278"/>
        <v>0</v>
      </c>
      <c r="O712" s="7">
        <f t="shared" si="279"/>
        <v>0</v>
      </c>
      <c r="P712" s="7">
        <f t="shared" si="280"/>
        <v>0</v>
      </c>
      <c r="Q712" s="6">
        <f t="shared" si="282"/>
        <v>0</v>
      </c>
      <c r="R712" s="7">
        <f t="shared" si="283"/>
        <v>0</v>
      </c>
      <c r="S712" s="2">
        <f t="shared" si="269"/>
        <v>0</v>
      </c>
      <c r="T712" s="80">
        <f t="shared" si="270"/>
        <v>0</v>
      </c>
      <c r="U712" s="79">
        <f t="shared" si="271"/>
        <v>0</v>
      </c>
      <c r="V712" s="80">
        <f t="shared" si="272"/>
        <v>0</v>
      </c>
      <c r="W712" s="80">
        <f t="shared" si="273"/>
        <v>0</v>
      </c>
      <c r="X712">
        <f t="shared" si="284"/>
        <v>0</v>
      </c>
      <c r="Y712" s="35">
        <f t="shared" si="274"/>
        <v>0</v>
      </c>
      <c r="Z712" s="35">
        <f t="shared" si="285"/>
        <v>0</v>
      </c>
      <c r="AA712" s="42">
        <f t="shared" si="286"/>
        <v>0</v>
      </c>
      <c r="AB712" s="42">
        <f t="shared" si="287"/>
        <v>0</v>
      </c>
    </row>
    <row r="713" spans="2:28" x14ac:dyDescent="0.25">
      <c r="B713">
        <v>711</v>
      </c>
      <c r="C713" s="35">
        <f t="shared" si="281"/>
        <v>0</v>
      </c>
      <c r="D713" s="46">
        <f>IF(AB712&gt;0,ROUND(PMT(EvalSheet!$F$92/12,EvalSheet!$F$96*12,-C713),5),0)</f>
        <v>0</v>
      </c>
      <c r="E713" s="6">
        <f t="shared" si="275"/>
        <v>0</v>
      </c>
      <c r="F713" s="2">
        <f t="shared" si="264"/>
        <v>0</v>
      </c>
      <c r="G713" s="80">
        <f t="shared" si="265"/>
        <v>0</v>
      </c>
      <c r="H713" s="79">
        <f t="shared" si="266"/>
        <v>0</v>
      </c>
      <c r="I713" s="80">
        <f t="shared" si="267"/>
        <v>0</v>
      </c>
      <c r="J713" s="80">
        <f t="shared" si="268"/>
        <v>0</v>
      </c>
      <c r="K713" s="6">
        <f t="shared" si="276"/>
        <v>0</v>
      </c>
      <c r="L713" s="7">
        <v>0</v>
      </c>
      <c r="M713" s="7">
        <f t="shared" si="277"/>
        <v>0</v>
      </c>
      <c r="N713" s="7">
        <f t="shared" si="278"/>
        <v>0</v>
      </c>
      <c r="O713" s="7">
        <f t="shared" si="279"/>
        <v>0</v>
      </c>
      <c r="P713" s="7">
        <f t="shared" si="280"/>
        <v>0</v>
      </c>
      <c r="Q713" s="6">
        <f t="shared" si="282"/>
        <v>0</v>
      </c>
      <c r="R713" s="7">
        <f t="shared" si="283"/>
        <v>0</v>
      </c>
      <c r="S713" s="2">
        <f t="shared" si="269"/>
        <v>0</v>
      </c>
      <c r="T713" s="80">
        <f t="shared" si="270"/>
        <v>0</v>
      </c>
      <c r="U713" s="79">
        <f t="shared" si="271"/>
        <v>0</v>
      </c>
      <c r="V713" s="80">
        <f t="shared" si="272"/>
        <v>0</v>
      </c>
      <c r="W713" s="80">
        <f t="shared" si="273"/>
        <v>0</v>
      </c>
      <c r="X713">
        <f t="shared" si="284"/>
        <v>0</v>
      </c>
      <c r="Y713" s="35">
        <f t="shared" si="274"/>
        <v>0</v>
      </c>
      <c r="Z713" s="35">
        <f t="shared" si="285"/>
        <v>0</v>
      </c>
      <c r="AA713" s="42">
        <f t="shared" si="286"/>
        <v>0</v>
      </c>
      <c r="AB713" s="42">
        <f t="shared" si="287"/>
        <v>0</v>
      </c>
    </row>
    <row r="714" spans="2:28" x14ac:dyDescent="0.25">
      <c r="B714">
        <v>712</v>
      </c>
      <c r="C714" s="35">
        <f t="shared" si="281"/>
        <v>0</v>
      </c>
      <c r="D714" s="46">
        <f>IF(AB713&gt;0,ROUND(PMT(EvalSheet!$F$92/12,EvalSheet!$F$96*12,-C714),5),0)</f>
        <v>0</v>
      </c>
      <c r="E714" s="6">
        <f t="shared" si="275"/>
        <v>0</v>
      </c>
      <c r="F714" s="2">
        <f t="shared" si="264"/>
        <v>0</v>
      </c>
      <c r="G714" s="80">
        <f t="shared" si="265"/>
        <v>0</v>
      </c>
      <c r="H714" s="79">
        <f t="shared" si="266"/>
        <v>0</v>
      </c>
      <c r="I714" s="80">
        <f t="shared" si="267"/>
        <v>0</v>
      </c>
      <c r="J714" s="80">
        <f t="shared" si="268"/>
        <v>0</v>
      </c>
      <c r="K714" s="6">
        <f t="shared" si="276"/>
        <v>0</v>
      </c>
      <c r="L714" s="7">
        <v>0</v>
      </c>
      <c r="M714" s="7">
        <f t="shared" si="277"/>
        <v>0</v>
      </c>
      <c r="N714" s="7">
        <f t="shared" si="278"/>
        <v>0</v>
      </c>
      <c r="O714" s="7">
        <f t="shared" si="279"/>
        <v>0</v>
      </c>
      <c r="P714" s="7">
        <f t="shared" si="280"/>
        <v>0</v>
      </c>
      <c r="Q714" s="6">
        <f t="shared" si="282"/>
        <v>0</v>
      </c>
      <c r="R714" s="7">
        <f t="shared" si="283"/>
        <v>0</v>
      </c>
      <c r="S714" s="2">
        <f t="shared" si="269"/>
        <v>0</v>
      </c>
      <c r="T714" s="80">
        <f t="shared" si="270"/>
        <v>0</v>
      </c>
      <c r="U714" s="79">
        <f t="shared" si="271"/>
        <v>0</v>
      </c>
      <c r="V714" s="80">
        <f t="shared" si="272"/>
        <v>0</v>
      </c>
      <c r="W714" s="80">
        <f t="shared" si="273"/>
        <v>0</v>
      </c>
      <c r="X714">
        <f t="shared" si="284"/>
        <v>0</v>
      </c>
      <c r="Y714" s="35">
        <f t="shared" si="274"/>
        <v>0</v>
      </c>
      <c r="Z714" s="35">
        <f t="shared" si="285"/>
        <v>0</v>
      </c>
      <c r="AA714" s="42">
        <f t="shared" si="286"/>
        <v>0</v>
      </c>
      <c r="AB714" s="42">
        <f t="shared" si="287"/>
        <v>0</v>
      </c>
    </row>
    <row r="715" spans="2:28" x14ac:dyDescent="0.25">
      <c r="B715">
        <v>713</v>
      </c>
      <c r="C715" s="35">
        <f t="shared" si="281"/>
        <v>0</v>
      </c>
      <c r="D715" s="46">
        <f>IF(AB714&gt;0,ROUND(PMT(EvalSheet!$F$92/12,EvalSheet!$F$96*12,-C715),5),0)</f>
        <v>0</v>
      </c>
      <c r="E715" s="6">
        <f t="shared" si="275"/>
        <v>0</v>
      </c>
      <c r="F715" s="2">
        <f t="shared" si="264"/>
        <v>0</v>
      </c>
      <c r="G715" s="80">
        <f t="shared" si="265"/>
        <v>0</v>
      </c>
      <c r="H715" s="79">
        <f t="shared" si="266"/>
        <v>0</v>
      </c>
      <c r="I715" s="80">
        <f t="shared" si="267"/>
        <v>0</v>
      </c>
      <c r="J715" s="80">
        <f t="shared" si="268"/>
        <v>0</v>
      </c>
      <c r="K715" s="6">
        <f t="shared" si="276"/>
        <v>0</v>
      </c>
      <c r="L715" s="7">
        <v>0</v>
      </c>
      <c r="M715" s="7">
        <f t="shared" si="277"/>
        <v>0</v>
      </c>
      <c r="N715" s="7">
        <f t="shared" si="278"/>
        <v>0</v>
      </c>
      <c r="O715" s="7">
        <f t="shared" si="279"/>
        <v>0</v>
      </c>
      <c r="P715" s="7">
        <f t="shared" si="280"/>
        <v>0</v>
      </c>
      <c r="Q715" s="6">
        <f t="shared" si="282"/>
        <v>0</v>
      </c>
      <c r="R715" s="7">
        <f t="shared" si="283"/>
        <v>0</v>
      </c>
      <c r="S715" s="2">
        <f t="shared" si="269"/>
        <v>0</v>
      </c>
      <c r="T715" s="80">
        <f t="shared" si="270"/>
        <v>0</v>
      </c>
      <c r="U715" s="79">
        <f t="shared" si="271"/>
        <v>0</v>
      </c>
      <c r="V715" s="80">
        <f t="shared" si="272"/>
        <v>0</v>
      </c>
      <c r="W715" s="80">
        <f t="shared" si="273"/>
        <v>0</v>
      </c>
      <c r="X715">
        <f t="shared" si="284"/>
        <v>0</v>
      </c>
      <c r="Y715" s="35">
        <f t="shared" si="274"/>
        <v>0</v>
      </c>
      <c r="Z715" s="35">
        <f t="shared" si="285"/>
        <v>0</v>
      </c>
      <c r="AA715" s="42">
        <f t="shared" si="286"/>
        <v>0</v>
      </c>
      <c r="AB715" s="42">
        <f t="shared" si="287"/>
        <v>0</v>
      </c>
    </row>
    <row r="716" spans="2:28" x14ac:dyDescent="0.25">
      <c r="B716">
        <v>714</v>
      </c>
      <c r="C716" s="35">
        <f t="shared" si="281"/>
        <v>0</v>
      </c>
      <c r="D716" s="46">
        <f>IF(AB715&gt;0,ROUND(PMT(EvalSheet!$F$92/12,EvalSheet!$F$96*12,-C716),5),0)</f>
        <v>0</v>
      </c>
      <c r="E716" s="6">
        <f t="shared" si="275"/>
        <v>0</v>
      </c>
      <c r="F716" s="2">
        <f t="shared" si="264"/>
        <v>0</v>
      </c>
      <c r="G716" s="80">
        <f t="shared" si="265"/>
        <v>0</v>
      </c>
      <c r="H716" s="79">
        <f t="shared" si="266"/>
        <v>0</v>
      </c>
      <c r="I716" s="80">
        <f t="shared" si="267"/>
        <v>0</v>
      </c>
      <c r="J716" s="80">
        <f t="shared" si="268"/>
        <v>0</v>
      </c>
      <c r="K716" s="6">
        <f t="shared" si="276"/>
        <v>0</v>
      </c>
      <c r="L716" s="7">
        <v>0</v>
      </c>
      <c r="M716" s="7">
        <f t="shared" si="277"/>
        <v>0</v>
      </c>
      <c r="N716" s="7">
        <f t="shared" si="278"/>
        <v>0</v>
      </c>
      <c r="O716" s="7">
        <f t="shared" si="279"/>
        <v>0</v>
      </c>
      <c r="P716" s="7">
        <f t="shared" si="280"/>
        <v>0</v>
      </c>
      <c r="Q716" s="6">
        <f t="shared" si="282"/>
        <v>0</v>
      </c>
      <c r="R716" s="7">
        <f t="shared" si="283"/>
        <v>0</v>
      </c>
      <c r="S716" s="2">
        <f t="shared" si="269"/>
        <v>0</v>
      </c>
      <c r="T716" s="80">
        <f t="shared" si="270"/>
        <v>0</v>
      </c>
      <c r="U716" s="79">
        <f t="shared" si="271"/>
        <v>0</v>
      </c>
      <c r="V716" s="80">
        <f t="shared" si="272"/>
        <v>0</v>
      </c>
      <c r="W716" s="80">
        <f t="shared" si="273"/>
        <v>0</v>
      </c>
      <c r="X716">
        <f t="shared" si="284"/>
        <v>0</v>
      </c>
      <c r="Y716" s="35">
        <f t="shared" si="274"/>
        <v>0</v>
      </c>
      <c r="Z716" s="35">
        <f t="shared" si="285"/>
        <v>0</v>
      </c>
      <c r="AA716" s="42">
        <f t="shared" si="286"/>
        <v>0</v>
      </c>
      <c r="AB716" s="42">
        <f t="shared" si="287"/>
        <v>0</v>
      </c>
    </row>
    <row r="717" spans="2:28" x14ac:dyDescent="0.25">
      <c r="B717">
        <v>715</v>
      </c>
      <c r="C717" s="35">
        <f t="shared" si="281"/>
        <v>0</v>
      </c>
      <c r="D717" s="46">
        <f>IF(AB716&gt;0,ROUND(PMT(EvalSheet!$F$92/12,EvalSheet!$F$96*12,-C717),5),0)</f>
        <v>0</v>
      </c>
      <c r="E717" s="6">
        <f t="shared" si="275"/>
        <v>0</v>
      </c>
      <c r="F717" s="2">
        <f t="shared" si="264"/>
        <v>0</v>
      </c>
      <c r="G717" s="80">
        <f t="shared" si="265"/>
        <v>0</v>
      </c>
      <c r="H717" s="79">
        <f t="shared" si="266"/>
        <v>0</v>
      </c>
      <c r="I717" s="80">
        <f t="shared" si="267"/>
        <v>0</v>
      </c>
      <c r="J717" s="80">
        <f t="shared" si="268"/>
        <v>0</v>
      </c>
      <c r="K717" s="6">
        <f t="shared" si="276"/>
        <v>0</v>
      </c>
      <c r="L717" s="7">
        <v>0</v>
      </c>
      <c r="M717" s="7">
        <f t="shared" si="277"/>
        <v>0</v>
      </c>
      <c r="N717" s="7">
        <f t="shared" si="278"/>
        <v>0</v>
      </c>
      <c r="O717" s="7">
        <f t="shared" si="279"/>
        <v>0</v>
      </c>
      <c r="P717" s="7">
        <f t="shared" si="280"/>
        <v>0</v>
      </c>
      <c r="Q717" s="6">
        <f t="shared" si="282"/>
        <v>0</v>
      </c>
      <c r="R717" s="7">
        <f t="shared" si="283"/>
        <v>0</v>
      </c>
      <c r="S717" s="2">
        <f t="shared" si="269"/>
        <v>0</v>
      </c>
      <c r="T717" s="80">
        <f t="shared" si="270"/>
        <v>0</v>
      </c>
      <c r="U717" s="79">
        <f t="shared" si="271"/>
        <v>0</v>
      </c>
      <c r="V717" s="80">
        <f t="shared" si="272"/>
        <v>0</v>
      </c>
      <c r="W717" s="80">
        <f t="shared" si="273"/>
        <v>0</v>
      </c>
      <c r="X717">
        <f t="shared" si="284"/>
        <v>0</v>
      </c>
      <c r="Y717" s="35">
        <f t="shared" si="274"/>
        <v>0</v>
      </c>
      <c r="Z717" s="35">
        <f t="shared" si="285"/>
        <v>0</v>
      </c>
      <c r="AA717" s="42">
        <f t="shared" si="286"/>
        <v>0</v>
      </c>
      <c r="AB717" s="42">
        <f t="shared" si="287"/>
        <v>0</v>
      </c>
    </row>
    <row r="718" spans="2:28" x14ac:dyDescent="0.25">
      <c r="B718">
        <v>716</v>
      </c>
      <c r="C718" s="35">
        <f t="shared" si="281"/>
        <v>0</v>
      </c>
      <c r="D718" s="46">
        <f>IF(AB717&gt;0,ROUND(PMT(EvalSheet!$F$92/12,EvalSheet!$F$96*12,-C718),5),0)</f>
        <v>0</v>
      </c>
      <c r="E718" s="6">
        <f t="shared" si="275"/>
        <v>0</v>
      </c>
      <c r="F718" s="2">
        <f t="shared" si="264"/>
        <v>0</v>
      </c>
      <c r="G718" s="80">
        <f t="shared" si="265"/>
        <v>0</v>
      </c>
      <c r="H718" s="79">
        <f t="shared" si="266"/>
        <v>0</v>
      </c>
      <c r="I718" s="80">
        <f t="shared" si="267"/>
        <v>0</v>
      </c>
      <c r="J718" s="80">
        <f t="shared" si="268"/>
        <v>0</v>
      </c>
      <c r="K718" s="6">
        <f t="shared" si="276"/>
        <v>0</v>
      </c>
      <c r="L718" s="7">
        <v>0</v>
      </c>
      <c r="M718" s="7">
        <f t="shared" si="277"/>
        <v>0</v>
      </c>
      <c r="N718" s="7">
        <f t="shared" si="278"/>
        <v>0</v>
      </c>
      <c r="O718" s="7">
        <f t="shared" si="279"/>
        <v>0</v>
      </c>
      <c r="P718" s="7">
        <f t="shared" si="280"/>
        <v>0</v>
      </c>
      <c r="Q718" s="6">
        <f t="shared" si="282"/>
        <v>0</v>
      </c>
      <c r="R718" s="7">
        <f t="shared" si="283"/>
        <v>0</v>
      </c>
      <c r="S718" s="2">
        <f t="shared" si="269"/>
        <v>0</v>
      </c>
      <c r="T718" s="80">
        <f t="shared" si="270"/>
        <v>0</v>
      </c>
      <c r="U718" s="79">
        <f t="shared" si="271"/>
        <v>0</v>
      </c>
      <c r="V718" s="80">
        <f t="shared" si="272"/>
        <v>0</v>
      </c>
      <c r="W718" s="80">
        <f t="shared" si="273"/>
        <v>0</v>
      </c>
      <c r="X718">
        <f t="shared" si="284"/>
        <v>0</v>
      </c>
      <c r="Y718" s="35">
        <f t="shared" si="274"/>
        <v>0</v>
      </c>
      <c r="Z718" s="35">
        <f t="shared" si="285"/>
        <v>0</v>
      </c>
      <c r="AA718" s="42">
        <f t="shared" si="286"/>
        <v>0</v>
      </c>
      <c r="AB718" s="42">
        <f t="shared" si="287"/>
        <v>0</v>
      </c>
    </row>
    <row r="719" spans="2:28" x14ac:dyDescent="0.25">
      <c r="B719">
        <v>717</v>
      </c>
      <c r="C719" s="35">
        <f t="shared" si="281"/>
        <v>0</v>
      </c>
      <c r="D719" s="46">
        <f>IF(AB718&gt;0,ROUND(PMT(EvalSheet!$F$92/12,EvalSheet!$F$96*12,-C719),5),0)</f>
        <v>0</v>
      </c>
      <c r="E719" s="6">
        <f t="shared" si="275"/>
        <v>0</v>
      </c>
      <c r="F719" s="2">
        <f t="shared" si="264"/>
        <v>0</v>
      </c>
      <c r="G719" s="80">
        <f t="shared" si="265"/>
        <v>0</v>
      </c>
      <c r="H719" s="79">
        <f t="shared" si="266"/>
        <v>0</v>
      </c>
      <c r="I719" s="80">
        <f t="shared" si="267"/>
        <v>0</v>
      </c>
      <c r="J719" s="80">
        <f t="shared" si="268"/>
        <v>0</v>
      </c>
      <c r="K719" s="6">
        <f t="shared" si="276"/>
        <v>0</v>
      </c>
      <c r="L719" s="7">
        <v>0</v>
      </c>
      <c r="M719" s="7">
        <f t="shared" si="277"/>
        <v>0</v>
      </c>
      <c r="N719" s="7">
        <f t="shared" si="278"/>
        <v>0</v>
      </c>
      <c r="O719" s="7">
        <f t="shared" si="279"/>
        <v>0</v>
      </c>
      <c r="P719" s="7">
        <f t="shared" si="280"/>
        <v>0</v>
      </c>
      <c r="Q719" s="6">
        <f t="shared" si="282"/>
        <v>0</v>
      </c>
      <c r="R719" s="7">
        <f t="shared" si="283"/>
        <v>0</v>
      </c>
      <c r="S719" s="2">
        <f t="shared" si="269"/>
        <v>0</v>
      </c>
      <c r="T719" s="80">
        <f t="shared" si="270"/>
        <v>0</v>
      </c>
      <c r="U719" s="79">
        <f t="shared" si="271"/>
        <v>0</v>
      </c>
      <c r="V719" s="80">
        <f t="shared" si="272"/>
        <v>0</v>
      </c>
      <c r="W719" s="80">
        <f t="shared" si="273"/>
        <v>0</v>
      </c>
      <c r="X719">
        <f t="shared" si="284"/>
        <v>0</v>
      </c>
      <c r="Y719" s="35">
        <f t="shared" si="274"/>
        <v>0</v>
      </c>
      <c r="Z719" s="35">
        <f t="shared" si="285"/>
        <v>0</v>
      </c>
      <c r="AA719" s="42">
        <f t="shared" si="286"/>
        <v>0</v>
      </c>
      <c r="AB719" s="42">
        <f t="shared" si="287"/>
        <v>0</v>
      </c>
    </row>
    <row r="720" spans="2:28" x14ac:dyDescent="0.25">
      <c r="B720">
        <v>718</v>
      </c>
      <c r="C720" s="35">
        <f t="shared" si="281"/>
        <v>0</v>
      </c>
      <c r="D720" s="46">
        <f>IF(AB719&gt;0,ROUND(PMT(EvalSheet!$F$92/12,EvalSheet!$F$96*12,-C720),5),0)</f>
        <v>0</v>
      </c>
      <c r="E720" s="6">
        <f t="shared" si="275"/>
        <v>0</v>
      </c>
      <c r="F720" s="2">
        <f t="shared" si="264"/>
        <v>0</v>
      </c>
      <c r="G720" s="80">
        <f t="shared" si="265"/>
        <v>0</v>
      </c>
      <c r="H720" s="79">
        <f t="shared" si="266"/>
        <v>0</v>
      </c>
      <c r="I720" s="80">
        <f t="shared" si="267"/>
        <v>0</v>
      </c>
      <c r="J720" s="80">
        <f t="shared" si="268"/>
        <v>0</v>
      </c>
      <c r="K720" s="6">
        <f t="shared" si="276"/>
        <v>0</v>
      </c>
      <c r="L720" s="7">
        <v>0</v>
      </c>
      <c r="M720" s="7">
        <f t="shared" si="277"/>
        <v>0</v>
      </c>
      <c r="N720" s="7">
        <f t="shared" si="278"/>
        <v>0</v>
      </c>
      <c r="O720" s="7">
        <f t="shared" si="279"/>
        <v>0</v>
      </c>
      <c r="P720" s="7">
        <f t="shared" si="280"/>
        <v>0</v>
      </c>
      <c r="Q720" s="6">
        <f t="shared" si="282"/>
        <v>0</v>
      </c>
      <c r="R720" s="7">
        <f t="shared" si="283"/>
        <v>0</v>
      </c>
      <c r="S720" s="2">
        <f t="shared" si="269"/>
        <v>0</v>
      </c>
      <c r="T720" s="80">
        <f t="shared" si="270"/>
        <v>0</v>
      </c>
      <c r="U720" s="79">
        <f t="shared" si="271"/>
        <v>0</v>
      </c>
      <c r="V720" s="80">
        <f t="shared" si="272"/>
        <v>0</v>
      </c>
      <c r="W720" s="80">
        <f t="shared" si="273"/>
        <v>0</v>
      </c>
      <c r="X720">
        <f t="shared" si="284"/>
        <v>0</v>
      </c>
      <c r="Y720" s="35">
        <f t="shared" si="274"/>
        <v>0</v>
      </c>
      <c r="Z720" s="35">
        <f t="shared" si="285"/>
        <v>0</v>
      </c>
      <c r="AA720" s="42">
        <f t="shared" si="286"/>
        <v>0</v>
      </c>
      <c r="AB720" s="42">
        <f t="shared" si="287"/>
        <v>0</v>
      </c>
    </row>
    <row r="721" spans="2:28" x14ac:dyDescent="0.25">
      <c r="B721">
        <v>719</v>
      </c>
      <c r="C721" s="35">
        <f t="shared" si="281"/>
        <v>0</v>
      </c>
      <c r="D721" s="46">
        <f>IF(AB720&gt;0,ROUND(PMT(EvalSheet!$F$92/12,EvalSheet!$F$96*12,-C721),5),0)</f>
        <v>0</v>
      </c>
      <c r="E721" s="6">
        <f t="shared" si="275"/>
        <v>0</v>
      </c>
      <c r="F721" s="2">
        <f t="shared" si="264"/>
        <v>0</v>
      </c>
      <c r="G721" s="80">
        <f t="shared" si="265"/>
        <v>0</v>
      </c>
      <c r="H721" s="79">
        <f t="shared" si="266"/>
        <v>0</v>
      </c>
      <c r="I721" s="80">
        <f t="shared" si="267"/>
        <v>0</v>
      </c>
      <c r="J721" s="80">
        <f t="shared" si="268"/>
        <v>0</v>
      </c>
      <c r="K721" s="6">
        <f t="shared" si="276"/>
        <v>0</v>
      </c>
      <c r="L721" s="7">
        <v>0</v>
      </c>
      <c r="M721" s="7">
        <f t="shared" si="277"/>
        <v>0</v>
      </c>
      <c r="N721" s="7">
        <f t="shared" si="278"/>
        <v>0</v>
      </c>
      <c r="O721" s="7">
        <f t="shared" si="279"/>
        <v>0</v>
      </c>
      <c r="P721" s="7">
        <f t="shared" si="280"/>
        <v>0</v>
      </c>
      <c r="Q721" s="6">
        <f t="shared" si="282"/>
        <v>0</v>
      </c>
      <c r="R721" s="7">
        <f t="shared" si="283"/>
        <v>0</v>
      </c>
      <c r="S721" s="2">
        <f t="shared" si="269"/>
        <v>0</v>
      </c>
      <c r="T721" s="80">
        <f t="shared" si="270"/>
        <v>0</v>
      </c>
      <c r="U721" s="79">
        <f t="shared" si="271"/>
        <v>0</v>
      </c>
      <c r="V721" s="80">
        <f t="shared" si="272"/>
        <v>0</v>
      </c>
      <c r="W721" s="80">
        <f t="shared" si="273"/>
        <v>0</v>
      </c>
      <c r="X721">
        <f t="shared" si="284"/>
        <v>0</v>
      </c>
      <c r="Y721" s="35">
        <f t="shared" si="274"/>
        <v>0</v>
      </c>
      <c r="Z721" s="35">
        <f t="shared" si="285"/>
        <v>0</v>
      </c>
      <c r="AA721" s="42">
        <f t="shared" si="286"/>
        <v>0</v>
      </c>
      <c r="AB721" s="42">
        <f t="shared" si="287"/>
        <v>0</v>
      </c>
    </row>
    <row r="722" spans="2:28" x14ac:dyDescent="0.25">
      <c r="B722">
        <v>720</v>
      </c>
      <c r="C722" s="35">
        <f t="shared" si="281"/>
        <v>0</v>
      </c>
      <c r="D722" s="46">
        <f>IF(AB721&gt;0,ROUND(PMT(EvalSheet!$F$92/12,EvalSheet!$F$96*12,-C722),5),0)</f>
        <v>0</v>
      </c>
      <c r="E722" s="6">
        <f t="shared" si="275"/>
        <v>0</v>
      </c>
      <c r="F722" s="2">
        <f t="shared" si="264"/>
        <v>0</v>
      </c>
      <c r="G722" s="80">
        <f t="shared" si="265"/>
        <v>0</v>
      </c>
      <c r="H722" s="79">
        <f t="shared" si="266"/>
        <v>0</v>
      </c>
      <c r="I722" s="80">
        <f t="shared" si="267"/>
        <v>0</v>
      </c>
      <c r="J722" s="80">
        <f t="shared" si="268"/>
        <v>0</v>
      </c>
      <c r="K722" s="6">
        <f t="shared" si="276"/>
        <v>0</v>
      </c>
      <c r="L722" s="7">
        <v>0</v>
      </c>
      <c r="M722" s="7">
        <f t="shared" si="277"/>
        <v>0</v>
      </c>
      <c r="N722" s="7">
        <f t="shared" si="278"/>
        <v>0</v>
      </c>
      <c r="O722" s="7">
        <f t="shared" si="279"/>
        <v>0</v>
      </c>
      <c r="P722" s="7">
        <f t="shared" si="280"/>
        <v>0</v>
      </c>
      <c r="Q722" s="6">
        <f t="shared" si="282"/>
        <v>0</v>
      </c>
      <c r="R722" s="7">
        <f t="shared" si="283"/>
        <v>0</v>
      </c>
      <c r="S722" s="2">
        <f t="shared" si="269"/>
        <v>0</v>
      </c>
      <c r="T722" s="80">
        <f t="shared" si="270"/>
        <v>0</v>
      </c>
      <c r="U722" s="79">
        <f t="shared" si="271"/>
        <v>0</v>
      </c>
      <c r="V722" s="80">
        <f t="shared" si="272"/>
        <v>0</v>
      </c>
      <c r="W722" s="80">
        <f t="shared" si="273"/>
        <v>0</v>
      </c>
      <c r="X722">
        <f t="shared" si="284"/>
        <v>0</v>
      </c>
      <c r="Y722" s="35">
        <f t="shared" si="274"/>
        <v>0</v>
      </c>
      <c r="Z722" s="35">
        <f t="shared" si="285"/>
        <v>0</v>
      </c>
      <c r="AA722" s="42">
        <f t="shared" si="286"/>
        <v>0</v>
      </c>
      <c r="AB722" s="42">
        <f t="shared" si="287"/>
        <v>0</v>
      </c>
    </row>
    <row r="723" spans="2:28" x14ac:dyDescent="0.25">
      <c r="B723">
        <v>721</v>
      </c>
      <c r="C723" s="35">
        <f t="shared" si="281"/>
        <v>0</v>
      </c>
      <c r="D723" s="46">
        <f>IF(AB722&gt;0,ROUND(PMT(EvalSheet!$F$92/12,EvalSheet!$F$96*12,-C723),5),0)</f>
        <v>0</v>
      </c>
      <c r="E723" s="6">
        <f t="shared" si="275"/>
        <v>0</v>
      </c>
      <c r="F723" s="2">
        <f t="shared" si="264"/>
        <v>0</v>
      </c>
      <c r="G723" s="80">
        <f t="shared" si="265"/>
        <v>0</v>
      </c>
      <c r="H723" s="79">
        <f t="shared" si="266"/>
        <v>0</v>
      </c>
      <c r="I723" s="80">
        <f t="shared" si="267"/>
        <v>0</v>
      </c>
      <c r="J723" s="80">
        <f t="shared" si="268"/>
        <v>0</v>
      </c>
      <c r="K723" s="6">
        <f t="shared" si="276"/>
        <v>0</v>
      </c>
      <c r="L723" s="7">
        <v>0</v>
      </c>
      <c r="M723" s="7">
        <f t="shared" si="277"/>
        <v>0</v>
      </c>
      <c r="N723" s="7">
        <f t="shared" si="278"/>
        <v>0</v>
      </c>
      <c r="O723" s="7">
        <f t="shared" si="279"/>
        <v>0</v>
      </c>
      <c r="P723" s="7">
        <f t="shared" si="280"/>
        <v>0</v>
      </c>
      <c r="Q723" s="6">
        <f t="shared" si="282"/>
        <v>0</v>
      </c>
      <c r="R723" s="7">
        <f t="shared" si="283"/>
        <v>0</v>
      </c>
      <c r="S723" s="2">
        <f t="shared" si="269"/>
        <v>0</v>
      </c>
      <c r="T723" s="80">
        <f t="shared" si="270"/>
        <v>0</v>
      </c>
      <c r="U723" s="79">
        <f t="shared" si="271"/>
        <v>0</v>
      </c>
      <c r="V723" s="80">
        <f t="shared" si="272"/>
        <v>0</v>
      </c>
      <c r="W723" s="80">
        <f t="shared" si="273"/>
        <v>0</v>
      </c>
      <c r="X723">
        <f t="shared" si="284"/>
        <v>0</v>
      </c>
      <c r="Y723" s="35">
        <f t="shared" si="274"/>
        <v>0</v>
      </c>
      <c r="Z723" s="35">
        <f t="shared" si="285"/>
        <v>0</v>
      </c>
      <c r="AA723" s="42">
        <f t="shared" si="286"/>
        <v>0</v>
      </c>
      <c r="AB723" s="42">
        <f t="shared" si="287"/>
        <v>0</v>
      </c>
    </row>
    <row r="724" spans="2:28" x14ac:dyDescent="0.25">
      <c r="B724">
        <v>722</v>
      </c>
      <c r="C724" s="35">
        <f t="shared" si="281"/>
        <v>0</v>
      </c>
      <c r="D724" s="46">
        <f>IF(AB723&gt;0,ROUND(PMT(EvalSheet!$F$92/12,EvalSheet!$F$96*12,-C724),5),0)</f>
        <v>0</v>
      </c>
      <c r="E724" s="6">
        <f t="shared" si="275"/>
        <v>0</v>
      </c>
      <c r="F724" s="2">
        <f t="shared" si="264"/>
        <v>0</v>
      </c>
      <c r="G724" s="80">
        <f t="shared" si="265"/>
        <v>0</v>
      </c>
      <c r="H724" s="79">
        <f t="shared" si="266"/>
        <v>0</v>
      </c>
      <c r="I724" s="80">
        <f t="shared" si="267"/>
        <v>0</v>
      </c>
      <c r="J724" s="80">
        <f t="shared" si="268"/>
        <v>0</v>
      </c>
      <c r="K724" s="6">
        <f t="shared" si="276"/>
        <v>0</v>
      </c>
      <c r="L724" s="7">
        <v>0</v>
      </c>
      <c r="M724" s="7">
        <f t="shared" si="277"/>
        <v>0</v>
      </c>
      <c r="N724" s="7">
        <f t="shared" si="278"/>
        <v>0</v>
      </c>
      <c r="O724" s="7">
        <f t="shared" si="279"/>
        <v>0</v>
      </c>
      <c r="P724" s="7">
        <f t="shared" si="280"/>
        <v>0</v>
      </c>
      <c r="Q724" s="6">
        <f t="shared" si="282"/>
        <v>0</v>
      </c>
      <c r="R724" s="7">
        <f t="shared" si="283"/>
        <v>0</v>
      </c>
      <c r="S724" s="2">
        <f t="shared" si="269"/>
        <v>0</v>
      </c>
      <c r="T724" s="80">
        <f t="shared" si="270"/>
        <v>0</v>
      </c>
      <c r="U724" s="79">
        <f t="shared" si="271"/>
        <v>0</v>
      </c>
      <c r="V724" s="80">
        <f t="shared" si="272"/>
        <v>0</v>
      </c>
      <c r="W724" s="80">
        <f t="shared" si="273"/>
        <v>0</v>
      </c>
      <c r="X724">
        <f t="shared" si="284"/>
        <v>0</v>
      </c>
      <c r="Y724" s="35">
        <f t="shared" si="274"/>
        <v>0</v>
      </c>
      <c r="Z724" s="35">
        <f t="shared" si="285"/>
        <v>0</v>
      </c>
      <c r="AA724" s="42">
        <f t="shared" si="286"/>
        <v>0</v>
      </c>
      <c r="AB724" s="42">
        <f t="shared" si="287"/>
        <v>0</v>
      </c>
    </row>
    <row r="725" spans="2:28" x14ac:dyDescent="0.25">
      <c r="B725">
        <v>723</v>
      </c>
      <c r="C725" s="35">
        <f t="shared" si="281"/>
        <v>0</v>
      </c>
      <c r="D725" s="46">
        <f>IF(AB724&gt;0,ROUND(PMT(EvalSheet!$F$92/12,EvalSheet!$F$96*12,-C725),5),0)</f>
        <v>0</v>
      </c>
      <c r="E725" s="6">
        <f t="shared" si="275"/>
        <v>0</v>
      </c>
      <c r="F725" s="2">
        <f t="shared" si="264"/>
        <v>0</v>
      </c>
      <c r="G725" s="80">
        <f t="shared" si="265"/>
        <v>0</v>
      </c>
      <c r="H725" s="79">
        <f t="shared" si="266"/>
        <v>0</v>
      </c>
      <c r="I725" s="80">
        <f t="shared" si="267"/>
        <v>0</v>
      </c>
      <c r="J725" s="80">
        <f t="shared" si="268"/>
        <v>0</v>
      </c>
      <c r="K725" s="6">
        <f t="shared" si="276"/>
        <v>0</v>
      </c>
      <c r="L725" s="7">
        <v>0</v>
      </c>
      <c r="M725" s="7">
        <f t="shared" si="277"/>
        <v>0</v>
      </c>
      <c r="N725" s="7">
        <f t="shared" si="278"/>
        <v>0</v>
      </c>
      <c r="O725" s="7">
        <f t="shared" si="279"/>
        <v>0</v>
      </c>
      <c r="P725" s="7">
        <f t="shared" si="280"/>
        <v>0</v>
      </c>
      <c r="Q725" s="6">
        <f t="shared" si="282"/>
        <v>0</v>
      </c>
      <c r="R725" s="7">
        <f t="shared" si="283"/>
        <v>0</v>
      </c>
      <c r="S725" s="2">
        <f t="shared" si="269"/>
        <v>0</v>
      </c>
      <c r="T725" s="80">
        <f t="shared" si="270"/>
        <v>0</v>
      </c>
      <c r="U725" s="79">
        <f t="shared" si="271"/>
        <v>0</v>
      </c>
      <c r="V725" s="80">
        <f t="shared" si="272"/>
        <v>0</v>
      </c>
      <c r="W725" s="80">
        <f t="shared" si="273"/>
        <v>0</v>
      </c>
      <c r="X725">
        <f t="shared" si="284"/>
        <v>0</v>
      </c>
      <c r="Y725" s="35">
        <f t="shared" si="274"/>
        <v>0</v>
      </c>
      <c r="Z725" s="35">
        <f t="shared" si="285"/>
        <v>0</v>
      </c>
      <c r="AA725" s="42">
        <f t="shared" si="286"/>
        <v>0</v>
      </c>
      <c r="AB725" s="42">
        <f t="shared" si="287"/>
        <v>0</v>
      </c>
    </row>
    <row r="726" spans="2:28" x14ac:dyDescent="0.25">
      <c r="B726">
        <v>724</v>
      </c>
      <c r="C726" s="35">
        <f t="shared" si="281"/>
        <v>0</v>
      </c>
      <c r="D726" s="46">
        <f>IF(AB725&gt;0,ROUND(PMT(EvalSheet!$F$92/12,EvalSheet!$F$96*12,-C726),5),0)</f>
        <v>0</v>
      </c>
      <c r="E726" s="6">
        <f t="shared" si="275"/>
        <v>0</v>
      </c>
      <c r="F726" s="2">
        <f t="shared" si="264"/>
        <v>0</v>
      </c>
      <c r="G726" s="80">
        <f t="shared" si="265"/>
        <v>0</v>
      </c>
      <c r="H726" s="79">
        <f t="shared" si="266"/>
        <v>0</v>
      </c>
      <c r="I726" s="80">
        <f t="shared" si="267"/>
        <v>0</v>
      </c>
      <c r="J726" s="80">
        <f t="shared" si="268"/>
        <v>0</v>
      </c>
      <c r="K726" s="6">
        <f t="shared" si="276"/>
        <v>0</v>
      </c>
      <c r="L726" s="7">
        <v>0</v>
      </c>
      <c r="M726" s="7">
        <f t="shared" si="277"/>
        <v>0</v>
      </c>
      <c r="N726" s="7">
        <f t="shared" si="278"/>
        <v>0</v>
      </c>
      <c r="O726" s="7">
        <f t="shared" si="279"/>
        <v>0</v>
      </c>
      <c r="P726" s="7">
        <f t="shared" si="280"/>
        <v>0</v>
      </c>
      <c r="Q726" s="6">
        <f t="shared" si="282"/>
        <v>0</v>
      </c>
      <c r="R726" s="7">
        <f t="shared" si="283"/>
        <v>0</v>
      </c>
      <c r="S726" s="2">
        <f t="shared" si="269"/>
        <v>0</v>
      </c>
      <c r="T726" s="80">
        <f t="shared" si="270"/>
        <v>0</v>
      </c>
      <c r="U726" s="79">
        <f t="shared" si="271"/>
        <v>0</v>
      </c>
      <c r="V726" s="80">
        <f t="shared" si="272"/>
        <v>0</v>
      </c>
      <c r="W726" s="80">
        <f t="shared" si="273"/>
        <v>0</v>
      </c>
      <c r="X726">
        <f t="shared" si="284"/>
        <v>0</v>
      </c>
      <c r="Y726" s="35">
        <f t="shared" si="274"/>
        <v>0</v>
      </c>
      <c r="Z726" s="35">
        <f t="shared" si="285"/>
        <v>0</v>
      </c>
      <c r="AA726" s="42">
        <f t="shared" si="286"/>
        <v>0</v>
      </c>
      <c r="AB726" s="42">
        <f t="shared" si="287"/>
        <v>0</v>
      </c>
    </row>
    <row r="727" spans="2:28" x14ac:dyDescent="0.25">
      <c r="B727">
        <v>725</v>
      </c>
      <c r="C727" s="35">
        <f t="shared" si="281"/>
        <v>0</v>
      </c>
      <c r="D727" s="46">
        <f>IF(AB726&gt;0,ROUND(PMT(EvalSheet!$F$92/12,EvalSheet!$F$96*12,-C727),5),0)</f>
        <v>0</v>
      </c>
      <c r="E727" s="6">
        <f t="shared" si="275"/>
        <v>0</v>
      </c>
      <c r="F727" s="2">
        <f t="shared" si="264"/>
        <v>0</v>
      </c>
      <c r="G727" s="80">
        <f t="shared" si="265"/>
        <v>0</v>
      </c>
      <c r="H727" s="79">
        <f t="shared" si="266"/>
        <v>0</v>
      </c>
      <c r="I727" s="80">
        <f t="shared" si="267"/>
        <v>0</v>
      </c>
      <c r="J727" s="80">
        <f t="shared" si="268"/>
        <v>0</v>
      </c>
      <c r="K727" s="6">
        <f t="shared" si="276"/>
        <v>0</v>
      </c>
      <c r="L727" s="7">
        <v>0</v>
      </c>
      <c r="M727" s="7">
        <f t="shared" si="277"/>
        <v>0</v>
      </c>
      <c r="N727" s="7">
        <f t="shared" si="278"/>
        <v>0</v>
      </c>
      <c r="O727" s="7">
        <f t="shared" si="279"/>
        <v>0</v>
      </c>
      <c r="P727" s="7">
        <f t="shared" si="280"/>
        <v>0</v>
      </c>
      <c r="Q727" s="6">
        <f t="shared" si="282"/>
        <v>0</v>
      </c>
      <c r="R727" s="7">
        <f t="shared" si="283"/>
        <v>0</v>
      </c>
      <c r="S727" s="2">
        <f t="shared" si="269"/>
        <v>0</v>
      </c>
      <c r="T727" s="80">
        <f t="shared" si="270"/>
        <v>0</v>
      </c>
      <c r="U727" s="79">
        <f t="shared" si="271"/>
        <v>0</v>
      </c>
      <c r="V727" s="80">
        <f t="shared" si="272"/>
        <v>0</v>
      </c>
      <c r="W727" s="80">
        <f t="shared" si="273"/>
        <v>0</v>
      </c>
      <c r="X727">
        <f t="shared" si="284"/>
        <v>0</v>
      </c>
      <c r="Y727" s="35">
        <f t="shared" si="274"/>
        <v>0</v>
      </c>
      <c r="Z727" s="35">
        <f t="shared" si="285"/>
        <v>0</v>
      </c>
      <c r="AA727" s="42">
        <f t="shared" si="286"/>
        <v>0</v>
      </c>
      <c r="AB727" s="42">
        <f t="shared" si="287"/>
        <v>0</v>
      </c>
    </row>
    <row r="728" spans="2:28" x14ac:dyDescent="0.25">
      <c r="B728">
        <v>726</v>
      </c>
      <c r="C728" s="35">
        <f t="shared" si="281"/>
        <v>0</v>
      </c>
      <c r="D728" s="46">
        <f>IF(AB727&gt;0,ROUND(PMT(EvalSheet!$F$92/12,EvalSheet!$F$96*12,-C728),5),0)</f>
        <v>0</v>
      </c>
      <c r="E728" s="6">
        <f t="shared" si="275"/>
        <v>0</v>
      </c>
      <c r="F728" s="2">
        <f t="shared" si="264"/>
        <v>0</v>
      </c>
      <c r="G728" s="80">
        <f t="shared" si="265"/>
        <v>0</v>
      </c>
      <c r="H728" s="79">
        <f t="shared" si="266"/>
        <v>0</v>
      </c>
      <c r="I728" s="80">
        <f t="shared" si="267"/>
        <v>0</v>
      </c>
      <c r="J728" s="80">
        <f t="shared" si="268"/>
        <v>0</v>
      </c>
      <c r="K728" s="6">
        <f t="shared" si="276"/>
        <v>0</v>
      </c>
      <c r="L728" s="7">
        <v>0</v>
      </c>
      <c r="M728" s="7">
        <f t="shared" si="277"/>
        <v>0</v>
      </c>
      <c r="N728" s="7">
        <f t="shared" si="278"/>
        <v>0</v>
      </c>
      <c r="O728" s="7">
        <f t="shared" si="279"/>
        <v>0</v>
      </c>
      <c r="P728" s="7">
        <f t="shared" si="280"/>
        <v>0</v>
      </c>
      <c r="Q728" s="6">
        <f t="shared" si="282"/>
        <v>0</v>
      </c>
      <c r="R728" s="7">
        <f t="shared" si="283"/>
        <v>0</v>
      </c>
      <c r="S728" s="2">
        <f t="shared" si="269"/>
        <v>0</v>
      </c>
      <c r="T728" s="80">
        <f t="shared" si="270"/>
        <v>0</v>
      </c>
      <c r="U728" s="79">
        <f t="shared" si="271"/>
        <v>0</v>
      </c>
      <c r="V728" s="80">
        <f t="shared" si="272"/>
        <v>0</v>
      </c>
      <c r="W728" s="80">
        <f t="shared" si="273"/>
        <v>0</v>
      </c>
      <c r="X728">
        <f t="shared" si="284"/>
        <v>0</v>
      </c>
      <c r="Y728" s="35">
        <f t="shared" si="274"/>
        <v>0</v>
      </c>
      <c r="Z728" s="35">
        <f t="shared" si="285"/>
        <v>0</v>
      </c>
      <c r="AA728" s="42">
        <f t="shared" si="286"/>
        <v>0</v>
      </c>
      <c r="AB728" s="42">
        <f t="shared" si="287"/>
        <v>0</v>
      </c>
    </row>
    <row r="729" spans="2:28" x14ac:dyDescent="0.25">
      <c r="B729">
        <v>727</v>
      </c>
      <c r="C729" s="35">
        <f t="shared" si="281"/>
        <v>0</v>
      </c>
      <c r="D729" s="46">
        <f>IF(AB728&gt;0,ROUND(PMT(EvalSheet!$F$92/12,EvalSheet!$F$96*12,-C729),5),0)</f>
        <v>0</v>
      </c>
      <c r="E729" s="6">
        <f t="shared" si="275"/>
        <v>0</v>
      </c>
      <c r="F729" s="2">
        <f t="shared" si="264"/>
        <v>0</v>
      </c>
      <c r="G729" s="80">
        <f t="shared" si="265"/>
        <v>0</v>
      </c>
      <c r="H729" s="79">
        <f t="shared" si="266"/>
        <v>0</v>
      </c>
      <c r="I729" s="80">
        <f t="shared" si="267"/>
        <v>0</v>
      </c>
      <c r="J729" s="80">
        <f t="shared" si="268"/>
        <v>0</v>
      </c>
      <c r="K729" s="6">
        <f t="shared" si="276"/>
        <v>0</v>
      </c>
      <c r="L729" s="7">
        <v>0</v>
      </c>
      <c r="M729" s="7">
        <f t="shared" si="277"/>
        <v>0</v>
      </c>
      <c r="N729" s="7">
        <f t="shared" si="278"/>
        <v>0</v>
      </c>
      <c r="O729" s="7">
        <f t="shared" si="279"/>
        <v>0</v>
      </c>
      <c r="P729" s="7">
        <f t="shared" si="280"/>
        <v>0</v>
      </c>
      <c r="Q729" s="6">
        <f t="shared" si="282"/>
        <v>0</v>
      </c>
      <c r="R729" s="7">
        <f t="shared" si="283"/>
        <v>0</v>
      </c>
      <c r="S729" s="2">
        <f t="shared" si="269"/>
        <v>0</v>
      </c>
      <c r="T729" s="80">
        <f t="shared" si="270"/>
        <v>0</v>
      </c>
      <c r="U729" s="79">
        <f t="shared" si="271"/>
        <v>0</v>
      </c>
      <c r="V729" s="80">
        <f t="shared" si="272"/>
        <v>0</v>
      </c>
      <c r="W729" s="80">
        <f t="shared" si="273"/>
        <v>0</v>
      </c>
      <c r="X729">
        <f t="shared" si="284"/>
        <v>0</v>
      </c>
      <c r="Y729" s="35">
        <f t="shared" si="274"/>
        <v>0</v>
      </c>
      <c r="Z729" s="35">
        <f t="shared" si="285"/>
        <v>0</v>
      </c>
      <c r="AA729" s="42">
        <f t="shared" si="286"/>
        <v>0</v>
      </c>
      <c r="AB729" s="42">
        <f t="shared" si="287"/>
        <v>0</v>
      </c>
    </row>
    <row r="730" spans="2:28" x14ac:dyDescent="0.25">
      <c r="B730">
        <v>728</v>
      </c>
      <c r="C730" s="35">
        <f t="shared" si="281"/>
        <v>0</v>
      </c>
      <c r="D730" s="46">
        <f>IF(AB729&gt;0,ROUND(PMT(EvalSheet!$F$92/12,EvalSheet!$F$96*12,-C730),5),0)</f>
        <v>0</v>
      </c>
      <c r="E730" s="6">
        <f t="shared" si="275"/>
        <v>0</v>
      </c>
      <c r="F730" s="2">
        <f t="shared" si="264"/>
        <v>0</v>
      </c>
      <c r="G730" s="80">
        <f t="shared" si="265"/>
        <v>0</v>
      </c>
      <c r="H730" s="79">
        <f t="shared" si="266"/>
        <v>0</v>
      </c>
      <c r="I730" s="80">
        <f t="shared" si="267"/>
        <v>0</v>
      </c>
      <c r="J730" s="80">
        <f t="shared" si="268"/>
        <v>0</v>
      </c>
      <c r="K730" s="6">
        <f t="shared" si="276"/>
        <v>0</v>
      </c>
      <c r="L730" s="7">
        <v>0</v>
      </c>
      <c r="M730" s="7">
        <f t="shared" si="277"/>
        <v>0</v>
      </c>
      <c r="N730" s="7">
        <f t="shared" si="278"/>
        <v>0</v>
      </c>
      <c r="O730" s="7">
        <f t="shared" si="279"/>
        <v>0</v>
      </c>
      <c r="P730" s="7">
        <f t="shared" si="280"/>
        <v>0</v>
      </c>
      <c r="Q730" s="6">
        <f t="shared" si="282"/>
        <v>0</v>
      </c>
      <c r="R730" s="7">
        <f t="shared" si="283"/>
        <v>0</v>
      </c>
      <c r="S730" s="2">
        <f t="shared" si="269"/>
        <v>0</v>
      </c>
      <c r="T730" s="80">
        <f t="shared" si="270"/>
        <v>0</v>
      </c>
      <c r="U730" s="79">
        <f t="shared" si="271"/>
        <v>0</v>
      </c>
      <c r="V730" s="80">
        <f t="shared" si="272"/>
        <v>0</v>
      </c>
      <c r="W730" s="80">
        <f t="shared" si="273"/>
        <v>0</v>
      </c>
      <c r="X730">
        <f t="shared" si="284"/>
        <v>0</v>
      </c>
      <c r="Y730" s="35">
        <f t="shared" si="274"/>
        <v>0</v>
      </c>
      <c r="Z730" s="35">
        <f t="shared" si="285"/>
        <v>0</v>
      </c>
      <c r="AA730" s="42">
        <f t="shared" si="286"/>
        <v>0</v>
      </c>
      <c r="AB730" s="42">
        <f t="shared" si="287"/>
        <v>0</v>
      </c>
    </row>
    <row r="731" spans="2:28" x14ac:dyDescent="0.25">
      <c r="B731">
        <v>729</v>
      </c>
      <c r="C731" s="35">
        <f t="shared" si="281"/>
        <v>0</v>
      </c>
      <c r="D731" s="46">
        <f>IF(AB730&gt;0,ROUND(PMT(EvalSheet!$F$92/12,EvalSheet!$F$96*12,-C731),5),0)</f>
        <v>0</v>
      </c>
      <c r="E731" s="6">
        <f t="shared" si="275"/>
        <v>0</v>
      </c>
      <c r="F731" s="2">
        <f t="shared" si="264"/>
        <v>0</v>
      </c>
      <c r="G731" s="80">
        <f t="shared" si="265"/>
        <v>0</v>
      </c>
      <c r="H731" s="79">
        <f t="shared" si="266"/>
        <v>0</v>
      </c>
      <c r="I731" s="80">
        <f t="shared" si="267"/>
        <v>0</v>
      </c>
      <c r="J731" s="80">
        <f t="shared" si="268"/>
        <v>0</v>
      </c>
      <c r="K731" s="6">
        <f t="shared" si="276"/>
        <v>0</v>
      </c>
      <c r="L731" s="7">
        <v>0</v>
      </c>
      <c r="M731" s="7">
        <f t="shared" si="277"/>
        <v>0</v>
      </c>
      <c r="N731" s="7">
        <f t="shared" si="278"/>
        <v>0</v>
      </c>
      <c r="O731" s="7">
        <f t="shared" si="279"/>
        <v>0</v>
      </c>
      <c r="P731" s="7">
        <f t="shared" si="280"/>
        <v>0</v>
      </c>
      <c r="Q731" s="6">
        <f t="shared" si="282"/>
        <v>0</v>
      </c>
      <c r="R731" s="7">
        <f t="shared" si="283"/>
        <v>0</v>
      </c>
      <c r="S731" s="2">
        <f t="shared" si="269"/>
        <v>0</v>
      </c>
      <c r="T731" s="80">
        <f t="shared" si="270"/>
        <v>0</v>
      </c>
      <c r="U731" s="79">
        <f t="shared" si="271"/>
        <v>0</v>
      </c>
      <c r="V731" s="80">
        <f t="shared" si="272"/>
        <v>0</v>
      </c>
      <c r="W731" s="80">
        <f t="shared" si="273"/>
        <v>0</v>
      </c>
      <c r="X731">
        <f t="shared" si="284"/>
        <v>0</v>
      </c>
      <c r="Y731" s="35">
        <f t="shared" si="274"/>
        <v>0</v>
      </c>
      <c r="Z731" s="35">
        <f t="shared" si="285"/>
        <v>0</v>
      </c>
      <c r="AA731" s="42">
        <f t="shared" si="286"/>
        <v>0</v>
      </c>
      <c r="AB731" s="42">
        <f t="shared" si="287"/>
        <v>0</v>
      </c>
    </row>
    <row r="732" spans="2:28" x14ac:dyDescent="0.25">
      <c r="B732">
        <v>730</v>
      </c>
      <c r="C732" s="35">
        <f t="shared" si="281"/>
        <v>0</v>
      </c>
      <c r="D732" s="46">
        <f>IF(AB731&gt;0,ROUND(PMT(EvalSheet!$F$92/12,EvalSheet!$F$96*12,-C732),5),0)</f>
        <v>0</v>
      </c>
      <c r="E732" s="6">
        <f t="shared" si="275"/>
        <v>0</v>
      </c>
      <c r="F732" s="2">
        <f t="shared" si="264"/>
        <v>0</v>
      </c>
      <c r="G732" s="80">
        <f t="shared" si="265"/>
        <v>0</v>
      </c>
      <c r="H732" s="79">
        <f t="shared" si="266"/>
        <v>0</v>
      </c>
      <c r="I732" s="80">
        <f t="shared" si="267"/>
        <v>0</v>
      </c>
      <c r="J732" s="80">
        <f t="shared" si="268"/>
        <v>0</v>
      </c>
      <c r="K732" s="6">
        <f t="shared" si="276"/>
        <v>0</v>
      </c>
      <c r="L732" s="7">
        <v>0</v>
      </c>
      <c r="M732" s="7">
        <f t="shared" si="277"/>
        <v>0</v>
      </c>
      <c r="N732" s="7">
        <f t="shared" si="278"/>
        <v>0</v>
      </c>
      <c r="O732" s="7">
        <f t="shared" si="279"/>
        <v>0</v>
      </c>
      <c r="P732" s="7">
        <f t="shared" si="280"/>
        <v>0</v>
      </c>
      <c r="Q732" s="6">
        <f t="shared" si="282"/>
        <v>0</v>
      </c>
      <c r="R732" s="7">
        <f t="shared" si="283"/>
        <v>0</v>
      </c>
      <c r="S732" s="2">
        <f t="shared" si="269"/>
        <v>0</v>
      </c>
      <c r="T732" s="80">
        <f t="shared" si="270"/>
        <v>0</v>
      </c>
      <c r="U732" s="79">
        <f t="shared" si="271"/>
        <v>0</v>
      </c>
      <c r="V732" s="80">
        <f t="shared" si="272"/>
        <v>0</v>
      </c>
      <c r="W732" s="80">
        <f t="shared" si="273"/>
        <v>0</v>
      </c>
      <c r="X732">
        <f t="shared" si="284"/>
        <v>0</v>
      </c>
      <c r="Y732" s="35">
        <f t="shared" si="274"/>
        <v>0</v>
      </c>
      <c r="Z732" s="35">
        <f t="shared" si="285"/>
        <v>0</v>
      </c>
      <c r="AA732" s="42">
        <f t="shared" si="286"/>
        <v>0</v>
      </c>
      <c r="AB732" s="42">
        <f t="shared" si="287"/>
        <v>0</v>
      </c>
    </row>
    <row r="733" spans="2:28" x14ac:dyDescent="0.25">
      <c r="B733">
        <v>731</v>
      </c>
      <c r="C733" s="35">
        <f t="shared" si="281"/>
        <v>0</v>
      </c>
      <c r="D733" s="46">
        <f>IF(AB732&gt;0,ROUND(PMT(EvalSheet!$F$92/12,EvalSheet!$F$96*12,-C733),5),0)</f>
        <v>0</v>
      </c>
      <c r="E733" s="6">
        <f t="shared" si="275"/>
        <v>0</v>
      </c>
      <c r="F733" s="2">
        <f t="shared" si="264"/>
        <v>0</v>
      </c>
      <c r="G733" s="80">
        <f t="shared" si="265"/>
        <v>0</v>
      </c>
      <c r="H733" s="79">
        <f t="shared" si="266"/>
        <v>0</v>
      </c>
      <c r="I733" s="80">
        <f t="shared" si="267"/>
        <v>0</v>
      </c>
      <c r="J733" s="80">
        <f t="shared" si="268"/>
        <v>0</v>
      </c>
      <c r="K733" s="6">
        <f t="shared" si="276"/>
        <v>0</v>
      </c>
      <c r="L733" s="7">
        <v>0</v>
      </c>
      <c r="M733" s="7">
        <f t="shared" si="277"/>
        <v>0</v>
      </c>
      <c r="N733" s="7">
        <f t="shared" si="278"/>
        <v>0</v>
      </c>
      <c r="O733" s="7">
        <f t="shared" si="279"/>
        <v>0</v>
      </c>
      <c r="P733" s="7">
        <f t="shared" si="280"/>
        <v>0</v>
      </c>
      <c r="Q733" s="6">
        <f t="shared" si="282"/>
        <v>0</v>
      </c>
      <c r="R733" s="7">
        <f t="shared" si="283"/>
        <v>0</v>
      </c>
      <c r="S733" s="2">
        <f t="shared" si="269"/>
        <v>0</v>
      </c>
      <c r="T733" s="80">
        <f t="shared" si="270"/>
        <v>0</v>
      </c>
      <c r="U733" s="79">
        <f t="shared" si="271"/>
        <v>0</v>
      </c>
      <c r="V733" s="80">
        <f t="shared" si="272"/>
        <v>0</v>
      </c>
      <c r="W733" s="80">
        <f t="shared" si="273"/>
        <v>0</v>
      </c>
      <c r="X733">
        <f t="shared" si="284"/>
        <v>0</v>
      </c>
      <c r="Y733" s="35">
        <f t="shared" si="274"/>
        <v>0</v>
      </c>
      <c r="Z733" s="35">
        <f t="shared" si="285"/>
        <v>0</v>
      </c>
      <c r="AA733" s="42">
        <f t="shared" si="286"/>
        <v>0</v>
      </c>
      <c r="AB733" s="42">
        <f t="shared" si="287"/>
        <v>0</v>
      </c>
    </row>
    <row r="734" spans="2:28" x14ac:dyDescent="0.25">
      <c r="B734">
        <v>732</v>
      </c>
      <c r="C734" s="35">
        <f t="shared" si="281"/>
        <v>0</v>
      </c>
      <c r="D734" s="46">
        <f>IF(AB733&gt;0,ROUND(PMT(EvalSheet!$F$92/12,EvalSheet!$F$96*12,-C734),5),0)</f>
        <v>0</v>
      </c>
      <c r="E734" s="6">
        <f t="shared" si="275"/>
        <v>0</v>
      </c>
      <c r="F734" s="2">
        <f t="shared" si="264"/>
        <v>0</v>
      </c>
      <c r="G734" s="80">
        <f t="shared" si="265"/>
        <v>0</v>
      </c>
      <c r="H734" s="79">
        <f t="shared" si="266"/>
        <v>0</v>
      </c>
      <c r="I734" s="80">
        <f t="shared" si="267"/>
        <v>0</v>
      </c>
      <c r="J734" s="80">
        <f t="shared" si="268"/>
        <v>0</v>
      </c>
      <c r="K734" s="6">
        <f t="shared" si="276"/>
        <v>0</v>
      </c>
      <c r="L734" s="7">
        <v>0</v>
      </c>
      <c r="M734" s="7">
        <f t="shared" si="277"/>
        <v>0</v>
      </c>
      <c r="N734" s="7">
        <f t="shared" si="278"/>
        <v>0</v>
      </c>
      <c r="O734" s="7">
        <f t="shared" si="279"/>
        <v>0</v>
      </c>
      <c r="P734" s="7">
        <f t="shared" si="280"/>
        <v>0</v>
      </c>
      <c r="Q734" s="6">
        <f t="shared" si="282"/>
        <v>0</v>
      </c>
      <c r="R734" s="7">
        <f t="shared" si="283"/>
        <v>0</v>
      </c>
      <c r="S734" s="2">
        <f t="shared" si="269"/>
        <v>0</v>
      </c>
      <c r="T734" s="80">
        <f t="shared" si="270"/>
        <v>0</v>
      </c>
      <c r="U734" s="79">
        <f t="shared" si="271"/>
        <v>0</v>
      </c>
      <c r="V734" s="80">
        <f t="shared" si="272"/>
        <v>0</v>
      </c>
      <c r="W734" s="80">
        <f t="shared" si="273"/>
        <v>0</v>
      </c>
      <c r="X734">
        <f t="shared" si="284"/>
        <v>0</v>
      </c>
      <c r="Y734" s="35">
        <f t="shared" si="274"/>
        <v>0</v>
      </c>
      <c r="Z734" s="35">
        <f t="shared" si="285"/>
        <v>0</v>
      </c>
      <c r="AA734" s="42">
        <f t="shared" si="286"/>
        <v>0</v>
      </c>
      <c r="AB734" s="42">
        <f t="shared" si="287"/>
        <v>0</v>
      </c>
    </row>
    <row r="735" spans="2:28" x14ac:dyDescent="0.25">
      <c r="B735">
        <v>733</v>
      </c>
      <c r="C735" s="35">
        <f t="shared" si="281"/>
        <v>0</v>
      </c>
      <c r="D735" s="46">
        <f>IF(AB734&gt;0,ROUND(PMT(EvalSheet!$F$92/12,EvalSheet!$F$96*12,-C735),5),0)</f>
        <v>0</v>
      </c>
      <c r="E735" s="6">
        <f t="shared" si="275"/>
        <v>0</v>
      </c>
      <c r="F735" s="2">
        <f t="shared" si="264"/>
        <v>0</v>
      </c>
      <c r="G735" s="80">
        <f t="shared" si="265"/>
        <v>0</v>
      </c>
      <c r="H735" s="79">
        <f t="shared" si="266"/>
        <v>0</v>
      </c>
      <c r="I735" s="80">
        <f t="shared" si="267"/>
        <v>0</v>
      </c>
      <c r="J735" s="80">
        <f t="shared" si="268"/>
        <v>0</v>
      </c>
      <c r="K735" s="6">
        <f t="shared" si="276"/>
        <v>0</v>
      </c>
      <c r="L735" s="7">
        <v>0</v>
      </c>
      <c r="M735" s="7">
        <f t="shared" si="277"/>
        <v>0</v>
      </c>
      <c r="N735" s="7">
        <f t="shared" si="278"/>
        <v>0</v>
      </c>
      <c r="O735" s="7">
        <f t="shared" si="279"/>
        <v>0</v>
      </c>
      <c r="P735" s="7">
        <f t="shared" si="280"/>
        <v>0</v>
      </c>
      <c r="Q735" s="6">
        <f t="shared" si="282"/>
        <v>0</v>
      </c>
      <c r="R735" s="7">
        <f t="shared" si="283"/>
        <v>0</v>
      </c>
      <c r="S735" s="2">
        <f t="shared" si="269"/>
        <v>0</v>
      </c>
      <c r="T735" s="80">
        <f t="shared" si="270"/>
        <v>0</v>
      </c>
      <c r="U735" s="79">
        <f t="shared" si="271"/>
        <v>0</v>
      </c>
      <c r="V735" s="80">
        <f t="shared" si="272"/>
        <v>0</v>
      </c>
      <c r="W735" s="80">
        <f t="shared" si="273"/>
        <v>0</v>
      </c>
      <c r="X735">
        <f t="shared" si="284"/>
        <v>0</v>
      </c>
      <c r="Y735" s="35">
        <f t="shared" si="274"/>
        <v>0</v>
      </c>
      <c r="Z735" s="35">
        <f t="shared" si="285"/>
        <v>0</v>
      </c>
      <c r="AA735" s="42">
        <f t="shared" si="286"/>
        <v>0</v>
      </c>
      <c r="AB735" s="42">
        <f t="shared" si="287"/>
        <v>0</v>
      </c>
    </row>
    <row r="736" spans="2:28" x14ac:dyDescent="0.25">
      <c r="B736">
        <v>734</v>
      </c>
      <c r="C736" s="35">
        <f t="shared" si="281"/>
        <v>0</v>
      </c>
      <c r="D736" s="46">
        <f>IF(AB735&gt;0,ROUND(PMT(EvalSheet!$F$92/12,EvalSheet!$F$96*12,-C736),5),0)</f>
        <v>0</v>
      </c>
      <c r="E736" s="6">
        <f t="shared" si="275"/>
        <v>0</v>
      </c>
      <c r="F736" s="2">
        <f t="shared" si="264"/>
        <v>0</v>
      </c>
      <c r="G736" s="80">
        <f t="shared" si="265"/>
        <v>0</v>
      </c>
      <c r="H736" s="79">
        <f t="shared" si="266"/>
        <v>0</v>
      </c>
      <c r="I736" s="80">
        <f t="shared" si="267"/>
        <v>0</v>
      </c>
      <c r="J736" s="80">
        <f t="shared" si="268"/>
        <v>0</v>
      </c>
      <c r="K736" s="6">
        <f t="shared" si="276"/>
        <v>0</v>
      </c>
      <c r="L736" s="7">
        <v>0</v>
      </c>
      <c r="M736" s="7">
        <f t="shared" si="277"/>
        <v>0</v>
      </c>
      <c r="N736" s="7">
        <f t="shared" si="278"/>
        <v>0</v>
      </c>
      <c r="O736" s="7">
        <f t="shared" si="279"/>
        <v>0</v>
      </c>
      <c r="P736" s="7">
        <f t="shared" si="280"/>
        <v>0</v>
      </c>
      <c r="Q736" s="6">
        <f t="shared" si="282"/>
        <v>0</v>
      </c>
      <c r="R736" s="7">
        <f t="shared" si="283"/>
        <v>0</v>
      </c>
      <c r="S736" s="2">
        <f t="shared" si="269"/>
        <v>0</v>
      </c>
      <c r="T736" s="80">
        <f t="shared" si="270"/>
        <v>0</v>
      </c>
      <c r="U736" s="79">
        <f t="shared" si="271"/>
        <v>0</v>
      </c>
      <c r="V736" s="80">
        <f t="shared" si="272"/>
        <v>0</v>
      </c>
      <c r="W736" s="80">
        <f t="shared" si="273"/>
        <v>0</v>
      </c>
      <c r="X736">
        <f t="shared" si="284"/>
        <v>0</v>
      </c>
      <c r="Y736" s="35">
        <f t="shared" si="274"/>
        <v>0</v>
      </c>
      <c r="Z736" s="35">
        <f t="shared" si="285"/>
        <v>0</v>
      </c>
      <c r="AA736" s="42">
        <f t="shared" si="286"/>
        <v>0</v>
      </c>
      <c r="AB736" s="42">
        <f t="shared" si="287"/>
        <v>0</v>
      </c>
    </row>
    <row r="737" spans="2:28" x14ac:dyDescent="0.25">
      <c r="B737">
        <v>735</v>
      </c>
      <c r="C737" s="35">
        <f t="shared" si="281"/>
        <v>0</v>
      </c>
      <c r="D737" s="46">
        <f>IF(AB736&gt;0,ROUND(PMT(EvalSheet!$F$92/12,EvalSheet!$F$96*12,-C737),5),0)</f>
        <v>0</v>
      </c>
      <c r="E737" s="6">
        <f t="shared" si="275"/>
        <v>0</v>
      </c>
      <c r="F737" s="2">
        <f t="shared" si="264"/>
        <v>0</v>
      </c>
      <c r="G737" s="80">
        <f t="shared" si="265"/>
        <v>0</v>
      </c>
      <c r="H737" s="79">
        <f t="shared" si="266"/>
        <v>0</v>
      </c>
      <c r="I737" s="80">
        <f t="shared" si="267"/>
        <v>0</v>
      </c>
      <c r="J737" s="80">
        <f t="shared" si="268"/>
        <v>0</v>
      </c>
      <c r="K737" s="6">
        <f t="shared" si="276"/>
        <v>0</v>
      </c>
      <c r="L737" s="7">
        <v>0</v>
      </c>
      <c r="M737" s="7">
        <f t="shared" si="277"/>
        <v>0</v>
      </c>
      <c r="N737" s="7">
        <f t="shared" si="278"/>
        <v>0</v>
      </c>
      <c r="O737" s="7">
        <f t="shared" si="279"/>
        <v>0</v>
      </c>
      <c r="P737" s="7">
        <f t="shared" si="280"/>
        <v>0</v>
      </c>
      <c r="Q737" s="6">
        <f t="shared" si="282"/>
        <v>0</v>
      </c>
      <c r="R737" s="7">
        <f t="shared" si="283"/>
        <v>0</v>
      </c>
      <c r="S737" s="2">
        <f t="shared" si="269"/>
        <v>0</v>
      </c>
      <c r="T737" s="80">
        <f t="shared" si="270"/>
        <v>0</v>
      </c>
      <c r="U737" s="79">
        <f t="shared" si="271"/>
        <v>0</v>
      </c>
      <c r="V737" s="80">
        <f t="shared" si="272"/>
        <v>0</v>
      </c>
      <c r="W737" s="80">
        <f t="shared" si="273"/>
        <v>0</v>
      </c>
      <c r="X737">
        <f t="shared" si="284"/>
        <v>0</v>
      </c>
      <c r="Y737" s="35">
        <f t="shared" si="274"/>
        <v>0</v>
      </c>
      <c r="Z737" s="35">
        <f t="shared" si="285"/>
        <v>0</v>
      </c>
      <c r="AA737" s="42">
        <f t="shared" si="286"/>
        <v>0</v>
      </c>
      <c r="AB737" s="42">
        <f t="shared" si="287"/>
        <v>0</v>
      </c>
    </row>
    <row r="738" spans="2:28" x14ac:dyDescent="0.25">
      <c r="B738">
        <v>736</v>
      </c>
      <c r="C738" s="35">
        <f t="shared" si="281"/>
        <v>0</v>
      </c>
      <c r="D738" s="46">
        <f>IF(AB737&gt;0,ROUND(PMT(EvalSheet!$F$92/12,EvalSheet!$F$96*12,-C738),5),0)</f>
        <v>0</v>
      </c>
      <c r="E738" s="6">
        <f t="shared" si="275"/>
        <v>0</v>
      </c>
      <c r="F738" s="2">
        <f t="shared" si="264"/>
        <v>0</v>
      </c>
      <c r="G738" s="80">
        <f t="shared" si="265"/>
        <v>0</v>
      </c>
      <c r="H738" s="79">
        <f t="shared" si="266"/>
        <v>0</v>
      </c>
      <c r="I738" s="80">
        <f t="shared" si="267"/>
        <v>0</v>
      </c>
      <c r="J738" s="80">
        <f t="shared" si="268"/>
        <v>0</v>
      </c>
      <c r="K738" s="6">
        <f t="shared" si="276"/>
        <v>0</v>
      </c>
      <c r="L738" s="7">
        <v>0</v>
      </c>
      <c r="M738" s="7">
        <f t="shared" si="277"/>
        <v>0</v>
      </c>
      <c r="N738" s="7">
        <f t="shared" si="278"/>
        <v>0</v>
      </c>
      <c r="O738" s="7">
        <f t="shared" si="279"/>
        <v>0</v>
      </c>
      <c r="P738" s="7">
        <f t="shared" si="280"/>
        <v>0</v>
      </c>
      <c r="Q738" s="6">
        <f t="shared" si="282"/>
        <v>0</v>
      </c>
      <c r="R738" s="7">
        <f t="shared" si="283"/>
        <v>0</v>
      </c>
      <c r="S738" s="2">
        <f t="shared" si="269"/>
        <v>0</v>
      </c>
      <c r="T738" s="80">
        <f t="shared" si="270"/>
        <v>0</v>
      </c>
      <c r="U738" s="79">
        <f t="shared" si="271"/>
        <v>0</v>
      </c>
      <c r="V738" s="80">
        <f t="shared" si="272"/>
        <v>0</v>
      </c>
      <c r="W738" s="80">
        <f t="shared" si="273"/>
        <v>0</v>
      </c>
      <c r="X738">
        <f t="shared" si="284"/>
        <v>0</v>
      </c>
      <c r="Y738" s="35">
        <f t="shared" si="274"/>
        <v>0</v>
      </c>
      <c r="Z738" s="35">
        <f t="shared" si="285"/>
        <v>0</v>
      </c>
      <c r="AA738" s="42">
        <f t="shared" si="286"/>
        <v>0</v>
      </c>
      <c r="AB738" s="42">
        <f t="shared" si="287"/>
        <v>0</v>
      </c>
    </row>
    <row r="739" spans="2:28" x14ac:dyDescent="0.25">
      <c r="B739">
        <v>737</v>
      </c>
      <c r="C739" s="35">
        <f t="shared" si="281"/>
        <v>0</v>
      </c>
      <c r="D739" s="46">
        <f>IF(AB738&gt;0,ROUND(PMT(EvalSheet!$F$92/12,EvalSheet!$F$96*12,-C739),5),0)</f>
        <v>0</v>
      </c>
      <c r="E739" s="6">
        <f t="shared" si="275"/>
        <v>0</v>
      </c>
      <c r="F739" s="2">
        <f t="shared" si="264"/>
        <v>0</v>
      </c>
      <c r="G739" s="80">
        <f t="shared" si="265"/>
        <v>0</v>
      </c>
      <c r="H739" s="79">
        <f t="shared" si="266"/>
        <v>0</v>
      </c>
      <c r="I739" s="80">
        <f t="shared" si="267"/>
        <v>0</v>
      </c>
      <c r="J739" s="80">
        <f t="shared" si="268"/>
        <v>0</v>
      </c>
      <c r="K739" s="6">
        <f t="shared" si="276"/>
        <v>0</v>
      </c>
      <c r="L739" s="7">
        <v>0</v>
      </c>
      <c r="M739" s="7">
        <f t="shared" si="277"/>
        <v>0</v>
      </c>
      <c r="N739" s="7">
        <f t="shared" si="278"/>
        <v>0</v>
      </c>
      <c r="O739" s="7">
        <f t="shared" si="279"/>
        <v>0</v>
      </c>
      <c r="P739" s="7">
        <f t="shared" si="280"/>
        <v>0</v>
      </c>
      <c r="Q739" s="6">
        <f t="shared" si="282"/>
        <v>0</v>
      </c>
      <c r="R739" s="7">
        <f t="shared" si="283"/>
        <v>0</v>
      </c>
      <c r="S739" s="2">
        <f t="shared" si="269"/>
        <v>0</v>
      </c>
      <c r="T739" s="80">
        <f t="shared" si="270"/>
        <v>0</v>
      </c>
      <c r="U739" s="79">
        <f t="shared" si="271"/>
        <v>0</v>
      </c>
      <c r="V739" s="80">
        <f t="shared" si="272"/>
        <v>0</v>
      </c>
      <c r="W739" s="80">
        <f t="shared" si="273"/>
        <v>0</v>
      </c>
      <c r="X739">
        <f t="shared" si="284"/>
        <v>0</v>
      </c>
      <c r="Y739" s="35">
        <f t="shared" si="274"/>
        <v>0</v>
      </c>
      <c r="Z739" s="35">
        <f t="shared" si="285"/>
        <v>0</v>
      </c>
      <c r="AA739" s="42">
        <f t="shared" si="286"/>
        <v>0</v>
      </c>
      <c r="AB739" s="42">
        <f t="shared" si="287"/>
        <v>0</v>
      </c>
    </row>
    <row r="740" spans="2:28" x14ac:dyDescent="0.25">
      <c r="B740">
        <v>738</v>
      </c>
      <c r="C740" s="35">
        <f t="shared" si="281"/>
        <v>0</v>
      </c>
      <c r="D740" s="46">
        <f>IF(AB739&gt;0,ROUND(PMT(EvalSheet!$F$92/12,EvalSheet!$F$96*12,-C740),5),0)</f>
        <v>0</v>
      </c>
      <c r="E740" s="6">
        <f t="shared" si="275"/>
        <v>0</v>
      </c>
      <c r="F740" s="2">
        <f t="shared" si="264"/>
        <v>0</v>
      </c>
      <c r="G740" s="80">
        <f t="shared" si="265"/>
        <v>0</v>
      </c>
      <c r="H740" s="79">
        <f t="shared" si="266"/>
        <v>0</v>
      </c>
      <c r="I740" s="80">
        <f t="shared" si="267"/>
        <v>0</v>
      </c>
      <c r="J740" s="80">
        <f t="shared" si="268"/>
        <v>0</v>
      </c>
      <c r="K740" s="6">
        <f t="shared" si="276"/>
        <v>0</v>
      </c>
      <c r="L740" s="7">
        <v>0</v>
      </c>
      <c r="M740" s="7">
        <f t="shared" si="277"/>
        <v>0</v>
      </c>
      <c r="N740" s="7">
        <f t="shared" si="278"/>
        <v>0</v>
      </c>
      <c r="O740" s="7">
        <f t="shared" si="279"/>
        <v>0</v>
      </c>
      <c r="P740" s="7">
        <f t="shared" si="280"/>
        <v>0</v>
      </c>
      <c r="Q740" s="6">
        <f t="shared" si="282"/>
        <v>0</v>
      </c>
      <c r="R740" s="7">
        <f t="shared" si="283"/>
        <v>0</v>
      </c>
      <c r="S740" s="2">
        <f t="shared" si="269"/>
        <v>0</v>
      </c>
      <c r="T740" s="80">
        <f t="shared" si="270"/>
        <v>0</v>
      </c>
      <c r="U740" s="79">
        <f t="shared" si="271"/>
        <v>0</v>
      </c>
      <c r="V740" s="80">
        <f t="shared" si="272"/>
        <v>0</v>
      </c>
      <c r="W740" s="80">
        <f t="shared" si="273"/>
        <v>0</v>
      </c>
      <c r="X740">
        <f t="shared" si="284"/>
        <v>0</v>
      </c>
      <c r="Y740" s="35">
        <f t="shared" si="274"/>
        <v>0</v>
      </c>
      <c r="Z740" s="35">
        <f t="shared" si="285"/>
        <v>0</v>
      </c>
      <c r="AA740" s="42">
        <f t="shared" si="286"/>
        <v>0</v>
      </c>
      <c r="AB740" s="42">
        <f t="shared" si="287"/>
        <v>0</v>
      </c>
    </row>
    <row r="741" spans="2:28" x14ac:dyDescent="0.25">
      <c r="B741">
        <v>739</v>
      </c>
      <c r="C741" s="35">
        <f t="shared" si="281"/>
        <v>0</v>
      </c>
      <c r="D741" s="46">
        <f>IF(AB740&gt;0,ROUND(PMT(EvalSheet!$F$92/12,EvalSheet!$F$96*12,-C741),5),0)</f>
        <v>0</v>
      </c>
      <c r="E741" s="6">
        <f t="shared" si="275"/>
        <v>0</v>
      </c>
      <c r="F741" s="2">
        <f t="shared" si="264"/>
        <v>0</v>
      </c>
      <c r="G741" s="80">
        <f t="shared" si="265"/>
        <v>0</v>
      </c>
      <c r="H741" s="79">
        <f t="shared" si="266"/>
        <v>0</v>
      </c>
      <c r="I741" s="80">
        <f t="shared" si="267"/>
        <v>0</v>
      </c>
      <c r="J741" s="80">
        <f t="shared" si="268"/>
        <v>0</v>
      </c>
      <c r="K741" s="6">
        <f t="shared" si="276"/>
        <v>0</v>
      </c>
      <c r="L741" s="7">
        <v>0</v>
      </c>
      <c r="M741" s="7">
        <f t="shared" si="277"/>
        <v>0</v>
      </c>
      <c r="N741" s="7">
        <f t="shared" si="278"/>
        <v>0</v>
      </c>
      <c r="O741" s="7">
        <f t="shared" si="279"/>
        <v>0</v>
      </c>
      <c r="P741" s="7">
        <f t="shared" si="280"/>
        <v>0</v>
      </c>
      <c r="Q741" s="6">
        <f t="shared" si="282"/>
        <v>0</v>
      </c>
      <c r="R741" s="7">
        <f t="shared" si="283"/>
        <v>0</v>
      </c>
      <c r="S741" s="2">
        <f t="shared" si="269"/>
        <v>0</v>
      </c>
      <c r="T741" s="80">
        <f t="shared" si="270"/>
        <v>0</v>
      </c>
      <c r="U741" s="79">
        <f t="shared" si="271"/>
        <v>0</v>
      </c>
      <c r="V741" s="80">
        <f t="shared" si="272"/>
        <v>0</v>
      </c>
      <c r="W741" s="80">
        <f t="shared" si="273"/>
        <v>0</v>
      </c>
      <c r="X741">
        <f t="shared" si="284"/>
        <v>0</v>
      </c>
      <c r="Y741" s="35">
        <f t="shared" si="274"/>
        <v>0</v>
      </c>
      <c r="Z741" s="35">
        <f t="shared" si="285"/>
        <v>0</v>
      </c>
      <c r="AA741" s="42">
        <f t="shared" si="286"/>
        <v>0</v>
      </c>
      <c r="AB741" s="42">
        <f t="shared" si="287"/>
        <v>0</v>
      </c>
    </row>
    <row r="742" spans="2:28" x14ac:dyDescent="0.25">
      <c r="B742">
        <v>740</v>
      </c>
      <c r="C742" s="35">
        <f t="shared" si="281"/>
        <v>0</v>
      </c>
      <c r="D742" s="46">
        <f>IF(AB741&gt;0,ROUND(PMT(EvalSheet!$F$92/12,EvalSheet!$F$96*12,-C742),5),0)</f>
        <v>0</v>
      </c>
      <c r="E742" s="6">
        <f t="shared" si="275"/>
        <v>0</v>
      </c>
      <c r="F742" s="2">
        <f t="shared" si="264"/>
        <v>0</v>
      </c>
      <c r="G742" s="80">
        <f t="shared" si="265"/>
        <v>0</v>
      </c>
      <c r="H742" s="79">
        <f t="shared" si="266"/>
        <v>0</v>
      </c>
      <c r="I742" s="80">
        <f t="shared" si="267"/>
        <v>0</v>
      </c>
      <c r="J742" s="80">
        <f t="shared" si="268"/>
        <v>0</v>
      </c>
      <c r="K742" s="6">
        <f t="shared" si="276"/>
        <v>0</v>
      </c>
      <c r="L742" s="7">
        <v>0</v>
      </c>
      <c r="M742" s="7">
        <f t="shared" si="277"/>
        <v>0</v>
      </c>
      <c r="N742" s="7">
        <f t="shared" si="278"/>
        <v>0</v>
      </c>
      <c r="O742" s="7">
        <f t="shared" si="279"/>
        <v>0</v>
      </c>
      <c r="P742" s="7">
        <f t="shared" si="280"/>
        <v>0</v>
      </c>
      <c r="Q742" s="6">
        <f t="shared" si="282"/>
        <v>0</v>
      </c>
      <c r="R742" s="7">
        <f t="shared" si="283"/>
        <v>0</v>
      </c>
      <c r="S742" s="2">
        <f t="shared" si="269"/>
        <v>0</v>
      </c>
      <c r="T742" s="80">
        <f t="shared" si="270"/>
        <v>0</v>
      </c>
      <c r="U742" s="79">
        <f t="shared" si="271"/>
        <v>0</v>
      </c>
      <c r="V742" s="80">
        <f t="shared" si="272"/>
        <v>0</v>
      </c>
      <c r="W742" s="80">
        <f t="shared" si="273"/>
        <v>0</v>
      </c>
      <c r="X742">
        <f t="shared" si="284"/>
        <v>0</v>
      </c>
      <c r="Y742" s="35">
        <f t="shared" si="274"/>
        <v>0</v>
      </c>
      <c r="Z742" s="35">
        <f t="shared" si="285"/>
        <v>0</v>
      </c>
      <c r="AA742" s="42">
        <f t="shared" si="286"/>
        <v>0</v>
      </c>
      <c r="AB742" s="42">
        <f t="shared" si="287"/>
        <v>0</v>
      </c>
    </row>
    <row r="743" spans="2:28" x14ac:dyDescent="0.25">
      <c r="B743">
        <v>741</v>
      </c>
      <c r="C743" s="35">
        <f t="shared" si="281"/>
        <v>0</v>
      </c>
      <c r="D743" s="46">
        <f>IF(AB742&gt;0,ROUND(PMT(EvalSheet!$F$92/12,EvalSheet!$F$96*12,-C743),5),0)</f>
        <v>0</v>
      </c>
      <c r="E743" s="6">
        <f t="shared" si="275"/>
        <v>0</v>
      </c>
      <c r="F743" s="2">
        <f t="shared" si="264"/>
        <v>0</v>
      </c>
      <c r="G743" s="80">
        <f t="shared" si="265"/>
        <v>0</v>
      </c>
      <c r="H743" s="79">
        <f t="shared" si="266"/>
        <v>0</v>
      </c>
      <c r="I743" s="80">
        <f t="shared" si="267"/>
        <v>0</v>
      </c>
      <c r="J743" s="80">
        <f t="shared" si="268"/>
        <v>0</v>
      </c>
      <c r="K743" s="6">
        <f t="shared" si="276"/>
        <v>0</v>
      </c>
      <c r="L743" s="7">
        <v>0</v>
      </c>
      <c r="M743" s="7">
        <f t="shared" si="277"/>
        <v>0</v>
      </c>
      <c r="N743" s="7">
        <f t="shared" si="278"/>
        <v>0</v>
      </c>
      <c r="O743" s="7">
        <f t="shared" si="279"/>
        <v>0</v>
      </c>
      <c r="P743" s="7">
        <f t="shared" si="280"/>
        <v>0</v>
      </c>
      <c r="Q743" s="6">
        <f t="shared" si="282"/>
        <v>0</v>
      </c>
      <c r="R743" s="7">
        <f t="shared" si="283"/>
        <v>0</v>
      </c>
      <c r="S743" s="2">
        <f t="shared" si="269"/>
        <v>0</v>
      </c>
      <c r="T743" s="80">
        <f t="shared" si="270"/>
        <v>0</v>
      </c>
      <c r="U743" s="79">
        <f t="shared" si="271"/>
        <v>0</v>
      </c>
      <c r="V743" s="80">
        <f t="shared" si="272"/>
        <v>0</v>
      </c>
      <c r="W743" s="80">
        <f t="shared" si="273"/>
        <v>0</v>
      </c>
      <c r="X743">
        <f t="shared" si="284"/>
        <v>0</v>
      </c>
      <c r="Y743" s="35">
        <f t="shared" si="274"/>
        <v>0</v>
      </c>
      <c r="Z743" s="35">
        <f t="shared" si="285"/>
        <v>0</v>
      </c>
      <c r="AA743" s="42">
        <f t="shared" si="286"/>
        <v>0</v>
      </c>
      <c r="AB743" s="42">
        <f t="shared" si="287"/>
        <v>0</v>
      </c>
    </row>
    <row r="744" spans="2:28" x14ac:dyDescent="0.25">
      <c r="B744">
        <v>742</v>
      </c>
      <c r="C744" s="35">
        <f t="shared" si="281"/>
        <v>0</v>
      </c>
      <c r="D744" s="46">
        <f>IF(AB743&gt;0,ROUND(PMT(EvalSheet!$F$92/12,EvalSheet!$F$96*12,-C744),5),0)</f>
        <v>0</v>
      </c>
      <c r="E744" s="6">
        <f t="shared" si="275"/>
        <v>0</v>
      </c>
      <c r="F744" s="2">
        <f t="shared" si="264"/>
        <v>0</v>
      </c>
      <c r="G744" s="80">
        <f t="shared" si="265"/>
        <v>0</v>
      </c>
      <c r="H744" s="79">
        <f t="shared" si="266"/>
        <v>0</v>
      </c>
      <c r="I744" s="80">
        <f t="shared" si="267"/>
        <v>0</v>
      </c>
      <c r="J744" s="80">
        <f t="shared" si="268"/>
        <v>0</v>
      </c>
      <c r="K744" s="6">
        <f t="shared" si="276"/>
        <v>0</v>
      </c>
      <c r="L744" s="7">
        <v>0</v>
      </c>
      <c r="M744" s="7">
        <f t="shared" si="277"/>
        <v>0</v>
      </c>
      <c r="N744" s="7">
        <f t="shared" si="278"/>
        <v>0</v>
      </c>
      <c r="O744" s="7">
        <f t="shared" si="279"/>
        <v>0</v>
      </c>
      <c r="P744" s="7">
        <f t="shared" si="280"/>
        <v>0</v>
      </c>
      <c r="Q744" s="6">
        <f t="shared" si="282"/>
        <v>0</v>
      </c>
      <c r="R744" s="7">
        <f t="shared" si="283"/>
        <v>0</v>
      </c>
      <c r="S744" s="2">
        <f t="shared" si="269"/>
        <v>0</v>
      </c>
      <c r="T744" s="80">
        <f t="shared" si="270"/>
        <v>0</v>
      </c>
      <c r="U744" s="79">
        <f t="shared" si="271"/>
        <v>0</v>
      </c>
      <c r="V744" s="80">
        <f t="shared" si="272"/>
        <v>0</v>
      </c>
      <c r="W744" s="80">
        <f t="shared" si="273"/>
        <v>0</v>
      </c>
      <c r="X744">
        <f t="shared" si="284"/>
        <v>0</v>
      </c>
      <c r="Y744" s="35">
        <f t="shared" si="274"/>
        <v>0</v>
      </c>
      <c r="Z744" s="35">
        <f t="shared" si="285"/>
        <v>0</v>
      </c>
      <c r="AA744" s="42">
        <f t="shared" si="286"/>
        <v>0</v>
      </c>
      <c r="AB744" s="42">
        <f t="shared" si="287"/>
        <v>0</v>
      </c>
    </row>
    <row r="745" spans="2:28" x14ac:dyDescent="0.25">
      <c r="B745">
        <v>743</v>
      </c>
      <c r="C745" s="35">
        <f t="shared" si="281"/>
        <v>0</v>
      </c>
      <c r="D745" s="46">
        <f>IF(AB744&gt;0,ROUND(PMT(EvalSheet!$F$92/12,EvalSheet!$F$96*12,-C745),5),0)</f>
        <v>0</v>
      </c>
      <c r="E745" s="6">
        <f t="shared" si="275"/>
        <v>0</v>
      </c>
      <c r="F745" s="2">
        <f t="shared" si="264"/>
        <v>0</v>
      </c>
      <c r="G745" s="80">
        <f t="shared" si="265"/>
        <v>0</v>
      </c>
      <c r="H745" s="79">
        <f t="shared" si="266"/>
        <v>0</v>
      </c>
      <c r="I745" s="80">
        <f t="shared" si="267"/>
        <v>0</v>
      </c>
      <c r="J745" s="80">
        <f t="shared" si="268"/>
        <v>0</v>
      </c>
      <c r="K745" s="6">
        <f t="shared" si="276"/>
        <v>0</v>
      </c>
      <c r="L745" s="7">
        <v>0</v>
      </c>
      <c r="M745" s="7">
        <f t="shared" si="277"/>
        <v>0</v>
      </c>
      <c r="N745" s="7">
        <f t="shared" si="278"/>
        <v>0</v>
      </c>
      <c r="O745" s="7">
        <f t="shared" si="279"/>
        <v>0</v>
      </c>
      <c r="P745" s="7">
        <f t="shared" si="280"/>
        <v>0</v>
      </c>
      <c r="Q745" s="6">
        <f t="shared" si="282"/>
        <v>0</v>
      </c>
      <c r="R745" s="7">
        <f t="shared" si="283"/>
        <v>0</v>
      </c>
      <c r="S745" s="2">
        <f t="shared" si="269"/>
        <v>0</v>
      </c>
      <c r="T745" s="80">
        <f t="shared" si="270"/>
        <v>0</v>
      </c>
      <c r="U745" s="79">
        <f t="shared" si="271"/>
        <v>0</v>
      </c>
      <c r="V745" s="80">
        <f t="shared" si="272"/>
        <v>0</v>
      </c>
      <c r="W745" s="80">
        <f t="shared" si="273"/>
        <v>0</v>
      </c>
      <c r="X745">
        <f t="shared" si="284"/>
        <v>0</v>
      </c>
      <c r="Y745" s="35">
        <f t="shared" si="274"/>
        <v>0</v>
      </c>
      <c r="Z745" s="35">
        <f t="shared" si="285"/>
        <v>0</v>
      </c>
      <c r="AA745" s="42">
        <f t="shared" si="286"/>
        <v>0</v>
      </c>
      <c r="AB745" s="42">
        <f t="shared" si="287"/>
        <v>0</v>
      </c>
    </row>
    <row r="746" spans="2:28" x14ac:dyDescent="0.25">
      <c r="B746">
        <v>744</v>
      </c>
      <c r="C746" s="35">
        <f t="shared" si="281"/>
        <v>0</v>
      </c>
      <c r="D746" s="46">
        <f>IF(AB745&gt;0,ROUND(PMT(EvalSheet!$F$92/12,EvalSheet!$F$96*12,-C746),5),0)</f>
        <v>0</v>
      </c>
      <c r="E746" s="6">
        <f t="shared" si="275"/>
        <v>0</v>
      </c>
      <c r="F746" s="2">
        <f t="shared" si="264"/>
        <v>0</v>
      </c>
      <c r="G746" s="80">
        <f t="shared" si="265"/>
        <v>0</v>
      </c>
      <c r="H746" s="79">
        <f t="shared" si="266"/>
        <v>0</v>
      </c>
      <c r="I746" s="80">
        <f t="shared" si="267"/>
        <v>0</v>
      </c>
      <c r="J746" s="80">
        <f t="shared" si="268"/>
        <v>0</v>
      </c>
      <c r="K746" s="6">
        <f t="shared" si="276"/>
        <v>0</v>
      </c>
      <c r="L746" s="7">
        <v>0</v>
      </c>
      <c r="M746" s="7">
        <f t="shared" si="277"/>
        <v>0</v>
      </c>
      <c r="N746" s="7">
        <f t="shared" si="278"/>
        <v>0</v>
      </c>
      <c r="O746" s="7">
        <f t="shared" si="279"/>
        <v>0</v>
      </c>
      <c r="P746" s="7">
        <f t="shared" si="280"/>
        <v>0</v>
      </c>
      <c r="Q746" s="6">
        <f t="shared" si="282"/>
        <v>0</v>
      </c>
      <c r="R746" s="7">
        <f t="shared" si="283"/>
        <v>0</v>
      </c>
      <c r="S746" s="2">
        <f t="shared" si="269"/>
        <v>0</v>
      </c>
      <c r="T746" s="80">
        <f t="shared" si="270"/>
        <v>0</v>
      </c>
      <c r="U746" s="79">
        <f t="shared" si="271"/>
        <v>0</v>
      </c>
      <c r="V746" s="80">
        <f t="shared" si="272"/>
        <v>0</v>
      </c>
      <c r="W746" s="80">
        <f t="shared" si="273"/>
        <v>0</v>
      </c>
      <c r="X746">
        <f t="shared" si="284"/>
        <v>0</v>
      </c>
      <c r="Y746" s="35">
        <f t="shared" si="274"/>
        <v>0</v>
      </c>
      <c r="Z746" s="35">
        <f t="shared" si="285"/>
        <v>0</v>
      </c>
      <c r="AA746" s="42">
        <f t="shared" si="286"/>
        <v>0</v>
      </c>
      <c r="AB746" s="42">
        <f t="shared" si="287"/>
        <v>0</v>
      </c>
    </row>
    <row r="747" spans="2:28" x14ac:dyDescent="0.25">
      <c r="B747">
        <v>745</v>
      </c>
      <c r="C747" s="35">
        <f t="shared" si="281"/>
        <v>0</v>
      </c>
      <c r="D747" s="46">
        <f>IF(AB746&gt;0,ROUND(PMT(EvalSheet!$F$92/12,EvalSheet!$F$96*12,-C747),5),0)</f>
        <v>0</v>
      </c>
      <c r="E747" s="6">
        <f t="shared" si="275"/>
        <v>0</v>
      </c>
      <c r="F747" s="2">
        <f t="shared" si="264"/>
        <v>0</v>
      </c>
      <c r="G747" s="80">
        <f t="shared" si="265"/>
        <v>0</v>
      </c>
      <c r="H747" s="79">
        <f t="shared" si="266"/>
        <v>0</v>
      </c>
      <c r="I747" s="80">
        <f t="shared" si="267"/>
        <v>0</v>
      </c>
      <c r="J747" s="80">
        <f t="shared" si="268"/>
        <v>0</v>
      </c>
      <c r="K747" s="6">
        <f t="shared" si="276"/>
        <v>0</v>
      </c>
      <c r="L747" s="7">
        <v>0</v>
      </c>
      <c r="M747" s="7">
        <f t="shared" si="277"/>
        <v>0</v>
      </c>
      <c r="N747" s="7">
        <f t="shared" si="278"/>
        <v>0</v>
      </c>
      <c r="O747" s="7">
        <f t="shared" si="279"/>
        <v>0</v>
      </c>
      <c r="P747" s="7">
        <f t="shared" si="280"/>
        <v>0</v>
      </c>
      <c r="Q747" s="6">
        <f t="shared" si="282"/>
        <v>0</v>
      </c>
      <c r="R747" s="7">
        <f t="shared" si="283"/>
        <v>0</v>
      </c>
      <c r="S747" s="2">
        <f t="shared" si="269"/>
        <v>0</v>
      </c>
      <c r="T747" s="80">
        <f t="shared" si="270"/>
        <v>0</v>
      </c>
      <c r="U747" s="79">
        <f t="shared" si="271"/>
        <v>0</v>
      </c>
      <c r="V747" s="80">
        <f t="shared" si="272"/>
        <v>0</v>
      </c>
      <c r="W747" s="80">
        <f t="shared" si="273"/>
        <v>0</v>
      </c>
      <c r="X747">
        <f t="shared" si="284"/>
        <v>0</v>
      </c>
      <c r="Y747" s="35">
        <f t="shared" si="274"/>
        <v>0</v>
      </c>
      <c r="Z747" s="35">
        <f t="shared" si="285"/>
        <v>0</v>
      </c>
      <c r="AA747" s="42">
        <f t="shared" si="286"/>
        <v>0</v>
      </c>
      <c r="AB747" s="42">
        <f t="shared" si="287"/>
        <v>0</v>
      </c>
    </row>
    <row r="748" spans="2:28" x14ac:dyDescent="0.25">
      <c r="B748">
        <v>746</v>
      </c>
      <c r="C748" s="35">
        <f t="shared" si="281"/>
        <v>0</v>
      </c>
      <c r="D748" s="46">
        <f>IF(AB747&gt;0,ROUND(PMT(EvalSheet!$F$92/12,EvalSheet!$F$96*12,-C748),5),0)</f>
        <v>0</v>
      </c>
      <c r="E748" s="6">
        <f t="shared" si="275"/>
        <v>0</v>
      </c>
      <c r="F748" s="2">
        <f t="shared" si="264"/>
        <v>0</v>
      </c>
      <c r="G748" s="80">
        <f t="shared" si="265"/>
        <v>0</v>
      </c>
      <c r="H748" s="79">
        <f t="shared" si="266"/>
        <v>0</v>
      </c>
      <c r="I748" s="80">
        <f t="shared" si="267"/>
        <v>0</v>
      </c>
      <c r="J748" s="80">
        <f t="shared" si="268"/>
        <v>0</v>
      </c>
      <c r="K748" s="6">
        <f t="shared" si="276"/>
        <v>0</v>
      </c>
      <c r="L748" s="7">
        <v>0</v>
      </c>
      <c r="M748" s="7">
        <f t="shared" si="277"/>
        <v>0</v>
      </c>
      <c r="N748" s="7">
        <f t="shared" si="278"/>
        <v>0</v>
      </c>
      <c r="O748" s="7">
        <f t="shared" si="279"/>
        <v>0</v>
      </c>
      <c r="P748" s="7">
        <f t="shared" si="280"/>
        <v>0</v>
      </c>
      <c r="Q748" s="6">
        <f t="shared" si="282"/>
        <v>0</v>
      </c>
      <c r="R748" s="7">
        <f t="shared" si="283"/>
        <v>0</v>
      </c>
      <c r="S748" s="2">
        <f t="shared" si="269"/>
        <v>0</v>
      </c>
      <c r="T748" s="80">
        <f t="shared" si="270"/>
        <v>0</v>
      </c>
      <c r="U748" s="79">
        <f t="shared" si="271"/>
        <v>0</v>
      </c>
      <c r="V748" s="80">
        <f t="shared" si="272"/>
        <v>0</v>
      </c>
      <c r="W748" s="80">
        <f t="shared" si="273"/>
        <v>0</v>
      </c>
      <c r="X748">
        <f t="shared" si="284"/>
        <v>0</v>
      </c>
      <c r="Y748" s="35">
        <f t="shared" si="274"/>
        <v>0</v>
      </c>
      <c r="Z748" s="35">
        <f t="shared" si="285"/>
        <v>0</v>
      </c>
      <c r="AA748" s="42">
        <f t="shared" si="286"/>
        <v>0</v>
      </c>
      <c r="AB748" s="42">
        <f t="shared" si="287"/>
        <v>0</v>
      </c>
    </row>
    <row r="749" spans="2:28" x14ac:dyDescent="0.25">
      <c r="B749">
        <v>747</v>
      </c>
      <c r="C749" s="35">
        <f t="shared" si="281"/>
        <v>0</v>
      </c>
      <c r="D749" s="46">
        <f>IF(AB748&gt;0,ROUND(PMT(EvalSheet!$F$92/12,EvalSheet!$F$96*12,-C749),5),0)</f>
        <v>0</v>
      </c>
      <c r="E749" s="6">
        <f t="shared" si="275"/>
        <v>0</v>
      </c>
      <c r="F749" s="2">
        <f t="shared" si="264"/>
        <v>0</v>
      </c>
      <c r="G749" s="80">
        <f t="shared" si="265"/>
        <v>0</v>
      </c>
      <c r="H749" s="79">
        <f t="shared" si="266"/>
        <v>0</v>
      </c>
      <c r="I749" s="80">
        <f t="shared" si="267"/>
        <v>0</v>
      </c>
      <c r="J749" s="80">
        <f t="shared" si="268"/>
        <v>0</v>
      </c>
      <c r="K749" s="6">
        <f t="shared" si="276"/>
        <v>0</v>
      </c>
      <c r="L749" s="7">
        <v>0</v>
      </c>
      <c r="M749" s="7">
        <f t="shared" si="277"/>
        <v>0</v>
      </c>
      <c r="N749" s="7">
        <f t="shared" si="278"/>
        <v>0</v>
      </c>
      <c r="O749" s="7">
        <f t="shared" si="279"/>
        <v>0</v>
      </c>
      <c r="P749" s="7">
        <f t="shared" si="280"/>
        <v>0</v>
      </c>
      <c r="Q749" s="6">
        <f t="shared" si="282"/>
        <v>0</v>
      </c>
      <c r="R749" s="7">
        <f t="shared" si="283"/>
        <v>0</v>
      </c>
      <c r="S749" s="2">
        <f t="shared" si="269"/>
        <v>0</v>
      </c>
      <c r="T749" s="80">
        <f t="shared" si="270"/>
        <v>0</v>
      </c>
      <c r="U749" s="79">
        <f t="shared" si="271"/>
        <v>0</v>
      </c>
      <c r="V749" s="80">
        <f t="shared" si="272"/>
        <v>0</v>
      </c>
      <c r="W749" s="80">
        <f t="shared" si="273"/>
        <v>0</v>
      </c>
      <c r="X749">
        <f t="shared" si="284"/>
        <v>0</v>
      </c>
      <c r="Y749" s="35">
        <f t="shared" si="274"/>
        <v>0</v>
      </c>
      <c r="Z749" s="35">
        <f t="shared" si="285"/>
        <v>0</v>
      </c>
      <c r="AA749" s="42">
        <f t="shared" si="286"/>
        <v>0</v>
      </c>
      <c r="AB749" s="42">
        <f t="shared" si="287"/>
        <v>0</v>
      </c>
    </row>
    <row r="750" spans="2:28" x14ac:dyDescent="0.25">
      <c r="B750">
        <v>748</v>
      </c>
      <c r="C750" s="35">
        <f t="shared" si="281"/>
        <v>0</v>
      </c>
      <c r="D750" s="46">
        <f>IF(AB749&gt;0,ROUND(PMT(EvalSheet!$F$92/12,EvalSheet!$F$96*12,-C750),5),0)</f>
        <v>0</v>
      </c>
      <c r="E750" s="6">
        <f t="shared" si="275"/>
        <v>0</v>
      </c>
      <c r="F750" s="2">
        <f t="shared" si="264"/>
        <v>0</v>
      </c>
      <c r="G750" s="80">
        <f t="shared" si="265"/>
        <v>0</v>
      </c>
      <c r="H750" s="79">
        <f t="shared" si="266"/>
        <v>0</v>
      </c>
      <c r="I750" s="80">
        <f t="shared" si="267"/>
        <v>0</v>
      </c>
      <c r="J750" s="80">
        <f t="shared" si="268"/>
        <v>0</v>
      </c>
      <c r="K750" s="6">
        <f t="shared" si="276"/>
        <v>0</v>
      </c>
      <c r="L750" s="7">
        <v>0</v>
      </c>
      <c r="M750" s="7">
        <f t="shared" si="277"/>
        <v>0</v>
      </c>
      <c r="N750" s="7">
        <f t="shared" si="278"/>
        <v>0</v>
      </c>
      <c r="O750" s="7">
        <f t="shared" si="279"/>
        <v>0</v>
      </c>
      <c r="P750" s="7">
        <f t="shared" si="280"/>
        <v>0</v>
      </c>
      <c r="Q750" s="6">
        <f t="shared" si="282"/>
        <v>0</v>
      </c>
      <c r="R750" s="7">
        <f t="shared" si="283"/>
        <v>0</v>
      </c>
      <c r="S750" s="2">
        <f t="shared" si="269"/>
        <v>0</v>
      </c>
      <c r="T750" s="80">
        <f t="shared" si="270"/>
        <v>0</v>
      </c>
      <c r="U750" s="79">
        <f t="shared" si="271"/>
        <v>0</v>
      </c>
      <c r="V750" s="80">
        <f t="shared" si="272"/>
        <v>0</v>
      </c>
      <c r="W750" s="80">
        <f t="shared" si="273"/>
        <v>0</v>
      </c>
      <c r="X750">
        <f t="shared" si="284"/>
        <v>0</v>
      </c>
      <c r="Y750" s="35">
        <f t="shared" si="274"/>
        <v>0</v>
      </c>
      <c r="Z750" s="35">
        <f t="shared" si="285"/>
        <v>0</v>
      </c>
      <c r="AA750" s="42">
        <f t="shared" si="286"/>
        <v>0</v>
      </c>
      <c r="AB750" s="42">
        <f t="shared" si="287"/>
        <v>0</v>
      </c>
    </row>
    <row r="751" spans="2:28" x14ac:dyDescent="0.25">
      <c r="B751">
        <v>749</v>
      </c>
      <c r="C751" s="35">
        <f t="shared" si="281"/>
        <v>0</v>
      </c>
      <c r="D751" s="46">
        <f>IF(AB750&gt;0,ROUND(PMT(EvalSheet!$F$92/12,EvalSheet!$F$96*12,-C751),5),0)</f>
        <v>0</v>
      </c>
      <c r="E751" s="6">
        <f t="shared" si="275"/>
        <v>0</v>
      </c>
      <c r="F751" s="2">
        <f t="shared" si="264"/>
        <v>0</v>
      </c>
      <c r="G751" s="80">
        <f t="shared" si="265"/>
        <v>0</v>
      </c>
      <c r="H751" s="79">
        <f t="shared" si="266"/>
        <v>0</v>
      </c>
      <c r="I751" s="80">
        <f t="shared" si="267"/>
        <v>0</v>
      </c>
      <c r="J751" s="80">
        <f t="shared" si="268"/>
        <v>0</v>
      </c>
      <c r="K751" s="6">
        <f t="shared" si="276"/>
        <v>0</v>
      </c>
      <c r="L751" s="7">
        <v>0</v>
      </c>
      <c r="M751" s="7">
        <f t="shared" si="277"/>
        <v>0</v>
      </c>
      <c r="N751" s="7">
        <f t="shared" si="278"/>
        <v>0</v>
      </c>
      <c r="O751" s="7">
        <f t="shared" si="279"/>
        <v>0</v>
      </c>
      <c r="P751" s="7">
        <f t="shared" si="280"/>
        <v>0</v>
      </c>
      <c r="Q751" s="6">
        <f t="shared" si="282"/>
        <v>0</v>
      </c>
      <c r="R751" s="7">
        <f t="shared" si="283"/>
        <v>0</v>
      </c>
      <c r="S751" s="2">
        <f t="shared" si="269"/>
        <v>0</v>
      </c>
      <c r="T751" s="80">
        <f t="shared" si="270"/>
        <v>0</v>
      </c>
      <c r="U751" s="79">
        <f t="shared" si="271"/>
        <v>0</v>
      </c>
      <c r="V751" s="80">
        <f t="shared" si="272"/>
        <v>0</v>
      </c>
      <c r="W751" s="80">
        <f t="shared" si="273"/>
        <v>0</v>
      </c>
      <c r="X751">
        <f t="shared" si="284"/>
        <v>0</v>
      </c>
      <c r="Y751" s="35">
        <f t="shared" si="274"/>
        <v>0</v>
      </c>
      <c r="Z751" s="35">
        <f t="shared" si="285"/>
        <v>0</v>
      </c>
      <c r="AA751" s="42">
        <f t="shared" si="286"/>
        <v>0</v>
      </c>
      <c r="AB751" s="42">
        <f t="shared" si="287"/>
        <v>0</v>
      </c>
    </row>
    <row r="752" spans="2:28" x14ac:dyDescent="0.25">
      <c r="B752">
        <v>750</v>
      </c>
      <c r="C752" s="35">
        <f t="shared" si="281"/>
        <v>0</v>
      </c>
      <c r="D752" s="46">
        <f>IF(AB751&gt;0,ROUND(PMT(EvalSheet!$F$92/12,EvalSheet!$F$96*12,-C752),5),0)</f>
        <v>0</v>
      </c>
      <c r="E752" s="6">
        <f t="shared" si="275"/>
        <v>0</v>
      </c>
      <c r="F752" s="2">
        <f t="shared" si="264"/>
        <v>0</v>
      </c>
      <c r="G752" s="80">
        <f t="shared" si="265"/>
        <v>0</v>
      </c>
      <c r="H752" s="79">
        <f t="shared" si="266"/>
        <v>0</v>
      </c>
      <c r="I752" s="80">
        <f t="shared" si="267"/>
        <v>0</v>
      </c>
      <c r="J752" s="80">
        <f t="shared" si="268"/>
        <v>0</v>
      </c>
      <c r="K752" s="6">
        <f t="shared" si="276"/>
        <v>0</v>
      </c>
      <c r="L752" s="7">
        <v>0</v>
      </c>
      <c r="M752" s="7">
        <f t="shared" si="277"/>
        <v>0</v>
      </c>
      <c r="N752" s="7">
        <f t="shared" si="278"/>
        <v>0</v>
      </c>
      <c r="O752" s="7">
        <f t="shared" si="279"/>
        <v>0</v>
      </c>
      <c r="P752" s="7">
        <f t="shared" si="280"/>
        <v>0</v>
      </c>
      <c r="Q752" s="6">
        <f t="shared" si="282"/>
        <v>0</v>
      </c>
      <c r="R752" s="7">
        <f t="shared" si="283"/>
        <v>0</v>
      </c>
      <c r="S752" s="2">
        <f t="shared" si="269"/>
        <v>0</v>
      </c>
      <c r="T752" s="80">
        <f t="shared" si="270"/>
        <v>0</v>
      </c>
      <c r="U752" s="79">
        <f t="shared" si="271"/>
        <v>0</v>
      </c>
      <c r="V752" s="80">
        <f t="shared" si="272"/>
        <v>0</v>
      </c>
      <c r="W752" s="80">
        <f t="shared" si="273"/>
        <v>0</v>
      </c>
      <c r="X752">
        <f t="shared" si="284"/>
        <v>0</v>
      </c>
      <c r="Y752" s="35">
        <f t="shared" si="274"/>
        <v>0</v>
      </c>
      <c r="Z752" s="35">
        <f t="shared" si="285"/>
        <v>0</v>
      </c>
      <c r="AA752" s="42">
        <f t="shared" si="286"/>
        <v>0</v>
      </c>
      <c r="AB752" s="42">
        <f t="shared" si="287"/>
        <v>0</v>
      </c>
    </row>
    <row r="753" spans="2:28" x14ac:dyDescent="0.25">
      <c r="B753">
        <v>751</v>
      </c>
      <c r="C753" s="35">
        <f t="shared" si="281"/>
        <v>0</v>
      </c>
      <c r="D753" s="46">
        <f>IF(AB752&gt;0,ROUND(PMT(EvalSheet!$F$92/12,EvalSheet!$F$96*12,-C753),5),0)</f>
        <v>0</v>
      </c>
      <c r="E753" s="6">
        <f t="shared" si="275"/>
        <v>0</v>
      </c>
      <c r="F753" s="2">
        <f t="shared" si="264"/>
        <v>0</v>
      </c>
      <c r="G753" s="80">
        <f t="shared" si="265"/>
        <v>0</v>
      </c>
      <c r="H753" s="79">
        <f t="shared" si="266"/>
        <v>0</v>
      </c>
      <c r="I753" s="80">
        <f t="shared" si="267"/>
        <v>0</v>
      </c>
      <c r="J753" s="80">
        <f t="shared" si="268"/>
        <v>0</v>
      </c>
      <c r="K753" s="6">
        <f t="shared" si="276"/>
        <v>0</v>
      </c>
      <c r="L753" s="7">
        <v>0</v>
      </c>
      <c r="M753" s="7">
        <f t="shared" si="277"/>
        <v>0</v>
      </c>
      <c r="N753" s="7">
        <f t="shared" si="278"/>
        <v>0</v>
      </c>
      <c r="O753" s="7">
        <f t="shared" si="279"/>
        <v>0</v>
      </c>
      <c r="P753" s="7">
        <f t="shared" si="280"/>
        <v>0</v>
      </c>
      <c r="Q753" s="6">
        <f t="shared" si="282"/>
        <v>0</v>
      </c>
      <c r="R753" s="7">
        <f t="shared" si="283"/>
        <v>0</v>
      </c>
      <c r="S753" s="2">
        <f t="shared" si="269"/>
        <v>0</v>
      </c>
      <c r="T753" s="80">
        <f t="shared" si="270"/>
        <v>0</v>
      </c>
      <c r="U753" s="79">
        <f t="shared" si="271"/>
        <v>0</v>
      </c>
      <c r="V753" s="80">
        <f t="shared" si="272"/>
        <v>0</v>
      </c>
      <c r="W753" s="80">
        <f t="shared" si="273"/>
        <v>0</v>
      </c>
      <c r="X753">
        <f t="shared" si="284"/>
        <v>0</v>
      </c>
      <c r="Y753" s="35">
        <f t="shared" si="274"/>
        <v>0</v>
      </c>
      <c r="Z753" s="35">
        <f t="shared" si="285"/>
        <v>0</v>
      </c>
      <c r="AA753" s="42">
        <f t="shared" si="286"/>
        <v>0</v>
      </c>
      <c r="AB753" s="42">
        <f t="shared" si="287"/>
        <v>0</v>
      </c>
    </row>
    <row r="754" spans="2:28" x14ac:dyDescent="0.25">
      <c r="B754">
        <v>752</v>
      </c>
      <c r="C754" s="35">
        <f t="shared" si="281"/>
        <v>0</v>
      </c>
      <c r="D754" s="46">
        <f>IF(AB753&gt;0,ROUND(PMT(EvalSheet!$F$92/12,EvalSheet!$F$96*12,-C754),5),0)</f>
        <v>0</v>
      </c>
      <c r="E754" s="6">
        <f t="shared" si="275"/>
        <v>0</v>
      </c>
      <c r="F754" s="2">
        <f t="shared" si="264"/>
        <v>0</v>
      </c>
      <c r="G754" s="80">
        <f t="shared" si="265"/>
        <v>0</v>
      </c>
      <c r="H754" s="79">
        <f t="shared" si="266"/>
        <v>0</v>
      </c>
      <c r="I754" s="80">
        <f t="shared" si="267"/>
        <v>0</v>
      </c>
      <c r="J754" s="80">
        <f t="shared" si="268"/>
        <v>0</v>
      </c>
      <c r="K754" s="6">
        <f t="shared" si="276"/>
        <v>0</v>
      </c>
      <c r="L754" s="7">
        <v>0</v>
      </c>
      <c r="M754" s="7">
        <f t="shared" si="277"/>
        <v>0</v>
      </c>
      <c r="N754" s="7">
        <f t="shared" si="278"/>
        <v>0</v>
      </c>
      <c r="O754" s="7">
        <f t="shared" si="279"/>
        <v>0</v>
      </c>
      <c r="P754" s="7">
        <f t="shared" si="280"/>
        <v>0</v>
      </c>
      <c r="Q754" s="6">
        <f t="shared" si="282"/>
        <v>0</v>
      </c>
      <c r="R754" s="7">
        <f t="shared" si="283"/>
        <v>0</v>
      </c>
      <c r="S754" s="2">
        <f t="shared" si="269"/>
        <v>0</v>
      </c>
      <c r="T754" s="80">
        <f t="shared" si="270"/>
        <v>0</v>
      </c>
      <c r="U754" s="79">
        <f t="shared" si="271"/>
        <v>0</v>
      </c>
      <c r="V754" s="80">
        <f t="shared" si="272"/>
        <v>0</v>
      </c>
      <c r="W754" s="80">
        <f t="shared" si="273"/>
        <v>0</v>
      </c>
      <c r="X754">
        <f t="shared" si="284"/>
        <v>0</v>
      </c>
      <c r="Y754" s="35">
        <f t="shared" si="274"/>
        <v>0</v>
      </c>
      <c r="Z754" s="35">
        <f t="shared" si="285"/>
        <v>0</v>
      </c>
      <c r="AA754" s="42">
        <f t="shared" si="286"/>
        <v>0</v>
      </c>
      <c r="AB754" s="42">
        <f t="shared" si="287"/>
        <v>0</v>
      </c>
    </row>
    <row r="755" spans="2:28" x14ac:dyDescent="0.25">
      <c r="B755">
        <v>753</v>
      </c>
      <c r="C755" s="35">
        <f t="shared" si="281"/>
        <v>0</v>
      </c>
      <c r="D755" s="46">
        <f>IF(AB754&gt;0,ROUND(PMT(EvalSheet!$F$92/12,EvalSheet!$F$96*12,-C755),5),0)</f>
        <v>0</v>
      </c>
      <c r="E755" s="6">
        <f t="shared" si="275"/>
        <v>0</v>
      </c>
      <c r="F755" s="2">
        <f t="shared" si="264"/>
        <v>0</v>
      </c>
      <c r="G755" s="80">
        <f t="shared" si="265"/>
        <v>0</v>
      </c>
      <c r="H755" s="79">
        <f t="shared" si="266"/>
        <v>0</v>
      </c>
      <c r="I755" s="80">
        <f t="shared" si="267"/>
        <v>0</v>
      </c>
      <c r="J755" s="80">
        <f t="shared" si="268"/>
        <v>0</v>
      </c>
      <c r="K755" s="6">
        <f t="shared" si="276"/>
        <v>0</v>
      </c>
      <c r="L755" s="7">
        <v>0</v>
      </c>
      <c r="M755" s="7">
        <f t="shared" si="277"/>
        <v>0</v>
      </c>
      <c r="N755" s="7">
        <f t="shared" si="278"/>
        <v>0</v>
      </c>
      <c r="O755" s="7">
        <f t="shared" si="279"/>
        <v>0</v>
      </c>
      <c r="P755" s="7">
        <f t="shared" si="280"/>
        <v>0</v>
      </c>
      <c r="Q755" s="6">
        <f t="shared" si="282"/>
        <v>0</v>
      </c>
      <c r="R755" s="7">
        <f t="shared" si="283"/>
        <v>0</v>
      </c>
      <c r="S755" s="2">
        <f t="shared" si="269"/>
        <v>0</v>
      </c>
      <c r="T755" s="80">
        <f t="shared" si="270"/>
        <v>0</v>
      </c>
      <c r="U755" s="79">
        <f t="shared" si="271"/>
        <v>0</v>
      </c>
      <c r="V755" s="80">
        <f t="shared" si="272"/>
        <v>0</v>
      </c>
      <c r="W755" s="80">
        <f t="shared" si="273"/>
        <v>0</v>
      </c>
      <c r="X755">
        <f t="shared" si="284"/>
        <v>0</v>
      </c>
      <c r="Y755" s="35">
        <f t="shared" si="274"/>
        <v>0</v>
      </c>
      <c r="Z755" s="35">
        <f t="shared" si="285"/>
        <v>0</v>
      </c>
      <c r="AA755" s="42">
        <f t="shared" si="286"/>
        <v>0</v>
      </c>
      <c r="AB755" s="42">
        <f t="shared" si="287"/>
        <v>0</v>
      </c>
    </row>
    <row r="756" spans="2:28" x14ac:dyDescent="0.25">
      <c r="B756">
        <v>754</v>
      </c>
      <c r="C756" s="35">
        <f t="shared" si="281"/>
        <v>0</v>
      </c>
      <c r="D756" s="46">
        <f>IF(AB755&gt;0,ROUND(PMT(EvalSheet!$F$92/12,EvalSheet!$F$96*12,-C756),5),0)</f>
        <v>0</v>
      </c>
      <c r="E756" s="6">
        <f t="shared" si="275"/>
        <v>0</v>
      </c>
      <c r="F756" s="2">
        <f t="shared" si="264"/>
        <v>0</v>
      </c>
      <c r="G756" s="80">
        <f t="shared" si="265"/>
        <v>0</v>
      </c>
      <c r="H756" s="79">
        <f t="shared" si="266"/>
        <v>0</v>
      </c>
      <c r="I756" s="80">
        <f t="shared" si="267"/>
        <v>0</v>
      </c>
      <c r="J756" s="80">
        <f t="shared" si="268"/>
        <v>0</v>
      </c>
      <c r="K756" s="6">
        <f t="shared" si="276"/>
        <v>0</v>
      </c>
      <c r="L756" s="7">
        <v>0</v>
      </c>
      <c r="M756" s="7">
        <f t="shared" si="277"/>
        <v>0</v>
      </c>
      <c r="N756" s="7">
        <f t="shared" si="278"/>
        <v>0</v>
      </c>
      <c r="O756" s="7">
        <f t="shared" si="279"/>
        <v>0</v>
      </c>
      <c r="P756" s="7">
        <f t="shared" si="280"/>
        <v>0</v>
      </c>
      <c r="Q756" s="6">
        <f t="shared" si="282"/>
        <v>0</v>
      </c>
      <c r="R756" s="7">
        <f t="shared" si="283"/>
        <v>0</v>
      </c>
      <c r="S756" s="2">
        <f t="shared" si="269"/>
        <v>0</v>
      </c>
      <c r="T756" s="80">
        <f t="shared" si="270"/>
        <v>0</v>
      </c>
      <c r="U756" s="79">
        <f t="shared" si="271"/>
        <v>0</v>
      </c>
      <c r="V756" s="80">
        <f t="shared" si="272"/>
        <v>0</v>
      </c>
      <c r="W756" s="80">
        <f t="shared" si="273"/>
        <v>0</v>
      </c>
      <c r="X756">
        <f t="shared" si="284"/>
        <v>0</v>
      </c>
      <c r="Y756" s="35">
        <f t="shared" si="274"/>
        <v>0</v>
      </c>
      <c r="Z756" s="35">
        <f t="shared" si="285"/>
        <v>0</v>
      </c>
      <c r="AA756" s="42">
        <f t="shared" si="286"/>
        <v>0</v>
      </c>
      <c r="AB756" s="42">
        <f t="shared" si="287"/>
        <v>0</v>
      </c>
    </row>
    <row r="757" spans="2:28" x14ac:dyDescent="0.25">
      <c r="B757">
        <v>755</v>
      </c>
      <c r="C757" s="35">
        <f t="shared" si="281"/>
        <v>0</v>
      </c>
      <c r="D757" s="46">
        <f>IF(AB756&gt;0,ROUND(PMT(EvalSheet!$F$92/12,EvalSheet!$F$96*12,-C757),5),0)</f>
        <v>0</v>
      </c>
      <c r="E757" s="6">
        <f t="shared" si="275"/>
        <v>0</v>
      </c>
      <c r="F757" s="2">
        <f t="shared" si="264"/>
        <v>0</v>
      </c>
      <c r="G757" s="80">
        <f t="shared" si="265"/>
        <v>0</v>
      </c>
      <c r="H757" s="79">
        <f t="shared" si="266"/>
        <v>0</v>
      </c>
      <c r="I757" s="80">
        <f t="shared" si="267"/>
        <v>0</v>
      </c>
      <c r="J757" s="80">
        <f t="shared" si="268"/>
        <v>0</v>
      </c>
      <c r="K757" s="6">
        <f t="shared" si="276"/>
        <v>0</v>
      </c>
      <c r="L757" s="7">
        <v>0</v>
      </c>
      <c r="M757" s="7">
        <f t="shared" si="277"/>
        <v>0</v>
      </c>
      <c r="N757" s="7">
        <f t="shared" si="278"/>
        <v>0</v>
      </c>
      <c r="O757" s="7">
        <f t="shared" si="279"/>
        <v>0</v>
      </c>
      <c r="P757" s="7">
        <f t="shared" si="280"/>
        <v>0</v>
      </c>
      <c r="Q757" s="6">
        <f t="shared" si="282"/>
        <v>0</v>
      </c>
      <c r="R757" s="7">
        <f t="shared" si="283"/>
        <v>0</v>
      </c>
      <c r="S757" s="2">
        <f t="shared" si="269"/>
        <v>0</v>
      </c>
      <c r="T757" s="80">
        <f t="shared" si="270"/>
        <v>0</v>
      </c>
      <c r="U757" s="79">
        <f t="shared" si="271"/>
        <v>0</v>
      </c>
      <c r="V757" s="80">
        <f t="shared" si="272"/>
        <v>0</v>
      </c>
      <c r="W757" s="80">
        <f t="shared" si="273"/>
        <v>0</v>
      </c>
      <c r="X757">
        <f t="shared" si="284"/>
        <v>0</v>
      </c>
      <c r="Y757" s="35">
        <f t="shared" si="274"/>
        <v>0</v>
      </c>
      <c r="Z757" s="35">
        <f t="shared" si="285"/>
        <v>0</v>
      </c>
      <c r="AA757" s="42">
        <f t="shared" si="286"/>
        <v>0</v>
      </c>
      <c r="AB757" s="42">
        <f t="shared" si="287"/>
        <v>0</v>
      </c>
    </row>
    <row r="758" spans="2:28" x14ac:dyDescent="0.25">
      <c r="B758">
        <v>756</v>
      </c>
      <c r="C758" s="35">
        <f t="shared" si="281"/>
        <v>0</v>
      </c>
      <c r="D758" s="46">
        <f>IF(AB757&gt;0,ROUND(PMT(EvalSheet!$F$92/12,EvalSheet!$F$96*12,-C758),5),0)</f>
        <v>0</v>
      </c>
      <c r="E758" s="6">
        <f t="shared" si="275"/>
        <v>0</v>
      </c>
      <c r="F758" s="2">
        <f t="shared" si="264"/>
        <v>0</v>
      </c>
      <c r="G758" s="80">
        <f t="shared" si="265"/>
        <v>0</v>
      </c>
      <c r="H758" s="79">
        <f t="shared" si="266"/>
        <v>0</v>
      </c>
      <c r="I758" s="80">
        <f t="shared" si="267"/>
        <v>0</v>
      </c>
      <c r="J758" s="80">
        <f t="shared" si="268"/>
        <v>0</v>
      </c>
      <c r="K758" s="6">
        <f t="shared" si="276"/>
        <v>0</v>
      </c>
      <c r="L758" s="7">
        <v>0</v>
      </c>
      <c r="M758" s="7">
        <f t="shared" si="277"/>
        <v>0</v>
      </c>
      <c r="N758" s="7">
        <f t="shared" si="278"/>
        <v>0</v>
      </c>
      <c r="O758" s="7">
        <f t="shared" si="279"/>
        <v>0</v>
      </c>
      <c r="P758" s="7">
        <f t="shared" si="280"/>
        <v>0</v>
      </c>
      <c r="Q758" s="6">
        <f t="shared" si="282"/>
        <v>0</v>
      </c>
      <c r="R758" s="7">
        <f t="shared" si="283"/>
        <v>0</v>
      </c>
      <c r="S758" s="2">
        <f t="shared" si="269"/>
        <v>0</v>
      </c>
      <c r="T758" s="80">
        <f t="shared" si="270"/>
        <v>0</v>
      </c>
      <c r="U758" s="79">
        <f t="shared" si="271"/>
        <v>0</v>
      </c>
      <c r="V758" s="80">
        <f t="shared" si="272"/>
        <v>0</v>
      </c>
      <c r="W758" s="80">
        <f t="shared" si="273"/>
        <v>0</v>
      </c>
      <c r="X758">
        <f t="shared" si="284"/>
        <v>0</v>
      </c>
      <c r="Y758" s="35">
        <f t="shared" si="274"/>
        <v>0</v>
      </c>
      <c r="Z758" s="35">
        <f t="shared" si="285"/>
        <v>0</v>
      </c>
      <c r="AA758" s="42">
        <f t="shared" si="286"/>
        <v>0</v>
      </c>
      <c r="AB758" s="42">
        <f t="shared" si="287"/>
        <v>0</v>
      </c>
    </row>
    <row r="759" spans="2:28" x14ac:dyDescent="0.25">
      <c r="B759">
        <v>757</v>
      </c>
      <c r="C759" s="35">
        <f t="shared" si="281"/>
        <v>0</v>
      </c>
      <c r="D759" s="46">
        <f>IF(AB758&gt;0,ROUND(PMT(EvalSheet!$F$92/12,EvalSheet!$F$96*12,-C759),5),0)</f>
        <v>0</v>
      </c>
      <c r="E759" s="6">
        <f t="shared" si="275"/>
        <v>0</v>
      </c>
      <c r="F759" s="2">
        <f t="shared" si="264"/>
        <v>0</v>
      </c>
      <c r="G759" s="80">
        <f t="shared" si="265"/>
        <v>0</v>
      </c>
      <c r="H759" s="79">
        <f t="shared" si="266"/>
        <v>0</v>
      </c>
      <c r="I759" s="80">
        <f t="shared" si="267"/>
        <v>0</v>
      </c>
      <c r="J759" s="80">
        <f t="shared" si="268"/>
        <v>0</v>
      </c>
      <c r="K759" s="6">
        <f t="shared" si="276"/>
        <v>0</v>
      </c>
      <c r="L759" s="7">
        <v>0</v>
      </c>
      <c r="M759" s="7">
        <f t="shared" si="277"/>
        <v>0</v>
      </c>
      <c r="N759" s="7">
        <f t="shared" si="278"/>
        <v>0</v>
      </c>
      <c r="O759" s="7">
        <f t="shared" si="279"/>
        <v>0</v>
      </c>
      <c r="P759" s="7">
        <f t="shared" si="280"/>
        <v>0</v>
      </c>
      <c r="Q759" s="6">
        <f t="shared" si="282"/>
        <v>0</v>
      </c>
      <c r="R759" s="7">
        <f t="shared" si="283"/>
        <v>0</v>
      </c>
      <c r="S759" s="2">
        <f t="shared" si="269"/>
        <v>0</v>
      </c>
      <c r="T759" s="80">
        <f t="shared" si="270"/>
        <v>0</v>
      </c>
      <c r="U759" s="79">
        <f t="shared" si="271"/>
        <v>0</v>
      </c>
      <c r="V759" s="80">
        <f t="shared" si="272"/>
        <v>0</v>
      </c>
      <c r="W759" s="80">
        <f t="shared" si="273"/>
        <v>0</v>
      </c>
      <c r="X759">
        <f t="shared" si="284"/>
        <v>0</v>
      </c>
      <c r="Y759" s="35">
        <f t="shared" si="274"/>
        <v>0</v>
      </c>
      <c r="Z759" s="35">
        <f t="shared" si="285"/>
        <v>0</v>
      </c>
      <c r="AA759" s="42">
        <f t="shared" si="286"/>
        <v>0</v>
      </c>
      <c r="AB759" s="42">
        <f t="shared" si="287"/>
        <v>0</v>
      </c>
    </row>
    <row r="760" spans="2:28" x14ac:dyDescent="0.25">
      <c r="B760">
        <v>758</v>
      </c>
      <c r="C760" s="35">
        <f t="shared" si="281"/>
        <v>0</v>
      </c>
      <c r="D760" s="46">
        <f>IF(AB759&gt;0,ROUND(PMT(EvalSheet!$F$92/12,EvalSheet!$F$96*12,-C760),5),0)</f>
        <v>0</v>
      </c>
      <c r="E760" s="6">
        <f t="shared" si="275"/>
        <v>0</v>
      </c>
      <c r="F760" s="2">
        <f t="shared" si="264"/>
        <v>0</v>
      </c>
      <c r="G760" s="80">
        <f t="shared" si="265"/>
        <v>0</v>
      </c>
      <c r="H760" s="79">
        <f t="shared" si="266"/>
        <v>0</v>
      </c>
      <c r="I760" s="80">
        <f t="shared" si="267"/>
        <v>0</v>
      </c>
      <c r="J760" s="80">
        <f t="shared" si="268"/>
        <v>0</v>
      </c>
      <c r="K760" s="6">
        <f t="shared" si="276"/>
        <v>0</v>
      </c>
      <c r="L760" s="7">
        <v>0</v>
      </c>
      <c r="M760" s="7">
        <f t="shared" si="277"/>
        <v>0</v>
      </c>
      <c r="N760" s="7">
        <f t="shared" si="278"/>
        <v>0</v>
      </c>
      <c r="O760" s="7">
        <f t="shared" si="279"/>
        <v>0</v>
      </c>
      <c r="P760" s="7">
        <f t="shared" si="280"/>
        <v>0</v>
      </c>
      <c r="Q760" s="6">
        <f t="shared" si="282"/>
        <v>0</v>
      </c>
      <c r="R760" s="7">
        <f t="shared" si="283"/>
        <v>0</v>
      </c>
      <c r="S760" s="2">
        <f t="shared" si="269"/>
        <v>0</v>
      </c>
      <c r="T760" s="80">
        <f t="shared" si="270"/>
        <v>0</v>
      </c>
      <c r="U760" s="79">
        <f t="shared" si="271"/>
        <v>0</v>
      </c>
      <c r="V760" s="80">
        <f t="shared" si="272"/>
        <v>0</v>
      </c>
      <c r="W760" s="80">
        <f t="shared" si="273"/>
        <v>0</v>
      </c>
      <c r="X760">
        <f t="shared" si="284"/>
        <v>0</v>
      </c>
      <c r="Y760" s="35">
        <f t="shared" si="274"/>
        <v>0</v>
      </c>
      <c r="Z760" s="35">
        <f t="shared" si="285"/>
        <v>0</v>
      </c>
      <c r="AA760" s="42">
        <f t="shared" si="286"/>
        <v>0</v>
      </c>
      <c r="AB760" s="42">
        <f t="shared" si="287"/>
        <v>0</v>
      </c>
    </row>
    <row r="761" spans="2:28" x14ac:dyDescent="0.25">
      <c r="B761">
        <v>759</v>
      </c>
      <c r="C761" s="35">
        <f t="shared" si="281"/>
        <v>0</v>
      </c>
      <c r="D761" s="46">
        <f>IF(AB760&gt;0,ROUND(PMT(EvalSheet!$F$92/12,EvalSheet!$F$96*12,-C761),5),0)</f>
        <v>0</v>
      </c>
      <c r="E761" s="6">
        <f t="shared" si="275"/>
        <v>0</v>
      </c>
      <c r="F761" s="2">
        <f t="shared" si="264"/>
        <v>0</v>
      </c>
      <c r="G761" s="80">
        <f t="shared" si="265"/>
        <v>0</v>
      </c>
      <c r="H761" s="79">
        <f t="shared" si="266"/>
        <v>0</v>
      </c>
      <c r="I761" s="80">
        <f t="shared" si="267"/>
        <v>0</v>
      </c>
      <c r="J761" s="80">
        <f t="shared" si="268"/>
        <v>0</v>
      </c>
      <c r="K761" s="6">
        <f t="shared" si="276"/>
        <v>0</v>
      </c>
      <c r="L761" s="7">
        <v>0</v>
      </c>
      <c r="M761" s="7">
        <f t="shared" si="277"/>
        <v>0</v>
      </c>
      <c r="N761" s="7">
        <f t="shared" si="278"/>
        <v>0</v>
      </c>
      <c r="O761" s="7">
        <f t="shared" si="279"/>
        <v>0</v>
      </c>
      <c r="P761" s="7">
        <f t="shared" si="280"/>
        <v>0</v>
      </c>
      <c r="Q761" s="6">
        <f t="shared" si="282"/>
        <v>0</v>
      </c>
      <c r="R761" s="7">
        <f t="shared" si="283"/>
        <v>0</v>
      </c>
      <c r="S761" s="2">
        <f t="shared" si="269"/>
        <v>0</v>
      </c>
      <c r="T761" s="80">
        <f t="shared" si="270"/>
        <v>0</v>
      </c>
      <c r="U761" s="79">
        <f t="shared" si="271"/>
        <v>0</v>
      </c>
      <c r="V761" s="80">
        <f t="shared" si="272"/>
        <v>0</v>
      </c>
      <c r="W761" s="80">
        <f t="shared" si="273"/>
        <v>0</v>
      </c>
      <c r="X761">
        <f t="shared" si="284"/>
        <v>0</v>
      </c>
      <c r="Y761" s="35">
        <f t="shared" si="274"/>
        <v>0</v>
      </c>
      <c r="Z761" s="35">
        <f t="shared" si="285"/>
        <v>0</v>
      </c>
      <c r="AA761" s="42">
        <f t="shared" si="286"/>
        <v>0</v>
      </c>
      <c r="AB761" s="42">
        <f t="shared" si="287"/>
        <v>0</v>
      </c>
    </row>
    <row r="762" spans="2:28" x14ac:dyDescent="0.25">
      <c r="B762">
        <v>760</v>
      </c>
      <c r="C762" s="35">
        <f t="shared" si="281"/>
        <v>0</v>
      </c>
      <c r="D762" s="46">
        <f>IF(AB761&gt;0,ROUND(PMT(EvalSheet!$F$92/12,EvalSheet!$F$96*12,-C762),5),0)</f>
        <v>0</v>
      </c>
      <c r="E762" s="6">
        <f t="shared" si="275"/>
        <v>0</v>
      </c>
      <c r="F762" s="2">
        <f t="shared" si="264"/>
        <v>0</v>
      </c>
      <c r="G762" s="80">
        <f t="shared" si="265"/>
        <v>0</v>
      </c>
      <c r="H762" s="79">
        <f t="shared" si="266"/>
        <v>0</v>
      </c>
      <c r="I762" s="80">
        <f t="shared" si="267"/>
        <v>0</v>
      </c>
      <c r="J762" s="80">
        <f t="shared" si="268"/>
        <v>0</v>
      </c>
      <c r="K762" s="6">
        <f t="shared" si="276"/>
        <v>0</v>
      </c>
      <c r="L762" s="7">
        <v>0</v>
      </c>
      <c r="M762" s="7">
        <f t="shared" si="277"/>
        <v>0</v>
      </c>
      <c r="N762" s="7">
        <f t="shared" si="278"/>
        <v>0</v>
      </c>
      <c r="O762" s="7">
        <f t="shared" si="279"/>
        <v>0</v>
      </c>
      <c r="P762" s="7">
        <f t="shared" si="280"/>
        <v>0</v>
      </c>
      <c r="Q762" s="6">
        <f t="shared" si="282"/>
        <v>0</v>
      </c>
      <c r="R762" s="7">
        <f t="shared" si="283"/>
        <v>0</v>
      </c>
      <c r="S762" s="2">
        <f t="shared" si="269"/>
        <v>0</v>
      </c>
      <c r="T762" s="80">
        <f t="shared" si="270"/>
        <v>0</v>
      </c>
      <c r="U762" s="79">
        <f t="shared" si="271"/>
        <v>0</v>
      </c>
      <c r="V762" s="80">
        <f t="shared" si="272"/>
        <v>0</v>
      </c>
      <c r="W762" s="80">
        <f t="shared" si="273"/>
        <v>0</v>
      </c>
      <c r="X762">
        <f t="shared" si="284"/>
        <v>0</v>
      </c>
      <c r="Y762" s="35">
        <f t="shared" si="274"/>
        <v>0</v>
      </c>
      <c r="Z762" s="35">
        <f t="shared" si="285"/>
        <v>0</v>
      </c>
      <c r="AA762" s="42">
        <f t="shared" si="286"/>
        <v>0</v>
      </c>
      <c r="AB762" s="42">
        <f t="shared" si="287"/>
        <v>0</v>
      </c>
    </row>
    <row r="763" spans="2:28" x14ac:dyDescent="0.25">
      <c r="B763">
        <v>761</v>
      </c>
      <c r="C763" s="35">
        <f t="shared" si="281"/>
        <v>0</v>
      </c>
      <c r="D763" s="46">
        <f>IF(AB762&gt;0,ROUND(PMT(EvalSheet!$F$92/12,EvalSheet!$F$96*12,-C763),5),0)</f>
        <v>0</v>
      </c>
      <c r="E763" s="6">
        <f t="shared" si="275"/>
        <v>0</v>
      </c>
      <c r="F763" s="2">
        <f t="shared" si="264"/>
        <v>0</v>
      </c>
      <c r="G763" s="80">
        <f t="shared" si="265"/>
        <v>0</v>
      </c>
      <c r="H763" s="79">
        <f t="shared" si="266"/>
        <v>0</v>
      </c>
      <c r="I763" s="80">
        <f t="shared" si="267"/>
        <v>0</v>
      </c>
      <c r="J763" s="80">
        <f t="shared" si="268"/>
        <v>0</v>
      </c>
      <c r="K763" s="6">
        <f t="shared" si="276"/>
        <v>0</v>
      </c>
      <c r="L763" s="7">
        <v>0</v>
      </c>
      <c r="M763" s="7">
        <f t="shared" si="277"/>
        <v>0</v>
      </c>
      <c r="N763" s="7">
        <f t="shared" si="278"/>
        <v>0</v>
      </c>
      <c r="O763" s="7">
        <f t="shared" si="279"/>
        <v>0</v>
      </c>
      <c r="P763" s="7">
        <f t="shared" si="280"/>
        <v>0</v>
      </c>
      <c r="Q763" s="6">
        <f t="shared" si="282"/>
        <v>0</v>
      </c>
      <c r="R763" s="7">
        <f t="shared" si="283"/>
        <v>0</v>
      </c>
      <c r="S763" s="2">
        <f t="shared" si="269"/>
        <v>0</v>
      </c>
      <c r="T763" s="80">
        <f t="shared" si="270"/>
        <v>0</v>
      </c>
      <c r="U763" s="79">
        <f t="shared" si="271"/>
        <v>0</v>
      </c>
      <c r="V763" s="80">
        <f t="shared" si="272"/>
        <v>0</v>
      </c>
      <c r="W763" s="80">
        <f t="shared" si="273"/>
        <v>0</v>
      </c>
      <c r="X763">
        <f t="shared" si="284"/>
        <v>0</v>
      </c>
      <c r="Y763" s="35">
        <f t="shared" si="274"/>
        <v>0</v>
      </c>
      <c r="Z763" s="35">
        <f t="shared" si="285"/>
        <v>0</v>
      </c>
      <c r="AA763" s="42">
        <f t="shared" si="286"/>
        <v>0</v>
      </c>
      <c r="AB763" s="42">
        <f t="shared" si="287"/>
        <v>0</v>
      </c>
    </row>
    <row r="764" spans="2:28" x14ac:dyDescent="0.25">
      <c r="B764">
        <v>762</v>
      </c>
      <c r="C764" s="35">
        <f t="shared" si="281"/>
        <v>0</v>
      </c>
      <c r="D764" s="46">
        <f>IF(AB763&gt;0,ROUND(PMT(EvalSheet!$F$92/12,EvalSheet!$F$96*12,-C764),5),0)</f>
        <v>0</v>
      </c>
      <c r="E764" s="6">
        <f t="shared" si="275"/>
        <v>0</v>
      </c>
      <c r="F764" s="2">
        <f t="shared" si="264"/>
        <v>0</v>
      </c>
      <c r="G764" s="80">
        <f t="shared" si="265"/>
        <v>0</v>
      </c>
      <c r="H764" s="79">
        <f t="shared" si="266"/>
        <v>0</v>
      </c>
      <c r="I764" s="80">
        <f t="shared" si="267"/>
        <v>0</v>
      </c>
      <c r="J764" s="80">
        <f t="shared" si="268"/>
        <v>0</v>
      </c>
      <c r="K764" s="6">
        <f t="shared" si="276"/>
        <v>0</v>
      </c>
      <c r="L764" s="7">
        <v>0</v>
      </c>
      <c r="M764" s="7">
        <f t="shared" si="277"/>
        <v>0</v>
      </c>
      <c r="N764" s="7">
        <f t="shared" si="278"/>
        <v>0</v>
      </c>
      <c r="O764" s="7">
        <f t="shared" si="279"/>
        <v>0</v>
      </c>
      <c r="P764" s="7">
        <f t="shared" si="280"/>
        <v>0</v>
      </c>
      <c r="Q764" s="6">
        <f t="shared" si="282"/>
        <v>0</v>
      </c>
      <c r="R764" s="7">
        <f t="shared" si="283"/>
        <v>0</v>
      </c>
      <c r="S764" s="2">
        <f t="shared" si="269"/>
        <v>0</v>
      </c>
      <c r="T764" s="80">
        <f t="shared" si="270"/>
        <v>0</v>
      </c>
      <c r="U764" s="79">
        <f t="shared" si="271"/>
        <v>0</v>
      </c>
      <c r="V764" s="80">
        <f t="shared" si="272"/>
        <v>0</v>
      </c>
      <c r="W764" s="80">
        <f t="shared" si="273"/>
        <v>0</v>
      </c>
      <c r="X764">
        <f t="shared" si="284"/>
        <v>0</v>
      </c>
      <c r="Y764" s="35">
        <f t="shared" si="274"/>
        <v>0</v>
      </c>
      <c r="Z764" s="35">
        <f t="shared" si="285"/>
        <v>0</v>
      </c>
      <c r="AA764" s="42">
        <f t="shared" si="286"/>
        <v>0</v>
      </c>
      <c r="AB764" s="42">
        <f t="shared" si="287"/>
        <v>0</v>
      </c>
    </row>
    <row r="765" spans="2:28" x14ac:dyDescent="0.25">
      <c r="B765">
        <v>763</v>
      </c>
      <c r="C765" s="35">
        <f t="shared" si="281"/>
        <v>0</v>
      </c>
      <c r="D765" s="46">
        <f>IF(AB764&gt;0,ROUND(PMT(EvalSheet!$F$92/12,EvalSheet!$F$96*12,-C765),5),0)</f>
        <v>0</v>
      </c>
      <c r="E765" s="6">
        <f t="shared" si="275"/>
        <v>0</v>
      </c>
      <c r="F765" s="2">
        <f t="shared" si="264"/>
        <v>0</v>
      </c>
      <c r="G765" s="80">
        <f t="shared" si="265"/>
        <v>0</v>
      </c>
      <c r="H765" s="79">
        <f t="shared" si="266"/>
        <v>0</v>
      </c>
      <c r="I765" s="80">
        <f t="shared" si="267"/>
        <v>0</v>
      </c>
      <c r="J765" s="80">
        <f t="shared" si="268"/>
        <v>0</v>
      </c>
      <c r="K765" s="6">
        <f t="shared" si="276"/>
        <v>0</v>
      </c>
      <c r="L765" s="7">
        <v>0</v>
      </c>
      <c r="M765" s="7">
        <f t="shared" si="277"/>
        <v>0</v>
      </c>
      <c r="N765" s="7">
        <f t="shared" si="278"/>
        <v>0</v>
      </c>
      <c r="O765" s="7">
        <f t="shared" si="279"/>
        <v>0</v>
      </c>
      <c r="P765" s="7">
        <f t="shared" si="280"/>
        <v>0</v>
      </c>
      <c r="Q765" s="6">
        <f t="shared" si="282"/>
        <v>0</v>
      </c>
      <c r="R765" s="7">
        <f t="shared" si="283"/>
        <v>0</v>
      </c>
      <c r="S765" s="2">
        <f t="shared" si="269"/>
        <v>0</v>
      </c>
      <c r="T765" s="80">
        <f t="shared" si="270"/>
        <v>0</v>
      </c>
      <c r="U765" s="79">
        <f t="shared" si="271"/>
        <v>0</v>
      </c>
      <c r="V765" s="80">
        <f t="shared" si="272"/>
        <v>0</v>
      </c>
      <c r="W765" s="80">
        <f t="shared" si="273"/>
        <v>0</v>
      </c>
      <c r="X765">
        <f t="shared" si="284"/>
        <v>0</v>
      </c>
      <c r="Y765" s="35">
        <f t="shared" si="274"/>
        <v>0</v>
      </c>
      <c r="Z765" s="35">
        <f t="shared" si="285"/>
        <v>0</v>
      </c>
      <c r="AA765" s="42">
        <f t="shared" si="286"/>
        <v>0</v>
      </c>
      <c r="AB765" s="42">
        <f t="shared" si="287"/>
        <v>0</v>
      </c>
    </row>
    <row r="766" spans="2:28" x14ac:dyDescent="0.25">
      <c r="B766">
        <v>764</v>
      </c>
      <c r="C766" s="35">
        <f t="shared" si="281"/>
        <v>0</v>
      </c>
      <c r="D766" s="46">
        <f>IF(AB765&gt;0,ROUND(PMT(EvalSheet!$F$92/12,EvalSheet!$F$96*12,-C766),5),0)</f>
        <v>0</v>
      </c>
      <c r="E766" s="6">
        <f t="shared" si="275"/>
        <v>0</v>
      </c>
      <c r="F766" s="2">
        <f t="shared" si="264"/>
        <v>0</v>
      </c>
      <c r="G766" s="80">
        <f t="shared" si="265"/>
        <v>0</v>
      </c>
      <c r="H766" s="79">
        <f t="shared" si="266"/>
        <v>0</v>
      </c>
      <c r="I766" s="80">
        <f t="shared" si="267"/>
        <v>0</v>
      </c>
      <c r="J766" s="80">
        <f t="shared" si="268"/>
        <v>0</v>
      </c>
      <c r="K766" s="6">
        <f t="shared" si="276"/>
        <v>0</v>
      </c>
      <c r="L766" s="7">
        <v>0</v>
      </c>
      <c r="M766" s="7">
        <f t="shared" si="277"/>
        <v>0</v>
      </c>
      <c r="N766" s="7">
        <f t="shared" si="278"/>
        <v>0</v>
      </c>
      <c r="O766" s="7">
        <f t="shared" si="279"/>
        <v>0</v>
      </c>
      <c r="P766" s="7">
        <f t="shared" si="280"/>
        <v>0</v>
      </c>
      <c r="Q766" s="6">
        <f t="shared" si="282"/>
        <v>0</v>
      </c>
      <c r="R766" s="7">
        <f t="shared" si="283"/>
        <v>0</v>
      </c>
      <c r="S766" s="2">
        <f t="shared" si="269"/>
        <v>0</v>
      </c>
      <c r="T766" s="80">
        <f t="shared" si="270"/>
        <v>0</v>
      </c>
      <c r="U766" s="79">
        <f t="shared" si="271"/>
        <v>0</v>
      </c>
      <c r="V766" s="80">
        <f t="shared" si="272"/>
        <v>0</v>
      </c>
      <c r="W766" s="80">
        <f t="shared" si="273"/>
        <v>0</v>
      </c>
      <c r="X766">
        <f t="shared" si="284"/>
        <v>0</v>
      </c>
      <c r="Y766" s="35">
        <f t="shared" si="274"/>
        <v>0</v>
      </c>
      <c r="Z766" s="35">
        <f t="shared" si="285"/>
        <v>0</v>
      </c>
      <c r="AA766" s="42">
        <f t="shared" si="286"/>
        <v>0</v>
      </c>
      <c r="AB766" s="42">
        <f t="shared" si="287"/>
        <v>0</v>
      </c>
    </row>
    <row r="767" spans="2:28" x14ac:dyDescent="0.25">
      <c r="B767">
        <v>765</v>
      </c>
      <c r="C767" s="35">
        <f t="shared" si="281"/>
        <v>0</v>
      </c>
      <c r="D767" s="46">
        <f>IF(AB766&gt;0,ROUND(PMT(EvalSheet!$F$92/12,EvalSheet!$F$96*12,-C767),5),0)</f>
        <v>0</v>
      </c>
      <c r="E767" s="6">
        <f t="shared" si="275"/>
        <v>0</v>
      </c>
      <c r="F767" s="2">
        <f t="shared" si="264"/>
        <v>0</v>
      </c>
      <c r="G767" s="80">
        <f t="shared" si="265"/>
        <v>0</v>
      </c>
      <c r="H767" s="79">
        <f t="shared" si="266"/>
        <v>0</v>
      </c>
      <c r="I767" s="80">
        <f t="shared" si="267"/>
        <v>0</v>
      </c>
      <c r="J767" s="80">
        <f t="shared" si="268"/>
        <v>0</v>
      </c>
      <c r="K767" s="6">
        <f t="shared" si="276"/>
        <v>0</v>
      </c>
      <c r="L767" s="7">
        <v>0</v>
      </c>
      <c r="M767" s="7">
        <f t="shared" si="277"/>
        <v>0</v>
      </c>
      <c r="N767" s="7">
        <f t="shared" si="278"/>
        <v>0</v>
      </c>
      <c r="O767" s="7">
        <f t="shared" si="279"/>
        <v>0</v>
      </c>
      <c r="P767" s="7">
        <f t="shared" si="280"/>
        <v>0</v>
      </c>
      <c r="Q767" s="6">
        <f t="shared" si="282"/>
        <v>0</v>
      </c>
      <c r="R767" s="7">
        <f t="shared" si="283"/>
        <v>0</v>
      </c>
      <c r="S767" s="2">
        <f t="shared" si="269"/>
        <v>0</v>
      </c>
      <c r="T767" s="80">
        <f t="shared" si="270"/>
        <v>0</v>
      </c>
      <c r="U767" s="79">
        <f t="shared" si="271"/>
        <v>0</v>
      </c>
      <c r="V767" s="80">
        <f t="shared" si="272"/>
        <v>0</v>
      </c>
      <c r="W767" s="80">
        <f t="shared" si="273"/>
        <v>0</v>
      </c>
      <c r="X767">
        <f t="shared" si="284"/>
        <v>0</v>
      </c>
      <c r="Y767" s="35">
        <f t="shared" si="274"/>
        <v>0</v>
      </c>
      <c r="Z767" s="35">
        <f t="shared" si="285"/>
        <v>0</v>
      </c>
      <c r="AA767" s="42">
        <f t="shared" si="286"/>
        <v>0</v>
      </c>
      <c r="AB767" s="42">
        <f t="shared" si="287"/>
        <v>0</v>
      </c>
    </row>
    <row r="768" spans="2:28" x14ac:dyDescent="0.25">
      <c r="B768">
        <v>766</v>
      </c>
      <c r="C768" s="35">
        <f t="shared" si="281"/>
        <v>0</v>
      </c>
      <c r="D768" s="46">
        <f>IF(AB767&gt;0,ROUND(PMT(EvalSheet!$F$92/12,EvalSheet!$F$96*12,-C768),5),0)</f>
        <v>0</v>
      </c>
      <c r="E768" s="6">
        <f t="shared" si="275"/>
        <v>0</v>
      </c>
      <c r="F768" s="2">
        <f t="shared" si="264"/>
        <v>0</v>
      </c>
      <c r="G768" s="80">
        <f t="shared" si="265"/>
        <v>0</v>
      </c>
      <c r="H768" s="79">
        <f t="shared" si="266"/>
        <v>0</v>
      </c>
      <c r="I768" s="80">
        <f t="shared" si="267"/>
        <v>0</v>
      </c>
      <c r="J768" s="80">
        <f t="shared" si="268"/>
        <v>0</v>
      </c>
      <c r="K768" s="6">
        <f t="shared" si="276"/>
        <v>0</v>
      </c>
      <c r="L768" s="7">
        <v>0</v>
      </c>
      <c r="M768" s="7">
        <f t="shared" si="277"/>
        <v>0</v>
      </c>
      <c r="N768" s="7">
        <f t="shared" si="278"/>
        <v>0</v>
      </c>
      <c r="O768" s="7">
        <f t="shared" si="279"/>
        <v>0</v>
      </c>
      <c r="P768" s="7">
        <f t="shared" si="280"/>
        <v>0</v>
      </c>
      <c r="Q768" s="6">
        <f t="shared" si="282"/>
        <v>0</v>
      </c>
      <c r="R768" s="7">
        <f t="shared" si="283"/>
        <v>0</v>
      </c>
      <c r="S768" s="2">
        <f t="shared" si="269"/>
        <v>0</v>
      </c>
      <c r="T768" s="80">
        <f t="shared" si="270"/>
        <v>0</v>
      </c>
      <c r="U768" s="79">
        <f t="shared" si="271"/>
        <v>0</v>
      </c>
      <c r="V768" s="80">
        <f t="shared" si="272"/>
        <v>0</v>
      </c>
      <c r="W768" s="80">
        <f t="shared" si="273"/>
        <v>0</v>
      </c>
      <c r="X768">
        <f t="shared" si="284"/>
        <v>0</v>
      </c>
      <c r="Y768" s="35">
        <f t="shared" si="274"/>
        <v>0</v>
      </c>
      <c r="Z768" s="35">
        <f t="shared" si="285"/>
        <v>0</v>
      </c>
      <c r="AA768" s="42">
        <f t="shared" si="286"/>
        <v>0</v>
      </c>
      <c r="AB768" s="42">
        <f t="shared" si="287"/>
        <v>0</v>
      </c>
    </row>
    <row r="769" spans="2:28" x14ac:dyDescent="0.25">
      <c r="B769">
        <v>767</v>
      </c>
      <c r="C769" s="35">
        <f t="shared" si="281"/>
        <v>0</v>
      </c>
      <c r="D769" s="46">
        <f>IF(AB768&gt;0,ROUND(PMT(EvalSheet!$F$92/12,EvalSheet!$F$96*12,-C769),5),0)</f>
        <v>0</v>
      </c>
      <c r="E769" s="6">
        <f t="shared" si="275"/>
        <v>0</v>
      </c>
      <c r="F769" s="2">
        <f t="shared" si="264"/>
        <v>0</v>
      </c>
      <c r="G769" s="80">
        <f t="shared" si="265"/>
        <v>0</v>
      </c>
      <c r="H769" s="79">
        <f t="shared" si="266"/>
        <v>0</v>
      </c>
      <c r="I769" s="80">
        <f t="shared" si="267"/>
        <v>0</v>
      </c>
      <c r="J769" s="80">
        <f t="shared" si="268"/>
        <v>0</v>
      </c>
      <c r="K769" s="6">
        <f t="shared" si="276"/>
        <v>0</v>
      </c>
      <c r="L769" s="7">
        <v>0</v>
      </c>
      <c r="M769" s="7">
        <f t="shared" si="277"/>
        <v>0</v>
      </c>
      <c r="N769" s="7">
        <f t="shared" si="278"/>
        <v>0</v>
      </c>
      <c r="O769" s="7">
        <f t="shared" si="279"/>
        <v>0</v>
      </c>
      <c r="P769" s="7">
        <f t="shared" si="280"/>
        <v>0</v>
      </c>
      <c r="Q769" s="6">
        <f t="shared" si="282"/>
        <v>0</v>
      </c>
      <c r="R769" s="7">
        <f t="shared" si="283"/>
        <v>0</v>
      </c>
      <c r="S769" s="2">
        <f t="shared" si="269"/>
        <v>0</v>
      </c>
      <c r="T769" s="80">
        <f t="shared" si="270"/>
        <v>0</v>
      </c>
      <c r="U769" s="79">
        <f t="shared" si="271"/>
        <v>0</v>
      </c>
      <c r="V769" s="80">
        <f t="shared" si="272"/>
        <v>0</v>
      </c>
      <c r="W769" s="80">
        <f t="shared" si="273"/>
        <v>0</v>
      </c>
      <c r="X769">
        <f t="shared" si="284"/>
        <v>0</v>
      </c>
      <c r="Y769" s="35">
        <f t="shared" si="274"/>
        <v>0</v>
      </c>
      <c r="Z769" s="35">
        <f t="shared" si="285"/>
        <v>0</v>
      </c>
      <c r="AA769" s="42">
        <f t="shared" si="286"/>
        <v>0</v>
      </c>
      <c r="AB769" s="42">
        <f t="shared" si="287"/>
        <v>0</v>
      </c>
    </row>
    <row r="770" spans="2:28" x14ac:dyDescent="0.25">
      <c r="B770">
        <v>768</v>
      </c>
      <c r="C770" s="35">
        <f t="shared" si="281"/>
        <v>0</v>
      </c>
      <c r="D770" s="46">
        <f>IF(AB769&gt;0,ROUND(PMT(EvalSheet!$F$92/12,EvalSheet!$F$96*12,-C770),5),0)</f>
        <v>0</v>
      </c>
      <c r="E770" s="6">
        <f t="shared" si="275"/>
        <v>0</v>
      </c>
      <c r="F770" s="2">
        <f t="shared" si="264"/>
        <v>0</v>
      </c>
      <c r="G770" s="80">
        <f t="shared" si="265"/>
        <v>0</v>
      </c>
      <c r="H770" s="79">
        <f t="shared" si="266"/>
        <v>0</v>
      </c>
      <c r="I770" s="80">
        <f t="shared" si="267"/>
        <v>0</v>
      </c>
      <c r="J770" s="80">
        <f t="shared" si="268"/>
        <v>0</v>
      </c>
      <c r="K770" s="6">
        <f t="shared" si="276"/>
        <v>0</v>
      </c>
      <c r="L770" s="7">
        <v>0</v>
      </c>
      <c r="M770" s="7">
        <f t="shared" si="277"/>
        <v>0</v>
      </c>
      <c r="N770" s="7">
        <f t="shared" si="278"/>
        <v>0</v>
      </c>
      <c r="O770" s="7">
        <f t="shared" si="279"/>
        <v>0</v>
      </c>
      <c r="P770" s="7">
        <f t="shared" si="280"/>
        <v>0</v>
      </c>
      <c r="Q770" s="6">
        <f t="shared" si="282"/>
        <v>0</v>
      </c>
      <c r="R770" s="7">
        <f t="shared" si="283"/>
        <v>0</v>
      </c>
      <c r="S770" s="2">
        <f t="shared" si="269"/>
        <v>0</v>
      </c>
      <c r="T770" s="80">
        <f t="shared" si="270"/>
        <v>0</v>
      </c>
      <c r="U770" s="79">
        <f t="shared" si="271"/>
        <v>0</v>
      </c>
      <c r="V770" s="80">
        <f t="shared" si="272"/>
        <v>0</v>
      </c>
      <c r="W770" s="80">
        <f t="shared" si="273"/>
        <v>0</v>
      </c>
      <c r="X770">
        <f t="shared" si="284"/>
        <v>0</v>
      </c>
      <c r="Y770" s="35">
        <f t="shared" si="274"/>
        <v>0</v>
      </c>
      <c r="Z770" s="35">
        <f t="shared" si="285"/>
        <v>0</v>
      </c>
      <c r="AA770" s="42">
        <f t="shared" si="286"/>
        <v>0</v>
      </c>
      <c r="AB770" s="42">
        <f t="shared" si="287"/>
        <v>0</v>
      </c>
    </row>
    <row r="771" spans="2:28" x14ac:dyDescent="0.25">
      <c r="B771">
        <v>769</v>
      </c>
      <c r="C771" s="35">
        <f t="shared" si="281"/>
        <v>0</v>
      </c>
      <c r="D771" s="46">
        <f>IF(AB770&gt;0,ROUND(PMT(EvalSheet!$F$92/12,EvalSheet!$F$96*12,-C771),5),0)</f>
        <v>0</v>
      </c>
      <c r="E771" s="6">
        <f t="shared" si="275"/>
        <v>0</v>
      </c>
      <c r="F771" s="2">
        <f t="shared" ref="F771:F834" si="288">INT(E771)</f>
        <v>0</v>
      </c>
      <c r="G771" s="80">
        <f t="shared" ref="G771:G834" si="289">INT((E771-F771)*10)/10</f>
        <v>0</v>
      </c>
      <c r="H771" s="79">
        <f t="shared" ref="H771:H834" si="290">E771-F771-G771</f>
        <v>0</v>
      </c>
      <c r="I771" s="80">
        <f t="shared" ref="I771:I834" si="291">IF(OR(H771=0.05,H771=0),H771,IF(AND(H771&gt;0.051,H771&lt;0.1),0.1,IF(AND(H771&gt;0.001,H771&lt;0.05),0.05,H771)))</f>
        <v>0</v>
      </c>
      <c r="J771" s="80">
        <f t="shared" ref="J771:J834" si="292">F771+G771+I771</f>
        <v>0</v>
      </c>
      <c r="K771" s="6">
        <f t="shared" si="276"/>
        <v>0</v>
      </c>
      <c r="L771" s="7">
        <v>0</v>
      </c>
      <c r="M771" s="7">
        <f t="shared" si="277"/>
        <v>0</v>
      </c>
      <c r="N771" s="7">
        <f t="shared" si="278"/>
        <v>0</v>
      </c>
      <c r="O771" s="7">
        <f t="shared" si="279"/>
        <v>0</v>
      </c>
      <c r="P771" s="7">
        <f t="shared" si="280"/>
        <v>0</v>
      </c>
      <c r="Q771" s="6">
        <f t="shared" si="282"/>
        <v>0</v>
      </c>
      <c r="R771" s="7">
        <f t="shared" si="283"/>
        <v>0</v>
      </c>
      <c r="S771" s="2">
        <f t="shared" ref="S771:S834" si="293">INT(R771)</f>
        <v>0</v>
      </c>
      <c r="T771" s="80">
        <f t="shared" ref="T771:T834" si="294">INT((R771-S771)*10)/10</f>
        <v>0</v>
      </c>
      <c r="U771" s="79">
        <f t="shared" ref="U771:U834" si="295">R771-S771-T771</f>
        <v>0</v>
      </c>
      <c r="V771" s="80">
        <f t="shared" ref="V771:V834" si="296">IF(OR(U771=0.05,U771=0),U771,IF(AND(U771&gt;0.051,U771&lt;0.1),0.1,IF(AND(U771&gt;0.001,U771&lt;0.05),0.05,U771)))</f>
        <v>0</v>
      </c>
      <c r="W771" s="80">
        <f t="shared" ref="W771:W834" si="297">S771+T771+V771</f>
        <v>0</v>
      </c>
      <c r="X771">
        <f t="shared" si="284"/>
        <v>0</v>
      </c>
      <c r="Y771" s="35">
        <f t="shared" si="274"/>
        <v>0</v>
      </c>
      <c r="Z771" s="35">
        <f t="shared" si="285"/>
        <v>0</v>
      </c>
      <c r="AA771" s="42">
        <f t="shared" si="286"/>
        <v>0</v>
      </c>
      <c r="AB771" s="42">
        <f t="shared" si="287"/>
        <v>0</v>
      </c>
    </row>
    <row r="772" spans="2:28" x14ac:dyDescent="0.25">
      <c r="B772">
        <v>770</v>
      </c>
      <c r="C772" s="35">
        <f t="shared" si="281"/>
        <v>0</v>
      </c>
      <c r="D772" s="46">
        <f>IF(AB771&gt;0,ROUND(PMT(EvalSheet!$F$92/12,EvalSheet!$F$96*12,-C772),5),0)</f>
        <v>0</v>
      </c>
      <c r="E772" s="6">
        <f t="shared" si="275"/>
        <v>0</v>
      </c>
      <c r="F772" s="2">
        <f t="shared" si="288"/>
        <v>0</v>
      </c>
      <c r="G772" s="80">
        <f t="shared" si="289"/>
        <v>0</v>
      </c>
      <c r="H772" s="79">
        <f t="shared" si="290"/>
        <v>0</v>
      </c>
      <c r="I772" s="80">
        <f t="shared" si="291"/>
        <v>0</v>
      </c>
      <c r="J772" s="80">
        <f t="shared" si="292"/>
        <v>0</v>
      </c>
      <c r="K772" s="6">
        <f t="shared" si="276"/>
        <v>0</v>
      </c>
      <c r="L772" s="7">
        <v>0</v>
      </c>
      <c r="M772" s="7">
        <f t="shared" si="277"/>
        <v>0</v>
      </c>
      <c r="N772" s="7">
        <f t="shared" si="278"/>
        <v>0</v>
      </c>
      <c r="O772" s="7">
        <f t="shared" si="279"/>
        <v>0</v>
      </c>
      <c r="P772" s="7">
        <f t="shared" si="280"/>
        <v>0</v>
      </c>
      <c r="Q772" s="6">
        <f t="shared" si="282"/>
        <v>0</v>
      </c>
      <c r="R772" s="7">
        <f t="shared" si="283"/>
        <v>0</v>
      </c>
      <c r="S772" s="2">
        <f t="shared" si="293"/>
        <v>0</v>
      </c>
      <c r="T772" s="80">
        <f t="shared" si="294"/>
        <v>0</v>
      </c>
      <c r="U772" s="79">
        <f t="shared" si="295"/>
        <v>0</v>
      </c>
      <c r="V772" s="80">
        <f t="shared" si="296"/>
        <v>0</v>
      </c>
      <c r="W772" s="80">
        <f t="shared" si="297"/>
        <v>0</v>
      </c>
      <c r="X772">
        <f t="shared" si="284"/>
        <v>0</v>
      </c>
      <c r="Y772" s="35">
        <f t="shared" ref="Y772:Y835" si="298">ROUND(D772+J772+W772+X772,2)</f>
        <v>0</v>
      </c>
      <c r="Z772" s="35">
        <f t="shared" si="285"/>
        <v>0</v>
      </c>
      <c r="AA772" s="42">
        <f t="shared" si="286"/>
        <v>0</v>
      </c>
      <c r="AB772" s="42">
        <f t="shared" si="287"/>
        <v>0</v>
      </c>
    </row>
    <row r="773" spans="2:28" x14ac:dyDescent="0.25">
      <c r="B773">
        <v>771</v>
      </c>
      <c r="C773" s="35">
        <f t="shared" si="281"/>
        <v>0</v>
      </c>
      <c r="D773" s="46">
        <f>IF(AB772&gt;0,ROUND(PMT(EvalSheet!$F$92/12,EvalSheet!$F$96*12,-C773),5),0)</f>
        <v>0</v>
      </c>
      <c r="E773" s="6">
        <f t="shared" ref="E773:E836" si="299">IF(AB772&gt;0,ROUND(C773*$E$1/1000,2),0)</f>
        <v>0</v>
      </c>
      <c r="F773" s="2">
        <f t="shared" si="288"/>
        <v>0</v>
      </c>
      <c r="G773" s="80">
        <f t="shared" si="289"/>
        <v>0</v>
      </c>
      <c r="H773" s="79">
        <f t="shared" si="290"/>
        <v>0</v>
      </c>
      <c r="I773" s="80">
        <f t="shared" si="291"/>
        <v>0</v>
      </c>
      <c r="J773" s="80">
        <f t="shared" si="292"/>
        <v>0</v>
      </c>
      <c r="K773" s="6">
        <f t="shared" ref="K773:K836" si="300">IF(AB772&gt;0,ROUND($D$1*$K$1,2),0)</f>
        <v>0</v>
      </c>
      <c r="L773" s="7">
        <v>0</v>
      </c>
      <c r="M773" s="7">
        <f t="shared" ref="M773:M836" si="301">IF(AB772&gt;0,ROUND($D$1*$M$1,0),0)</f>
        <v>0</v>
      </c>
      <c r="N773" s="7">
        <f t="shared" ref="N773:N836" si="302">IF(AB772&gt;0,ROUND($D$1*$N$1,2),0)</f>
        <v>0</v>
      </c>
      <c r="O773" s="7">
        <f t="shared" ref="O773:O836" si="303">IF(AB772&gt;0,ROUND($D$1*$O$1,2),0)</f>
        <v>0</v>
      </c>
      <c r="P773" s="7">
        <f t="shared" ref="P773:P836" si="304">IF(AB772&gt;0,ROUND($D$1*$P$1,2),0)</f>
        <v>0</v>
      </c>
      <c r="Q773" s="6">
        <f t="shared" si="282"/>
        <v>0</v>
      </c>
      <c r="R773" s="7">
        <f t="shared" si="283"/>
        <v>0</v>
      </c>
      <c r="S773" s="2">
        <f t="shared" si="293"/>
        <v>0</v>
      </c>
      <c r="T773" s="80">
        <f t="shared" si="294"/>
        <v>0</v>
      </c>
      <c r="U773" s="79">
        <f t="shared" si="295"/>
        <v>0</v>
      </c>
      <c r="V773" s="80">
        <f t="shared" si="296"/>
        <v>0</v>
      </c>
      <c r="W773" s="80">
        <f t="shared" si="297"/>
        <v>0</v>
      </c>
      <c r="X773">
        <f t="shared" si="284"/>
        <v>0</v>
      </c>
      <c r="Y773" s="35">
        <f t="shared" si="298"/>
        <v>0</v>
      </c>
      <c r="Z773" s="35">
        <f t="shared" si="285"/>
        <v>0</v>
      </c>
      <c r="AA773" s="42">
        <f t="shared" si="286"/>
        <v>0</v>
      </c>
      <c r="AB773" s="42">
        <f t="shared" si="287"/>
        <v>0</v>
      </c>
    </row>
    <row r="774" spans="2:28" x14ac:dyDescent="0.25">
      <c r="B774">
        <v>772</v>
      </c>
      <c r="C774" s="35">
        <f t="shared" si="281"/>
        <v>0</v>
      </c>
      <c r="D774" s="46">
        <f>IF(AB773&gt;0,ROUND(PMT(EvalSheet!$F$92/12,EvalSheet!$F$96*12,-C774),5),0)</f>
        <v>0</v>
      </c>
      <c r="E774" s="6">
        <f t="shared" si="299"/>
        <v>0</v>
      </c>
      <c r="F774" s="2">
        <f t="shared" si="288"/>
        <v>0</v>
      </c>
      <c r="G774" s="80">
        <f t="shared" si="289"/>
        <v>0</v>
      </c>
      <c r="H774" s="79">
        <f t="shared" si="290"/>
        <v>0</v>
      </c>
      <c r="I774" s="80">
        <f t="shared" si="291"/>
        <v>0</v>
      </c>
      <c r="J774" s="80">
        <f t="shared" si="292"/>
        <v>0</v>
      </c>
      <c r="K774" s="6">
        <f t="shared" si="300"/>
        <v>0</v>
      </c>
      <c r="L774" s="7">
        <v>0</v>
      </c>
      <c r="M774" s="7">
        <f t="shared" si="301"/>
        <v>0</v>
      </c>
      <c r="N774" s="7">
        <f t="shared" si="302"/>
        <v>0</v>
      </c>
      <c r="O774" s="7">
        <f t="shared" si="303"/>
        <v>0</v>
      </c>
      <c r="P774" s="7">
        <f t="shared" si="304"/>
        <v>0</v>
      </c>
      <c r="Q774" s="6">
        <f t="shared" si="282"/>
        <v>0</v>
      </c>
      <c r="R774" s="7">
        <f t="shared" si="283"/>
        <v>0</v>
      </c>
      <c r="S774" s="2">
        <f t="shared" si="293"/>
        <v>0</v>
      </c>
      <c r="T774" s="80">
        <f t="shared" si="294"/>
        <v>0</v>
      </c>
      <c r="U774" s="79">
        <f t="shared" si="295"/>
        <v>0</v>
      </c>
      <c r="V774" s="80">
        <f t="shared" si="296"/>
        <v>0</v>
      </c>
      <c r="W774" s="80">
        <f t="shared" si="297"/>
        <v>0</v>
      </c>
      <c r="X774">
        <f t="shared" si="284"/>
        <v>0</v>
      </c>
      <c r="Y774" s="35">
        <f t="shared" si="298"/>
        <v>0</v>
      </c>
      <c r="Z774" s="35">
        <f t="shared" si="285"/>
        <v>0</v>
      </c>
      <c r="AA774" s="42">
        <f t="shared" si="286"/>
        <v>0</v>
      </c>
      <c r="AB774" s="42">
        <f t="shared" si="287"/>
        <v>0</v>
      </c>
    </row>
    <row r="775" spans="2:28" x14ac:dyDescent="0.25">
      <c r="B775">
        <v>773</v>
      </c>
      <c r="C775" s="35">
        <f t="shared" ref="C775:C838" si="305">IF(AB774&gt;0,C774-1000,C774)</f>
        <v>0</v>
      </c>
      <c r="D775" s="46">
        <f>IF(AB774&gt;0,ROUND(PMT(EvalSheet!$F$92/12,EvalSheet!$F$96*12,-C775),5),0)</f>
        <v>0</v>
      </c>
      <c r="E775" s="6">
        <f t="shared" si="299"/>
        <v>0</v>
      </c>
      <c r="F775" s="2">
        <f t="shared" si="288"/>
        <v>0</v>
      </c>
      <c r="G775" s="80">
        <f t="shared" si="289"/>
        <v>0</v>
      </c>
      <c r="H775" s="79">
        <f t="shared" si="290"/>
        <v>0</v>
      </c>
      <c r="I775" s="80">
        <f t="shared" si="291"/>
        <v>0</v>
      </c>
      <c r="J775" s="80">
        <f t="shared" si="292"/>
        <v>0</v>
      </c>
      <c r="K775" s="6">
        <f t="shared" si="300"/>
        <v>0</v>
      </c>
      <c r="L775" s="7">
        <v>0</v>
      </c>
      <c r="M775" s="7">
        <f t="shared" si="301"/>
        <v>0</v>
      </c>
      <c r="N775" s="7">
        <f t="shared" si="302"/>
        <v>0</v>
      </c>
      <c r="O775" s="7">
        <f t="shared" si="303"/>
        <v>0</v>
      </c>
      <c r="P775" s="7">
        <f t="shared" si="304"/>
        <v>0</v>
      </c>
      <c r="Q775" s="6">
        <f t="shared" ref="Q775:Q838" si="306">IF(AB774&gt;0,K775+SUM(M775:P775),0)</f>
        <v>0</v>
      </c>
      <c r="R775" s="7">
        <f t="shared" ref="R775:R838" si="307">IF(AB774&gt;0,ROUND(Q775/12,2),0)</f>
        <v>0</v>
      </c>
      <c r="S775" s="2">
        <f t="shared" si="293"/>
        <v>0</v>
      </c>
      <c r="T775" s="80">
        <f t="shared" si="294"/>
        <v>0</v>
      </c>
      <c r="U775" s="79">
        <f t="shared" si="295"/>
        <v>0</v>
      </c>
      <c r="V775" s="80">
        <f t="shared" si="296"/>
        <v>0</v>
      </c>
      <c r="W775" s="80">
        <f t="shared" si="297"/>
        <v>0</v>
      </c>
      <c r="X775">
        <f t="shared" ref="X775:X838" si="308">IF(AB774&gt;0,X774,0)</f>
        <v>0</v>
      </c>
      <c r="Y775" s="35">
        <f t="shared" si="298"/>
        <v>0</v>
      </c>
      <c r="Z775" s="35">
        <f t="shared" ref="Z775:Z838" si="309">IF(AND(Y775&gt;0,Y776=0),Y775,0)</f>
        <v>0</v>
      </c>
      <c r="AA775" s="42">
        <f t="shared" ref="AA775:AA838" si="310">IF(AB774&gt;0,AA774,0)</f>
        <v>0</v>
      </c>
      <c r="AB775" s="42">
        <f t="shared" ref="AB775:AB838" si="311">IF(ROUND(Y775-AA775,2)&gt;0,ROUND(Y775-AA775,2),0)</f>
        <v>0</v>
      </c>
    </row>
    <row r="776" spans="2:28" x14ac:dyDescent="0.25">
      <c r="B776">
        <v>774</v>
      </c>
      <c r="C776" s="35">
        <f t="shared" si="305"/>
        <v>0</v>
      </c>
      <c r="D776" s="46">
        <f>IF(AB775&gt;0,ROUND(PMT(EvalSheet!$F$92/12,EvalSheet!$F$96*12,-C776),5),0)</f>
        <v>0</v>
      </c>
      <c r="E776" s="6">
        <f t="shared" si="299"/>
        <v>0</v>
      </c>
      <c r="F776" s="2">
        <f t="shared" si="288"/>
        <v>0</v>
      </c>
      <c r="G776" s="80">
        <f t="shared" si="289"/>
        <v>0</v>
      </c>
      <c r="H776" s="79">
        <f t="shared" si="290"/>
        <v>0</v>
      </c>
      <c r="I776" s="80">
        <f t="shared" si="291"/>
        <v>0</v>
      </c>
      <c r="J776" s="80">
        <f t="shared" si="292"/>
        <v>0</v>
      </c>
      <c r="K776" s="6">
        <f t="shared" si="300"/>
        <v>0</v>
      </c>
      <c r="L776" s="7">
        <v>0</v>
      </c>
      <c r="M776" s="7">
        <f t="shared" si="301"/>
        <v>0</v>
      </c>
      <c r="N776" s="7">
        <f t="shared" si="302"/>
        <v>0</v>
      </c>
      <c r="O776" s="7">
        <f t="shared" si="303"/>
        <v>0</v>
      </c>
      <c r="P776" s="7">
        <f t="shared" si="304"/>
        <v>0</v>
      </c>
      <c r="Q776" s="6">
        <f t="shared" si="306"/>
        <v>0</v>
      </c>
      <c r="R776" s="7">
        <f t="shared" si="307"/>
        <v>0</v>
      </c>
      <c r="S776" s="2">
        <f t="shared" si="293"/>
        <v>0</v>
      </c>
      <c r="T776" s="80">
        <f t="shared" si="294"/>
        <v>0</v>
      </c>
      <c r="U776" s="79">
        <f t="shared" si="295"/>
        <v>0</v>
      </c>
      <c r="V776" s="80">
        <f t="shared" si="296"/>
        <v>0</v>
      </c>
      <c r="W776" s="80">
        <f t="shared" si="297"/>
        <v>0</v>
      </c>
      <c r="X776">
        <f t="shared" si="308"/>
        <v>0</v>
      </c>
      <c r="Y776" s="35">
        <f t="shared" si="298"/>
        <v>0</v>
      </c>
      <c r="Z776" s="35">
        <f t="shared" si="309"/>
        <v>0</v>
      </c>
      <c r="AA776" s="42">
        <f t="shared" si="310"/>
        <v>0</v>
      </c>
      <c r="AB776" s="42">
        <f t="shared" si="311"/>
        <v>0</v>
      </c>
    </row>
    <row r="777" spans="2:28" x14ac:dyDescent="0.25">
      <c r="B777">
        <v>775</v>
      </c>
      <c r="C777" s="35">
        <f t="shared" si="305"/>
        <v>0</v>
      </c>
      <c r="D777" s="46">
        <f>IF(AB776&gt;0,ROUND(PMT(EvalSheet!$F$92/12,EvalSheet!$F$96*12,-C777),5),0)</f>
        <v>0</v>
      </c>
      <c r="E777" s="6">
        <f t="shared" si="299"/>
        <v>0</v>
      </c>
      <c r="F777" s="2">
        <f t="shared" si="288"/>
        <v>0</v>
      </c>
      <c r="G777" s="80">
        <f t="shared" si="289"/>
        <v>0</v>
      </c>
      <c r="H777" s="79">
        <f t="shared" si="290"/>
        <v>0</v>
      </c>
      <c r="I777" s="80">
        <f t="shared" si="291"/>
        <v>0</v>
      </c>
      <c r="J777" s="80">
        <f t="shared" si="292"/>
        <v>0</v>
      </c>
      <c r="K777" s="6">
        <f t="shared" si="300"/>
        <v>0</v>
      </c>
      <c r="L777" s="7">
        <v>0</v>
      </c>
      <c r="M777" s="7">
        <f t="shared" si="301"/>
        <v>0</v>
      </c>
      <c r="N777" s="7">
        <f t="shared" si="302"/>
        <v>0</v>
      </c>
      <c r="O777" s="7">
        <f t="shared" si="303"/>
        <v>0</v>
      </c>
      <c r="P777" s="7">
        <f t="shared" si="304"/>
        <v>0</v>
      </c>
      <c r="Q777" s="6">
        <f t="shared" si="306"/>
        <v>0</v>
      </c>
      <c r="R777" s="7">
        <f t="shared" si="307"/>
        <v>0</v>
      </c>
      <c r="S777" s="2">
        <f t="shared" si="293"/>
        <v>0</v>
      </c>
      <c r="T777" s="80">
        <f t="shared" si="294"/>
        <v>0</v>
      </c>
      <c r="U777" s="79">
        <f t="shared" si="295"/>
        <v>0</v>
      </c>
      <c r="V777" s="80">
        <f t="shared" si="296"/>
        <v>0</v>
      </c>
      <c r="W777" s="80">
        <f t="shared" si="297"/>
        <v>0</v>
      </c>
      <c r="X777">
        <f t="shared" si="308"/>
        <v>0</v>
      </c>
      <c r="Y777" s="35">
        <f t="shared" si="298"/>
        <v>0</v>
      </c>
      <c r="Z777" s="35">
        <f t="shared" si="309"/>
        <v>0</v>
      </c>
      <c r="AA777" s="42">
        <f t="shared" si="310"/>
        <v>0</v>
      </c>
      <c r="AB777" s="42">
        <f t="shared" si="311"/>
        <v>0</v>
      </c>
    </row>
    <row r="778" spans="2:28" x14ac:dyDescent="0.25">
      <c r="B778">
        <v>776</v>
      </c>
      <c r="C778" s="35">
        <f t="shared" si="305"/>
        <v>0</v>
      </c>
      <c r="D778" s="46">
        <f>IF(AB777&gt;0,ROUND(PMT(EvalSheet!$F$92/12,EvalSheet!$F$96*12,-C778),5),0)</f>
        <v>0</v>
      </c>
      <c r="E778" s="6">
        <f t="shared" si="299"/>
        <v>0</v>
      </c>
      <c r="F778" s="2">
        <f t="shared" si="288"/>
        <v>0</v>
      </c>
      <c r="G778" s="80">
        <f t="shared" si="289"/>
        <v>0</v>
      </c>
      <c r="H778" s="79">
        <f t="shared" si="290"/>
        <v>0</v>
      </c>
      <c r="I778" s="80">
        <f t="shared" si="291"/>
        <v>0</v>
      </c>
      <c r="J778" s="80">
        <f t="shared" si="292"/>
        <v>0</v>
      </c>
      <c r="K778" s="6">
        <f t="shared" si="300"/>
        <v>0</v>
      </c>
      <c r="L778" s="7">
        <v>0</v>
      </c>
      <c r="M778" s="7">
        <f t="shared" si="301"/>
        <v>0</v>
      </c>
      <c r="N778" s="7">
        <f t="shared" si="302"/>
        <v>0</v>
      </c>
      <c r="O778" s="7">
        <f t="shared" si="303"/>
        <v>0</v>
      </c>
      <c r="P778" s="7">
        <f t="shared" si="304"/>
        <v>0</v>
      </c>
      <c r="Q778" s="6">
        <f t="shared" si="306"/>
        <v>0</v>
      </c>
      <c r="R778" s="7">
        <f t="shared" si="307"/>
        <v>0</v>
      </c>
      <c r="S778" s="2">
        <f t="shared" si="293"/>
        <v>0</v>
      </c>
      <c r="T778" s="80">
        <f t="shared" si="294"/>
        <v>0</v>
      </c>
      <c r="U778" s="79">
        <f t="shared" si="295"/>
        <v>0</v>
      </c>
      <c r="V778" s="80">
        <f t="shared" si="296"/>
        <v>0</v>
      </c>
      <c r="W778" s="80">
        <f t="shared" si="297"/>
        <v>0</v>
      </c>
      <c r="X778">
        <f t="shared" si="308"/>
        <v>0</v>
      </c>
      <c r="Y778" s="35">
        <f t="shared" si="298"/>
        <v>0</v>
      </c>
      <c r="Z778" s="35">
        <f t="shared" si="309"/>
        <v>0</v>
      </c>
      <c r="AA778" s="42">
        <f t="shared" si="310"/>
        <v>0</v>
      </c>
      <c r="AB778" s="42">
        <f t="shared" si="311"/>
        <v>0</v>
      </c>
    </row>
    <row r="779" spans="2:28" x14ac:dyDescent="0.25">
      <c r="B779">
        <v>777</v>
      </c>
      <c r="C779" s="35">
        <f t="shared" si="305"/>
        <v>0</v>
      </c>
      <c r="D779" s="46">
        <f>IF(AB778&gt;0,ROUND(PMT(EvalSheet!$F$92/12,EvalSheet!$F$96*12,-C779),5),0)</f>
        <v>0</v>
      </c>
      <c r="E779" s="6">
        <f t="shared" si="299"/>
        <v>0</v>
      </c>
      <c r="F779" s="2">
        <f t="shared" si="288"/>
        <v>0</v>
      </c>
      <c r="G779" s="80">
        <f t="shared" si="289"/>
        <v>0</v>
      </c>
      <c r="H779" s="79">
        <f t="shared" si="290"/>
        <v>0</v>
      </c>
      <c r="I779" s="80">
        <f t="shared" si="291"/>
        <v>0</v>
      </c>
      <c r="J779" s="80">
        <f t="shared" si="292"/>
        <v>0</v>
      </c>
      <c r="K779" s="6">
        <f t="shared" si="300"/>
        <v>0</v>
      </c>
      <c r="L779" s="7">
        <v>0</v>
      </c>
      <c r="M779" s="7">
        <f t="shared" si="301"/>
        <v>0</v>
      </c>
      <c r="N779" s="7">
        <f t="shared" si="302"/>
        <v>0</v>
      </c>
      <c r="O779" s="7">
        <f t="shared" si="303"/>
        <v>0</v>
      </c>
      <c r="P779" s="7">
        <f t="shared" si="304"/>
        <v>0</v>
      </c>
      <c r="Q779" s="6">
        <f t="shared" si="306"/>
        <v>0</v>
      </c>
      <c r="R779" s="7">
        <f t="shared" si="307"/>
        <v>0</v>
      </c>
      <c r="S779" s="2">
        <f t="shared" si="293"/>
        <v>0</v>
      </c>
      <c r="T779" s="80">
        <f t="shared" si="294"/>
        <v>0</v>
      </c>
      <c r="U779" s="79">
        <f t="shared" si="295"/>
        <v>0</v>
      </c>
      <c r="V779" s="80">
        <f t="shared" si="296"/>
        <v>0</v>
      </c>
      <c r="W779" s="80">
        <f t="shared" si="297"/>
        <v>0</v>
      </c>
      <c r="X779">
        <f t="shared" si="308"/>
        <v>0</v>
      </c>
      <c r="Y779" s="35">
        <f t="shared" si="298"/>
        <v>0</v>
      </c>
      <c r="Z779" s="35">
        <f t="shared" si="309"/>
        <v>0</v>
      </c>
      <c r="AA779" s="42">
        <f t="shared" si="310"/>
        <v>0</v>
      </c>
      <c r="AB779" s="42">
        <f t="shared" si="311"/>
        <v>0</v>
      </c>
    </row>
    <row r="780" spans="2:28" x14ac:dyDescent="0.25">
      <c r="B780">
        <v>778</v>
      </c>
      <c r="C780" s="35">
        <f t="shared" si="305"/>
        <v>0</v>
      </c>
      <c r="D780" s="46">
        <f>IF(AB779&gt;0,ROUND(PMT(EvalSheet!$F$92/12,EvalSheet!$F$96*12,-C780),5),0)</f>
        <v>0</v>
      </c>
      <c r="E780" s="6">
        <f t="shared" si="299"/>
        <v>0</v>
      </c>
      <c r="F780" s="2">
        <f t="shared" si="288"/>
        <v>0</v>
      </c>
      <c r="G780" s="80">
        <f t="shared" si="289"/>
        <v>0</v>
      </c>
      <c r="H780" s="79">
        <f t="shared" si="290"/>
        <v>0</v>
      </c>
      <c r="I780" s="80">
        <f t="shared" si="291"/>
        <v>0</v>
      </c>
      <c r="J780" s="80">
        <f t="shared" si="292"/>
        <v>0</v>
      </c>
      <c r="K780" s="6">
        <f t="shared" si="300"/>
        <v>0</v>
      </c>
      <c r="L780" s="7">
        <v>0</v>
      </c>
      <c r="M780" s="7">
        <f t="shared" si="301"/>
        <v>0</v>
      </c>
      <c r="N780" s="7">
        <f t="shared" si="302"/>
        <v>0</v>
      </c>
      <c r="O780" s="7">
        <f t="shared" si="303"/>
        <v>0</v>
      </c>
      <c r="P780" s="7">
        <f t="shared" si="304"/>
        <v>0</v>
      </c>
      <c r="Q780" s="6">
        <f t="shared" si="306"/>
        <v>0</v>
      </c>
      <c r="R780" s="7">
        <f t="shared" si="307"/>
        <v>0</v>
      </c>
      <c r="S780" s="2">
        <f t="shared" si="293"/>
        <v>0</v>
      </c>
      <c r="T780" s="80">
        <f t="shared" si="294"/>
        <v>0</v>
      </c>
      <c r="U780" s="79">
        <f t="shared" si="295"/>
        <v>0</v>
      </c>
      <c r="V780" s="80">
        <f t="shared" si="296"/>
        <v>0</v>
      </c>
      <c r="W780" s="80">
        <f t="shared" si="297"/>
        <v>0</v>
      </c>
      <c r="X780">
        <f t="shared" si="308"/>
        <v>0</v>
      </c>
      <c r="Y780" s="35">
        <f t="shared" si="298"/>
        <v>0</v>
      </c>
      <c r="Z780" s="35">
        <f t="shared" si="309"/>
        <v>0</v>
      </c>
      <c r="AA780" s="42">
        <f t="shared" si="310"/>
        <v>0</v>
      </c>
      <c r="AB780" s="42">
        <f t="shared" si="311"/>
        <v>0</v>
      </c>
    </row>
    <row r="781" spans="2:28" x14ac:dyDescent="0.25">
      <c r="B781">
        <v>779</v>
      </c>
      <c r="C781" s="35">
        <f t="shared" si="305"/>
        <v>0</v>
      </c>
      <c r="D781" s="46">
        <f>IF(AB780&gt;0,ROUND(PMT(EvalSheet!$F$92/12,EvalSheet!$F$96*12,-C781),5),0)</f>
        <v>0</v>
      </c>
      <c r="E781" s="6">
        <f t="shared" si="299"/>
        <v>0</v>
      </c>
      <c r="F781" s="2">
        <f t="shared" si="288"/>
        <v>0</v>
      </c>
      <c r="G781" s="80">
        <f t="shared" si="289"/>
        <v>0</v>
      </c>
      <c r="H781" s="79">
        <f t="shared" si="290"/>
        <v>0</v>
      </c>
      <c r="I781" s="80">
        <f t="shared" si="291"/>
        <v>0</v>
      </c>
      <c r="J781" s="80">
        <f t="shared" si="292"/>
        <v>0</v>
      </c>
      <c r="K781" s="6">
        <f t="shared" si="300"/>
        <v>0</v>
      </c>
      <c r="L781" s="7">
        <v>0</v>
      </c>
      <c r="M781" s="7">
        <f t="shared" si="301"/>
        <v>0</v>
      </c>
      <c r="N781" s="7">
        <f t="shared" si="302"/>
        <v>0</v>
      </c>
      <c r="O781" s="7">
        <f t="shared" si="303"/>
        <v>0</v>
      </c>
      <c r="P781" s="7">
        <f t="shared" si="304"/>
        <v>0</v>
      </c>
      <c r="Q781" s="6">
        <f t="shared" si="306"/>
        <v>0</v>
      </c>
      <c r="R781" s="7">
        <f t="shared" si="307"/>
        <v>0</v>
      </c>
      <c r="S781" s="2">
        <f t="shared" si="293"/>
        <v>0</v>
      </c>
      <c r="T781" s="80">
        <f t="shared" si="294"/>
        <v>0</v>
      </c>
      <c r="U781" s="79">
        <f t="shared" si="295"/>
        <v>0</v>
      </c>
      <c r="V781" s="80">
        <f t="shared" si="296"/>
        <v>0</v>
      </c>
      <c r="W781" s="80">
        <f t="shared" si="297"/>
        <v>0</v>
      </c>
      <c r="X781">
        <f t="shared" si="308"/>
        <v>0</v>
      </c>
      <c r="Y781" s="35">
        <f t="shared" si="298"/>
        <v>0</v>
      </c>
      <c r="Z781" s="35">
        <f t="shared" si="309"/>
        <v>0</v>
      </c>
      <c r="AA781" s="42">
        <f t="shared" si="310"/>
        <v>0</v>
      </c>
      <c r="AB781" s="42">
        <f t="shared" si="311"/>
        <v>0</v>
      </c>
    </row>
    <row r="782" spans="2:28" x14ac:dyDescent="0.25">
      <c r="B782">
        <v>780</v>
      </c>
      <c r="C782" s="35">
        <f t="shared" si="305"/>
        <v>0</v>
      </c>
      <c r="D782" s="46">
        <f>IF(AB781&gt;0,ROUND(PMT(EvalSheet!$F$92/12,EvalSheet!$F$96*12,-C782),5),0)</f>
        <v>0</v>
      </c>
      <c r="E782" s="6">
        <f t="shared" si="299"/>
        <v>0</v>
      </c>
      <c r="F782" s="2">
        <f t="shared" si="288"/>
        <v>0</v>
      </c>
      <c r="G782" s="80">
        <f t="shared" si="289"/>
        <v>0</v>
      </c>
      <c r="H782" s="79">
        <f t="shared" si="290"/>
        <v>0</v>
      </c>
      <c r="I782" s="80">
        <f t="shared" si="291"/>
        <v>0</v>
      </c>
      <c r="J782" s="80">
        <f t="shared" si="292"/>
        <v>0</v>
      </c>
      <c r="K782" s="6">
        <f t="shared" si="300"/>
        <v>0</v>
      </c>
      <c r="L782" s="7">
        <v>0</v>
      </c>
      <c r="M782" s="7">
        <f t="shared" si="301"/>
        <v>0</v>
      </c>
      <c r="N782" s="7">
        <f t="shared" si="302"/>
        <v>0</v>
      </c>
      <c r="O782" s="7">
        <f t="shared" si="303"/>
        <v>0</v>
      </c>
      <c r="P782" s="7">
        <f t="shared" si="304"/>
        <v>0</v>
      </c>
      <c r="Q782" s="6">
        <f t="shared" si="306"/>
        <v>0</v>
      </c>
      <c r="R782" s="7">
        <f t="shared" si="307"/>
        <v>0</v>
      </c>
      <c r="S782" s="2">
        <f t="shared" si="293"/>
        <v>0</v>
      </c>
      <c r="T782" s="80">
        <f t="shared" si="294"/>
        <v>0</v>
      </c>
      <c r="U782" s="79">
        <f t="shared" si="295"/>
        <v>0</v>
      </c>
      <c r="V782" s="80">
        <f t="shared" si="296"/>
        <v>0</v>
      </c>
      <c r="W782" s="80">
        <f t="shared" si="297"/>
        <v>0</v>
      </c>
      <c r="X782">
        <f t="shared" si="308"/>
        <v>0</v>
      </c>
      <c r="Y782" s="35">
        <f t="shared" si="298"/>
        <v>0</v>
      </c>
      <c r="Z782" s="35">
        <f t="shared" si="309"/>
        <v>0</v>
      </c>
      <c r="AA782" s="42">
        <f t="shared" si="310"/>
        <v>0</v>
      </c>
      <c r="AB782" s="42">
        <f t="shared" si="311"/>
        <v>0</v>
      </c>
    </row>
    <row r="783" spans="2:28" x14ac:dyDescent="0.25">
      <c r="B783">
        <v>781</v>
      </c>
      <c r="C783" s="35">
        <f t="shared" si="305"/>
        <v>0</v>
      </c>
      <c r="D783" s="46">
        <f>IF(AB782&gt;0,ROUND(PMT(EvalSheet!$F$92/12,EvalSheet!$F$96*12,-C783),5),0)</f>
        <v>0</v>
      </c>
      <c r="E783" s="6">
        <f t="shared" si="299"/>
        <v>0</v>
      </c>
      <c r="F783" s="2">
        <f t="shared" si="288"/>
        <v>0</v>
      </c>
      <c r="G783" s="80">
        <f t="shared" si="289"/>
        <v>0</v>
      </c>
      <c r="H783" s="79">
        <f t="shared" si="290"/>
        <v>0</v>
      </c>
      <c r="I783" s="80">
        <f t="shared" si="291"/>
        <v>0</v>
      </c>
      <c r="J783" s="80">
        <f t="shared" si="292"/>
        <v>0</v>
      </c>
      <c r="K783" s="6">
        <f t="shared" si="300"/>
        <v>0</v>
      </c>
      <c r="L783" s="7">
        <v>0</v>
      </c>
      <c r="M783" s="7">
        <f t="shared" si="301"/>
        <v>0</v>
      </c>
      <c r="N783" s="7">
        <f t="shared" si="302"/>
        <v>0</v>
      </c>
      <c r="O783" s="7">
        <f t="shared" si="303"/>
        <v>0</v>
      </c>
      <c r="P783" s="7">
        <f t="shared" si="304"/>
        <v>0</v>
      </c>
      <c r="Q783" s="6">
        <f t="shared" si="306"/>
        <v>0</v>
      </c>
      <c r="R783" s="7">
        <f t="shared" si="307"/>
        <v>0</v>
      </c>
      <c r="S783" s="2">
        <f t="shared" si="293"/>
        <v>0</v>
      </c>
      <c r="T783" s="80">
        <f t="shared" si="294"/>
        <v>0</v>
      </c>
      <c r="U783" s="79">
        <f t="shared" si="295"/>
        <v>0</v>
      </c>
      <c r="V783" s="80">
        <f t="shared" si="296"/>
        <v>0</v>
      </c>
      <c r="W783" s="80">
        <f t="shared" si="297"/>
        <v>0</v>
      </c>
      <c r="X783">
        <f t="shared" si="308"/>
        <v>0</v>
      </c>
      <c r="Y783" s="35">
        <f t="shared" si="298"/>
        <v>0</v>
      </c>
      <c r="Z783" s="35">
        <f t="shared" si="309"/>
        <v>0</v>
      </c>
      <c r="AA783" s="42">
        <f t="shared" si="310"/>
        <v>0</v>
      </c>
      <c r="AB783" s="42">
        <f t="shared" si="311"/>
        <v>0</v>
      </c>
    </row>
    <row r="784" spans="2:28" x14ac:dyDescent="0.25">
      <c r="B784">
        <v>782</v>
      </c>
      <c r="C784" s="35">
        <f t="shared" si="305"/>
        <v>0</v>
      </c>
      <c r="D784" s="46">
        <f>IF(AB783&gt;0,ROUND(PMT(EvalSheet!$F$92/12,EvalSheet!$F$96*12,-C784),5),0)</f>
        <v>0</v>
      </c>
      <c r="E784" s="6">
        <f t="shared" si="299"/>
        <v>0</v>
      </c>
      <c r="F784" s="2">
        <f t="shared" si="288"/>
        <v>0</v>
      </c>
      <c r="G784" s="80">
        <f t="shared" si="289"/>
        <v>0</v>
      </c>
      <c r="H784" s="79">
        <f t="shared" si="290"/>
        <v>0</v>
      </c>
      <c r="I784" s="80">
        <f t="shared" si="291"/>
        <v>0</v>
      </c>
      <c r="J784" s="80">
        <f t="shared" si="292"/>
        <v>0</v>
      </c>
      <c r="K784" s="6">
        <f t="shared" si="300"/>
        <v>0</v>
      </c>
      <c r="L784" s="7">
        <v>0</v>
      </c>
      <c r="M784" s="7">
        <f t="shared" si="301"/>
        <v>0</v>
      </c>
      <c r="N784" s="7">
        <f t="shared" si="302"/>
        <v>0</v>
      </c>
      <c r="O784" s="7">
        <f t="shared" si="303"/>
        <v>0</v>
      </c>
      <c r="P784" s="7">
        <f t="shared" si="304"/>
        <v>0</v>
      </c>
      <c r="Q784" s="6">
        <f t="shared" si="306"/>
        <v>0</v>
      </c>
      <c r="R784" s="7">
        <f t="shared" si="307"/>
        <v>0</v>
      </c>
      <c r="S784" s="2">
        <f t="shared" si="293"/>
        <v>0</v>
      </c>
      <c r="T784" s="80">
        <f t="shared" si="294"/>
        <v>0</v>
      </c>
      <c r="U784" s="79">
        <f t="shared" si="295"/>
        <v>0</v>
      </c>
      <c r="V784" s="80">
        <f t="shared" si="296"/>
        <v>0</v>
      </c>
      <c r="W784" s="80">
        <f t="shared" si="297"/>
        <v>0</v>
      </c>
      <c r="X784">
        <f t="shared" si="308"/>
        <v>0</v>
      </c>
      <c r="Y784" s="35">
        <f t="shared" si="298"/>
        <v>0</v>
      </c>
      <c r="Z784" s="35">
        <f t="shared" si="309"/>
        <v>0</v>
      </c>
      <c r="AA784" s="42">
        <f t="shared" si="310"/>
        <v>0</v>
      </c>
      <c r="AB784" s="42">
        <f t="shared" si="311"/>
        <v>0</v>
      </c>
    </row>
    <row r="785" spans="2:28" x14ac:dyDescent="0.25">
      <c r="B785">
        <v>783</v>
      </c>
      <c r="C785" s="35">
        <f t="shared" si="305"/>
        <v>0</v>
      </c>
      <c r="D785" s="46">
        <f>IF(AB784&gt;0,ROUND(PMT(EvalSheet!$F$92/12,EvalSheet!$F$96*12,-C785),5),0)</f>
        <v>0</v>
      </c>
      <c r="E785" s="6">
        <f t="shared" si="299"/>
        <v>0</v>
      </c>
      <c r="F785" s="2">
        <f t="shared" si="288"/>
        <v>0</v>
      </c>
      <c r="G785" s="80">
        <f t="shared" si="289"/>
        <v>0</v>
      </c>
      <c r="H785" s="79">
        <f t="shared" si="290"/>
        <v>0</v>
      </c>
      <c r="I785" s="80">
        <f t="shared" si="291"/>
        <v>0</v>
      </c>
      <c r="J785" s="80">
        <f t="shared" si="292"/>
        <v>0</v>
      </c>
      <c r="K785" s="6">
        <f t="shared" si="300"/>
        <v>0</v>
      </c>
      <c r="L785" s="7">
        <v>0</v>
      </c>
      <c r="M785" s="7">
        <f t="shared" si="301"/>
        <v>0</v>
      </c>
      <c r="N785" s="7">
        <f t="shared" si="302"/>
        <v>0</v>
      </c>
      <c r="O785" s="7">
        <f t="shared" si="303"/>
        <v>0</v>
      </c>
      <c r="P785" s="7">
        <f t="shared" si="304"/>
        <v>0</v>
      </c>
      <c r="Q785" s="6">
        <f t="shared" si="306"/>
        <v>0</v>
      </c>
      <c r="R785" s="7">
        <f t="shared" si="307"/>
        <v>0</v>
      </c>
      <c r="S785" s="2">
        <f t="shared" si="293"/>
        <v>0</v>
      </c>
      <c r="T785" s="80">
        <f t="shared" si="294"/>
        <v>0</v>
      </c>
      <c r="U785" s="79">
        <f t="shared" si="295"/>
        <v>0</v>
      </c>
      <c r="V785" s="80">
        <f t="shared" si="296"/>
        <v>0</v>
      </c>
      <c r="W785" s="80">
        <f t="shared" si="297"/>
        <v>0</v>
      </c>
      <c r="X785">
        <f t="shared" si="308"/>
        <v>0</v>
      </c>
      <c r="Y785" s="35">
        <f t="shared" si="298"/>
        <v>0</v>
      </c>
      <c r="Z785" s="35">
        <f t="shared" si="309"/>
        <v>0</v>
      </c>
      <c r="AA785" s="42">
        <f t="shared" si="310"/>
        <v>0</v>
      </c>
      <c r="AB785" s="42">
        <f t="shared" si="311"/>
        <v>0</v>
      </c>
    </row>
    <row r="786" spans="2:28" x14ac:dyDescent="0.25">
      <c r="B786">
        <v>784</v>
      </c>
      <c r="C786" s="35">
        <f t="shared" si="305"/>
        <v>0</v>
      </c>
      <c r="D786" s="46">
        <f>IF(AB785&gt;0,ROUND(PMT(EvalSheet!$F$92/12,EvalSheet!$F$96*12,-C786),5),0)</f>
        <v>0</v>
      </c>
      <c r="E786" s="6">
        <f t="shared" si="299"/>
        <v>0</v>
      </c>
      <c r="F786" s="2">
        <f t="shared" si="288"/>
        <v>0</v>
      </c>
      <c r="G786" s="80">
        <f t="shared" si="289"/>
        <v>0</v>
      </c>
      <c r="H786" s="79">
        <f t="shared" si="290"/>
        <v>0</v>
      </c>
      <c r="I786" s="80">
        <f t="shared" si="291"/>
        <v>0</v>
      </c>
      <c r="J786" s="80">
        <f t="shared" si="292"/>
        <v>0</v>
      </c>
      <c r="K786" s="6">
        <f t="shared" si="300"/>
        <v>0</v>
      </c>
      <c r="L786" s="7">
        <v>0</v>
      </c>
      <c r="M786" s="7">
        <f t="shared" si="301"/>
        <v>0</v>
      </c>
      <c r="N786" s="7">
        <f t="shared" si="302"/>
        <v>0</v>
      </c>
      <c r="O786" s="7">
        <f t="shared" si="303"/>
        <v>0</v>
      </c>
      <c r="P786" s="7">
        <f t="shared" si="304"/>
        <v>0</v>
      </c>
      <c r="Q786" s="6">
        <f t="shared" si="306"/>
        <v>0</v>
      </c>
      <c r="R786" s="7">
        <f t="shared" si="307"/>
        <v>0</v>
      </c>
      <c r="S786" s="2">
        <f t="shared" si="293"/>
        <v>0</v>
      </c>
      <c r="T786" s="80">
        <f t="shared" si="294"/>
        <v>0</v>
      </c>
      <c r="U786" s="79">
        <f t="shared" si="295"/>
        <v>0</v>
      </c>
      <c r="V786" s="80">
        <f t="shared" si="296"/>
        <v>0</v>
      </c>
      <c r="W786" s="80">
        <f t="shared" si="297"/>
        <v>0</v>
      </c>
      <c r="X786">
        <f t="shared" si="308"/>
        <v>0</v>
      </c>
      <c r="Y786" s="35">
        <f t="shared" si="298"/>
        <v>0</v>
      </c>
      <c r="Z786" s="35">
        <f t="shared" si="309"/>
        <v>0</v>
      </c>
      <c r="AA786" s="42">
        <f t="shared" si="310"/>
        <v>0</v>
      </c>
      <c r="AB786" s="42">
        <f t="shared" si="311"/>
        <v>0</v>
      </c>
    </row>
    <row r="787" spans="2:28" x14ac:dyDescent="0.25">
      <c r="B787">
        <v>785</v>
      </c>
      <c r="C787" s="35">
        <f t="shared" si="305"/>
        <v>0</v>
      </c>
      <c r="D787" s="46">
        <f>IF(AB786&gt;0,ROUND(PMT(EvalSheet!$F$92/12,EvalSheet!$F$96*12,-C787),5),0)</f>
        <v>0</v>
      </c>
      <c r="E787" s="6">
        <f t="shared" si="299"/>
        <v>0</v>
      </c>
      <c r="F787" s="2">
        <f t="shared" si="288"/>
        <v>0</v>
      </c>
      <c r="G787" s="80">
        <f t="shared" si="289"/>
        <v>0</v>
      </c>
      <c r="H787" s="79">
        <f t="shared" si="290"/>
        <v>0</v>
      </c>
      <c r="I787" s="80">
        <f t="shared" si="291"/>
        <v>0</v>
      </c>
      <c r="J787" s="80">
        <f t="shared" si="292"/>
        <v>0</v>
      </c>
      <c r="K787" s="6">
        <f t="shared" si="300"/>
        <v>0</v>
      </c>
      <c r="L787" s="7">
        <v>0</v>
      </c>
      <c r="M787" s="7">
        <f t="shared" si="301"/>
        <v>0</v>
      </c>
      <c r="N787" s="7">
        <f t="shared" si="302"/>
        <v>0</v>
      </c>
      <c r="O787" s="7">
        <f t="shared" si="303"/>
        <v>0</v>
      </c>
      <c r="P787" s="7">
        <f t="shared" si="304"/>
        <v>0</v>
      </c>
      <c r="Q787" s="6">
        <f t="shared" si="306"/>
        <v>0</v>
      </c>
      <c r="R787" s="7">
        <f t="shared" si="307"/>
        <v>0</v>
      </c>
      <c r="S787" s="2">
        <f t="shared" si="293"/>
        <v>0</v>
      </c>
      <c r="T787" s="80">
        <f t="shared" si="294"/>
        <v>0</v>
      </c>
      <c r="U787" s="79">
        <f t="shared" si="295"/>
        <v>0</v>
      </c>
      <c r="V787" s="80">
        <f t="shared" si="296"/>
        <v>0</v>
      </c>
      <c r="W787" s="80">
        <f t="shared" si="297"/>
        <v>0</v>
      </c>
      <c r="X787">
        <f t="shared" si="308"/>
        <v>0</v>
      </c>
      <c r="Y787" s="35">
        <f t="shared" si="298"/>
        <v>0</v>
      </c>
      <c r="Z787" s="35">
        <f t="shared" si="309"/>
        <v>0</v>
      </c>
      <c r="AA787" s="42">
        <f t="shared" si="310"/>
        <v>0</v>
      </c>
      <c r="AB787" s="42">
        <f t="shared" si="311"/>
        <v>0</v>
      </c>
    </row>
    <row r="788" spans="2:28" x14ac:dyDescent="0.25">
      <c r="B788">
        <v>786</v>
      </c>
      <c r="C788" s="35">
        <f t="shared" si="305"/>
        <v>0</v>
      </c>
      <c r="D788" s="46">
        <f>IF(AB787&gt;0,ROUND(PMT(EvalSheet!$F$92/12,EvalSheet!$F$96*12,-C788),5),0)</f>
        <v>0</v>
      </c>
      <c r="E788" s="6">
        <f t="shared" si="299"/>
        <v>0</v>
      </c>
      <c r="F788" s="2">
        <f t="shared" si="288"/>
        <v>0</v>
      </c>
      <c r="G788" s="80">
        <f t="shared" si="289"/>
        <v>0</v>
      </c>
      <c r="H788" s="79">
        <f t="shared" si="290"/>
        <v>0</v>
      </c>
      <c r="I788" s="80">
        <f t="shared" si="291"/>
        <v>0</v>
      </c>
      <c r="J788" s="80">
        <f t="shared" si="292"/>
        <v>0</v>
      </c>
      <c r="K788" s="6">
        <f t="shared" si="300"/>
        <v>0</v>
      </c>
      <c r="L788" s="7">
        <v>0</v>
      </c>
      <c r="M788" s="7">
        <f t="shared" si="301"/>
        <v>0</v>
      </c>
      <c r="N788" s="7">
        <f t="shared" si="302"/>
        <v>0</v>
      </c>
      <c r="O788" s="7">
        <f t="shared" si="303"/>
        <v>0</v>
      </c>
      <c r="P788" s="7">
        <f t="shared" si="304"/>
        <v>0</v>
      </c>
      <c r="Q788" s="6">
        <f t="shared" si="306"/>
        <v>0</v>
      </c>
      <c r="R788" s="7">
        <f t="shared" si="307"/>
        <v>0</v>
      </c>
      <c r="S788" s="2">
        <f t="shared" si="293"/>
        <v>0</v>
      </c>
      <c r="T788" s="80">
        <f t="shared" si="294"/>
        <v>0</v>
      </c>
      <c r="U788" s="79">
        <f t="shared" si="295"/>
        <v>0</v>
      </c>
      <c r="V788" s="80">
        <f t="shared" si="296"/>
        <v>0</v>
      </c>
      <c r="W788" s="80">
        <f t="shared" si="297"/>
        <v>0</v>
      </c>
      <c r="X788">
        <f t="shared" si="308"/>
        <v>0</v>
      </c>
      <c r="Y788" s="35">
        <f t="shared" si="298"/>
        <v>0</v>
      </c>
      <c r="Z788" s="35">
        <f t="shared" si="309"/>
        <v>0</v>
      </c>
      <c r="AA788" s="42">
        <f t="shared" si="310"/>
        <v>0</v>
      </c>
      <c r="AB788" s="42">
        <f t="shared" si="311"/>
        <v>0</v>
      </c>
    </row>
    <row r="789" spans="2:28" x14ac:dyDescent="0.25">
      <c r="B789">
        <v>787</v>
      </c>
      <c r="C789" s="35">
        <f t="shared" si="305"/>
        <v>0</v>
      </c>
      <c r="D789" s="46">
        <f>IF(AB788&gt;0,ROUND(PMT(EvalSheet!$F$92/12,EvalSheet!$F$96*12,-C789),5),0)</f>
        <v>0</v>
      </c>
      <c r="E789" s="6">
        <f t="shared" si="299"/>
        <v>0</v>
      </c>
      <c r="F789" s="2">
        <f t="shared" si="288"/>
        <v>0</v>
      </c>
      <c r="G789" s="80">
        <f t="shared" si="289"/>
        <v>0</v>
      </c>
      <c r="H789" s="79">
        <f t="shared" si="290"/>
        <v>0</v>
      </c>
      <c r="I789" s="80">
        <f t="shared" si="291"/>
        <v>0</v>
      </c>
      <c r="J789" s="80">
        <f t="shared" si="292"/>
        <v>0</v>
      </c>
      <c r="K789" s="6">
        <f t="shared" si="300"/>
        <v>0</v>
      </c>
      <c r="L789" s="7">
        <v>0</v>
      </c>
      <c r="M789" s="7">
        <f t="shared" si="301"/>
        <v>0</v>
      </c>
      <c r="N789" s="7">
        <f t="shared" si="302"/>
        <v>0</v>
      </c>
      <c r="O789" s="7">
        <f t="shared" si="303"/>
        <v>0</v>
      </c>
      <c r="P789" s="7">
        <f t="shared" si="304"/>
        <v>0</v>
      </c>
      <c r="Q789" s="6">
        <f t="shared" si="306"/>
        <v>0</v>
      </c>
      <c r="R789" s="7">
        <f t="shared" si="307"/>
        <v>0</v>
      </c>
      <c r="S789" s="2">
        <f t="shared" si="293"/>
        <v>0</v>
      </c>
      <c r="T789" s="80">
        <f t="shared" si="294"/>
        <v>0</v>
      </c>
      <c r="U789" s="79">
        <f t="shared" si="295"/>
        <v>0</v>
      </c>
      <c r="V789" s="80">
        <f t="shared" si="296"/>
        <v>0</v>
      </c>
      <c r="W789" s="80">
        <f t="shared" si="297"/>
        <v>0</v>
      </c>
      <c r="X789">
        <f t="shared" si="308"/>
        <v>0</v>
      </c>
      <c r="Y789" s="35">
        <f t="shared" si="298"/>
        <v>0</v>
      </c>
      <c r="Z789" s="35">
        <f t="shared" si="309"/>
        <v>0</v>
      </c>
      <c r="AA789" s="42">
        <f t="shared" si="310"/>
        <v>0</v>
      </c>
      <c r="AB789" s="42">
        <f t="shared" si="311"/>
        <v>0</v>
      </c>
    </row>
    <row r="790" spans="2:28" x14ac:dyDescent="0.25">
      <c r="B790">
        <v>788</v>
      </c>
      <c r="C790" s="35">
        <f t="shared" si="305"/>
        <v>0</v>
      </c>
      <c r="D790" s="46">
        <f>IF(AB789&gt;0,ROUND(PMT(EvalSheet!$F$92/12,EvalSheet!$F$96*12,-C790),5),0)</f>
        <v>0</v>
      </c>
      <c r="E790" s="6">
        <f t="shared" si="299"/>
        <v>0</v>
      </c>
      <c r="F790" s="2">
        <f t="shared" si="288"/>
        <v>0</v>
      </c>
      <c r="G790" s="80">
        <f t="shared" si="289"/>
        <v>0</v>
      </c>
      <c r="H790" s="79">
        <f t="shared" si="290"/>
        <v>0</v>
      </c>
      <c r="I790" s="80">
        <f t="shared" si="291"/>
        <v>0</v>
      </c>
      <c r="J790" s="80">
        <f t="shared" si="292"/>
        <v>0</v>
      </c>
      <c r="K790" s="6">
        <f t="shared" si="300"/>
        <v>0</v>
      </c>
      <c r="L790" s="7">
        <v>0</v>
      </c>
      <c r="M790" s="7">
        <f t="shared" si="301"/>
        <v>0</v>
      </c>
      <c r="N790" s="7">
        <f t="shared" si="302"/>
        <v>0</v>
      </c>
      <c r="O790" s="7">
        <f t="shared" si="303"/>
        <v>0</v>
      </c>
      <c r="P790" s="7">
        <f t="shared" si="304"/>
        <v>0</v>
      </c>
      <c r="Q790" s="6">
        <f t="shared" si="306"/>
        <v>0</v>
      </c>
      <c r="R790" s="7">
        <f t="shared" si="307"/>
        <v>0</v>
      </c>
      <c r="S790" s="2">
        <f t="shared" si="293"/>
        <v>0</v>
      </c>
      <c r="T790" s="80">
        <f t="shared" si="294"/>
        <v>0</v>
      </c>
      <c r="U790" s="79">
        <f t="shared" si="295"/>
        <v>0</v>
      </c>
      <c r="V790" s="80">
        <f t="shared" si="296"/>
        <v>0</v>
      </c>
      <c r="W790" s="80">
        <f t="shared" si="297"/>
        <v>0</v>
      </c>
      <c r="X790">
        <f t="shared" si="308"/>
        <v>0</v>
      </c>
      <c r="Y790" s="35">
        <f t="shared" si="298"/>
        <v>0</v>
      </c>
      <c r="Z790" s="35">
        <f t="shared" si="309"/>
        <v>0</v>
      </c>
      <c r="AA790" s="42">
        <f t="shared" si="310"/>
        <v>0</v>
      </c>
      <c r="AB790" s="42">
        <f t="shared" si="311"/>
        <v>0</v>
      </c>
    </row>
    <row r="791" spans="2:28" x14ac:dyDescent="0.25">
      <c r="B791">
        <v>789</v>
      </c>
      <c r="C791" s="35">
        <f t="shared" si="305"/>
        <v>0</v>
      </c>
      <c r="D791" s="46">
        <f>IF(AB790&gt;0,ROUND(PMT(EvalSheet!$F$92/12,EvalSheet!$F$96*12,-C791),5),0)</f>
        <v>0</v>
      </c>
      <c r="E791" s="6">
        <f t="shared" si="299"/>
        <v>0</v>
      </c>
      <c r="F791" s="2">
        <f t="shared" si="288"/>
        <v>0</v>
      </c>
      <c r="G791" s="80">
        <f t="shared" si="289"/>
        <v>0</v>
      </c>
      <c r="H791" s="79">
        <f t="shared" si="290"/>
        <v>0</v>
      </c>
      <c r="I791" s="80">
        <f t="shared" si="291"/>
        <v>0</v>
      </c>
      <c r="J791" s="80">
        <f t="shared" si="292"/>
        <v>0</v>
      </c>
      <c r="K791" s="6">
        <f t="shared" si="300"/>
        <v>0</v>
      </c>
      <c r="L791" s="7">
        <v>0</v>
      </c>
      <c r="M791" s="7">
        <f t="shared" si="301"/>
        <v>0</v>
      </c>
      <c r="N791" s="7">
        <f t="shared" si="302"/>
        <v>0</v>
      </c>
      <c r="O791" s="7">
        <f t="shared" si="303"/>
        <v>0</v>
      </c>
      <c r="P791" s="7">
        <f t="shared" si="304"/>
        <v>0</v>
      </c>
      <c r="Q791" s="6">
        <f t="shared" si="306"/>
        <v>0</v>
      </c>
      <c r="R791" s="7">
        <f t="shared" si="307"/>
        <v>0</v>
      </c>
      <c r="S791" s="2">
        <f t="shared" si="293"/>
        <v>0</v>
      </c>
      <c r="T791" s="80">
        <f t="shared" si="294"/>
        <v>0</v>
      </c>
      <c r="U791" s="79">
        <f t="shared" si="295"/>
        <v>0</v>
      </c>
      <c r="V791" s="80">
        <f t="shared" si="296"/>
        <v>0</v>
      </c>
      <c r="W791" s="80">
        <f t="shared" si="297"/>
        <v>0</v>
      </c>
      <c r="X791">
        <f t="shared" si="308"/>
        <v>0</v>
      </c>
      <c r="Y791" s="35">
        <f t="shared" si="298"/>
        <v>0</v>
      </c>
      <c r="Z791" s="35">
        <f t="shared" si="309"/>
        <v>0</v>
      </c>
      <c r="AA791" s="42">
        <f t="shared" si="310"/>
        <v>0</v>
      </c>
      <c r="AB791" s="42">
        <f t="shared" si="311"/>
        <v>0</v>
      </c>
    </row>
    <row r="792" spans="2:28" x14ac:dyDescent="0.25">
      <c r="B792">
        <v>790</v>
      </c>
      <c r="C792" s="35">
        <f t="shared" si="305"/>
        <v>0</v>
      </c>
      <c r="D792" s="46">
        <f>IF(AB791&gt;0,ROUND(PMT(EvalSheet!$F$92/12,EvalSheet!$F$96*12,-C792),5),0)</f>
        <v>0</v>
      </c>
      <c r="E792" s="6">
        <f t="shared" si="299"/>
        <v>0</v>
      </c>
      <c r="F792" s="2">
        <f t="shared" si="288"/>
        <v>0</v>
      </c>
      <c r="G792" s="80">
        <f t="shared" si="289"/>
        <v>0</v>
      </c>
      <c r="H792" s="79">
        <f t="shared" si="290"/>
        <v>0</v>
      </c>
      <c r="I792" s="80">
        <f t="shared" si="291"/>
        <v>0</v>
      </c>
      <c r="J792" s="80">
        <f t="shared" si="292"/>
        <v>0</v>
      </c>
      <c r="K792" s="6">
        <f t="shared" si="300"/>
        <v>0</v>
      </c>
      <c r="L792" s="7">
        <v>0</v>
      </c>
      <c r="M792" s="7">
        <f t="shared" si="301"/>
        <v>0</v>
      </c>
      <c r="N792" s="7">
        <f t="shared" si="302"/>
        <v>0</v>
      </c>
      <c r="O792" s="7">
        <f t="shared" si="303"/>
        <v>0</v>
      </c>
      <c r="P792" s="7">
        <f t="shared" si="304"/>
        <v>0</v>
      </c>
      <c r="Q792" s="6">
        <f t="shared" si="306"/>
        <v>0</v>
      </c>
      <c r="R792" s="7">
        <f t="shared" si="307"/>
        <v>0</v>
      </c>
      <c r="S792" s="2">
        <f t="shared" si="293"/>
        <v>0</v>
      </c>
      <c r="T792" s="80">
        <f t="shared" si="294"/>
        <v>0</v>
      </c>
      <c r="U792" s="79">
        <f t="shared" si="295"/>
        <v>0</v>
      </c>
      <c r="V792" s="80">
        <f t="shared" si="296"/>
        <v>0</v>
      </c>
      <c r="W792" s="80">
        <f t="shared" si="297"/>
        <v>0</v>
      </c>
      <c r="X792">
        <f t="shared" si="308"/>
        <v>0</v>
      </c>
      <c r="Y792" s="35">
        <f t="shared" si="298"/>
        <v>0</v>
      </c>
      <c r="Z792" s="35">
        <f t="shared" si="309"/>
        <v>0</v>
      </c>
      <c r="AA792" s="42">
        <f t="shared" si="310"/>
        <v>0</v>
      </c>
      <c r="AB792" s="42">
        <f t="shared" si="311"/>
        <v>0</v>
      </c>
    </row>
    <row r="793" spans="2:28" x14ac:dyDescent="0.25">
      <c r="B793">
        <v>791</v>
      </c>
      <c r="C793" s="35">
        <f t="shared" si="305"/>
        <v>0</v>
      </c>
      <c r="D793" s="46">
        <f>IF(AB792&gt;0,ROUND(PMT(EvalSheet!$F$92/12,EvalSheet!$F$96*12,-C793),5),0)</f>
        <v>0</v>
      </c>
      <c r="E793" s="6">
        <f t="shared" si="299"/>
        <v>0</v>
      </c>
      <c r="F793" s="2">
        <f t="shared" si="288"/>
        <v>0</v>
      </c>
      <c r="G793" s="80">
        <f t="shared" si="289"/>
        <v>0</v>
      </c>
      <c r="H793" s="79">
        <f t="shared" si="290"/>
        <v>0</v>
      </c>
      <c r="I793" s="80">
        <f t="shared" si="291"/>
        <v>0</v>
      </c>
      <c r="J793" s="80">
        <f t="shared" si="292"/>
        <v>0</v>
      </c>
      <c r="K793" s="6">
        <f t="shared" si="300"/>
        <v>0</v>
      </c>
      <c r="L793" s="7">
        <v>0</v>
      </c>
      <c r="M793" s="7">
        <f t="shared" si="301"/>
        <v>0</v>
      </c>
      <c r="N793" s="7">
        <f t="shared" si="302"/>
        <v>0</v>
      </c>
      <c r="O793" s="7">
        <f t="shared" si="303"/>
        <v>0</v>
      </c>
      <c r="P793" s="7">
        <f t="shared" si="304"/>
        <v>0</v>
      </c>
      <c r="Q793" s="6">
        <f t="shared" si="306"/>
        <v>0</v>
      </c>
      <c r="R793" s="7">
        <f t="shared" si="307"/>
        <v>0</v>
      </c>
      <c r="S793" s="2">
        <f t="shared" si="293"/>
        <v>0</v>
      </c>
      <c r="T793" s="80">
        <f t="shared" si="294"/>
        <v>0</v>
      </c>
      <c r="U793" s="79">
        <f t="shared" si="295"/>
        <v>0</v>
      </c>
      <c r="V793" s="80">
        <f t="shared" si="296"/>
        <v>0</v>
      </c>
      <c r="W793" s="80">
        <f t="shared" si="297"/>
        <v>0</v>
      </c>
      <c r="X793">
        <f t="shared" si="308"/>
        <v>0</v>
      </c>
      <c r="Y793" s="35">
        <f t="shared" si="298"/>
        <v>0</v>
      </c>
      <c r="Z793" s="35">
        <f t="shared" si="309"/>
        <v>0</v>
      </c>
      <c r="AA793" s="42">
        <f t="shared" si="310"/>
        <v>0</v>
      </c>
      <c r="AB793" s="42">
        <f t="shared" si="311"/>
        <v>0</v>
      </c>
    </row>
    <row r="794" spans="2:28" x14ac:dyDescent="0.25">
      <c r="B794">
        <v>792</v>
      </c>
      <c r="C794" s="35">
        <f t="shared" si="305"/>
        <v>0</v>
      </c>
      <c r="D794" s="46">
        <f>IF(AB793&gt;0,ROUND(PMT(EvalSheet!$F$92/12,EvalSheet!$F$96*12,-C794),5),0)</f>
        <v>0</v>
      </c>
      <c r="E794" s="6">
        <f t="shared" si="299"/>
        <v>0</v>
      </c>
      <c r="F794" s="2">
        <f t="shared" si="288"/>
        <v>0</v>
      </c>
      <c r="G794" s="80">
        <f t="shared" si="289"/>
        <v>0</v>
      </c>
      <c r="H794" s="79">
        <f t="shared" si="290"/>
        <v>0</v>
      </c>
      <c r="I794" s="80">
        <f t="shared" si="291"/>
        <v>0</v>
      </c>
      <c r="J794" s="80">
        <f t="shared" si="292"/>
        <v>0</v>
      </c>
      <c r="K794" s="6">
        <f t="shared" si="300"/>
        <v>0</v>
      </c>
      <c r="L794" s="7">
        <v>0</v>
      </c>
      <c r="M794" s="7">
        <f t="shared" si="301"/>
        <v>0</v>
      </c>
      <c r="N794" s="7">
        <f t="shared" si="302"/>
        <v>0</v>
      </c>
      <c r="O794" s="7">
        <f t="shared" si="303"/>
        <v>0</v>
      </c>
      <c r="P794" s="7">
        <f t="shared" si="304"/>
        <v>0</v>
      </c>
      <c r="Q794" s="6">
        <f t="shared" si="306"/>
        <v>0</v>
      </c>
      <c r="R794" s="7">
        <f t="shared" si="307"/>
        <v>0</v>
      </c>
      <c r="S794" s="2">
        <f t="shared" si="293"/>
        <v>0</v>
      </c>
      <c r="T794" s="80">
        <f t="shared" si="294"/>
        <v>0</v>
      </c>
      <c r="U794" s="79">
        <f t="shared" si="295"/>
        <v>0</v>
      </c>
      <c r="V794" s="80">
        <f t="shared" si="296"/>
        <v>0</v>
      </c>
      <c r="W794" s="80">
        <f t="shared" si="297"/>
        <v>0</v>
      </c>
      <c r="X794">
        <f t="shared" si="308"/>
        <v>0</v>
      </c>
      <c r="Y794" s="35">
        <f t="shared" si="298"/>
        <v>0</v>
      </c>
      <c r="Z794" s="35">
        <f t="shared" si="309"/>
        <v>0</v>
      </c>
      <c r="AA794" s="42">
        <f t="shared" si="310"/>
        <v>0</v>
      </c>
      <c r="AB794" s="42">
        <f t="shared" si="311"/>
        <v>0</v>
      </c>
    </row>
    <row r="795" spans="2:28" x14ac:dyDescent="0.25">
      <c r="B795">
        <v>793</v>
      </c>
      <c r="C795" s="35">
        <f t="shared" si="305"/>
        <v>0</v>
      </c>
      <c r="D795" s="46">
        <f>IF(AB794&gt;0,ROUND(PMT(EvalSheet!$F$92/12,EvalSheet!$F$96*12,-C795),5),0)</f>
        <v>0</v>
      </c>
      <c r="E795" s="6">
        <f t="shared" si="299"/>
        <v>0</v>
      </c>
      <c r="F795" s="2">
        <f t="shared" si="288"/>
        <v>0</v>
      </c>
      <c r="G795" s="80">
        <f t="shared" si="289"/>
        <v>0</v>
      </c>
      <c r="H795" s="79">
        <f t="shared" si="290"/>
        <v>0</v>
      </c>
      <c r="I795" s="80">
        <f t="shared" si="291"/>
        <v>0</v>
      </c>
      <c r="J795" s="80">
        <f t="shared" si="292"/>
        <v>0</v>
      </c>
      <c r="K795" s="6">
        <f t="shared" si="300"/>
        <v>0</v>
      </c>
      <c r="L795" s="7">
        <v>0</v>
      </c>
      <c r="M795" s="7">
        <f t="shared" si="301"/>
        <v>0</v>
      </c>
      <c r="N795" s="7">
        <f t="shared" si="302"/>
        <v>0</v>
      </c>
      <c r="O795" s="7">
        <f t="shared" si="303"/>
        <v>0</v>
      </c>
      <c r="P795" s="7">
        <f t="shared" si="304"/>
        <v>0</v>
      </c>
      <c r="Q795" s="6">
        <f t="shared" si="306"/>
        <v>0</v>
      </c>
      <c r="R795" s="7">
        <f t="shared" si="307"/>
        <v>0</v>
      </c>
      <c r="S795" s="2">
        <f t="shared" si="293"/>
        <v>0</v>
      </c>
      <c r="T795" s="80">
        <f t="shared" si="294"/>
        <v>0</v>
      </c>
      <c r="U795" s="79">
        <f t="shared" si="295"/>
        <v>0</v>
      </c>
      <c r="V795" s="80">
        <f t="shared" si="296"/>
        <v>0</v>
      </c>
      <c r="W795" s="80">
        <f t="shared" si="297"/>
        <v>0</v>
      </c>
      <c r="X795">
        <f t="shared" si="308"/>
        <v>0</v>
      </c>
      <c r="Y795" s="35">
        <f t="shared" si="298"/>
        <v>0</v>
      </c>
      <c r="Z795" s="35">
        <f t="shared" si="309"/>
        <v>0</v>
      </c>
      <c r="AA795" s="42">
        <f t="shared" si="310"/>
        <v>0</v>
      </c>
      <c r="AB795" s="42">
        <f t="shared" si="311"/>
        <v>0</v>
      </c>
    </row>
    <row r="796" spans="2:28" x14ac:dyDescent="0.25">
      <c r="B796">
        <v>794</v>
      </c>
      <c r="C796" s="35">
        <f t="shared" si="305"/>
        <v>0</v>
      </c>
      <c r="D796" s="46">
        <f>IF(AB795&gt;0,ROUND(PMT(EvalSheet!$F$92/12,EvalSheet!$F$96*12,-C796),5),0)</f>
        <v>0</v>
      </c>
      <c r="E796" s="6">
        <f t="shared" si="299"/>
        <v>0</v>
      </c>
      <c r="F796" s="2">
        <f t="shared" si="288"/>
        <v>0</v>
      </c>
      <c r="G796" s="80">
        <f t="shared" si="289"/>
        <v>0</v>
      </c>
      <c r="H796" s="79">
        <f t="shared" si="290"/>
        <v>0</v>
      </c>
      <c r="I796" s="80">
        <f t="shared" si="291"/>
        <v>0</v>
      </c>
      <c r="J796" s="80">
        <f t="shared" si="292"/>
        <v>0</v>
      </c>
      <c r="K796" s="6">
        <f t="shared" si="300"/>
        <v>0</v>
      </c>
      <c r="L796" s="7">
        <v>0</v>
      </c>
      <c r="M796" s="7">
        <f t="shared" si="301"/>
        <v>0</v>
      </c>
      <c r="N796" s="7">
        <f t="shared" si="302"/>
        <v>0</v>
      </c>
      <c r="O796" s="7">
        <f t="shared" si="303"/>
        <v>0</v>
      </c>
      <c r="P796" s="7">
        <f t="shared" si="304"/>
        <v>0</v>
      </c>
      <c r="Q796" s="6">
        <f t="shared" si="306"/>
        <v>0</v>
      </c>
      <c r="R796" s="7">
        <f t="shared" si="307"/>
        <v>0</v>
      </c>
      <c r="S796" s="2">
        <f t="shared" si="293"/>
        <v>0</v>
      </c>
      <c r="T796" s="80">
        <f t="shared" si="294"/>
        <v>0</v>
      </c>
      <c r="U796" s="79">
        <f t="shared" si="295"/>
        <v>0</v>
      </c>
      <c r="V796" s="80">
        <f t="shared" si="296"/>
        <v>0</v>
      </c>
      <c r="W796" s="80">
        <f t="shared" si="297"/>
        <v>0</v>
      </c>
      <c r="X796">
        <f t="shared" si="308"/>
        <v>0</v>
      </c>
      <c r="Y796" s="35">
        <f t="shared" si="298"/>
        <v>0</v>
      </c>
      <c r="Z796" s="35">
        <f t="shared" si="309"/>
        <v>0</v>
      </c>
      <c r="AA796" s="42">
        <f t="shared" si="310"/>
        <v>0</v>
      </c>
      <c r="AB796" s="42">
        <f t="shared" si="311"/>
        <v>0</v>
      </c>
    </row>
    <row r="797" spans="2:28" x14ac:dyDescent="0.25">
      <c r="B797">
        <v>795</v>
      </c>
      <c r="C797" s="35">
        <f t="shared" si="305"/>
        <v>0</v>
      </c>
      <c r="D797" s="46">
        <f>IF(AB796&gt;0,ROUND(PMT(EvalSheet!$F$92/12,EvalSheet!$F$96*12,-C797),5),0)</f>
        <v>0</v>
      </c>
      <c r="E797" s="6">
        <f t="shared" si="299"/>
        <v>0</v>
      </c>
      <c r="F797" s="2">
        <f t="shared" si="288"/>
        <v>0</v>
      </c>
      <c r="G797" s="80">
        <f t="shared" si="289"/>
        <v>0</v>
      </c>
      <c r="H797" s="79">
        <f t="shared" si="290"/>
        <v>0</v>
      </c>
      <c r="I797" s="80">
        <f t="shared" si="291"/>
        <v>0</v>
      </c>
      <c r="J797" s="80">
        <f t="shared" si="292"/>
        <v>0</v>
      </c>
      <c r="K797" s="6">
        <f t="shared" si="300"/>
        <v>0</v>
      </c>
      <c r="L797" s="7">
        <v>0</v>
      </c>
      <c r="M797" s="7">
        <f t="shared" si="301"/>
        <v>0</v>
      </c>
      <c r="N797" s="7">
        <f t="shared" si="302"/>
        <v>0</v>
      </c>
      <c r="O797" s="7">
        <f t="shared" si="303"/>
        <v>0</v>
      </c>
      <c r="P797" s="7">
        <f t="shared" si="304"/>
        <v>0</v>
      </c>
      <c r="Q797" s="6">
        <f t="shared" si="306"/>
        <v>0</v>
      </c>
      <c r="R797" s="7">
        <f t="shared" si="307"/>
        <v>0</v>
      </c>
      <c r="S797" s="2">
        <f t="shared" si="293"/>
        <v>0</v>
      </c>
      <c r="T797" s="80">
        <f t="shared" si="294"/>
        <v>0</v>
      </c>
      <c r="U797" s="79">
        <f t="shared" si="295"/>
        <v>0</v>
      </c>
      <c r="V797" s="80">
        <f t="shared" si="296"/>
        <v>0</v>
      </c>
      <c r="W797" s="80">
        <f t="shared" si="297"/>
        <v>0</v>
      </c>
      <c r="X797">
        <f t="shared" si="308"/>
        <v>0</v>
      </c>
      <c r="Y797" s="35">
        <f t="shared" si="298"/>
        <v>0</v>
      </c>
      <c r="Z797" s="35">
        <f t="shared" si="309"/>
        <v>0</v>
      </c>
      <c r="AA797" s="42">
        <f t="shared" si="310"/>
        <v>0</v>
      </c>
      <c r="AB797" s="42">
        <f t="shared" si="311"/>
        <v>0</v>
      </c>
    </row>
    <row r="798" spans="2:28" x14ac:dyDescent="0.25">
      <c r="B798">
        <v>796</v>
      </c>
      <c r="C798" s="35">
        <f t="shared" si="305"/>
        <v>0</v>
      </c>
      <c r="D798" s="46">
        <f>IF(AB797&gt;0,ROUND(PMT(EvalSheet!$F$92/12,EvalSheet!$F$96*12,-C798),5),0)</f>
        <v>0</v>
      </c>
      <c r="E798" s="6">
        <f t="shared" si="299"/>
        <v>0</v>
      </c>
      <c r="F798" s="2">
        <f t="shared" si="288"/>
        <v>0</v>
      </c>
      <c r="G798" s="80">
        <f t="shared" si="289"/>
        <v>0</v>
      </c>
      <c r="H798" s="79">
        <f t="shared" si="290"/>
        <v>0</v>
      </c>
      <c r="I798" s="80">
        <f t="shared" si="291"/>
        <v>0</v>
      </c>
      <c r="J798" s="80">
        <f t="shared" si="292"/>
        <v>0</v>
      </c>
      <c r="K798" s="6">
        <f t="shared" si="300"/>
        <v>0</v>
      </c>
      <c r="L798" s="7">
        <v>0</v>
      </c>
      <c r="M798" s="7">
        <f t="shared" si="301"/>
        <v>0</v>
      </c>
      <c r="N798" s="7">
        <f t="shared" si="302"/>
        <v>0</v>
      </c>
      <c r="O798" s="7">
        <f t="shared" si="303"/>
        <v>0</v>
      </c>
      <c r="P798" s="7">
        <f t="shared" si="304"/>
        <v>0</v>
      </c>
      <c r="Q798" s="6">
        <f t="shared" si="306"/>
        <v>0</v>
      </c>
      <c r="R798" s="7">
        <f t="shared" si="307"/>
        <v>0</v>
      </c>
      <c r="S798" s="2">
        <f t="shared" si="293"/>
        <v>0</v>
      </c>
      <c r="T798" s="80">
        <f t="shared" si="294"/>
        <v>0</v>
      </c>
      <c r="U798" s="79">
        <f t="shared" si="295"/>
        <v>0</v>
      </c>
      <c r="V798" s="80">
        <f t="shared" si="296"/>
        <v>0</v>
      </c>
      <c r="W798" s="80">
        <f t="shared" si="297"/>
        <v>0</v>
      </c>
      <c r="X798">
        <f t="shared" si="308"/>
        <v>0</v>
      </c>
      <c r="Y798" s="35">
        <f t="shared" si="298"/>
        <v>0</v>
      </c>
      <c r="Z798" s="35">
        <f t="shared" si="309"/>
        <v>0</v>
      </c>
      <c r="AA798" s="42">
        <f t="shared" si="310"/>
        <v>0</v>
      </c>
      <c r="AB798" s="42">
        <f t="shared" si="311"/>
        <v>0</v>
      </c>
    </row>
    <row r="799" spans="2:28" x14ac:dyDescent="0.25">
      <c r="B799">
        <v>797</v>
      </c>
      <c r="C799" s="35">
        <f t="shared" si="305"/>
        <v>0</v>
      </c>
      <c r="D799" s="46">
        <f>IF(AB798&gt;0,ROUND(PMT(EvalSheet!$F$92/12,EvalSheet!$F$96*12,-C799),5),0)</f>
        <v>0</v>
      </c>
      <c r="E799" s="6">
        <f t="shared" si="299"/>
        <v>0</v>
      </c>
      <c r="F799" s="2">
        <f t="shared" si="288"/>
        <v>0</v>
      </c>
      <c r="G799" s="80">
        <f t="shared" si="289"/>
        <v>0</v>
      </c>
      <c r="H799" s="79">
        <f t="shared" si="290"/>
        <v>0</v>
      </c>
      <c r="I799" s="80">
        <f t="shared" si="291"/>
        <v>0</v>
      </c>
      <c r="J799" s="80">
        <f t="shared" si="292"/>
        <v>0</v>
      </c>
      <c r="K799" s="6">
        <f t="shared" si="300"/>
        <v>0</v>
      </c>
      <c r="L799" s="7">
        <v>0</v>
      </c>
      <c r="M799" s="7">
        <f t="shared" si="301"/>
        <v>0</v>
      </c>
      <c r="N799" s="7">
        <f t="shared" si="302"/>
        <v>0</v>
      </c>
      <c r="O799" s="7">
        <f t="shared" si="303"/>
        <v>0</v>
      </c>
      <c r="P799" s="7">
        <f t="shared" si="304"/>
        <v>0</v>
      </c>
      <c r="Q799" s="6">
        <f t="shared" si="306"/>
        <v>0</v>
      </c>
      <c r="R799" s="7">
        <f t="shared" si="307"/>
        <v>0</v>
      </c>
      <c r="S799" s="2">
        <f t="shared" si="293"/>
        <v>0</v>
      </c>
      <c r="T799" s="80">
        <f t="shared" si="294"/>
        <v>0</v>
      </c>
      <c r="U799" s="79">
        <f t="shared" si="295"/>
        <v>0</v>
      </c>
      <c r="V799" s="80">
        <f t="shared" si="296"/>
        <v>0</v>
      </c>
      <c r="W799" s="80">
        <f t="shared" si="297"/>
        <v>0</v>
      </c>
      <c r="X799">
        <f t="shared" si="308"/>
        <v>0</v>
      </c>
      <c r="Y799" s="35">
        <f t="shared" si="298"/>
        <v>0</v>
      </c>
      <c r="Z799" s="35">
        <f t="shared" si="309"/>
        <v>0</v>
      </c>
      <c r="AA799" s="42">
        <f t="shared" si="310"/>
        <v>0</v>
      </c>
      <c r="AB799" s="42">
        <f t="shared" si="311"/>
        <v>0</v>
      </c>
    </row>
    <row r="800" spans="2:28" x14ac:dyDescent="0.25">
      <c r="B800">
        <v>798</v>
      </c>
      <c r="C800" s="35">
        <f t="shared" si="305"/>
        <v>0</v>
      </c>
      <c r="D800" s="46">
        <f>IF(AB799&gt;0,ROUND(PMT(EvalSheet!$F$92/12,EvalSheet!$F$96*12,-C800),5),0)</f>
        <v>0</v>
      </c>
      <c r="E800" s="6">
        <f t="shared" si="299"/>
        <v>0</v>
      </c>
      <c r="F800" s="2">
        <f t="shared" si="288"/>
        <v>0</v>
      </c>
      <c r="G800" s="80">
        <f t="shared" si="289"/>
        <v>0</v>
      </c>
      <c r="H800" s="79">
        <f t="shared" si="290"/>
        <v>0</v>
      </c>
      <c r="I800" s="80">
        <f t="shared" si="291"/>
        <v>0</v>
      </c>
      <c r="J800" s="80">
        <f t="shared" si="292"/>
        <v>0</v>
      </c>
      <c r="K800" s="6">
        <f t="shared" si="300"/>
        <v>0</v>
      </c>
      <c r="L800" s="7">
        <v>0</v>
      </c>
      <c r="M800" s="7">
        <f t="shared" si="301"/>
        <v>0</v>
      </c>
      <c r="N800" s="7">
        <f t="shared" si="302"/>
        <v>0</v>
      </c>
      <c r="O800" s="7">
        <f t="shared" si="303"/>
        <v>0</v>
      </c>
      <c r="P800" s="7">
        <f t="shared" si="304"/>
        <v>0</v>
      </c>
      <c r="Q800" s="6">
        <f t="shared" si="306"/>
        <v>0</v>
      </c>
      <c r="R800" s="7">
        <f t="shared" si="307"/>
        <v>0</v>
      </c>
      <c r="S800" s="2">
        <f t="shared" si="293"/>
        <v>0</v>
      </c>
      <c r="T800" s="80">
        <f t="shared" si="294"/>
        <v>0</v>
      </c>
      <c r="U800" s="79">
        <f t="shared" si="295"/>
        <v>0</v>
      </c>
      <c r="V800" s="80">
        <f t="shared" si="296"/>
        <v>0</v>
      </c>
      <c r="W800" s="80">
        <f t="shared" si="297"/>
        <v>0</v>
      </c>
      <c r="X800">
        <f t="shared" si="308"/>
        <v>0</v>
      </c>
      <c r="Y800" s="35">
        <f t="shared" si="298"/>
        <v>0</v>
      </c>
      <c r="Z800" s="35">
        <f t="shared" si="309"/>
        <v>0</v>
      </c>
      <c r="AA800" s="42">
        <f t="shared" si="310"/>
        <v>0</v>
      </c>
      <c r="AB800" s="42">
        <f t="shared" si="311"/>
        <v>0</v>
      </c>
    </row>
    <row r="801" spans="2:28" x14ac:dyDescent="0.25">
      <c r="B801">
        <v>799</v>
      </c>
      <c r="C801" s="35">
        <f t="shared" si="305"/>
        <v>0</v>
      </c>
      <c r="D801" s="46">
        <f>IF(AB800&gt;0,ROUND(PMT(EvalSheet!$F$92/12,EvalSheet!$F$96*12,-C801),5),0)</f>
        <v>0</v>
      </c>
      <c r="E801" s="6">
        <f t="shared" si="299"/>
        <v>0</v>
      </c>
      <c r="F801" s="2">
        <f t="shared" si="288"/>
        <v>0</v>
      </c>
      <c r="G801" s="80">
        <f t="shared" si="289"/>
        <v>0</v>
      </c>
      <c r="H801" s="79">
        <f t="shared" si="290"/>
        <v>0</v>
      </c>
      <c r="I801" s="80">
        <f t="shared" si="291"/>
        <v>0</v>
      </c>
      <c r="J801" s="80">
        <f t="shared" si="292"/>
        <v>0</v>
      </c>
      <c r="K801" s="6">
        <f t="shared" si="300"/>
        <v>0</v>
      </c>
      <c r="L801" s="7">
        <v>0</v>
      </c>
      <c r="M801" s="7">
        <f t="shared" si="301"/>
        <v>0</v>
      </c>
      <c r="N801" s="7">
        <f t="shared" si="302"/>
        <v>0</v>
      </c>
      <c r="O801" s="7">
        <f t="shared" si="303"/>
        <v>0</v>
      </c>
      <c r="P801" s="7">
        <f t="shared" si="304"/>
        <v>0</v>
      </c>
      <c r="Q801" s="6">
        <f t="shared" si="306"/>
        <v>0</v>
      </c>
      <c r="R801" s="7">
        <f t="shared" si="307"/>
        <v>0</v>
      </c>
      <c r="S801" s="2">
        <f t="shared" si="293"/>
        <v>0</v>
      </c>
      <c r="T801" s="80">
        <f t="shared" si="294"/>
        <v>0</v>
      </c>
      <c r="U801" s="79">
        <f t="shared" si="295"/>
        <v>0</v>
      </c>
      <c r="V801" s="80">
        <f t="shared" si="296"/>
        <v>0</v>
      </c>
      <c r="W801" s="80">
        <f t="shared" si="297"/>
        <v>0</v>
      </c>
      <c r="X801">
        <f t="shared" si="308"/>
        <v>0</v>
      </c>
      <c r="Y801" s="35">
        <f t="shared" si="298"/>
        <v>0</v>
      </c>
      <c r="Z801" s="35">
        <f t="shared" si="309"/>
        <v>0</v>
      </c>
      <c r="AA801" s="42">
        <f t="shared" si="310"/>
        <v>0</v>
      </c>
      <c r="AB801" s="42">
        <f t="shared" si="311"/>
        <v>0</v>
      </c>
    </row>
    <row r="802" spans="2:28" x14ac:dyDescent="0.25">
      <c r="B802">
        <v>800</v>
      </c>
      <c r="C802" s="35">
        <f t="shared" si="305"/>
        <v>0</v>
      </c>
      <c r="D802" s="46">
        <f>IF(AB801&gt;0,ROUND(PMT(EvalSheet!$F$92/12,EvalSheet!$F$96*12,-C802),5),0)</f>
        <v>0</v>
      </c>
      <c r="E802" s="6">
        <f t="shared" si="299"/>
        <v>0</v>
      </c>
      <c r="F802" s="2">
        <f t="shared" si="288"/>
        <v>0</v>
      </c>
      <c r="G802" s="80">
        <f t="shared" si="289"/>
        <v>0</v>
      </c>
      <c r="H802" s="79">
        <f t="shared" si="290"/>
        <v>0</v>
      </c>
      <c r="I802" s="80">
        <f t="shared" si="291"/>
        <v>0</v>
      </c>
      <c r="J802" s="80">
        <f t="shared" si="292"/>
        <v>0</v>
      </c>
      <c r="K802" s="6">
        <f t="shared" si="300"/>
        <v>0</v>
      </c>
      <c r="L802" s="7">
        <v>0</v>
      </c>
      <c r="M802" s="7">
        <f t="shared" si="301"/>
        <v>0</v>
      </c>
      <c r="N802" s="7">
        <f t="shared" si="302"/>
        <v>0</v>
      </c>
      <c r="O802" s="7">
        <f t="shared" si="303"/>
        <v>0</v>
      </c>
      <c r="P802" s="7">
        <f t="shared" si="304"/>
        <v>0</v>
      </c>
      <c r="Q802" s="6">
        <f t="shared" si="306"/>
        <v>0</v>
      </c>
      <c r="R802" s="7">
        <f t="shared" si="307"/>
        <v>0</v>
      </c>
      <c r="S802" s="2">
        <f t="shared" si="293"/>
        <v>0</v>
      </c>
      <c r="T802" s="80">
        <f t="shared" si="294"/>
        <v>0</v>
      </c>
      <c r="U802" s="79">
        <f t="shared" si="295"/>
        <v>0</v>
      </c>
      <c r="V802" s="80">
        <f t="shared" si="296"/>
        <v>0</v>
      </c>
      <c r="W802" s="80">
        <f t="shared" si="297"/>
        <v>0</v>
      </c>
      <c r="X802">
        <f t="shared" si="308"/>
        <v>0</v>
      </c>
      <c r="Y802" s="35">
        <f t="shared" si="298"/>
        <v>0</v>
      </c>
      <c r="Z802" s="35">
        <f t="shared" si="309"/>
        <v>0</v>
      </c>
      <c r="AA802" s="42">
        <f t="shared" si="310"/>
        <v>0</v>
      </c>
      <c r="AB802" s="42">
        <f t="shared" si="311"/>
        <v>0</v>
      </c>
    </row>
    <row r="803" spans="2:28" x14ac:dyDescent="0.25">
      <c r="B803">
        <v>801</v>
      </c>
      <c r="C803" s="35">
        <f t="shared" si="305"/>
        <v>0</v>
      </c>
      <c r="D803" s="46">
        <f>IF(AB802&gt;0,ROUND(PMT(EvalSheet!$F$92/12,EvalSheet!$F$96*12,-C803),5),0)</f>
        <v>0</v>
      </c>
      <c r="E803" s="6">
        <f t="shared" si="299"/>
        <v>0</v>
      </c>
      <c r="F803" s="2">
        <f t="shared" si="288"/>
        <v>0</v>
      </c>
      <c r="G803" s="80">
        <f t="shared" si="289"/>
        <v>0</v>
      </c>
      <c r="H803" s="79">
        <f t="shared" si="290"/>
        <v>0</v>
      </c>
      <c r="I803" s="80">
        <f t="shared" si="291"/>
        <v>0</v>
      </c>
      <c r="J803" s="80">
        <f t="shared" si="292"/>
        <v>0</v>
      </c>
      <c r="K803" s="6">
        <f t="shared" si="300"/>
        <v>0</v>
      </c>
      <c r="L803" s="7">
        <v>0</v>
      </c>
      <c r="M803" s="7">
        <f t="shared" si="301"/>
        <v>0</v>
      </c>
      <c r="N803" s="7">
        <f t="shared" si="302"/>
        <v>0</v>
      </c>
      <c r="O803" s="7">
        <f t="shared" si="303"/>
        <v>0</v>
      </c>
      <c r="P803" s="7">
        <f t="shared" si="304"/>
        <v>0</v>
      </c>
      <c r="Q803" s="6">
        <f t="shared" si="306"/>
        <v>0</v>
      </c>
      <c r="R803" s="7">
        <f t="shared" si="307"/>
        <v>0</v>
      </c>
      <c r="S803" s="2">
        <f t="shared" si="293"/>
        <v>0</v>
      </c>
      <c r="T803" s="80">
        <f t="shared" si="294"/>
        <v>0</v>
      </c>
      <c r="U803" s="79">
        <f t="shared" si="295"/>
        <v>0</v>
      </c>
      <c r="V803" s="80">
        <f t="shared" si="296"/>
        <v>0</v>
      </c>
      <c r="W803" s="80">
        <f t="shared" si="297"/>
        <v>0</v>
      </c>
      <c r="X803">
        <f t="shared" si="308"/>
        <v>0</v>
      </c>
      <c r="Y803" s="35">
        <f t="shared" si="298"/>
        <v>0</v>
      </c>
      <c r="Z803" s="35">
        <f t="shared" si="309"/>
        <v>0</v>
      </c>
      <c r="AA803" s="42">
        <f t="shared" si="310"/>
        <v>0</v>
      </c>
      <c r="AB803" s="42">
        <f t="shared" si="311"/>
        <v>0</v>
      </c>
    </row>
    <row r="804" spans="2:28" x14ac:dyDescent="0.25">
      <c r="B804">
        <v>802</v>
      </c>
      <c r="C804" s="35">
        <f t="shared" si="305"/>
        <v>0</v>
      </c>
      <c r="D804" s="46">
        <f>IF(AB803&gt;0,ROUND(PMT(EvalSheet!$F$92/12,EvalSheet!$F$96*12,-C804),5),0)</f>
        <v>0</v>
      </c>
      <c r="E804" s="6">
        <f t="shared" si="299"/>
        <v>0</v>
      </c>
      <c r="F804" s="2">
        <f t="shared" si="288"/>
        <v>0</v>
      </c>
      <c r="G804" s="80">
        <f t="shared" si="289"/>
        <v>0</v>
      </c>
      <c r="H804" s="79">
        <f t="shared" si="290"/>
        <v>0</v>
      </c>
      <c r="I804" s="80">
        <f t="shared" si="291"/>
        <v>0</v>
      </c>
      <c r="J804" s="80">
        <f t="shared" si="292"/>
        <v>0</v>
      </c>
      <c r="K804" s="6">
        <f t="shared" si="300"/>
        <v>0</v>
      </c>
      <c r="L804" s="7">
        <v>0</v>
      </c>
      <c r="M804" s="7">
        <f t="shared" si="301"/>
        <v>0</v>
      </c>
      <c r="N804" s="7">
        <f t="shared" si="302"/>
        <v>0</v>
      </c>
      <c r="O804" s="7">
        <f t="shared" si="303"/>
        <v>0</v>
      </c>
      <c r="P804" s="7">
        <f t="shared" si="304"/>
        <v>0</v>
      </c>
      <c r="Q804" s="6">
        <f t="shared" si="306"/>
        <v>0</v>
      </c>
      <c r="R804" s="7">
        <f t="shared" si="307"/>
        <v>0</v>
      </c>
      <c r="S804" s="2">
        <f t="shared" si="293"/>
        <v>0</v>
      </c>
      <c r="T804" s="80">
        <f t="shared" si="294"/>
        <v>0</v>
      </c>
      <c r="U804" s="79">
        <f t="shared" si="295"/>
        <v>0</v>
      </c>
      <c r="V804" s="80">
        <f t="shared" si="296"/>
        <v>0</v>
      </c>
      <c r="W804" s="80">
        <f t="shared" si="297"/>
        <v>0</v>
      </c>
      <c r="X804">
        <f t="shared" si="308"/>
        <v>0</v>
      </c>
      <c r="Y804" s="35">
        <f t="shared" si="298"/>
        <v>0</v>
      </c>
      <c r="Z804" s="35">
        <f t="shared" si="309"/>
        <v>0</v>
      </c>
      <c r="AA804" s="42">
        <f t="shared" si="310"/>
        <v>0</v>
      </c>
      <c r="AB804" s="42">
        <f t="shared" si="311"/>
        <v>0</v>
      </c>
    </row>
    <row r="805" spans="2:28" x14ac:dyDescent="0.25">
      <c r="B805">
        <v>803</v>
      </c>
      <c r="C805" s="35">
        <f t="shared" si="305"/>
        <v>0</v>
      </c>
      <c r="D805" s="46">
        <f>IF(AB804&gt;0,ROUND(PMT(EvalSheet!$F$92/12,EvalSheet!$F$96*12,-C805),5),0)</f>
        <v>0</v>
      </c>
      <c r="E805" s="6">
        <f t="shared" si="299"/>
        <v>0</v>
      </c>
      <c r="F805" s="2">
        <f t="shared" si="288"/>
        <v>0</v>
      </c>
      <c r="G805" s="80">
        <f t="shared" si="289"/>
        <v>0</v>
      </c>
      <c r="H805" s="79">
        <f t="shared" si="290"/>
        <v>0</v>
      </c>
      <c r="I805" s="80">
        <f t="shared" si="291"/>
        <v>0</v>
      </c>
      <c r="J805" s="80">
        <f t="shared" si="292"/>
        <v>0</v>
      </c>
      <c r="K805" s="6">
        <f t="shared" si="300"/>
        <v>0</v>
      </c>
      <c r="L805" s="7">
        <v>0</v>
      </c>
      <c r="M805" s="7">
        <f t="shared" si="301"/>
        <v>0</v>
      </c>
      <c r="N805" s="7">
        <f t="shared" si="302"/>
        <v>0</v>
      </c>
      <c r="O805" s="7">
        <f t="shared" si="303"/>
        <v>0</v>
      </c>
      <c r="P805" s="7">
        <f t="shared" si="304"/>
        <v>0</v>
      </c>
      <c r="Q805" s="6">
        <f t="shared" si="306"/>
        <v>0</v>
      </c>
      <c r="R805" s="7">
        <f t="shared" si="307"/>
        <v>0</v>
      </c>
      <c r="S805" s="2">
        <f t="shared" si="293"/>
        <v>0</v>
      </c>
      <c r="T805" s="80">
        <f t="shared" si="294"/>
        <v>0</v>
      </c>
      <c r="U805" s="79">
        <f t="shared" si="295"/>
        <v>0</v>
      </c>
      <c r="V805" s="80">
        <f t="shared" si="296"/>
        <v>0</v>
      </c>
      <c r="W805" s="80">
        <f t="shared" si="297"/>
        <v>0</v>
      </c>
      <c r="X805">
        <f t="shared" si="308"/>
        <v>0</v>
      </c>
      <c r="Y805" s="35">
        <f t="shared" si="298"/>
        <v>0</v>
      </c>
      <c r="Z805" s="35">
        <f t="shared" si="309"/>
        <v>0</v>
      </c>
      <c r="AA805" s="42">
        <f t="shared" si="310"/>
        <v>0</v>
      </c>
      <c r="AB805" s="42">
        <f t="shared" si="311"/>
        <v>0</v>
      </c>
    </row>
    <row r="806" spans="2:28" x14ac:dyDescent="0.25">
      <c r="B806">
        <v>804</v>
      </c>
      <c r="C806" s="35">
        <f t="shared" si="305"/>
        <v>0</v>
      </c>
      <c r="D806" s="46">
        <f>IF(AB805&gt;0,ROUND(PMT(EvalSheet!$F$92/12,EvalSheet!$F$96*12,-C806),5),0)</f>
        <v>0</v>
      </c>
      <c r="E806" s="6">
        <f t="shared" si="299"/>
        <v>0</v>
      </c>
      <c r="F806" s="2">
        <f t="shared" si="288"/>
        <v>0</v>
      </c>
      <c r="G806" s="80">
        <f t="shared" si="289"/>
        <v>0</v>
      </c>
      <c r="H806" s="79">
        <f t="shared" si="290"/>
        <v>0</v>
      </c>
      <c r="I806" s="80">
        <f t="shared" si="291"/>
        <v>0</v>
      </c>
      <c r="J806" s="80">
        <f t="shared" si="292"/>
        <v>0</v>
      </c>
      <c r="K806" s="6">
        <f t="shared" si="300"/>
        <v>0</v>
      </c>
      <c r="L806" s="7">
        <v>0</v>
      </c>
      <c r="M806" s="7">
        <f t="shared" si="301"/>
        <v>0</v>
      </c>
      <c r="N806" s="7">
        <f t="shared" si="302"/>
        <v>0</v>
      </c>
      <c r="O806" s="7">
        <f t="shared" si="303"/>
        <v>0</v>
      </c>
      <c r="P806" s="7">
        <f t="shared" si="304"/>
        <v>0</v>
      </c>
      <c r="Q806" s="6">
        <f t="shared" si="306"/>
        <v>0</v>
      </c>
      <c r="R806" s="7">
        <f t="shared" si="307"/>
        <v>0</v>
      </c>
      <c r="S806" s="2">
        <f t="shared" si="293"/>
        <v>0</v>
      </c>
      <c r="T806" s="80">
        <f t="shared" si="294"/>
        <v>0</v>
      </c>
      <c r="U806" s="79">
        <f t="shared" si="295"/>
        <v>0</v>
      </c>
      <c r="V806" s="80">
        <f t="shared" si="296"/>
        <v>0</v>
      </c>
      <c r="W806" s="80">
        <f t="shared" si="297"/>
        <v>0</v>
      </c>
      <c r="X806">
        <f t="shared" si="308"/>
        <v>0</v>
      </c>
      <c r="Y806" s="35">
        <f t="shared" si="298"/>
        <v>0</v>
      </c>
      <c r="Z806" s="35">
        <f t="shared" si="309"/>
        <v>0</v>
      </c>
      <c r="AA806" s="42">
        <f t="shared" si="310"/>
        <v>0</v>
      </c>
      <c r="AB806" s="42">
        <f t="shared" si="311"/>
        <v>0</v>
      </c>
    </row>
    <row r="807" spans="2:28" x14ac:dyDescent="0.25">
      <c r="B807">
        <v>805</v>
      </c>
      <c r="C807" s="35">
        <f t="shared" si="305"/>
        <v>0</v>
      </c>
      <c r="D807" s="46">
        <f>IF(AB806&gt;0,ROUND(PMT(EvalSheet!$F$92/12,EvalSheet!$F$96*12,-C807),5),0)</f>
        <v>0</v>
      </c>
      <c r="E807" s="6">
        <f t="shared" si="299"/>
        <v>0</v>
      </c>
      <c r="F807" s="2">
        <f t="shared" si="288"/>
        <v>0</v>
      </c>
      <c r="G807" s="80">
        <f t="shared" si="289"/>
        <v>0</v>
      </c>
      <c r="H807" s="79">
        <f t="shared" si="290"/>
        <v>0</v>
      </c>
      <c r="I807" s="80">
        <f t="shared" si="291"/>
        <v>0</v>
      </c>
      <c r="J807" s="80">
        <f t="shared" si="292"/>
        <v>0</v>
      </c>
      <c r="K807" s="6">
        <f t="shared" si="300"/>
        <v>0</v>
      </c>
      <c r="L807" s="7">
        <v>0</v>
      </c>
      <c r="M807" s="7">
        <f t="shared" si="301"/>
        <v>0</v>
      </c>
      <c r="N807" s="7">
        <f t="shared" si="302"/>
        <v>0</v>
      </c>
      <c r="O807" s="7">
        <f t="shared" si="303"/>
        <v>0</v>
      </c>
      <c r="P807" s="7">
        <f t="shared" si="304"/>
        <v>0</v>
      </c>
      <c r="Q807" s="6">
        <f t="shared" si="306"/>
        <v>0</v>
      </c>
      <c r="R807" s="7">
        <f t="shared" si="307"/>
        <v>0</v>
      </c>
      <c r="S807" s="2">
        <f t="shared" si="293"/>
        <v>0</v>
      </c>
      <c r="T807" s="80">
        <f t="shared" si="294"/>
        <v>0</v>
      </c>
      <c r="U807" s="79">
        <f t="shared" si="295"/>
        <v>0</v>
      </c>
      <c r="V807" s="80">
        <f t="shared" si="296"/>
        <v>0</v>
      </c>
      <c r="W807" s="80">
        <f t="shared" si="297"/>
        <v>0</v>
      </c>
      <c r="X807">
        <f t="shared" si="308"/>
        <v>0</v>
      </c>
      <c r="Y807" s="35">
        <f t="shared" si="298"/>
        <v>0</v>
      </c>
      <c r="Z807" s="35">
        <f t="shared" si="309"/>
        <v>0</v>
      </c>
      <c r="AA807" s="42">
        <f t="shared" si="310"/>
        <v>0</v>
      </c>
      <c r="AB807" s="42">
        <f t="shared" si="311"/>
        <v>0</v>
      </c>
    </row>
    <row r="808" spans="2:28" x14ac:dyDescent="0.25">
      <c r="B808">
        <v>806</v>
      </c>
      <c r="C808" s="35">
        <f t="shared" si="305"/>
        <v>0</v>
      </c>
      <c r="D808" s="46">
        <f>IF(AB807&gt;0,ROUND(PMT(EvalSheet!$F$92/12,EvalSheet!$F$96*12,-C808),5),0)</f>
        <v>0</v>
      </c>
      <c r="E808" s="6">
        <f t="shared" si="299"/>
        <v>0</v>
      </c>
      <c r="F808" s="2">
        <f t="shared" si="288"/>
        <v>0</v>
      </c>
      <c r="G808" s="80">
        <f t="shared" si="289"/>
        <v>0</v>
      </c>
      <c r="H808" s="79">
        <f t="shared" si="290"/>
        <v>0</v>
      </c>
      <c r="I808" s="80">
        <f t="shared" si="291"/>
        <v>0</v>
      </c>
      <c r="J808" s="80">
        <f t="shared" si="292"/>
        <v>0</v>
      </c>
      <c r="K808" s="6">
        <f t="shared" si="300"/>
        <v>0</v>
      </c>
      <c r="L808" s="7">
        <v>0</v>
      </c>
      <c r="M808" s="7">
        <f t="shared" si="301"/>
        <v>0</v>
      </c>
      <c r="N808" s="7">
        <f t="shared" si="302"/>
        <v>0</v>
      </c>
      <c r="O808" s="7">
        <f t="shared" si="303"/>
        <v>0</v>
      </c>
      <c r="P808" s="7">
        <f t="shared" si="304"/>
        <v>0</v>
      </c>
      <c r="Q808" s="6">
        <f t="shared" si="306"/>
        <v>0</v>
      </c>
      <c r="R808" s="7">
        <f t="shared" si="307"/>
        <v>0</v>
      </c>
      <c r="S808" s="2">
        <f t="shared" si="293"/>
        <v>0</v>
      </c>
      <c r="T808" s="80">
        <f t="shared" si="294"/>
        <v>0</v>
      </c>
      <c r="U808" s="79">
        <f t="shared" si="295"/>
        <v>0</v>
      </c>
      <c r="V808" s="80">
        <f t="shared" si="296"/>
        <v>0</v>
      </c>
      <c r="W808" s="80">
        <f t="shared" si="297"/>
        <v>0</v>
      </c>
      <c r="X808">
        <f t="shared" si="308"/>
        <v>0</v>
      </c>
      <c r="Y808" s="35">
        <f t="shared" si="298"/>
        <v>0</v>
      </c>
      <c r="Z808" s="35">
        <f t="shared" si="309"/>
        <v>0</v>
      </c>
      <c r="AA808" s="42">
        <f t="shared" si="310"/>
        <v>0</v>
      </c>
      <c r="AB808" s="42">
        <f t="shared" si="311"/>
        <v>0</v>
      </c>
    </row>
    <row r="809" spans="2:28" x14ac:dyDescent="0.25">
      <c r="B809">
        <v>807</v>
      </c>
      <c r="C809" s="35">
        <f t="shared" si="305"/>
        <v>0</v>
      </c>
      <c r="D809" s="46">
        <f>IF(AB808&gt;0,ROUND(PMT(EvalSheet!$F$92/12,EvalSheet!$F$96*12,-C809),5),0)</f>
        <v>0</v>
      </c>
      <c r="E809" s="6">
        <f t="shared" si="299"/>
        <v>0</v>
      </c>
      <c r="F809" s="2">
        <f t="shared" si="288"/>
        <v>0</v>
      </c>
      <c r="G809" s="80">
        <f t="shared" si="289"/>
        <v>0</v>
      </c>
      <c r="H809" s="79">
        <f t="shared" si="290"/>
        <v>0</v>
      </c>
      <c r="I809" s="80">
        <f t="shared" si="291"/>
        <v>0</v>
      </c>
      <c r="J809" s="80">
        <f t="shared" si="292"/>
        <v>0</v>
      </c>
      <c r="K809" s="6">
        <f t="shared" si="300"/>
        <v>0</v>
      </c>
      <c r="L809" s="7">
        <v>0</v>
      </c>
      <c r="M809" s="7">
        <f t="shared" si="301"/>
        <v>0</v>
      </c>
      <c r="N809" s="7">
        <f t="shared" si="302"/>
        <v>0</v>
      </c>
      <c r="O809" s="7">
        <f t="shared" si="303"/>
        <v>0</v>
      </c>
      <c r="P809" s="7">
        <f t="shared" si="304"/>
        <v>0</v>
      </c>
      <c r="Q809" s="6">
        <f t="shared" si="306"/>
        <v>0</v>
      </c>
      <c r="R809" s="7">
        <f t="shared" si="307"/>
        <v>0</v>
      </c>
      <c r="S809" s="2">
        <f t="shared" si="293"/>
        <v>0</v>
      </c>
      <c r="T809" s="80">
        <f t="shared" si="294"/>
        <v>0</v>
      </c>
      <c r="U809" s="79">
        <f t="shared" si="295"/>
        <v>0</v>
      </c>
      <c r="V809" s="80">
        <f t="shared" si="296"/>
        <v>0</v>
      </c>
      <c r="W809" s="80">
        <f t="shared" si="297"/>
        <v>0</v>
      </c>
      <c r="X809">
        <f t="shared" si="308"/>
        <v>0</v>
      </c>
      <c r="Y809" s="35">
        <f t="shared" si="298"/>
        <v>0</v>
      </c>
      <c r="Z809" s="35">
        <f t="shared" si="309"/>
        <v>0</v>
      </c>
      <c r="AA809" s="42">
        <f t="shared" si="310"/>
        <v>0</v>
      </c>
      <c r="AB809" s="42">
        <f t="shared" si="311"/>
        <v>0</v>
      </c>
    </row>
    <row r="810" spans="2:28" x14ac:dyDescent="0.25">
      <c r="B810">
        <v>808</v>
      </c>
      <c r="C810" s="35">
        <f t="shared" si="305"/>
        <v>0</v>
      </c>
      <c r="D810" s="46">
        <f>IF(AB809&gt;0,ROUND(PMT(EvalSheet!$F$92/12,EvalSheet!$F$96*12,-C810),5),0)</f>
        <v>0</v>
      </c>
      <c r="E810" s="6">
        <f t="shared" si="299"/>
        <v>0</v>
      </c>
      <c r="F810" s="2">
        <f t="shared" si="288"/>
        <v>0</v>
      </c>
      <c r="G810" s="80">
        <f t="shared" si="289"/>
        <v>0</v>
      </c>
      <c r="H810" s="79">
        <f t="shared" si="290"/>
        <v>0</v>
      </c>
      <c r="I810" s="80">
        <f t="shared" si="291"/>
        <v>0</v>
      </c>
      <c r="J810" s="80">
        <f t="shared" si="292"/>
        <v>0</v>
      </c>
      <c r="K810" s="6">
        <f t="shared" si="300"/>
        <v>0</v>
      </c>
      <c r="L810" s="7">
        <v>0</v>
      </c>
      <c r="M810" s="7">
        <f t="shared" si="301"/>
        <v>0</v>
      </c>
      <c r="N810" s="7">
        <f t="shared" si="302"/>
        <v>0</v>
      </c>
      <c r="O810" s="7">
        <f t="shared" si="303"/>
        <v>0</v>
      </c>
      <c r="P810" s="7">
        <f t="shared" si="304"/>
        <v>0</v>
      </c>
      <c r="Q810" s="6">
        <f t="shared" si="306"/>
        <v>0</v>
      </c>
      <c r="R810" s="7">
        <f t="shared" si="307"/>
        <v>0</v>
      </c>
      <c r="S810" s="2">
        <f t="shared" si="293"/>
        <v>0</v>
      </c>
      <c r="T810" s="80">
        <f t="shared" si="294"/>
        <v>0</v>
      </c>
      <c r="U810" s="79">
        <f t="shared" si="295"/>
        <v>0</v>
      </c>
      <c r="V810" s="80">
        <f t="shared" si="296"/>
        <v>0</v>
      </c>
      <c r="W810" s="80">
        <f t="shared" si="297"/>
        <v>0</v>
      </c>
      <c r="X810">
        <f t="shared" si="308"/>
        <v>0</v>
      </c>
      <c r="Y810" s="35">
        <f t="shared" si="298"/>
        <v>0</v>
      </c>
      <c r="Z810" s="35">
        <f t="shared" si="309"/>
        <v>0</v>
      </c>
      <c r="AA810" s="42">
        <f t="shared" si="310"/>
        <v>0</v>
      </c>
      <c r="AB810" s="42">
        <f t="shared" si="311"/>
        <v>0</v>
      </c>
    </row>
    <row r="811" spans="2:28" x14ac:dyDescent="0.25">
      <c r="B811">
        <v>809</v>
      </c>
      <c r="C811" s="35">
        <f t="shared" si="305"/>
        <v>0</v>
      </c>
      <c r="D811" s="46">
        <f>IF(AB810&gt;0,ROUND(PMT(EvalSheet!$F$92/12,EvalSheet!$F$96*12,-C811),5),0)</f>
        <v>0</v>
      </c>
      <c r="E811" s="6">
        <f t="shared" si="299"/>
        <v>0</v>
      </c>
      <c r="F811" s="2">
        <f t="shared" si="288"/>
        <v>0</v>
      </c>
      <c r="G811" s="80">
        <f t="shared" si="289"/>
        <v>0</v>
      </c>
      <c r="H811" s="79">
        <f t="shared" si="290"/>
        <v>0</v>
      </c>
      <c r="I811" s="80">
        <f t="shared" si="291"/>
        <v>0</v>
      </c>
      <c r="J811" s="80">
        <f t="shared" si="292"/>
        <v>0</v>
      </c>
      <c r="K811" s="6">
        <f t="shared" si="300"/>
        <v>0</v>
      </c>
      <c r="L811" s="7">
        <v>0</v>
      </c>
      <c r="M811" s="7">
        <f t="shared" si="301"/>
        <v>0</v>
      </c>
      <c r="N811" s="7">
        <f t="shared" si="302"/>
        <v>0</v>
      </c>
      <c r="O811" s="7">
        <f t="shared" si="303"/>
        <v>0</v>
      </c>
      <c r="P811" s="7">
        <f t="shared" si="304"/>
        <v>0</v>
      </c>
      <c r="Q811" s="6">
        <f t="shared" si="306"/>
        <v>0</v>
      </c>
      <c r="R811" s="7">
        <f t="shared" si="307"/>
        <v>0</v>
      </c>
      <c r="S811" s="2">
        <f t="shared" si="293"/>
        <v>0</v>
      </c>
      <c r="T811" s="80">
        <f t="shared" si="294"/>
        <v>0</v>
      </c>
      <c r="U811" s="79">
        <f t="shared" si="295"/>
        <v>0</v>
      </c>
      <c r="V811" s="80">
        <f t="shared" si="296"/>
        <v>0</v>
      </c>
      <c r="W811" s="80">
        <f t="shared" si="297"/>
        <v>0</v>
      </c>
      <c r="X811">
        <f t="shared" si="308"/>
        <v>0</v>
      </c>
      <c r="Y811" s="35">
        <f t="shared" si="298"/>
        <v>0</v>
      </c>
      <c r="Z811" s="35">
        <f t="shared" si="309"/>
        <v>0</v>
      </c>
      <c r="AA811" s="42">
        <f t="shared" si="310"/>
        <v>0</v>
      </c>
      <c r="AB811" s="42">
        <f t="shared" si="311"/>
        <v>0</v>
      </c>
    </row>
    <row r="812" spans="2:28" x14ac:dyDescent="0.25">
      <c r="B812">
        <v>810</v>
      </c>
      <c r="C812" s="35">
        <f t="shared" si="305"/>
        <v>0</v>
      </c>
      <c r="D812" s="46">
        <f>IF(AB811&gt;0,ROUND(PMT(EvalSheet!$F$92/12,EvalSheet!$F$96*12,-C812),5),0)</f>
        <v>0</v>
      </c>
      <c r="E812" s="6">
        <f t="shared" si="299"/>
        <v>0</v>
      </c>
      <c r="F812" s="2">
        <f t="shared" si="288"/>
        <v>0</v>
      </c>
      <c r="G812" s="80">
        <f t="shared" si="289"/>
        <v>0</v>
      </c>
      <c r="H812" s="79">
        <f t="shared" si="290"/>
        <v>0</v>
      </c>
      <c r="I812" s="80">
        <f t="shared" si="291"/>
        <v>0</v>
      </c>
      <c r="J812" s="80">
        <f t="shared" si="292"/>
        <v>0</v>
      </c>
      <c r="K812" s="6">
        <f t="shared" si="300"/>
        <v>0</v>
      </c>
      <c r="L812" s="7">
        <v>0</v>
      </c>
      <c r="M812" s="7">
        <f t="shared" si="301"/>
        <v>0</v>
      </c>
      <c r="N812" s="7">
        <f t="shared" si="302"/>
        <v>0</v>
      </c>
      <c r="O812" s="7">
        <f t="shared" si="303"/>
        <v>0</v>
      </c>
      <c r="P812" s="7">
        <f t="shared" si="304"/>
        <v>0</v>
      </c>
      <c r="Q812" s="6">
        <f t="shared" si="306"/>
        <v>0</v>
      </c>
      <c r="R812" s="7">
        <f t="shared" si="307"/>
        <v>0</v>
      </c>
      <c r="S812" s="2">
        <f t="shared" si="293"/>
        <v>0</v>
      </c>
      <c r="T812" s="80">
        <f t="shared" si="294"/>
        <v>0</v>
      </c>
      <c r="U812" s="79">
        <f t="shared" si="295"/>
        <v>0</v>
      </c>
      <c r="V812" s="80">
        <f t="shared" si="296"/>
        <v>0</v>
      </c>
      <c r="W812" s="80">
        <f t="shared" si="297"/>
        <v>0</v>
      </c>
      <c r="X812">
        <f t="shared" si="308"/>
        <v>0</v>
      </c>
      <c r="Y812" s="35">
        <f t="shared" si="298"/>
        <v>0</v>
      </c>
      <c r="Z812" s="35">
        <f t="shared" si="309"/>
        <v>0</v>
      </c>
      <c r="AA812" s="42">
        <f t="shared" si="310"/>
        <v>0</v>
      </c>
      <c r="AB812" s="42">
        <f t="shared" si="311"/>
        <v>0</v>
      </c>
    </row>
    <row r="813" spans="2:28" x14ac:dyDescent="0.25">
      <c r="B813">
        <v>811</v>
      </c>
      <c r="C813" s="35">
        <f t="shared" si="305"/>
        <v>0</v>
      </c>
      <c r="D813" s="46">
        <f>IF(AB812&gt;0,ROUND(PMT(EvalSheet!$F$92/12,EvalSheet!$F$96*12,-C813),5),0)</f>
        <v>0</v>
      </c>
      <c r="E813" s="6">
        <f t="shared" si="299"/>
        <v>0</v>
      </c>
      <c r="F813" s="2">
        <f t="shared" si="288"/>
        <v>0</v>
      </c>
      <c r="G813" s="80">
        <f t="shared" si="289"/>
        <v>0</v>
      </c>
      <c r="H813" s="79">
        <f t="shared" si="290"/>
        <v>0</v>
      </c>
      <c r="I813" s="80">
        <f t="shared" si="291"/>
        <v>0</v>
      </c>
      <c r="J813" s="80">
        <f t="shared" si="292"/>
        <v>0</v>
      </c>
      <c r="K813" s="6">
        <f t="shared" si="300"/>
        <v>0</v>
      </c>
      <c r="L813" s="7">
        <v>0</v>
      </c>
      <c r="M813" s="7">
        <f t="shared" si="301"/>
        <v>0</v>
      </c>
      <c r="N813" s="7">
        <f t="shared" si="302"/>
        <v>0</v>
      </c>
      <c r="O813" s="7">
        <f t="shared" si="303"/>
        <v>0</v>
      </c>
      <c r="P813" s="7">
        <f t="shared" si="304"/>
        <v>0</v>
      </c>
      <c r="Q813" s="6">
        <f t="shared" si="306"/>
        <v>0</v>
      </c>
      <c r="R813" s="7">
        <f t="shared" si="307"/>
        <v>0</v>
      </c>
      <c r="S813" s="2">
        <f t="shared" si="293"/>
        <v>0</v>
      </c>
      <c r="T813" s="80">
        <f t="shared" si="294"/>
        <v>0</v>
      </c>
      <c r="U813" s="79">
        <f t="shared" si="295"/>
        <v>0</v>
      </c>
      <c r="V813" s="80">
        <f t="shared" si="296"/>
        <v>0</v>
      </c>
      <c r="W813" s="80">
        <f t="shared" si="297"/>
        <v>0</v>
      </c>
      <c r="X813">
        <f t="shared" si="308"/>
        <v>0</v>
      </c>
      <c r="Y813" s="35">
        <f t="shared" si="298"/>
        <v>0</v>
      </c>
      <c r="Z813" s="35">
        <f t="shared" si="309"/>
        <v>0</v>
      </c>
      <c r="AA813" s="42">
        <f t="shared" si="310"/>
        <v>0</v>
      </c>
      <c r="AB813" s="42">
        <f t="shared" si="311"/>
        <v>0</v>
      </c>
    </row>
    <row r="814" spans="2:28" x14ac:dyDescent="0.25">
      <c r="B814">
        <v>812</v>
      </c>
      <c r="C814" s="35">
        <f t="shared" si="305"/>
        <v>0</v>
      </c>
      <c r="D814" s="46">
        <f>IF(AB813&gt;0,ROUND(PMT(EvalSheet!$F$92/12,EvalSheet!$F$96*12,-C814),5),0)</f>
        <v>0</v>
      </c>
      <c r="E814" s="6">
        <f t="shared" si="299"/>
        <v>0</v>
      </c>
      <c r="F814" s="2">
        <f t="shared" si="288"/>
        <v>0</v>
      </c>
      <c r="G814" s="80">
        <f t="shared" si="289"/>
        <v>0</v>
      </c>
      <c r="H814" s="79">
        <f t="shared" si="290"/>
        <v>0</v>
      </c>
      <c r="I814" s="80">
        <f t="shared" si="291"/>
        <v>0</v>
      </c>
      <c r="J814" s="80">
        <f t="shared" si="292"/>
        <v>0</v>
      </c>
      <c r="K814" s="6">
        <f t="shared" si="300"/>
        <v>0</v>
      </c>
      <c r="L814" s="7">
        <v>0</v>
      </c>
      <c r="M814" s="7">
        <f t="shared" si="301"/>
        <v>0</v>
      </c>
      <c r="N814" s="7">
        <f t="shared" si="302"/>
        <v>0</v>
      </c>
      <c r="O814" s="7">
        <f t="shared" si="303"/>
        <v>0</v>
      </c>
      <c r="P814" s="7">
        <f t="shared" si="304"/>
        <v>0</v>
      </c>
      <c r="Q814" s="6">
        <f t="shared" si="306"/>
        <v>0</v>
      </c>
      <c r="R814" s="7">
        <f t="shared" si="307"/>
        <v>0</v>
      </c>
      <c r="S814" s="2">
        <f t="shared" si="293"/>
        <v>0</v>
      </c>
      <c r="T814" s="80">
        <f t="shared" si="294"/>
        <v>0</v>
      </c>
      <c r="U814" s="79">
        <f t="shared" si="295"/>
        <v>0</v>
      </c>
      <c r="V814" s="80">
        <f t="shared" si="296"/>
        <v>0</v>
      </c>
      <c r="W814" s="80">
        <f t="shared" si="297"/>
        <v>0</v>
      </c>
      <c r="X814">
        <f t="shared" si="308"/>
        <v>0</v>
      </c>
      <c r="Y814" s="35">
        <f t="shared" si="298"/>
        <v>0</v>
      </c>
      <c r="Z814" s="35">
        <f t="shared" si="309"/>
        <v>0</v>
      </c>
      <c r="AA814" s="42">
        <f t="shared" si="310"/>
        <v>0</v>
      </c>
      <c r="AB814" s="42">
        <f t="shared" si="311"/>
        <v>0</v>
      </c>
    </row>
    <row r="815" spans="2:28" x14ac:dyDescent="0.25">
      <c r="B815">
        <v>813</v>
      </c>
      <c r="C815" s="35">
        <f t="shared" si="305"/>
        <v>0</v>
      </c>
      <c r="D815" s="46">
        <f>IF(AB814&gt;0,ROUND(PMT(EvalSheet!$F$92/12,EvalSheet!$F$96*12,-C815),5),0)</f>
        <v>0</v>
      </c>
      <c r="E815" s="6">
        <f t="shared" si="299"/>
        <v>0</v>
      </c>
      <c r="F815" s="2">
        <f t="shared" si="288"/>
        <v>0</v>
      </c>
      <c r="G815" s="80">
        <f t="shared" si="289"/>
        <v>0</v>
      </c>
      <c r="H815" s="79">
        <f t="shared" si="290"/>
        <v>0</v>
      </c>
      <c r="I815" s="80">
        <f t="shared" si="291"/>
        <v>0</v>
      </c>
      <c r="J815" s="80">
        <f t="shared" si="292"/>
        <v>0</v>
      </c>
      <c r="K815" s="6">
        <f t="shared" si="300"/>
        <v>0</v>
      </c>
      <c r="L815" s="7">
        <v>0</v>
      </c>
      <c r="M815" s="7">
        <f t="shared" si="301"/>
        <v>0</v>
      </c>
      <c r="N815" s="7">
        <f t="shared" si="302"/>
        <v>0</v>
      </c>
      <c r="O815" s="7">
        <f t="shared" si="303"/>
        <v>0</v>
      </c>
      <c r="P815" s="7">
        <f t="shared" si="304"/>
        <v>0</v>
      </c>
      <c r="Q815" s="6">
        <f t="shared" si="306"/>
        <v>0</v>
      </c>
      <c r="R815" s="7">
        <f t="shared" si="307"/>
        <v>0</v>
      </c>
      <c r="S815" s="2">
        <f t="shared" si="293"/>
        <v>0</v>
      </c>
      <c r="T815" s="80">
        <f t="shared" si="294"/>
        <v>0</v>
      </c>
      <c r="U815" s="79">
        <f t="shared" si="295"/>
        <v>0</v>
      </c>
      <c r="V815" s="80">
        <f t="shared" si="296"/>
        <v>0</v>
      </c>
      <c r="W815" s="80">
        <f t="shared" si="297"/>
        <v>0</v>
      </c>
      <c r="X815">
        <f t="shared" si="308"/>
        <v>0</v>
      </c>
      <c r="Y815" s="35">
        <f t="shared" si="298"/>
        <v>0</v>
      </c>
      <c r="Z815" s="35">
        <f t="shared" si="309"/>
        <v>0</v>
      </c>
      <c r="AA815" s="42">
        <f t="shared" si="310"/>
        <v>0</v>
      </c>
      <c r="AB815" s="42">
        <f t="shared" si="311"/>
        <v>0</v>
      </c>
    </row>
    <row r="816" spans="2:28" x14ac:dyDescent="0.25">
      <c r="B816">
        <v>814</v>
      </c>
      <c r="C816" s="35">
        <f t="shared" si="305"/>
        <v>0</v>
      </c>
      <c r="D816" s="46">
        <f>IF(AB815&gt;0,ROUND(PMT(EvalSheet!$F$92/12,EvalSheet!$F$96*12,-C816),5),0)</f>
        <v>0</v>
      </c>
      <c r="E816" s="6">
        <f t="shared" si="299"/>
        <v>0</v>
      </c>
      <c r="F816" s="2">
        <f t="shared" si="288"/>
        <v>0</v>
      </c>
      <c r="G816" s="80">
        <f t="shared" si="289"/>
        <v>0</v>
      </c>
      <c r="H816" s="79">
        <f t="shared" si="290"/>
        <v>0</v>
      </c>
      <c r="I816" s="80">
        <f t="shared" si="291"/>
        <v>0</v>
      </c>
      <c r="J816" s="80">
        <f t="shared" si="292"/>
        <v>0</v>
      </c>
      <c r="K816" s="6">
        <f t="shared" si="300"/>
        <v>0</v>
      </c>
      <c r="L816" s="7">
        <v>0</v>
      </c>
      <c r="M816" s="7">
        <f t="shared" si="301"/>
        <v>0</v>
      </c>
      <c r="N816" s="7">
        <f t="shared" si="302"/>
        <v>0</v>
      </c>
      <c r="O816" s="7">
        <f t="shared" si="303"/>
        <v>0</v>
      </c>
      <c r="P816" s="7">
        <f t="shared" si="304"/>
        <v>0</v>
      </c>
      <c r="Q816" s="6">
        <f t="shared" si="306"/>
        <v>0</v>
      </c>
      <c r="R816" s="7">
        <f t="shared" si="307"/>
        <v>0</v>
      </c>
      <c r="S816" s="2">
        <f t="shared" si="293"/>
        <v>0</v>
      </c>
      <c r="T816" s="80">
        <f t="shared" si="294"/>
        <v>0</v>
      </c>
      <c r="U816" s="79">
        <f t="shared" si="295"/>
        <v>0</v>
      </c>
      <c r="V816" s="80">
        <f t="shared" si="296"/>
        <v>0</v>
      </c>
      <c r="W816" s="80">
        <f t="shared" si="297"/>
        <v>0</v>
      </c>
      <c r="X816">
        <f t="shared" si="308"/>
        <v>0</v>
      </c>
      <c r="Y816" s="35">
        <f t="shared" si="298"/>
        <v>0</v>
      </c>
      <c r="Z816" s="35">
        <f t="shared" si="309"/>
        <v>0</v>
      </c>
      <c r="AA816" s="42">
        <f t="shared" si="310"/>
        <v>0</v>
      </c>
      <c r="AB816" s="42">
        <f t="shared" si="311"/>
        <v>0</v>
      </c>
    </row>
    <row r="817" spans="2:28" x14ac:dyDescent="0.25">
      <c r="B817">
        <v>815</v>
      </c>
      <c r="C817" s="35">
        <f t="shared" si="305"/>
        <v>0</v>
      </c>
      <c r="D817" s="46">
        <f>IF(AB816&gt;0,ROUND(PMT(EvalSheet!$F$92/12,EvalSheet!$F$96*12,-C817),5),0)</f>
        <v>0</v>
      </c>
      <c r="E817" s="6">
        <f t="shared" si="299"/>
        <v>0</v>
      </c>
      <c r="F817" s="2">
        <f t="shared" si="288"/>
        <v>0</v>
      </c>
      <c r="G817" s="80">
        <f t="shared" si="289"/>
        <v>0</v>
      </c>
      <c r="H817" s="79">
        <f t="shared" si="290"/>
        <v>0</v>
      </c>
      <c r="I817" s="80">
        <f t="shared" si="291"/>
        <v>0</v>
      </c>
      <c r="J817" s="80">
        <f t="shared" si="292"/>
        <v>0</v>
      </c>
      <c r="K817" s="6">
        <f t="shared" si="300"/>
        <v>0</v>
      </c>
      <c r="L817" s="7">
        <v>0</v>
      </c>
      <c r="M817" s="7">
        <f t="shared" si="301"/>
        <v>0</v>
      </c>
      <c r="N817" s="7">
        <f t="shared" si="302"/>
        <v>0</v>
      </c>
      <c r="O817" s="7">
        <f t="shared" si="303"/>
        <v>0</v>
      </c>
      <c r="P817" s="7">
        <f t="shared" si="304"/>
        <v>0</v>
      </c>
      <c r="Q817" s="6">
        <f t="shared" si="306"/>
        <v>0</v>
      </c>
      <c r="R817" s="7">
        <f t="shared" si="307"/>
        <v>0</v>
      </c>
      <c r="S817" s="2">
        <f t="shared" si="293"/>
        <v>0</v>
      </c>
      <c r="T817" s="80">
        <f t="shared" si="294"/>
        <v>0</v>
      </c>
      <c r="U817" s="79">
        <f t="shared" si="295"/>
        <v>0</v>
      </c>
      <c r="V817" s="80">
        <f t="shared" si="296"/>
        <v>0</v>
      </c>
      <c r="W817" s="80">
        <f t="shared" si="297"/>
        <v>0</v>
      </c>
      <c r="X817">
        <f t="shared" si="308"/>
        <v>0</v>
      </c>
      <c r="Y817" s="35">
        <f t="shared" si="298"/>
        <v>0</v>
      </c>
      <c r="Z817" s="35">
        <f t="shared" si="309"/>
        <v>0</v>
      </c>
      <c r="AA817" s="42">
        <f t="shared" si="310"/>
        <v>0</v>
      </c>
      <c r="AB817" s="42">
        <f t="shared" si="311"/>
        <v>0</v>
      </c>
    </row>
    <row r="818" spans="2:28" x14ac:dyDescent="0.25">
      <c r="B818">
        <v>816</v>
      </c>
      <c r="C818" s="35">
        <f t="shared" si="305"/>
        <v>0</v>
      </c>
      <c r="D818" s="46">
        <f>IF(AB817&gt;0,ROUND(PMT(EvalSheet!$F$92/12,EvalSheet!$F$96*12,-C818),5),0)</f>
        <v>0</v>
      </c>
      <c r="E818" s="6">
        <f t="shared" si="299"/>
        <v>0</v>
      </c>
      <c r="F818" s="2">
        <f t="shared" si="288"/>
        <v>0</v>
      </c>
      <c r="G818" s="80">
        <f t="shared" si="289"/>
        <v>0</v>
      </c>
      <c r="H818" s="79">
        <f t="shared" si="290"/>
        <v>0</v>
      </c>
      <c r="I818" s="80">
        <f t="shared" si="291"/>
        <v>0</v>
      </c>
      <c r="J818" s="80">
        <f t="shared" si="292"/>
        <v>0</v>
      </c>
      <c r="K818" s="6">
        <f t="shared" si="300"/>
        <v>0</v>
      </c>
      <c r="L818" s="7">
        <v>0</v>
      </c>
      <c r="M818" s="7">
        <f t="shared" si="301"/>
        <v>0</v>
      </c>
      <c r="N818" s="7">
        <f t="shared" si="302"/>
        <v>0</v>
      </c>
      <c r="O818" s="7">
        <f t="shared" si="303"/>
        <v>0</v>
      </c>
      <c r="P818" s="7">
        <f t="shared" si="304"/>
        <v>0</v>
      </c>
      <c r="Q818" s="6">
        <f t="shared" si="306"/>
        <v>0</v>
      </c>
      <c r="R818" s="7">
        <f t="shared" si="307"/>
        <v>0</v>
      </c>
      <c r="S818" s="2">
        <f t="shared" si="293"/>
        <v>0</v>
      </c>
      <c r="T818" s="80">
        <f t="shared" si="294"/>
        <v>0</v>
      </c>
      <c r="U818" s="79">
        <f t="shared" si="295"/>
        <v>0</v>
      </c>
      <c r="V818" s="80">
        <f t="shared" si="296"/>
        <v>0</v>
      </c>
      <c r="W818" s="80">
        <f t="shared" si="297"/>
        <v>0</v>
      </c>
      <c r="X818">
        <f t="shared" si="308"/>
        <v>0</v>
      </c>
      <c r="Y818" s="35">
        <f t="shared" si="298"/>
        <v>0</v>
      </c>
      <c r="Z818" s="35">
        <f t="shared" si="309"/>
        <v>0</v>
      </c>
      <c r="AA818" s="42">
        <f t="shared" si="310"/>
        <v>0</v>
      </c>
      <c r="AB818" s="42">
        <f t="shared" si="311"/>
        <v>0</v>
      </c>
    </row>
    <row r="819" spans="2:28" x14ac:dyDescent="0.25">
      <c r="B819">
        <v>817</v>
      </c>
      <c r="C819" s="35">
        <f t="shared" si="305"/>
        <v>0</v>
      </c>
      <c r="D819" s="46">
        <f>IF(AB818&gt;0,ROUND(PMT(EvalSheet!$F$92/12,EvalSheet!$F$96*12,-C819),5),0)</f>
        <v>0</v>
      </c>
      <c r="E819" s="6">
        <f t="shared" si="299"/>
        <v>0</v>
      </c>
      <c r="F819" s="2">
        <f t="shared" si="288"/>
        <v>0</v>
      </c>
      <c r="G819" s="80">
        <f t="shared" si="289"/>
        <v>0</v>
      </c>
      <c r="H819" s="79">
        <f t="shared" si="290"/>
        <v>0</v>
      </c>
      <c r="I819" s="80">
        <f t="shared" si="291"/>
        <v>0</v>
      </c>
      <c r="J819" s="80">
        <f t="shared" si="292"/>
        <v>0</v>
      </c>
      <c r="K819" s="6">
        <f t="shared" si="300"/>
        <v>0</v>
      </c>
      <c r="L819" s="7">
        <v>0</v>
      </c>
      <c r="M819" s="7">
        <f t="shared" si="301"/>
        <v>0</v>
      </c>
      <c r="N819" s="7">
        <f t="shared" si="302"/>
        <v>0</v>
      </c>
      <c r="O819" s="7">
        <f t="shared" si="303"/>
        <v>0</v>
      </c>
      <c r="P819" s="7">
        <f t="shared" si="304"/>
        <v>0</v>
      </c>
      <c r="Q819" s="6">
        <f t="shared" si="306"/>
        <v>0</v>
      </c>
      <c r="R819" s="7">
        <f t="shared" si="307"/>
        <v>0</v>
      </c>
      <c r="S819" s="2">
        <f t="shared" si="293"/>
        <v>0</v>
      </c>
      <c r="T819" s="80">
        <f t="shared" si="294"/>
        <v>0</v>
      </c>
      <c r="U819" s="79">
        <f t="shared" si="295"/>
        <v>0</v>
      </c>
      <c r="V819" s="80">
        <f t="shared" si="296"/>
        <v>0</v>
      </c>
      <c r="W819" s="80">
        <f t="shared" si="297"/>
        <v>0</v>
      </c>
      <c r="X819">
        <f t="shared" si="308"/>
        <v>0</v>
      </c>
      <c r="Y819" s="35">
        <f t="shared" si="298"/>
        <v>0</v>
      </c>
      <c r="Z819" s="35">
        <f t="shared" si="309"/>
        <v>0</v>
      </c>
      <c r="AA819" s="42">
        <f t="shared" si="310"/>
        <v>0</v>
      </c>
      <c r="AB819" s="42">
        <f t="shared" si="311"/>
        <v>0</v>
      </c>
    </row>
    <row r="820" spans="2:28" x14ac:dyDescent="0.25">
      <c r="B820">
        <v>818</v>
      </c>
      <c r="C820" s="35">
        <f t="shared" si="305"/>
        <v>0</v>
      </c>
      <c r="D820" s="46">
        <f>IF(AB819&gt;0,ROUND(PMT(EvalSheet!$F$92/12,EvalSheet!$F$96*12,-C820),5),0)</f>
        <v>0</v>
      </c>
      <c r="E820" s="6">
        <f t="shared" si="299"/>
        <v>0</v>
      </c>
      <c r="F820" s="2">
        <f t="shared" si="288"/>
        <v>0</v>
      </c>
      <c r="G820" s="80">
        <f t="shared" si="289"/>
        <v>0</v>
      </c>
      <c r="H820" s="79">
        <f t="shared" si="290"/>
        <v>0</v>
      </c>
      <c r="I820" s="80">
        <f t="shared" si="291"/>
        <v>0</v>
      </c>
      <c r="J820" s="80">
        <f t="shared" si="292"/>
        <v>0</v>
      </c>
      <c r="K820" s="6">
        <f t="shared" si="300"/>
        <v>0</v>
      </c>
      <c r="L820" s="7">
        <v>0</v>
      </c>
      <c r="M820" s="7">
        <f t="shared" si="301"/>
        <v>0</v>
      </c>
      <c r="N820" s="7">
        <f t="shared" si="302"/>
        <v>0</v>
      </c>
      <c r="O820" s="7">
        <f t="shared" si="303"/>
        <v>0</v>
      </c>
      <c r="P820" s="7">
        <f t="shared" si="304"/>
        <v>0</v>
      </c>
      <c r="Q820" s="6">
        <f t="shared" si="306"/>
        <v>0</v>
      </c>
      <c r="R820" s="7">
        <f t="shared" si="307"/>
        <v>0</v>
      </c>
      <c r="S820" s="2">
        <f t="shared" si="293"/>
        <v>0</v>
      </c>
      <c r="T820" s="80">
        <f t="shared" si="294"/>
        <v>0</v>
      </c>
      <c r="U820" s="79">
        <f t="shared" si="295"/>
        <v>0</v>
      </c>
      <c r="V820" s="80">
        <f t="shared" si="296"/>
        <v>0</v>
      </c>
      <c r="W820" s="80">
        <f t="shared" si="297"/>
        <v>0</v>
      </c>
      <c r="X820">
        <f t="shared" si="308"/>
        <v>0</v>
      </c>
      <c r="Y820" s="35">
        <f t="shared" si="298"/>
        <v>0</v>
      </c>
      <c r="Z820" s="35">
        <f t="shared" si="309"/>
        <v>0</v>
      </c>
      <c r="AA820" s="42">
        <f t="shared" si="310"/>
        <v>0</v>
      </c>
      <c r="AB820" s="42">
        <f t="shared" si="311"/>
        <v>0</v>
      </c>
    </row>
    <row r="821" spans="2:28" x14ac:dyDescent="0.25">
      <c r="B821">
        <v>819</v>
      </c>
      <c r="C821" s="35">
        <f t="shared" si="305"/>
        <v>0</v>
      </c>
      <c r="D821" s="46">
        <f>IF(AB820&gt;0,ROUND(PMT(EvalSheet!$F$92/12,EvalSheet!$F$96*12,-C821),5),0)</f>
        <v>0</v>
      </c>
      <c r="E821" s="6">
        <f t="shared" si="299"/>
        <v>0</v>
      </c>
      <c r="F821" s="2">
        <f t="shared" si="288"/>
        <v>0</v>
      </c>
      <c r="G821" s="80">
        <f t="shared" si="289"/>
        <v>0</v>
      </c>
      <c r="H821" s="79">
        <f t="shared" si="290"/>
        <v>0</v>
      </c>
      <c r="I821" s="80">
        <f t="shared" si="291"/>
        <v>0</v>
      </c>
      <c r="J821" s="80">
        <f t="shared" si="292"/>
        <v>0</v>
      </c>
      <c r="K821" s="6">
        <f t="shared" si="300"/>
        <v>0</v>
      </c>
      <c r="L821" s="7">
        <v>0</v>
      </c>
      <c r="M821" s="7">
        <f t="shared" si="301"/>
        <v>0</v>
      </c>
      <c r="N821" s="7">
        <f t="shared" si="302"/>
        <v>0</v>
      </c>
      <c r="O821" s="7">
        <f t="shared" si="303"/>
        <v>0</v>
      </c>
      <c r="P821" s="7">
        <f t="shared" si="304"/>
        <v>0</v>
      </c>
      <c r="Q821" s="6">
        <f t="shared" si="306"/>
        <v>0</v>
      </c>
      <c r="R821" s="7">
        <f t="shared" si="307"/>
        <v>0</v>
      </c>
      <c r="S821" s="2">
        <f t="shared" si="293"/>
        <v>0</v>
      </c>
      <c r="T821" s="80">
        <f t="shared" si="294"/>
        <v>0</v>
      </c>
      <c r="U821" s="79">
        <f t="shared" si="295"/>
        <v>0</v>
      </c>
      <c r="V821" s="80">
        <f t="shared" si="296"/>
        <v>0</v>
      </c>
      <c r="W821" s="80">
        <f t="shared" si="297"/>
        <v>0</v>
      </c>
      <c r="X821">
        <f t="shared" si="308"/>
        <v>0</v>
      </c>
      <c r="Y821" s="35">
        <f t="shared" si="298"/>
        <v>0</v>
      </c>
      <c r="Z821" s="35">
        <f t="shared" si="309"/>
        <v>0</v>
      </c>
      <c r="AA821" s="42">
        <f t="shared" si="310"/>
        <v>0</v>
      </c>
      <c r="AB821" s="42">
        <f t="shared" si="311"/>
        <v>0</v>
      </c>
    </row>
    <row r="822" spans="2:28" x14ac:dyDescent="0.25">
      <c r="B822">
        <v>820</v>
      </c>
      <c r="C822" s="35">
        <f t="shared" si="305"/>
        <v>0</v>
      </c>
      <c r="D822" s="46">
        <f>IF(AB821&gt;0,ROUND(PMT(EvalSheet!$F$92/12,EvalSheet!$F$96*12,-C822),5),0)</f>
        <v>0</v>
      </c>
      <c r="E822" s="6">
        <f t="shared" si="299"/>
        <v>0</v>
      </c>
      <c r="F822" s="2">
        <f t="shared" si="288"/>
        <v>0</v>
      </c>
      <c r="G822" s="80">
        <f t="shared" si="289"/>
        <v>0</v>
      </c>
      <c r="H822" s="79">
        <f t="shared" si="290"/>
        <v>0</v>
      </c>
      <c r="I822" s="80">
        <f t="shared" si="291"/>
        <v>0</v>
      </c>
      <c r="J822" s="80">
        <f t="shared" si="292"/>
        <v>0</v>
      </c>
      <c r="K822" s="6">
        <f t="shared" si="300"/>
        <v>0</v>
      </c>
      <c r="L822" s="7">
        <v>0</v>
      </c>
      <c r="M822" s="7">
        <f t="shared" si="301"/>
        <v>0</v>
      </c>
      <c r="N822" s="7">
        <f t="shared" si="302"/>
        <v>0</v>
      </c>
      <c r="O822" s="7">
        <f t="shared" si="303"/>
        <v>0</v>
      </c>
      <c r="P822" s="7">
        <f t="shared" si="304"/>
        <v>0</v>
      </c>
      <c r="Q822" s="6">
        <f t="shared" si="306"/>
        <v>0</v>
      </c>
      <c r="R822" s="7">
        <f t="shared" si="307"/>
        <v>0</v>
      </c>
      <c r="S822" s="2">
        <f t="shared" si="293"/>
        <v>0</v>
      </c>
      <c r="T822" s="80">
        <f t="shared" si="294"/>
        <v>0</v>
      </c>
      <c r="U822" s="79">
        <f t="shared" si="295"/>
        <v>0</v>
      </c>
      <c r="V822" s="80">
        <f t="shared" si="296"/>
        <v>0</v>
      </c>
      <c r="W822" s="80">
        <f t="shared" si="297"/>
        <v>0</v>
      </c>
      <c r="X822">
        <f t="shared" si="308"/>
        <v>0</v>
      </c>
      <c r="Y822" s="35">
        <f t="shared" si="298"/>
        <v>0</v>
      </c>
      <c r="Z822" s="35">
        <f t="shared" si="309"/>
        <v>0</v>
      </c>
      <c r="AA822" s="42">
        <f t="shared" si="310"/>
        <v>0</v>
      </c>
      <c r="AB822" s="42">
        <f t="shared" si="311"/>
        <v>0</v>
      </c>
    </row>
    <row r="823" spans="2:28" x14ac:dyDescent="0.25">
      <c r="B823">
        <v>821</v>
      </c>
      <c r="C823" s="35">
        <f t="shared" si="305"/>
        <v>0</v>
      </c>
      <c r="D823" s="46">
        <f>IF(AB822&gt;0,ROUND(PMT(EvalSheet!$F$92/12,EvalSheet!$F$96*12,-C823),5),0)</f>
        <v>0</v>
      </c>
      <c r="E823" s="6">
        <f t="shared" si="299"/>
        <v>0</v>
      </c>
      <c r="F823" s="2">
        <f t="shared" si="288"/>
        <v>0</v>
      </c>
      <c r="G823" s="80">
        <f t="shared" si="289"/>
        <v>0</v>
      </c>
      <c r="H823" s="79">
        <f t="shared" si="290"/>
        <v>0</v>
      </c>
      <c r="I823" s="80">
        <f t="shared" si="291"/>
        <v>0</v>
      </c>
      <c r="J823" s="80">
        <f t="shared" si="292"/>
        <v>0</v>
      </c>
      <c r="K823" s="6">
        <f t="shared" si="300"/>
        <v>0</v>
      </c>
      <c r="L823" s="7">
        <v>0</v>
      </c>
      <c r="M823" s="7">
        <f t="shared" si="301"/>
        <v>0</v>
      </c>
      <c r="N823" s="7">
        <f t="shared" si="302"/>
        <v>0</v>
      </c>
      <c r="O823" s="7">
        <f t="shared" si="303"/>
        <v>0</v>
      </c>
      <c r="P823" s="7">
        <f t="shared" si="304"/>
        <v>0</v>
      </c>
      <c r="Q823" s="6">
        <f t="shared" si="306"/>
        <v>0</v>
      </c>
      <c r="R823" s="7">
        <f t="shared" si="307"/>
        <v>0</v>
      </c>
      <c r="S823" s="2">
        <f t="shared" si="293"/>
        <v>0</v>
      </c>
      <c r="T823" s="80">
        <f t="shared" si="294"/>
        <v>0</v>
      </c>
      <c r="U823" s="79">
        <f t="shared" si="295"/>
        <v>0</v>
      </c>
      <c r="V823" s="80">
        <f t="shared" si="296"/>
        <v>0</v>
      </c>
      <c r="W823" s="80">
        <f t="shared" si="297"/>
        <v>0</v>
      </c>
      <c r="X823">
        <f t="shared" si="308"/>
        <v>0</v>
      </c>
      <c r="Y823" s="35">
        <f t="shared" si="298"/>
        <v>0</v>
      </c>
      <c r="Z823" s="35">
        <f t="shared" si="309"/>
        <v>0</v>
      </c>
      <c r="AA823" s="42">
        <f t="shared" si="310"/>
        <v>0</v>
      </c>
      <c r="AB823" s="42">
        <f t="shared" si="311"/>
        <v>0</v>
      </c>
    </row>
    <row r="824" spans="2:28" x14ac:dyDescent="0.25">
      <c r="B824">
        <v>822</v>
      </c>
      <c r="C824" s="35">
        <f t="shared" si="305"/>
        <v>0</v>
      </c>
      <c r="D824" s="46">
        <f>IF(AB823&gt;0,ROUND(PMT(EvalSheet!$F$92/12,EvalSheet!$F$96*12,-C824),5),0)</f>
        <v>0</v>
      </c>
      <c r="E824" s="6">
        <f t="shared" si="299"/>
        <v>0</v>
      </c>
      <c r="F824" s="2">
        <f t="shared" si="288"/>
        <v>0</v>
      </c>
      <c r="G824" s="80">
        <f t="shared" si="289"/>
        <v>0</v>
      </c>
      <c r="H824" s="79">
        <f t="shared" si="290"/>
        <v>0</v>
      </c>
      <c r="I824" s="80">
        <f t="shared" si="291"/>
        <v>0</v>
      </c>
      <c r="J824" s="80">
        <f t="shared" si="292"/>
        <v>0</v>
      </c>
      <c r="K824" s="6">
        <f t="shared" si="300"/>
        <v>0</v>
      </c>
      <c r="L824" s="7">
        <v>0</v>
      </c>
      <c r="M824" s="7">
        <f t="shared" si="301"/>
        <v>0</v>
      </c>
      <c r="N824" s="7">
        <f t="shared" si="302"/>
        <v>0</v>
      </c>
      <c r="O824" s="7">
        <f t="shared" si="303"/>
        <v>0</v>
      </c>
      <c r="P824" s="7">
        <f t="shared" si="304"/>
        <v>0</v>
      </c>
      <c r="Q824" s="6">
        <f t="shared" si="306"/>
        <v>0</v>
      </c>
      <c r="R824" s="7">
        <f t="shared" si="307"/>
        <v>0</v>
      </c>
      <c r="S824" s="2">
        <f t="shared" si="293"/>
        <v>0</v>
      </c>
      <c r="T824" s="80">
        <f t="shared" si="294"/>
        <v>0</v>
      </c>
      <c r="U824" s="79">
        <f t="shared" si="295"/>
        <v>0</v>
      </c>
      <c r="V824" s="80">
        <f t="shared" si="296"/>
        <v>0</v>
      </c>
      <c r="W824" s="80">
        <f t="shared" si="297"/>
        <v>0</v>
      </c>
      <c r="X824">
        <f t="shared" si="308"/>
        <v>0</v>
      </c>
      <c r="Y824" s="35">
        <f t="shared" si="298"/>
        <v>0</v>
      </c>
      <c r="Z824" s="35">
        <f t="shared" si="309"/>
        <v>0</v>
      </c>
      <c r="AA824" s="42">
        <f t="shared" si="310"/>
        <v>0</v>
      </c>
      <c r="AB824" s="42">
        <f t="shared" si="311"/>
        <v>0</v>
      </c>
    </row>
    <row r="825" spans="2:28" x14ac:dyDescent="0.25">
      <c r="B825">
        <v>823</v>
      </c>
      <c r="C825" s="35">
        <f t="shared" si="305"/>
        <v>0</v>
      </c>
      <c r="D825" s="46">
        <f>IF(AB824&gt;0,ROUND(PMT(EvalSheet!$F$92/12,EvalSheet!$F$96*12,-C825),5),0)</f>
        <v>0</v>
      </c>
      <c r="E825" s="6">
        <f t="shared" si="299"/>
        <v>0</v>
      </c>
      <c r="F825" s="2">
        <f t="shared" si="288"/>
        <v>0</v>
      </c>
      <c r="G825" s="80">
        <f t="shared" si="289"/>
        <v>0</v>
      </c>
      <c r="H825" s="79">
        <f t="shared" si="290"/>
        <v>0</v>
      </c>
      <c r="I825" s="80">
        <f t="shared" si="291"/>
        <v>0</v>
      </c>
      <c r="J825" s="80">
        <f t="shared" si="292"/>
        <v>0</v>
      </c>
      <c r="K825" s="6">
        <f t="shared" si="300"/>
        <v>0</v>
      </c>
      <c r="L825" s="7">
        <v>0</v>
      </c>
      <c r="M825" s="7">
        <f t="shared" si="301"/>
        <v>0</v>
      </c>
      <c r="N825" s="7">
        <f t="shared" si="302"/>
        <v>0</v>
      </c>
      <c r="O825" s="7">
        <f t="shared" si="303"/>
        <v>0</v>
      </c>
      <c r="P825" s="7">
        <f t="shared" si="304"/>
        <v>0</v>
      </c>
      <c r="Q825" s="6">
        <f t="shared" si="306"/>
        <v>0</v>
      </c>
      <c r="R825" s="7">
        <f t="shared" si="307"/>
        <v>0</v>
      </c>
      <c r="S825" s="2">
        <f t="shared" si="293"/>
        <v>0</v>
      </c>
      <c r="T825" s="80">
        <f t="shared" si="294"/>
        <v>0</v>
      </c>
      <c r="U825" s="79">
        <f t="shared" si="295"/>
        <v>0</v>
      </c>
      <c r="V825" s="80">
        <f t="shared" si="296"/>
        <v>0</v>
      </c>
      <c r="W825" s="80">
        <f t="shared" si="297"/>
        <v>0</v>
      </c>
      <c r="X825">
        <f t="shared" si="308"/>
        <v>0</v>
      </c>
      <c r="Y825" s="35">
        <f t="shared" si="298"/>
        <v>0</v>
      </c>
      <c r="Z825" s="35">
        <f t="shared" si="309"/>
        <v>0</v>
      </c>
      <c r="AA825" s="42">
        <f t="shared" si="310"/>
        <v>0</v>
      </c>
      <c r="AB825" s="42">
        <f t="shared" si="311"/>
        <v>0</v>
      </c>
    </row>
    <row r="826" spans="2:28" x14ac:dyDescent="0.25">
      <c r="B826">
        <v>824</v>
      </c>
      <c r="C826" s="35">
        <f t="shared" si="305"/>
        <v>0</v>
      </c>
      <c r="D826" s="46">
        <f>IF(AB825&gt;0,ROUND(PMT(EvalSheet!$F$92/12,EvalSheet!$F$96*12,-C826),5),0)</f>
        <v>0</v>
      </c>
      <c r="E826" s="6">
        <f t="shared" si="299"/>
        <v>0</v>
      </c>
      <c r="F826" s="2">
        <f t="shared" si="288"/>
        <v>0</v>
      </c>
      <c r="G826" s="80">
        <f t="shared" si="289"/>
        <v>0</v>
      </c>
      <c r="H826" s="79">
        <f t="shared" si="290"/>
        <v>0</v>
      </c>
      <c r="I826" s="80">
        <f t="shared" si="291"/>
        <v>0</v>
      </c>
      <c r="J826" s="80">
        <f t="shared" si="292"/>
        <v>0</v>
      </c>
      <c r="K826" s="6">
        <f t="shared" si="300"/>
        <v>0</v>
      </c>
      <c r="L826" s="7">
        <v>0</v>
      </c>
      <c r="M826" s="7">
        <f t="shared" si="301"/>
        <v>0</v>
      </c>
      <c r="N826" s="7">
        <f t="shared" si="302"/>
        <v>0</v>
      </c>
      <c r="O826" s="7">
        <f t="shared" si="303"/>
        <v>0</v>
      </c>
      <c r="P826" s="7">
        <f t="shared" si="304"/>
        <v>0</v>
      </c>
      <c r="Q826" s="6">
        <f t="shared" si="306"/>
        <v>0</v>
      </c>
      <c r="R826" s="7">
        <f t="shared" si="307"/>
        <v>0</v>
      </c>
      <c r="S826" s="2">
        <f t="shared" si="293"/>
        <v>0</v>
      </c>
      <c r="T826" s="80">
        <f t="shared" si="294"/>
        <v>0</v>
      </c>
      <c r="U826" s="79">
        <f t="shared" si="295"/>
        <v>0</v>
      </c>
      <c r="V826" s="80">
        <f t="shared" si="296"/>
        <v>0</v>
      </c>
      <c r="W826" s="80">
        <f t="shared" si="297"/>
        <v>0</v>
      </c>
      <c r="X826">
        <f t="shared" si="308"/>
        <v>0</v>
      </c>
      <c r="Y826" s="35">
        <f t="shared" si="298"/>
        <v>0</v>
      </c>
      <c r="Z826" s="35">
        <f t="shared" si="309"/>
        <v>0</v>
      </c>
      <c r="AA826" s="42">
        <f t="shared" si="310"/>
        <v>0</v>
      </c>
      <c r="AB826" s="42">
        <f t="shared" si="311"/>
        <v>0</v>
      </c>
    </row>
    <row r="827" spans="2:28" x14ac:dyDescent="0.25">
      <c r="B827">
        <v>825</v>
      </c>
      <c r="C827" s="35">
        <f t="shared" si="305"/>
        <v>0</v>
      </c>
      <c r="D827" s="46">
        <f>IF(AB826&gt;0,ROUND(PMT(EvalSheet!$F$92/12,EvalSheet!$F$96*12,-C827),5),0)</f>
        <v>0</v>
      </c>
      <c r="E827" s="6">
        <f t="shared" si="299"/>
        <v>0</v>
      </c>
      <c r="F827" s="2">
        <f t="shared" si="288"/>
        <v>0</v>
      </c>
      <c r="G827" s="80">
        <f t="shared" si="289"/>
        <v>0</v>
      </c>
      <c r="H827" s="79">
        <f t="shared" si="290"/>
        <v>0</v>
      </c>
      <c r="I827" s="80">
        <f t="shared" si="291"/>
        <v>0</v>
      </c>
      <c r="J827" s="80">
        <f t="shared" si="292"/>
        <v>0</v>
      </c>
      <c r="K827" s="6">
        <f t="shared" si="300"/>
        <v>0</v>
      </c>
      <c r="L827" s="7">
        <v>0</v>
      </c>
      <c r="M827" s="7">
        <f t="shared" si="301"/>
        <v>0</v>
      </c>
      <c r="N827" s="7">
        <f t="shared" si="302"/>
        <v>0</v>
      </c>
      <c r="O827" s="7">
        <f t="shared" si="303"/>
        <v>0</v>
      </c>
      <c r="P827" s="7">
        <f t="shared" si="304"/>
        <v>0</v>
      </c>
      <c r="Q827" s="6">
        <f t="shared" si="306"/>
        <v>0</v>
      </c>
      <c r="R827" s="7">
        <f t="shared" si="307"/>
        <v>0</v>
      </c>
      <c r="S827" s="2">
        <f t="shared" si="293"/>
        <v>0</v>
      </c>
      <c r="T827" s="80">
        <f t="shared" si="294"/>
        <v>0</v>
      </c>
      <c r="U827" s="79">
        <f t="shared" si="295"/>
        <v>0</v>
      </c>
      <c r="V827" s="80">
        <f t="shared" si="296"/>
        <v>0</v>
      </c>
      <c r="W827" s="80">
        <f t="shared" si="297"/>
        <v>0</v>
      </c>
      <c r="X827">
        <f t="shared" si="308"/>
        <v>0</v>
      </c>
      <c r="Y827" s="35">
        <f t="shared" si="298"/>
        <v>0</v>
      </c>
      <c r="Z827" s="35">
        <f t="shared" si="309"/>
        <v>0</v>
      </c>
      <c r="AA827" s="42">
        <f t="shared" si="310"/>
        <v>0</v>
      </c>
      <c r="AB827" s="42">
        <f t="shared" si="311"/>
        <v>0</v>
      </c>
    </row>
    <row r="828" spans="2:28" x14ac:dyDescent="0.25">
      <c r="B828">
        <v>826</v>
      </c>
      <c r="C828" s="35">
        <f t="shared" si="305"/>
        <v>0</v>
      </c>
      <c r="D828" s="46">
        <f>IF(AB827&gt;0,ROUND(PMT(EvalSheet!$F$92/12,EvalSheet!$F$96*12,-C828),5),0)</f>
        <v>0</v>
      </c>
      <c r="E828" s="6">
        <f t="shared" si="299"/>
        <v>0</v>
      </c>
      <c r="F828" s="2">
        <f t="shared" si="288"/>
        <v>0</v>
      </c>
      <c r="G828" s="80">
        <f t="shared" si="289"/>
        <v>0</v>
      </c>
      <c r="H828" s="79">
        <f t="shared" si="290"/>
        <v>0</v>
      </c>
      <c r="I828" s="80">
        <f t="shared" si="291"/>
        <v>0</v>
      </c>
      <c r="J828" s="80">
        <f t="shared" si="292"/>
        <v>0</v>
      </c>
      <c r="K828" s="6">
        <f t="shared" si="300"/>
        <v>0</v>
      </c>
      <c r="L828" s="7">
        <v>0</v>
      </c>
      <c r="M828" s="7">
        <f t="shared" si="301"/>
        <v>0</v>
      </c>
      <c r="N828" s="7">
        <f t="shared" si="302"/>
        <v>0</v>
      </c>
      <c r="O828" s="7">
        <f t="shared" si="303"/>
        <v>0</v>
      </c>
      <c r="P828" s="7">
        <f t="shared" si="304"/>
        <v>0</v>
      </c>
      <c r="Q828" s="6">
        <f t="shared" si="306"/>
        <v>0</v>
      </c>
      <c r="R828" s="7">
        <f t="shared" si="307"/>
        <v>0</v>
      </c>
      <c r="S828" s="2">
        <f t="shared" si="293"/>
        <v>0</v>
      </c>
      <c r="T828" s="80">
        <f t="shared" si="294"/>
        <v>0</v>
      </c>
      <c r="U828" s="79">
        <f t="shared" si="295"/>
        <v>0</v>
      </c>
      <c r="V828" s="80">
        <f t="shared" si="296"/>
        <v>0</v>
      </c>
      <c r="W828" s="80">
        <f t="shared" si="297"/>
        <v>0</v>
      </c>
      <c r="X828">
        <f t="shared" si="308"/>
        <v>0</v>
      </c>
      <c r="Y828" s="35">
        <f t="shared" si="298"/>
        <v>0</v>
      </c>
      <c r="Z828" s="35">
        <f t="shared" si="309"/>
        <v>0</v>
      </c>
      <c r="AA828" s="42">
        <f t="shared" si="310"/>
        <v>0</v>
      </c>
      <c r="AB828" s="42">
        <f t="shared" si="311"/>
        <v>0</v>
      </c>
    </row>
    <row r="829" spans="2:28" x14ac:dyDescent="0.25">
      <c r="B829">
        <v>827</v>
      </c>
      <c r="C829" s="35">
        <f t="shared" si="305"/>
        <v>0</v>
      </c>
      <c r="D829" s="46">
        <f>IF(AB828&gt;0,ROUND(PMT(EvalSheet!$F$92/12,EvalSheet!$F$96*12,-C829),5),0)</f>
        <v>0</v>
      </c>
      <c r="E829" s="6">
        <f t="shared" si="299"/>
        <v>0</v>
      </c>
      <c r="F829" s="2">
        <f t="shared" si="288"/>
        <v>0</v>
      </c>
      <c r="G829" s="80">
        <f t="shared" si="289"/>
        <v>0</v>
      </c>
      <c r="H829" s="79">
        <f t="shared" si="290"/>
        <v>0</v>
      </c>
      <c r="I829" s="80">
        <f t="shared" si="291"/>
        <v>0</v>
      </c>
      <c r="J829" s="80">
        <f t="shared" si="292"/>
        <v>0</v>
      </c>
      <c r="K829" s="6">
        <f t="shared" si="300"/>
        <v>0</v>
      </c>
      <c r="L829" s="7">
        <v>0</v>
      </c>
      <c r="M829" s="7">
        <f t="shared" si="301"/>
        <v>0</v>
      </c>
      <c r="N829" s="7">
        <f t="shared" si="302"/>
        <v>0</v>
      </c>
      <c r="O829" s="7">
        <f t="shared" si="303"/>
        <v>0</v>
      </c>
      <c r="P829" s="7">
        <f t="shared" si="304"/>
        <v>0</v>
      </c>
      <c r="Q829" s="6">
        <f t="shared" si="306"/>
        <v>0</v>
      </c>
      <c r="R829" s="7">
        <f t="shared" si="307"/>
        <v>0</v>
      </c>
      <c r="S829" s="2">
        <f t="shared" si="293"/>
        <v>0</v>
      </c>
      <c r="T829" s="80">
        <f t="shared" si="294"/>
        <v>0</v>
      </c>
      <c r="U829" s="79">
        <f t="shared" si="295"/>
        <v>0</v>
      </c>
      <c r="V829" s="80">
        <f t="shared" si="296"/>
        <v>0</v>
      </c>
      <c r="W829" s="80">
        <f t="shared" si="297"/>
        <v>0</v>
      </c>
      <c r="X829">
        <f t="shared" si="308"/>
        <v>0</v>
      </c>
      <c r="Y829" s="35">
        <f t="shared" si="298"/>
        <v>0</v>
      </c>
      <c r="Z829" s="35">
        <f t="shared" si="309"/>
        <v>0</v>
      </c>
      <c r="AA829" s="42">
        <f t="shared" si="310"/>
        <v>0</v>
      </c>
      <c r="AB829" s="42">
        <f t="shared" si="311"/>
        <v>0</v>
      </c>
    </row>
    <row r="830" spans="2:28" x14ac:dyDescent="0.25">
      <c r="B830">
        <v>828</v>
      </c>
      <c r="C830" s="35">
        <f t="shared" si="305"/>
        <v>0</v>
      </c>
      <c r="D830" s="46">
        <f>IF(AB829&gt;0,ROUND(PMT(EvalSheet!$F$92/12,EvalSheet!$F$96*12,-C830),5),0)</f>
        <v>0</v>
      </c>
      <c r="E830" s="6">
        <f t="shared" si="299"/>
        <v>0</v>
      </c>
      <c r="F830" s="2">
        <f t="shared" si="288"/>
        <v>0</v>
      </c>
      <c r="G830" s="80">
        <f t="shared" si="289"/>
        <v>0</v>
      </c>
      <c r="H830" s="79">
        <f t="shared" si="290"/>
        <v>0</v>
      </c>
      <c r="I830" s="80">
        <f t="shared" si="291"/>
        <v>0</v>
      </c>
      <c r="J830" s="80">
        <f t="shared" si="292"/>
        <v>0</v>
      </c>
      <c r="K830" s="6">
        <f t="shared" si="300"/>
        <v>0</v>
      </c>
      <c r="L830" s="7">
        <v>0</v>
      </c>
      <c r="M830" s="7">
        <f t="shared" si="301"/>
        <v>0</v>
      </c>
      <c r="N830" s="7">
        <f t="shared" si="302"/>
        <v>0</v>
      </c>
      <c r="O830" s="7">
        <f t="shared" si="303"/>
        <v>0</v>
      </c>
      <c r="P830" s="7">
        <f t="shared" si="304"/>
        <v>0</v>
      </c>
      <c r="Q830" s="6">
        <f t="shared" si="306"/>
        <v>0</v>
      </c>
      <c r="R830" s="7">
        <f t="shared" si="307"/>
        <v>0</v>
      </c>
      <c r="S830" s="2">
        <f t="shared" si="293"/>
        <v>0</v>
      </c>
      <c r="T830" s="80">
        <f t="shared" si="294"/>
        <v>0</v>
      </c>
      <c r="U830" s="79">
        <f t="shared" si="295"/>
        <v>0</v>
      </c>
      <c r="V830" s="80">
        <f t="shared" si="296"/>
        <v>0</v>
      </c>
      <c r="W830" s="80">
        <f t="shared" si="297"/>
        <v>0</v>
      </c>
      <c r="X830">
        <f t="shared" si="308"/>
        <v>0</v>
      </c>
      <c r="Y830" s="35">
        <f t="shared" si="298"/>
        <v>0</v>
      </c>
      <c r="Z830" s="35">
        <f t="shared" si="309"/>
        <v>0</v>
      </c>
      <c r="AA830" s="42">
        <f t="shared" si="310"/>
        <v>0</v>
      </c>
      <c r="AB830" s="42">
        <f t="shared" si="311"/>
        <v>0</v>
      </c>
    </row>
    <row r="831" spans="2:28" x14ac:dyDescent="0.25">
      <c r="B831">
        <v>829</v>
      </c>
      <c r="C831" s="35">
        <f t="shared" si="305"/>
        <v>0</v>
      </c>
      <c r="D831" s="46">
        <f>IF(AB830&gt;0,ROUND(PMT(EvalSheet!$F$92/12,EvalSheet!$F$96*12,-C831),5),0)</f>
        <v>0</v>
      </c>
      <c r="E831" s="6">
        <f t="shared" si="299"/>
        <v>0</v>
      </c>
      <c r="F831" s="2">
        <f t="shared" si="288"/>
        <v>0</v>
      </c>
      <c r="G831" s="80">
        <f t="shared" si="289"/>
        <v>0</v>
      </c>
      <c r="H831" s="79">
        <f t="shared" si="290"/>
        <v>0</v>
      </c>
      <c r="I831" s="80">
        <f t="shared" si="291"/>
        <v>0</v>
      </c>
      <c r="J831" s="80">
        <f t="shared" si="292"/>
        <v>0</v>
      </c>
      <c r="K831" s="6">
        <f t="shared" si="300"/>
        <v>0</v>
      </c>
      <c r="L831" s="7">
        <v>0</v>
      </c>
      <c r="M831" s="7">
        <f t="shared" si="301"/>
        <v>0</v>
      </c>
      <c r="N831" s="7">
        <f t="shared" si="302"/>
        <v>0</v>
      </c>
      <c r="O831" s="7">
        <f t="shared" si="303"/>
        <v>0</v>
      </c>
      <c r="P831" s="7">
        <f t="shared" si="304"/>
        <v>0</v>
      </c>
      <c r="Q831" s="6">
        <f t="shared" si="306"/>
        <v>0</v>
      </c>
      <c r="R831" s="7">
        <f t="shared" si="307"/>
        <v>0</v>
      </c>
      <c r="S831" s="2">
        <f t="shared" si="293"/>
        <v>0</v>
      </c>
      <c r="T831" s="80">
        <f t="shared" si="294"/>
        <v>0</v>
      </c>
      <c r="U831" s="79">
        <f t="shared" si="295"/>
        <v>0</v>
      </c>
      <c r="V831" s="80">
        <f t="shared" si="296"/>
        <v>0</v>
      </c>
      <c r="W831" s="80">
        <f t="shared" si="297"/>
        <v>0</v>
      </c>
      <c r="X831">
        <f t="shared" si="308"/>
        <v>0</v>
      </c>
      <c r="Y831" s="35">
        <f t="shared" si="298"/>
        <v>0</v>
      </c>
      <c r="Z831" s="35">
        <f t="shared" si="309"/>
        <v>0</v>
      </c>
      <c r="AA831" s="42">
        <f t="shared" si="310"/>
        <v>0</v>
      </c>
      <c r="AB831" s="42">
        <f t="shared" si="311"/>
        <v>0</v>
      </c>
    </row>
    <row r="832" spans="2:28" x14ac:dyDescent="0.25">
      <c r="B832">
        <v>830</v>
      </c>
      <c r="C832" s="35">
        <f t="shared" si="305"/>
        <v>0</v>
      </c>
      <c r="D832" s="46">
        <f>IF(AB831&gt;0,ROUND(PMT(EvalSheet!$F$92/12,EvalSheet!$F$96*12,-C832),5),0)</f>
        <v>0</v>
      </c>
      <c r="E832" s="6">
        <f t="shared" si="299"/>
        <v>0</v>
      </c>
      <c r="F832" s="2">
        <f t="shared" si="288"/>
        <v>0</v>
      </c>
      <c r="G832" s="80">
        <f t="shared" si="289"/>
        <v>0</v>
      </c>
      <c r="H832" s="79">
        <f t="shared" si="290"/>
        <v>0</v>
      </c>
      <c r="I832" s="80">
        <f t="shared" si="291"/>
        <v>0</v>
      </c>
      <c r="J832" s="80">
        <f t="shared" si="292"/>
        <v>0</v>
      </c>
      <c r="K832" s="6">
        <f t="shared" si="300"/>
        <v>0</v>
      </c>
      <c r="L832" s="7">
        <v>0</v>
      </c>
      <c r="M832" s="7">
        <f t="shared" si="301"/>
        <v>0</v>
      </c>
      <c r="N832" s="7">
        <f t="shared" si="302"/>
        <v>0</v>
      </c>
      <c r="O832" s="7">
        <f t="shared" si="303"/>
        <v>0</v>
      </c>
      <c r="P832" s="7">
        <f t="shared" si="304"/>
        <v>0</v>
      </c>
      <c r="Q832" s="6">
        <f t="shared" si="306"/>
        <v>0</v>
      </c>
      <c r="R832" s="7">
        <f t="shared" si="307"/>
        <v>0</v>
      </c>
      <c r="S832" s="2">
        <f t="shared" si="293"/>
        <v>0</v>
      </c>
      <c r="T832" s="80">
        <f t="shared" si="294"/>
        <v>0</v>
      </c>
      <c r="U832" s="79">
        <f t="shared" si="295"/>
        <v>0</v>
      </c>
      <c r="V832" s="80">
        <f t="shared" si="296"/>
        <v>0</v>
      </c>
      <c r="W832" s="80">
        <f t="shared" si="297"/>
        <v>0</v>
      </c>
      <c r="X832">
        <f t="shared" si="308"/>
        <v>0</v>
      </c>
      <c r="Y832" s="35">
        <f t="shared" si="298"/>
        <v>0</v>
      </c>
      <c r="Z832" s="35">
        <f t="shared" si="309"/>
        <v>0</v>
      </c>
      <c r="AA832" s="42">
        <f t="shared" si="310"/>
        <v>0</v>
      </c>
      <c r="AB832" s="42">
        <f t="shared" si="311"/>
        <v>0</v>
      </c>
    </row>
    <row r="833" spans="2:28" x14ac:dyDescent="0.25">
      <c r="B833">
        <v>831</v>
      </c>
      <c r="C833" s="35">
        <f t="shared" si="305"/>
        <v>0</v>
      </c>
      <c r="D833" s="46">
        <f>IF(AB832&gt;0,ROUND(PMT(EvalSheet!$F$92/12,EvalSheet!$F$96*12,-C833),5),0)</f>
        <v>0</v>
      </c>
      <c r="E833" s="6">
        <f t="shared" si="299"/>
        <v>0</v>
      </c>
      <c r="F833" s="2">
        <f t="shared" si="288"/>
        <v>0</v>
      </c>
      <c r="G833" s="80">
        <f t="shared" si="289"/>
        <v>0</v>
      </c>
      <c r="H833" s="79">
        <f t="shared" si="290"/>
        <v>0</v>
      </c>
      <c r="I833" s="80">
        <f t="shared" si="291"/>
        <v>0</v>
      </c>
      <c r="J833" s="80">
        <f t="shared" si="292"/>
        <v>0</v>
      </c>
      <c r="K833" s="6">
        <f t="shared" si="300"/>
        <v>0</v>
      </c>
      <c r="L833" s="7">
        <v>0</v>
      </c>
      <c r="M833" s="7">
        <f t="shared" si="301"/>
        <v>0</v>
      </c>
      <c r="N833" s="7">
        <f t="shared" si="302"/>
        <v>0</v>
      </c>
      <c r="O833" s="7">
        <f t="shared" si="303"/>
        <v>0</v>
      </c>
      <c r="P833" s="7">
        <f t="shared" si="304"/>
        <v>0</v>
      </c>
      <c r="Q833" s="6">
        <f t="shared" si="306"/>
        <v>0</v>
      </c>
      <c r="R833" s="7">
        <f t="shared" si="307"/>
        <v>0</v>
      </c>
      <c r="S833" s="2">
        <f t="shared" si="293"/>
        <v>0</v>
      </c>
      <c r="T833" s="80">
        <f t="shared" si="294"/>
        <v>0</v>
      </c>
      <c r="U833" s="79">
        <f t="shared" si="295"/>
        <v>0</v>
      </c>
      <c r="V833" s="80">
        <f t="shared" si="296"/>
        <v>0</v>
      </c>
      <c r="W833" s="80">
        <f t="shared" si="297"/>
        <v>0</v>
      </c>
      <c r="X833">
        <f t="shared" si="308"/>
        <v>0</v>
      </c>
      <c r="Y833" s="35">
        <f t="shared" si="298"/>
        <v>0</v>
      </c>
      <c r="Z833" s="35">
        <f t="shared" si="309"/>
        <v>0</v>
      </c>
      <c r="AA833" s="42">
        <f t="shared" si="310"/>
        <v>0</v>
      </c>
      <c r="AB833" s="42">
        <f t="shared" si="311"/>
        <v>0</v>
      </c>
    </row>
    <row r="834" spans="2:28" x14ac:dyDescent="0.25">
      <c r="B834">
        <v>832</v>
      </c>
      <c r="C834" s="35">
        <f t="shared" si="305"/>
        <v>0</v>
      </c>
      <c r="D834" s="46">
        <f>IF(AB833&gt;0,ROUND(PMT(EvalSheet!$F$92/12,EvalSheet!$F$96*12,-C834),5),0)</f>
        <v>0</v>
      </c>
      <c r="E834" s="6">
        <f t="shared" si="299"/>
        <v>0</v>
      </c>
      <c r="F834" s="2">
        <f t="shared" si="288"/>
        <v>0</v>
      </c>
      <c r="G834" s="80">
        <f t="shared" si="289"/>
        <v>0</v>
      </c>
      <c r="H834" s="79">
        <f t="shared" si="290"/>
        <v>0</v>
      </c>
      <c r="I834" s="80">
        <f t="shared" si="291"/>
        <v>0</v>
      </c>
      <c r="J834" s="80">
        <f t="shared" si="292"/>
        <v>0</v>
      </c>
      <c r="K834" s="6">
        <f t="shared" si="300"/>
        <v>0</v>
      </c>
      <c r="L834" s="7">
        <v>0</v>
      </c>
      <c r="M834" s="7">
        <f t="shared" si="301"/>
        <v>0</v>
      </c>
      <c r="N834" s="7">
        <f t="shared" si="302"/>
        <v>0</v>
      </c>
      <c r="O834" s="7">
        <f t="shared" si="303"/>
        <v>0</v>
      </c>
      <c r="P834" s="7">
        <f t="shared" si="304"/>
        <v>0</v>
      </c>
      <c r="Q834" s="6">
        <f t="shared" si="306"/>
        <v>0</v>
      </c>
      <c r="R834" s="7">
        <f t="shared" si="307"/>
        <v>0</v>
      </c>
      <c r="S834" s="2">
        <f t="shared" si="293"/>
        <v>0</v>
      </c>
      <c r="T834" s="80">
        <f t="shared" si="294"/>
        <v>0</v>
      </c>
      <c r="U834" s="79">
        <f t="shared" si="295"/>
        <v>0</v>
      </c>
      <c r="V834" s="80">
        <f t="shared" si="296"/>
        <v>0</v>
      </c>
      <c r="W834" s="80">
        <f t="shared" si="297"/>
        <v>0</v>
      </c>
      <c r="X834">
        <f t="shared" si="308"/>
        <v>0</v>
      </c>
      <c r="Y834" s="35">
        <f t="shared" si="298"/>
        <v>0</v>
      </c>
      <c r="Z834" s="35">
        <f t="shared" si="309"/>
        <v>0</v>
      </c>
      <c r="AA834" s="42">
        <f t="shared" si="310"/>
        <v>0</v>
      </c>
      <c r="AB834" s="42">
        <f t="shared" si="311"/>
        <v>0</v>
      </c>
    </row>
    <row r="835" spans="2:28" x14ac:dyDescent="0.25">
      <c r="B835">
        <v>833</v>
      </c>
      <c r="C835" s="35">
        <f t="shared" si="305"/>
        <v>0</v>
      </c>
      <c r="D835" s="46">
        <f>IF(AB834&gt;0,ROUND(PMT(EvalSheet!$F$92/12,EvalSheet!$F$96*12,-C835),5),0)</f>
        <v>0</v>
      </c>
      <c r="E835" s="6">
        <f t="shared" si="299"/>
        <v>0</v>
      </c>
      <c r="F835" s="2">
        <f t="shared" ref="F835:F898" si="312">INT(E835)</f>
        <v>0</v>
      </c>
      <c r="G835" s="80">
        <f t="shared" ref="G835:G898" si="313">INT((E835-F835)*10)/10</f>
        <v>0</v>
      </c>
      <c r="H835" s="79">
        <f t="shared" ref="H835:H898" si="314">E835-F835-G835</f>
        <v>0</v>
      </c>
      <c r="I835" s="80">
        <f t="shared" ref="I835:I898" si="315">IF(OR(H835=0.05,H835=0),H835,IF(AND(H835&gt;0.051,H835&lt;0.1),0.1,IF(AND(H835&gt;0.001,H835&lt;0.05),0.05,H835)))</f>
        <v>0</v>
      </c>
      <c r="J835" s="80">
        <f t="shared" ref="J835:J898" si="316">F835+G835+I835</f>
        <v>0</v>
      </c>
      <c r="K835" s="6">
        <f t="shared" si="300"/>
        <v>0</v>
      </c>
      <c r="L835" s="7">
        <v>0</v>
      </c>
      <c r="M835" s="7">
        <f t="shared" si="301"/>
        <v>0</v>
      </c>
      <c r="N835" s="7">
        <f t="shared" si="302"/>
        <v>0</v>
      </c>
      <c r="O835" s="7">
        <f t="shared" si="303"/>
        <v>0</v>
      </c>
      <c r="P835" s="7">
        <f t="shared" si="304"/>
        <v>0</v>
      </c>
      <c r="Q835" s="6">
        <f t="shared" si="306"/>
        <v>0</v>
      </c>
      <c r="R835" s="7">
        <f t="shared" si="307"/>
        <v>0</v>
      </c>
      <c r="S835" s="2">
        <f t="shared" ref="S835:S898" si="317">INT(R835)</f>
        <v>0</v>
      </c>
      <c r="T835" s="80">
        <f t="shared" ref="T835:T898" si="318">INT((R835-S835)*10)/10</f>
        <v>0</v>
      </c>
      <c r="U835" s="79">
        <f t="shared" ref="U835:U898" si="319">R835-S835-T835</f>
        <v>0</v>
      </c>
      <c r="V835" s="80">
        <f t="shared" ref="V835:V898" si="320">IF(OR(U835=0.05,U835=0),U835,IF(AND(U835&gt;0.051,U835&lt;0.1),0.1,IF(AND(U835&gt;0.001,U835&lt;0.05),0.05,U835)))</f>
        <v>0</v>
      </c>
      <c r="W835" s="80">
        <f t="shared" ref="W835:W898" si="321">S835+T835+V835</f>
        <v>0</v>
      </c>
      <c r="X835">
        <f t="shared" si="308"/>
        <v>0</v>
      </c>
      <c r="Y835" s="35">
        <f t="shared" si="298"/>
        <v>0</v>
      </c>
      <c r="Z835" s="35">
        <f t="shared" si="309"/>
        <v>0</v>
      </c>
      <c r="AA835" s="42">
        <f t="shared" si="310"/>
        <v>0</v>
      </c>
      <c r="AB835" s="42">
        <f t="shared" si="311"/>
        <v>0</v>
      </c>
    </row>
    <row r="836" spans="2:28" x14ac:dyDescent="0.25">
      <c r="B836">
        <v>834</v>
      </c>
      <c r="C836" s="35">
        <f t="shared" si="305"/>
        <v>0</v>
      </c>
      <c r="D836" s="46">
        <f>IF(AB835&gt;0,ROUND(PMT(EvalSheet!$F$92/12,EvalSheet!$F$96*12,-C836),5),0)</f>
        <v>0</v>
      </c>
      <c r="E836" s="6">
        <f t="shared" si="299"/>
        <v>0</v>
      </c>
      <c r="F836" s="2">
        <f t="shared" si="312"/>
        <v>0</v>
      </c>
      <c r="G836" s="80">
        <f t="shared" si="313"/>
        <v>0</v>
      </c>
      <c r="H836" s="79">
        <f t="shared" si="314"/>
        <v>0</v>
      </c>
      <c r="I836" s="80">
        <f t="shared" si="315"/>
        <v>0</v>
      </c>
      <c r="J836" s="80">
        <f t="shared" si="316"/>
        <v>0</v>
      </c>
      <c r="K836" s="6">
        <f t="shared" si="300"/>
        <v>0</v>
      </c>
      <c r="L836" s="7">
        <v>0</v>
      </c>
      <c r="M836" s="7">
        <f t="shared" si="301"/>
        <v>0</v>
      </c>
      <c r="N836" s="7">
        <f t="shared" si="302"/>
        <v>0</v>
      </c>
      <c r="O836" s="7">
        <f t="shared" si="303"/>
        <v>0</v>
      </c>
      <c r="P836" s="7">
        <f t="shared" si="304"/>
        <v>0</v>
      </c>
      <c r="Q836" s="6">
        <f t="shared" si="306"/>
        <v>0</v>
      </c>
      <c r="R836" s="7">
        <f t="shared" si="307"/>
        <v>0</v>
      </c>
      <c r="S836" s="2">
        <f t="shared" si="317"/>
        <v>0</v>
      </c>
      <c r="T836" s="80">
        <f t="shared" si="318"/>
        <v>0</v>
      </c>
      <c r="U836" s="79">
        <f t="shared" si="319"/>
        <v>0</v>
      </c>
      <c r="V836" s="80">
        <f t="shared" si="320"/>
        <v>0</v>
      </c>
      <c r="W836" s="80">
        <f t="shared" si="321"/>
        <v>0</v>
      </c>
      <c r="X836">
        <f t="shared" si="308"/>
        <v>0</v>
      </c>
      <c r="Y836" s="35">
        <f t="shared" ref="Y836:Y899" si="322">ROUND(D836+J836+W836+X836,2)</f>
        <v>0</v>
      </c>
      <c r="Z836" s="35">
        <f t="shared" si="309"/>
        <v>0</v>
      </c>
      <c r="AA836" s="42">
        <f t="shared" si="310"/>
        <v>0</v>
      </c>
      <c r="AB836" s="42">
        <f t="shared" si="311"/>
        <v>0</v>
      </c>
    </row>
    <row r="837" spans="2:28" x14ac:dyDescent="0.25">
      <c r="B837">
        <v>835</v>
      </c>
      <c r="C837" s="35">
        <f t="shared" si="305"/>
        <v>0</v>
      </c>
      <c r="D837" s="46">
        <f>IF(AB836&gt;0,ROUND(PMT(EvalSheet!$F$92/12,EvalSheet!$F$96*12,-C837),5),0)</f>
        <v>0</v>
      </c>
      <c r="E837" s="6">
        <f t="shared" ref="E837:E900" si="323">IF(AB836&gt;0,ROUND(C837*$E$1/1000,2),0)</f>
        <v>0</v>
      </c>
      <c r="F837" s="2">
        <f t="shared" si="312"/>
        <v>0</v>
      </c>
      <c r="G837" s="80">
        <f t="shared" si="313"/>
        <v>0</v>
      </c>
      <c r="H837" s="79">
        <f t="shared" si="314"/>
        <v>0</v>
      </c>
      <c r="I837" s="80">
        <f t="shared" si="315"/>
        <v>0</v>
      </c>
      <c r="J837" s="80">
        <f t="shared" si="316"/>
        <v>0</v>
      </c>
      <c r="K837" s="6">
        <f t="shared" ref="K837:K900" si="324">IF(AB836&gt;0,ROUND($D$1*$K$1,2),0)</f>
        <v>0</v>
      </c>
      <c r="L837" s="7">
        <v>0</v>
      </c>
      <c r="M837" s="7">
        <f t="shared" ref="M837:M900" si="325">IF(AB836&gt;0,ROUND($D$1*$M$1,0),0)</f>
        <v>0</v>
      </c>
      <c r="N837" s="7">
        <f t="shared" ref="N837:N900" si="326">IF(AB836&gt;0,ROUND($D$1*$N$1,2),0)</f>
        <v>0</v>
      </c>
      <c r="O837" s="7">
        <f t="shared" ref="O837:O900" si="327">IF(AB836&gt;0,ROUND($D$1*$O$1,2),0)</f>
        <v>0</v>
      </c>
      <c r="P837" s="7">
        <f t="shared" ref="P837:P900" si="328">IF(AB836&gt;0,ROUND($D$1*$P$1,2),0)</f>
        <v>0</v>
      </c>
      <c r="Q837" s="6">
        <f t="shared" si="306"/>
        <v>0</v>
      </c>
      <c r="R837" s="7">
        <f t="shared" si="307"/>
        <v>0</v>
      </c>
      <c r="S837" s="2">
        <f t="shared" si="317"/>
        <v>0</v>
      </c>
      <c r="T837" s="80">
        <f t="shared" si="318"/>
        <v>0</v>
      </c>
      <c r="U837" s="79">
        <f t="shared" si="319"/>
        <v>0</v>
      </c>
      <c r="V837" s="80">
        <f t="shared" si="320"/>
        <v>0</v>
      </c>
      <c r="W837" s="80">
        <f t="shared" si="321"/>
        <v>0</v>
      </c>
      <c r="X837">
        <f t="shared" si="308"/>
        <v>0</v>
      </c>
      <c r="Y837" s="35">
        <f t="shared" si="322"/>
        <v>0</v>
      </c>
      <c r="Z837" s="35">
        <f t="shared" si="309"/>
        <v>0</v>
      </c>
      <c r="AA837" s="42">
        <f t="shared" si="310"/>
        <v>0</v>
      </c>
      <c r="AB837" s="42">
        <f t="shared" si="311"/>
        <v>0</v>
      </c>
    </row>
    <row r="838" spans="2:28" x14ac:dyDescent="0.25">
      <c r="B838">
        <v>836</v>
      </c>
      <c r="C838" s="35">
        <f t="shared" si="305"/>
        <v>0</v>
      </c>
      <c r="D838" s="46">
        <f>IF(AB837&gt;0,ROUND(PMT(EvalSheet!$F$92/12,EvalSheet!$F$96*12,-C838),5),0)</f>
        <v>0</v>
      </c>
      <c r="E838" s="6">
        <f t="shared" si="323"/>
        <v>0</v>
      </c>
      <c r="F838" s="2">
        <f t="shared" si="312"/>
        <v>0</v>
      </c>
      <c r="G838" s="80">
        <f t="shared" si="313"/>
        <v>0</v>
      </c>
      <c r="H838" s="79">
        <f t="shared" si="314"/>
        <v>0</v>
      </c>
      <c r="I838" s="80">
        <f t="shared" si="315"/>
        <v>0</v>
      </c>
      <c r="J838" s="80">
        <f t="shared" si="316"/>
        <v>0</v>
      </c>
      <c r="K838" s="6">
        <f t="shared" si="324"/>
        <v>0</v>
      </c>
      <c r="L838" s="7">
        <v>0</v>
      </c>
      <c r="M838" s="7">
        <f t="shared" si="325"/>
        <v>0</v>
      </c>
      <c r="N838" s="7">
        <f t="shared" si="326"/>
        <v>0</v>
      </c>
      <c r="O838" s="7">
        <f t="shared" si="327"/>
        <v>0</v>
      </c>
      <c r="P838" s="7">
        <f t="shared" si="328"/>
        <v>0</v>
      </c>
      <c r="Q838" s="6">
        <f t="shared" si="306"/>
        <v>0</v>
      </c>
      <c r="R838" s="7">
        <f t="shared" si="307"/>
        <v>0</v>
      </c>
      <c r="S838" s="2">
        <f t="shared" si="317"/>
        <v>0</v>
      </c>
      <c r="T838" s="80">
        <f t="shared" si="318"/>
        <v>0</v>
      </c>
      <c r="U838" s="79">
        <f t="shared" si="319"/>
        <v>0</v>
      </c>
      <c r="V838" s="80">
        <f t="shared" si="320"/>
        <v>0</v>
      </c>
      <c r="W838" s="80">
        <f t="shared" si="321"/>
        <v>0</v>
      </c>
      <c r="X838">
        <f t="shared" si="308"/>
        <v>0</v>
      </c>
      <c r="Y838" s="35">
        <f t="shared" si="322"/>
        <v>0</v>
      </c>
      <c r="Z838" s="35">
        <f t="shared" si="309"/>
        <v>0</v>
      </c>
      <c r="AA838" s="42">
        <f t="shared" si="310"/>
        <v>0</v>
      </c>
      <c r="AB838" s="42">
        <f t="shared" si="311"/>
        <v>0</v>
      </c>
    </row>
    <row r="839" spans="2:28" x14ac:dyDescent="0.25">
      <c r="B839">
        <v>837</v>
      </c>
      <c r="C839" s="35">
        <f t="shared" ref="C839:C902" si="329">IF(AB838&gt;0,C838-1000,C838)</f>
        <v>0</v>
      </c>
      <c r="D839" s="46">
        <f>IF(AB838&gt;0,ROUND(PMT(EvalSheet!$F$92/12,EvalSheet!$F$96*12,-C839),5),0)</f>
        <v>0</v>
      </c>
      <c r="E839" s="6">
        <f t="shared" si="323"/>
        <v>0</v>
      </c>
      <c r="F839" s="2">
        <f t="shared" si="312"/>
        <v>0</v>
      </c>
      <c r="G839" s="80">
        <f t="shared" si="313"/>
        <v>0</v>
      </c>
      <c r="H839" s="79">
        <f t="shared" si="314"/>
        <v>0</v>
      </c>
      <c r="I839" s="80">
        <f t="shared" si="315"/>
        <v>0</v>
      </c>
      <c r="J839" s="80">
        <f t="shared" si="316"/>
        <v>0</v>
      </c>
      <c r="K839" s="6">
        <f t="shared" si="324"/>
        <v>0</v>
      </c>
      <c r="L839" s="7">
        <v>0</v>
      </c>
      <c r="M839" s="7">
        <f t="shared" si="325"/>
        <v>0</v>
      </c>
      <c r="N839" s="7">
        <f t="shared" si="326"/>
        <v>0</v>
      </c>
      <c r="O839" s="7">
        <f t="shared" si="327"/>
        <v>0</v>
      </c>
      <c r="P839" s="7">
        <f t="shared" si="328"/>
        <v>0</v>
      </c>
      <c r="Q839" s="6">
        <f t="shared" ref="Q839:Q902" si="330">IF(AB838&gt;0,K839+SUM(M839:P839),0)</f>
        <v>0</v>
      </c>
      <c r="R839" s="7">
        <f t="shared" ref="R839:R902" si="331">IF(AB838&gt;0,ROUND(Q839/12,2),0)</f>
        <v>0</v>
      </c>
      <c r="S839" s="2">
        <f t="shared" si="317"/>
        <v>0</v>
      </c>
      <c r="T839" s="80">
        <f t="shared" si="318"/>
        <v>0</v>
      </c>
      <c r="U839" s="79">
        <f t="shared" si="319"/>
        <v>0</v>
      </c>
      <c r="V839" s="80">
        <f t="shared" si="320"/>
        <v>0</v>
      </c>
      <c r="W839" s="80">
        <f t="shared" si="321"/>
        <v>0</v>
      </c>
      <c r="X839">
        <f t="shared" ref="X839:X902" si="332">IF(AB838&gt;0,X838,0)</f>
        <v>0</v>
      </c>
      <c r="Y839" s="35">
        <f t="shared" si="322"/>
        <v>0</v>
      </c>
      <c r="Z839" s="35">
        <f t="shared" ref="Z839:Z902" si="333">IF(AND(Y839&gt;0,Y840=0),Y839,0)</f>
        <v>0</v>
      </c>
      <c r="AA839" s="42">
        <f t="shared" ref="AA839:AA902" si="334">IF(AB838&gt;0,AA838,0)</f>
        <v>0</v>
      </c>
      <c r="AB839" s="42">
        <f t="shared" ref="AB839:AB902" si="335">IF(ROUND(Y839-AA839,2)&gt;0,ROUND(Y839-AA839,2),0)</f>
        <v>0</v>
      </c>
    </row>
    <row r="840" spans="2:28" x14ac:dyDescent="0.25">
      <c r="B840">
        <v>838</v>
      </c>
      <c r="C840" s="35">
        <f t="shared" si="329"/>
        <v>0</v>
      </c>
      <c r="D840" s="46">
        <f>IF(AB839&gt;0,ROUND(PMT(EvalSheet!$F$92/12,EvalSheet!$F$96*12,-C840),5),0)</f>
        <v>0</v>
      </c>
      <c r="E840" s="6">
        <f t="shared" si="323"/>
        <v>0</v>
      </c>
      <c r="F840" s="2">
        <f t="shared" si="312"/>
        <v>0</v>
      </c>
      <c r="G840" s="80">
        <f t="shared" si="313"/>
        <v>0</v>
      </c>
      <c r="H840" s="79">
        <f t="shared" si="314"/>
        <v>0</v>
      </c>
      <c r="I840" s="80">
        <f t="shared" si="315"/>
        <v>0</v>
      </c>
      <c r="J840" s="80">
        <f t="shared" si="316"/>
        <v>0</v>
      </c>
      <c r="K840" s="6">
        <f t="shared" si="324"/>
        <v>0</v>
      </c>
      <c r="L840" s="7">
        <v>0</v>
      </c>
      <c r="M840" s="7">
        <f t="shared" si="325"/>
        <v>0</v>
      </c>
      <c r="N840" s="7">
        <f t="shared" si="326"/>
        <v>0</v>
      </c>
      <c r="O840" s="7">
        <f t="shared" si="327"/>
        <v>0</v>
      </c>
      <c r="P840" s="7">
        <f t="shared" si="328"/>
        <v>0</v>
      </c>
      <c r="Q840" s="6">
        <f t="shared" si="330"/>
        <v>0</v>
      </c>
      <c r="R840" s="7">
        <f t="shared" si="331"/>
        <v>0</v>
      </c>
      <c r="S840" s="2">
        <f t="shared" si="317"/>
        <v>0</v>
      </c>
      <c r="T840" s="80">
        <f t="shared" si="318"/>
        <v>0</v>
      </c>
      <c r="U840" s="79">
        <f t="shared" si="319"/>
        <v>0</v>
      </c>
      <c r="V840" s="80">
        <f t="shared" si="320"/>
        <v>0</v>
      </c>
      <c r="W840" s="80">
        <f t="shared" si="321"/>
        <v>0</v>
      </c>
      <c r="X840">
        <f t="shared" si="332"/>
        <v>0</v>
      </c>
      <c r="Y840" s="35">
        <f t="shared" si="322"/>
        <v>0</v>
      </c>
      <c r="Z840" s="35">
        <f t="shared" si="333"/>
        <v>0</v>
      </c>
      <c r="AA840" s="42">
        <f t="shared" si="334"/>
        <v>0</v>
      </c>
      <c r="AB840" s="42">
        <f t="shared" si="335"/>
        <v>0</v>
      </c>
    </row>
    <row r="841" spans="2:28" x14ac:dyDescent="0.25">
      <c r="B841">
        <v>839</v>
      </c>
      <c r="C841" s="35">
        <f t="shared" si="329"/>
        <v>0</v>
      </c>
      <c r="D841" s="46">
        <f>IF(AB840&gt;0,ROUND(PMT(EvalSheet!$F$92/12,EvalSheet!$F$96*12,-C841),5),0)</f>
        <v>0</v>
      </c>
      <c r="E841" s="6">
        <f t="shared" si="323"/>
        <v>0</v>
      </c>
      <c r="F841" s="2">
        <f t="shared" si="312"/>
        <v>0</v>
      </c>
      <c r="G841" s="80">
        <f t="shared" si="313"/>
        <v>0</v>
      </c>
      <c r="H841" s="79">
        <f t="shared" si="314"/>
        <v>0</v>
      </c>
      <c r="I841" s="80">
        <f t="shared" si="315"/>
        <v>0</v>
      </c>
      <c r="J841" s="80">
        <f t="shared" si="316"/>
        <v>0</v>
      </c>
      <c r="K841" s="6">
        <f t="shared" si="324"/>
        <v>0</v>
      </c>
      <c r="L841" s="7">
        <v>0</v>
      </c>
      <c r="M841" s="7">
        <f t="shared" si="325"/>
        <v>0</v>
      </c>
      <c r="N841" s="7">
        <f t="shared" si="326"/>
        <v>0</v>
      </c>
      <c r="O841" s="7">
        <f t="shared" si="327"/>
        <v>0</v>
      </c>
      <c r="P841" s="7">
        <f t="shared" si="328"/>
        <v>0</v>
      </c>
      <c r="Q841" s="6">
        <f t="shared" si="330"/>
        <v>0</v>
      </c>
      <c r="R841" s="7">
        <f t="shared" si="331"/>
        <v>0</v>
      </c>
      <c r="S841" s="2">
        <f t="shared" si="317"/>
        <v>0</v>
      </c>
      <c r="T841" s="80">
        <f t="shared" si="318"/>
        <v>0</v>
      </c>
      <c r="U841" s="79">
        <f t="shared" si="319"/>
        <v>0</v>
      </c>
      <c r="V841" s="80">
        <f t="shared" si="320"/>
        <v>0</v>
      </c>
      <c r="W841" s="80">
        <f t="shared" si="321"/>
        <v>0</v>
      </c>
      <c r="X841">
        <f t="shared" si="332"/>
        <v>0</v>
      </c>
      <c r="Y841" s="35">
        <f t="shared" si="322"/>
        <v>0</v>
      </c>
      <c r="Z841" s="35">
        <f t="shared" si="333"/>
        <v>0</v>
      </c>
      <c r="AA841" s="42">
        <f t="shared" si="334"/>
        <v>0</v>
      </c>
      <c r="AB841" s="42">
        <f t="shared" si="335"/>
        <v>0</v>
      </c>
    </row>
    <row r="842" spans="2:28" x14ac:dyDescent="0.25">
      <c r="B842">
        <v>840</v>
      </c>
      <c r="C842" s="35">
        <f t="shared" si="329"/>
        <v>0</v>
      </c>
      <c r="D842" s="46">
        <f>IF(AB841&gt;0,ROUND(PMT(EvalSheet!$F$92/12,EvalSheet!$F$96*12,-C842),5),0)</f>
        <v>0</v>
      </c>
      <c r="E842" s="6">
        <f t="shared" si="323"/>
        <v>0</v>
      </c>
      <c r="F842" s="2">
        <f t="shared" si="312"/>
        <v>0</v>
      </c>
      <c r="G842" s="80">
        <f t="shared" si="313"/>
        <v>0</v>
      </c>
      <c r="H842" s="79">
        <f t="shared" si="314"/>
        <v>0</v>
      </c>
      <c r="I842" s="80">
        <f t="shared" si="315"/>
        <v>0</v>
      </c>
      <c r="J842" s="80">
        <f t="shared" si="316"/>
        <v>0</v>
      </c>
      <c r="K842" s="6">
        <f t="shared" si="324"/>
        <v>0</v>
      </c>
      <c r="L842" s="7">
        <v>0</v>
      </c>
      <c r="M842" s="7">
        <f t="shared" si="325"/>
        <v>0</v>
      </c>
      <c r="N842" s="7">
        <f t="shared" si="326"/>
        <v>0</v>
      </c>
      <c r="O842" s="7">
        <f t="shared" si="327"/>
        <v>0</v>
      </c>
      <c r="P842" s="7">
        <f t="shared" si="328"/>
        <v>0</v>
      </c>
      <c r="Q842" s="6">
        <f t="shared" si="330"/>
        <v>0</v>
      </c>
      <c r="R842" s="7">
        <f t="shared" si="331"/>
        <v>0</v>
      </c>
      <c r="S842" s="2">
        <f t="shared" si="317"/>
        <v>0</v>
      </c>
      <c r="T842" s="80">
        <f t="shared" si="318"/>
        <v>0</v>
      </c>
      <c r="U842" s="79">
        <f t="shared" si="319"/>
        <v>0</v>
      </c>
      <c r="V842" s="80">
        <f t="shared" si="320"/>
        <v>0</v>
      </c>
      <c r="W842" s="80">
        <f t="shared" si="321"/>
        <v>0</v>
      </c>
      <c r="X842">
        <f t="shared" si="332"/>
        <v>0</v>
      </c>
      <c r="Y842" s="35">
        <f t="shared" si="322"/>
        <v>0</v>
      </c>
      <c r="Z842" s="35">
        <f t="shared" si="333"/>
        <v>0</v>
      </c>
      <c r="AA842" s="42">
        <f t="shared" si="334"/>
        <v>0</v>
      </c>
      <c r="AB842" s="42">
        <f t="shared" si="335"/>
        <v>0</v>
      </c>
    </row>
    <row r="843" spans="2:28" x14ac:dyDescent="0.25">
      <c r="B843">
        <v>841</v>
      </c>
      <c r="C843" s="35">
        <f t="shared" si="329"/>
        <v>0</v>
      </c>
      <c r="D843" s="46">
        <f>IF(AB842&gt;0,ROUND(PMT(EvalSheet!$F$92/12,EvalSheet!$F$96*12,-C843),5),0)</f>
        <v>0</v>
      </c>
      <c r="E843" s="6">
        <f t="shared" si="323"/>
        <v>0</v>
      </c>
      <c r="F843" s="2">
        <f t="shared" si="312"/>
        <v>0</v>
      </c>
      <c r="G843" s="80">
        <f t="shared" si="313"/>
        <v>0</v>
      </c>
      <c r="H843" s="79">
        <f t="shared" si="314"/>
        <v>0</v>
      </c>
      <c r="I843" s="80">
        <f t="shared" si="315"/>
        <v>0</v>
      </c>
      <c r="J843" s="80">
        <f t="shared" si="316"/>
        <v>0</v>
      </c>
      <c r="K843" s="6">
        <f t="shared" si="324"/>
        <v>0</v>
      </c>
      <c r="L843" s="7">
        <v>0</v>
      </c>
      <c r="M843" s="7">
        <f t="shared" si="325"/>
        <v>0</v>
      </c>
      <c r="N843" s="7">
        <f t="shared" si="326"/>
        <v>0</v>
      </c>
      <c r="O843" s="7">
        <f t="shared" si="327"/>
        <v>0</v>
      </c>
      <c r="P843" s="7">
        <f t="shared" si="328"/>
        <v>0</v>
      </c>
      <c r="Q843" s="6">
        <f t="shared" si="330"/>
        <v>0</v>
      </c>
      <c r="R843" s="7">
        <f t="shared" si="331"/>
        <v>0</v>
      </c>
      <c r="S843" s="2">
        <f t="shared" si="317"/>
        <v>0</v>
      </c>
      <c r="T843" s="80">
        <f t="shared" si="318"/>
        <v>0</v>
      </c>
      <c r="U843" s="79">
        <f t="shared" si="319"/>
        <v>0</v>
      </c>
      <c r="V843" s="80">
        <f t="shared" si="320"/>
        <v>0</v>
      </c>
      <c r="W843" s="80">
        <f t="shared" si="321"/>
        <v>0</v>
      </c>
      <c r="X843">
        <f t="shared" si="332"/>
        <v>0</v>
      </c>
      <c r="Y843" s="35">
        <f t="shared" si="322"/>
        <v>0</v>
      </c>
      <c r="Z843" s="35">
        <f t="shared" si="333"/>
        <v>0</v>
      </c>
      <c r="AA843" s="42">
        <f t="shared" si="334"/>
        <v>0</v>
      </c>
      <c r="AB843" s="42">
        <f t="shared" si="335"/>
        <v>0</v>
      </c>
    </row>
    <row r="844" spans="2:28" x14ac:dyDescent="0.25">
      <c r="B844">
        <v>842</v>
      </c>
      <c r="C844" s="35">
        <f t="shared" si="329"/>
        <v>0</v>
      </c>
      <c r="D844" s="46">
        <f>IF(AB843&gt;0,ROUND(PMT(EvalSheet!$F$92/12,EvalSheet!$F$96*12,-C844),5),0)</f>
        <v>0</v>
      </c>
      <c r="E844" s="6">
        <f t="shared" si="323"/>
        <v>0</v>
      </c>
      <c r="F844" s="2">
        <f t="shared" si="312"/>
        <v>0</v>
      </c>
      <c r="G844" s="80">
        <f t="shared" si="313"/>
        <v>0</v>
      </c>
      <c r="H844" s="79">
        <f t="shared" si="314"/>
        <v>0</v>
      </c>
      <c r="I844" s="80">
        <f t="shared" si="315"/>
        <v>0</v>
      </c>
      <c r="J844" s="80">
        <f t="shared" si="316"/>
        <v>0</v>
      </c>
      <c r="K844" s="6">
        <f t="shared" si="324"/>
        <v>0</v>
      </c>
      <c r="L844" s="7">
        <v>0</v>
      </c>
      <c r="M844" s="7">
        <f t="shared" si="325"/>
        <v>0</v>
      </c>
      <c r="N844" s="7">
        <f t="shared" si="326"/>
        <v>0</v>
      </c>
      <c r="O844" s="7">
        <f t="shared" si="327"/>
        <v>0</v>
      </c>
      <c r="P844" s="7">
        <f t="shared" si="328"/>
        <v>0</v>
      </c>
      <c r="Q844" s="6">
        <f t="shared" si="330"/>
        <v>0</v>
      </c>
      <c r="R844" s="7">
        <f t="shared" si="331"/>
        <v>0</v>
      </c>
      <c r="S844" s="2">
        <f t="shared" si="317"/>
        <v>0</v>
      </c>
      <c r="T844" s="80">
        <f t="shared" si="318"/>
        <v>0</v>
      </c>
      <c r="U844" s="79">
        <f t="shared" si="319"/>
        <v>0</v>
      </c>
      <c r="V844" s="80">
        <f t="shared" si="320"/>
        <v>0</v>
      </c>
      <c r="W844" s="80">
        <f t="shared" si="321"/>
        <v>0</v>
      </c>
      <c r="X844">
        <f t="shared" si="332"/>
        <v>0</v>
      </c>
      <c r="Y844" s="35">
        <f t="shared" si="322"/>
        <v>0</v>
      </c>
      <c r="Z844" s="35">
        <f t="shared" si="333"/>
        <v>0</v>
      </c>
      <c r="AA844" s="42">
        <f t="shared" si="334"/>
        <v>0</v>
      </c>
      <c r="AB844" s="42">
        <f t="shared" si="335"/>
        <v>0</v>
      </c>
    </row>
    <row r="845" spans="2:28" x14ac:dyDescent="0.25">
      <c r="B845">
        <v>843</v>
      </c>
      <c r="C845" s="35">
        <f t="shared" si="329"/>
        <v>0</v>
      </c>
      <c r="D845" s="46">
        <f>IF(AB844&gt;0,ROUND(PMT(EvalSheet!$F$92/12,EvalSheet!$F$96*12,-C845),5),0)</f>
        <v>0</v>
      </c>
      <c r="E845" s="6">
        <f t="shared" si="323"/>
        <v>0</v>
      </c>
      <c r="F845" s="2">
        <f t="shared" si="312"/>
        <v>0</v>
      </c>
      <c r="G845" s="80">
        <f t="shared" si="313"/>
        <v>0</v>
      </c>
      <c r="H845" s="79">
        <f t="shared" si="314"/>
        <v>0</v>
      </c>
      <c r="I845" s="80">
        <f t="shared" si="315"/>
        <v>0</v>
      </c>
      <c r="J845" s="80">
        <f t="shared" si="316"/>
        <v>0</v>
      </c>
      <c r="K845" s="6">
        <f t="shared" si="324"/>
        <v>0</v>
      </c>
      <c r="L845" s="7">
        <v>0</v>
      </c>
      <c r="M845" s="7">
        <f t="shared" si="325"/>
        <v>0</v>
      </c>
      <c r="N845" s="7">
        <f t="shared" si="326"/>
        <v>0</v>
      </c>
      <c r="O845" s="7">
        <f t="shared" si="327"/>
        <v>0</v>
      </c>
      <c r="P845" s="7">
        <f t="shared" si="328"/>
        <v>0</v>
      </c>
      <c r="Q845" s="6">
        <f t="shared" si="330"/>
        <v>0</v>
      </c>
      <c r="R845" s="7">
        <f t="shared" si="331"/>
        <v>0</v>
      </c>
      <c r="S845" s="2">
        <f t="shared" si="317"/>
        <v>0</v>
      </c>
      <c r="T845" s="80">
        <f t="shared" si="318"/>
        <v>0</v>
      </c>
      <c r="U845" s="79">
        <f t="shared" si="319"/>
        <v>0</v>
      </c>
      <c r="V845" s="80">
        <f t="shared" si="320"/>
        <v>0</v>
      </c>
      <c r="W845" s="80">
        <f t="shared" si="321"/>
        <v>0</v>
      </c>
      <c r="X845">
        <f t="shared" si="332"/>
        <v>0</v>
      </c>
      <c r="Y845" s="35">
        <f t="shared" si="322"/>
        <v>0</v>
      </c>
      <c r="Z845" s="35">
        <f t="shared" si="333"/>
        <v>0</v>
      </c>
      <c r="AA845" s="42">
        <f t="shared" si="334"/>
        <v>0</v>
      </c>
      <c r="AB845" s="42">
        <f t="shared" si="335"/>
        <v>0</v>
      </c>
    </row>
    <row r="846" spans="2:28" x14ac:dyDescent="0.25">
      <c r="B846">
        <v>844</v>
      </c>
      <c r="C846" s="35">
        <f t="shared" si="329"/>
        <v>0</v>
      </c>
      <c r="D846" s="46">
        <f>IF(AB845&gt;0,ROUND(PMT(EvalSheet!$F$92/12,EvalSheet!$F$96*12,-C846),5),0)</f>
        <v>0</v>
      </c>
      <c r="E846" s="6">
        <f t="shared" si="323"/>
        <v>0</v>
      </c>
      <c r="F846" s="2">
        <f t="shared" si="312"/>
        <v>0</v>
      </c>
      <c r="G846" s="80">
        <f t="shared" si="313"/>
        <v>0</v>
      </c>
      <c r="H846" s="79">
        <f t="shared" si="314"/>
        <v>0</v>
      </c>
      <c r="I846" s="80">
        <f t="shared" si="315"/>
        <v>0</v>
      </c>
      <c r="J846" s="80">
        <f t="shared" si="316"/>
        <v>0</v>
      </c>
      <c r="K846" s="6">
        <f t="shared" si="324"/>
        <v>0</v>
      </c>
      <c r="L846" s="7">
        <v>0</v>
      </c>
      <c r="M846" s="7">
        <f t="shared" si="325"/>
        <v>0</v>
      </c>
      <c r="N846" s="7">
        <f t="shared" si="326"/>
        <v>0</v>
      </c>
      <c r="O846" s="7">
        <f t="shared" si="327"/>
        <v>0</v>
      </c>
      <c r="P846" s="7">
        <f t="shared" si="328"/>
        <v>0</v>
      </c>
      <c r="Q846" s="6">
        <f t="shared" si="330"/>
        <v>0</v>
      </c>
      <c r="R846" s="7">
        <f t="shared" si="331"/>
        <v>0</v>
      </c>
      <c r="S846" s="2">
        <f t="shared" si="317"/>
        <v>0</v>
      </c>
      <c r="T846" s="80">
        <f t="shared" si="318"/>
        <v>0</v>
      </c>
      <c r="U846" s="79">
        <f t="shared" si="319"/>
        <v>0</v>
      </c>
      <c r="V846" s="80">
        <f t="shared" si="320"/>
        <v>0</v>
      </c>
      <c r="W846" s="80">
        <f t="shared" si="321"/>
        <v>0</v>
      </c>
      <c r="X846">
        <f t="shared" si="332"/>
        <v>0</v>
      </c>
      <c r="Y846" s="35">
        <f t="shared" si="322"/>
        <v>0</v>
      </c>
      <c r="Z846" s="35">
        <f t="shared" si="333"/>
        <v>0</v>
      </c>
      <c r="AA846" s="42">
        <f t="shared" si="334"/>
        <v>0</v>
      </c>
      <c r="AB846" s="42">
        <f t="shared" si="335"/>
        <v>0</v>
      </c>
    </row>
    <row r="847" spans="2:28" x14ac:dyDescent="0.25">
      <c r="B847">
        <v>845</v>
      </c>
      <c r="C847" s="35">
        <f t="shared" si="329"/>
        <v>0</v>
      </c>
      <c r="D847" s="46">
        <f>IF(AB846&gt;0,ROUND(PMT(EvalSheet!$F$92/12,EvalSheet!$F$96*12,-C847),5),0)</f>
        <v>0</v>
      </c>
      <c r="E847" s="6">
        <f t="shared" si="323"/>
        <v>0</v>
      </c>
      <c r="F847" s="2">
        <f t="shared" si="312"/>
        <v>0</v>
      </c>
      <c r="G847" s="80">
        <f t="shared" si="313"/>
        <v>0</v>
      </c>
      <c r="H847" s="79">
        <f t="shared" si="314"/>
        <v>0</v>
      </c>
      <c r="I847" s="80">
        <f t="shared" si="315"/>
        <v>0</v>
      </c>
      <c r="J847" s="80">
        <f t="shared" si="316"/>
        <v>0</v>
      </c>
      <c r="K847" s="6">
        <f t="shared" si="324"/>
        <v>0</v>
      </c>
      <c r="L847" s="7">
        <v>0</v>
      </c>
      <c r="M847" s="7">
        <f t="shared" si="325"/>
        <v>0</v>
      </c>
      <c r="N847" s="7">
        <f t="shared" si="326"/>
        <v>0</v>
      </c>
      <c r="O847" s="7">
        <f t="shared" si="327"/>
        <v>0</v>
      </c>
      <c r="P847" s="7">
        <f t="shared" si="328"/>
        <v>0</v>
      </c>
      <c r="Q847" s="6">
        <f t="shared" si="330"/>
        <v>0</v>
      </c>
      <c r="R847" s="7">
        <f t="shared" si="331"/>
        <v>0</v>
      </c>
      <c r="S847" s="2">
        <f t="shared" si="317"/>
        <v>0</v>
      </c>
      <c r="T847" s="80">
        <f t="shared" si="318"/>
        <v>0</v>
      </c>
      <c r="U847" s="79">
        <f t="shared" si="319"/>
        <v>0</v>
      </c>
      <c r="V847" s="80">
        <f t="shared" si="320"/>
        <v>0</v>
      </c>
      <c r="W847" s="80">
        <f t="shared" si="321"/>
        <v>0</v>
      </c>
      <c r="X847">
        <f t="shared" si="332"/>
        <v>0</v>
      </c>
      <c r="Y847" s="35">
        <f t="shared" si="322"/>
        <v>0</v>
      </c>
      <c r="Z847" s="35">
        <f t="shared" si="333"/>
        <v>0</v>
      </c>
      <c r="AA847" s="42">
        <f t="shared" si="334"/>
        <v>0</v>
      </c>
      <c r="AB847" s="42">
        <f t="shared" si="335"/>
        <v>0</v>
      </c>
    </row>
    <row r="848" spans="2:28" x14ac:dyDescent="0.25">
      <c r="B848">
        <v>846</v>
      </c>
      <c r="C848" s="35">
        <f t="shared" si="329"/>
        <v>0</v>
      </c>
      <c r="D848" s="46">
        <f>IF(AB847&gt;0,ROUND(PMT(EvalSheet!$F$92/12,EvalSheet!$F$96*12,-C848),5),0)</f>
        <v>0</v>
      </c>
      <c r="E848" s="6">
        <f t="shared" si="323"/>
        <v>0</v>
      </c>
      <c r="F848" s="2">
        <f t="shared" si="312"/>
        <v>0</v>
      </c>
      <c r="G848" s="80">
        <f t="shared" si="313"/>
        <v>0</v>
      </c>
      <c r="H848" s="79">
        <f t="shared" si="314"/>
        <v>0</v>
      </c>
      <c r="I848" s="80">
        <f t="shared" si="315"/>
        <v>0</v>
      </c>
      <c r="J848" s="80">
        <f t="shared" si="316"/>
        <v>0</v>
      </c>
      <c r="K848" s="6">
        <f t="shared" si="324"/>
        <v>0</v>
      </c>
      <c r="L848" s="7">
        <v>0</v>
      </c>
      <c r="M848" s="7">
        <f t="shared" si="325"/>
        <v>0</v>
      </c>
      <c r="N848" s="7">
        <f t="shared" si="326"/>
        <v>0</v>
      </c>
      <c r="O848" s="7">
        <f t="shared" si="327"/>
        <v>0</v>
      </c>
      <c r="P848" s="7">
        <f t="shared" si="328"/>
        <v>0</v>
      </c>
      <c r="Q848" s="6">
        <f t="shared" si="330"/>
        <v>0</v>
      </c>
      <c r="R848" s="7">
        <f t="shared" si="331"/>
        <v>0</v>
      </c>
      <c r="S848" s="2">
        <f t="shared" si="317"/>
        <v>0</v>
      </c>
      <c r="T848" s="80">
        <f t="shared" si="318"/>
        <v>0</v>
      </c>
      <c r="U848" s="79">
        <f t="shared" si="319"/>
        <v>0</v>
      </c>
      <c r="V848" s="80">
        <f t="shared" si="320"/>
        <v>0</v>
      </c>
      <c r="W848" s="80">
        <f t="shared" si="321"/>
        <v>0</v>
      </c>
      <c r="X848">
        <f t="shared" si="332"/>
        <v>0</v>
      </c>
      <c r="Y848" s="35">
        <f t="shared" si="322"/>
        <v>0</v>
      </c>
      <c r="Z848" s="35">
        <f t="shared" si="333"/>
        <v>0</v>
      </c>
      <c r="AA848" s="42">
        <f t="shared" si="334"/>
        <v>0</v>
      </c>
      <c r="AB848" s="42">
        <f t="shared" si="335"/>
        <v>0</v>
      </c>
    </row>
    <row r="849" spans="2:28" x14ac:dyDescent="0.25">
      <c r="B849">
        <v>847</v>
      </c>
      <c r="C849" s="35">
        <f t="shared" si="329"/>
        <v>0</v>
      </c>
      <c r="D849" s="46">
        <f>IF(AB848&gt;0,ROUND(PMT(EvalSheet!$F$92/12,EvalSheet!$F$96*12,-C849),5),0)</f>
        <v>0</v>
      </c>
      <c r="E849" s="6">
        <f t="shared" si="323"/>
        <v>0</v>
      </c>
      <c r="F849" s="2">
        <f t="shared" si="312"/>
        <v>0</v>
      </c>
      <c r="G849" s="80">
        <f t="shared" si="313"/>
        <v>0</v>
      </c>
      <c r="H849" s="79">
        <f t="shared" si="314"/>
        <v>0</v>
      </c>
      <c r="I849" s="80">
        <f t="shared" si="315"/>
        <v>0</v>
      </c>
      <c r="J849" s="80">
        <f t="shared" si="316"/>
        <v>0</v>
      </c>
      <c r="K849" s="6">
        <f t="shared" si="324"/>
        <v>0</v>
      </c>
      <c r="L849" s="7">
        <v>0</v>
      </c>
      <c r="M849" s="7">
        <f t="shared" si="325"/>
        <v>0</v>
      </c>
      <c r="N849" s="7">
        <f t="shared" si="326"/>
        <v>0</v>
      </c>
      <c r="O849" s="7">
        <f t="shared" si="327"/>
        <v>0</v>
      </c>
      <c r="P849" s="7">
        <f t="shared" si="328"/>
        <v>0</v>
      </c>
      <c r="Q849" s="6">
        <f t="shared" si="330"/>
        <v>0</v>
      </c>
      <c r="R849" s="7">
        <f t="shared" si="331"/>
        <v>0</v>
      </c>
      <c r="S849" s="2">
        <f t="shared" si="317"/>
        <v>0</v>
      </c>
      <c r="T849" s="80">
        <f t="shared" si="318"/>
        <v>0</v>
      </c>
      <c r="U849" s="79">
        <f t="shared" si="319"/>
        <v>0</v>
      </c>
      <c r="V849" s="80">
        <f t="shared" si="320"/>
        <v>0</v>
      </c>
      <c r="W849" s="80">
        <f t="shared" si="321"/>
        <v>0</v>
      </c>
      <c r="X849">
        <f t="shared" si="332"/>
        <v>0</v>
      </c>
      <c r="Y849" s="35">
        <f t="shared" si="322"/>
        <v>0</v>
      </c>
      <c r="Z849" s="35">
        <f t="shared" si="333"/>
        <v>0</v>
      </c>
      <c r="AA849" s="42">
        <f t="shared" si="334"/>
        <v>0</v>
      </c>
      <c r="AB849" s="42">
        <f t="shared" si="335"/>
        <v>0</v>
      </c>
    </row>
    <row r="850" spans="2:28" x14ac:dyDescent="0.25">
      <c r="B850">
        <v>848</v>
      </c>
      <c r="C850" s="35">
        <f t="shared" si="329"/>
        <v>0</v>
      </c>
      <c r="D850" s="46">
        <f>IF(AB849&gt;0,ROUND(PMT(EvalSheet!$F$92/12,EvalSheet!$F$96*12,-C850),5),0)</f>
        <v>0</v>
      </c>
      <c r="E850" s="6">
        <f t="shared" si="323"/>
        <v>0</v>
      </c>
      <c r="F850" s="2">
        <f t="shared" si="312"/>
        <v>0</v>
      </c>
      <c r="G850" s="80">
        <f t="shared" si="313"/>
        <v>0</v>
      </c>
      <c r="H850" s="79">
        <f t="shared" si="314"/>
        <v>0</v>
      </c>
      <c r="I850" s="80">
        <f t="shared" si="315"/>
        <v>0</v>
      </c>
      <c r="J850" s="80">
        <f t="shared" si="316"/>
        <v>0</v>
      </c>
      <c r="K850" s="6">
        <f t="shared" si="324"/>
        <v>0</v>
      </c>
      <c r="L850" s="7">
        <v>0</v>
      </c>
      <c r="M850" s="7">
        <f t="shared" si="325"/>
        <v>0</v>
      </c>
      <c r="N850" s="7">
        <f t="shared" si="326"/>
        <v>0</v>
      </c>
      <c r="O850" s="7">
        <f t="shared" si="327"/>
        <v>0</v>
      </c>
      <c r="P850" s="7">
        <f t="shared" si="328"/>
        <v>0</v>
      </c>
      <c r="Q850" s="6">
        <f t="shared" si="330"/>
        <v>0</v>
      </c>
      <c r="R850" s="7">
        <f t="shared" si="331"/>
        <v>0</v>
      </c>
      <c r="S850" s="2">
        <f t="shared" si="317"/>
        <v>0</v>
      </c>
      <c r="T850" s="80">
        <f t="shared" si="318"/>
        <v>0</v>
      </c>
      <c r="U850" s="79">
        <f t="shared" si="319"/>
        <v>0</v>
      </c>
      <c r="V850" s="80">
        <f t="shared" si="320"/>
        <v>0</v>
      </c>
      <c r="W850" s="80">
        <f t="shared" si="321"/>
        <v>0</v>
      </c>
      <c r="X850">
        <f t="shared" si="332"/>
        <v>0</v>
      </c>
      <c r="Y850" s="35">
        <f t="shared" si="322"/>
        <v>0</v>
      </c>
      <c r="Z850" s="35">
        <f t="shared" si="333"/>
        <v>0</v>
      </c>
      <c r="AA850" s="42">
        <f t="shared" si="334"/>
        <v>0</v>
      </c>
      <c r="AB850" s="42">
        <f t="shared" si="335"/>
        <v>0</v>
      </c>
    </row>
    <row r="851" spans="2:28" x14ac:dyDescent="0.25">
      <c r="B851">
        <v>849</v>
      </c>
      <c r="C851" s="35">
        <f t="shared" si="329"/>
        <v>0</v>
      </c>
      <c r="D851" s="46">
        <f>IF(AB850&gt;0,ROUND(PMT(EvalSheet!$F$92/12,EvalSheet!$F$96*12,-C851),5),0)</f>
        <v>0</v>
      </c>
      <c r="E851" s="6">
        <f t="shared" si="323"/>
        <v>0</v>
      </c>
      <c r="F851" s="2">
        <f t="shared" si="312"/>
        <v>0</v>
      </c>
      <c r="G851" s="80">
        <f t="shared" si="313"/>
        <v>0</v>
      </c>
      <c r="H851" s="79">
        <f t="shared" si="314"/>
        <v>0</v>
      </c>
      <c r="I851" s="80">
        <f t="shared" si="315"/>
        <v>0</v>
      </c>
      <c r="J851" s="80">
        <f t="shared" si="316"/>
        <v>0</v>
      </c>
      <c r="K851" s="6">
        <f t="shared" si="324"/>
        <v>0</v>
      </c>
      <c r="L851" s="7">
        <v>0</v>
      </c>
      <c r="M851" s="7">
        <f t="shared" si="325"/>
        <v>0</v>
      </c>
      <c r="N851" s="7">
        <f t="shared" si="326"/>
        <v>0</v>
      </c>
      <c r="O851" s="7">
        <f t="shared" si="327"/>
        <v>0</v>
      </c>
      <c r="P851" s="7">
        <f t="shared" si="328"/>
        <v>0</v>
      </c>
      <c r="Q851" s="6">
        <f t="shared" si="330"/>
        <v>0</v>
      </c>
      <c r="R851" s="7">
        <f t="shared" si="331"/>
        <v>0</v>
      </c>
      <c r="S851" s="2">
        <f t="shared" si="317"/>
        <v>0</v>
      </c>
      <c r="T851" s="80">
        <f t="shared" si="318"/>
        <v>0</v>
      </c>
      <c r="U851" s="79">
        <f t="shared" si="319"/>
        <v>0</v>
      </c>
      <c r="V851" s="80">
        <f t="shared" si="320"/>
        <v>0</v>
      </c>
      <c r="W851" s="80">
        <f t="shared" si="321"/>
        <v>0</v>
      </c>
      <c r="X851">
        <f t="shared" si="332"/>
        <v>0</v>
      </c>
      <c r="Y851" s="35">
        <f t="shared" si="322"/>
        <v>0</v>
      </c>
      <c r="Z851" s="35">
        <f t="shared" si="333"/>
        <v>0</v>
      </c>
      <c r="AA851" s="42">
        <f t="shared" si="334"/>
        <v>0</v>
      </c>
      <c r="AB851" s="42">
        <f t="shared" si="335"/>
        <v>0</v>
      </c>
    </row>
    <row r="852" spans="2:28" x14ac:dyDescent="0.25">
      <c r="B852">
        <v>850</v>
      </c>
      <c r="C852" s="35">
        <f t="shared" si="329"/>
        <v>0</v>
      </c>
      <c r="D852" s="46">
        <f>IF(AB851&gt;0,ROUND(PMT(EvalSheet!$F$92/12,EvalSheet!$F$96*12,-C852),5),0)</f>
        <v>0</v>
      </c>
      <c r="E852" s="6">
        <f t="shared" si="323"/>
        <v>0</v>
      </c>
      <c r="F852" s="2">
        <f t="shared" si="312"/>
        <v>0</v>
      </c>
      <c r="G852" s="80">
        <f t="shared" si="313"/>
        <v>0</v>
      </c>
      <c r="H852" s="79">
        <f t="shared" si="314"/>
        <v>0</v>
      </c>
      <c r="I852" s="80">
        <f t="shared" si="315"/>
        <v>0</v>
      </c>
      <c r="J852" s="80">
        <f t="shared" si="316"/>
        <v>0</v>
      </c>
      <c r="K852" s="6">
        <f t="shared" si="324"/>
        <v>0</v>
      </c>
      <c r="L852" s="7">
        <v>0</v>
      </c>
      <c r="M852" s="7">
        <f t="shared" si="325"/>
        <v>0</v>
      </c>
      <c r="N852" s="7">
        <f t="shared" si="326"/>
        <v>0</v>
      </c>
      <c r="O852" s="7">
        <f t="shared" si="327"/>
        <v>0</v>
      </c>
      <c r="P852" s="7">
        <f t="shared" si="328"/>
        <v>0</v>
      </c>
      <c r="Q852" s="6">
        <f t="shared" si="330"/>
        <v>0</v>
      </c>
      <c r="R852" s="7">
        <f t="shared" si="331"/>
        <v>0</v>
      </c>
      <c r="S852" s="2">
        <f t="shared" si="317"/>
        <v>0</v>
      </c>
      <c r="T852" s="80">
        <f t="shared" si="318"/>
        <v>0</v>
      </c>
      <c r="U852" s="79">
        <f t="shared" si="319"/>
        <v>0</v>
      </c>
      <c r="V852" s="80">
        <f t="shared" si="320"/>
        <v>0</v>
      </c>
      <c r="W852" s="80">
        <f t="shared" si="321"/>
        <v>0</v>
      </c>
      <c r="X852">
        <f t="shared" si="332"/>
        <v>0</v>
      </c>
      <c r="Y852" s="35">
        <f t="shared" si="322"/>
        <v>0</v>
      </c>
      <c r="Z852" s="35">
        <f t="shared" si="333"/>
        <v>0</v>
      </c>
      <c r="AA852" s="42">
        <f t="shared" si="334"/>
        <v>0</v>
      </c>
      <c r="AB852" s="42">
        <f t="shared" si="335"/>
        <v>0</v>
      </c>
    </row>
    <row r="853" spans="2:28" x14ac:dyDescent="0.25">
      <c r="B853">
        <v>851</v>
      </c>
      <c r="C853" s="35">
        <f t="shared" si="329"/>
        <v>0</v>
      </c>
      <c r="D853" s="46">
        <f>IF(AB852&gt;0,ROUND(PMT(EvalSheet!$F$92/12,EvalSheet!$F$96*12,-C853),5),0)</f>
        <v>0</v>
      </c>
      <c r="E853" s="6">
        <f t="shared" si="323"/>
        <v>0</v>
      </c>
      <c r="F853" s="2">
        <f t="shared" si="312"/>
        <v>0</v>
      </c>
      <c r="G853" s="80">
        <f t="shared" si="313"/>
        <v>0</v>
      </c>
      <c r="H853" s="79">
        <f t="shared" si="314"/>
        <v>0</v>
      </c>
      <c r="I853" s="80">
        <f t="shared" si="315"/>
        <v>0</v>
      </c>
      <c r="J853" s="80">
        <f t="shared" si="316"/>
        <v>0</v>
      </c>
      <c r="K853" s="6">
        <f t="shared" si="324"/>
        <v>0</v>
      </c>
      <c r="L853" s="7">
        <v>0</v>
      </c>
      <c r="M853" s="7">
        <f t="shared" si="325"/>
        <v>0</v>
      </c>
      <c r="N853" s="7">
        <f t="shared" si="326"/>
        <v>0</v>
      </c>
      <c r="O853" s="7">
        <f t="shared" si="327"/>
        <v>0</v>
      </c>
      <c r="P853" s="7">
        <f t="shared" si="328"/>
        <v>0</v>
      </c>
      <c r="Q853" s="6">
        <f t="shared" si="330"/>
        <v>0</v>
      </c>
      <c r="R853" s="7">
        <f t="shared" si="331"/>
        <v>0</v>
      </c>
      <c r="S853" s="2">
        <f t="shared" si="317"/>
        <v>0</v>
      </c>
      <c r="T853" s="80">
        <f t="shared" si="318"/>
        <v>0</v>
      </c>
      <c r="U853" s="79">
        <f t="shared" si="319"/>
        <v>0</v>
      </c>
      <c r="V853" s="80">
        <f t="shared" si="320"/>
        <v>0</v>
      </c>
      <c r="W853" s="80">
        <f t="shared" si="321"/>
        <v>0</v>
      </c>
      <c r="X853">
        <f t="shared" si="332"/>
        <v>0</v>
      </c>
      <c r="Y853" s="35">
        <f t="shared" si="322"/>
        <v>0</v>
      </c>
      <c r="Z853" s="35">
        <f t="shared" si="333"/>
        <v>0</v>
      </c>
      <c r="AA853" s="42">
        <f t="shared" si="334"/>
        <v>0</v>
      </c>
      <c r="AB853" s="42">
        <f t="shared" si="335"/>
        <v>0</v>
      </c>
    </row>
    <row r="854" spans="2:28" x14ac:dyDescent="0.25">
      <c r="B854">
        <v>852</v>
      </c>
      <c r="C854" s="35">
        <f t="shared" si="329"/>
        <v>0</v>
      </c>
      <c r="D854" s="46">
        <f>IF(AB853&gt;0,ROUND(PMT(EvalSheet!$F$92/12,EvalSheet!$F$96*12,-C854),5),0)</f>
        <v>0</v>
      </c>
      <c r="E854" s="6">
        <f t="shared" si="323"/>
        <v>0</v>
      </c>
      <c r="F854" s="2">
        <f t="shared" si="312"/>
        <v>0</v>
      </c>
      <c r="G854" s="80">
        <f t="shared" si="313"/>
        <v>0</v>
      </c>
      <c r="H854" s="79">
        <f t="shared" si="314"/>
        <v>0</v>
      </c>
      <c r="I854" s="80">
        <f t="shared" si="315"/>
        <v>0</v>
      </c>
      <c r="J854" s="80">
        <f t="shared" si="316"/>
        <v>0</v>
      </c>
      <c r="K854" s="6">
        <f t="shared" si="324"/>
        <v>0</v>
      </c>
      <c r="L854" s="7">
        <v>0</v>
      </c>
      <c r="M854" s="7">
        <f t="shared" si="325"/>
        <v>0</v>
      </c>
      <c r="N854" s="7">
        <f t="shared" si="326"/>
        <v>0</v>
      </c>
      <c r="O854" s="7">
        <f t="shared" si="327"/>
        <v>0</v>
      </c>
      <c r="P854" s="7">
        <f t="shared" si="328"/>
        <v>0</v>
      </c>
      <c r="Q854" s="6">
        <f t="shared" si="330"/>
        <v>0</v>
      </c>
      <c r="R854" s="7">
        <f t="shared" si="331"/>
        <v>0</v>
      </c>
      <c r="S854" s="2">
        <f t="shared" si="317"/>
        <v>0</v>
      </c>
      <c r="T854" s="80">
        <f t="shared" si="318"/>
        <v>0</v>
      </c>
      <c r="U854" s="79">
        <f t="shared" si="319"/>
        <v>0</v>
      </c>
      <c r="V854" s="80">
        <f t="shared" si="320"/>
        <v>0</v>
      </c>
      <c r="W854" s="80">
        <f t="shared" si="321"/>
        <v>0</v>
      </c>
      <c r="X854">
        <f t="shared" si="332"/>
        <v>0</v>
      </c>
      <c r="Y854" s="35">
        <f t="shared" si="322"/>
        <v>0</v>
      </c>
      <c r="Z854" s="35">
        <f t="shared" si="333"/>
        <v>0</v>
      </c>
      <c r="AA854" s="42">
        <f t="shared" si="334"/>
        <v>0</v>
      </c>
      <c r="AB854" s="42">
        <f t="shared" si="335"/>
        <v>0</v>
      </c>
    </row>
    <row r="855" spans="2:28" x14ac:dyDescent="0.25">
      <c r="B855">
        <v>853</v>
      </c>
      <c r="C855" s="35">
        <f t="shared" si="329"/>
        <v>0</v>
      </c>
      <c r="D855" s="46">
        <f>IF(AB854&gt;0,ROUND(PMT(EvalSheet!$F$92/12,EvalSheet!$F$96*12,-C855),5),0)</f>
        <v>0</v>
      </c>
      <c r="E855" s="6">
        <f t="shared" si="323"/>
        <v>0</v>
      </c>
      <c r="F855" s="2">
        <f t="shared" si="312"/>
        <v>0</v>
      </c>
      <c r="G855" s="80">
        <f t="shared" si="313"/>
        <v>0</v>
      </c>
      <c r="H855" s="79">
        <f t="shared" si="314"/>
        <v>0</v>
      </c>
      <c r="I855" s="80">
        <f t="shared" si="315"/>
        <v>0</v>
      </c>
      <c r="J855" s="80">
        <f t="shared" si="316"/>
        <v>0</v>
      </c>
      <c r="K855" s="6">
        <f t="shared" si="324"/>
        <v>0</v>
      </c>
      <c r="L855" s="7">
        <v>0</v>
      </c>
      <c r="M855" s="7">
        <f t="shared" si="325"/>
        <v>0</v>
      </c>
      <c r="N855" s="7">
        <f t="shared" si="326"/>
        <v>0</v>
      </c>
      <c r="O855" s="7">
        <f t="shared" si="327"/>
        <v>0</v>
      </c>
      <c r="P855" s="7">
        <f t="shared" si="328"/>
        <v>0</v>
      </c>
      <c r="Q855" s="6">
        <f t="shared" si="330"/>
        <v>0</v>
      </c>
      <c r="R855" s="7">
        <f t="shared" si="331"/>
        <v>0</v>
      </c>
      <c r="S855" s="2">
        <f t="shared" si="317"/>
        <v>0</v>
      </c>
      <c r="T855" s="80">
        <f t="shared" si="318"/>
        <v>0</v>
      </c>
      <c r="U855" s="79">
        <f t="shared" si="319"/>
        <v>0</v>
      </c>
      <c r="V855" s="80">
        <f t="shared" si="320"/>
        <v>0</v>
      </c>
      <c r="W855" s="80">
        <f t="shared" si="321"/>
        <v>0</v>
      </c>
      <c r="X855">
        <f t="shared" si="332"/>
        <v>0</v>
      </c>
      <c r="Y855" s="35">
        <f t="shared" si="322"/>
        <v>0</v>
      </c>
      <c r="Z855" s="35">
        <f t="shared" si="333"/>
        <v>0</v>
      </c>
      <c r="AA855" s="42">
        <f t="shared" si="334"/>
        <v>0</v>
      </c>
      <c r="AB855" s="42">
        <f t="shared" si="335"/>
        <v>0</v>
      </c>
    </row>
    <row r="856" spans="2:28" x14ac:dyDescent="0.25">
      <c r="B856">
        <v>854</v>
      </c>
      <c r="C856" s="35">
        <f t="shared" si="329"/>
        <v>0</v>
      </c>
      <c r="D856" s="46">
        <f>IF(AB855&gt;0,ROUND(PMT(EvalSheet!$F$92/12,EvalSheet!$F$96*12,-C856),5),0)</f>
        <v>0</v>
      </c>
      <c r="E856" s="6">
        <f t="shared" si="323"/>
        <v>0</v>
      </c>
      <c r="F856" s="2">
        <f t="shared" si="312"/>
        <v>0</v>
      </c>
      <c r="G856" s="80">
        <f t="shared" si="313"/>
        <v>0</v>
      </c>
      <c r="H856" s="79">
        <f t="shared" si="314"/>
        <v>0</v>
      </c>
      <c r="I856" s="80">
        <f t="shared" si="315"/>
        <v>0</v>
      </c>
      <c r="J856" s="80">
        <f t="shared" si="316"/>
        <v>0</v>
      </c>
      <c r="K856" s="6">
        <f t="shared" si="324"/>
        <v>0</v>
      </c>
      <c r="L856" s="7">
        <v>0</v>
      </c>
      <c r="M856" s="7">
        <f t="shared" si="325"/>
        <v>0</v>
      </c>
      <c r="N856" s="7">
        <f t="shared" si="326"/>
        <v>0</v>
      </c>
      <c r="O856" s="7">
        <f t="shared" si="327"/>
        <v>0</v>
      </c>
      <c r="P856" s="7">
        <f t="shared" si="328"/>
        <v>0</v>
      </c>
      <c r="Q856" s="6">
        <f t="shared" si="330"/>
        <v>0</v>
      </c>
      <c r="R856" s="7">
        <f t="shared" si="331"/>
        <v>0</v>
      </c>
      <c r="S856" s="2">
        <f t="shared" si="317"/>
        <v>0</v>
      </c>
      <c r="T856" s="80">
        <f t="shared" si="318"/>
        <v>0</v>
      </c>
      <c r="U856" s="79">
        <f t="shared" si="319"/>
        <v>0</v>
      </c>
      <c r="V856" s="80">
        <f t="shared" si="320"/>
        <v>0</v>
      </c>
      <c r="W856" s="80">
        <f t="shared" si="321"/>
        <v>0</v>
      </c>
      <c r="X856">
        <f t="shared" si="332"/>
        <v>0</v>
      </c>
      <c r="Y856" s="35">
        <f t="shared" si="322"/>
        <v>0</v>
      </c>
      <c r="Z856" s="35">
        <f t="shared" si="333"/>
        <v>0</v>
      </c>
      <c r="AA856" s="42">
        <f t="shared" si="334"/>
        <v>0</v>
      </c>
      <c r="AB856" s="42">
        <f t="shared" si="335"/>
        <v>0</v>
      </c>
    </row>
    <row r="857" spans="2:28" x14ac:dyDescent="0.25">
      <c r="B857">
        <v>855</v>
      </c>
      <c r="C857" s="35">
        <f t="shared" si="329"/>
        <v>0</v>
      </c>
      <c r="D857" s="46">
        <f>IF(AB856&gt;0,ROUND(PMT(EvalSheet!$F$92/12,EvalSheet!$F$96*12,-C857),5),0)</f>
        <v>0</v>
      </c>
      <c r="E857" s="6">
        <f t="shared" si="323"/>
        <v>0</v>
      </c>
      <c r="F857" s="2">
        <f t="shared" si="312"/>
        <v>0</v>
      </c>
      <c r="G857" s="80">
        <f t="shared" si="313"/>
        <v>0</v>
      </c>
      <c r="H857" s="79">
        <f t="shared" si="314"/>
        <v>0</v>
      </c>
      <c r="I857" s="80">
        <f t="shared" si="315"/>
        <v>0</v>
      </c>
      <c r="J857" s="80">
        <f t="shared" si="316"/>
        <v>0</v>
      </c>
      <c r="K857" s="6">
        <f t="shared" si="324"/>
        <v>0</v>
      </c>
      <c r="L857" s="7">
        <v>0</v>
      </c>
      <c r="M857" s="7">
        <f t="shared" si="325"/>
        <v>0</v>
      </c>
      <c r="N857" s="7">
        <f t="shared" si="326"/>
        <v>0</v>
      </c>
      <c r="O857" s="7">
        <f t="shared" si="327"/>
        <v>0</v>
      </c>
      <c r="P857" s="7">
        <f t="shared" si="328"/>
        <v>0</v>
      </c>
      <c r="Q857" s="6">
        <f t="shared" si="330"/>
        <v>0</v>
      </c>
      <c r="R857" s="7">
        <f t="shared" si="331"/>
        <v>0</v>
      </c>
      <c r="S857" s="2">
        <f t="shared" si="317"/>
        <v>0</v>
      </c>
      <c r="T857" s="80">
        <f t="shared" si="318"/>
        <v>0</v>
      </c>
      <c r="U857" s="79">
        <f t="shared" si="319"/>
        <v>0</v>
      </c>
      <c r="V857" s="80">
        <f t="shared" si="320"/>
        <v>0</v>
      </c>
      <c r="W857" s="80">
        <f t="shared" si="321"/>
        <v>0</v>
      </c>
      <c r="X857">
        <f t="shared" si="332"/>
        <v>0</v>
      </c>
      <c r="Y857" s="35">
        <f t="shared" si="322"/>
        <v>0</v>
      </c>
      <c r="Z857" s="35">
        <f t="shared" si="333"/>
        <v>0</v>
      </c>
      <c r="AA857" s="42">
        <f t="shared" si="334"/>
        <v>0</v>
      </c>
      <c r="AB857" s="42">
        <f t="shared" si="335"/>
        <v>0</v>
      </c>
    </row>
    <row r="858" spans="2:28" x14ac:dyDescent="0.25">
      <c r="B858">
        <v>856</v>
      </c>
      <c r="C858" s="35">
        <f t="shared" si="329"/>
        <v>0</v>
      </c>
      <c r="D858" s="46">
        <f>IF(AB857&gt;0,ROUND(PMT(EvalSheet!$F$92/12,EvalSheet!$F$96*12,-C858),5),0)</f>
        <v>0</v>
      </c>
      <c r="E858" s="6">
        <f t="shared" si="323"/>
        <v>0</v>
      </c>
      <c r="F858" s="2">
        <f t="shared" si="312"/>
        <v>0</v>
      </c>
      <c r="G858" s="80">
        <f t="shared" si="313"/>
        <v>0</v>
      </c>
      <c r="H858" s="79">
        <f t="shared" si="314"/>
        <v>0</v>
      </c>
      <c r="I858" s="80">
        <f t="shared" si="315"/>
        <v>0</v>
      </c>
      <c r="J858" s="80">
        <f t="shared" si="316"/>
        <v>0</v>
      </c>
      <c r="K858" s="6">
        <f t="shared" si="324"/>
        <v>0</v>
      </c>
      <c r="L858" s="7">
        <v>0</v>
      </c>
      <c r="M858" s="7">
        <f t="shared" si="325"/>
        <v>0</v>
      </c>
      <c r="N858" s="7">
        <f t="shared" si="326"/>
        <v>0</v>
      </c>
      <c r="O858" s="7">
        <f t="shared" si="327"/>
        <v>0</v>
      </c>
      <c r="P858" s="7">
        <f t="shared" si="328"/>
        <v>0</v>
      </c>
      <c r="Q858" s="6">
        <f t="shared" si="330"/>
        <v>0</v>
      </c>
      <c r="R858" s="7">
        <f t="shared" si="331"/>
        <v>0</v>
      </c>
      <c r="S858" s="2">
        <f t="shared" si="317"/>
        <v>0</v>
      </c>
      <c r="T858" s="80">
        <f t="shared" si="318"/>
        <v>0</v>
      </c>
      <c r="U858" s="79">
        <f t="shared" si="319"/>
        <v>0</v>
      </c>
      <c r="V858" s="80">
        <f t="shared" si="320"/>
        <v>0</v>
      </c>
      <c r="W858" s="80">
        <f t="shared" si="321"/>
        <v>0</v>
      </c>
      <c r="X858">
        <f t="shared" si="332"/>
        <v>0</v>
      </c>
      <c r="Y858" s="35">
        <f t="shared" si="322"/>
        <v>0</v>
      </c>
      <c r="Z858" s="35">
        <f t="shared" si="333"/>
        <v>0</v>
      </c>
      <c r="AA858" s="42">
        <f t="shared" si="334"/>
        <v>0</v>
      </c>
      <c r="AB858" s="42">
        <f t="shared" si="335"/>
        <v>0</v>
      </c>
    </row>
    <row r="859" spans="2:28" x14ac:dyDescent="0.25">
      <c r="B859">
        <v>857</v>
      </c>
      <c r="C859" s="35">
        <f t="shared" si="329"/>
        <v>0</v>
      </c>
      <c r="D859" s="46">
        <f>IF(AB858&gt;0,ROUND(PMT(EvalSheet!$F$92/12,EvalSheet!$F$96*12,-C859),5),0)</f>
        <v>0</v>
      </c>
      <c r="E859" s="6">
        <f t="shared" si="323"/>
        <v>0</v>
      </c>
      <c r="F859" s="2">
        <f t="shared" si="312"/>
        <v>0</v>
      </c>
      <c r="G859" s="80">
        <f t="shared" si="313"/>
        <v>0</v>
      </c>
      <c r="H859" s="79">
        <f t="shared" si="314"/>
        <v>0</v>
      </c>
      <c r="I859" s="80">
        <f t="shared" si="315"/>
        <v>0</v>
      </c>
      <c r="J859" s="80">
        <f t="shared" si="316"/>
        <v>0</v>
      </c>
      <c r="K859" s="6">
        <f t="shared" si="324"/>
        <v>0</v>
      </c>
      <c r="L859" s="7">
        <v>0</v>
      </c>
      <c r="M859" s="7">
        <f t="shared" si="325"/>
        <v>0</v>
      </c>
      <c r="N859" s="7">
        <f t="shared" si="326"/>
        <v>0</v>
      </c>
      <c r="O859" s="7">
        <f t="shared" si="327"/>
        <v>0</v>
      </c>
      <c r="P859" s="7">
        <f t="shared" si="328"/>
        <v>0</v>
      </c>
      <c r="Q859" s="6">
        <f t="shared" si="330"/>
        <v>0</v>
      </c>
      <c r="R859" s="7">
        <f t="shared" si="331"/>
        <v>0</v>
      </c>
      <c r="S859" s="2">
        <f t="shared" si="317"/>
        <v>0</v>
      </c>
      <c r="T859" s="80">
        <f t="shared" si="318"/>
        <v>0</v>
      </c>
      <c r="U859" s="79">
        <f t="shared" si="319"/>
        <v>0</v>
      </c>
      <c r="V859" s="80">
        <f t="shared" si="320"/>
        <v>0</v>
      </c>
      <c r="W859" s="80">
        <f t="shared" si="321"/>
        <v>0</v>
      </c>
      <c r="X859">
        <f t="shared" si="332"/>
        <v>0</v>
      </c>
      <c r="Y859" s="35">
        <f t="shared" si="322"/>
        <v>0</v>
      </c>
      <c r="Z859" s="35">
        <f t="shared" si="333"/>
        <v>0</v>
      </c>
      <c r="AA859" s="42">
        <f t="shared" si="334"/>
        <v>0</v>
      </c>
      <c r="AB859" s="42">
        <f t="shared" si="335"/>
        <v>0</v>
      </c>
    </row>
    <row r="860" spans="2:28" x14ac:dyDescent="0.25">
      <c r="B860">
        <v>858</v>
      </c>
      <c r="C860" s="35">
        <f t="shared" si="329"/>
        <v>0</v>
      </c>
      <c r="D860" s="46">
        <f>IF(AB859&gt;0,ROUND(PMT(EvalSheet!$F$92/12,EvalSheet!$F$96*12,-C860),5),0)</f>
        <v>0</v>
      </c>
      <c r="E860" s="6">
        <f t="shared" si="323"/>
        <v>0</v>
      </c>
      <c r="F860" s="2">
        <f t="shared" si="312"/>
        <v>0</v>
      </c>
      <c r="G860" s="80">
        <f t="shared" si="313"/>
        <v>0</v>
      </c>
      <c r="H860" s="79">
        <f t="shared" si="314"/>
        <v>0</v>
      </c>
      <c r="I860" s="80">
        <f t="shared" si="315"/>
        <v>0</v>
      </c>
      <c r="J860" s="80">
        <f t="shared" si="316"/>
        <v>0</v>
      </c>
      <c r="K860" s="6">
        <f t="shared" si="324"/>
        <v>0</v>
      </c>
      <c r="L860" s="7">
        <v>0</v>
      </c>
      <c r="M860" s="7">
        <f t="shared" si="325"/>
        <v>0</v>
      </c>
      <c r="N860" s="7">
        <f t="shared" si="326"/>
        <v>0</v>
      </c>
      <c r="O860" s="7">
        <f t="shared" si="327"/>
        <v>0</v>
      </c>
      <c r="P860" s="7">
        <f t="shared" si="328"/>
        <v>0</v>
      </c>
      <c r="Q860" s="6">
        <f t="shared" si="330"/>
        <v>0</v>
      </c>
      <c r="R860" s="7">
        <f t="shared" si="331"/>
        <v>0</v>
      </c>
      <c r="S860" s="2">
        <f t="shared" si="317"/>
        <v>0</v>
      </c>
      <c r="T860" s="80">
        <f t="shared" si="318"/>
        <v>0</v>
      </c>
      <c r="U860" s="79">
        <f t="shared" si="319"/>
        <v>0</v>
      </c>
      <c r="V860" s="80">
        <f t="shared" si="320"/>
        <v>0</v>
      </c>
      <c r="W860" s="80">
        <f t="shared" si="321"/>
        <v>0</v>
      </c>
      <c r="X860">
        <f t="shared" si="332"/>
        <v>0</v>
      </c>
      <c r="Y860" s="35">
        <f t="shared" si="322"/>
        <v>0</v>
      </c>
      <c r="Z860" s="35">
        <f t="shared" si="333"/>
        <v>0</v>
      </c>
      <c r="AA860" s="42">
        <f t="shared" si="334"/>
        <v>0</v>
      </c>
      <c r="AB860" s="42">
        <f t="shared" si="335"/>
        <v>0</v>
      </c>
    </row>
    <row r="861" spans="2:28" x14ac:dyDescent="0.25">
      <c r="B861">
        <v>859</v>
      </c>
      <c r="C861" s="35">
        <f t="shared" si="329"/>
        <v>0</v>
      </c>
      <c r="D861" s="46">
        <f>IF(AB860&gt;0,ROUND(PMT(EvalSheet!$F$92/12,EvalSheet!$F$96*12,-C861),5),0)</f>
        <v>0</v>
      </c>
      <c r="E861" s="6">
        <f t="shared" si="323"/>
        <v>0</v>
      </c>
      <c r="F861" s="2">
        <f t="shared" si="312"/>
        <v>0</v>
      </c>
      <c r="G861" s="80">
        <f t="shared" si="313"/>
        <v>0</v>
      </c>
      <c r="H861" s="79">
        <f t="shared" si="314"/>
        <v>0</v>
      </c>
      <c r="I861" s="80">
        <f t="shared" si="315"/>
        <v>0</v>
      </c>
      <c r="J861" s="80">
        <f t="shared" si="316"/>
        <v>0</v>
      </c>
      <c r="K861" s="6">
        <f t="shared" si="324"/>
        <v>0</v>
      </c>
      <c r="L861" s="7">
        <v>0</v>
      </c>
      <c r="M861" s="7">
        <f t="shared" si="325"/>
        <v>0</v>
      </c>
      <c r="N861" s="7">
        <f t="shared" si="326"/>
        <v>0</v>
      </c>
      <c r="O861" s="7">
        <f t="shared" si="327"/>
        <v>0</v>
      </c>
      <c r="P861" s="7">
        <f t="shared" si="328"/>
        <v>0</v>
      </c>
      <c r="Q861" s="6">
        <f t="shared" si="330"/>
        <v>0</v>
      </c>
      <c r="R861" s="7">
        <f t="shared" si="331"/>
        <v>0</v>
      </c>
      <c r="S861" s="2">
        <f t="shared" si="317"/>
        <v>0</v>
      </c>
      <c r="T861" s="80">
        <f t="shared" si="318"/>
        <v>0</v>
      </c>
      <c r="U861" s="79">
        <f t="shared" si="319"/>
        <v>0</v>
      </c>
      <c r="V861" s="80">
        <f t="shared" si="320"/>
        <v>0</v>
      </c>
      <c r="W861" s="80">
        <f t="shared" si="321"/>
        <v>0</v>
      </c>
      <c r="X861">
        <f t="shared" si="332"/>
        <v>0</v>
      </c>
      <c r="Y861" s="35">
        <f t="shared" si="322"/>
        <v>0</v>
      </c>
      <c r="Z861" s="35">
        <f t="shared" si="333"/>
        <v>0</v>
      </c>
      <c r="AA861" s="42">
        <f t="shared" si="334"/>
        <v>0</v>
      </c>
      <c r="AB861" s="42">
        <f t="shared" si="335"/>
        <v>0</v>
      </c>
    </row>
    <row r="862" spans="2:28" x14ac:dyDescent="0.25">
      <c r="B862">
        <v>860</v>
      </c>
      <c r="C862" s="35">
        <f t="shared" si="329"/>
        <v>0</v>
      </c>
      <c r="D862" s="46">
        <f>IF(AB861&gt;0,ROUND(PMT(EvalSheet!$F$92/12,EvalSheet!$F$96*12,-C862),5),0)</f>
        <v>0</v>
      </c>
      <c r="E862" s="6">
        <f t="shared" si="323"/>
        <v>0</v>
      </c>
      <c r="F862" s="2">
        <f t="shared" si="312"/>
        <v>0</v>
      </c>
      <c r="G862" s="80">
        <f t="shared" si="313"/>
        <v>0</v>
      </c>
      <c r="H862" s="79">
        <f t="shared" si="314"/>
        <v>0</v>
      </c>
      <c r="I862" s="80">
        <f t="shared" si="315"/>
        <v>0</v>
      </c>
      <c r="J862" s="80">
        <f t="shared" si="316"/>
        <v>0</v>
      </c>
      <c r="K862" s="6">
        <f t="shared" si="324"/>
        <v>0</v>
      </c>
      <c r="L862" s="7">
        <v>0</v>
      </c>
      <c r="M862" s="7">
        <f t="shared" si="325"/>
        <v>0</v>
      </c>
      <c r="N862" s="7">
        <f t="shared" si="326"/>
        <v>0</v>
      </c>
      <c r="O862" s="7">
        <f t="shared" si="327"/>
        <v>0</v>
      </c>
      <c r="P862" s="7">
        <f t="shared" si="328"/>
        <v>0</v>
      </c>
      <c r="Q862" s="6">
        <f t="shared" si="330"/>
        <v>0</v>
      </c>
      <c r="R862" s="7">
        <f t="shared" si="331"/>
        <v>0</v>
      </c>
      <c r="S862" s="2">
        <f t="shared" si="317"/>
        <v>0</v>
      </c>
      <c r="T862" s="80">
        <f t="shared" si="318"/>
        <v>0</v>
      </c>
      <c r="U862" s="79">
        <f t="shared" si="319"/>
        <v>0</v>
      </c>
      <c r="V862" s="80">
        <f t="shared" si="320"/>
        <v>0</v>
      </c>
      <c r="W862" s="80">
        <f t="shared" si="321"/>
        <v>0</v>
      </c>
      <c r="X862">
        <f t="shared" si="332"/>
        <v>0</v>
      </c>
      <c r="Y862" s="35">
        <f t="shared" si="322"/>
        <v>0</v>
      </c>
      <c r="Z862" s="35">
        <f t="shared" si="333"/>
        <v>0</v>
      </c>
      <c r="AA862" s="42">
        <f t="shared" si="334"/>
        <v>0</v>
      </c>
      <c r="AB862" s="42">
        <f t="shared" si="335"/>
        <v>0</v>
      </c>
    </row>
    <row r="863" spans="2:28" x14ac:dyDescent="0.25">
      <c r="B863">
        <v>861</v>
      </c>
      <c r="C863" s="35">
        <f t="shared" si="329"/>
        <v>0</v>
      </c>
      <c r="D863" s="46">
        <f>IF(AB862&gt;0,ROUND(PMT(EvalSheet!$F$92/12,EvalSheet!$F$96*12,-C863),5),0)</f>
        <v>0</v>
      </c>
      <c r="E863" s="6">
        <f t="shared" si="323"/>
        <v>0</v>
      </c>
      <c r="F863" s="2">
        <f t="shared" si="312"/>
        <v>0</v>
      </c>
      <c r="G863" s="80">
        <f t="shared" si="313"/>
        <v>0</v>
      </c>
      <c r="H863" s="79">
        <f t="shared" si="314"/>
        <v>0</v>
      </c>
      <c r="I863" s="80">
        <f t="shared" si="315"/>
        <v>0</v>
      </c>
      <c r="J863" s="80">
        <f t="shared" si="316"/>
        <v>0</v>
      </c>
      <c r="K863" s="6">
        <f t="shared" si="324"/>
        <v>0</v>
      </c>
      <c r="L863" s="7">
        <v>0</v>
      </c>
      <c r="M863" s="7">
        <f t="shared" si="325"/>
        <v>0</v>
      </c>
      <c r="N863" s="7">
        <f t="shared" si="326"/>
        <v>0</v>
      </c>
      <c r="O863" s="7">
        <f t="shared" si="327"/>
        <v>0</v>
      </c>
      <c r="P863" s="7">
        <f t="shared" si="328"/>
        <v>0</v>
      </c>
      <c r="Q863" s="6">
        <f t="shared" si="330"/>
        <v>0</v>
      </c>
      <c r="R863" s="7">
        <f t="shared" si="331"/>
        <v>0</v>
      </c>
      <c r="S863" s="2">
        <f t="shared" si="317"/>
        <v>0</v>
      </c>
      <c r="T863" s="80">
        <f t="shared" si="318"/>
        <v>0</v>
      </c>
      <c r="U863" s="79">
        <f t="shared" si="319"/>
        <v>0</v>
      </c>
      <c r="V863" s="80">
        <f t="shared" si="320"/>
        <v>0</v>
      </c>
      <c r="W863" s="80">
        <f t="shared" si="321"/>
        <v>0</v>
      </c>
      <c r="X863">
        <f t="shared" si="332"/>
        <v>0</v>
      </c>
      <c r="Y863" s="35">
        <f t="shared" si="322"/>
        <v>0</v>
      </c>
      <c r="Z863" s="35">
        <f t="shared" si="333"/>
        <v>0</v>
      </c>
      <c r="AA863" s="42">
        <f t="shared" si="334"/>
        <v>0</v>
      </c>
      <c r="AB863" s="42">
        <f t="shared" si="335"/>
        <v>0</v>
      </c>
    </row>
    <row r="864" spans="2:28" x14ac:dyDescent="0.25">
      <c r="B864">
        <v>862</v>
      </c>
      <c r="C864" s="35">
        <f t="shared" si="329"/>
        <v>0</v>
      </c>
      <c r="D864" s="46">
        <f>IF(AB863&gt;0,ROUND(PMT(EvalSheet!$F$92/12,EvalSheet!$F$96*12,-C864),5),0)</f>
        <v>0</v>
      </c>
      <c r="E864" s="6">
        <f t="shared" si="323"/>
        <v>0</v>
      </c>
      <c r="F864" s="2">
        <f t="shared" si="312"/>
        <v>0</v>
      </c>
      <c r="G864" s="80">
        <f t="shared" si="313"/>
        <v>0</v>
      </c>
      <c r="H864" s="79">
        <f t="shared" si="314"/>
        <v>0</v>
      </c>
      <c r="I864" s="80">
        <f t="shared" si="315"/>
        <v>0</v>
      </c>
      <c r="J864" s="80">
        <f t="shared" si="316"/>
        <v>0</v>
      </c>
      <c r="K864" s="6">
        <f t="shared" si="324"/>
        <v>0</v>
      </c>
      <c r="L864" s="7">
        <v>0</v>
      </c>
      <c r="M864" s="7">
        <f t="shared" si="325"/>
        <v>0</v>
      </c>
      <c r="N864" s="7">
        <f t="shared" si="326"/>
        <v>0</v>
      </c>
      <c r="O864" s="7">
        <f t="shared" si="327"/>
        <v>0</v>
      </c>
      <c r="P864" s="7">
        <f t="shared" si="328"/>
        <v>0</v>
      </c>
      <c r="Q864" s="6">
        <f t="shared" si="330"/>
        <v>0</v>
      </c>
      <c r="R864" s="7">
        <f t="shared" si="331"/>
        <v>0</v>
      </c>
      <c r="S864" s="2">
        <f t="shared" si="317"/>
        <v>0</v>
      </c>
      <c r="T864" s="80">
        <f t="shared" si="318"/>
        <v>0</v>
      </c>
      <c r="U864" s="79">
        <f t="shared" si="319"/>
        <v>0</v>
      </c>
      <c r="V864" s="80">
        <f t="shared" si="320"/>
        <v>0</v>
      </c>
      <c r="W864" s="80">
        <f t="shared" si="321"/>
        <v>0</v>
      </c>
      <c r="X864">
        <f t="shared" si="332"/>
        <v>0</v>
      </c>
      <c r="Y864" s="35">
        <f t="shared" si="322"/>
        <v>0</v>
      </c>
      <c r="Z864" s="35">
        <f t="shared" si="333"/>
        <v>0</v>
      </c>
      <c r="AA864" s="42">
        <f t="shared" si="334"/>
        <v>0</v>
      </c>
      <c r="AB864" s="42">
        <f t="shared" si="335"/>
        <v>0</v>
      </c>
    </row>
    <row r="865" spans="2:28" x14ac:dyDescent="0.25">
      <c r="B865">
        <v>863</v>
      </c>
      <c r="C865" s="35">
        <f t="shared" si="329"/>
        <v>0</v>
      </c>
      <c r="D865" s="46">
        <f>IF(AB864&gt;0,ROUND(PMT(EvalSheet!$F$92/12,EvalSheet!$F$96*12,-C865),5),0)</f>
        <v>0</v>
      </c>
      <c r="E865" s="6">
        <f t="shared" si="323"/>
        <v>0</v>
      </c>
      <c r="F865" s="2">
        <f t="shared" si="312"/>
        <v>0</v>
      </c>
      <c r="G865" s="80">
        <f t="shared" si="313"/>
        <v>0</v>
      </c>
      <c r="H865" s="79">
        <f t="shared" si="314"/>
        <v>0</v>
      </c>
      <c r="I865" s="80">
        <f t="shared" si="315"/>
        <v>0</v>
      </c>
      <c r="J865" s="80">
        <f t="shared" si="316"/>
        <v>0</v>
      </c>
      <c r="K865" s="6">
        <f t="shared" si="324"/>
        <v>0</v>
      </c>
      <c r="L865" s="7">
        <v>0</v>
      </c>
      <c r="M865" s="7">
        <f t="shared" si="325"/>
        <v>0</v>
      </c>
      <c r="N865" s="7">
        <f t="shared" si="326"/>
        <v>0</v>
      </c>
      <c r="O865" s="7">
        <f t="shared" si="327"/>
        <v>0</v>
      </c>
      <c r="P865" s="7">
        <f t="shared" si="328"/>
        <v>0</v>
      </c>
      <c r="Q865" s="6">
        <f t="shared" si="330"/>
        <v>0</v>
      </c>
      <c r="R865" s="7">
        <f t="shared" si="331"/>
        <v>0</v>
      </c>
      <c r="S865" s="2">
        <f t="shared" si="317"/>
        <v>0</v>
      </c>
      <c r="T865" s="80">
        <f t="shared" si="318"/>
        <v>0</v>
      </c>
      <c r="U865" s="79">
        <f t="shared" si="319"/>
        <v>0</v>
      </c>
      <c r="V865" s="80">
        <f t="shared" si="320"/>
        <v>0</v>
      </c>
      <c r="W865" s="80">
        <f t="shared" si="321"/>
        <v>0</v>
      </c>
      <c r="X865">
        <f t="shared" si="332"/>
        <v>0</v>
      </c>
      <c r="Y865" s="35">
        <f t="shared" si="322"/>
        <v>0</v>
      </c>
      <c r="Z865" s="35">
        <f t="shared" si="333"/>
        <v>0</v>
      </c>
      <c r="AA865" s="42">
        <f t="shared" si="334"/>
        <v>0</v>
      </c>
      <c r="AB865" s="42">
        <f t="shared" si="335"/>
        <v>0</v>
      </c>
    </row>
    <row r="866" spans="2:28" x14ac:dyDescent="0.25">
      <c r="B866">
        <v>864</v>
      </c>
      <c r="C866" s="35">
        <f t="shared" si="329"/>
        <v>0</v>
      </c>
      <c r="D866" s="46">
        <f>IF(AB865&gt;0,ROUND(PMT(EvalSheet!$F$92/12,EvalSheet!$F$96*12,-C866),5),0)</f>
        <v>0</v>
      </c>
      <c r="E866" s="6">
        <f t="shared" si="323"/>
        <v>0</v>
      </c>
      <c r="F866" s="2">
        <f t="shared" si="312"/>
        <v>0</v>
      </c>
      <c r="G866" s="80">
        <f t="shared" si="313"/>
        <v>0</v>
      </c>
      <c r="H866" s="79">
        <f t="shared" si="314"/>
        <v>0</v>
      </c>
      <c r="I866" s="80">
        <f t="shared" si="315"/>
        <v>0</v>
      </c>
      <c r="J866" s="80">
        <f t="shared" si="316"/>
        <v>0</v>
      </c>
      <c r="K866" s="6">
        <f t="shared" si="324"/>
        <v>0</v>
      </c>
      <c r="L866" s="7">
        <v>0</v>
      </c>
      <c r="M866" s="7">
        <f t="shared" si="325"/>
        <v>0</v>
      </c>
      <c r="N866" s="7">
        <f t="shared" si="326"/>
        <v>0</v>
      </c>
      <c r="O866" s="7">
        <f t="shared" si="327"/>
        <v>0</v>
      </c>
      <c r="P866" s="7">
        <f t="shared" si="328"/>
        <v>0</v>
      </c>
      <c r="Q866" s="6">
        <f t="shared" si="330"/>
        <v>0</v>
      </c>
      <c r="R866" s="7">
        <f t="shared" si="331"/>
        <v>0</v>
      </c>
      <c r="S866" s="2">
        <f t="shared" si="317"/>
        <v>0</v>
      </c>
      <c r="T866" s="80">
        <f t="shared" si="318"/>
        <v>0</v>
      </c>
      <c r="U866" s="79">
        <f t="shared" si="319"/>
        <v>0</v>
      </c>
      <c r="V866" s="80">
        <f t="shared" si="320"/>
        <v>0</v>
      </c>
      <c r="W866" s="80">
        <f t="shared" si="321"/>
        <v>0</v>
      </c>
      <c r="X866">
        <f t="shared" si="332"/>
        <v>0</v>
      </c>
      <c r="Y866" s="35">
        <f t="shared" si="322"/>
        <v>0</v>
      </c>
      <c r="Z866" s="35">
        <f t="shared" si="333"/>
        <v>0</v>
      </c>
      <c r="AA866" s="42">
        <f t="shared" si="334"/>
        <v>0</v>
      </c>
      <c r="AB866" s="42">
        <f t="shared" si="335"/>
        <v>0</v>
      </c>
    </row>
    <row r="867" spans="2:28" x14ac:dyDescent="0.25">
      <c r="B867">
        <v>865</v>
      </c>
      <c r="C867" s="35">
        <f t="shared" si="329"/>
        <v>0</v>
      </c>
      <c r="D867" s="46">
        <f>IF(AB866&gt;0,ROUND(PMT(EvalSheet!$F$92/12,EvalSheet!$F$96*12,-C867),5),0)</f>
        <v>0</v>
      </c>
      <c r="E867" s="6">
        <f t="shared" si="323"/>
        <v>0</v>
      </c>
      <c r="F867" s="2">
        <f t="shared" si="312"/>
        <v>0</v>
      </c>
      <c r="G867" s="80">
        <f t="shared" si="313"/>
        <v>0</v>
      </c>
      <c r="H867" s="79">
        <f t="shared" si="314"/>
        <v>0</v>
      </c>
      <c r="I867" s="80">
        <f t="shared" si="315"/>
        <v>0</v>
      </c>
      <c r="J867" s="80">
        <f t="shared" si="316"/>
        <v>0</v>
      </c>
      <c r="K867" s="6">
        <f t="shared" si="324"/>
        <v>0</v>
      </c>
      <c r="L867" s="7">
        <v>0</v>
      </c>
      <c r="M867" s="7">
        <f t="shared" si="325"/>
        <v>0</v>
      </c>
      <c r="N867" s="7">
        <f t="shared" si="326"/>
        <v>0</v>
      </c>
      <c r="O867" s="7">
        <f t="shared" si="327"/>
        <v>0</v>
      </c>
      <c r="P867" s="7">
        <f t="shared" si="328"/>
        <v>0</v>
      </c>
      <c r="Q867" s="6">
        <f t="shared" si="330"/>
        <v>0</v>
      </c>
      <c r="R867" s="7">
        <f t="shared" si="331"/>
        <v>0</v>
      </c>
      <c r="S867" s="2">
        <f t="shared" si="317"/>
        <v>0</v>
      </c>
      <c r="T867" s="80">
        <f t="shared" si="318"/>
        <v>0</v>
      </c>
      <c r="U867" s="79">
        <f t="shared" si="319"/>
        <v>0</v>
      </c>
      <c r="V867" s="80">
        <f t="shared" si="320"/>
        <v>0</v>
      </c>
      <c r="W867" s="80">
        <f t="shared" si="321"/>
        <v>0</v>
      </c>
      <c r="X867">
        <f t="shared" si="332"/>
        <v>0</v>
      </c>
      <c r="Y867" s="35">
        <f t="shared" si="322"/>
        <v>0</v>
      </c>
      <c r="Z867" s="35">
        <f t="shared" si="333"/>
        <v>0</v>
      </c>
      <c r="AA867" s="42">
        <f t="shared" si="334"/>
        <v>0</v>
      </c>
      <c r="AB867" s="42">
        <f t="shared" si="335"/>
        <v>0</v>
      </c>
    </row>
    <row r="868" spans="2:28" x14ac:dyDescent="0.25">
      <c r="B868">
        <v>866</v>
      </c>
      <c r="C868" s="35">
        <f t="shared" si="329"/>
        <v>0</v>
      </c>
      <c r="D868" s="46">
        <f>IF(AB867&gt;0,ROUND(PMT(EvalSheet!$F$92/12,EvalSheet!$F$96*12,-C868),5),0)</f>
        <v>0</v>
      </c>
      <c r="E868" s="6">
        <f t="shared" si="323"/>
        <v>0</v>
      </c>
      <c r="F868" s="2">
        <f t="shared" si="312"/>
        <v>0</v>
      </c>
      <c r="G868" s="80">
        <f t="shared" si="313"/>
        <v>0</v>
      </c>
      <c r="H868" s="79">
        <f t="shared" si="314"/>
        <v>0</v>
      </c>
      <c r="I868" s="80">
        <f t="shared" si="315"/>
        <v>0</v>
      </c>
      <c r="J868" s="80">
        <f t="shared" si="316"/>
        <v>0</v>
      </c>
      <c r="K868" s="6">
        <f t="shared" si="324"/>
        <v>0</v>
      </c>
      <c r="L868" s="7">
        <v>0</v>
      </c>
      <c r="M868" s="7">
        <f t="shared" si="325"/>
        <v>0</v>
      </c>
      <c r="N868" s="7">
        <f t="shared" si="326"/>
        <v>0</v>
      </c>
      <c r="O868" s="7">
        <f t="shared" si="327"/>
        <v>0</v>
      </c>
      <c r="P868" s="7">
        <f t="shared" si="328"/>
        <v>0</v>
      </c>
      <c r="Q868" s="6">
        <f t="shared" si="330"/>
        <v>0</v>
      </c>
      <c r="R868" s="7">
        <f t="shared" si="331"/>
        <v>0</v>
      </c>
      <c r="S868" s="2">
        <f t="shared" si="317"/>
        <v>0</v>
      </c>
      <c r="T868" s="80">
        <f t="shared" si="318"/>
        <v>0</v>
      </c>
      <c r="U868" s="79">
        <f t="shared" si="319"/>
        <v>0</v>
      </c>
      <c r="V868" s="80">
        <f t="shared" si="320"/>
        <v>0</v>
      </c>
      <c r="W868" s="80">
        <f t="shared" si="321"/>
        <v>0</v>
      </c>
      <c r="X868">
        <f t="shared" si="332"/>
        <v>0</v>
      </c>
      <c r="Y868" s="35">
        <f t="shared" si="322"/>
        <v>0</v>
      </c>
      <c r="Z868" s="35">
        <f t="shared" si="333"/>
        <v>0</v>
      </c>
      <c r="AA868" s="42">
        <f t="shared" si="334"/>
        <v>0</v>
      </c>
      <c r="AB868" s="42">
        <f t="shared" si="335"/>
        <v>0</v>
      </c>
    </row>
    <row r="869" spans="2:28" x14ac:dyDescent="0.25">
      <c r="B869">
        <v>867</v>
      </c>
      <c r="C869" s="35">
        <f t="shared" si="329"/>
        <v>0</v>
      </c>
      <c r="D869" s="46">
        <f>IF(AB868&gt;0,ROUND(PMT(EvalSheet!$F$92/12,EvalSheet!$F$96*12,-C869),5),0)</f>
        <v>0</v>
      </c>
      <c r="E869" s="6">
        <f t="shared" si="323"/>
        <v>0</v>
      </c>
      <c r="F869" s="2">
        <f t="shared" si="312"/>
        <v>0</v>
      </c>
      <c r="G869" s="80">
        <f t="shared" si="313"/>
        <v>0</v>
      </c>
      <c r="H869" s="79">
        <f t="shared" si="314"/>
        <v>0</v>
      </c>
      <c r="I869" s="80">
        <f t="shared" si="315"/>
        <v>0</v>
      </c>
      <c r="J869" s="80">
        <f t="shared" si="316"/>
        <v>0</v>
      </c>
      <c r="K869" s="6">
        <f t="shared" si="324"/>
        <v>0</v>
      </c>
      <c r="L869" s="7">
        <v>0</v>
      </c>
      <c r="M869" s="7">
        <f t="shared" si="325"/>
        <v>0</v>
      </c>
      <c r="N869" s="7">
        <f t="shared" si="326"/>
        <v>0</v>
      </c>
      <c r="O869" s="7">
        <f t="shared" si="327"/>
        <v>0</v>
      </c>
      <c r="P869" s="7">
        <f t="shared" si="328"/>
        <v>0</v>
      </c>
      <c r="Q869" s="6">
        <f t="shared" si="330"/>
        <v>0</v>
      </c>
      <c r="R869" s="7">
        <f t="shared" si="331"/>
        <v>0</v>
      </c>
      <c r="S869" s="2">
        <f t="shared" si="317"/>
        <v>0</v>
      </c>
      <c r="T869" s="80">
        <f t="shared" si="318"/>
        <v>0</v>
      </c>
      <c r="U869" s="79">
        <f t="shared" si="319"/>
        <v>0</v>
      </c>
      <c r="V869" s="80">
        <f t="shared" si="320"/>
        <v>0</v>
      </c>
      <c r="W869" s="80">
        <f t="shared" si="321"/>
        <v>0</v>
      </c>
      <c r="X869">
        <f t="shared" si="332"/>
        <v>0</v>
      </c>
      <c r="Y869" s="35">
        <f t="shared" si="322"/>
        <v>0</v>
      </c>
      <c r="Z869" s="35">
        <f t="shared" si="333"/>
        <v>0</v>
      </c>
      <c r="AA869" s="42">
        <f t="shared" si="334"/>
        <v>0</v>
      </c>
      <c r="AB869" s="42">
        <f t="shared" si="335"/>
        <v>0</v>
      </c>
    </row>
    <row r="870" spans="2:28" x14ac:dyDescent="0.25">
      <c r="B870">
        <v>868</v>
      </c>
      <c r="C870" s="35">
        <f t="shared" si="329"/>
        <v>0</v>
      </c>
      <c r="D870" s="46">
        <f>IF(AB869&gt;0,ROUND(PMT(EvalSheet!$F$92/12,EvalSheet!$F$96*12,-C870),5),0)</f>
        <v>0</v>
      </c>
      <c r="E870" s="6">
        <f t="shared" si="323"/>
        <v>0</v>
      </c>
      <c r="F870" s="2">
        <f t="shared" si="312"/>
        <v>0</v>
      </c>
      <c r="G870" s="80">
        <f t="shared" si="313"/>
        <v>0</v>
      </c>
      <c r="H870" s="79">
        <f t="shared" si="314"/>
        <v>0</v>
      </c>
      <c r="I870" s="80">
        <f t="shared" si="315"/>
        <v>0</v>
      </c>
      <c r="J870" s="80">
        <f t="shared" si="316"/>
        <v>0</v>
      </c>
      <c r="K870" s="6">
        <f t="shared" si="324"/>
        <v>0</v>
      </c>
      <c r="L870" s="7">
        <v>0</v>
      </c>
      <c r="M870" s="7">
        <f t="shared" si="325"/>
        <v>0</v>
      </c>
      <c r="N870" s="7">
        <f t="shared" si="326"/>
        <v>0</v>
      </c>
      <c r="O870" s="7">
        <f t="shared" si="327"/>
        <v>0</v>
      </c>
      <c r="P870" s="7">
        <f t="shared" si="328"/>
        <v>0</v>
      </c>
      <c r="Q870" s="6">
        <f t="shared" si="330"/>
        <v>0</v>
      </c>
      <c r="R870" s="7">
        <f t="shared" si="331"/>
        <v>0</v>
      </c>
      <c r="S870" s="2">
        <f t="shared" si="317"/>
        <v>0</v>
      </c>
      <c r="T870" s="80">
        <f t="shared" si="318"/>
        <v>0</v>
      </c>
      <c r="U870" s="79">
        <f t="shared" si="319"/>
        <v>0</v>
      </c>
      <c r="V870" s="80">
        <f t="shared" si="320"/>
        <v>0</v>
      </c>
      <c r="W870" s="80">
        <f t="shared" si="321"/>
        <v>0</v>
      </c>
      <c r="X870">
        <f t="shared" si="332"/>
        <v>0</v>
      </c>
      <c r="Y870" s="35">
        <f t="shared" si="322"/>
        <v>0</v>
      </c>
      <c r="Z870" s="35">
        <f t="shared" si="333"/>
        <v>0</v>
      </c>
      <c r="AA870" s="42">
        <f t="shared" si="334"/>
        <v>0</v>
      </c>
      <c r="AB870" s="42">
        <f t="shared" si="335"/>
        <v>0</v>
      </c>
    </row>
    <row r="871" spans="2:28" x14ac:dyDescent="0.25">
      <c r="B871">
        <v>869</v>
      </c>
      <c r="C871" s="35">
        <f t="shared" si="329"/>
        <v>0</v>
      </c>
      <c r="D871" s="46">
        <f>IF(AB870&gt;0,ROUND(PMT(EvalSheet!$F$92/12,EvalSheet!$F$96*12,-C871),5),0)</f>
        <v>0</v>
      </c>
      <c r="E871" s="6">
        <f t="shared" si="323"/>
        <v>0</v>
      </c>
      <c r="F871" s="2">
        <f t="shared" si="312"/>
        <v>0</v>
      </c>
      <c r="G871" s="80">
        <f t="shared" si="313"/>
        <v>0</v>
      </c>
      <c r="H871" s="79">
        <f t="shared" si="314"/>
        <v>0</v>
      </c>
      <c r="I871" s="80">
        <f t="shared" si="315"/>
        <v>0</v>
      </c>
      <c r="J871" s="80">
        <f t="shared" si="316"/>
        <v>0</v>
      </c>
      <c r="K871" s="6">
        <f t="shared" si="324"/>
        <v>0</v>
      </c>
      <c r="L871" s="7">
        <v>0</v>
      </c>
      <c r="M871" s="7">
        <f t="shared" si="325"/>
        <v>0</v>
      </c>
      <c r="N871" s="7">
        <f t="shared" si="326"/>
        <v>0</v>
      </c>
      <c r="O871" s="7">
        <f t="shared" si="327"/>
        <v>0</v>
      </c>
      <c r="P871" s="7">
        <f t="shared" si="328"/>
        <v>0</v>
      </c>
      <c r="Q871" s="6">
        <f t="shared" si="330"/>
        <v>0</v>
      </c>
      <c r="R871" s="7">
        <f t="shared" si="331"/>
        <v>0</v>
      </c>
      <c r="S871" s="2">
        <f t="shared" si="317"/>
        <v>0</v>
      </c>
      <c r="T871" s="80">
        <f t="shared" si="318"/>
        <v>0</v>
      </c>
      <c r="U871" s="79">
        <f t="shared" si="319"/>
        <v>0</v>
      </c>
      <c r="V871" s="80">
        <f t="shared" si="320"/>
        <v>0</v>
      </c>
      <c r="W871" s="80">
        <f t="shared" si="321"/>
        <v>0</v>
      </c>
      <c r="X871">
        <f t="shared" si="332"/>
        <v>0</v>
      </c>
      <c r="Y871" s="35">
        <f t="shared" si="322"/>
        <v>0</v>
      </c>
      <c r="Z871" s="35">
        <f t="shared" si="333"/>
        <v>0</v>
      </c>
      <c r="AA871" s="42">
        <f t="shared" si="334"/>
        <v>0</v>
      </c>
      <c r="AB871" s="42">
        <f t="shared" si="335"/>
        <v>0</v>
      </c>
    </row>
    <row r="872" spans="2:28" x14ac:dyDescent="0.25">
      <c r="B872">
        <v>870</v>
      </c>
      <c r="C872" s="35">
        <f t="shared" si="329"/>
        <v>0</v>
      </c>
      <c r="D872" s="46">
        <f>IF(AB871&gt;0,ROUND(PMT(EvalSheet!$F$92/12,EvalSheet!$F$96*12,-C872),5),0)</f>
        <v>0</v>
      </c>
      <c r="E872" s="6">
        <f t="shared" si="323"/>
        <v>0</v>
      </c>
      <c r="F872" s="2">
        <f t="shared" si="312"/>
        <v>0</v>
      </c>
      <c r="G872" s="80">
        <f t="shared" si="313"/>
        <v>0</v>
      </c>
      <c r="H872" s="79">
        <f t="shared" si="314"/>
        <v>0</v>
      </c>
      <c r="I872" s="80">
        <f t="shared" si="315"/>
        <v>0</v>
      </c>
      <c r="J872" s="80">
        <f t="shared" si="316"/>
        <v>0</v>
      </c>
      <c r="K872" s="6">
        <f t="shared" si="324"/>
        <v>0</v>
      </c>
      <c r="L872" s="7">
        <v>0</v>
      </c>
      <c r="M872" s="7">
        <f t="shared" si="325"/>
        <v>0</v>
      </c>
      <c r="N872" s="7">
        <f t="shared" si="326"/>
        <v>0</v>
      </c>
      <c r="O872" s="7">
        <f t="shared" si="327"/>
        <v>0</v>
      </c>
      <c r="P872" s="7">
        <f t="shared" si="328"/>
        <v>0</v>
      </c>
      <c r="Q872" s="6">
        <f t="shared" si="330"/>
        <v>0</v>
      </c>
      <c r="R872" s="7">
        <f t="shared" si="331"/>
        <v>0</v>
      </c>
      <c r="S872" s="2">
        <f t="shared" si="317"/>
        <v>0</v>
      </c>
      <c r="T872" s="80">
        <f t="shared" si="318"/>
        <v>0</v>
      </c>
      <c r="U872" s="79">
        <f t="shared" si="319"/>
        <v>0</v>
      </c>
      <c r="V872" s="80">
        <f t="shared" si="320"/>
        <v>0</v>
      </c>
      <c r="W872" s="80">
        <f t="shared" si="321"/>
        <v>0</v>
      </c>
      <c r="X872">
        <f t="shared" si="332"/>
        <v>0</v>
      </c>
      <c r="Y872" s="35">
        <f t="shared" si="322"/>
        <v>0</v>
      </c>
      <c r="Z872" s="35">
        <f t="shared" si="333"/>
        <v>0</v>
      </c>
      <c r="AA872" s="42">
        <f t="shared" si="334"/>
        <v>0</v>
      </c>
      <c r="AB872" s="42">
        <f t="shared" si="335"/>
        <v>0</v>
      </c>
    </row>
    <row r="873" spans="2:28" x14ac:dyDescent="0.25">
      <c r="B873">
        <v>871</v>
      </c>
      <c r="C873" s="35">
        <f t="shared" si="329"/>
        <v>0</v>
      </c>
      <c r="D873" s="46">
        <f>IF(AB872&gt;0,ROUND(PMT(EvalSheet!$F$92/12,EvalSheet!$F$96*12,-C873),5),0)</f>
        <v>0</v>
      </c>
      <c r="E873" s="6">
        <f t="shared" si="323"/>
        <v>0</v>
      </c>
      <c r="F873" s="2">
        <f t="shared" si="312"/>
        <v>0</v>
      </c>
      <c r="G873" s="80">
        <f t="shared" si="313"/>
        <v>0</v>
      </c>
      <c r="H873" s="79">
        <f t="shared" si="314"/>
        <v>0</v>
      </c>
      <c r="I873" s="80">
        <f t="shared" si="315"/>
        <v>0</v>
      </c>
      <c r="J873" s="80">
        <f t="shared" si="316"/>
        <v>0</v>
      </c>
      <c r="K873" s="6">
        <f t="shared" si="324"/>
        <v>0</v>
      </c>
      <c r="L873" s="7">
        <v>0</v>
      </c>
      <c r="M873" s="7">
        <f t="shared" si="325"/>
        <v>0</v>
      </c>
      <c r="N873" s="7">
        <f t="shared" si="326"/>
        <v>0</v>
      </c>
      <c r="O873" s="7">
        <f t="shared" si="327"/>
        <v>0</v>
      </c>
      <c r="P873" s="7">
        <f t="shared" si="328"/>
        <v>0</v>
      </c>
      <c r="Q873" s="6">
        <f t="shared" si="330"/>
        <v>0</v>
      </c>
      <c r="R873" s="7">
        <f t="shared" si="331"/>
        <v>0</v>
      </c>
      <c r="S873" s="2">
        <f t="shared" si="317"/>
        <v>0</v>
      </c>
      <c r="T873" s="80">
        <f t="shared" si="318"/>
        <v>0</v>
      </c>
      <c r="U873" s="79">
        <f t="shared" si="319"/>
        <v>0</v>
      </c>
      <c r="V873" s="80">
        <f t="shared" si="320"/>
        <v>0</v>
      </c>
      <c r="W873" s="80">
        <f t="shared" si="321"/>
        <v>0</v>
      </c>
      <c r="X873">
        <f t="shared" si="332"/>
        <v>0</v>
      </c>
      <c r="Y873" s="35">
        <f t="shared" si="322"/>
        <v>0</v>
      </c>
      <c r="Z873" s="35">
        <f t="shared" si="333"/>
        <v>0</v>
      </c>
      <c r="AA873" s="42">
        <f t="shared" si="334"/>
        <v>0</v>
      </c>
      <c r="AB873" s="42">
        <f t="shared" si="335"/>
        <v>0</v>
      </c>
    </row>
    <row r="874" spans="2:28" x14ac:dyDescent="0.25">
      <c r="B874">
        <v>872</v>
      </c>
      <c r="C874" s="35">
        <f t="shared" si="329"/>
        <v>0</v>
      </c>
      <c r="D874" s="46">
        <f>IF(AB873&gt;0,ROUND(PMT(EvalSheet!$F$92/12,EvalSheet!$F$96*12,-C874),5),0)</f>
        <v>0</v>
      </c>
      <c r="E874" s="6">
        <f t="shared" si="323"/>
        <v>0</v>
      </c>
      <c r="F874" s="2">
        <f t="shared" si="312"/>
        <v>0</v>
      </c>
      <c r="G874" s="80">
        <f t="shared" si="313"/>
        <v>0</v>
      </c>
      <c r="H874" s="79">
        <f t="shared" si="314"/>
        <v>0</v>
      </c>
      <c r="I874" s="80">
        <f t="shared" si="315"/>
        <v>0</v>
      </c>
      <c r="J874" s="80">
        <f t="shared" si="316"/>
        <v>0</v>
      </c>
      <c r="K874" s="6">
        <f t="shared" si="324"/>
        <v>0</v>
      </c>
      <c r="L874" s="7">
        <v>0</v>
      </c>
      <c r="M874" s="7">
        <f t="shared" si="325"/>
        <v>0</v>
      </c>
      <c r="N874" s="7">
        <f t="shared" si="326"/>
        <v>0</v>
      </c>
      <c r="O874" s="7">
        <f t="shared" si="327"/>
        <v>0</v>
      </c>
      <c r="P874" s="7">
        <f t="shared" si="328"/>
        <v>0</v>
      </c>
      <c r="Q874" s="6">
        <f t="shared" si="330"/>
        <v>0</v>
      </c>
      <c r="R874" s="7">
        <f t="shared" si="331"/>
        <v>0</v>
      </c>
      <c r="S874" s="2">
        <f t="shared" si="317"/>
        <v>0</v>
      </c>
      <c r="T874" s="80">
        <f t="shared" si="318"/>
        <v>0</v>
      </c>
      <c r="U874" s="79">
        <f t="shared" si="319"/>
        <v>0</v>
      </c>
      <c r="V874" s="80">
        <f t="shared" si="320"/>
        <v>0</v>
      </c>
      <c r="W874" s="80">
        <f t="shared" si="321"/>
        <v>0</v>
      </c>
      <c r="X874">
        <f t="shared" si="332"/>
        <v>0</v>
      </c>
      <c r="Y874" s="35">
        <f t="shared" si="322"/>
        <v>0</v>
      </c>
      <c r="Z874" s="35">
        <f t="shared" si="333"/>
        <v>0</v>
      </c>
      <c r="AA874" s="42">
        <f t="shared" si="334"/>
        <v>0</v>
      </c>
      <c r="AB874" s="42">
        <f t="shared" si="335"/>
        <v>0</v>
      </c>
    </row>
    <row r="875" spans="2:28" x14ac:dyDescent="0.25">
      <c r="B875">
        <v>873</v>
      </c>
      <c r="C875" s="35">
        <f t="shared" si="329"/>
        <v>0</v>
      </c>
      <c r="D875" s="46">
        <f>IF(AB874&gt;0,ROUND(PMT(EvalSheet!$F$92/12,EvalSheet!$F$96*12,-C875),5),0)</f>
        <v>0</v>
      </c>
      <c r="E875" s="6">
        <f t="shared" si="323"/>
        <v>0</v>
      </c>
      <c r="F875" s="2">
        <f t="shared" si="312"/>
        <v>0</v>
      </c>
      <c r="G875" s="80">
        <f t="shared" si="313"/>
        <v>0</v>
      </c>
      <c r="H875" s="79">
        <f t="shared" si="314"/>
        <v>0</v>
      </c>
      <c r="I875" s="80">
        <f t="shared" si="315"/>
        <v>0</v>
      </c>
      <c r="J875" s="80">
        <f t="shared" si="316"/>
        <v>0</v>
      </c>
      <c r="K875" s="6">
        <f t="shared" si="324"/>
        <v>0</v>
      </c>
      <c r="L875" s="7">
        <v>0</v>
      </c>
      <c r="M875" s="7">
        <f t="shared" si="325"/>
        <v>0</v>
      </c>
      <c r="N875" s="7">
        <f t="shared" si="326"/>
        <v>0</v>
      </c>
      <c r="O875" s="7">
        <f t="shared" si="327"/>
        <v>0</v>
      </c>
      <c r="P875" s="7">
        <f t="shared" si="328"/>
        <v>0</v>
      </c>
      <c r="Q875" s="6">
        <f t="shared" si="330"/>
        <v>0</v>
      </c>
      <c r="R875" s="7">
        <f t="shared" si="331"/>
        <v>0</v>
      </c>
      <c r="S875" s="2">
        <f t="shared" si="317"/>
        <v>0</v>
      </c>
      <c r="T875" s="80">
        <f t="shared" si="318"/>
        <v>0</v>
      </c>
      <c r="U875" s="79">
        <f t="shared" si="319"/>
        <v>0</v>
      </c>
      <c r="V875" s="80">
        <f t="shared" si="320"/>
        <v>0</v>
      </c>
      <c r="W875" s="80">
        <f t="shared" si="321"/>
        <v>0</v>
      </c>
      <c r="X875">
        <f t="shared" si="332"/>
        <v>0</v>
      </c>
      <c r="Y875" s="35">
        <f t="shared" si="322"/>
        <v>0</v>
      </c>
      <c r="Z875" s="35">
        <f t="shared" si="333"/>
        <v>0</v>
      </c>
      <c r="AA875" s="42">
        <f t="shared" si="334"/>
        <v>0</v>
      </c>
      <c r="AB875" s="42">
        <f t="shared" si="335"/>
        <v>0</v>
      </c>
    </row>
    <row r="876" spans="2:28" x14ac:dyDescent="0.25">
      <c r="B876">
        <v>874</v>
      </c>
      <c r="C876" s="35">
        <f t="shared" si="329"/>
        <v>0</v>
      </c>
      <c r="D876" s="46">
        <f>IF(AB875&gt;0,ROUND(PMT(EvalSheet!$F$92/12,EvalSheet!$F$96*12,-C876),5),0)</f>
        <v>0</v>
      </c>
      <c r="E876" s="6">
        <f t="shared" si="323"/>
        <v>0</v>
      </c>
      <c r="F876" s="2">
        <f t="shared" si="312"/>
        <v>0</v>
      </c>
      <c r="G876" s="80">
        <f t="shared" si="313"/>
        <v>0</v>
      </c>
      <c r="H876" s="79">
        <f t="shared" si="314"/>
        <v>0</v>
      </c>
      <c r="I876" s="80">
        <f t="shared" si="315"/>
        <v>0</v>
      </c>
      <c r="J876" s="80">
        <f t="shared" si="316"/>
        <v>0</v>
      </c>
      <c r="K876" s="6">
        <f t="shared" si="324"/>
        <v>0</v>
      </c>
      <c r="L876" s="7">
        <v>0</v>
      </c>
      <c r="M876" s="7">
        <f t="shared" si="325"/>
        <v>0</v>
      </c>
      <c r="N876" s="7">
        <f t="shared" si="326"/>
        <v>0</v>
      </c>
      <c r="O876" s="7">
        <f t="shared" si="327"/>
        <v>0</v>
      </c>
      <c r="P876" s="7">
        <f t="shared" si="328"/>
        <v>0</v>
      </c>
      <c r="Q876" s="6">
        <f t="shared" si="330"/>
        <v>0</v>
      </c>
      <c r="R876" s="7">
        <f t="shared" si="331"/>
        <v>0</v>
      </c>
      <c r="S876" s="2">
        <f t="shared" si="317"/>
        <v>0</v>
      </c>
      <c r="T876" s="80">
        <f t="shared" si="318"/>
        <v>0</v>
      </c>
      <c r="U876" s="79">
        <f t="shared" si="319"/>
        <v>0</v>
      </c>
      <c r="V876" s="80">
        <f t="shared" si="320"/>
        <v>0</v>
      </c>
      <c r="W876" s="80">
        <f t="shared" si="321"/>
        <v>0</v>
      </c>
      <c r="X876">
        <f t="shared" si="332"/>
        <v>0</v>
      </c>
      <c r="Y876" s="35">
        <f t="shared" si="322"/>
        <v>0</v>
      </c>
      <c r="Z876" s="35">
        <f t="shared" si="333"/>
        <v>0</v>
      </c>
      <c r="AA876" s="42">
        <f t="shared" si="334"/>
        <v>0</v>
      </c>
      <c r="AB876" s="42">
        <f t="shared" si="335"/>
        <v>0</v>
      </c>
    </row>
    <row r="877" spans="2:28" x14ac:dyDescent="0.25">
      <c r="B877">
        <v>875</v>
      </c>
      <c r="C877" s="35">
        <f t="shared" si="329"/>
        <v>0</v>
      </c>
      <c r="D877" s="46">
        <f>IF(AB876&gt;0,ROUND(PMT(EvalSheet!$F$92/12,EvalSheet!$F$96*12,-C877),5),0)</f>
        <v>0</v>
      </c>
      <c r="E877" s="6">
        <f t="shared" si="323"/>
        <v>0</v>
      </c>
      <c r="F877" s="2">
        <f t="shared" si="312"/>
        <v>0</v>
      </c>
      <c r="G877" s="80">
        <f t="shared" si="313"/>
        <v>0</v>
      </c>
      <c r="H877" s="79">
        <f t="shared" si="314"/>
        <v>0</v>
      </c>
      <c r="I877" s="80">
        <f t="shared" si="315"/>
        <v>0</v>
      </c>
      <c r="J877" s="80">
        <f t="shared" si="316"/>
        <v>0</v>
      </c>
      <c r="K877" s="6">
        <f t="shared" si="324"/>
        <v>0</v>
      </c>
      <c r="L877" s="7">
        <v>0</v>
      </c>
      <c r="M877" s="7">
        <f t="shared" si="325"/>
        <v>0</v>
      </c>
      <c r="N877" s="7">
        <f t="shared" si="326"/>
        <v>0</v>
      </c>
      <c r="O877" s="7">
        <f t="shared" si="327"/>
        <v>0</v>
      </c>
      <c r="P877" s="7">
        <f t="shared" si="328"/>
        <v>0</v>
      </c>
      <c r="Q877" s="6">
        <f t="shared" si="330"/>
        <v>0</v>
      </c>
      <c r="R877" s="7">
        <f t="shared" si="331"/>
        <v>0</v>
      </c>
      <c r="S877" s="2">
        <f t="shared" si="317"/>
        <v>0</v>
      </c>
      <c r="T877" s="80">
        <f t="shared" si="318"/>
        <v>0</v>
      </c>
      <c r="U877" s="79">
        <f t="shared" si="319"/>
        <v>0</v>
      </c>
      <c r="V877" s="80">
        <f t="shared" si="320"/>
        <v>0</v>
      </c>
      <c r="W877" s="80">
        <f t="shared" si="321"/>
        <v>0</v>
      </c>
      <c r="X877">
        <f t="shared" si="332"/>
        <v>0</v>
      </c>
      <c r="Y877" s="35">
        <f t="shared" si="322"/>
        <v>0</v>
      </c>
      <c r="Z877" s="35">
        <f t="shared" si="333"/>
        <v>0</v>
      </c>
      <c r="AA877" s="42">
        <f t="shared" si="334"/>
        <v>0</v>
      </c>
      <c r="AB877" s="42">
        <f t="shared" si="335"/>
        <v>0</v>
      </c>
    </row>
    <row r="878" spans="2:28" x14ac:dyDescent="0.25">
      <c r="B878">
        <v>876</v>
      </c>
      <c r="C878" s="35">
        <f t="shared" si="329"/>
        <v>0</v>
      </c>
      <c r="D878" s="46">
        <f>IF(AB877&gt;0,ROUND(PMT(EvalSheet!$F$92/12,EvalSheet!$F$96*12,-C878),5),0)</f>
        <v>0</v>
      </c>
      <c r="E878" s="6">
        <f t="shared" si="323"/>
        <v>0</v>
      </c>
      <c r="F878" s="2">
        <f t="shared" si="312"/>
        <v>0</v>
      </c>
      <c r="G878" s="80">
        <f t="shared" si="313"/>
        <v>0</v>
      </c>
      <c r="H878" s="79">
        <f t="shared" si="314"/>
        <v>0</v>
      </c>
      <c r="I878" s="80">
        <f t="shared" si="315"/>
        <v>0</v>
      </c>
      <c r="J878" s="80">
        <f t="shared" si="316"/>
        <v>0</v>
      </c>
      <c r="K878" s="6">
        <f t="shared" si="324"/>
        <v>0</v>
      </c>
      <c r="L878" s="7">
        <v>0</v>
      </c>
      <c r="M878" s="7">
        <f t="shared" si="325"/>
        <v>0</v>
      </c>
      <c r="N878" s="7">
        <f t="shared" si="326"/>
        <v>0</v>
      </c>
      <c r="O878" s="7">
        <f t="shared" si="327"/>
        <v>0</v>
      </c>
      <c r="P878" s="7">
        <f t="shared" si="328"/>
        <v>0</v>
      </c>
      <c r="Q878" s="6">
        <f t="shared" si="330"/>
        <v>0</v>
      </c>
      <c r="R878" s="7">
        <f t="shared" si="331"/>
        <v>0</v>
      </c>
      <c r="S878" s="2">
        <f t="shared" si="317"/>
        <v>0</v>
      </c>
      <c r="T878" s="80">
        <f t="shared" si="318"/>
        <v>0</v>
      </c>
      <c r="U878" s="79">
        <f t="shared" si="319"/>
        <v>0</v>
      </c>
      <c r="V878" s="80">
        <f t="shared" si="320"/>
        <v>0</v>
      </c>
      <c r="W878" s="80">
        <f t="shared" si="321"/>
        <v>0</v>
      </c>
      <c r="X878">
        <f t="shared" si="332"/>
        <v>0</v>
      </c>
      <c r="Y878" s="35">
        <f t="shared" si="322"/>
        <v>0</v>
      </c>
      <c r="Z878" s="35">
        <f t="shared" si="333"/>
        <v>0</v>
      </c>
      <c r="AA878" s="42">
        <f t="shared" si="334"/>
        <v>0</v>
      </c>
      <c r="AB878" s="42">
        <f t="shared" si="335"/>
        <v>0</v>
      </c>
    </row>
    <row r="879" spans="2:28" x14ac:dyDescent="0.25">
      <c r="B879">
        <v>877</v>
      </c>
      <c r="C879" s="35">
        <f t="shared" si="329"/>
        <v>0</v>
      </c>
      <c r="D879" s="46">
        <f>IF(AB878&gt;0,ROUND(PMT(EvalSheet!$F$92/12,EvalSheet!$F$96*12,-C879),5),0)</f>
        <v>0</v>
      </c>
      <c r="E879" s="6">
        <f t="shared" si="323"/>
        <v>0</v>
      </c>
      <c r="F879" s="2">
        <f t="shared" si="312"/>
        <v>0</v>
      </c>
      <c r="G879" s="80">
        <f t="shared" si="313"/>
        <v>0</v>
      </c>
      <c r="H879" s="79">
        <f t="shared" si="314"/>
        <v>0</v>
      </c>
      <c r="I879" s="80">
        <f t="shared" si="315"/>
        <v>0</v>
      </c>
      <c r="J879" s="80">
        <f t="shared" si="316"/>
        <v>0</v>
      </c>
      <c r="K879" s="6">
        <f t="shared" si="324"/>
        <v>0</v>
      </c>
      <c r="L879" s="7">
        <v>0</v>
      </c>
      <c r="M879" s="7">
        <f t="shared" si="325"/>
        <v>0</v>
      </c>
      <c r="N879" s="7">
        <f t="shared" si="326"/>
        <v>0</v>
      </c>
      <c r="O879" s="7">
        <f t="shared" si="327"/>
        <v>0</v>
      </c>
      <c r="P879" s="7">
        <f t="shared" si="328"/>
        <v>0</v>
      </c>
      <c r="Q879" s="6">
        <f t="shared" si="330"/>
        <v>0</v>
      </c>
      <c r="R879" s="7">
        <f t="shared" si="331"/>
        <v>0</v>
      </c>
      <c r="S879" s="2">
        <f t="shared" si="317"/>
        <v>0</v>
      </c>
      <c r="T879" s="80">
        <f t="shared" si="318"/>
        <v>0</v>
      </c>
      <c r="U879" s="79">
        <f t="shared" si="319"/>
        <v>0</v>
      </c>
      <c r="V879" s="80">
        <f t="shared" si="320"/>
        <v>0</v>
      </c>
      <c r="W879" s="80">
        <f t="shared" si="321"/>
        <v>0</v>
      </c>
      <c r="X879">
        <f t="shared" si="332"/>
        <v>0</v>
      </c>
      <c r="Y879" s="35">
        <f t="shared" si="322"/>
        <v>0</v>
      </c>
      <c r="Z879" s="35">
        <f t="shared" si="333"/>
        <v>0</v>
      </c>
      <c r="AA879" s="42">
        <f t="shared" si="334"/>
        <v>0</v>
      </c>
      <c r="AB879" s="42">
        <f t="shared" si="335"/>
        <v>0</v>
      </c>
    </row>
    <row r="880" spans="2:28" x14ac:dyDescent="0.25">
      <c r="B880">
        <v>878</v>
      </c>
      <c r="C880" s="35">
        <f t="shared" si="329"/>
        <v>0</v>
      </c>
      <c r="D880" s="46">
        <f>IF(AB879&gt;0,ROUND(PMT(EvalSheet!$F$92/12,EvalSheet!$F$96*12,-C880),5),0)</f>
        <v>0</v>
      </c>
      <c r="E880" s="6">
        <f t="shared" si="323"/>
        <v>0</v>
      </c>
      <c r="F880" s="2">
        <f t="shared" si="312"/>
        <v>0</v>
      </c>
      <c r="G880" s="80">
        <f t="shared" si="313"/>
        <v>0</v>
      </c>
      <c r="H880" s="79">
        <f t="shared" si="314"/>
        <v>0</v>
      </c>
      <c r="I880" s="80">
        <f t="shared" si="315"/>
        <v>0</v>
      </c>
      <c r="J880" s="80">
        <f t="shared" si="316"/>
        <v>0</v>
      </c>
      <c r="K880" s="6">
        <f t="shared" si="324"/>
        <v>0</v>
      </c>
      <c r="L880" s="7">
        <v>0</v>
      </c>
      <c r="M880" s="7">
        <f t="shared" si="325"/>
        <v>0</v>
      </c>
      <c r="N880" s="7">
        <f t="shared" si="326"/>
        <v>0</v>
      </c>
      <c r="O880" s="7">
        <f t="shared" si="327"/>
        <v>0</v>
      </c>
      <c r="P880" s="7">
        <f t="shared" si="328"/>
        <v>0</v>
      </c>
      <c r="Q880" s="6">
        <f t="shared" si="330"/>
        <v>0</v>
      </c>
      <c r="R880" s="7">
        <f t="shared" si="331"/>
        <v>0</v>
      </c>
      <c r="S880" s="2">
        <f t="shared" si="317"/>
        <v>0</v>
      </c>
      <c r="T880" s="80">
        <f t="shared" si="318"/>
        <v>0</v>
      </c>
      <c r="U880" s="79">
        <f t="shared" si="319"/>
        <v>0</v>
      </c>
      <c r="V880" s="80">
        <f t="shared" si="320"/>
        <v>0</v>
      </c>
      <c r="W880" s="80">
        <f t="shared" si="321"/>
        <v>0</v>
      </c>
      <c r="X880">
        <f t="shared" si="332"/>
        <v>0</v>
      </c>
      <c r="Y880" s="35">
        <f t="shared" si="322"/>
        <v>0</v>
      </c>
      <c r="Z880" s="35">
        <f t="shared" si="333"/>
        <v>0</v>
      </c>
      <c r="AA880" s="42">
        <f t="shared" si="334"/>
        <v>0</v>
      </c>
      <c r="AB880" s="42">
        <f t="shared" si="335"/>
        <v>0</v>
      </c>
    </row>
    <row r="881" spans="2:28" x14ac:dyDescent="0.25">
      <c r="B881">
        <v>879</v>
      </c>
      <c r="C881" s="35">
        <f t="shared" si="329"/>
        <v>0</v>
      </c>
      <c r="D881" s="46">
        <f>IF(AB880&gt;0,ROUND(PMT(EvalSheet!$F$92/12,EvalSheet!$F$96*12,-C881),5),0)</f>
        <v>0</v>
      </c>
      <c r="E881" s="6">
        <f t="shared" si="323"/>
        <v>0</v>
      </c>
      <c r="F881" s="2">
        <f t="shared" si="312"/>
        <v>0</v>
      </c>
      <c r="G881" s="80">
        <f t="shared" si="313"/>
        <v>0</v>
      </c>
      <c r="H881" s="79">
        <f t="shared" si="314"/>
        <v>0</v>
      </c>
      <c r="I881" s="80">
        <f t="shared" si="315"/>
        <v>0</v>
      </c>
      <c r="J881" s="80">
        <f t="shared" si="316"/>
        <v>0</v>
      </c>
      <c r="K881" s="6">
        <f t="shared" si="324"/>
        <v>0</v>
      </c>
      <c r="L881" s="7">
        <v>0</v>
      </c>
      <c r="M881" s="7">
        <f t="shared" si="325"/>
        <v>0</v>
      </c>
      <c r="N881" s="7">
        <f t="shared" si="326"/>
        <v>0</v>
      </c>
      <c r="O881" s="7">
        <f t="shared" si="327"/>
        <v>0</v>
      </c>
      <c r="P881" s="7">
        <f t="shared" si="328"/>
        <v>0</v>
      </c>
      <c r="Q881" s="6">
        <f t="shared" si="330"/>
        <v>0</v>
      </c>
      <c r="R881" s="7">
        <f t="shared" si="331"/>
        <v>0</v>
      </c>
      <c r="S881" s="2">
        <f t="shared" si="317"/>
        <v>0</v>
      </c>
      <c r="T881" s="80">
        <f t="shared" si="318"/>
        <v>0</v>
      </c>
      <c r="U881" s="79">
        <f t="shared" si="319"/>
        <v>0</v>
      </c>
      <c r="V881" s="80">
        <f t="shared" si="320"/>
        <v>0</v>
      </c>
      <c r="W881" s="80">
        <f t="shared" si="321"/>
        <v>0</v>
      </c>
      <c r="X881">
        <f t="shared" si="332"/>
        <v>0</v>
      </c>
      <c r="Y881" s="35">
        <f t="shared" si="322"/>
        <v>0</v>
      </c>
      <c r="Z881" s="35">
        <f t="shared" si="333"/>
        <v>0</v>
      </c>
      <c r="AA881" s="42">
        <f t="shared" si="334"/>
        <v>0</v>
      </c>
      <c r="AB881" s="42">
        <f t="shared" si="335"/>
        <v>0</v>
      </c>
    </row>
    <row r="882" spans="2:28" x14ac:dyDescent="0.25">
      <c r="B882">
        <v>880</v>
      </c>
      <c r="C882" s="35">
        <f t="shared" si="329"/>
        <v>0</v>
      </c>
      <c r="D882" s="46">
        <f>IF(AB881&gt;0,ROUND(PMT(EvalSheet!$F$92/12,EvalSheet!$F$96*12,-C882),5),0)</f>
        <v>0</v>
      </c>
      <c r="E882" s="6">
        <f t="shared" si="323"/>
        <v>0</v>
      </c>
      <c r="F882" s="2">
        <f t="shared" si="312"/>
        <v>0</v>
      </c>
      <c r="G882" s="80">
        <f t="shared" si="313"/>
        <v>0</v>
      </c>
      <c r="H882" s="79">
        <f t="shared" si="314"/>
        <v>0</v>
      </c>
      <c r="I882" s="80">
        <f t="shared" si="315"/>
        <v>0</v>
      </c>
      <c r="J882" s="80">
        <f t="shared" si="316"/>
        <v>0</v>
      </c>
      <c r="K882" s="6">
        <f t="shared" si="324"/>
        <v>0</v>
      </c>
      <c r="L882" s="7">
        <v>0</v>
      </c>
      <c r="M882" s="7">
        <f t="shared" si="325"/>
        <v>0</v>
      </c>
      <c r="N882" s="7">
        <f t="shared" si="326"/>
        <v>0</v>
      </c>
      <c r="O882" s="7">
        <f t="shared" si="327"/>
        <v>0</v>
      </c>
      <c r="P882" s="7">
        <f t="shared" si="328"/>
        <v>0</v>
      </c>
      <c r="Q882" s="6">
        <f t="shared" si="330"/>
        <v>0</v>
      </c>
      <c r="R882" s="7">
        <f t="shared" si="331"/>
        <v>0</v>
      </c>
      <c r="S882" s="2">
        <f t="shared" si="317"/>
        <v>0</v>
      </c>
      <c r="T882" s="80">
        <f t="shared" si="318"/>
        <v>0</v>
      </c>
      <c r="U882" s="79">
        <f t="shared" si="319"/>
        <v>0</v>
      </c>
      <c r="V882" s="80">
        <f t="shared" si="320"/>
        <v>0</v>
      </c>
      <c r="W882" s="80">
        <f t="shared" si="321"/>
        <v>0</v>
      </c>
      <c r="X882">
        <f t="shared" si="332"/>
        <v>0</v>
      </c>
      <c r="Y882" s="35">
        <f t="shared" si="322"/>
        <v>0</v>
      </c>
      <c r="Z882" s="35">
        <f t="shared" si="333"/>
        <v>0</v>
      </c>
      <c r="AA882" s="42">
        <f t="shared" si="334"/>
        <v>0</v>
      </c>
      <c r="AB882" s="42">
        <f t="shared" si="335"/>
        <v>0</v>
      </c>
    </row>
    <row r="883" spans="2:28" x14ac:dyDescent="0.25">
      <c r="B883">
        <v>881</v>
      </c>
      <c r="C883" s="35">
        <f t="shared" si="329"/>
        <v>0</v>
      </c>
      <c r="D883" s="46">
        <f>IF(AB882&gt;0,ROUND(PMT(EvalSheet!$F$92/12,EvalSheet!$F$96*12,-C883),5),0)</f>
        <v>0</v>
      </c>
      <c r="E883" s="6">
        <f t="shared" si="323"/>
        <v>0</v>
      </c>
      <c r="F883" s="2">
        <f t="shared" si="312"/>
        <v>0</v>
      </c>
      <c r="G883" s="80">
        <f t="shared" si="313"/>
        <v>0</v>
      </c>
      <c r="H883" s="79">
        <f t="shared" si="314"/>
        <v>0</v>
      </c>
      <c r="I883" s="80">
        <f t="shared" si="315"/>
        <v>0</v>
      </c>
      <c r="J883" s="80">
        <f t="shared" si="316"/>
        <v>0</v>
      </c>
      <c r="K883" s="6">
        <f t="shared" si="324"/>
        <v>0</v>
      </c>
      <c r="L883" s="7">
        <v>0</v>
      </c>
      <c r="M883" s="7">
        <f t="shared" si="325"/>
        <v>0</v>
      </c>
      <c r="N883" s="7">
        <f t="shared" si="326"/>
        <v>0</v>
      </c>
      <c r="O883" s="7">
        <f t="shared" si="327"/>
        <v>0</v>
      </c>
      <c r="P883" s="7">
        <f t="shared" si="328"/>
        <v>0</v>
      </c>
      <c r="Q883" s="6">
        <f t="shared" si="330"/>
        <v>0</v>
      </c>
      <c r="R883" s="7">
        <f t="shared" si="331"/>
        <v>0</v>
      </c>
      <c r="S883" s="2">
        <f t="shared" si="317"/>
        <v>0</v>
      </c>
      <c r="T883" s="80">
        <f t="shared" si="318"/>
        <v>0</v>
      </c>
      <c r="U883" s="79">
        <f t="shared" si="319"/>
        <v>0</v>
      </c>
      <c r="V883" s="80">
        <f t="shared" si="320"/>
        <v>0</v>
      </c>
      <c r="W883" s="80">
        <f t="shared" si="321"/>
        <v>0</v>
      </c>
      <c r="X883">
        <f t="shared" si="332"/>
        <v>0</v>
      </c>
      <c r="Y883" s="35">
        <f t="shared" si="322"/>
        <v>0</v>
      </c>
      <c r="Z883" s="35">
        <f t="shared" si="333"/>
        <v>0</v>
      </c>
      <c r="AA883" s="42">
        <f t="shared" si="334"/>
        <v>0</v>
      </c>
      <c r="AB883" s="42">
        <f t="shared" si="335"/>
        <v>0</v>
      </c>
    </row>
    <row r="884" spans="2:28" x14ac:dyDescent="0.25">
      <c r="B884">
        <v>882</v>
      </c>
      <c r="C884" s="35">
        <f t="shared" si="329"/>
        <v>0</v>
      </c>
      <c r="D884" s="46">
        <f>IF(AB883&gt;0,ROUND(PMT(EvalSheet!$F$92/12,EvalSheet!$F$96*12,-C884),5),0)</f>
        <v>0</v>
      </c>
      <c r="E884" s="6">
        <f t="shared" si="323"/>
        <v>0</v>
      </c>
      <c r="F884" s="2">
        <f t="shared" si="312"/>
        <v>0</v>
      </c>
      <c r="G884" s="80">
        <f t="shared" si="313"/>
        <v>0</v>
      </c>
      <c r="H884" s="79">
        <f t="shared" si="314"/>
        <v>0</v>
      </c>
      <c r="I884" s="80">
        <f t="shared" si="315"/>
        <v>0</v>
      </c>
      <c r="J884" s="80">
        <f t="shared" si="316"/>
        <v>0</v>
      </c>
      <c r="K884" s="6">
        <f t="shared" si="324"/>
        <v>0</v>
      </c>
      <c r="L884" s="7">
        <v>0</v>
      </c>
      <c r="M884" s="7">
        <f t="shared" si="325"/>
        <v>0</v>
      </c>
      <c r="N884" s="7">
        <f t="shared" si="326"/>
        <v>0</v>
      </c>
      <c r="O884" s="7">
        <f t="shared" si="327"/>
        <v>0</v>
      </c>
      <c r="P884" s="7">
        <f t="shared" si="328"/>
        <v>0</v>
      </c>
      <c r="Q884" s="6">
        <f t="shared" si="330"/>
        <v>0</v>
      </c>
      <c r="R884" s="7">
        <f t="shared" si="331"/>
        <v>0</v>
      </c>
      <c r="S884" s="2">
        <f t="shared" si="317"/>
        <v>0</v>
      </c>
      <c r="T884" s="80">
        <f t="shared" si="318"/>
        <v>0</v>
      </c>
      <c r="U884" s="79">
        <f t="shared" si="319"/>
        <v>0</v>
      </c>
      <c r="V884" s="80">
        <f t="shared" si="320"/>
        <v>0</v>
      </c>
      <c r="W884" s="80">
        <f t="shared" si="321"/>
        <v>0</v>
      </c>
      <c r="X884">
        <f t="shared" si="332"/>
        <v>0</v>
      </c>
      <c r="Y884" s="35">
        <f t="shared" si="322"/>
        <v>0</v>
      </c>
      <c r="Z884" s="35">
        <f t="shared" si="333"/>
        <v>0</v>
      </c>
      <c r="AA884" s="42">
        <f t="shared" si="334"/>
        <v>0</v>
      </c>
      <c r="AB884" s="42">
        <f t="shared" si="335"/>
        <v>0</v>
      </c>
    </row>
    <row r="885" spans="2:28" x14ac:dyDescent="0.25">
      <c r="B885">
        <v>883</v>
      </c>
      <c r="C885" s="35">
        <f t="shared" si="329"/>
        <v>0</v>
      </c>
      <c r="D885" s="46">
        <f>IF(AB884&gt;0,ROUND(PMT(EvalSheet!$F$92/12,EvalSheet!$F$96*12,-C885),5),0)</f>
        <v>0</v>
      </c>
      <c r="E885" s="6">
        <f t="shared" si="323"/>
        <v>0</v>
      </c>
      <c r="F885" s="2">
        <f t="shared" si="312"/>
        <v>0</v>
      </c>
      <c r="G885" s="80">
        <f t="shared" si="313"/>
        <v>0</v>
      </c>
      <c r="H885" s="79">
        <f t="shared" si="314"/>
        <v>0</v>
      </c>
      <c r="I885" s="80">
        <f t="shared" si="315"/>
        <v>0</v>
      </c>
      <c r="J885" s="80">
        <f t="shared" si="316"/>
        <v>0</v>
      </c>
      <c r="K885" s="6">
        <f t="shared" si="324"/>
        <v>0</v>
      </c>
      <c r="L885" s="7">
        <v>0</v>
      </c>
      <c r="M885" s="7">
        <f t="shared" si="325"/>
        <v>0</v>
      </c>
      <c r="N885" s="7">
        <f t="shared" si="326"/>
        <v>0</v>
      </c>
      <c r="O885" s="7">
        <f t="shared" si="327"/>
        <v>0</v>
      </c>
      <c r="P885" s="7">
        <f t="shared" si="328"/>
        <v>0</v>
      </c>
      <c r="Q885" s="6">
        <f t="shared" si="330"/>
        <v>0</v>
      </c>
      <c r="R885" s="7">
        <f t="shared" si="331"/>
        <v>0</v>
      </c>
      <c r="S885" s="2">
        <f t="shared" si="317"/>
        <v>0</v>
      </c>
      <c r="T885" s="80">
        <f t="shared" si="318"/>
        <v>0</v>
      </c>
      <c r="U885" s="79">
        <f t="shared" si="319"/>
        <v>0</v>
      </c>
      <c r="V885" s="80">
        <f t="shared" si="320"/>
        <v>0</v>
      </c>
      <c r="W885" s="80">
        <f t="shared" si="321"/>
        <v>0</v>
      </c>
      <c r="X885">
        <f t="shared" si="332"/>
        <v>0</v>
      </c>
      <c r="Y885" s="35">
        <f t="shared" si="322"/>
        <v>0</v>
      </c>
      <c r="Z885" s="35">
        <f t="shared" si="333"/>
        <v>0</v>
      </c>
      <c r="AA885" s="42">
        <f t="shared" si="334"/>
        <v>0</v>
      </c>
      <c r="AB885" s="42">
        <f t="shared" si="335"/>
        <v>0</v>
      </c>
    </row>
    <row r="886" spans="2:28" x14ac:dyDescent="0.25">
      <c r="B886">
        <v>884</v>
      </c>
      <c r="C886" s="35">
        <f t="shared" si="329"/>
        <v>0</v>
      </c>
      <c r="D886" s="46">
        <f>IF(AB885&gt;0,ROUND(PMT(EvalSheet!$F$92/12,EvalSheet!$F$96*12,-C886),5),0)</f>
        <v>0</v>
      </c>
      <c r="E886" s="6">
        <f t="shared" si="323"/>
        <v>0</v>
      </c>
      <c r="F886" s="2">
        <f t="shared" si="312"/>
        <v>0</v>
      </c>
      <c r="G886" s="80">
        <f t="shared" si="313"/>
        <v>0</v>
      </c>
      <c r="H886" s="79">
        <f t="shared" si="314"/>
        <v>0</v>
      </c>
      <c r="I886" s="80">
        <f t="shared" si="315"/>
        <v>0</v>
      </c>
      <c r="J886" s="80">
        <f t="shared" si="316"/>
        <v>0</v>
      </c>
      <c r="K886" s="6">
        <f t="shared" si="324"/>
        <v>0</v>
      </c>
      <c r="L886" s="7">
        <v>0</v>
      </c>
      <c r="M886" s="7">
        <f t="shared" si="325"/>
        <v>0</v>
      </c>
      <c r="N886" s="7">
        <f t="shared" si="326"/>
        <v>0</v>
      </c>
      <c r="O886" s="7">
        <f t="shared" si="327"/>
        <v>0</v>
      </c>
      <c r="P886" s="7">
        <f t="shared" si="328"/>
        <v>0</v>
      </c>
      <c r="Q886" s="6">
        <f t="shared" si="330"/>
        <v>0</v>
      </c>
      <c r="R886" s="7">
        <f t="shared" si="331"/>
        <v>0</v>
      </c>
      <c r="S886" s="2">
        <f t="shared" si="317"/>
        <v>0</v>
      </c>
      <c r="T886" s="80">
        <f t="shared" si="318"/>
        <v>0</v>
      </c>
      <c r="U886" s="79">
        <f t="shared" si="319"/>
        <v>0</v>
      </c>
      <c r="V886" s="80">
        <f t="shared" si="320"/>
        <v>0</v>
      </c>
      <c r="W886" s="80">
        <f t="shared" si="321"/>
        <v>0</v>
      </c>
      <c r="X886">
        <f t="shared" si="332"/>
        <v>0</v>
      </c>
      <c r="Y886" s="35">
        <f t="shared" si="322"/>
        <v>0</v>
      </c>
      <c r="Z886" s="35">
        <f t="shared" si="333"/>
        <v>0</v>
      </c>
      <c r="AA886" s="42">
        <f t="shared" si="334"/>
        <v>0</v>
      </c>
      <c r="AB886" s="42">
        <f t="shared" si="335"/>
        <v>0</v>
      </c>
    </row>
    <row r="887" spans="2:28" x14ac:dyDescent="0.25">
      <c r="B887">
        <v>885</v>
      </c>
      <c r="C887" s="35">
        <f t="shared" si="329"/>
        <v>0</v>
      </c>
      <c r="D887" s="46">
        <f>IF(AB886&gt;0,ROUND(PMT(EvalSheet!$F$92/12,EvalSheet!$F$96*12,-C887),5),0)</f>
        <v>0</v>
      </c>
      <c r="E887" s="6">
        <f t="shared" si="323"/>
        <v>0</v>
      </c>
      <c r="F887" s="2">
        <f t="shared" si="312"/>
        <v>0</v>
      </c>
      <c r="G887" s="80">
        <f t="shared" si="313"/>
        <v>0</v>
      </c>
      <c r="H887" s="79">
        <f t="shared" si="314"/>
        <v>0</v>
      </c>
      <c r="I887" s="80">
        <f t="shared" si="315"/>
        <v>0</v>
      </c>
      <c r="J887" s="80">
        <f t="shared" si="316"/>
        <v>0</v>
      </c>
      <c r="K887" s="6">
        <f t="shared" si="324"/>
        <v>0</v>
      </c>
      <c r="L887" s="7">
        <v>0</v>
      </c>
      <c r="M887" s="7">
        <f t="shared" si="325"/>
        <v>0</v>
      </c>
      <c r="N887" s="7">
        <f t="shared" si="326"/>
        <v>0</v>
      </c>
      <c r="O887" s="7">
        <f t="shared" si="327"/>
        <v>0</v>
      </c>
      <c r="P887" s="7">
        <f t="shared" si="328"/>
        <v>0</v>
      </c>
      <c r="Q887" s="6">
        <f t="shared" si="330"/>
        <v>0</v>
      </c>
      <c r="R887" s="7">
        <f t="shared" si="331"/>
        <v>0</v>
      </c>
      <c r="S887" s="2">
        <f t="shared" si="317"/>
        <v>0</v>
      </c>
      <c r="T887" s="80">
        <f t="shared" si="318"/>
        <v>0</v>
      </c>
      <c r="U887" s="79">
        <f t="shared" si="319"/>
        <v>0</v>
      </c>
      <c r="V887" s="80">
        <f t="shared" si="320"/>
        <v>0</v>
      </c>
      <c r="W887" s="80">
        <f t="shared" si="321"/>
        <v>0</v>
      </c>
      <c r="X887">
        <f t="shared" si="332"/>
        <v>0</v>
      </c>
      <c r="Y887" s="35">
        <f t="shared" si="322"/>
        <v>0</v>
      </c>
      <c r="Z887" s="35">
        <f t="shared" si="333"/>
        <v>0</v>
      </c>
      <c r="AA887" s="42">
        <f t="shared" si="334"/>
        <v>0</v>
      </c>
      <c r="AB887" s="42">
        <f t="shared" si="335"/>
        <v>0</v>
      </c>
    </row>
    <row r="888" spans="2:28" x14ac:dyDescent="0.25">
      <c r="B888">
        <v>886</v>
      </c>
      <c r="C888" s="35">
        <f t="shared" si="329"/>
        <v>0</v>
      </c>
      <c r="D888" s="46">
        <f>IF(AB887&gt;0,ROUND(PMT(EvalSheet!$F$92/12,EvalSheet!$F$96*12,-C888),5),0)</f>
        <v>0</v>
      </c>
      <c r="E888" s="6">
        <f t="shared" si="323"/>
        <v>0</v>
      </c>
      <c r="F888" s="2">
        <f t="shared" si="312"/>
        <v>0</v>
      </c>
      <c r="G888" s="80">
        <f t="shared" si="313"/>
        <v>0</v>
      </c>
      <c r="H888" s="79">
        <f t="shared" si="314"/>
        <v>0</v>
      </c>
      <c r="I888" s="80">
        <f t="shared" si="315"/>
        <v>0</v>
      </c>
      <c r="J888" s="80">
        <f t="shared" si="316"/>
        <v>0</v>
      </c>
      <c r="K888" s="6">
        <f t="shared" si="324"/>
        <v>0</v>
      </c>
      <c r="L888" s="7">
        <v>0</v>
      </c>
      <c r="M888" s="7">
        <f t="shared" si="325"/>
        <v>0</v>
      </c>
      <c r="N888" s="7">
        <f t="shared" si="326"/>
        <v>0</v>
      </c>
      <c r="O888" s="7">
        <f t="shared" si="327"/>
        <v>0</v>
      </c>
      <c r="P888" s="7">
        <f t="shared" si="328"/>
        <v>0</v>
      </c>
      <c r="Q888" s="6">
        <f t="shared" si="330"/>
        <v>0</v>
      </c>
      <c r="R888" s="7">
        <f t="shared" si="331"/>
        <v>0</v>
      </c>
      <c r="S888" s="2">
        <f t="shared" si="317"/>
        <v>0</v>
      </c>
      <c r="T888" s="80">
        <f t="shared" si="318"/>
        <v>0</v>
      </c>
      <c r="U888" s="79">
        <f t="shared" si="319"/>
        <v>0</v>
      </c>
      <c r="V888" s="80">
        <f t="shared" si="320"/>
        <v>0</v>
      </c>
      <c r="W888" s="80">
        <f t="shared" si="321"/>
        <v>0</v>
      </c>
      <c r="X888">
        <f t="shared" si="332"/>
        <v>0</v>
      </c>
      <c r="Y888" s="35">
        <f t="shared" si="322"/>
        <v>0</v>
      </c>
      <c r="Z888" s="35">
        <f t="shared" si="333"/>
        <v>0</v>
      </c>
      <c r="AA888" s="42">
        <f t="shared" si="334"/>
        <v>0</v>
      </c>
      <c r="AB888" s="42">
        <f t="shared" si="335"/>
        <v>0</v>
      </c>
    </row>
    <row r="889" spans="2:28" x14ac:dyDescent="0.25">
      <c r="B889">
        <v>887</v>
      </c>
      <c r="C889" s="35">
        <f t="shared" si="329"/>
        <v>0</v>
      </c>
      <c r="D889" s="46">
        <f>IF(AB888&gt;0,ROUND(PMT(EvalSheet!$F$92/12,EvalSheet!$F$96*12,-C889),5),0)</f>
        <v>0</v>
      </c>
      <c r="E889" s="6">
        <f t="shared" si="323"/>
        <v>0</v>
      </c>
      <c r="F889" s="2">
        <f t="shared" si="312"/>
        <v>0</v>
      </c>
      <c r="G889" s="80">
        <f t="shared" si="313"/>
        <v>0</v>
      </c>
      <c r="H889" s="79">
        <f t="shared" si="314"/>
        <v>0</v>
      </c>
      <c r="I889" s="80">
        <f t="shared" si="315"/>
        <v>0</v>
      </c>
      <c r="J889" s="80">
        <f t="shared" si="316"/>
        <v>0</v>
      </c>
      <c r="K889" s="6">
        <f t="shared" si="324"/>
        <v>0</v>
      </c>
      <c r="L889" s="7">
        <v>0</v>
      </c>
      <c r="M889" s="7">
        <f t="shared" si="325"/>
        <v>0</v>
      </c>
      <c r="N889" s="7">
        <f t="shared" si="326"/>
        <v>0</v>
      </c>
      <c r="O889" s="7">
        <f t="shared" si="327"/>
        <v>0</v>
      </c>
      <c r="P889" s="7">
        <f t="shared" si="328"/>
        <v>0</v>
      </c>
      <c r="Q889" s="6">
        <f t="shared" si="330"/>
        <v>0</v>
      </c>
      <c r="R889" s="7">
        <f t="shared" si="331"/>
        <v>0</v>
      </c>
      <c r="S889" s="2">
        <f t="shared" si="317"/>
        <v>0</v>
      </c>
      <c r="T889" s="80">
        <f t="shared" si="318"/>
        <v>0</v>
      </c>
      <c r="U889" s="79">
        <f t="shared" si="319"/>
        <v>0</v>
      </c>
      <c r="V889" s="80">
        <f t="shared" si="320"/>
        <v>0</v>
      </c>
      <c r="W889" s="80">
        <f t="shared" si="321"/>
        <v>0</v>
      </c>
      <c r="X889">
        <f t="shared" si="332"/>
        <v>0</v>
      </c>
      <c r="Y889" s="35">
        <f t="shared" si="322"/>
        <v>0</v>
      </c>
      <c r="Z889" s="35">
        <f t="shared" si="333"/>
        <v>0</v>
      </c>
      <c r="AA889" s="42">
        <f t="shared" si="334"/>
        <v>0</v>
      </c>
      <c r="AB889" s="42">
        <f t="shared" si="335"/>
        <v>0</v>
      </c>
    </row>
    <row r="890" spans="2:28" x14ac:dyDescent="0.25">
      <c r="B890">
        <v>888</v>
      </c>
      <c r="C890" s="35">
        <f t="shared" si="329"/>
        <v>0</v>
      </c>
      <c r="D890" s="46">
        <f>IF(AB889&gt;0,ROUND(PMT(EvalSheet!$F$92/12,EvalSheet!$F$96*12,-C890),5),0)</f>
        <v>0</v>
      </c>
      <c r="E890" s="6">
        <f t="shared" si="323"/>
        <v>0</v>
      </c>
      <c r="F890" s="2">
        <f t="shared" si="312"/>
        <v>0</v>
      </c>
      <c r="G890" s="80">
        <f t="shared" si="313"/>
        <v>0</v>
      </c>
      <c r="H890" s="79">
        <f t="shared" si="314"/>
        <v>0</v>
      </c>
      <c r="I890" s="80">
        <f t="shared" si="315"/>
        <v>0</v>
      </c>
      <c r="J890" s="80">
        <f t="shared" si="316"/>
        <v>0</v>
      </c>
      <c r="K890" s="6">
        <f t="shared" si="324"/>
        <v>0</v>
      </c>
      <c r="L890" s="7">
        <v>0</v>
      </c>
      <c r="M890" s="7">
        <f t="shared" si="325"/>
        <v>0</v>
      </c>
      <c r="N890" s="7">
        <f t="shared" si="326"/>
        <v>0</v>
      </c>
      <c r="O890" s="7">
        <f t="shared" si="327"/>
        <v>0</v>
      </c>
      <c r="P890" s="7">
        <f t="shared" si="328"/>
        <v>0</v>
      </c>
      <c r="Q890" s="6">
        <f t="shared" si="330"/>
        <v>0</v>
      </c>
      <c r="R890" s="7">
        <f t="shared" si="331"/>
        <v>0</v>
      </c>
      <c r="S890" s="2">
        <f t="shared" si="317"/>
        <v>0</v>
      </c>
      <c r="T890" s="80">
        <f t="shared" si="318"/>
        <v>0</v>
      </c>
      <c r="U890" s="79">
        <f t="shared" si="319"/>
        <v>0</v>
      </c>
      <c r="V890" s="80">
        <f t="shared" si="320"/>
        <v>0</v>
      </c>
      <c r="W890" s="80">
        <f t="shared" si="321"/>
        <v>0</v>
      </c>
      <c r="X890">
        <f t="shared" si="332"/>
        <v>0</v>
      </c>
      <c r="Y890" s="35">
        <f t="shared" si="322"/>
        <v>0</v>
      </c>
      <c r="Z890" s="35">
        <f t="shared" si="333"/>
        <v>0</v>
      </c>
      <c r="AA890" s="42">
        <f t="shared" si="334"/>
        <v>0</v>
      </c>
      <c r="AB890" s="42">
        <f t="shared" si="335"/>
        <v>0</v>
      </c>
    </row>
    <row r="891" spans="2:28" x14ac:dyDescent="0.25">
      <c r="B891">
        <v>889</v>
      </c>
      <c r="C891" s="35">
        <f t="shared" si="329"/>
        <v>0</v>
      </c>
      <c r="D891" s="46">
        <f>IF(AB890&gt;0,ROUND(PMT(EvalSheet!$F$92/12,EvalSheet!$F$96*12,-C891),5),0)</f>
        <v>0</v>
      </c>
      <c r="E891" s="6">
        <f t="shared" si="323"/>
        <v>0</v>
      </c>
      <c r="F891" s="2">
        <f t="shared" si="312"/>
        <v>0</v>
      </c>
      <c r="G891" s="80">
        <f t="shared" si="313"/>
        <v>0</v>
      </c>
      <c r="H891" s="79">
        <f t="shared" si="314"/>
        <v>0</v>
      </c>
      <c r="I891" s="80">
        <f t="shared" si="315"/>
        <v>0</v>
      </c>
      <c r="J891" s="80">
        <f t="shared" si="316"/>
        <v>0</v>
      </c>
      <c r="K891" s="6">
        <f t="shared" si="324"/>
        <v>0</v>
      </c>
      <c r="L891" s="7">
        <v>0</v>
      </c>
      <c r="M891" s="7">
        <f t="shared" si="325"/>
        <v>0</v>
      </c>
      <c r="N891" s="7">
        <f t="shared" si="326"/>
        <v>0</v>
      </c>
      <c r="O891" s="7">
        <f t="shared" si="327"/>
        <v>0</v>
      </c>
      <c r="P891" s="7">
        <f t="shared" si="328"/>
        <v>0</v>
      </c>
      <c r="Q891" s="6">
        <f t="shared" si="330"/>
        <v>0</v>
      </c>
      <c r="R891" s="7">
        <f t="shared" si="331"/>
        <v>0</v>
      </c>
      <c r="S891" s="2">
        <f t="shared" si="317"/>
        <v>0</v>
      </c>
      <c r="T891" s="80">
        <f t="shared" si="318"/>
        <v>0</v>
      </c>
      <c r="U891" s="79">
        <f t="shared" si="319"/>
        <v>0</v>
      </c>
      <c r="V891" s="80">
        <f t="shared" si="320"/>
        <v>0</v>
      </c>
      <c r="W891" s="80">
        <f t="shared" si="321"/>
        <v>0</v>
      </c>
      <c r="X891">
        <f t="shared" si="332"/>
        <v>0</v>
      </c>
      <c r="Y891" s="35">
        <f t="shared" si="322"/>
        <v>0</v>
      </c>
      <c r="Z891" s="35">
        <f t="shared" si="333"/>
        <v>0</v>
      </c>
      <c r="AA891" s="42">
        <f t="shared" si="334"/>
        <v>0</v>
      </c>
      <c r="AB891" s="42">
        <f t="shared" si="335"/>
        <v>0</v>
      </c>
    </row>
    <row r="892" spans="2:28" x14ac:dyDescent="0.25">
      <c r="B892">
        <v>890</v>
      </c>
      <c r="C892" s="35">
        <f t="shared" si="329"/>
        <v>0</v>
      </c>
      <c r="D892" s="46">
        <f>IF(AB891&gt;0,ROUND(PMT(EvalSheet!$F$92/12,EvalSheet!$F$96*12,-C892),5),0)</f>
        <v>0</v>
      </c>
      <c r="E892" s="6">
        <f t="shared" si="323"/>
        <v>0</v>
      </c>
      <c r="F892" s="2">
        <f t="shared" si="312"/>
        <v>0</v>
      </c>
      <c r="G892" s="80">
        <f t="shared" si="313"/>
        <v>0</v>
      </c>
      <c r="H892" s="79">
        <f t="shared" si="314"/>
        <v>0</v>
      </c>
      <c r="I892" s="80">
        <f t="shared" si="315"/>
        <v>0</v>
      </c>
      <c r="J892" s="80">
        <f t="shared" si="316"/>
        <v>0</v>
      </c>
      <c r="K892" s="6">
        <f t="shared" si="324"/>
        <v>0</v>
      </c>
      <c r="L892" s="7">
        <v>0</v>
      </c>
      <c r="M892" s="7">
        <f t="shared" si="325"/>
        <v>0</v>
      </c>
      <c r="N892" s="7">
        <f t="shared" si="326"/>
        <v>0</v>
      </c>
      <c r="O892" s="7">
        <f t="shared" si="327"/>
        <v>0</v>
      </c>
      <c r="P892" s="7">
        <f t="shared" si="328"/>
        <v>0</v>
      </c>
      <c r="Q892" s="6">
        <f t="shared" si="330"/>
        <v>0</v>
      </c>
      <c r="R892" s="7">
        <f t="shared" si="331"/>
        <v>0</v>
      </c>
      <c r="S892" s="2">
        <f t="shared" si="317"/>
        <v>0</v>
      </c>
      <c r="T892" s="80">
        <f t="shared" si="318"/>
        <v>0</v>
      </c>
      <c r="U892" s="79">
        <f t="shared" si="319"/>
        <v>0</v>
      </c>
      <c r="V892" s="80">
        <f t="shared" si="320"/>
        <v>0</v>
      </c>
      <c r="W892" s="80">
        <f t="shared" si="321"/>
        <v>0</v>
      </c>
      <c r="X892">
        <f t="shared" si="332"/>
        <v>0</v>
      </c>
      <c r="Y892" s="35">
        <f t="shared" si="322"/>
        <v>0</v>
      </c>
      <c r="Z892" s="35">
        <f t="shared" si="333"/>
        <v>0</v>
      </c>
      <c r="AA892" s="42">
        <f t="shared" si="334"/>
        <v>0</v>
      </c>
      <c r="AB892" s="42">
        <f t="shared" si="335"/>
        <v>0</v>
      </c>
    </row>
    <row r="893" spans="2:28" x14ac:dyDescent="0.25">
      <c r="B893">
        <v>891</v>
      </c>
      <c r="C893" s="35">
        <f t="shared" si="329"/>
        <v>0</v>
      </c>
      <c r="D893" s="46">
        <f>IF(AB892&gt;0,ROUND(PMT(EvalSheet!$F$92/12,EvalSheet!$F$96*12,-C893),5),0)</f>
        <v>0</v>
      </c>
      <c r="E893" s="6">
        <f t="shared" si="323"/>
        <v>0</v>
      </c>
      <c r="F893" s="2">
        <f t="shared" si="312"/>
        <v>0</v>
      </c>
      <c r="G893" s="80">
        <f t="shared" si="313"/>
        <v>0</v>
      </c>
      <c r="H893" s="79">
        <f t="shared" si="314"/>
        <v>0</v>
      </c>
      <c r="I893" s="80">
        <f t="shared" si="315"/>
        <v>0</v>
      </c>
      <c r="J893" s="80">
        <f t="shared" si="316"/>
        <v>0</v>
      </c>
      <c r="K893" s="6">
        <f t="shared" si="324"/>
        <v>0</v>
      </c>
      <c r="L893" s="7">
        <v>0</v>
      </c>
      <c r="M893" s="7">
        <f t="shared" si="325"/>
        <v>0</v>
      </c>
      <c r="N893" s="7">
        <f t="shared" si="326"/>
        <v>0</v>
      </c>
      <c r="O893" s="7">
        <f t="shared" si="327"/>
        <v>0</v>
      </c>
      <c r="P893" s="7">
        <f t="shared" si="328"/>
        <v>0</v>
      </c>
      <c r="Q893" s="6">
        <f t="shared" si="330"/>
        <v>0</v>
      </c>
      <c r="R893" s="7">
        <f t="shared" si="331"/>
        <v>0</v>
      </c>
      <c r="S893" s="2">
        <f t="shared" si="317"/>
        <v>0</v>
      </c>
      <c r="T893" s="80">
        <f t="shared" si="318"/>
        <v>0</v>
      </c>
      <c r="U893" s="79">
        <f t="shared" si="319"/>
        <v>0</v>
      </c>
      <c r="V893" s="80">
        <f t="shared" si="320"/>
        <v>0</v>
      </c>
      <c r="W893" s="80">
        <f t="shared" si="321"/>
        <v>0</v>
      </c>
      <c r="X893">
        <f t="shared" si="332"/>
        <v>0</v>
      </c>
      <c r="Y893" s="35">
        <f t="shared" si="322"/>
        <v>0</v>
      </c>
      <c r="Z893" s="35">
        <f t="shared" si="333"/>
        <v>0</v>
      </c>
      <c r="AA893" s="42">
        <f t="shared" si="334"/>
        <v>0</v>
      </c>
      <c r="AB893" s="42">
        <f t="shared" si="335"/>
        <v>0</v>
      </c>
    </row>
    <row r="894" spans="2:28" x14ac:dyDescent="0.25">
      <c r="B894">
        <v>892</v>
      </c>
      <c r="C894" s="35">
        <f t="shared" si="329"/>
        <v>0</v>
      </c>
      <c r="D894" s="46">
        <f>IF(AB893&gt;0,ROUND(PMT(EvalSheet!$F$92/12,EvalSheet!$F$96*12,-C894),5),0)</f>
        <v>0</v>
      </c>
      <c r="E894" s="6">
        <f t="shared" si="323"/>
        <v>0</v>
      </c>
      <c r="F894" s="2">
        <f t="shared" si="312"/>
        <v>0</v>
      </c>
      <c r="G894" s="80">
        <f t="shared" si="313"/>
        <v>0</v>
      </c>
      <c r="H894" s="79">
        <f t="shared" si="314"/>
        <v>0</v>
      </c>
      <c r="I894" s="80">
        <f t="shared" si="315"/>
        <v>0</v>
      </c>
      <c r="J894" s="80">
        <f t="shared" si="316"/>
        <v>0</v>
      </c>
      <c r="K894" s="6">
        <f t="shared" si="324"/>
        <v>0</v>
      </c>
      <c r="L894" s="7">
        <v>0</v>
      </c>
      <c r="M894" s="7">
        <f t="shared" si="325"/>
        <v>0</v>
      </c>
      <c r="N894" s="7">
        <f t="shared" si="326"/>
        <v>0</v>
      </c>
      <c r="O894" s="7">
        <f t="shared" si="327"/>
        <v>0</v>
      </c>
      <c r="P894" s="7">
        <f t="shared" si="328"/>
        <v>0</v>
      </c>
      <c r="Q894" s="6">
        <f t="shared" si="330"/>
        <v>0</v>
      </c>
      <c r="R894" s="7">
        <f t="shared" si="331"/>
        <v>0</v>
      </c>
      <c r="S894" s="2">
        <f t="shared" si="317"/>
        <v>0</v>
      </c>
      <c r="T894" s="80">
        <f t="shared" si="318"/>
        <v>0</v>
      </c>
      <c r="U894" s="79">
        <f t="shared" si="319"/>
        <v>0</v>
      </c>
      <c r="V894" s="80">
        <f t="shared" si="320"/>
        <v>0</v>
      </c>
      <c r="W894" s="80">
        <f t="shared" si="321"/>
        <v>0</v>
      </c>
      <c r="X894">
        <f t="shared" si="332"/>
        <v>0</v>
      </c>
      <c r="Y894" s="35">
        <f t="shared" si="322"/>
        <v>0</v>
      </c>
      <c r="Z894" s="35">
        <f t="shared" si="333"/>
        <v>0</v>
      </c>
      <c r="AA894" s="42">
        <f t="shared" si="334"/>
        <v>0</v>
      </c>
      <c r="AB894" s="42">
        <f t="shared" si="335"/>
        <v>0</v>
      </c>
    </row>
    <row r="895" spans="2:28" x14ac:dyDescent="0.25">
      <c r="B895">
        <v>893</v>
      </c>
      <c r="C895" s="35">
        <f t="shared" si="329"/>
        <v>0</v>
      </c>
      <c r="D895" s="46">
        <f>IF(AB894&gt;0,ROUND(PMT(EvalSheet!$F$92/12,EvalSheet!$F$96*12,-C895),5),0)</f>
        <v>0</v>
      </c>
      <c r="E895" s="6">
        <f t="shared" si="323"/>
        <v>0</v>
      </c>
      <c r="F895" s="2">
        <f t="shared" si="312"/>
        <v>0</v>
      </c>
      <c r="G895" s="80">
        <f t="shared" si="313"/>
        <v>0</v>
      </c>
      <c r="H895" s="79">
        <f t="shared" si="314"/>
        <v>0</v>
      </c>
      <c r="I895" s="80">
        <f t="shared" si="315"/>
        <v>0</v>
      </c>
      <c r="J895" s="80">
        <f t="shared" si="316"/>
        <v>0</v>
      </c>
      <c r="K895" s="6">
        <f t="shared" si="324"/>
        <v>0</v>
      </c>
      <c r="L895" s="7">
        <v>0</v>
      </c>
      <c r="M895" s="7">
        <f t="shared" si="325"/>
        <v>0</v>
      </c>
      <c r="N895" s="7">
        <f t="shared" si="326"/>
        <v>0</v>
      </c>
      <c r="O895" s="7">
        <f t="shared" si="327"/>
        <v>0</v>
      </c>
      <c r="P895" s="7">
        <f t="shared" si="328"/>
        <v>0</v>
      </c>
      <c r="Q895" s="6">
        <f t="shared" si="330"/>
        <v>0</v>
      </c>
      <c r="R895" s="7">
        <f t="shared" si="331"/>
        <v>0</v>
      </c>
      <c r="S895" s="2">
        <f t="shared" si="317"/>
        <v>0</v>
      </c>
      <c r="T895" s="80">
        <f t="shared" si="318"/>
        <v>0</v>
      </c>
      <c r="U895" s="79">
        <f t="shared" si="319"/>
        <v>0</v>
      </c>
      <c r="V895" s="80">
        <f t="shared" si="320"/>
        <v>0</v>
      </c>
      <c r="W895" s="80">
        <f t="shared" si="321"/>
        <v>0</v>
      </c>
      <c r="X895">
        <f t="shared" si="332"/>
        <v>0</v>
      </c>
      <c r="Y895" s="35">
        <f t="shared" si="322"/>
        <v>0</v>
      </c>
      <c r="Z895" s="35">
        <f t="shared" si="333"/>
        <v>0</v>
      </c>
      <c r="AA895" s="42">
        <f t="shared" si="334"/>
        <v>0</v>
      </c>
      <c r="AB895" s="42">
        <f t="shared" si="335"/>
        <v>0</v>
      </c>
    </row>
    <row r="896" spans="2:28" x14ac:dyDescent="0.25">
      <c r="B896">
        <v>894</v>
      </c>
      <c r="C896" s="35">
        <f t="shared" si="329"/>
        <v>0</v>
      </c>
      <c r="D896" s="46">
        <f>IF(AB895&gt;0,ROUND(PMT(EvalSheet!$F$92/12,EvalSheet!$F$96*12,-C896),5),0)</f>
        <v>0</v>
      </c>
      <c r="E896" s="6">
        <f t="shared" si="323"/>
        <v>0</v>
      </c>
      <c r="F896" s="2">
        <f t="shared" si="312"/>
        <v>0</v>
      </c>
      <c r="G896" s="80">
        <f t="shared" si="313"/>
        <v>0</v>
      </c>
      <c r="H896" s="79">
        <f t="shared" si="314"/>
        <v>0</v>
      </c>
      <c r="I896" s="80">
        <f t="shared" si="315"/>
        <v>0</v>
      </c>
      <c r="J896" s="80">
        <f t="shared" si="316"/>
        <v>0</v>
      </c>
      <c r="K896" s="6">
        <f t="shared" si="324"/>
        <v>0</v>
      </c>
      <c r="L896" s="7">
        <v>0</v>
      </c>
      <c r="M896" s="7">
        <f t="shared" si="325"/>
        <v>0</v>
      </c>
      <c r="N896" s="7">
        <f t="shared" si="326"/>
        <v>0</v>
      </c>
      <c r="O896" s="7">
        <f t="shared" si="327"/>
        <v>0</v>
      </c>
      <c r="P896" s="7">
        <f t="shared" si="328"/>
        <v>0</v>
      </c>
      <c r="Q896" s="6">
        <f t="shared" si="330"/>
        <v>0</v>
      </c>
      <c r="R896" s="7">
        <f t="shared" si="331"/>
        <v>0</v>
      </c>
      <c r="S896" s="2">
        <f t="shared" si="317"/>
        <v>0</v>
      </c>
      <c r="T896" s="80">
        <f t="shared" si="318"/>
        <v>0</v>
      </c>
      <c r="U896" s="79">
        <f t="shared" si="319"/>
        <v>0</v>
      </c>
      <c r="V896" s="80">
        <f t="shared" si="320"/>
        <v>0</v>
      </c>
      <c r="W896" s="80">
        <f t="shared" si="321"/>
        <v>0</v>
      </c>
      <c r="X896">
        <f t="shared" si="332"/>
        <v>0</v>
      </c>
      <c r="Y896" s="35">
        <f t="shared" si="322"/>
        <v>0</v>
      </c>
      <c r="Z896" s="35">
        <f t="shared" si="333"/>
        <v>0</v>
      </c>
      <c r="AA896" s="42">
        <f t="shared" si="334"/>
        <v>0</v>
      </c>
      <c r="AB896" s="42">
        <f t="shared" si="335"/>
        <v>0</v>
      </c>
    </row>
    <row r="897" spans="2:28" x14ac:dyDescent="0.25">
      <c r="B897">
        <v>895</v>
      </c>
      <c r="C897" s="35">
        <f t="shared" si="329"/>
        <v>0</v>
      </c>
      <c r="D897" s="46">
        <f>IF(AB896&gt;0,ROUND(PMT(EvalSheet!$F$92/12,EvalSheet!$F$96*12,-C897),5),0)</f>
        <v>0</v>
      </c>
      <c r="E897" s="6">
        <f t="shared" si="323"/>
        <v>0</v>
      </c>
      <c r="F897" s="2">
        <f t="shared" si="312"/>
        <v>0</v>
      </c>
      <c r="G897" s="80">
        <f t="shared" si="313"/>
        <v>0</v>
      </c>
      <c r="H897" s="79">
        <f t="shared" si="314"/>
        <v>0</v>
      </c>
      <c r="I897" s="80">
        <f t="shared" si="315"/>
        <v>0</v>
      </c>
      <c r="J897" s="80">
        <f t="shared" si="316"/>
        <v>0</v>
      </c>
      <c r="K897" s="6">
        <f t="shared" si="324"/>
        <v>0</v>
      </c>
      <c r="L897" s="7">
        <v>0</v>
      </c>
      <c r="M897" s="7">
        <f t="shared" si="325"/>
        <v>0</v>
      </c>
      <c r="N897" s="7">
        <f t="shared" si="326"/>
        <v>0</v>
      </c>
      <c r="O897" s="7">
        <f t="shared" si="327"/>
        <v>0</v>
      </c>
      <c r="P897" s="7">
        <f t="shared" si="328"/>
        <v>0</v>
      </c>
      <c r="Q897" s="6">
        <f t="shared" si="330"/>
        <v>0</v>
      </c>
      <c r="R897" s="7">
        <f t="shared" si="331"/>
        <v>0</v>
      </c>
      <c r="S897" s="2">
        <f t="shared" si="317"/>
        <v>0</v>
      </c>
      <c r="T897" s="80">
        <f t="shared" si="318"/>
        <v>0</v>
      </c>
      <c r="U897" s="79">
        <f t="shared" si="319"/>
        <v>0</v>
      </c>
      <c r="V897" s="80">
        <f t="shared" si="320"/>
        <v>0</v>
      </c>
      <c r="W897" s="80">
        <f t="shared" si="321"/>
        <v>0</v>
      </c>
      <c r="X897">
        <f t="shared" si="332"/>
        <v>0</v>
      </c>
      <c r="Y897" s="35">
        <f t="shared" si="322"/>
        <v>0</v>
      </c>
      <c r="Z897" s="35">
        <f t="shared" si="333"/>
        <v>0</v>
      </c>
      <c r="AA897" s="42">
        <f t="shared" si="334"/>
        <v>0</v>
      </c>
      <c r="AB897" s="42">
        <f t="shared" si="335"/>
        <v>0</v>
      </c>
    </row>
    <row r="898" spans="2:28" x14ac:dyDescent="0.25">
      <c r="B898">
        <v>896</v>
      </c>
      <c r="C898" s="35">
        <f t="shared" si="329"/>
        <v>0</v>
      </c>
      <c r="D898" s="46">
        <f>IF(AB897&gt;0,ROUND(PMT(EvalSheet!$F$92/12,EvalSheet!$F$96*12,-C898),5),0)</f>
        <v>0</v>
      </c>
      <c r="E898" s="6">
        <f t="shared" si="323"/>
        <v>0</v>
      </c>
      <c r="F898" s="2">
        <f t="shared" si="312"/>
        <v>0</v>
      </c>
      <c r="G898" s="80">
        <f t="shared" si="313"/>
        <v>0</v>
      </c>
      <c r="H898" s="79">
        <f t="shared" si="314"/>
        <v>0</v>
      </c>
      <c r="I898" s="80">
        <f t="shared" si="315"/>
        <v>0</v>
      </c>
      <c r="J898" s="80">
        <f t="shared" si="316"/>
        <v>0</v>
      </c>
      <c r="K898" s="6">
        <f t="shared" si="324"/>
        <v>0</v>
      </c>
      <c r="L898" s="7">
        <v>0</v>
      </c>
      <c r="M898" s="7">
        <f t="shared" si="325"/>
        <v>0</v>
      </c>
      <c r="N898" s="7">
        <f t="shared" si="326"/>
        <v>0</v>
      </c>
      <c r="O898" s="7">
        <f t="shared" si="327"/>
        <v>0</v>
      </c>
      <c r="P898" s="7">
        <f t="shared" si="328"/>
        <v>0</v>
      </c>
      <c r="Q898" s="6">
        <f t="shared" si="330"/>
        <v>0</v>
      </c>
      <c r="R898" s="7">
        <f t="shared" si="331"/>
        <v>0</v>
      </c>
      <c r="S898" s="2">
        <f t="shared" si="317"/>
        <v>0</v>
      </c>
      <c r="T898" s="80">
        <f t="shared" si="318"/>
        <v>0</v>
      </c>
      <c r="U898" s="79">
        <f t="shared" si="319"/>
        <v>0</v>
      </c>
      <c r="V898" s="80">
        <f t="shared" si="320"/>
        <v>0</v>
      </c>
      <c r="W898" s="80">
        <f t="shared" si="321"/>
        <v>0</v>
      </c>
      <c r="X898">
        <f t="shared" si="332"/>
        <v>0</v>
      </c>
      <c r="Y898" s="35">
        <f t="shared" si="322"/>
        <v>0</v>
      </c>
      <c r="Z898" s="35">
        <f t="shared" si="333"/>
        <v>0</v>
      </c>
      <c r="AA898" s="42">
        <f t="shared" si="334"/>
        <v>0</v>
      </c>
      <c r="AB898" s="42">
        <f t="shared" si="335"/>
        <v>0</v>
      </c>
    </row>
    <row r="899" spans="2:28" x14ac:dyDescent="0.25">
      <c r="B899">
        <v>897</v>
      </c>
      <c r="C899" s="35">
        <f t="shared" si="329"/>
        <v>0</v>
      </c>
      <c r="D899" s="46">
        <f>IF(AB898&gt;0,ROUND(PMT(EvalSheet!$F$92/12,EvalSheet!$F$96*12,-C899),5),0)</f>
        <v>0</v>
      </c>
      <c r="E899" s="6">
        <f t="shared" si="323"/>
        <v>0</v>
      </c>
      <c r="F899" s="2">
        <f t="shared" ref="F899:F962" si="336">INT(E899)</f>
        <v>0</v>
      </c>
      <c r="G899" s="80">
        <f t="shared" ref="G899:G962" si="337">INT((E899-F899)*10)/10</f>
        <v>0</v>
      </c>
      <c r="H899" s="79">
        <f t="shared" ref="H899:H962" si="338">E899-F899-G899</f>
        <v>0</v>
      </c>
      <c r="I899" s="80">
        <f t="shared" ref="I899:I962" si="339">IF(OR(H899=0.05,H899=0),H899,IF(AND(H899&gt;0.051,H899&lt;0.1),0.1,IF(AND(H899&gt;0.001,H899&lt;0.05),0.05,H899)))</f>
        <v>0</v>
      </c>
      <c r="J899" s="80">
        <f t="shared" ref="J899:J962" si="340">F899+G899+I899</f>
        <v>0</v>
      </c>
      <c r="K899" s="6">
        <f t="shared" si="324"/>
        <v>0</v>
      </c>
      <c r="L899" s="7">
        <v>0</v>
      </c>
      <c r="M899" s="7">
        <f t="shared" si="325"/>
        <v>0</v>
      </c>
      <c r="N899" s="7">
        <f t="shared" si="326"/>
        <v>0</v>
      </c>
      <c r="O899" s="7">
        <f t="shared" si="327"/>
        <v>0</v>
      </c>
      <c r="P899" s="7">
        <f t="shared" si="328"/>
        <v>0</v>
      </c>
      <c r="Q899" s="6">
        <f t="shared" si="330"/>
        <v>0</v>
      </c>
      <c r="R899" s="7">
        <f t="shared" si="331"/>
        <v>0</v>
      </c>
      <c r="S899" s="2">
        <f t="shared" ref="S899:S962" si="341">INT(R899)</f>
        <v>0</v>
      </c>
      <c r="T899" s="80">
        <f t="shared" ref="T899:T962" si="342">INT((R899-S899)*10)/10</f>
        <v>0</v>
      </c>
      <c r="U899" s="79">
        <f t="shared" ref="U899:U962" si="343">R899-S899-T899</f>
        <v>0</v>
      </c>
      <c r="V899" s="80">
        <f t="shared" ref="V899:V962" si="344">IF(OR(U899=0.05,U899=0),U899,IF(AND(U899&gt;0.051,U899&lt;0.1),0.1,IF(AND(U899&gt;0.001,U899&lt;0.05),0.05,U899)))</f>
        <v>0</v>
      </c>
      <c r="W899" s="80">
        <f t="shared" ref="W899:W962" si="345">S899+T899+V899</f>
        <v>0</v>
      </c>
      <c r="X899">
        <f t="shared" si="332"/>
        <v>0</v>
      </c>
      <c r="Y899" s="35">
        <f t="shared" si="322"/>
        <v>0</v>
      </c>
      <c r="Z899" s="35">
        <f t="shared" si="333"/>
        <v>0</v>
      </c>
      <c r="AA899" s="42">
        <f t="shared" si="334"/>
        <v>0</v>
      </c>
      <c r="AB899" s="42">
        <f t="shared" si="335"/>
        <v>0</v>
      </c>
    </row>
    <row r="900" spans="2:28" x14ac:dyDescent="0.25">
      <c r="B900">
        <v>898</v>
      </c>
      <c r="C900" s="35">
        <f t="shared" si="329"/>
        <v>0</v>
      </c>
      <c r="D900" s="46">
        <f>IF(AB899&gt;0,ROUND(PMT(EvalSheet!$F$92/12,EvalSheet!$F$96*12,-C900),5),0)</f>
        <v>0</v>
      </c>
      <c r="E900" s="6">
        <f t="shared" si="323"/>
        <v>0</v>
      </c>
      <c r="F900" s="2">
        <f t="shared" si="336"/>
        <v>0</v>
      </c>
      <c r="G900" s="80">
        <f t="shared" si="337"/>
        <v>0</v>
      </c>
      <c r="H900" s="79">
        <f t="shared" si="338"/>
        <v>0</v>
      </c>
      <c r="I900" s="80">
        <f t="shared" si="339"/>
        <v>0</v>
      </c>
      <c r="J900" s="80">
        <f t="shared" si="340"/>
        <v>0</v>
      </c>
      <c r="K900" s="6">
        <f t="shared" si="324"/>
        <v>0</v>
      </c>
      <c r="L900" s="7">
        <v>0</v>
      </c>
      <c r="M900" s="7">
        <f t="shared" si="325"/>
        <v>0</v>
      </c>
      <c r="N900" s="7">
        <f t="shared" si="326"/>
        <v>0</v>
      </c>
      <c r="O900" s="7">
        <f t="shared" si="327"/>
        <v>0</v>
      </c>
      <c r="P900" s="7">
        <f t="shared" si="328"/>
        <v>0</v>
      </c>
      <c r="Q900" s="6">
        <f t="shared" si="330"/>
        <v>0</v>
      </c>
      <c r="R900" s="7">
        <f t="shared" si="331"/>
        <v>0</v>
      </c>
      <c r="S900" s="2">
        <f t="shared" si="341"/>
        <v>0</v>
      </c>
      <c r="T900" s="80">
        <f t="shared" si="342"/>
        <v>0</v>
      </c>
      <c r="U900" s="79">
        <f t="shared" si="343"/>
        <v>0</v>
      </c>
      <c r="V900" s="80">
        <f t="shared" si="344"/>
        <v>0</v>
      </c>
      <c r="W900" s="80">
        <f t="shared" si="345"/>
        <v>0</v>
      </c>
      <c r="X900">
        <f t="shared" si="332"/>
        <v>0</v>
      </c>
      <c r="Y900" s="35">
        <f t="shared" ref="Y900:Y963" si="346">ROUND(D900+J900+W900+X900,2)</f>
        <v>0</v>
      </c>
      <c r="Z900" s="35">
        <f t="shared" si="333"/>
        <v>0</v>
      </c>
      <c r="AA900" s="42">
        <f t="shared" si="334"/>
        <v>0</v>
      </c>
      <c r="AB900" s="42">
        <f t="shared" si="335"/>
        <v>0</v>
      </c>
    </row>
    <row r="901" spans="2:28" x14ac:dyDescent="0.25">
      <c r="B901">
        <v>899</v>
      </c>
      <c r="C901" s="35">
        <f t="shared" si="329"/>
        <v>0</v>
      </c>
      <c r="D901" s="46">
        <f>IF(AB900&gt;0,ROUND(PMT(EvalSheet!$F$92/12,EvalSheet!$F$96*12,-C901),5),0)</f>
        <v>0</v>
      </c>
      <c r="E901" s="6">
        <f t="shared" ref="E901:E964" si="347">IF(AB900&gt;0,ROUND(C901*$E$1/1000,2),0)</f>
        <v>0</v>
      </c>
      <c r="F901" s="2">
        <f t="shared" si="336"/>
        <v>0</v>
      </c>
      <c r="G901" s="80">
        <f t="shared" si="337"/>
        <v>0</v>
      </c>
      <c r="H901" s="79">
        <f t="shared" si="338"/>
        <v>0</v>
      </c>
      <c r="I901" s="80">
        <f t="shared" si="339"/>
        <v>0</v>
      </c>
      <c r="J901" s="80">
        <f t="shared" si="340"/>
        <v>0</v>
      </c>
      <c r="K901" s="6">
        <f t="shared" ref="K901:K964" si="348">IF(AB900&gt;0,ROUND($D$1*$K$1,2),0)</f>
        <v>0</v>
      </c>
      <c r="L901" s="7">
        <v>0</v>
      </c>
      <c r="M901" s="7">
        <f t="shared" ref="M901:M964" si="349">IF(AB900&gt;0,ROUND($D$1*$M$1,0),0)</f>
        <v>0</v>
      </c>
      <c r="N901" s="7">
        <f t="shared" ref="N901:N964" si="350">IF(AB900&gt;0,ROUND($D$1*$N$1,2),0)</f>
        <v>0</v>
      </c>
      <c r="O901" s="7">
        <f t="shared" ref="O901:O964" si="351">IF(AB900&gt;0,ROUND($D$1*$O$1,2),0)</f>
        <v>0</v>
      </c>
      <c r="P901" s="7">
        <f t="shared" ref="P901:P964" si="352">IF(AB900&gt;0,ROUND($D$1*$P$1,2),0)</f>
        <v>0</v>
      </c>
      <c r="Q901" s="6">
        <f t="shared" si="330"/>
        <v>0</v>
      </c>
      <c r="R901" s="7">
        <f t="shared" si="331"/>
        <v>0</v>
      </c>
      <c r="S901" s="2">
        <f t="shared" si="341"/>
        <v>0</v>
      </c>
      <c r="T901" s="80">
        <f t="shared" si="342"/>
        <v>0</v>
      </c>
      <c r="U901" s="79">
        <f t="shared" si="343"/>
        <v>0</v>
      </c>
      <c r="V901" s="80">
        <f t="shared" si="344"/>
        <v>0</v>
      </c>
      <c r="W901" s="80">
        <f t="shared" si="345"/>
        <v>0</v>
      </c>
      <c r="X901">
        <f t="shared" si="332"/>
        <v>0</v>
      </c>
      <c r="Y901" s="35">
        <f t="shared" si="346"/>
        <v>0</v>
      </c>
      <c r="Z901" s="35">
        <f t="shared" si="333"/>
        <v>0</v>
      </c>
      <c r="AA901" s="42">
        <f t="shared" si="334"/>
        <v>0</v>
      </c>
      <c r="AB901" s="42">
        <f t="shared" si="335"/>
        <v>0</v>
      </c>
    </row>
    <row r="902" spans="2:28" x14ac:dyDescent="0.25">
      <c r="B902">
        <v>900</v>
      </c>
      <c r="C902" s="35">
        <f t="shared" si="329"/>
        <v>0</v>
      </c>
      <c r="D902" s="46">
        <f>IF(AB901&gt;0,ROUND(PMT(EvalSheet!$F$92/12,EvalSheet!$F$96*12,-C902),5),0)</f>
        <v>0</v>
      </c>
      <c r="E902" s="6">
        <f t="shared" si="347"/>
        <v>0</v>
      </c>
      <c r="F902" s="2">
        <f t="shared" si="336"/>
        <v>0</v>
      </c>
      <c r="G902" s="80">
        <f t="shared" si="337"/>
        <v>0</v>
      </c>
      <c r="H902" s="79">
        <f t="shared" si="338"/>
        <v>0</v>
      </c>
      <c r="I902" s="80">
        <f t="shared" si="339"/>
        <v>0</v>
      </c>
      <c r="J902" s="80">
        <f t="shared" si="340"/>
        <v>0</v>
      </c>
      <c r="K902" s="6">
        <f t="shared" si="348"/>
        <v>0</v>
      </c>
      <c r="L902" s="7">
        <v>0</v>
      </c>
      <c r="M902" s="7">
        <f t="shared" si="349"/>
        <v>0</v>
      </c>
      <c r="N902" s="7">
        <f t="shared" si="350"/>
        <v>0</v>
      </c>
      <c r="O902" s="7">
        <f t="shared" si="351"/>
        <v>0</v>
      </c>
      <c r="P902" s="7">
        <f t="shared" si="352"/>
        <v>0</v>
      </c>
      <c r="Q902" s="6">
        <f t="shared" si="330"/>
        <v>0</v>
      </c>
      <c r="R902" s="7">
        <f t="shared" si="331"/>
        <v>0</v>
      </c>
      <c r="S902" s="2">
        <f t="shared" si="341"/>
        <v>0</v>
      </c>
      <c r="T902" s="80">
        <f t="shared" si="342"/>
        <v>0</v>
      </c>
      <c r="U902" s="79">
        <f t="shared" si="343"/>
        <v>0</v>
      </c>
      <c r="V902" s="80">
        <f t="shared" si="344"/>
        <v>0</v>
      </c>
      <c r="W902" s="80">
        <f t="shared" si="345"/>
        <v>0</v>
      </c>
      <c r="X902">
        <f t="shared" si="332"/>
        <v>0</v>
      </c>
      <c r="Y902" s="35">
        <f t="shared" si="346"/>
        <v>0</v>
      </c>
      <c r="Z902" s="35">
        <f t="shared" si="333"/>
        <v>0</v>
      </c>
      <c r="AA902" s="42">
        <f t="shared" si="334"/>
        <v>0</v>
      </c>
      <c r="AB902" s="42">
        <f t="shared" si="335"/>
        <v>0</v>
      </c>
    </row>
    <row r="903" spans="2:28" x14ac:dyDescent="0.25">
      <c r="B903">
        <v>901</v>
      </c>
      <c r="C903" s="35">
        <f t="shared" ref="C903:C966" si="353">IF(AB902&gt;0,C902-1000,C902)</f>
        <v>0</v>
      </c>
      <c r="D903" s="46">
        <f>IF(AB902&gt;0,ROUND(PMT(EvalSheet!$F$92/12,EvalSheet!$F$96*12,-C903),5),0)</f>
        <v>0</v>
      </c>
      <c r="E903" s="6">
        <f t="shared" si="347"/>
        <v>0</v>
      </c>
      <c r="F903" s="2">
        <f t="shared" si="336"/>
        <v>0</v>
      </c>
      <c r="G903" s="80">
        <f t="shared" si="337"/>
        <v>0</v>
      </c>
      <c r="H903" s="79">
        <f t="shared" si="338"/>
        <v>0</v>
      </c>
      <c r="I903" s="80">
        <f t="shared" si="339"/>
        <v>0</v>
      </c>
      <c r="J903" s="80">
        <f t="shared" si="340"/>
        <v>0</v>
      </c>
      <c r="K903" s="6">
        <f t="shared" si="348"/>
        <v>0</v>
      </c>
      <c r="L903" s="7">
        <v>0</v>
      </c>
      <c r="M903" s="7">
        <f t="shared" si="349"/>
        <v>0</v>
      </c>
      <c r="N903" s="7">
        <f t="shared" si="350"/>
        <v>0</v>
      </c>
      <c r="O903" s="7">
        <f t="shared" si="351"/>
        <v>0</v>
      </c>
      <c r="P903" s="7">
        <f t="shared" si="352"/>
        <v>0</v>
      </c>
      <c r="Q903" s="6">
        <f t="shared" ref="Q903:Q966" si="354">IF(AB902&gt;0,K903+SUM(M903:P903),0)</f>
        <v>0</v>
      </c>
      <c r="R903" s="7">
        <f t="shared" ref="R903:R966" si="355">IF(AB902&gt;0,ROUND(Q903/12,2),0)</f>
        <v>0</v>
      </c>
      <c r="S903" s="2">
        <f t="shared" si="341"/>
        <v>0</v>
      </c>
      <c r="T903" s="80">
        <f t="shared" si="342"/>
        <v>0</v>
      </c>
      <c r="U903" s="79">
        <f t="shared" si="343"/>
        <v>0</v>
      </c>
      <c r="V903" s="80">
        <f t="shared" si="344"/>
        <v>0</v>
      </c>
      <c r="W903" s="80">
        <f t="shared" si="345"/>
        <v>0</v>
      </c>
      <c r="X903">
        <f t="shared" ref="X903:X966" si="356">IF(AB902&gt;0,X902,0)</f>
        <v>0</v>
      </c>
      <c r="Y903" s="35">
        <f t="shared" si="346"/>
        <v>0</v>
      </c>
      <c r="Z903" s="35">
        <f t="shared" ref="Z903:Z966" si="357">IF(AND(Y903&gt;0,Y904=0),Y903,0)</f>
        <v>0</v>
      </c>
      <c r="AA903" s="42">
        <f t="shared" ref="AA903:AA966" si="358">IF(AB902&gt;0,AA902,0)</f>
        <v>0</v>
      </c>
      <c r="AB903" s="42">
        <f t="shared" ref="AB903:AB966" si="359">IF(ROUND(Y903-AA903,2)&gt;0,ROUND(Y903-AA903,2),0)</f>
        <v>0</v>
      </c>
    </row>
    <row r="904" spans="2:28" x14ac:dyDescent="0.25">
      <c r="B904">
        <v>902</v>
      </c>
      <c r="C904" s="35">
        <f t="shared" si="353"/>
        <v>0</v>
      </c>
      <c r="D904" s="46">
        <f>IF(AB903&gt;0,ROUND(PMT(EvalSheet!$F$92/12,EvalSheet!$F$96*12,-C904),5),0)</f>
        <v>0</v>
      </c>
      <c r="E904" s="6">
        <f t="shared" si="347"/>
        <v>0</v>
      </c>
      <c r="F904" s="2">
        <f t="shared" si="336"/>
        <v>0</v>
      </c>
      <c r="G904" s="80">
        <f t="shared" si="337"/>
        <v>0</v>
      </c>
      <c r="H904" s="79">
        <f t="shared" si="338"/>
        <v>0</v>
      </c>
      <c r="I904" s="80">
        <f t="shared" si="339"/>
        <v>0</v>
      </c>
      <c r="J904" s="80">
        <f t="shared" si="340"/>
        <v>0</v>
      </c>
      <c r="K904" s="6">
        <f t="shared" si="348"/>
        <v>0</v>
      </c>
      <c r="L904" s="7">
        <v>0</v>
      </c>
      <c r="M904" s="7">
        <f t="shared" si="349"/>
        <v>0</v>
      </c>
      <c r="N904" s="7">
        <f t="shared" si="350"/>
        <v>0</v>
      </c>
      <c r="O904" s="7">
        <f t="shared" si="351"/>
        <v>0</v>
      </c>
      <c r="P904" s="7">
        <f t="shared" si="352"/>
        <v>0</v>
      </c>
      <c r="Q904" s="6">
        <f t="shared" si="354"/>
        <v>0</v>
      </c>
      <c r="R904" s="7">
        <f t="shared" si="355"/>
        <v>0</v>
      </c>
      <c r="S904" s="2">
        <f t="shared" si="341"/>
        <v>0</v>
      </c>
      <c r="T904" s="80">
        <f t="shared" si="342"/>
        <v>0</v>
      </c>
      <c r="U904" s="79">
        <f t="shared" si="343"/>
        <v>0</v>
      </c>
      <c r="V904" s="80">
        <f t="shared" si="344"/>
        <v>0</v>
      </c>
      <c r="W904" s="80">
        <f t="shared" si="345"/>
        <v>0</v>
      </c>
      <c r="X904">
        <f t="shared" si="356"/>
        <v>0</v>
      </c>
      <c r="Y904" s="35">
        <f t="shared" si="346"/>
        <v>0</v>
      </c>
      <c r="Z904" s="35">
        <f t="shared" si="357"/>
        <v>0</v>
      </c>
      <c r="AA904" s="42">
        <f t="shared" si="358"/>
        <v>0</v>
      </c>
      <c r="AB904" s="42">
        <f t="shared" si="359"/>
        <v>0</v>
      </c>
    </row>
    <row r="905" spans="2:28" x14ac:dyDescent="0.25">
      <c r="B905">
        <v>903</v>
      </c>
      <c r="C905" s="35">
        <f t="shared" si="353"/>
        <v>0</v>
      </c>
      <c r="D905" s="46">
        <f>IF(AB904&gt;0,ROUND(PMT(EvalSheet!$F$92/12,EvalSheet!$F$96*12,-C905),5),0)</f>
        <v>0</v>
      </c>
      <c r="E905" s="6">
        <f t="shared" si="347"/>
        <v>0</v>
      </c>
      <c r="F905" s="2">
        <f t="shared" si="336"/>
        <v>0</v>
      </c>
      <c r="G905" s="80">
        <f t="shared" si="337"/>
        <v>0</v>
      </c>
      <c r="H905" s="79">
        <f t="shared" si="338"/>
        <v>0</v>
      </c>
      <c r="I905" s="80">
        <f t="shared" si="339"/>
        <v>0</v>
      </c>
      <c r="J905" s="80">
        <f t="shared" si="340"/>
        <v>0</v>
      </c>
      <c r="K905" s="6">
        <f t="shared" si="348"/>
        <v>0</v>
      </c>
      <c r="L905" s="7">
        <v>0</v>
      </c>
      <c r="M905" s="7">
        <f t="shared" si="349"/>
        <v>0</v>
      </c>
      <c r="N905" s="7">
        <f t="shared" si="350"/>
        <v>0</v>
      </c>
      <c r="O905" s="7">
        <f t="shared" si="351"/>
        <v>0</v>
      </c>
      <c r="P905" s="7">
        <f t="shared" si="352"/>
        <v>0</v>
      </c>
      <c r="Q905" s="6">
        <f t="shared" si="354"/>
        <v>0</v>
      </c>
      <c r="R905" s="7">
        <f t="shared" si="355"/>
        <v>0</v>
      </c>
      <c r="S905" s="2">
        <f t="shared" si="341"/>
        <v>0</v>
      </c>
      <c r="T905" s="80">
        <f t="shared" si="342"/>
        <v>0</v>
      </c>
      <c r="U905" s="79">
        <f t="shared" si="343"/>
        <v>0</v>
      </c>
      <c r="V905" s="80">
        <f t="shared" si="344"/>
        <v>0</v>
      </c>
      <c r="W905" s="80">
        <f t="shared" si="345"/>
        <v>0</v>
      </c>
      <c r="X905">
        <f t="shared" si="356"/>
        <v>0</v>
      </c>
      <c r="Y905" s="35">
        <f t="shared" si="346"/>
        <v>0</v>
      </c>
      <c r="Z905" s="35">
        <f t="shared" si="357"/>
        <v>0</v>
      </c>
      <c r="AA905" s="42">
        <f t="shared" si="358"/>
        <v>0</v>
      </c>
      <c r="AB905" s="42">
        <f t="shared" si="359"/>
        <v>0</v>
      </c>
    </row>
    <row r="906" spans="2:28" x14ac:dyDescent="0.25">
      <c r="B906">
        <v>904</v>
      </c>
      <c r="C906" s="35">
        <f t="shared" si="353"/>
        <v>0</v>
      </c>
      <c r="D906" s="46">
        <f>IF(AB905&gt;0,ROUND(PMT(EvalSheet!$F$92/12,EvalSheet!$F$96*12,-C906),5),0)</f>
        <v>0</v>
      </c>
      <c r="E906" s="6">
        <f t="shared" si="347"/>
        <v>0</v>
      </c>
      <c r="F906" s="2">
        <f t="shared" si="336"/>
        <v>0</v>
      </c>
      <c r="G906" s="80">
        <f t="shared" si="337"/>
        <v>0</v>
      </c>
      <c r="H906" s="79">
        <f t="shared" si="338"/>
        <v>0</v>
      </c>
      <c r="I906" s="80">
        <f t="shared" si="339"/>
        <v>0</v>
      </c>
      <c r="J906" s="80">
        <f t="shared" si="340"/>
        <v>0</v>
      </c>
      <c r="K906" s="6">
        <f t="shared" si="348"/>
        <v>0</v>
      </c>
      <c r="L906" s="7">
        <v>0</v>
      </c>
      <c r="M906" s="7">
        <f t="shared" si="349"/>
        <v>0</v>
      </c>
      <c r="N906" s="7">
        <f t="shared" si="350"/>
        <v>0</v>
      </c>
      <c r="O906" s="7">
        <f t="shared" si="351"/>
        <v>0</v>
      </c>
      <c r="P906" s="7">
        <f t="shared" si="352"/>
        <v>0</v>
      </c>
      <c r="Q906" s="6">
        <f t="shared" si="354"/>
        <v>0</v>
      </c>
      <c r="R906" s="7">
        <f t="shared" si="355"/>
        <v>0</v>
      </c>
      <c r="S906" s="2">
        <f t="shared" si="341"/>
        <v>0</v>
      </c>
      <c r="T906" s="80">
        <f t="shared" si="342"/>
        <v>0</v>
      </c>
      <c r="U906" s="79">
        <f t="shared" si="343"/>
        <v>0</v>
      </c>
      <c r="V906" s="80">
        <f t="shared" si="344"/>
        <v>0</v>
      </c>
      <c r="W906" s="80">
        <f t="shared" si="345"/>
        <v>0</v>
      </c>
      <c r="X906">
        <f t="shared" si="356"/>
        <v>0</v>
      </c>
      <c r="Y906" s="35">
        <f t="shared" si="346"/>
        <v>0</v>
      </c>
      <c r="Z906" s="35">
        <f t="shared" si="357"/>
        <v>0</v>
      </c>
      <c r="AA906" s="42">
        <f t="shared" si="358"/>
        <v>0</v>
      </c>
      <c r="AB906" s="42">
        <f t="shared" si="359"/>
        <v>0</v>
      </c>
    </row>
    <row r="907" spans="2:28" x14ac:dyDescent="0.25">
      <c r="B907">
        <v>905</v>
      </c>
      <c r="C907" s="35">
        <f t="shared" si="353"/>
        <v>0</v>
      </c>
      <c r="D907" s="46">
        <f>IF(AB906&gt;0,ROUND(PMT(EvalSheet!$F$92/12,EvalSheet!$F$96*12,-C907),5),0)</f>
        <v>0</v>
      </c>
      <c r="E907" s="6">
        <f t="shared" si="347"/>
        <v>0</v>
      </c>
      <c r="F907" s="2">
        <f t="shared" si="336"/>
        <v>0</v>
      </c>
      <c r="G907" s="80">
        <f t="shared" si="337"/>
        <v>0</v>
      </c>
      <c r="H907" s="79">
        <f t="shared" si="338"/>
        <v>0</v>
      </c>
      <c r="I907" s="80">
        <f t="shared" si="339"/>
        <v>0</v>
      </c>
      <c r="J907" s="80">
        <f t="shared" si="340"/>
        <v>0</v>
      </c>
      <c r="K907" s="6">
        <f t="shared" si="348"/>
        <v>0</v>
      </c>
      <c r="L907" s="7">
        <v>0</v>
      </c>
      <c r="M907" s="7">
        <f t="shared" si="349"/>
        <v>0</v>
      </c>
      <c r="N907" s="7">
        <f t="shared" si="350"/>
        <v>0</v>
      </c>
      <c r="O907" s="7">
        <f t="shared" si="351"/>
        <v>0</v>
      </c>
      <c r="P907" s="7">
        <f t="shared" si="352"/>
        <v>0</v>
      </c>
      <c r="Q907" s="6">
        <f t="shared" si="354"/>
        <v>0</v>
      </c>
      <c r="R907" s="7">
        <f t="shared" si="355"/>
        <v>0</v>
      </c>
      <c r="S907" s="2">
        <f t="shared" si="341"/>
        <v>0</v>
      </c>
      <c r="T907" s="80">
        <f t="shared" si="342"/>
        <v>0</v>
      </c>
      <c r="U907" s="79">
        <f t="shared" si="343"/>
        <v>0</v>
      </c>
      <c r="V907" s="80">
        <f t="shared" si="344"/>
        <v>0</v>
      </c>
      <c r="W907" s="80">
        <f t="shared" si="345"/>
        <v>0</v>
      </c>
      <c r="X907">
        <f t="shared" si="356"/>
        <v>0</v>
      </c>
      <c r="Y907" s="35">
        <f t="shared" si="346"/>
        <v>0</v>
      </c>
      <c r="Z907" s="35">
        <f t="shared" si="357"/>
        <v>0</v>
      </c>
      <c r="AA907" s="42">
        <f t="shared" si="358"/>
        <v>0</v>
      </c>
      <c r="AB907" s="42">
        <f t="shared" si="359"/>
        <v>0</v>
      </c>
    </row>
    <row r="908" spans="2:28" x14ac:dyDescent="0.25">
      <c r="B908">
        <v>906</v>
      </c>
      <c r="C908" s="35">
        <f t="shared" si="353"/>
        <v>0</v>
      </c>
      <c r="D908" s="46">
        <f>IF(AB907&gt;0,ROUND(PMT(EvalSheet!$F$92/12,EvalSheet!$F$96*12,-C908),5),0)</f>
        <v>0</v>
      </c>
      <c r="E908" s="6">
        <f t="shared" si="347"/>
        <v>0</v>
      </c>
      <c r="F908" s="2">
        <f t="shared" si="336"/>
        <v>0</v>
      </c>
      <c r="G908" s="80">
        <f t="shared" si="337"/>
        <v>0</v>
      </c>
      <c r="H908" s="79">
        <f t="shared" si="338"/>
        <v>0</v>
      </c>
      <c r="I908" s="80">
        <f t="shared" si="339"/>
        <v>0</v>
      </c>
      <c r="J908" s="80">
        <f t="shared" si="340"/>
        <v>0</v>
      </c>
      <c r="K908" s="6">
        <f t="shared" si="348"/>
        <v>0</v>
      </c>
      <c r="L908" s="7">
        <v>0</v>
      </c>
      <c r="M908" s="7">
        <f t="shared" si="349"/>
        <v>0</v>
      </c>
      <c r="N908" s="7">
        <f t="shared" si="350"/>
        <v>0</v>
      </c>
      <c r="O908" s="7">
        <f t="shared" si="351"/>
        <v>0</v>
      </c>
      <c r="P908" s="7">
        <f t="shared" si="352"/>
        <v>0</v>
      </c>
      <c r="Q908" s="6">
        <f t="shared" si="354"/>
        <v>0</v>
      </c>
      <c r="R908" s="7">
        <f t="shared" si="355"/>
        <v>0</v>
      </c>
      <c r="S908" s="2">
        <f t="shared" si="341"/>
        <v>0</v>
      </c>
      <c r="T908" s="80">
        <f t="shared" si="342"/>
        <v>0</v>
      </c>
      <c r="U908" s="79">
        <f t="shared" si="343"/>
        <v>0</v>
      </c>
      <c r="V908" s="80">
        <f t="shared" si="344"/>
        <v>0</v>
      </c>
      <c r="W908" s="80">
        <f t="shared" si="345"/>
        <v>0</v>
      </c>
      <c r="X908">
        <f t="shared" si="356"/>
        <v>0</v>
      </c>
      <c r="Y908" s="35">
        <f t="shared" si="346"/>
        <v>0</v>
      </c>
      <c r="Z908" s="35">
        <f t="shared" si="357"/>
        <v>0</v>
      </c>
      <c r="AA908" s="42">
        <f t="shared" si="358"/>
        <v>0</v>
      </c>
      <c r="AB908" s="42">
        <f t="shared" si="359"/>
        <v>0</v>
      </c>
    </row>
    <row r="909" spans="2:28" x14ac:dyDescent="0.25">
      <c r="B909">
        <v>907</v>
      </c>
      <c r="C909" s="35">
        <f t="shared" si="353"/>
        <v>0</v>
      </c>
      <c r="D909" s="46">
        <f>IF(AB908&gt;0,ROUND(PMT(EvalSheet!$F$92/12,EvalSheet!$F$96*12,-C909),5),0)</f>
        <v>0</v>
      </c>
      <c r="E909" s="6">
        <f t="shared" si="347"/>
        <v>0</v>
      </c>
      <c r="F909" s="2">
        <f t="shared" si="336"/>
        <v>0</v>
      </c>
      <c r="G909" s="80">
        <f t="shared" si="337"/>
        <v>0</v>
      </c>
      <c r="H909" s="79">
        <f t="shared" si="338"/>
        <v>0</v>
      </c>
      <c r="I909" s="80">
        <f t="shared" si="339"/>
        <v>0</v>
      </c>
      <c r="J909" s="80">
        <f t="shared" si="340"/>
        <v>0</v>
      </c>
      <c r="K909" s="6">
        <f t="shared" si="348"/>
        <v>0</v>
      </c>
      <c r="L909" s="7">
        <v>0</v>
      </c>
      <c r="M909" s="7">
        <f t="shared" si="349"/>
        <v>0</v>
      </c>
      <c r="N909" s="7">
        <f t="shared" si="350"/>
        <v>0</v>
      </c>
      <c r="O909" s="7">
        <f t="shared" si="351"/>
        <v>0</v>
      </c>
      <c r="P909" s="7">
        <f t="shared" si="352"/>
        <v>0</v>
      </c>
      <c r="Q909" s="6">
        <f t="shared" si="354"/>
        <v>0</v>
      </c>
      <c r="R909" s="7">
        <f t="shared" si="355"/>
        <v>0</v>
      </c>
      <c r="S909" s="2">
        <f t="shared" si="341"/>
        <v>0</v>
      </c>
      <c r="T909" s="80">
        <f t="shared" si="342"/>
        <v>0</v>
      </c>
      <c r="U909" s="79">
        <f t="shared" si="343"/>
        <v>0</v>
      </c>
      <c r="V909" s="80">
        <f t="shared" si="344"/>
        <v>0</v>
      </c>
      <c r="W909" s="80">
        <f t="shared" si="345"/>
        <v>0</v>
      </c>
      <c r="X909">
        <f t="shared" si="356"/>
        <v>0</v>
      </c>
      <c r="Y909" s="35">
        <f t="shared" si="346"/>
        <v>0</v>
      </c>
      <c r="Z909" s="35">
        <f t="shared" si="357"/>
        <v>0</v>
      </c>
      <c r="AA909" s="42">
        <f t="shared" si="358"/>
        <v>0</v>
      </c>
      <c r="AB909" s="42">
        <f t="shared" si="359"/>
        <v>0</v>
      </c>
    </row>
    <row r="910" spans="2:28" x14ac:dyDescent="0.25">
      <c r="B910">
        <v>908</v>
      </c>
      <c r="C910" s="35">
        <f t="shared" si="353"/>
        <v>0</v>
      </c>
      <c r="D910" s="46">
        <f>IF(AB909&gt;0,ROUND(PMT(EvalSheet!$F$92/12,EvalSheet!$F$96*12,-C910),5),0)</f>
        <v>0</v>
      </c>
      <c r="E910" s="6">
        <f t="shared" si="347"/>
        <v>0</v>
      </c>
      <c r="F910" s="2">
        <f t="shared" si="336"/>
        <v>0</v>
      </c>
      <c r="G910" s="80">
        <f t="shared" si="337"/>
        <v>0</v>
      </c>
      <c r="H910" s="79">
        <f t="shared" si="338"/>
        <v>0</v>
      </c>
      <c r="I910" s="80">
        <f t="shared" si="339"/>
        <v>0</v>
      </c>
      <c r="J910" s="80">
        <f t="shared" si="340"/>
        <v>0</v>
      </c>
      <c r="K910" s="6">
        <f t="shared" si="348"/>
        <v>0</v>
      </c>
      <c r="L910" s="7">
        <v>0</v>
      </c>
      <c r="M910" s="7">
        <f t="shared" si="349"/>
        <v>0</v>
      </c>
      <c r="N910" s="7">
        <f t="shared" si="350"/>
        <v>0</v>
      </c>
      <c r="O910" s="7">
        <f t="shared" si="351"/>
        <v>0</v>
      </c>
      <c r="P910" s="7">
        <f t="shared" si="352"/>
        <v>0</v>
      </c>
      <c r="Q910" s="6">
        <f t="shared" si="354"/>
        <v>0</v>
      </c>
      <c r="R910" s="7">
        <f t="shared" si="355"/>
        <v>0</v>
      </c>
      <c r="S910" s="2">
        <f t="shared" si="341"/>
        <v>0</v>
      </c>
      <c r="T910" s="80">
        <f t="shared" si="342"/>
        <v>0</v>
      </c>
      <c r="U910" s="79">
        <f t="shared" si="343"/>
        <v>0</v>
      </c>
      <c r="V910" s="80">
        <f t="shared" si="344"/>
        <v>0</v>
      </c>
      <c r="W910" s="80">
        <f t="shared" si="345"/>
        <v>0</v>
      </c>
      <c r="X910">
        <f t="shared" si="356"/>
        <v>0</v>
      </c>
      <c r="Y910" s="35">
        <f t="shared" si="346"/>
        <v>0</v>
      </c>
      <c r="Z910" s="35">
        <f t="shared" si="357"/>
        <v>0</v>
      </c>
      <c r="AA910" s="42">
        <f t="shared" si="358"/>
        <v>0</v>
      </c>
      <c r="AB910" s="42">
        <f t="shared" si="359"/>
        <v>0</v>
      </c>
    </row>
    <row r="911" spans="2:28" x14ac:dyDescent="0.25">
      <c r="B911">
        <v>909</v>
      </c>
      <c r="C911" s="35">
        <f t="shared" si="353"/>
        <v>0</v>
      </c>
      <c r="D911" s="46">
        <f>IF(AB910&gt;0,ROUND(PMT(EvalSheet!$F$92/12,EvalSheet!$F$96*12,-C911),5),0)</f>
        <v>0</v>
      </c>
      <c r="E911" s="6">
        <f t="shared" si="347"/>
        <v>0</v>
      </c>
      <c r="F911" s="2">
        <f t="shared" si="336"/>
        <v>0</v>
      </c>
      <c r="G911" s="80">
        <f t="shared" si="337"/>
        <v>0</v>
      </c>
      <c r="H911" s="79">
        <f t="shared" si="338"/>
        <v>0</v>
      </c>
      <c r="I911" s="80">
        <f t="shared" si="339"/>
        <v>0</v>
      </c>
      <c r="J911" s="80">
        <f t="shared" si="340"/>
        <v>0</v>
      </c>
      <c r="K911" s="6">
        <f t="shared" si="348"/>
        <v>0</v>
      </c>
      <c r="L911" s="7">
        <v>0</v>
      </c>
      <c r="M911" s="7">
        <f t="shared" si="349"/>
        <v>0</v>
      </c>
      <c r="N911" s="7">
        <f t="shared" si="350"/>
        <v>0</v>
      </c>
      <c r="O911" s="7">
        <f t="shared" si="351"/>
        <v>0</v>
      </c>
      <c r="P911" s="7">
        <f t="shared" si="352"/>
        <v>0</v>
      </c>
      <c r="Q911" s="6">
        <f t="shared" si="354"/>
        <v>0</v>
      </c>
      <c r="R911" s="7">
        <f t="shared" si="355"/>
        <v>0</v>
      </c>
      <c r="S911" s="2">
        <f t="shared" si="341"/>
        <v>0</v>
      </c>
      <c r="T911" s="80">
        <f t="shared" si="342"/>
        <v>0</v>
      </c>
      <c r="U911" s="79">
        <f t="shared" si="343"/>
        <v>0</v>
      </c>
      <c r="V911" s="80">
        <f t="shared" si="344"/>
        <v>0</v>
      </c>
      <c r="W911" s="80">
        <f t="shared" si="345"/>
        <v>0</v>
      </c>
      <c r="X911">
        <f t="shared" si="356"/>
        <v>0</v>
      </c>
      <c r="Y911" s="35">
        <f t="shared" si="346"/>
        <v>0</v>
      </c>
      <c r="Z911" s="35">
        <f t="shared" si="357"/>
        <v>0</v>
      </c>
      <c r="AA911" s="42">
        <f t="shared" si="358"/>
        <v>0</v>
      </c>
      <c r="AB911" s="42">
        <f t="shared" si="359"/>
        <v>0</v>
      </c>
    </row>
    <row r="912" spans="2:28" x14ac:dyDescent="0.25">
      <c r="B912">
        <v>910</v>
      </c>
      <c r="C912" s="35">
        <f t="shared" si="353"/>
        <v>0</v>
      </c>
      <c r="D912" s="46">
        <f>IF(AB911&gt;0,ROUND(PMT(EvalSheet!$F$92/12,EvalSheet!$F$96*12,-C912),5),0)</f>
        <v>0</v>
      </c>
      <c r="E912" s="6">
        <f t="shared" si="347"/>
        <v>0</v>
      </c>
      <c r="F912" s="2">
        <f t="shared" si="336"/>
        <v>0</v>
      </c>
      <c r="G912" s="80">
        <f t="shared" si="337"/>
        <v>0</v>
      </c>
      <c r="H912" s="79">
        <f t="shared" si="338"/>
        <v>0</v>
      </c>
      <c r="I912" s="80">
        <f t="shared" si="339"/>
        <v>0</v>
      </c>
      <c r="J912" s="80">
        <f t="shared" si="340"/>
        <v>0</v>
      </c>
      <c r="K912" s="6">
        <f t="shared" si="348"/>
        <v>0</v>
      </c>
      <c r="L912" s="7">
        <v>0</v>
      </c>
      <c r="M912" s="7">
        <f t="shared" si="349"/>
        <v>0</v>
      </c>
      <c r="N912" s="7">
        <f t="shared" si="350"/>
        <v>0</v>
      </c>
      <c r="O912" s="7">
        <f t="shared" si="351"/>
        <v>0</v>
      </c>
      <c r="P912" s="7">
        <f t="shared" si="352"/>
        <v>0</v>
      </c>
      <c r="Q912" s="6">
        <f t="shared" si="354"/>
        <v>0</v>
      </c>
      <c r="R912" s="7">
        <f t="shared" si="355"/>
        <v>0</v>
      </c>
      <c r="S912" s="2">
        <f t="shared" si="341"/>
        <v>0</v>
      </c>
      <c r="T912" s="80">
        <f t="shared" si="342"/>
        <v>0</v>
      </c>
      <c r="U912" s="79">
        <f t="shared" si="343"/>
        <v>0</v>
      </c>
      <c r="V912" s="80">
        <f t="shared" si="344"/>
        <v>0</v>
      </c>
      <c r="W912" s="80">
        <f t="shared" si="345"/>
        <v>0</v>
      </c>
      <c r="X912">
        <f t="shared" si="356"/>
        <v>0</v>
      </c>
      <c r="Y912" s="35">
        <f t="shared" si="346"/>
        <v>0</v>
      </c>
      <c r="Z912" s="35">
        <f t="shared" si="357"/>
        <v>0</v>
      </c>
      <c r="AA912" s="42">
        <f t="shared" si="358"/>
        <v>0</v>
      </c>
      <c r="AB912" s="42">
        <f t="shared" si="359"/>
        <v>0</v>
      </c>
    </row>
    <row r="913" spans="2:28" x14ac:dyDescent="0.25">
      <c r="B913">
        <v>911</v>
      </c>
      <c r="C913" s="35">
        <f t="shared" si="353"/>
        <v>0</v>
      </c>
      <c r="D913" s="46">
        <f>IF(AB912&gt;0,ROUND(PMT(EvalSheet!$F$92/12,EvalSheet!$F$96*12,-C913),5),0)</f>
        <v>0</v>
      </c>
      <c r="E913" s="6">
        <f t="shared" si="347"/>
        <v>0</v>
      </c>
      <c r="F913" s="2">
        <f t="shared" si="336"/>
        <v>0</v>
      </c>
      <c r="G913" s="80">
        <f t="shared" si="337"/>
        <v>0</v>
      </c>
      <c r="H913" s="79">
        <f t="shared" si="338"/>
        <v>0</v>
      </c>
      <c r="I913" s="80">
        <f t="shared" si="339"/>
        <v>0</v>
      </c>
      <c r="J913" s="80">
        <f t="shared" si="340"/>
        <v>0</v>
      </c>
      <c r="K913" s="6">
        <f t="shared" si="348"/>
        <v>0</v>
      </c>
      <c r="L913" s="7">
        <v>0</v>
      </c>
      <c r="M913" s="7">
        <f t="shared" si="349"/>
        <v>0</v>
      </c>
      <c r="N913" s="7">
        <f t="shared" si="350"/>
        <v>0</v>
      </c>
      <c r="O913" s="7">
        <f t="shared" si="351"/>
        <v>0</v>
      </c>
      <c r="P913" s="7">
        <f t="shared" si="352"/>
        <v>0</v>
      </c>
      <c r="Q913" s="6">
        <f t="shared" si="354"/>
        <v>0</v>
      </c>
      <c r="R913" s="7">
        <f t="shared" si="355"/>
        <v>0</v>
      </c>
      <c r="S913" s="2">
        <f t="shared" si="341"/>
        <v>0</v>
      </c>
      <c r="T913" s="80">
        <f t="shared" si="342"/>
        <v>0</v>
      </c>
      <c r="U913" s="79">
        <f t="shared" si="343"/>
        <v>0</v>
      </c>
      <c r="V913" s="80">
        <f t="shared" si="344"/>
        <v>0</v>
      </c>
      <c r="W913" s="80">
        <f t="shared" si="345"/>
        <v>0</v>
      </c>
      <c r="X913">
        <f t="shared" si="356"/>
        <v>0</v>
      </c>
      <c r="Y913" s="35">
        <f t="shared" si="346"/>
        <v>0</v>
      </c>
      <c r="Z913" s="35">
        <f t="shared" si="357"/>
        <v>0</v>
      </c>
      <c r="AA913" s="42">
        <f t="shared" si="358"/>
        <v>0</v>
      </c>
      <c r="AB913" s="42">
        <f t="shared" si="359"/>
        <v>0</v>
      </c>
    </row>
    <row r="914" spans="2:28" x14ac:dyDescent="0.25">
      <c r="B914">
        <v>912</v>
      </c>
      <c r="C914" s="35">
        <f t="shared" si="353"/>
        <v>0</v>
      </c>
      <c r="D914" s="46">
        <f>IF(AB913&gt;0,ROUND(PMT(EvalSheet!$F$92/12,EvalSheet!$F$96*12,-C914),5),0)</f>
        <v>0</v>
      </c>
      <c r="E914" s="6">
        <f t="shared" si="347"/>
        <v>0</v>
      </c>
      <c r="F914" s="2">
        <f t="shared" si="336"/>
        <v>0</v>
      </c>
      <c r="G914" s="80">
        <f t="shared" si="337"/>
        <v>0</v>
      </c>
      <c r="H914" s="79">
        <f t="shared" si="338"/>
        <v>0</v>
      </c>
      <c r="I914" s="80">
        <f t="shared" si="339"/>
        <v>0</v>
      </c>
      <c r="J914" s="80">
        <f t="shared" si="340"/>
        <v>0</v>
      </c>
      <c r="K914" s="6">
        <f t="shared" si="348"/>
        <v>0</v>
      </c>
      <c r="L914" s="7">
        <v>0</v>
      </c>
      <c r="M914" s="7">
        <f t="shared" si="349"/>
        <v>0</v>
      </c>
      <c r="N914" s="7">
        <f t="shared" si="350"/>
        <v>0</v>
      </c>
      <c r="O914" s="7">
        <f t="shared" si="351"/>
        <v>0</v>
      </c>
      <c r="P914" s="7">
        <f t="shared" si="352"/>
        <v>0</v>
      </c>
      <c r="Q914" s="6">
        <f t="shared" si="354"/>
        <v>0</v>
      </c>
      <c r="R914" s="7">
        <f t="shared" si="355"/>
        <v>0</v>
      </c>
      <c r="S914" s="2">
        <f t="shared" si="341"/>
        <v>0</v>
      </c>
      <c r="T914" s="80">
        <f t="shared" si="342"/>
        <v>0</v>
      </c>
      <c r="U914" s="79">
        <f t="shared" si="343"/>
        <v>0</v>
      </c>
      <c r="V914" s="80">
        <f t="shared" si="344"/>
        <v>0</v>
      </c>
      <c r="W914" s="80">
        <f t="shared" si="345"/>
        <v>0</v>
      </c>
      <c r="X914">
        <f t="shared" si="356"/>
        <v>0</v>
      </c>
      <c r="Y914" s="35">
        <f t="shared" si="346"/>
        <v>0</v>
      </c>
      <c r="Z914" s="35">
        <f t="shared" si="357"/>
        <v>0</v>
      </c>
      <c r="AA914" s="42">
        <f t="shared" si="358"/>
        <v>0</v>
      </c>
      <c r="AB914" s="42">
        <f t="shared" si="359"/>
        <v>0</v>
      </c>
    </row>
    <row r="915" spans="2:28" x14ac:dyDescent="0.25">
      <c r="B915">
        <v>913</v>
      </c>
      <c r="C915" s="35">
        <f t="shared" si="353"/>
        <v>0</v>
      </c>
      <c r="D915" s="46">
        <f>IF(AB914&gt;0,ROUND(PMT(EvalSheet!$F$92/12,EvalSheet!$F$96*12,-C915),5),0)</f>
        <v>0</v>
      </c>
      <c r="E915" s="6">
        <f t="shared" si="347"/>
        <v>0</v>
      </c>
      <c r="F915" s="2">
        <f t="shared" si="336"/>
        <v>0</v>
      </c>
      <c r="G915" s="80">
        <f t="shared" si="337"/>
        <v>0</v>
      </c>
      <c r="H915" s="79">
        <f t="shared" si="338"/>
        <v>0</v>
      </c>
      <c r="I915" s="80">
        <f t="shared" si="339"/>
        <v>0</v>
      </c>
      <c r="J915" s="80">
        <f t="shared" si="340"/>
        <v>0</v>
      </c>
      <c r="K915" s="6">
        <f t="shared" si="348"/>
        <v>0</v>
      </c>
      <c r="L915" s="7">
        <v>0</v>
      </c>
      <c r="M915" s="7">
        <f t="shared" si="349"/>
        <v>0</v>
      </c>
      <c r="N915" s="7">
        <f t="shared" si="350"/>
        <v>0</v>
      </c>
      <c r="O915" s="7">
        <f t="shared" si="351"/>
        <v>0</v>
      </c>
      <c r="P915" s="7">
        <f t="shared" si="352"/>
        <v>0</v>
      </c>
      <c r="Q915" s="6">
        <f t="shared" si="354"/>
        <v>0</v>
      </c>
      <c r="R915" s="7">
        <f t="shared" si="355"/>
        <v>0</v>
      </c>
      <c r="S915" s="2">
        <f t="shared" si="341"/>
        <v>0</v>
      </c>
      <c r="T915" s="80">
        <f t="shared" si="342"/>
        <v>0</v>
      </c>
      <c r="U915" s="79">
        <f t="shared" si="343"/>
        <v>0</v>
      </c>
      <c r="V915" s="80">
        <f t="shared" si="344"/>
        <v>0</v>
      </c>
      <c r="W915" s="80">
        <f t="shared" si="345"/>
        <v>0</v>
      </c>
      <c r="X915">
        <f t="shared" si="356"/>
        <v>0</v>
      </c>
      <c r="Y915" s="35">
        <f t="shared" si="346"/>
        <v>0</v>
      </c>
      <c r="Z915" s="35">
        <f t="shared" si="357"/>
        <v>0</v>
      </c>
      <c r="AA915" s="42">
        <f t="shared" si="358"/>
        <v>0</v>
      </c>
      <c r="AB915" s="42">
        <f t="shared" si="359"/>
        <v>0</v>
      </c>
    </row>
    <row r="916" spans="2:28" x14ac:dyDescent="0.25">
      <c r="B916">
        <v>914</v>
      </c>
      <c r="C916" s="35">
        <f t="shared" si="353"/>
        <v>0</v>
      </c>
      <c r="D916" s="46">
        <f>IF(AB915&gt;0,ROUND(PMT(EvalSheet!$F$92/12,EvalSheet!$F$96*12,-C916),5),0)</f>
        <v>0</v>
      </c>
      <c r="E916" s="6">
        <f t="shared" si="347"/>
        <v>0</v>
      </c>
      <c r="F916" s="2">
        <f t="shared" si="336"/>
        <v>0</v>
      </c>
      <c r="G916" s="80">
        <f t="shared" si="337"/>
        <v>0</v>
      </c>
      <c r="H916" s="79">
        <f t="shared" si="338"/>
        <v>0</v>
      </c>
      <c r="I916" s="80">
        <f t="shared" si="339"/>
        <v>0</v>
      </c>
      <c r="J916" s="80">
        <f t="shared" si="340"/>
        <v>0</v>
      </c>
      <c r="K916" s="6">
        <f t="shared" si="348"/>
        <v>0</v>
      </c>
      <c r="L916" s="7">
        <v>0</v>
      </c>
      <c r="M916" s="7">
        <f t="shared" si="349"/>
        <v>0</v>
      </c>
      <c r="N916" s="7">
        <f t="shared" si="350"/>
        <v>0</v>
      </c>
      <c r="O916" s="7">
        <f t="shared" si="351"/>
        <v>0</v>
      </c>
      <c r="P916" s="7">
        <f t="shared" si="352"/>
        <v>0</v>
      </c>
      <c r="Q916" s="6">
        <f t="shared" si="354"/>
        <v>0</v>
      </c>
      <c r="R916" s="7">
        <f t="shared" si="355"/>
        <v>0</v>
      </c>
      <c r="S916" s="2">
        <f t="shared" si="341"/>
        <v>0</v>
      </c>
      <c r="T916" s="80">
        <f t="shared" si="342"/>
        <v>0</v>
      </c>
      <c r="U916" s="79">
        <f t="shared" si="343"/>
        <v>0</v>
      </c>
      <c r="V916" s="80">
        <f t="shared" si="344"/>
        <v>0</v>
      </c>
      <c r="W916" s="80">
        <f t="shared" si="345"/>
        <v>0</v>
      </c>
      <c r="X916">
        <f t="shared" si="356"/>
        <v>0</v>
      </c>
      <c r="Y916" s="35">
        <f t="shared" si="346"/>
        <v>0</v>
      </c>
      <c r="Z916" s="35">
        <f t="shared" si="357"/>
        <v>0</v>
      </c>
      <c r="AA916" s="42">
        <f t="shared" si="358"/>
        <v>0</v>
      </c>
      <c r="AB916" s="42">
        <f t="shared" si="359"/>
        <v>0</v>
      </c>
    </row>
    <row r="917" spans="2:28" x14ac:dyDescent="0.25">
      <c r="B917">
        <v>915</v>
      </c>
      <c r="C917" s="35">
        <f t="shared" si="353"/>
        <v>0</v>
      </c>
      <c r="D917" s="46">
        <f>IF(AB916&gt;0,ROUND(PMT(EvalSheet!$F$92/12,EvalSheet!$F$96*12,-C917),5),0)</f>
        <v>0</v>
      </c>
      <c r="E917" s="6">
        <f t="shared" si="347"/>
        <v>0</v>
      </c>
      <c r="F917" s="2">
        <f t="shared" si="336"/>
        <v>0</v>
      </c>
      <c r="G917" s="80">
        <f t="shared" si="337"/>
        <v>0</v>
      </c>
      <c r="H917" s="79">
        <f t="shared" si="338"/>
        <v>0</v>
      </c>
      <c r="I917" s="80">
        <f t="shared" si="339"/>
        <v>0</v>
      </c>
      <c r="J917" s="80">
        <f t="shared" si="340"/>
        <v>0</v>
      </c>
      <c r="K917" s="6">
        <f t="shared" si="348"/>
        <v>0</v>
      </c>
      <c r="L917" s="7">
        <v>0</v>
      </c>
      <c r="M917" s="7">
        <f t="shared" si="349"/>
        <v>0</v>
      </c>
      <c r="N917" s="7">
        <f t="shared" si="350"/>
        <v>0</v>
      </c>
      <c r="O917" s="7">
        <f t="shared" si="351"/>
        <v>0</v>
      </c>
      <c r="P917" s="7">
        <f t="shared" si="352"/>
        <v>0</v>
      </c>
      <c r="Q917" s="6">
        <f t="shared" si="354"/>
        <v>0</v>
      </c>
      <c r="R917" s="7">
        <f t="shared" si="355"/>
        <v>0</v>
      </c>
      <c r="S917" s="2">
        <f t="shared" si="341"/>
        <v>0</v>
      </c>
      <c r="T917" s="80">
        <f t="shared" si="342"/>
        <v>0</v>
      </c>
      <c r="U917" s="79">
        <f t="shared" si="343"/>
        <v>0</v>
      </c>
      <c r="V917" s="80">
        <f t="shared" si="344"/>
        <v>0</v>
      </c>
      <c r="W917" s="80">
        <f t="shared" si="345"/>
        <v>0</v>
      </c>
      <c r="X917">
        <f t="shared" si="356"/>
        <v>0</v>
      </c>
      <c r="Y917" s="35">
        <f t="shared" si="346"/>
        <v>0</v>
      </c>
      <c r="Z917" s="35">
        <f t="shared" si="357"/>
        <v>0</v>
      </c>
      <c r="AA917" s="42">
        <f t="shared" si="358"/>
        <v>0</v>
      </c>
      <c r="AB917" s="42">
        <f t="shared" si="359"/>
        <v>0</v>
      </c>
    </row>
    <row r="918" spans="2:28" x14ac:dyDescent="0.25">
      <c r="B918">
        <v>916</v>
      </c>
      <c r="C918" s="35">
        <f t="shared" si="353"/>
        <v>0</v>
      </c>
      <c r="D918" s="46">
        <f>IF(AB917&gt;0,ROUND(PMT(EvalSheet!$F$92/12,EvalSheet!$F$96*12,-C918),5),0)</f>
        <v>0</v>
      </c>
      <c r="E918" s="6">
        <f t="shared" si="347"/>
        <v>0</v>
      </c>
      <c r="F918" s="2">
        <f t="shared" si="336"/>
        <v>0</v>
      </c>
      <c r="G918" s="80">
        <f t="shared" si="337"/>
        <v>0</v>
      </c>
      <c r="H918" s="79">
        <f t="shared" si="338"/>
        <v>0</v>
      </c>
      <c r="I918" s="80">
        <f t="shared" si="339"/>
        <v>0</v>
      </c>
      <c r="J918" s="80">
        <f t="shared" si="340"/>
        <v>0</v>
      </c>
      <c r="K918" s="6">
        <f t="shared" si="348"/>
        <v>0</v>
      </c>
      <c r="L918" s="7">
        <v>0</v>
      </c>
      <c r="M918" s="7">
        <f t="shared" si="349"/>
        <v>0</v>
      </c>
      <c r="N918" s="7">
        <f t="shared" si="350"/>
        <v>0</v>
      </c>
      <c r="O918" s="7">
        <f t="shared" si="351"/>
        <v>0</v>
      </c>
      <c r="P918" s="7">
        <f t="shared" si="352"/>
        <v>0</v>
      </c>
      <c r="Q918" s="6">
        <f t="shared" si="354"/>
        <v>0</v>
      </c>
      <c r="R918" s="7">
        <f t="shared" si="355"/>
        <v>0</v>
      </c>
      <c r="S918" s="2">
        <f t="shared" si="341"/>
        <v>0</v>
      </c>
      <c r="T918" s="80">
        <f t="shared" si="342"/>
        <v>0</v>
      </c>
      <c r="U918" s="79">
        <f t="shared" si="343"/>
        <v>0</v>
      </c>
      <c r="V918" s="80">
        <f t="shared" si="344"/>
        <v>0</v>
      </c>
      <c r="W918" s="80">
        <f t="shared" si="345"/>
        <v>0</v>
      </c>
      <c r="X918">
        <f t="shared" si="356"/>
        <v>0</v>
      </c>
      <c r="Y918" s="35">
        <f t="shared" si="346"/>
        <v>0</v>
      </c>
      <c r="Z918" s="35">
        <f t="shared" si="357"/>
        <v>0</v>
      </c>
      <c r="AA918" s="42">
        <f t="shared" si="358"/>
        <v>0</v>
      </c>
      <c r="AB918" s="42">
        <f t="shared" si="359"/>
        <v>0</v>
      </c>
    </row>
    <row r="919" spans="2:28" x14ac:dyDescent="0.25">
      <c r="B919">
        <v>917</v>
      </c>
      <c r="C919" s="35">
        <f t="shared" si="353"/>
        <v>0</v>
      </c>
      <c r="D919" s="46">
        <f>IF(AB918&gt;0,ROUND(PMT(EvalSheet!$F$92/12,EvalSheet!$F$96*12,-C919),5),0)</f>
        <v>0</v>
      </c>
      <c r="E919" s="6">
        <f t="shared" si="347"/>
        <v>0</v>
      </c>
      <c r="F919" s="2">
        <f t="shared" si="336"/>
        <v>0</v>
      </c>
      <c r="G919" s="80">
        <f t="shared" si="337"/>
        <v>0</v>
      </c>
      <c r="H919" s="79">
        <f t="shared" si="338"/>
        <v>0</v>
      </c>
      <c r="I919" s="80">
        <f t="shared" si="339"/>
        <v>0</v>
      </c>
      <c r="J919" s="80">
        <f t="shared" si="340"/>
        <v>0</v>
      </c>
      <c r="K919" s="6">
        <f t="shared" si="348"/>
        <v>0</v>
      </c>
      <c r="L919" s="7">
        <v>0</v>
      </c>
      <c r="M919" s="7">
        <f t="shared" si="349"/>
        <v>0</v>
      </c>
      <c r="N919" s="7">
        <f t="shared" si="350"/>
        <v>0</v>
      </c>
      <c r="O919" s="7">
        <f t="shared" si="351"/>
        <v>0</v>
      </c>
      <c r="P919" s="7">
        <f t="shared" si="352"/>
        <v>0</v>
      </c>
      <c r="Q919" s="6">
        <f t="shared" si="354"/>
        <v>0</v>
      </c>
      <c r="R919" s="7">
        <f t="shared" si="355"/>
        <v>0</v>
      </c>
      <c r="S919" s="2">
        <f t="shared" si="341"/>
        <v>0</v>
      </c>
      <c r="T919" s="80">
        <f t="shared" si="342"/>
        <v>0</v>
      </c>
      <c r="U919" s="79">
        <f t="shared" si="343"/>
        <v>0</v>
      </c>
      <c r="V919" s="80">
        <f t="shared" si="344"/>
        <v>0</v>
      </c>
      <c r="W919" s="80">
        <f t="shared" si="345"/>
        <v>0</v>
      </c>
      <c r="X919">
        <f t="shared" si="356"/>
        <v>0</v>
      </c>
      <c r="Y919" s="35">
        <f t="shared" si="346"/>
        <v>0</v>
      </c>
      <c r="Z919" s="35">
        <f t="shared" si="357"/>
        <v>0</v>
      </c>
      <c r="AA919" s="42">
        <f t="shared" si="358"/>
        <v>0</v>
      </c>
      <c r="AB919" s="42">
        <f t="shared" si="359"/>
        <v>0</v>
      </c>
    </row>
    <row r="920" spans="2:28" x14ac:dyDescent="0.25">
      <c r="B920">
        <v>918</v>
      </c>
      <c r="C920" s="35">
        <f t="shared" si="353"/>
        <v>0</v>
      </c>
      <c r="D920" s="46">
        <f>IF(AB919&gt;0,ROUND(PMT(EvalSheet!$F$92/12,EvalSheet!$F$96*12,-C920),5),0)</f>
        <v>0</v>
      </c>
      <c r="E920" s="6">
        <f t="shared" si="347"/>
        <v>0</v>
      </c>
      <c r="F920" s="2">
        <f t="shared" si="336"/>
        <v>0</v>
      </c>
      <c r="G920" s="80">
        <f t="shared" si="337"/>
        <v>0</v>
      </c>
      <c r="H920" s="79">
        <f t="shared" si="338"/>
        <v>0</v>
      </c>
      <c r="I920" s="80">
        <f t="shared" si="339"/>
        <v>0</v>
      </c>
      <c r="J920" s="80">
        <f t="shared" si="340"/>
        <v>0</v>
      </c>
      <c r="K920" s="6">
        <f t="shared" si="348"/>
        <v>0</v>
      </c>
      <c r="L920" s="7">
        <v>0</v>
      </c>
      <c r="M920" s="7">
        <f t="shared" si="349"/>
        <v>0</v>
      </c>
      <c r="N920" s="7">
        <f t="shared" si="350"/>
        <v>0</v>
      </c>
      <c r="O920" s="7">
        <f t="shared" si="351"/>
        <v>0</v>
      </c>
      <c r="P920" s="7">
        <f t="shared" si="352"/>
        <v>0</v>
      </c>
      <c r="Q920" s="6">
        <f t="shared" si="354"/>
        <v>0</v>
      </c>
      <c r="R920" s="7">
        <f t="shared" si="355"/>
        <v>0</v>
      </c>
      <c r="S920" s="2">
        <f t="shared" si="341"/>
        <v>0</v>
      </c>
      <c r="T920" s="80">
        <f t="shared" si="342"/>
        <v>0</v>
      </c>
      <c r="U920" s="79">
        <f t="shared" si="343"/>
        <v>0</v>
      </c>
      <c r="V920" s="80">
        <f t="shared" si="344"/>
        <v>0</v>
      </c>
      <c r="W920" s="80">
        <f t="shared" si="345"/>
        <v>0</v>
      </c>
      <c r="X920">
        <f t="shared" si="356"/>
        <v>0</v>
      </c>
      <c r="Y920" s="35">
        <f t="shared" si="346"/>
        <v>0</v>
      </c>
      <c r="Z920" s="35">
        <f t="shared" si="357"/>
        <v>0</v>
      </c>
      <c r="AA920" s="42">
        <f t="shared" si="358"/>
        <v>0</v>
      </c>
      <c r="AB920" s="42">
        <f t="shared" si="359"/>
        <v>0</v>
      </c>
    </row>
    <row r="921" spans="2:28" x14ac:dyDescent="0.25">
      <c r="B921">
        <v>919</v>
      </c>
      <c r="C921" s="35">
        <f t="shared" si="353"/>
        <v>0</v>
      </c>
      <c r="D921" s="46">
        <f>IF(AB920&gt;0,ROUND(PMT(EvalSheet!$F$92/12,EvalSheet!$F$96*12,-C921),5),0)</f>
        <v>0</v>
      </c>
      <c r="E921" s="6">
        <f t="shared" si="347"/>
        <v>0</v>
      </c>
      <c r="F921" s="2">
        <f t="shared" si="336"/>
        <v>0</v>
      </c>
      <c r="G921" s="80">
        <f t="shared" si="337"/>
        <v>0</v>
      </c>
      <c r="H921" s="79">
        <f t="shared" si="338"/>
        <v>0</v>
      </c>
      <c r="I921" s="80">
        <f t="shared" si="339"/>
        <v>0</v>
      </c>
      <c r="J921" s="80">
        <f t="shared" si="340"/>
        <v>0</v>
      </c>
      <c r="K921" s="6">
        <f t="shared" si="348"/>
        <v>0</v>
      </c>
      <c r="L921" s="7">
        <v>0</v>
      </c>
      <c r="M921" s="7">
        <f t="shared" si="349"/>
        <v>0</v>
      </c>
      <c r="N921" s="7">
        <f t="shared" si="350"/>
        <v>0</v>
      </c>
      <c r="O921" s="7">
        <f t="shared" si="351"/>
        <v>0</v>
      </c>
      <c r="P921" s="7">
        <f t="shared" si="352"/>
        <v>0</v>
      </c>
      <c r="Q921" s="6">
        <f t="shared" si="354"/>
        <v>0</v>
      </c>
      <c r="R921" s="7">
        <f t="shared" si="355"/>
        <v>0</v>
      </c>
      <c r="S921" s="2">
        <f t="shared" si="341"/>
        <v>0</v>
      </c>
      <c r="T921" s="80">
        <f t="shared" si="342"/>
        <v>0</v>
      </c>
      <c r="U921" s="79">
        <f t="shared" si="343"/>
        <v>0</v>
      </c>
      <c r="V921" s="80">
        <f t="shared" si="344"/>
        <v>0</v>
      </c>
      <c r="W921" s="80">
        <f t="shared" si="345"/>
        <v>0</v>
      </c>
      <c r="X921">
        <f t="shared" si="356"/>
        <v>0</v>
      </c>
      <c r="Y921" s="35">
        <f t="shared" si="346"/>
        <v>0</v>
      </c>
      <c r="Z921" s="35">
        <f t="shared" si="357"/>
        <v>0</v>
      </c>
      <c r="AA921" s="42">
        <f t="shared" si="358"/>
        <v>0</v>
      </c>
      <c r="AB921" s="42">
        <f t="shared" si="359"/>
        <v>0</v>
      </c>
    </row>
    <row r="922" spans="2:28" x14ac:dyDescent="0.25">
      <c r="B922">
        <v>920</v>
      </c>
      <c r="C922" s="35">
        <f t="shared" si="353"/>
        <v>0</v>
      </c>
      <c r="D922" s="46">
        <f>IF(AB921&gt;0,ROUND(PMT(EvalSheet!$F$92/12,EvalSheet!$F$96*12,-C922),5),0)</f>
        <v>0</v>
      </c>
      <c r="E922" s="6">
        <f t="shared" si="347"/>
        <v>0</v>
      </c>
      <c r="F922" s="2">
        <f t="shared" si="336"/>
        <v>0</v>
      </c>
      <c r="G922" s="80">
        <f t="shared" si="337"/>
        <v>0</v>
      </c>
      <c r="H922" s="79">
        <f t="shared" si="338"/>
        <v>0</v>
      </c>
      <c r="I922" s="80">
        <f t="shared" si="339"/>
        <v>0</v>
      </c>
      <c r="J922" s="80">
        <f t="shared" si="340"/>
        <v>0</v>
      </c>
      <c r="K922" s="6">
        <f t="shared" si="348"/>
        <v>0</v>
      </c>
      <c r="L922" s="7">
        <v>0</v>
      </c>
      <c r="M922" s="7">
        <f t="shared" si="349"/>
        <v>0</v>
      </c>
      <c r="N922" s="7">
        <f t="shared" si="350"/>
        <v>0</v>
      </c>
      <c r="O922" s="7">
        <f t="shared" si="351"/>
        <v>0</v>
      </c>
      <c r="P922" s="7">
        <f t="shared" si="352"/>
        <v>0</v>
      </c>
      <c r="Q922" s="6">
        <f t="shared" si="354"/>
        <v>0</v>
      </c>
      <c r="R922" s="7">
        <f t="shared" si="355"/>
        <v>0</v>
      </c>
      <c r="S922" s="2">
        <f t="shared" si="341"/>
        <v>0</v>
      </c>
      <c r="T922" s="80">
        <f t="shared" si="342"/>
        <v>0</v>
      </c>
      <c r="U922" s="79">
        <f t="shared" si="343"/>
        <v>0</v>
      </c>
      <c r="V922" s="80">
        <f t="shared" si="344"/>
        <v>0</v>
      </c>
      <c r="W922" s="80">
        <f t="shared" si="345"/>
        <v>0</v>
      </c>
      <c r="X922">
        <f t="shared" si="356"/>
        <v>0</v>
      </c>
      <c r="Y922" s="35">
        <f t="shared" si="346"/>
        <v>0</v>
      </c>
      <c r="Z922" s="35">
        <f t="shared" si="357"/>
        <v>0</v>
      </c>
      <c r="AA922" s="42">
        <f t="shared" si="358"/>
        <v>0</v>
      </c>
      <c r="AB922" s="42">
        <f t="shared" si="359"/>
        <v>0</v>
      </c>
    </row>
    <row r="923" spans="2:28" x14ac:dyDescent="0.25">
      <c r="B923">
        <v>921</v>
      </c>
      <c r="C923" s="35">
        <f t="shared" si="353"/>
        <v>0</v>
      </c>
      <c r="D923" s="46">
        <f>IF(AB922&gt;0,ROUND(PMT(EvalSheet!$F$92/12,EvalSheet!$F$96*12,-C923),5),0)</f>
        <v>0</v>
      </c>
      <c r="E923" s="6">
        <f t="shared" si="347"/>
        <v>0</v>
      </c>
      <c r="F923" s="2">
        <f t="shared" si="336"/>
        <v>0</v>
      </c>
      <c r="G923" s="80">
        <f t="shared" si="337"/>
        <v>0</v>
      </c>
      <c r="H923" s="79">
        <f t="shared" si="338"/>
        <v>0</v>
      </c>
      <c r="I923" s="80">
        <f t="shared" si="339"/>
        <v>0</v>
      </c>
      <c r="J923" s="80">
        <f t="shared" si="340"/>
        <v>0</v>
      </c>
      <c r="K923" s="6">
        <f t="shared" si="348"/>
        <v>0</v>
      </c>
      <c r="L923" s="7">
        <v>0</v>
      </c>
      <c r="M923" s="7">
        <f t="shared" si="349"/>
        <v>0</v>
      </c>
      <c r="N923" s="7">
        <f t="shared" si="350"/>
        <v>0</v>
      </c>
      <c r="O923" s="7">
        <f t="shared" si="351"/>
        <v>0</v>
      </c>
      <c r="P923" s="7">
        <f t="shared" si="352"/>
        <v>0</v>
      </c>
      <c r="Q923" s="6">
        <f t="shared" si="354"/>
        <v>0</v>
      </c>
      <c r="R923" s="7">
        <f t="shared" si="355"/>
        <v>0</v>
      </c>
      <c r="S923" s="2">
        <f t="shared" si="341"/>
        <v>0</v>
      </c>
      <c r="T923" s="80">
        <f t="shared" si="342"/>
        <v>0</v>
      </c>
      <c r="U923" s="79">
        <f t="shared" si="343"/>
        <v>0</v>
      </c>
      <c r="V923" s="80">
        <f t="shared" si="344"/>
        <v>0</v>
      </c>
      <c r="W923" s="80">
        <f t="shared" si="345"/>
        <v>0</v>
      </c>
      <c r="X923">
        <f t="shared" si="356"/>
        <v>0</v>
      </c>
      <c r="Y923" s="35">
        <f t="shared" si="346"/>
        <v>0</v>
      </c>
      <c r="Z923" s="35">
        <f t="shared" si="357"/>
        <v>0</v>
      </c>
      <c r="AA923" s="42">
        <f t="shared" si="358"/>
        <v>0</v>
      </c>
      <c r="AB923" s="42">
        <f t="shared" si="359"/>
        <v>0</v>
      </c>
    </row>
    <row r="924" spans="2:28" x14ac:dyDescent="0.25">
      <c r="B924">
        <v>922</v>
      </c>
      <c r="C924" s="35">
        <f t="shared" si="353"/>
        <v>0</v>
      </c>
      <c r="D924" s="46">
        <f>IF(AB923&gt;0,ROUND(PMT(EvalSheet!$F$92/12,EvalSheet!$F$96*12,-C924),5),0)</f>
        <v>0</v>
      </c>
      <c r="E924" s="6">
        <f t="shared" si="347"/>
        <v>0</v>
      </c>
      <c r="F924" s="2">
        <f t="shared" si="336"/>
        <v>0</v>
      </c>
      <c r="G924" s="80">
        <f t="shared" si="337"/>
        <v>0</v>
      </c>
      <c r="H924" s="79">
        <f t="shared" si="338"/>
        <v>0</v>
      </c>
      <c r="I924" s="80">
        <f t="shared" si="339"/>
        <v>0</v>
      </c>
      <c r="J924" s="80">
        <f t="shared" si="340"/>
        <v>0</v>
      </c>
      <c r="K924" s="6">
        <f t="shared" si="348"/>
        <v>0</v>
      </c>
      <c r="L924" s="7">
        <v>0</v>
      </c>
      <c r="M924" s="7">
        <f t="shared" si="349"/>
        <v>0</v>
      </c>
      <c r="N924" s="7">
        <f t="shared" si="350"/>
        <v>0</v>
      </c>
      <c r="O924" s="7">
        <f t="shared" si="351"/>
        <v>0</v>
      </c>
      <c r="P924" s="7">
        <f t="shared" si="352"/>
        <v>0</v>
      </c>
      <c r="Q924" s="6">
        <f t="shared" si="354"/>
        <v>0</v>
      </c>
      <c r="R924" s="7">
        <f t="shared" si="355"/>
        <v>0</v>
      </c>
      <c r="S924" s="2">
        <f t="shared" si="341"/>
        <v>0</v>
      </c>
      <c r="T924" s="80">
        <f t="shared" si="342"/>
        <v>0</v>
      </c>
      <c r="U924" s="79">
        <f t="shared" si="343"/>
        <v>0</v>
      </c>
      <c r="V924" s="80">
        <f t="shared" si="344"/>
        <v>0</v>
      </c>
      <c r="W924" s="80">
        <f t="shared" si="345"/>
        <v>0</v>
      </c>
      <c r="X924">
        <f t="shared" si="356"/>
        <v>0</v>
      </c>
      <c r="Y924" s="35">
        <f t="shared" si="346"/>
        <v>0</v>
      </c>
      <c r="Z924" s="35">
        <f t="shared" si="357"/>
        <v>0</v>
      </c>
      <c r="AA924" s="42">
        <f t="shared" si="358"/>
        <v>0</v>
      </c>
      <c r="AB924" s="42">
        <f t="shared" si="359"/>
        <v>0</v>
      </c>
    </row>
    <row r="925" spans="2:28" x14ac:dyDescent="0.25">
      <c r="B925">
        <v>923</v>
      </c>
      <c r="C925" s="35">
        <f t="shared" si="353"/>
        <v>0</v>
      </c>
      <c r="D925" s="46">
        <f>IF(AB924&gt;0,ROUND(PMT(EvalSheet!$F$92/12,EvalSheet!$F$96*12,-C925),5),0)</f>
        <v>0</v>
      </c>
      <c r="E925" s="6">
        <f t="shared" si="347"/>
        <v>0</v>
      </c>
      <c r="F925" s="2">
        <f t="shared" si="336"/>
        <v>0</v>
      </c>
      <c r="G925" s="80">
        <f t="shared" si="337"/>
        <v>0</v>
      </c>
      <c r="H925" s="79">
        <f t="shared" si="338"/>
        <v>0</v>
      </c>
      <c r="I925" s="80">
        <f t="shared" si="339"/>
        <v>0</v>
      </c>
      <c r="J925" s="80">
        <f t="shared" si="340"/>
        <v>0</v>
      </c>
      <c r="K925" s="6">
        <f t="shared" si="348"/>
        <v>0</v>
      </c>
      <c r="L925" s="7">
        <v>0</v>
      </c>
      <c r="M925" s="7">
        <f t="shared" si="349"/>
        <v>0</v>
      </c>
      <c r="N925" s="7">
        <f t="shared" si="350"/>
        <v>0</v>
      </c>
      <c r="O925" s="7">
        <f t="shared" si="351"/>
        <v>0</v>
      </c>
      <c r="P925" s="7">
        <f t="shared" si="352"/>
        <v>0</v>
      </c>
      <c r="Q925" s="6">
        <f t="shared" si="354"/>
        <v>0</v>
      </c>
      <c r="R925" s="7">
        <f t="shared" si="355"/>
        <v>0</v>
      </c>
      <c r="S925" s="2">
        <f t="shared" si="341"/>
        <v>0</v>
      </c>
      <c r="T925" s="80">
        <f t="shared" si="342"/>
        <v>0</v>
      </c>
      <c r="U925" s="79">
        <f t="shared" si="343"/>
        <v>0</v>
      </c>
      <c r="V925" s="80">
        <f t="shared" si="344"/>
        <v>0</v>
      </c>
      <c r="W925" s="80">
        <f t="shared" si="345"/>
        <v>0</v>
      </c>
      <c r="X925">
        <f t="shared" si="356"/>
        <v>0</v>
      </c>
      <c r="Y925" s="35">
        <f t="shared" si="346"/>
        <v>0</v>
      </c>
      <c r="Z925" s="35">
        <f t="shared" si="357"/>
        <v>0</v>
      </c>
      <c r="AA925" s="42">
        <f t="shared" si="358"/>
        <v>0</v>
      </c>
      <c r="AB925" s="42">
        <f t="shared" si="359"/>
        <v>0</v>
      </c>
    </row>
    <row r="926" spans="2:28" x14ac:dyDescent="0.25">
      <c r="B926">
        <v>924</v>
      </c>
      <c r="C926" s="35">
        <f t="shared" si="353"/>
        <v>0</v>
      </c>
      <c r="D926" s="46">
        <f>IF(AB925&gt;0,ROUND(PMT(EvalSheet!$F$92/12,EvalSheet!$F$96*12,-C926),5),0)</f>
        <v>0</v>
      </c>
      <c r="E926" s="6">
        <f t="shared" si="347"/>
        <v>0</v>
      </c>
      <c r="F926" s="2">
        <f t="shared" si="336"/>
        <v>0</v>
      </c>
      <c r="G926" s="80">
        <f t="shared" si="337"/>
        <v>0</v>
      </c>
      <c r="H926" s="79">
        <f t="shared" si="338"/>
        <v>0</v>
      </c>
      <c r="I926" s="80">
        <f t="shared" si="339"/>
        <v>0</v>
      </c>
      <c r="J926" s="80">
        <f t="shared" si="340"/>
        <v>0</v>
      </c>
      <c r="K926" s="6">
        <f t="shared" si="348"/>
        <v>0</v>
      </c>
      <c r="L926" s="7">
        <v>0</v>
      </c>
      <c r="M926" s="7">
        <f t="shared" si="349"/>
        <v>0</v>
      </c>
      <c r="N926" s="7">
        <f t="shared" si="350"/>
        <v>0</v>
      </c>
      <c r="O926" s="7">
        <f t="shared" si="351"/>
        <v>0</v>
      </c>
      <c r="P926" s="7">
        <f t="shared" si="352"/>
        <v>0</v>
      </c>
      <c r="Q926" s="6">
        <f t="shared" si="354"/>
        <v>0</v>
      </c>
      <c r="R926" s="7">
        <f t="shared" si="355"/>
        <v>0</v>
      </c>
      <c r="S926" s="2">
        <f t="shared" si="341"/>
        <v>0</v>
      </c>
      <c r="T926" s="80">
        <f t="shared" si="342"/>
        <v>0</v>
      </c>
      <c r="U926" s="79">
        <f t="shared" si="343"/>
        <v>0</v>
      </c>
      <c r="V926" s="80">
        <f t="shared" si="344"/>
        <v>0</v>
      </c>
      <c r="W926" s="80">
        <f t="shared" si="345"/>
        <v>0</v>
      </c>
      <c r="X926">
        <f t="shared" si="356"/>
        <v>0</v>
      </c>
      <c r="Y926" s="35">
        <f t="shared" si="346"/>
        <v>0</v>
      </c>
      <c r="Z926" s="35">
        <f t="shared" si="357"/>
        <v>0</v>
      </c>
      <c r="AA926" s="42">
        <f t="shared" si="358"/>
        <v>0</v>
      </c>
      <c r="AB926" s="42">
        <f t="shared" si="359"/>
        <v>0</v>
      </c>
    </row>
    <row r="927" spans="2:28" x14ac:dyDescent="0.25">
      <c r="B927">
        <v>925</v>
      </c>
      <c r="C927" s="35">
        <f t="shared" si="353"/>
        <v>0</v>
      </c>
      <c r="D927" s="46">
        <f>IF(AB926&gt;0,ROUND(PMT(EvalSheet!$F$92/12,EvalSheet!$F$96*12,-C927),5),0)</f>
        <v>0</v>
      </c>
      <c r="E927" s="6">
        <f t="shared" si="347"/>
        <v>0</v>
      </c>
      <c r="F927" s="2">
        <f t="shared" si="336"/>
        <v>0</v>
      </c>
      <c r="G927" s="80">
        <f t="shared" si="337"/>
        <v>0</v>
      </c>
      <c r="H927" s="79">
        <f t="shared" si="338"/>
        <v>0</v>
      </c>
      <c r="I927" s="80">
        <f t="shared" si="339"/>
        <v>0</v>
      </c>
      <c r="J927" s="80">
        <f t="shared" si="340"/>
        <v>0</v>
      </c>
      <c r="K927" s="6">
        <f t="shared" si="348"/>
        <v>0</v>
      </c>
      <c r="L927" s="7">
        <v>0</v>
      </c>
      <c r="M927" s="7">
        <f t="shared" si="349"/>
        <v>0</v>
      </c>
      <c r="N927" s="7">
        <f t="shared" si="350"/>
        <v>0</v>
      </c>
      <c r="O927" s="7">
        <f t="shared" si="351"/>
        <v>0</v>
      </c>
      <c r="P927" s="7">
        <f t="shared" si="352"/>
        <v>0</v>
      </c>
      <c r="Q927" s="6">
        <f t="shared" si="354"/>
        <v>0</v>
      </c>
      <c r="R927" s="7">
        <f t="shared" si="355"/>
        <v>0</v>
      </c>
      <c r="S927" s="2">
        <f t="shared" si="341"/>
        <v>0</v>
      </c>
      <c r="T927" s="80">
        <f t="shared" si="342"/>
        <v>0</v>
      </c>
      <c r="U927" s="79">
        <f t="shared" si="343"/>
        <v>0</v>
      </c>
      <c r="V927" s="80">
        <f t="shared" si="344"/>
        <v>0</v>
      </c>
      <c r="W927" s="80">
        <f t="shared" si="345"/>
        <v>0</v>
      </c>
      <c r="X927">
        <f t="shared" si="356"/>
        <v>0</v>
      </c>
      <c r="Y927" s="35">
        <f t="shared" si="346"/>
        <v>0</v>
      </c>
      <c r="Z927" s="35">
        <f t="shared" si="357"/>
        <v>0</v>
      </c>
      <c r="AA927" s="42">
        <f t="shared" si="358"/>
        <v>0</v>
      </c>
      <c r="AB927" s="42">
        <f t="shared" si="359"/>
        <v>0</v>
      </c>
    </row>
    <row r="928" spans="2:28" x14ac:dyDescent="0.25">
      <c r="B928">
        <v>926</v>
      </c>
      <c r="C928" s="35">
        <f t="shared" si="353"/>
        <v>0</v>
      </c>
      <c r="D928" s="46">
        <f>IF(AB927&gt;0,ROUND(PMT(EvalSheet!$F$92/12,EvalSheet!$F$96*12,-C928),5),0)</f>
        <v>0</v>
      </c>
      <c r="E928" s="6">
        <f t="shared" si="347"/>
        <v>0</v>
      </c>
      <c r="F928" s="2">
        <f t="shared" si="336"/>
        <v>0</v>
      </c>
      <c r="G928" s="80">
        <f t="shared" si="337"/>
        <v>0</v>
      </c>
      <c r="H928" s="79">
        <f t="shared" si="338"/>
        <v>0</v>
      </c>
      <c r="I928" s="80">
        <f t="shared" si="339"/>
        <v>0</v>
      </c>
      <c r="J928" s="80">
        <f t="shared" si="340"/>
        <v>0</v>
      </c>
      <c r="K928" s="6">
        <f t="shared" si="348"/>
        <v>0</v>
      </c>
      <c r="L928" s="7">
        <v>0</v>
      </c>
      <c r="M928" s="7">
        <f t="shared" si="349"/>
        <v>0</v>
      </c>
      <c r="N928" s="7">
        <f t="shared" si="350"/>
        <v>0</v>
      </c>
      <c r="O928" s="7">
        <f t="shared" si="351"/>
        <v>0</v>
      </c>
      <c r="P928" s="7">
        <f t="shared" si="352"/>
        <v>0</v>
      </c>
      <c r="Q928" s="6">
        <f t="shared" si="354"/>
        <v>0</v>
      </c>
      <c r="R928" s="7">
        <f t="shared" si="355"/>
        <v>0</v>
      </c>
      <c r="S928" s="2">
        <f t="shared" si="341"/>
        <v>0</v>
      </c>
      <c r="T928" s="80">
        <f t="shared" si="342"/>
        <v>0</v>
      </c>
      <c r="U928" s="79">
        <f t="shared" si="343"/>
        <v>0</v>
      </c>
      <c r="V928" s="80">
        <f t="shared" si="344"/>
        <v>0</v>
      </c>
      <c r="W928" s="80">
        <f t="shared" si="345"/>
        <v>0</v>
      </c>
      <c r="X928">
        <f t="shared" si="356"/>
        <v>0</v>
      </c>
      <c r="Y928" s="35">
        <f t="shared" si="346"/>
        <v>0</v>
      </c>
      <c r="Z928" s="35">
        <f t="shared" si="357"/>
        <v>0</v>
      </c>
      <c r="AA928" s="42">
        <f t="shared" si="358"/>
        <v>0</v>
      </c>
      <c r="AB928" s="42">
        <f t="shared" si="359"/>
        <v>0</v>
      </c>
    </row>
    <row r="929" spans="2:28" x14ac:dyDescent="0.25">
      <c r="B929">
        <v>927</v>
      </c>
      <c r="C929" s="35">
        <f t="shared" si="353"/>
        <v>0</v>
      </c>
      <c r="D929" s="46">
        <f>IF(AB928&gt;0,ROUND(PMT(EvalSheet!$F$92/12,EvalSheet!$F$96*12,-C929),5),0)</f>
        <v>0</v>
      </c>
      <c r="E929" s="6">
        <f t="shared" si="347"/>
        <v>0</v>
      </c>
      <c r="F929" s="2">
        <f t="shared" si="336"/>
        <v>0</v>
      </c>
      <c r="G929" s="80">
        <f t="shared" si="337"/>
        <v>0</v>
      </c>
      <c r="H929" s="79">
        <f t="shared" si="338"/>
        <v>0</v>
      </c>
      <c r="I929" s="80">
        <f t="shared" si="339"/>
        <v>0</v>
      </c>
      <c r="J929" s="80">
        <f t="shared" si="340"/>
        <v>0</v>
      </c>
      <c r="K929" s="6">
        <f t="shared" si="348"/>
        <v>0</v>
      </c>
      <c r="L929" s="7">
        <v>0</v>
      </c>
      <c r="M929" s="7">
        <f t="shared" si="349"/>
        <v>0</v>
      </c>
      <c r="N929" s="7">
        <f t="shared" si="350"/>
        <v>0</v>
      </c>
      <c r="O929" s="7">
        <f t="shared" si="351"/>
        <v>0</v>
      </c>
      <c r="P929" s="7">
        <f t="shared" si="352"/>
        <v>0</v>
      </c>
      <c r="Q929" s="6">
        <f t="shared" si="354"/>
        <v>0</v>
      </c>
      <c r="R929" s="7">
        <f t="shared" si="355"/>
        <v>0</v>
      </c>
      <c r="S929" s="2">
        <f t="shared" si="341"/>
        <v>0</v>
      </c>
      <c r="T929" s="80">
        <f t="shared" si="342"/>
        <v>0</v>
      </c>
      <c r="U929" s="79">
        <f t="shared" si="343"/>
        <v>0</v>
      </c>
      <c r="V929" s="80">
        <f t="shared" si="344"/>
        <v>0</v>
      </c>
      <c r="W929" s="80">
        <f t="shared" si="345"/>
        <v>0</v>
      </c>
      <c r="X929">
        <f t="shared" si="356"/>
        <v>0</v>
      </c>
      <c r="Y929" s="35">
        <f t="shared" si="346"/>
        <v>0</v>
      </c>
      <c r="Z929" s="35">
        <f t="shared" si="357"/>
        <v>0</v>
      </c>
      <c r="AA929" s="42">
        <f t="shared" si="358"/>
        <v>0</v>
      </c>
      <c r="AB929" s="42">
        <f t="shared" si="359"/>
        <v>0</v>
      </c>
    </row>
    <row r="930" spans="2:28" x14ac:dyDescent="0.25">
      <c r="B930">
        <v>928</v>
      </c>
      <c r="C930" s="35">
        <f t="shared" si="353"/>
        <v>0</v>
      </c>
      <c r="D930" s="46">
        <f>IF(AB929&gt;0,ROUND(PMT(EvalSheet!$F$92/12,EvalSheet!$F$96*12,-C930),5),0)</f>
        <v>0</v>
      </c>
      <c r="E930" s="6">
        <f t="shared" si="347"/>
        <v>0</v>
      </c>
      <c r="F930" s="2">
        <f t="shared" si="336"/>
        <v>0</v>
      </c>
      <c r="G930" s="80">
        <f t="shared" si="337"/>
        <v>0</v>
      </c>
      <c r="H930" s="79">
        <f t="shared" si="338"/>
        <v>0</v>
      </c>
      <c r="I930" s="80">
        <f t="shared" si="339"/>
        <v>0</v>
      </c>
      <c r="J930" s="80">
        <f t="shared" si="340"/>
        <v>0</v>
      </c>
      <c r="K930" s="6">
        <f t="shared" si="348"/>
        <v>0</v>
      </c>
      <c r="L930" s="7">
        <v>0</v>
      </c>
      <c r="M930" s="7">
        <f t="shared" si="349"/>
        <v>0</v>
      </c>
      <c r="N930" s="7">
        <f t="shared" si="350"/>
        <v>0</v>
      </c>
      <c r="O930" s="7">
        <f t="shared" si="351"/>
        <v>0</v>
      </c>
      <c r="P930" s="7">
        <f t="shared" si="352"/>
        <v>0</v>
      </c>
      <c r="Q930" s="6">
        <f t="shared" si="354"/>
        <v>0</v>
      </c>
      <c r="R930" s="7">
        <f t="shared" si="355"/>
        <v>0</v>
      </c>
      <c r="S930" s="2">
        <f t="shared" si="341"/>
        <v>0</v>
      </c>
      <c r="T930" s="80">
        <f t="shared" si="342"/>
        <v>0</v>
      </c>
      <c r="U930" s="79">
        <f t="shared" si="343"/>
        <v>0</v>
      </c>
      <c r="V930" s="80">
        <f t="shared" si="344"/>
        <v>0</v>
      </c>
      <c r="W930" s="80">
        <f t="shared" si="345"/>
        <v>0</v>
      </c>
      <c r="X930">
        <f t="shared" si="356"/>
        <v>0</v>
      </c>
      <c r="Y930" s="35">
        <f t="shared" si="346"/>
        <v>0</v>
      </c>
      <c r="Z930" s="35">
        <f t="shared" si="357"/>
        <v>0</v>
      </c>
      <c r="AA930" s="42">
        <f t="shared" si="358"/>
        <v>0</v>
      </c>
      <c r="AB930" s="42">
        <f t="shared" si="359"/>
        <v>0</v>
      </c>
    </row>
    <row r="931" spans="2:28" x14ac:dyDescent="0.25">
      <c r="B931">
        <v>929</v>
      </c>
      <c r="C931" s="35">
        <f t="shared" si="353"/>
        <v>0</v>
      </c>
      <c r="D931" s="46">
        <f>IF(AB930&gt;0,ROUND(PMT(EvalSheet!$F$92/12,EvalSheet!$F$96*12,-C931),5),0)</f>
        <v>0</v>
      </c>
      <c r="E931" s="6">
        <f t="shared" si="347"/>
        <v>0</v>
      </c>
      <c r="F931" s="2">
        <f t="shared" si="336"/>
        <v>0</v>
      </c>
      <c r="G931" s="80">
        <f t="shared" si="337"/>
        <v>0</v>
      </c>
      <c r="H931" s="79">
        <f t="shared" si="338"/>
        <v>0</v>
      </c>
      <c r="I931" s="80">
        <f t="shared" si="339"/>
        <v>0</v>
      </c>
      <c r="J931" s="80">
        <f t="shared" si="340"/>
        <v>0</v>
      </c>
      <c r="K931" s="6">
        <f t="shared" si="348"/>
        <v>0</v>
      </c>
      <c r="L931" s="7">
        <v>0</v>
      </c>
      <c r="M931" s="7">
        <f t="shared" si="349"/>
        <v>0</v>
      </c>
      <c r="N931" s="7">
        <f t="shared" si="350"/>
        <v>0</v>
      </c>
      <c r="O931" s="7">
        <f t="shared" si="351"/>
        <v>0</v>
      </c>
      <c r="P931" s="7">
        <f t="shared" si="352"/>
        <v>0</v>
      </c>
      <c r="Q931" s="6">
        <f t="shared" si="354"/>
        <v>0</v>
      </c>
      <c r="R931" s="7">
        <f t="shared" si="355"/>
        <v>0</v>
      </c>
      <c r="S931" s="2">
        <f t="shared" si="341"/>
        <v>0</v>
      </c>
      <c r="T931" s="80">
        <f t="shared" si="342"/>
        <v>0</v>
      </c>
      <c r="U931" s="79">
        <f t="shared" si="343"/>
        <v>0</v>
      </c>
      <c r="V931" s="80">
        <f t="shared" si="344"/>
        <v>0</v>
      </c>
      <c r="W931" s="80">
        <f t="shared" si="345"/>
        <v>0</v>
      </c>
      <c r="X931">
        <f t="shared" si="356"/>
        <v>0</v>
      </c>
      <c r="Y931" s="35">
        <f t="shared" si="346"/>
        <v>0</v>
      </c>
      <c r="Z931" s="35">
        <f t="shared" si="357"/>
        <v>0</v>
      </c>
      <c r="AA931" s="42">
        <f t="shared" si="358"/>
        <v>0</v>
      </c>
      <c r="AB931" s="42">
        <f t="shared" si="359"/>
        <v>0</v>
      </c>
    </row>
    <row r="932" spans="2:28" x14ac:dyDescent="0.25">
      <c r="B932">
        <v>930</v>
      </c>
      <c r="C932" s="35">
        <f t="shared" si="353"/>
        <v>0</v>
      </c>
      <c r="D932" s="46">
        <f>IF(AB931&gt;0,ROUND(PMT(EvalSheet!$F$92/12,EvalSheet!$F$96*12,-C932),5),0)</f>
        <v>0</v>
      </c>
      <c r="E932" s="6">
        <f t="shared" si="347"/>
        <v>0</v>
      </c>
      <c r="F932" s="2">
        <f t="shared" si="336"/>
        <v>0</v>
      </c>
      <c r="G932" s="80">
        <f t="shared" si="337"/>
        <v>0</v>
      </c>
      <c r="H932" s="79">
        <f t="shared" si="338"/>
        <v>0</v>
      </c>
      <c r="I932" s="80">
        <f t="shared" si="339"/>
        <v>0</v>
      </c>
      <c r="J932" s="80">
        <f t="shared" si="340"/>
        <v>0</v>
      </c>
      <c r="K932" s="6">
        <f t="shared" si="348"/>
        <v>0</v>
      </c>
      <c r="L932" s="7">
        <v>0</v>
      </c>
      <c r="M932" s="7">
        <f t="shared" si="349"/>
        <v>0</v>
      </c>
      <c r="N932" s="7">
        <f t="shared" si="350"/>
        <v>0</v>
      </c>
      <c r="O932" s="7">
        <f t="shared" si="351"/>
        <v>0</v>
      </c>
      <c r="P932" s="7">
        <f t="shared" si="352"/>
        <v>0</v>
      </c>
      <c r="Q932" s="6">
        <f t="shared" si="354"/>
        <v>0</v>
      </c>
      <c r="R932" s="7">
        <f t="shared" si="355"/>
        <v>0</v>
      </c>
      <c r="S932" s="2">
        <f t="shared" si="341"/>
        <v>0</v>
      </c>
      <c r="T932" s="80">
        <f t="shared" si="342"/>
        <v>0</v>
      </c>
      <c r="U932" s="79">
        <f t="shared" si="343"/>
        <v>0</v>
      </c>
      <c r="V932" s="80">
        <f t="shared" si="344"/>
        <v>0</v>
      </c>
      <c r="W932" s="80">
        <f t="shared" si="345"/>
        <v>0</v>
      </c>
      <c r="X932">
        <f t="shared" si="356"/>
        <v>0</v>
      </c>
      <c r="Y932" s="35">
        <f t="shared" si="346"/>
        <v>0</v>
      </c>
      <c r="Z932" s="35">
        <f t="shared" si="357"/>
        <v>0</v>
      </c>
      <c r="AA932" s="42">
        <f t="shared" si="358"/>
        <v>0</v>
      </c>
      <c r="AB932" s="42">
        <f t="shared" si="359"/>
        <v>0</v>
      </c>
    </row>
    <row r="933" spans="2:28" x14ac:dyDescent="0.25">
      <c r="B933">
        <v>931</v>
      </c>
      <c r="C933" s="35">
        <f t="shared" si="353"/>
        <v>0</v>
      </c>
      <c r="D933" s="46">
        <f>IF(AB932&gt;0,ROUND(PMT(EvalSheet!$F$92/12,EvalSheet!$F$96*12,-C933),5),0)</f>
        <v>0</v>
      </c>
      <c r="E933" s="6">
        <f t="shared" si="347"/>
        <v>0</v>
      </c>
      <c r="F933" s="2">
        <f t="shared" si="336"/>
        <v>0</v>
      </c>
      <c r="G933" s="80">
        <f t="shared" si="337"/>
        <v>0</v>
      </c>
      <c r="H933" s="79">
        <f t="shared" si="338"/>
        <v>0</v>
      </c>
      <c r="I933" s="80">
        <f t="shared" si="339"/>
        <v>0</v>
      </c>
      <c r="J933" s="80">
        <f t="shared" si="340"/>
        <v>0</v>
      </c>
      <c r="K933" s="6">
        <f t="shared" si="348"/>
        <v>0</v>
      </c>
      <c r="L933" s="7">
        <v>0</v>
      </c>
      <c r="M933" s="7">
        <f t="shared" si="349"/>
        <v>0</v>
      </c>
      <c r="N933" s="7">
        <f t="shared" si="350"/>
        <v>0</v>
      </c>
      <c r="O933" s="7">
        <f t="shared" si="351"/>
        <v>0</v>
      </c>
      <c r="P933" s="7">
        <f t="shared" si="352"/>
        <v>0</v>
      </c>
      <c r="Q933" s="6">
        <f t="shared" si="354"/>
        <v>0</v>
      </c>
      <c r="R933" s="7">
        <f t="shared" si="355"/>
        <v>0</v>
      </c>
      <c r="S933" s="2">
        <f t="shared" si="341"/>
        <v>0</v>
      </c>
      <c r="T933" s="80">
        <f t="shared" si="342"/>
        <v>0</v>
      </c>
      <c r="U933" s="79">
        <f t="shared" si="343"/>
        <v>0</v>
      </c>
      <c r="V933" s="80">
        <f t="shared" si="344"/>
        <v>0</v>
      </c>
      <c r="W933" s="80">
        <f t="shared" si="345"/>
        <v>0</v>
      </c>
      <c r="X933">
        <f t="shared" si="356"/>
        <v>0</v>
      </c>
      <c r="Y933" s="35">
        <f t="shared" si="346"/>
        <v>0</v>
      </c>
      <c r="Z933" s="35">
        <f t="shared" si="357"/>
        <v>0</v>
      </c>
      <c r="AA933" s="42">
        <f t="shared" si="358"/>
        <v>0</v>
      </c>
      <c r="AB933" s="42">
        <f t="shared" si="359"/>
        <v>0</v>
      </c>
    </row>
    <row r="934" spans="2:28" x14ac:dyDescent="0.25">
      <c r="B934">
        <v>932</v>
      </c>
      <c r="C934" s="35">
        <f t="shared" si="353"/>
        <v>0</v>
      </c>
      <c r="D934" s="46">
        <f>IF(AB933&gt;0,ROUND(PMT(EvalSheet!$F$92/12,EvalSheet!$F$96*12,-C934),5),0)</f>
        <v>0</v>
      </c>
      <c r="E934" s="6">
        <f t="shared" si="347"/>
        <v>0</v>
      </c>
      <c r="F934" s="2">
        <f t="shared" si="336"/>
        <v>0</v>
      </c>
      <c r="G934" s="80">
        <f t="shared" si="337"/>
        <v>0</v>
      </c>
      <c r="H934" s="79">
        <f t="shared" si="338"/>
        <v>0</v>
      </c>
      <c r="I934" s="80">
        <f t="shared" si="339"/>
        <v>0</v>
      </c>
      <c r="J934" s="80">
        <f t="shared" si="340"/>
        <v>0</v>
      </c>
      <c r="K934" s="6">
        <f t="shared" si="348"/>
        <v>0</v>
      </c>
      <c r="L934" s="7">
        <v>0</v>
      </c>
      <c r="M934" s="7">
        <f t="shared" si="349"/>
        <v>0</v>
      </c>
      <c r="N934" s="7">
        <f t="shared" si="350"/>
        <v>0</v>
      </c>
      <c r="O934" s="7">
        <f t="shared" si="351"/>
        <v>0</v>
      </c>
      <c r="P934" s="7">
        <f t="shared" si="352"/>
        <v>0</v>
      </c>
      <c r="Q934" s="6">
        <f t="shared" si="354"/>
        <v>0</v>
      </c>
      <c r="R934" s="7">
        <f t="shared" si="355"/>
        <v>0</v>
      </c>
      <c r="S934" s="2">
        <f t="shared" si="341"/>
        <v>0</v>
      </c>
      <c r="T934" s="80">
        <f t="shared" si="342"/>
        <v>0</v>
      </c>
      <c r="U934" s="79">
        <f t="shared" si="343"/>
        <v>0</v>
      </c>
      <c r="V934" s="80">
        <f t="shared" si="344"/>
        <v>0</v>
      </c>
      <c r="W934" s="80">
        <f t="shared" si="345"/>
        <v>0</v>
      </c>
      <c r="X934">
        <f t="shared" si="356"/>
        <v>0</v>
      </c>
      <c r="Y934" s="35">
        <f t="shared" si="346"/>
        <v>0</v>
      </c>
      <c r="Z934" s="35">
        <f t="shared" si="357"/>
        <v>0</v>
      </c>
      <c r="AA934" s="42">
        <f t="shared" si="358"/>
        <v>0</v>
      </c>
      <c r="AB934" s="42">
        <f t="shared" si="359"/>
        <v>0</v>
      </c>
    </row>
    <row r="935" spans="2:28" x14ac:dyDescent="0.25">
      <c r="B935">
        <v>933</v>
      </c>
      <c r="C935" s="35">
        <f t="shared" si="353"/>
        <v>0</v>
      </c>
      <c r="D935" s="46">
        <f>IF(AB934&gt;0,ROUND(PMT(EvalSheet!$F$92/12,EvalSheet!$F$96*12,-C935),5),0)</f>
        <v>0</v>
      </c>
      <c r="E935" s="6">
        <f t="shared" si="347"/>
        <v>0</v>
      </c>
      <c r="F935" s="2">
        <f t="shared" si="336"/>
        <v>0</v>
      </c>
      <c r="G935" s="80">
        <f t="shared" si="337"/>
        <v>0</v>
      </c>
      <c r="H935" s="79">
        <f t="shared" si="338"/>
        <v>0</v>
      </c>
      <c r="I935" s="80">
        <f t="shared" si="339"/>
        <v>0</v>
      </c>
      <c r="J935" s="80">
        <f t="shared" si="340"/>
        <v>0</v>
      </c>
      <c r="K935" s="6">
        <f t="shared" si="348"/>
        <v>0</v>
      </c>
      <c r="L935" s="7">
        <v>0</v>
      </c>
      <c r="M935" s="7">
        <f t="shared" si="349"/>
        <v>0</v>
      </c>
      <c r="N935" s="7">
        <f t="shared" si="350"/>
        <v>0</v>
      </c>
      <c r="O935" s="7">
        <f t="shared" si="351"/>
        <v>0</v>
      </c>
      <c r="P935" s="7">
        <f t="shared" si="352"/>
        <v>0</v>
      </c>
      <c r="Q935" s="6">
        <f t="shared" si="354"/>
        <v>0</v>
      </c>
      <c r="R935" s="7">
        <f t="shared" si="355"/>
        <v>0</v>
      </c>
      <c r="S935" s="2">
        <f t="shared" si="341"/>
        <v>0</v>
      </c>
      <c r="T935" s="80">
        <f t="shared" si="342"/>
        <v>0</v>
      </c>
      <c r="U935" s="79">
        <f t="shared" si="343"/>
        <v>0</v>
      </c>
      <c r="V935" s="80">
        <f t="shared" si="344"/>
        <v>0</v>
      </c>
      <c r="W935" s="80">
        <f t="shared" si="345"/>
        <v>0</v>
      </c>
      <c r="X935">
        <f t="shared" si="356"/>
        <v>0</v>
      </c>
      <c r="Y935" s="35">
        <f t="shared" si="346"/>
        <v>0</v>
      </c>
      <c r="Z935" s="35">
        <f t="shared" si="357"/>
        <v>0</v>
      </c>
      <c r="AA935" s="42">
        <f t="shared" si="358"/>
        <v>0</v>
      </c>
      <c r="AB935" s="42">
        <f t="shared" si="359"/>
        <v>0</v>
      </c>
    </row>
    <row r="936" spans="2:28" x14ac:dyDescent="0.25">
      <c r="B936">
        <v>934</v>
      </c>
      <c r="C936" s="35">
        <f t="shared" si="353"/>
        <v>0</v>
      </c>
      <c r="D936" s="46">
        <f>IF(AB935&gt;0,ROUND(PMT(EvalSheet!$F$92/12,EvalSheet!$F$96*12,-C936),5),0)</f>
        <v>0</v>
      </c>
      <c r="E936" s="6">
        <f t="shared" si="347"/>
        <v>0</v>
      </c>
      <c r="F936" s="2">
        <f t="shared" si="336"/>
        <v>0</v>
      </c>
      <c r="G936" s="80">
        <f t="shared" si="337"/>
        <v>0</v>
      </c>
      <c r="H936" s="79">
        <f t="shared" si="338"/>
        <v>0</v>
      </c>
      <c r="I936" s="80">
        <f t="shared" si="339"/>
        <v>0</v>
      </c>
      <c r="J936" s="80">
        <f t="shared" si="340"/>
        <v>0</v>
      </c>
      <c r="K936" s="6">
        <f t="shared" si="348"/>
        <v>0</v>
      </c>
      <c r="L936" s="7">
        <v>0</v>
      </c>
      <c r="M936" s="7">
        <f t="shared" si="349"/>
        <v>0</v>
      </c>
      <c r="N936" s="7">
        <f t="shared" si="350"/>
        <v>0</v>
      </c>
      <c r="O936" s="7">
        <f t="shared" si="351"/>
        <v>0</v>
      </c>
      <c r="P936" s="7">
        <f t="shared" si="352"/>
        <v>0</v>
      </c>
      <c r="Q936" s="6">
        <f t="shared" si="354"/>
        <v>0</v>
      </c>
      <c r="R936" s="7">
        <f t="shared" si="355"/>
        <v>0</v>
      </c>
      <c r="S936" s="2">
        <f t="shared" si="341"/>
        <v>0</v>
      </c>
      <c r="T936" s="80">
        <f t="shared" si="342"/>
        <v>0</v>
      </c>
      <c r="U936" s="79">
        <f t="shared" si="343"/>
        <v>0</v>
      </c>
      <c r="V936" s="80">
        <f t="shared" si="344"/>
        <v>0</v>
      </c>
      <c r="W936" s="80">
        <f t="shared" si="345"/>
        <v>0</v>
      </c>
      <c r="X936">
        <f t="shared" si="356"/>
        <v>0</v>
      </c>
      <c r="Y936" s="35">
        <f t="shared" si="346"/>
        <v>0</v>
      </c>
      <c r="Z936" s="35">
        <f t="shared" si="357"/>
        <v>0</v>
      </c>
      <c r="AA936" s="42">
        <f t="shared" si="358"/>
        <v>0</v>
      </c>
      <c r="AB936" s="42">
        <f t="shared" si="359"/>
        <v>0</v>
      </c>
    </row>
    <row r="937" spans="2:28" x14ac:dyDescent="0.25">
      <c r="B937">
        <v>935</v>
      </c>
      <c r="C937" s="35">
        <f t="shared" si="353"/>
        <v>0</v>
      </c>
      <c r="D937" s="46">
        <f>IF(AB936&gt;0,ROUND(PMT(EvalSheet!$F$92/12,EvalSheet!$F$96*12,-C937),5),0)</f>
        <v>0</v>
      </c>
      <c r="E937" s="6">
        <f t="shared" si="347"/>
        <v>0</v>
      </c>
      <c r="F937" s="2">
        <f t="shared" si="336"/>
        <v>0</v>
      </c>
      <c r="G937" s="80">
        <f t="shared" si="337"/>
        <v>0</v>
      </c>
      <c r="H937" s="79">
        <f t="shared" si="338"/>
        <v>0</v>
      </c>
      <c r="I937" s="80">
        <f t="shared" si="339"/>
        <v>0</v>
      </c>
      <c r="J937" s="80">
        <f t="shared" si="340"/>
        <v>0</v>
      </c>
      <c r="K937" s="6">
        <f t="shared" si="348"/>
        <v>0</v>
      </c>
      <c r="L937" s="7">
        <v>0</v>
      </c>
      <c r="M937" s="7">
        <f t="shared" si="349"/>
        <v>0</v>
      </c>
      <c r="N937" s="7">
        <f t="shared" si="350"/>
        <v>0</v>
      </c>
      <c r="O937" s="7">
        <f t="shared" si="351"/>
        <v>0</v>
      </c>
      <c r="P937" s="7">
        <f t="shared" si="352"/>
        <v>0</v>
      </c>
      <c r="Q937" s="6">
        <f t="shared" si="354"/>
        <v>0</v>
      </c>
      <c r="R937" s="7">
        <f t="shared" si="355"/>
        <v>0</v>
      </c>
      <c r="S937" s="2">
        <f t="shared" si="341"/>
        <v>0</v>
      </c>
      <c r="T937" s="80">
        <f t="shared" si="342"/>
        <v>0</v>
      </c>
      <c r="U937" s="79">
        <f t="shared" si="343"/>
        <v>0</v>
      </c>
      <c r="V937" s="80">
        <f t="shared" si="344"/>
        <v>0</v>
      </c>
      <c r="W937" s="80">
        <f t="shared" si="345"/>
        <v>0</v>
      </c>
      <c r="X937">
        <f t="shared" si="356"/>
        <v>0</v>
      </c>
      <c r="Y937" s="35">
        <f t="shared" si="346"/>
        <v>0</v>
      </c>
      <c r="Z937" s="35">
        <f t="shared" si="357"/>
        <v>0</v>
      </c>
      <c r="AA937" s="42">
        <f t="shared" si="358"/>
        <v>0</v>
      </c>
      <c r="AB937" s="42">
        <f t="shared" si="359"/>
        <v>0</v>
      </c>
    </row>
    <row r="938" spans="2:28" x14ac:dyDescent="0.25">
      <c r="B938">
        <v>936</v>
      </c>
      <c r="C938" s="35">
        <f t="shared" si="353"/>
        <v>0</v>
      </c>
      <c r="D938" s="46">
        <f>IF(AB937&gt;0,ROUND(PMT(EvalSheet!$F$92/12,EvalSheet!$F$96*12,-C938),5),0)</f>
        <v>0</v>
      </c>
      <c r="E938" s="6">
        <f t="shared" si="347"/>
        <v>0</v>
      </c>
      <c r="F938" s="2">
        <f t="shared" si="336"/>
        <v>0</v>
      </c>
      <c r="G938" s="80">
        <f t="shared" si="337"/>
        <v>0</v>
      </c>
      <c r="H938" s="79">
        <f t="shared" si="338"/>
        <v>0</v>
      </c>
      <c r="I938" s="80">
        <f t="shared" si="339"/>
        <v>0</v>
      </c>
      <c r="J938" s="80">
        <f t="shared" si="340"/>
        <v>0</v>
      </c>
      <c r="K938" s="6">
        <f t="shared" si="348"/>
        <v>0</v>
      </c>
      <c r="L938" s="7">
        <v>0</v>
      </c>
      <c r="M938" s="7">
        <f t="shared" si="349"/>
        <v>0</v>
      </c>
      <c r="N938" s="7">
        <f t="shared" si="350"/>
        <v>0</v>
      </c>
      <c r="O938" s="7">
        <f t="shared" si="351"/>
        <v>0</v>
      </c>
      <c r="P938" s="7">
        <f t="shared" si="352"/>
        <v>0</v>
      </c>
      <c r="Q938" s="6">
        <f t="shared" si="354"/>
        <v>0</v>
      </c>
      <c r="R938" s="7">
        <f t="shared" si="355"/>
        <v>0</v>
      </c>
      <c r="S938" s="2">
        <f t="shared" si="341"/>
        <v>0</v>
      </c>
      <c r="T938" s="80">
        <f t="shared" si="342"/>
        <v>0</v>
      </c>
      <c r="U938" s="79">
        <f t="shared" si="343"/>
        <v>0</v>
      </c>
      <c r="V938" s="80">
        <f t="shared" si="344"/>
        <v>0</v>
      </c>
      <c r="W938" s="80">
        <f t="shared" si="345"/>
        <v>0</v>
      </c>
      <c r="X938">
        <f t="shared" si="356"/>
        <v>0</v>
      </c>
      <c r="Y938" s="35">
        <f t="shared" si="346"/>
        <v>0</v>
      </c>
      <c r="Z938" s="35">
        <f t="shared" si="357"/>
        <v>0</v>
      </c>
      <c r="AA938" s="42">
        <f t="shared" si="358"/>
        <v>0</v>
      </c>
      <c r="AB938" s="42">
        <f t="shared" si="359"/>
        <v>0</v>
      </c>
    </row>
    <row r="939" spans="2:28" x14ac:dyDescent="0.25">
      <c r="B939">
        <v>937</v>
      </c>
      <c r="C939" s="35">
        <f t="shared" si="353"/>
        <v>0</v>
      </c>
      <c r="D939" s="46">
        <f>IF(AB938&gt;0,ROUND(PMT(EvalSheet!$F$92/12,EvalSheet!$F$96*12,-C939),5),0)</f>
        <v>0</v>
      </c>
      <c r="E939" s="6">
        <f t="shared" si="347"/>
        <v>0</v>
      </c>
      <c r="F939" s="2">
        <f t="shared" si="336"/>
        <v>0</v>
      </c>
      <c r="G939" s="80">
        <f t="shared" si="337"/>
        <v>0</v>
      </c>
      <c r="H939" s="79">
        <f t="shared" si="338"/>
        <v>0</v>
      </c>
      <c r="I939" s="80">
        <f t="shared" si="339"/>
        <v>0</v>
      </c>
      <c r="J939" s="80">
        <f t="shared" si="340"/>
        <v>0</v>
      </c>
      <c r="K939" s="6">
        <f t="shared" si="348"/>
        <v>0</v>
      </c>
      <c r="L939" s="7">
        <v>0</v>
      </c>
      <c r="M939" s="7">
        <f t="shared" si="349"/>
        <v>0</v>
      </c>
      <c r="N939" s="7">
        <f t="shared" si="350"/>
        <v>0</v>
      </c>
      <c r="O939" s="7">
        <f t="shared" si="351"/>
        <v>0</v>
      </c>
      <c r="P939" s="7">
        <f t="shared" si="352"/>
        <v>0</v>
      </c>
      <c r="Q939" s="6">
        <f t="shared" si="354"/>
        <v>0</v>
      </c>
      <c r="R939" s="7">
        <f t="shared" si="355"/>
        <v>0</v>
      </c>
      <c r="S939" s="2">
        <f t="shared" si="341"/>
        <v>0</v>
      </c>
      <c r="T939" s="80">
        <f t="shared" si="342"/>
        <v>0</v>
      </c>
      <c r="U939" s="79">
        <f t="shared" si="343"/>
        <v>0</v>
      </c>
      <c r="V939" s="80">
        <f t="shared" si="344"/>
        <v>0</v>
      </c>
      <c r="W939" s="80">
        <f t="shared" si="345"/>
        <v>0</v>
      </c>
      <c r="X939">
        <f t="shared" si="356"/>
        <v>0</v>
      </c>
      <c r="Y939" s="35">
        <f t="shared" si="346"/>
        <v>0</v>
      </c>
      <c r="Z939" s="35">
        <f t="shared" si="357"/>
        <v>0</v>
      </c>
      <c r="AA939" s="42">
        <f t="shared" si="358"/>
        <v>0</v>
      </c>
      <c r="AB939" s="42">
        <f t="shared" si="359"/>
        <v>0</v>
      </c>
    </row>
    <row r="940" spans="2:28" x14ac:dyDescent="0.25">
      <c r="B940">
        <v>938</v>
      </c>
      <c r="C940" s="35">
        <f t="shared" si="353"/>
        <v>0</v>
      </c>
      <c r="D940" s="46">
        <f>IF(AB939&gt;0,ROUND(PMT(EvalSheet!$F$92/12,EvalSheet!$F$96*12,-C940),5),0)</f>
        <v>0</v>
      </c>
      <c r="E940" s="6">
        <f t="shared" si="347"/>
        <v>0</v>
      </c>
      <c r="F940" s="2">
        <f t="shared" si="336"/>
        <v>0</v>
      </c>
      <c r="G940" s="80">
        <f t="shared" si="337"/>
        <v>0</v>
      </c>
      <c r="H940" s="79">
        <f t="shared" si="338"/>
        <v>0</v>
      </c>
      <c r="I940" s="80">
        <f t="shared" si="339"/>
        <v>0</v>
      </c>
      <c r="J940" s="80">
        <f t="shared" si="340"/>
        <v>0</v>
      </c>
      <c r="K940" s="6">
        <f t="shared" si="348"/>
        <v>0</v>
      </c>
      <c r="L940" s="7">
        <v>0</v>
      </c>
      <c r="M940" s="7">
        <f t="shared" si="349"/>
        <v>0</v>
      </c>
      <c r="N940" s="7">
        <f t="shared" si="350"/>
        <v>0</v>
      </c>
      <c r="O940" s="7">
        <f t="shared" si="351"/>
        <v>0</v>
      </c>
      <c r="P940" s="7">
        <f t="shared" si="352"/>
        <v>0</v>
      </c>
      <c r="Q940" s="6">
        <f t="shared" si="354"/>
        <v>0</v>
      </c>
      <c r="R940" s="7">
        <f t="shared" si="355"/>
        <v>0</v>
      </c>
      <c r="S940" s="2">
        <f t="shared" si="341"/>
        <v>0</v>
      </c>
      <c r="T940" s="80">
        <f t="shared" si="342"/>
        <v>0</v>
      </c>
      <c r="U940" s="79">
        <f t="shared" si="343"/>
        <v>0</v>
      </c>
      <c r="V940" s="80">
        <f t="shared" si="344"/>
        <v>0</v>
      </c>
      <c r="W940" s="80">
        <f t="shared" si="345"/>
        <v>0</v>
      </c>
      <c r="X940">
        <f t="shared" si="356"/>
        <v>0</v>
      </c>
      <c r="Y940" s="35">
        <f t="shared" si="346"/>
        <v>0</v>
      </c>
      <c r="Z940" s="35">
        <f t="shared" si="357"/>
        <v>0</v>
      </c>
      <c r="AA940" s="42">
        <f t="shared" si="358"/>
        <v>0</v>
      </c>
      <c r="AB940" s="42">
        <f t="shared" si="359"/>
        <v>0</v>
      </c>
    </row>
    <row r="941" spans="2:28" x14ac:dyDescent="0.25">
      <c r="B941">
        <v>939</v>
      </c>
      <c r="C941" s="35">
        <f t="shared" si="353"/>
        <v>0</v>
      </c>
      <c r="D941" s="46">
        <f>IF(AB940&gt;0,ROUND(PMT(EvalSheet!$F$92/12,EvalSheet!$F$96*12,-C941),5),0)</f>
        <v>0</v>
      </c>
      <c r="E941" s="6">
        <f t="shared" si="347"/>
        <v>0</v>
      </c>
      <c r="F941" s="2">
        <f t="shared" si="336"/>
        <v>0</v>
      </c>
      <c r="G941" s="80">
        <f t="shared" si="337"/>
        <v>0</v>
      </c>
      <c r="H941" s="79">
        <f t="shared" si="338"/>
        <v>0</v>
      </c>
      <c r="I941" s="80">
        <f t="shared" si="339"/>
        <v>0</v>
      </c>
      <c r="J941" s="80">
        <f t="shared" si="340"/>
        <v>0</v>
      </c>
      <c r="K941" s="6">
        <f t="shared" si="348"/>
        <v>0</v>
      </c>
      <c r="L941" s="7">
        <v>0</v>
      </c>
      <c r="M941" s="7">
        <f t="shared" si="349"/>
        <v>0</v>
      </c>
      <c r="N941" s="7">
        <f t="shared" si="350"/>
        <v>0</v>
      </c>
      <c r="O941" s="7">
        <f t="shared" si="351"/>
        <v>0</v>
      </c>
      <c r="P941" s="7">
        <f t="shared" si="352"/>
        <v>0</v>
      </c>
      <c r="Q941" s="6">
        <f t="shared" si="354"/>
        <v>0</v>
      </c>
      <c r="R941" s="7">
        <f t="shared" si="355"/>
        <v>0</v>
      </c>
      <c r="S941" s="2">
        <f t="shared" si="341"/>
        <v>0</v>
      </c>
      <c r="T941" s="80">
        <f t="shared" si="342"/>
        <v>0</v>
      </c>
      <c r="U941" s="79">
        <f t="shared" si="343"/>
        <v>0</v>
      </c>
      <c r="V941" s="80">
        <f t="shared" si="344"/>
        <v>0</v>
      </c>
      <c r="W941" s="80">
        <f t="shared" si="345"/>
        <v>0</v>
      </c>
      <c r="X941">
        <f t="shared" si="356"/>
        <v>0</v>
      </c>
      <c r="Y941" s="35">
        <f t="shared" si="346"/>
        <v>0</v>
      </c>
      <c r="Z941" s="35">
        <f t="shared" si="357"/>
        <v>0</v>
      </c>
      <c r="AA941" s="42">
        <f t="shared" si="358"/>
        <v>0</v>
      </c>
      <c r="AB941" s="42">
        <f t="shared" si="359"/>
        <v>0</v>
      </c>
    </row>
    <row r="942" spans="2:28" x14ac:dyDescent="0.25">
      <c r="B942">
        <v>940</v>
      </c>
      <c r="C942" s="35">
        <f t="shared" si="353"/>
        <v>0</v>
      </c>
      <c r="D942" s="46">
        <f>IF(AB941&gt;0,ROUND(PMT(EvalSheet!$F$92/12,EvalSheet!$F$96*12,-C942),5),0)</f>
        <v>0</v>
      </c>
      <c r="E942" s="6">
        <f t="shared" si="347"/>
        <v>0</v>
      </c>
      <c r="F942" s="2">
        <f t="shared" si="336"/>
        <v>0</v>
      </c>
      <c r="G942" s="80">
        <f t="shared" si="337"/>
        <v>0</v>
      </c>
      <c r="H942" s="79">
        <f t="shared" si="338"/>
        <v>0</v>
      </c>
      <c r="I942" s="80">
        <f t="shared" si="339"/>
        <v>0</v>
      </c>
      <c r="J942" s="80">
        <f t="shared" si="340"/>
        <v>0</v>
      </c>
      <c r="K942" s="6">
        <f t="shared" si="348"/>
        <v>0</v>
      </c>
      <c r="L942" s="7">
        <v>0</v>
      </c>
      <c r="M942" s="7">
        <f t="shared" si="349"/>
        <v>0</v>
      </c>
      <c r="N942" s="7">
        <f t="shared" si="350"/>
        <v>0</v>
      </c>
      <c r="O942" s="7">
        <f t="shared" si="351"/>
        <v>0</v>
      </c>
      <c r="P942" s="7">
        <f t="shared" si="352"/>
        <v>0</v>
      </c>
      <c r="Q942" s="6">
        <f t="shared" si="354"/>
        <v>0</v>
      </c>
      <c r="R942" s="7">
        <f t="shared" si="355"/>
        <v>0</v>
      </c>
      <c r="S942" s="2">
        <f t="shared" si="341"/>
        <v>0</v>
      </c>
      <c r="T942" s="80">
        <f t="shared" si="342"/>
        <v>0</v>
      </c>
      <c r="U942" s="79">
        <f t="shared" si="343"/>
        <v>0</v>
      </c>
      <c r="V942" s="80">
        <f t="shared" si="344"/>
        <v>0</v>
      </c>
      <c r="W942" s="80">
        <f t="shared" si="345"/>
        <v>0</v>
      </c>
      <c r="X942">
        <f t="shared" si="356"/>
        <v>0</v>
      </c>
      <c r="Y942" s="35">
        <f t="shared" si="346"/>
        <v>0</v>
      </c>
      <c r="Z942" s="35">
        <f t="shared" si="357"/>
        <v>0</v>
      </c>
      <c r="AA942" s="42">
        <f t="shared" si="358"/>
        <v>0</v>
      </c>
      <c r="AB942" s="42">
        <f t="shared" si="359"/>
        <v>0</v>
      </c>
    </row>
    <row r="943" spans="2:28" x14ac:dyDescent="0.25">
      <c r="B943">
        <v>941</v>
      </c>
      <c r="C943" s="35">
        <f t="shared" si="353"/>
        <v>0</v>
      </c>
      <c r="D943" s="46">
        <f>IF(AB942&gt;0,ROUND(PMT(EvalSheet!$F$92/12,EvalSheet!$F$96*12,-C943),5),0)</f>
        <v>0</v>
      </c>
      <c r="E943" s="6">
        <f t="shared" si="347"/>
        <v>0</v>
      </c>
      <c r="F943" s="2">
        <f t="shared" si="336"/>
        <v>0</v>
      </c>
      <c r="G943" s="80">
        <f t="shared" si="337"/>
        <v>0</v>
      </c>
      <c r="H943" s="79">
        <f t="shared" si="338"/>
        <v>0</v>
      </c>
      <c r="I943" s="80">
        <f t="shared" si="339"/>
        <v>0</v>
      </c>
      <c r="J943" s="80">
        <f t="shared" si="340"/>
        <v>0</v>
      </c>
      <c r="K943" s="6">
        <f t="shared" si="348"/>
        <v>0</v>
      </c>
      <c r="L943" s="7">
        <v>0</v>
      </c>
      <c r="M943" s="7">
        <f t="shared" si="349"/>
        <v>0</v>
      </c>
      <c r="N943" s="7">
        <f t="shared" si="350"/>
        <v>0</v>
      </c>
      <c r="O943" s="7">
        <f t="shared" si="351"/>
        <v>0</v>
      </c>
      <c r="P943" s="7">
        <f t="shared" si="352"/>
        <v>0</v>
      </c>
      <c r="Q943" s="6">
        <f t="shared" si="354"/>
        <v>0</v>
      </c>
      <c r="R943" s="7">
        <f t="shared" si="355"/>
        <v>0</v>
      </c>
      <c r="S943" s="2">
        <f t="shared" si="341"/>
        <v>0</v>
      </c>
      <c r="T943" s="80">
        <f t="shared" si="342"/>
        <v>0</v>
      </c>
      <c r="U943" s="79">
        <f t="shared" si="343"/>
        <v>0</v>
      </c>
      <c r="V943" s="80">
        <f t="shared" si="344"/>
        <v>0</v>
      </c>
      <c r="W943" s="80">
        <f t="shared" si="345"/>
        <v>0</v>
      </c>
      <c r="X943">
        <f t="shared" si="356"/>
        <v>0</v>
      </c>
      <c r="Y943" s="35">
        <f t="shared" si="346"/>
        <v>0</v>
      </c>
      <c r="Z943" s="35">
        <f t="shared" si="357"/>
        <v>0</v>
      </c>
      <c r="AA943" s="42">
        <f t="shared" si="358"/>
        <v>0</v>
      </c>
      <c r="AB943" s="42">
        <f t="shared" si="359"/>
        <v>0</v>
      </c>
    </row>
    <row r="944" spans="2:28" x14ac:dyDescent="0.25">
      <c r="B944">
        <v>942</v>
      </c>
      <c r="C944" s="35">
        <f t="shared" si="353"/>
        <v>0</v>
      </c>
      <c r="D944" s="46">
        <f>IF(AB943&gt;0,ROUND(PMT(EvalSheet!$F$92/12,EvalSheet!$F$96*12,-C944),5),0)</f>
        <v>0</v>
      </c>
      <c r="E944" s="6">
        <f t="shared" si="347"/>
        <v>0</v>
      </c>
      <c r="F944" s="2">
        <f t="shared" si="336"/>
        <v>0</v>
      </c>
      <c r="G944" s="80">
        <f t="shared" si="337"/>
        <v>0</v>
      </c>
      <c r="H944" s="79">
        <f t="shared" si="338"/>
        <v>0</v>
      </c>
      <c r="I944" s="80">
        <f t="shared" si="339"/>
        <v>0</v>
      </c>
      <c r="J944" s="80">
        <f t="shared" si="340"/>
        <v>0</v>
      </c>
      <c r="K944" s="6">
        <f t="shared" si="348"/>
        <v>0</v>
      </c>
      <c r="L944" s="7">
        <v>0</v>
      </c>
      <c r="M944" s="7">
        <f t="shared" si="349"/>
        <v>0</v>
      </c>
      <c r="N944" s="7">
        <f t="shared" si="350"/>
        <v>0</v>
      </c>
      <c r="O944" s="7">
        <f t="shared" si="351"/>
        <v>0</v>
      </c>
      <c r="P944" s="7">
        <f t="shared" si="352"/>
        <v>0</v>
      </c>
      <c r="Q944" s="6">
        <f t="shared" si="354"/>
        <v>0</v>
      </c>
      <c r="R944" s="7">
        <f t="shared" si="355"/>
        <v>0</v>
      </c>
      <c r="S944" s="2">
        <f t="shared" si="341"/>
        <v>0</v>
      </c>
      <c r="T944" s="80">
        <f t="shared" si="342"/>
        <v>0</v>
      </c>
      <c r="U944" s="79">
        <f t="shared" si="343"/>
        <v>0</v>
      </c>
      <c r="V944" s="80">
        <f t="shared" si="344"/>
        <v>0</v>
      </c>
      <c r="W944" s="80">
        <f t="shared" si="345"/>
        <v>0</v>
      </c>
      <c r="X944">
        <f t="shared" si="356"/>
        <v>0</v>
      </c>
      <c r="Y944" s="35">
        <f t="shared" si="346"/>
        <v>0</v>
      </c>
      <c r="Z944" s="35">
        <f t="shared" si="357"/>
        <v>0</v>
      </c>
      <c r="AA944" s="42">
        <f t="shared" si="358"/>
        <v>0</v>
      </c>
      <c r="AB944" s="42">
        <f t="shared" si="359"/>
        <v>0</v>
      </c>
    </row>
    <row r="945" spans="2:28" x14ac:dyDescent="0.25">
      <c r="B945">
        <v>943</v>
      </c>
      <c r="C945" s="35">
        <f t="shared" si="353"/>
        <v>0</v>
      </c>
      <c r="D945" s="46">
        <f>IF(AB944&gt;0,ROUND(PMT(EvalSheet!$F$92/12,EvalSheet!$F$96*12,-C945),5),0)</f>
        <v>0</v>
      </c>
      <c r="E945" s="6">
        <f t="shared" si="347"/>
        <v>0</v>
      </c>
      <c r="F945" s="2">
        <f t="shared" si="336"/>
        <v>0</v>
      </c>
      <c r="G945" s="80">
        <f t="shared" si="337"/>
        <v>0</v>
      </c>
      <c r="H945" s="79">
        <f t="shared" si="338"/>
        <v>0</v>
      </c>
      <c r="I945" s="80">
        <f t="shared" si="339"/>
        <v>0</v>
      </c>
      <c r="J945" s="80">
        <f t="shared" si="340"/>
        <v>0</v>
      </c>
      <c r="K945" s="6">
        <f t="shared" si="348"/>
        <v>0</v>
      </c>
      <c r="L945" s="7">
        <v>0</v>
      </c>
      <c r="M945" s="7">
        <f t="shared" si="349"/>
        <v>0</v>
      </c>
      <c r="N945" s="7">
        <f t="shared" si="350"/>
        <v>0</v>
      </c>
      <c r="O945" s="7">
        <f t="shared" si="351"/>
        <v>0</v>
      </c>
      <c r="P945" s="7">
        <f t="shared" si="352"/>
        <v>0</v>
      </c>
      <c r="Q945" s="6">
        <f t="shared" si="354"/>
        <v>0</v>
      </c>
      <c r="R945" s="7">
        <f t="shared" si="355"/>
        <v>0</v>
      </c>
      <c r="S945" s="2">
        <f t="shared" si="341"/>
        <v>0</v>
      </c>
      <c r="T945" s="80">
        <f t="shared" si="342"/>
        <v>0</v>
      </c>
      <c r="U945" s="79">
        <f t="shared" si="343"/>
        <v>0</v>
      </c>
      <c r="V945" s="80">
        <f t="shared" si="344"/>
        <v>0</v>
      </c>
      <c r="W945" s="80">
        <f t="shared" si="345"/>
        <v>0</v>
      </c>
      <c r="X945">
        <f t="shared" si="356"/>
        <v>0</v>
      </c>
      <c r="Y945" s="35">
        <f t="shared" si="346"/>
        <v>0</v>
      </c>
      <c r="Z945" s="35">
        <f t="shared" si="357"/>
        <v>0</v>
      </c>
      <c r="AA945" s="42">
        <f t="shared" si="358"/>
        <v>0</v>
      </c>
      <c r="AB945" s="42">
        <f t="shared" si="359"/>
        <v>0</v>
      </c>
    </row>
    <row r="946" spans="2:28" x14ac:dyDescent="0.25">
      <c r="B946">
        <v>944</v>
      </c>
      <c r="C946" s="35">
        <f t="shared" si="353"/>
        <v>0</v>
      </c>
      <c r="D946" s="46">
        <f>IF(AB945&gt;0,ROUND(PMT(EvalSheet!$F$92/12,EvalSheet!$F$96*12,-C946),5),0)</f>
        <v>0</v>
      </c>
      <c r="E946" s="6">
        <f t="shared" si="347"/>
        <v>0</v>
      </c>
      <c r="F946" s="2">
        <f t="shared" si="336"/>
        <v>0</v>
      </c>
      <c r="G946" s="80">
        <f t="shared" si="337"/>
        <v>0</v>
      </c>
      <c r="H946" s="79">
        <f t="shared" si="338"/>
        <v>0</v>
      </c>
      <c r="I946" s="80">
        <f t="shared" si="339"/>
        <v>0</v>
      </c>
      <c r="J946" s="80">
        <f t="shared" si="340"/>
        <v>0</v>
      </c>
      <c r="K946" s="6">
        <f t="shared" si="348"/>
        <v>0</v>
      </c>
      <c r="L946" s="7">
        <v>0</v>
      </c>
      <c r="M946" s="7">
        <f t="shared" si="349"/>
        <v>0</v>
      </c>
      <c r="N946" s="7">
        <f t="shared" si="350"/>
        <v>0</v>
      </c>
      <c r="O946" s="7">
        <f t="shared" si="351"/>
        <v>0</v>
      </c>
      <c r="P946" s="7">
        <f t="shared" si="352"/>
        <v>0</v>
      </c>
      <c r="Q946" s="6">
        <f t="shared" si="354"/>
        <v>0</v>
      </c>
      <c r="R946" s="7">
        <f t="shared" si="355"/>
        <v>0</v>
      </c>
      <c r="S946" s="2">
        <f t="shared" si="341"/>
        <v>0</v>
      </c>
      <c r="T946" s="80">
        <f t="shared" si="342"/>
        <v>0</v>
      </c>
      <c r="U946" s="79">
        <f t="shared" si="343"/>
        <v>0</v>
      </c>
      <c r="V946" s="80">
        <f t="shared" si="344"/>
        <v>0</v>
      </c>
      <c r="W946" s="80">
        <f t="shared" si="345"/>
        <v>0</v>
      </c>
      <c r="X946">
        <f t="shared" si="356"/>
        <v>0</v>
      </c>
      <c r="Y946" s="35">
        <f t="shared" si="346"/>
        <v>0</v>
      </c>
      <c r="Z946" s="35">
        <f t="shared" si="357"/>
        <v>0</v>
      </c>
      <c r="AA946" s="42">
        <f t="shared" si="358"/>
        <v>0</v>
      </c>
      <c r="AB946" s="42">
        <f t="shared" si="359"/>
        <v>0</v>
      </c>
    </row>
    <row r="947" spans="2:28" x14ac:dyDescent="0.25">
      <c r="B947">
        <v>945</v>
      </c>
      <c r="C947" s="35">
        <f t="shared" si="353"/>
        <v>0</v>
      </c>
      <c r="D947" s="46">
        <f>IF(AB946&gt;0,ROUND(PMT(EvalSheet!$F$92/12,EvalSheet!$F$96*12,-C947),5),0)</f>
        <v>0</v>
      </c>
      <c r="E947" s="6">
        <f t="shared" si="347"/>
        <v>0</v>
      </c>
      <c r="F947" s="2">
        <f t="shared" si="336"/>
        <v>0</v>
      </c>
      <c r="G947" s="80">
        <f t="shared" si="337"/>
        <v>0</v>
      </c>
      <c r="H947" s="79">
        <f t="shared" si="338"/>
        <v>0</v>
      </c>
      <c r="I947" s="80">
        <f t="shared" si="339"/>
        <v>0</v>
      </c>
      <c r="J947" s="80">
        <f t="shared" si="340"/>
        <v>0</v>
      </c>
      <c r="K947" s="6">
        <f t="shared" si="348"/>
        <v>0</v>
      </c>
      <c r="L947" s="7">
        <v>0</v>
      </c>
      <c r="M947" s="7">
        <f t="shared" si="349"/>
        <v>0</v>
      </c>
      <c r="N947" s="7">
        <f t="shared" si="350"/>
        <v>0</v>
      </c>
      <c r="O947" s="7">
        <f t="shared" si="351"/>
        <v>0</v>
      </c>
      <c r="P947" s="7">
        <f t="shared" si="352"/>
        <v>0</v>
      </c>
      <c r="Q947" s="6">
        <f t="shared" si="354"/>
        <v>0</v>
      </c>
      <c r="R947" s="7">
        <f t="shared" si="355"/>
        <v>0</v>
      </c>
      <c r="S947" s="2">
        <f t="shared" si="341"/>
        <v>0</v>
      </c>
      <c r="T947" s="80">
        <f t="shared" si="342"/>
        <v>0</v>
      </c>
      <c r="U947" s="79">
        <f t="shared" si="343"/>
        <v>0</v>
      </c>
      <c r="V947" s="80">
        <f t="shared" si="344"/>
        <v>0</v>
      </c>
      <c r="W947" s="80">
        <f t="shared" si="345"/>
        <v>0</v>
      </c>
      <c r="X947">
        <f t="shared" si="356"/>
        <v>0</v>
      </c>
      <c r="Y947" s="35">
        <f t="shared" si="346"/>
        <v>0</v>
      </c>
      <c r="Z947" s="35">
        <f t="shared" si="357"/>
        <v>0</v>
      </c>
      <c r="AA947" s="42">
        <f t="shared" si="358"/>
        <v>0</v>
      </c>
      <c r="AB947" s="42">
        <f t="shared" si="359"/>
        <v>0</v>
      </c>
    </row>
    <row r="948" spans="2:28" x14ac:dyDescent="0.25">
      <c r="B948">
        <v>946</v>
      </c>
      <c r="C948" s="35">
        <f t="shared" si="353"/>
        <v>0</v>
      </c>
      <c r="D948" s="46">
        <f>IF(AB947&gt;0,ROUND(PMT(EvalSheet!$F$92/12,EvalSheet!$F$96*12,-C948),5),0)</f>
        <v>0</v>
      </c>
      <c r="E948" s="6">
        <f t="shared" si="347"/>
        <v>0</v>
      </c>
      <c r="F948" s="2">
        <f t="shared" si="336"/>
        <v>0</v>
      </c>
      <c r="G948" s="80">
        <f t="shared" si="337"/>
        <v>0</v>
      </c>
      <c r="H948" s="79">
        <f t="shared" si="338"/>
        <v>0</v>
      </c>
      <c r="I948" s="80">
        <f t="shared" si="339"/>
        <v>0</v>
      </c>
      <c r="J948" s="80">
        <f t="shared" si="340"/>
        <v>0</v>
      </c>
      <c r="K948" s="6">
        <f t="shared" si="348"/>
        <v>0</v>
      </c>
      <c r="L948" s="7">
        <v>0</v>
      </c>
      <c r="M948" s="7">
        <f t="shared" si="349"/>
        <v>0</v>
      </c>
      <c r="N948" s="7">
        <f t="shared" si="350"/>
        <v>0</v>
      </c>
      <c r="O948" s="7">
        <f t="shared" si="351"/>
        <v>0</v>
      </c>
      <c r="P948" s="7">
        <f t="shared" si="352"/>
        <v>0</v>
      </c>
      <c r="Q948" s="6">
        <f t="shared" si="354"/>
        <v>0</v>
      </c>
      <c r="R948" s="7">
        <f t="shared" si="355"/>
        <v>0</v>
      </c>
      <c r="S948" s="2">
        <f t="shared" si="341"/>
        <v>0</v>
      </c>
      <c r="T948" s="80">
        <f t="shared" si="342"/>
        <v>0</v>
      </c>
      <c r="U948" s="79">
        <f t="shared" si="343"/>
        <v>0</v>
      </c>
      <c r="V948" s="80">
        <f t="shared" si="344"/>
        <v>0</v>
      </c>
      <c r="W948" s="80">
        <f t="shared" si="345"/>
        <v>0</v>
      </c>
      <c r="X948">
        <f t="shared" si="356"/>
        <v>0</v>
      </c>
      <c r="Y948" s="35">
        <f t="shared" si="346"/>
        <v>0</v>
      </c>
      <c r="Z948" s="35">
        <f t="shared" si="357"/>
        <v>0</v>
      </c>
      <c r="AA948" s="42">
        <f t="shared" si="358"/>
        <v>0</v>
      </c>
      <c r="AB948" s="42">
        <f t="shared" si="359"/>
        <v>0</v>
      </c>
    </row>
    <row r="949" spans="2:28" x14ac:dyDescent="0.25">
      <c r="B949">
        <v>947</v>
      </c>
      <c r="C949" s="35">
        <f t="shared" si="353"/>
        <v>0</v>
      </c>
      <c r="D949" s="46">
        <f>IF(AB948&gt;0,ROUND(PMT(EvalSheet!$F$92/12,EvalSheet!$F$96*12,-C949),5),0)</f>
        <v>0</v>
      </c>
      <c r="E949" s="6">
        <f t="shared" si="347"/>
        <v>0</v>
      </c>
      <c r="F949" s="2">
        <f t="shared" si="336"/>
        <v>0</v>
      </c>
      <c r="G949" s="80">
        <f t="shared" si="337"/>
        <v>0</v>
      </c>
      <c r="H949" s="79">
        <f t="shared" si="338"/>
        <v>0</v>
      </c>
      <c r="I949" s="80">
        <f t="shared" si="339"/>
        <v>0</v>
      </c>
      <c r="J949" s="80">
        <f t="shared" si="340"/>
        <v>0</v>
      </c>
      <c r="K949" s="6">
        <f t="shared" si="348"/>
        <v>0</v>
      </c>
      <c r="L949" s="7">
        <v>0</v>
      </c>
      <c r="M949" s="7">
        <f t="shared" si="349"/>
        <v>0</v>
      </c>
      <c r="N949" s="7">
        <f t="shared" si="350"/>
        <v>0</v>
      </c>
      <c r="O949" s="7">
        <f t="shared" si="351"/>
        <v>0</v>
      </c>
      <c r="P949" s="7">
        <f t="shared" si="352"/>
        <v>0</v>
      </c>
      <c r="Q949" s="6">
        <f t="shared" si="354"/>
        <v>0</v>
      </c>
      <c r="R949" s="7">
        <f t="shared" si="355"/>
        <v>0</v>
      </c>
      <c r="S949" s="2">
        <f t="shared" si="341"/>
        <v>0</v>
      </c>
      <c r="T949" s="80">
        <f t="shared" si="342"/>
        <v>0</v>
      </c>
      <c r="U949" s="79">
        <f t="shared" si="343"/>
        <v>0</v>
      </c>
      <c r="V949" s="80">
        <f t="shared" si="344"/>
        <v>0</v>
      </c>
      <c r="W949" s="80">
        <f t="shared" si="345"/>
        <v>0</v>
      </c>
      <c r="X949">
        <f t="shared" si="356"/>
        <v>0</v>
      </c>
      <c r="Y949" s="35">
        <f t="shared" si="346"/>
        <v>0</v>
      </c>
      <c r="Z949" s="35">
        <f t="shared" si="357"/>
        <v>0</v>
      </c>
      <c r="AA949" s="42">
        <f t="shared" si="358"/>
        <v>0</v>
      </c>
      <c r="AB949" s="42">
        <f t="shared" si="359"/>
        <v>0</v>
      </c>
    </row>
    <row r="950" spans="2:28" x14ac:dyDescent="0.25">
      <c r="B950">
        <v>948</v>
      </c>
      <c r="C950" s="35">
        <f t="shared" si="353"/>
        <v>0</v>
      </c>
      <c r="D950" s="46">
        <f>IF(AB949&gt;0,ROUND(PMT(EvalSheet!$F$92/12,EvalSheet!$F$96*12,-C950),5),0)</f>
        <v>0</v>
      </c>
      <c r="E950" s="6">
        <f t="shared" si="347"/>
        <v>0</v>
      </c>
      <c r="F950" s="2">
        <f t="shared" si="336"/>
        <v>0</v>
      </c>
      <c r="G950" s="80">
        <f t="shared" si="337"/>
        <v>0</v>
      </c>
      <c r="H950" s="79">
        <f t="shared" si="338"/>
        <v>0</v>
      </c>
      <c r="I950" s="80">
        <f t="shared" si="339"/>
        <v>0</v>
      </c>
      <c r="J950" s="80">
        <f t="shared" si="340"/>
        <v>0</v>
      </c>
      <c r="K950" s="6">
        <f t="shared" si="348"/>
        <v>0</v>
      </c>
      <c r="L950" s="7">
        <v>0</v>
      </c>
      <c r="M950" s="7">
        <f t="shared" si="349"/>
        <v>0</v>
      </c>
      <c r="N950" s="7">
        <f t="shared" si="350"/>
        <v>0</v>
      </c>
      <c r="O950" s="7">
        <f t="shared" si="351"/>
        <v>0</v>
      </c>
      <c r="P950" s="7">
        <f t="shared" si="352"/>
        <v>0</v>
      </c>
      <c r="Q950" s="6">
        <f t="shared" si="354"/>
        <v>0</v>
      </c>
      <c r="R950" s="7">
        <f t="shared" si="355"/>
        <v>0</v>
      </c>
      <c r="S950" s="2">
        <f t="shared" si="341"/>
        <v>0</v>
      </c>
      <c r="T950" s="80">
        <f t="shared" si="342"/>
        <v>0</v>
      </c>
      <c r="U950" s="79">
        <f t="shared" si="343"/>
        <v>0</v>
      </c>
      <c r="V950" s="80">
        <f t="shared" si="344"/>
        <v>0</v>
      </c>
      <c r="W950" s="80">
        <f t="shared" si="345"/>
        <v>0</v>
      </c>
      <c r="X950">
        <f t="shared" si="356"/>
        <v>0</v>
      </c>
      <c r="Y950" s="35">
        <f t="shared" si="346"/>
        <v>0</v>
      </c>
      <c r="Z950" s="35">
        <f t="shared" si="357"/>
        <v>0</v>
      </c>
      <c r="AA950" s="42">
        <f t="shared" si="358"/>
        <v>0</v>
      </c>
      <c r="AB950" s="42">
        <f t="shared" si="359"/>
        <v>0</v>
      </c>
    </row>
    <row r="951" spans="2:28" x14ac:dyDescent="0.25">
      <c r="B951">
        <v>949</v>
      </c>
      <c r="C951" s="35">
        <f t="shared" si="353"/>
        <v>0</v>
      </c>
      <c r="D951" s="46">
        <f>IF(AB950&gt;0,ROUND(PMT(EvalSheet!$F$92/12,EvalSheet!$F$96*12,-C951),5),0)</f>
        <v>0</v>
      </c>
      <c r="E951" s="6">
        <f t="shared" si="347"/>
        <v>0</v>
      </c>
      <c r="F951" s="2">
        <f t="shared" si="336"/>
        <v>0</v>
      </c>
      <c r="G951" s="80">
        <f t="shared" si="337"/>
        <v>0</v>
      </c>
      <c r="H951" s="79">
        <f t="shared" si="338"/>
        <v>0</v>
      </c>
      <c r="I951" s="80">
        <f t="shared" si="339"/>
        <v>0</v>
      </c>
      <c r="J951" s="80">
        <f t="shared" si="340"/>
        <v>0</v>
      </c>
      <c r="K951" s="6">
        <f t="shared" si="348"/>
        <v>0</v>
      </c>
      <c r="L951" s="7">
        <v>0</v>
      </c>
      <c r="M951" s="7">
        <f t="shared" si="349"/>
        <v>0</v>
      </c>
      <c r="N951" s="7">
        <f t="shared" si="350"/>
        <v>0</v>
      </c>
      <c r="O951" s="7">
        <f t="shared" si="351"/>
        <v>0</v>
      </c>
      <c r="P951" s="7">
        <f t="shared" si="352"/>
        <v>0</v>
      </c>
      <c r="Q951" s="6">
        <f t="shared" si="354"/>
        <v>0</v>
      </c>
      <c r="R951" s="7">
        <f t="shared" si="355"/>
        <v>0</v>
      </c>
      <c r="S951" s="2">
        <f t="shared" si="341"/>
        <v>0</v>
      </c>
      <c r="T951" s="80">
        <f t="shared" si="342"/>
        <v>0</v>
      </c>
      <c r="U951" s="79">
        <f t="shared" si="343"/>
        <v>0</v>
      </c>
      <c r="V951" s="80">
        <f t="shared" si="344"/>
        <v>0</v>
      </c>
      <c r="W951" s="80">
        <f t="shared" si="345"/>
        <v>0</v>
      </c>
      <c r="X951">
        <f t="shared" si="356"/>
        <v>0</v>
      </c>
      <c r="Y951" s="35">
        <f t="shared" si="346"/>
        <v>0</v>
      </c>
      <c r="Z951" s="35">
        <f t="shared" si="357"/>
        <v>0</v>
      </c>
      <c r="AA951" s="42">
        <f t="shared" si="358"/>
        <v>0</v>
      </c>
      <c r="AB951" s="42">
        <f t="shared" si="359"/>
        <v>0</v>
      </c>
    </row>
    <row r="952" spans="2:28" x14ac:dyDescent="0.25">
      <c r="B952">
        <v>950</v>
      </c>
      <c r="C952" s="35">
        <f t="shared" si="353"/>
        <v>0</v>
      </c>
      <c r="D952" s="46">
        <f>IF(AB951&gt;0,ROUND(PMT(EvalSheet!$F$92/12,EvalSheet!$F$96*12,-C952),5),0)</f>
        <v>0</v>
      </c>
      <c r="E952" s="6">
        <f t="shared" si="347"/>
        <v>0</v>
      </c>
      <c r="F952" s="2">
        <f t="shared" si="336"/>
        <v>0</v>
      </c>
      <c r="G952" s="80">
        <f t="shared" si="337"/>
        <v>0</v>
      </c>
      <c r="H952" s="79">
        <f t="shared" si="338"/>
        <v>0</v>
      </c>
      <c r="I952" s="80">
        <f t="shared" si="339"/>
        <v>0</v>
      </c>
      <c r="J952" s="80">
        <f t="shared" si="340"/>
        <v>0</v>
      </c>
      <c r="K952" s="6">
        <f t="shared" si="348"/>
        <v>0</v>
      </c>
      <c r="L952" s="7">
        <v>0</v>
      </c>
      <c r="M952" s="7">
        <f t="shared" si="349"/>
        <v>0</v>
      </c>
      <c r="N952" s="7">
        <f t="shared" si="350"/>
        <v>0</v>
      </c>
      <c r="O952" s="7">
        <f t="shared" si="351"/>
        <v>0</v>
      </c>
      <c r="P952" s="7">
        <f t="shared" si="352"/>
        <v>0</v>
      </c>
      <c r="Q952" s="6">
        <f t="shared" si="354"/>
        <v>0</v>
      </c>
      <c r="R952" s="7">
        <f t="shared" si="355"/>
        <v>0</v>
      </c>
      <c r="S952" s="2">
        <f t="shared" si="341"/>
        <v>0</v>
      </c>
      <c r="T952" s="80">
        <f t="shared" si="342"/>
        <v>0</v>
      </c>
      <c r="U952" s="79">
        <f t="shared" si="343"/>
        <v>0</v>
      </c>
      <c r="V952" s="80">
        <f t="shared" si="344"/>
        <v>0</v>
      </c>
      <c r="W952" s="80">
        <f t="shared" si="345"/>
        <v>0</v>
      </c>
      <c r="X952">
        <f t="shared" si="356"/>
        <v>0</v>
      </c>
      <c r="Y952" s="35">
        <f t="shared" si="346"/>
        <v>0</v>
      </c>
      <c r="Z952" s="35">
        <f t="shared" si="357"/>
        <v>0</v>
      </c>
      <c r="AA952" s="42">
        <f t="shared" si="358"/>
        <v>0</v>
      </c>
      <c r="AB952" s="42">
        <f t="shared" si="359"/>
        <v>0</v>
      </c>
    </row>
    <row r="953" spans="2:28" x14ac:dyDescent="0.25">
      <c r="B953">
        <v>951</v>
      </c>
      <c r="C953" s="35">
        <f t="shared" si="353"/>
        <v>0</v>
      </c>
      <c r="D953" s="46">
        <f>IF(AB952&gt;0,ROUND(PMT(EvalSheet!$F$92/12,EvalSheet!$F$96*12,-C953),5),0)</f>
        <v>0</v>
      </c>
      <c r="E953" s="6">
        <f t="shared" si="347"/>
        <v>0</v>
      </c>
      <c r="F953" s="2">
        <f t="shared" si="336"/>
        <v>0</v>
      </c>
      <c r="G953" s="80">
        <f t="shared" si="337"/>
        <v>0</v>
      </c>
      <c r="H953" s="79">
        <f t="shared" si="338"/>
        <v>0</v>
      </c>
      <c r="I953" s="80">
        <f t="shared" si="339"/>
        <v>0</v>
      </c>
      <c r="J953" s="80">
        <f t="shared" si="340"/>
        <v>0</v>
      </c>
      <c r="K953" s="6">
        <f t="shared" si="348"/>
        <v>0</v>
      </c>
      <c r="L953" s="7">
        <v>0</v>
      </c>
      <c r="M953" s="7">
        <f t="shared" si="349"/>
        <v>0</v>
      </c>
      <c r="N953" s="7">
        <f t="shared" si="350"/>
        <v>0</v>
      </c>
      <c r="O953" s="7">
        <f t="shared" si="351"/>
        <v>0</v>
      </c>
      <c r="P953" s="7">
        <f t="shared" si="352"/>
        <v>0</v>
      </c>
      <c r="Q953" s="6">
        <f t="shared" si="354"/>
        <v>0</v>
      </c>
      <c r="R953" s="7">
        <f t="shared" si="355"/>
        <v>0</v>
      </c>
      <c r="S953" s="2">
        <f t="shared" si="341"/>
        <v>0</v>
      </c>
      <c r="T953" s="80">
        <f t="shared" si="342"/>
        <v>0</v>
      </c>
      <c r="U953" s="79">
        <f t="shared" si="343"/>
        <v>0</v>
      </c>
      <c r="V953" s="80">
        <f t="shared" si="344"/>
        <v>0</v>
      </c>
      <c r="W953" s="80">
        <f t="shared" si="345"/>
        <v>0</v>
      </c>
      <c r="X953">
        <f t="shared" si="356"/>
        <v>0</v>
      </c>
      <c r="Y953" s="35">
        <f t="shared" si="346"/>
        <v>0</v>
      </c>
      <c r="Z953" s="35">
        <f t="shared" si="357"/>
        <v>0</v>
      </c>
      <c r="AA953" s="42">
        <f t="shared" si="358"/>
        <v>0</v>
      </c>
      <c r="AB953" s="42">
        <f t="shared" si="359"/>
        <v>0</v>
      </c>
    </row>
    <row r="954" spans="2:28" x14ac:dyDescent="0.25">
      <c r="B954">
        <v>952</v>
      </c>
      <c r="C954" s="35">
        <f t="shared" si="353"/>
        <v>0</v>
      </c>
      <c r="D954" s="46">
        <f>IF(AB953&gt;0,ROUND(PMT(EvalSheet!$F$92/12,EvalSheet!$F$96*12,-C954),5),0)</f>
        <v>0</v>
      </c>
      <c r="E954" s="6">
        <f t="shared" si="347"/>
        <v>0</v>
      </c>
      <c r="F954" s="2">
        <f t="shared" si="336"/>
        <v>0</v>
      </c>
      <c r="G954" s="80">
        <f t="shared" si="337"/>
        <v>0</v>
      </c>
      <c r="H954" s="79">
        <f t="shared" si="338"/>
        <v>0</v>
      </c>
      <c r="I954" s="80">
        <f t="shared" si="339"/>
        <v>0</v>
      </c>
      <c r="J954" s="80">
        <f t="shared" si="340"/>
        <v>0</v>
      </c>
      <c r="K954" s="6">
        <f t="shared" si="348"/>
        <v>0</v>
      </c>
      <c r="L954" s="7">
        <v>0</v>
      </c>
      <c r="M954" s="7">
        <f t="shared" si="349"/>
        <v>0</v>
      </c>
      <c r="N954" s="7">
        <f t="shared" si="350"/>
        <v>0</v>
      </c>
      <c r="O954" s="7">
        <f t="shared" si="351"/>
        <v>0</v>
      </c>
      <c r="P954" s="7">
        <f t="shared" si="352"/>
        <v>0</v>
      </c>
      <c r="Q954" s="6">
        <f t="shared" si="354"/>
        <v>0</v>
      </c>
      <c r="R954" s="7">
        <f t="shared" si="355"/>
        <v>0</v>
      </c>
      <c r="S954" s="2">
        <f t="shared" si="341"/>
        <v>0</v>
      </c>
      <c r="T954" s="80">
        <f t="shared" si="342"/>
        <v>0</v>
      </c>
      <c r="U954" s="79">
        <f t="shared" si="343"/>
        <v>0</v>
      </c>
      <c r="V954" s="80">
        <f t="shared" si="344"/>
        <v>0</v>
      </c>
      <c r="W954" s="80">
        <f t="shared" si="345"/>
        <v>0</v>
      </c>
      <c r="X954">
        <f t="shared" si="356"/>
        <v>0</v>
      </c>
      <c r="Y954" s="35">
        <f t="shared" si="346"/>
        <v>0</v>
      </c>
      <c r="Z954" s="35">
        <f t="shared" si="357"/>
        <v>0</v>
      </c>
      <c r="AA954" s="42">
        <f t="shared" si="358"/>
        <v>0</v>
      </c>
      <c r="AB954" s="42">
        <f t="shared" si="359"/>
        <v>0</v>
      </c>
    </row>
    <row r="955" spans="2:28" x14ac:dyDescent="0.25">
      <c r="B955">
        <v>953</v>
      </c>
      <c r="C955" s="35">
        <f t="shared" si="353"/>
        <v>0</v>
      </c>
      <c r="D955" s="46">
        <f>IF(AB954&gt;0,ROUND(PMT(EvalSheet!$F$92/12,EvalSheet!$F$96*12,-C955),5),0)</f>
        <v>0</v>
      </c>
      <c r="E955" s="6">
        <f t="shared" si="347"/>
        <v>0</v>
      </c>
      <c r="F955" s="2">
        <f t="shared" si="336"/>
        <v>0</v>
      </c>
      <c r="G955" s="80">
        <f t="shared" si="337"/>
        <v>0</v>
      </c>
      <c r="H955" s="79">
        <f t="shared" si="338"/>
        <v>0</v>
      </c>
      <c r="I955" s="80">
        <f t="shared" si="339"/>
        <v>0</v>
      </c>
      <c r="J955" s="80">
        <f t="shared" si="340"/>
        <v>0</v>
      </c>
      <c r="K955" s="6">
        <f t="shared" si="348"/>
        <v>0</v>
      </c>
      <c r="L955" s="7">
        <v>0</v>
      </c>
      <c r="M955" s="7">
        <f t="shared" si="349"/>
        <v>0</v>
      </c>
      <c r="N955" s="7">
        <f t="shared" si="350"/>
        <v>0</v>
      </c>
      <c r="O955" s="7">
        <f t="shared" si="351"/>
        <v>0</v>
      </c>
      <c r="P955" s="7">
        <f t="shared" si="352"/>
        <v>0</v>
      </c>
      <c r="Q955" s="6">
        <f t="shared" si="354"/>
        <v>0</v>
      </c>
      <c r="R955" s="7">
        <f t="shared" si="355"/>
        <v>0</v>
      </c>
      <c r="S955" s="2">
        <f t="shared" si="341"/>
        <v>0</v>
      </c>
      <c r="T955" s="80">
        <f t="shared" si="342"/>
        <v>0</v>
      </c>
      <c r="U955" s="79">
        <f t="shared" si="343"/>
        <v>0</v>
      </c>
      <c r="V955" s="80">
        <f t="shared" si="344"/>
        <v>0</v>
      </c>
      <c r="W955" s="80">
        <f t="shared" si="345"/>
        <v>0</v>
      </c>
      <c r="X955">
        <f t="shared" si="356"/>
        <v>0</v>
      </c>
      <c r="Y955" s="35">
        <f t="shared" si="346"/>
        <v>0</v>
      </c>
      <c r="Z955" s="35">
        <f t="shared" si="357"/>
        <v>0</v>
      </c>
      <c r="AA955" s="42">
        <f t="shared" si="358"/>
        <v>0</v>
      </c>
      <c r="AB955" s="42">
        <f t="shared" si="359"/>
        <v>0</v>
      </c>
    </row>
    <row r="956" spans="2:28" x14ac:dyDescent="0.25">
      <c r="B956">
        <v>954</v>
      </c>
      <c r="C956" s="35">
        <f t="shared" si="353"/>
        <v>0</v>
      </c>
      <c r="D956" s="46">
        <f>IF(AB955&gt;0,ROUND(PMT(EvalSheet!$F$92/12,EvalSheet!$F$96*12,-C956),5),0)</f>
        <v>0</v>
      </c>
      <c r="E956" s="6">
        <f t="shared" si="347"/>
        <v>0</v>
      </c>
      <c r="F956" s="2">
        <f t="shared" si="336"/>
        <v>0</v>
      </c>
      <c r="G956" s="80">
        <f t="shared" si="337"/>
        <v>0</v>
      </c>
      <c r="H956" s="79">
        <f t="shared" si="338"/>
        <v>0</v>
      </c>
      <c r="I956" s="80">
        <f t="shared" si="339"/>
        <v>0</v>
      </c>
      <c r="J956" s="80">
        <f t="shared" si="340"/>
        <v>0</v>
      </c>
      <c r="K956" s="6">
        <f t="shared" si="348"/>
        <v>0</v>
      </c>
      <c r="L956" s="7">
        <v>0</v>
      </c>
      <c r="M956" s="7">
        <f t="shared" si="349"/>
        <v>0</v>
      </c>
      <c r="N956" s="7">
        <f t="shared" si="350"/>
        <v>0</v>
      </c>
      <c r="O956" s="7">
        <f t="shared" si="351"/>
        <v>0</v>
      </c>
      <c r="P956" s="7">
        <f t="shared" si="352"/>
        <v>0</v>
      </c>
      <c r="Q956" s="6">
        <f t="shared" si="354"/>
        <v>0</v>
      </c>
      <c r="R956" s="7">
        <f t="shared" si="355"/>
        <v>0</v>
      </c>
      <c r="S956" s="2">
        <f t="shared" si="341"/>
        <v>0</v>
      </c>
      <c r="T956" s="80">
        <f t="shared" si="342"/>
        <v>0</v>
      </c>
      <c r="U956" s="79">
        <f t="shared" si="343"/>
        <v>0</v>
      </c>
      <c r="V956" s="80">
        <f t="shared" si="344"/>
        <v>0</v>
      </c>
      <c r="W956" s="80">
        <f t="shared" si="345"/>
        <v>0</v>
      </c>
      <c r="X956">
        <f t="shared" si="356"/>
        <v>0</v>
      </c>
      <c r="Y956" s="35">
        <f t="shared" si="346"/>
        <v>0</v>
      </c>
      <c r="Z956" s="35">
        <f t="shared" si="357"/>
        <v>0</v>
      </c>
      <c r="AA956" s="42">
        <f t="shared" si="358"/>
        <v>0</v>
      </c>
      <c r="AB956" s="42">
        <f t="shared" si="359"/>
        <v>0</v>
      </c>
    </row>
    <row r="957" spans="2:28" x14ac:dyDescent="0.25">
      <c r="B957">
        <v>955</v>
      </c>
      <c r="C957" s="35">
        <f t="shared" si="353"/>
        <v>0</v>
      </c>
      <c r="D957" s="46">
        <f>IF(AB956&gt;0,ROUND(PMT(EvalSheet!$F$92/12,EvalSheet!$F$96*12,-C957),5),0)</f>
        <v>0</v>
      </c>
      <c r="E957" s="6">
        <f t="shared" si="347"/>
        <v>0</v>
      </c>
      <c r="F957" s="2">
        <f t="shared" si="336"/>
        <v>0</v>
      </c>
      <c r="G957" s="80">
        <f t="shared" si="337"/>
        <v>0</v>
      </c>
      <c r="H957" s="79">
        <f t="shared" si="338"/>
        <v>0</v>
      </c>
      <c r="I957" s="80">
        <f t="shared" si="339"/>
        <v>0</v>
      </c>
      <c r="J957" s="80">
        <f t="shared" si="340"/>
        <v>0</v>
      </c>
      <c r="K957" s="6">
        <f t="shared" si="348"/>
        <v>0</v>
      </c>
      <c r="L957" s="7">
        <v>0</v>
      </c>
      <c r="M957" s="7">
        <f t="shared" si="349"/>
        <v>0</v>
      </c>
      <c r="N957" s="7">
        <f t="shared" si="350"/>
        <v>0</v>
      </c>
      <c r="O957" s="7">
        <f t="shared" si="351"/>
        <v>0</v>
      </c>
      <c r="P957" s="7">
        <f t="shared" si="352"/>
        <v>0</v>
      </c>
      <c r="Q957" s="6">
        <f t="shared" si="354"/>
        <v>0</v>
      </c>
      <c r="R957" s="7">
        <f t="shared" si="355"/>
        <v>0</v>
      </c>
      <c r="S957" s="2">
        <f t="shared" si="341"/>
        <v>0</v>
      </c>
      <c r="T957" s="80">
        <f t="shared" si="342"/>
        <v>0</v>
      </c>
      <c r="U957" s="79">
        <f t="shared" si="343"/>
        <v>0</v>
      </c>
      <c r="V957" s="80">
        <f t="shared" si="344"/>
        <v>0</v>
      </c>
      <c r="W957" s="80">
        <f t="shared" si="345"/>
        <v>0</v>
      </c>
      <c r="X957">
        <f t="shared" si="356"/>
        <v>0</v>
      </c>
      <c r="Y957" s="35">
        <f t="shared" si="346"/>
        <v>0</v>
      </c>
      <c r="Z957" s="35">
        <f t="shared" si="357"/>
        <v>0</v>
      </c>
      <c r="AA957" s="42">
        <f t="shared" si="358"/>
        <v>0</v>
      </c>
      <c r="AB957" s="42">
        <f t="shared" si="359"/>
        <v>0</v>
      </c>
    </row>
    <row r="958" spans="2:28" x14ac:dyDescent="0.25">
      <c r="B958">
        <v>956</v>
      </c>
      <c r="C958" s="35">
        <f t="shared" si="353"/>
        <v>0</v>
      </c>
      <c r="D958" s="46">
        <f>IF(AB957&gt;0,ROUND(PMT(EvalSheet!$F$92/12,EvalSheet!$F$96*12,-C958),5),0)</f>
        <v>0</v>
      </c>
      <c r="E958" s="6">
        <f t="shared" si="347"/>
        <v>0</v>
      </c>
      <c r="F958" s="2">
        <f t="shared" si="336"/>
        <v>0</v>
      </c>
      <c r="G958" s="80">
        <f t="shared" si="337"/>
        <v>0</v>
      </c>
      <c r="H958" s="79">
        <f t="shared" si="338"/>
        <v>0</v>
      </c>
      <c r="I958" s="80">
        <f t="shared" si="339"/>
        <v>0</v>
      </c>
      <c r="J958" s="80">
        <f t="shared" si="340"/>
        <v>0</v>
      </c>
      <c r="K958" s="6">
        <f t="shared" si="348"/>
        <v>0</v>
      </c>
      <c r="L958" s="7">
        <v>0</v>
      </c>
      <c r="M958" s="7">
        <f t="shared" si="349"/>
        <v>0</v>
      </c>
      <c r="N958" s="7">
        <f t="shared" si="350"/>
        <v>0</v>
      </c>
      <c r="O958" s="7">
        <f t="shared" si="351"/>
        <v>0</v>
      </c>
      <c r="P958" s="7">
        <f t="shared" si="352"/>
        <v>0</v>
      </c>
      <c r="Q958" s="6">
        <f t="shared" si="354"/>
        <v>0</v>
      </c>
      <c r="R958" s="7">
        <f t="shared" si="355"/>
        <v>0</v>
      </c>
      <c r="S958" s="2">
        <f t="shared" si="341"/>
        <v>0</v>
      </c>
      <c r="T958" s="80">
        <f t="shared" si="342"/>
        <v>0</v>
      </c>
      <c r="U958" s="79">
        <f t="shared" si="343"/>
        <v>0</v>
      </c>
      <c r="V958" s="80">
        <f t="shared" si="344"/>
        <v>0</v>
      </c>
      <c r="W958" s="80">
        <f t="shared" si="345"/>
        <v>0</v>
      </c>
      <c r="X958">
        <f t="shared" si="356"/>
        <v>0</v>
      </c>
      <c r="Y958" s="35">
        <f t="shared" si="346"/>
        <v>0</v>
      </c>
      <c r="Z958" s="35">
        <f t="shared" si="357"/>
        <v>0</v>
      </c>
      <c r="AA958" s="42">
        <f t="shared" si="358"/>
        <v>0</v>
      </c>
      <c r="AB958" s="42">
        <f t="shared" si="359"/>
        <v>0</v>
      </c>
    </row>
    <row r="959" spans="2:28" x14ac:dyDescent="0.25">
      <c r="B959">
        <v>957</v>
      </c>
      <c r="C959" s="35">
        <f t="shared" si="353"/>
        <v>0</v>
      </c>
      <c r="D959" s="46">
        <f>IF(AB958&gt;0,ROUND(PMT(EvalSheet!$F$92/12,EvalSheet!$F$96*12,-C959),5),0)</f>
        <v>0</v>
      </c>
      <c r="E959" s="6">
        <f t="shared" si="347"/>
        <v>0</v>
      </c>
      <c r="F959" s="2">
        <f t="shared" si="336"/>
        <v>0</v>
      </c>
      <c r="G959" s="80">
        <f t="shared" si="337"/>
        <v>0</v>
      </c>
      <c r="H959" s="79">
        <f t="shared" si="338"/>
        <v>0</v>
      </c>
      <c r="I959" s="80">
        <f t="shared" si="339"/>
        <v>0</v>
      </c>
      <c r="J959" s="80">
        <f t="shared" si="340"/>
        <v>0</v>
      </c>
      <c r="K959" s="6">
        <f t="shared" si="348"/>
        <v>0</v>
      </c>
      <c r="L959" s="7">
        <v>0</v>
      </c>
      <c r="M959" s="7">
        <f t="shared" si="349"/>
        <v>0</v>
      </c>
      <c r="N959" s="7">
        <f t="shared" si="350"/>
        <v>0</v>
      </c>
      <c r="O959" s="7">
        <f t="shared" si="351"/>
        <v>0</v>
      </c>
      <c r="P959" s="7">
        <f t="shared" si="352"/>
        <v>0</v>
      </c>
      <c r="Q959" s="6">
        <f t="shared" si="354"/>
        <v>0</v>
      </c>
      <c r="R959" s="7">
        <f t="shared" si="355"/>
        <v>0</v>
      </c>
      <c r="S959" s="2">
        <f t="shared" si="341"/>
        <v>0</v>
      </c>
      <c r="T959" s="80">
        <f t="shared" si="342"/>
        <v>0</v>
      </c>
      <c r="U959" s="79">
        <f t="shared" si="343"/>
        <v>0</v>
      </c>
      <c r="V959" s="80">
        <f t="shared" si="344"/>
        <v>0</v>
      </c>
      <c r="W959" s="80">
        <f t="shared" si="345"/>
        <v>0</v>
      </c>
      <c r="X959">
        <f t="shared" si="356"/>
        <v>0</v>
      </c>
      <c r="Y959" s="35">
        <f t="shared" si="346"/>
        <v>0</v>
      </c>
      <c r="Z959" s="35">
        <f t="shared" si="357"/>
        <v>0</v>
      </c>
      <c r="AA959" s="42">
        <f t="shared" si="358"/>
        <v>0</v>
      </c>
      <c r="AB959" s="42">
        <f t="shared" si="359"/>
        <v>0</v>
      </c>
    </row>
    <row r="960" spans="2:28" x14ac:dyDescent="0.25">
      <c r="B960">
        <v>958</v>
      </c>
      <c r="C960" s="35">
        <f t="shared" si="353"/>
        <v>0</v>
      </c>
      <c r="D960" s="46">
        <f>IF(AB959&gt;0,ROUND(PMT(EvalSheet!$F$92/12,EvalSheet!$F$96*12,-C960),5),0)</f>
        <v>0</v>
      </c>
      <c r="E960" s="6">
        <f t="shared" si="347"/>
        <v>0</v>
      </c>
      <c r="F960" s="2">
        <f t="shared" si="336"/>
        <v>0</v>
      </c>
      <c r="G960" s="80">
        <f t="shared" si="337"/>
        <v>0</v>
      </c>
      <c r="H960" s="79">
        <f t="shared" si="338"/>
        <v>0</v>
      </c>
      <c r="I960" s="80">
        <f t="shared" si="339"/>
        <v>0</v>
      </c>
      <c r="J960" s="80">
        <f t="shared" si="340"/>
        <v>0</v>
      </c>
      <c r="K960" s="6">
        <f t="shared" si="348"/>
        <v>0</v>
      </c>
      <c r="L960" s="7">
        <v>0</v>
      </c>
      <c r="M960" s="7">
        <f t="shared" si="349"/>
        <v>0</v>
      </c>
      <c r="N960" s="7">
        <f t="shared" si="350"/>
        <v>0</v>
      </c>
      <c r="O960" s="7">
        <f t="shared" si="351"/>
        <v>0</v>
      </c>
      <c r="P960" s="7">
        <f t="shared" si="352"/>
        <v>0</v>
      </c>
      <c r="Q960" s="6">
        <f t="shared" si="354"/>
        <v>0</v>
      </c>
      <c r="R960" s="7">
        <f t="shared" si="355"/>
        <v>0</v>
      </c>
      <c r="S960" s="2">
        <f t="shared" si="341"/>
        <v>0</v>
      </c>
      <c r="T960" s="80">
        <f t="shared" si="342"/>
        <v>0</v>
      </c>
      <c r="U960" s="79">
        <f t="shared" si="343"/>
        <v>0</v>
      </c>
      <c r="V960" s="80">
        <f t="shared" si="344"/>
        <v>0</v>
      </c>
      <c r="W960" s="80">
        <f t="shared" si="345"/>
        <v>0</v>
      </c>
      <c r="X960">
        <f t="shared" si="356"/>
        <v>0</v>
      </c>
      <c r="Y960" s="35">
        <f t="shared" si="346"/>
        <v>0</v>
      </c>
      <c r="Z960" s="35">
        <f t="shared" si="357"/>
        <v>0</v>
      </c>
      <c r="AA960" s="42">
        <f t="shared" si="358"/>
        <v>0</v>
      </c>
      <c r="AB960" s="42">
        <f t="shared" si="359"/>
        <v>0</v>
      </c>
    </row>
    <row r="961" spans="2:28" x14ac:dyDescent="0.25">
      <c r="B961">
        <v>959</v>
      </c>
      <c r="C961" s="35">
        <f t="shared" si="353"/>
        <v>0</v>
      </c>
      <c r="D961" s="46">
        <f>IF(AB960&gt;0,ROUND(PMT(EvalSheet!$F$92/12,EvalSheet!$F$96*12,-C961),5),0)</f>
        <v>0</v>
      </c>
      <c r="E961" s="6">
        <f t="shared" si="347"/>
        <v>0</v>
      </c>
      <c r="F961" s="2">
        <f t="shared" si="336"/>
        <v>0</v>
      </c>
      <c r="G961" s="80">
        <f t="shared" si="337"/>
        <v>0</v>
      </c>
      <c r="H961" s="79">
        <f t="shared" si="338"/>
        <v>0</v>
      </c>
      <c r="I961" s="80">
        <f t="shared" si="339"/>
        <v>0</v>
      </c>
      <c r="J961" s="80">
        <f t="shared" si="340"/>
        <v>0</v>
      </c>
      <c r="K961" s="6">
        <f t="shared" si="348"/>
        <v>0</v>
      </c>
      <c r="L961" s="7">
        <v>0</v>
      </c>
      <c r="M961" s="7">
        <f t="shared" si="349"/>
        <v>0</v>
      </c>
      <c r="N961" s="7">
        <f t="shared" si="350"/>
        <v>0</v>
      </c>
      <c r="O961" s="7">
        <f t="shared" si="351"/>
        <v>0</v>
      </c>
      <c r="P961" s="7">
        <f t="shared" si="352"/>
        <v>0</v>
      </c>
      <c r="Q961" s="6">
        <f t="shared" si="354"/>
        <v>0</v>
      </c>
      <c r="R961" s="7">
        <f t="shared" si="355"/>
        <v>0</v>
      </c>
      <c r="S961" s="2">
        <f t="shared" si="341"/>
        <v>0</v>
      </c>
      <c r="T961" s="80">
        <f t="shared" si="342"/>
        <v>0</v>
      </c>
      <c r="U961" s="79">
        <f t="shared" si="343"/>
        <v>0</v>
      </c>
      <c r="V961" s="80">
        <f t="shared" si="344"/>
        <v>0</v>
      </c>
      <c r="W961" s="80">
        <f t="shared" si="345"/>
        <v>0</v>
      </c>
      <c r="X961">
        <f t="shared" si="356"/>
        <v>0</v>
      </c>
      <c r="Y961" s="35">
        <f t="shared" si="346"/>
        <v>0</v>
      </c>
      <c r="Z961" s="35">
        <f t="shared" si="357"/>
        <v>0</v>
      </c>
      <c r="AA961" s="42">
        <f t="shared" si="358"/>
        <v>0</v>
      </c>
      <c r="AB961" s="42">
        <f t="shared" si="359"/>
        <v>0</v>
      </c>
    </row>
    <row r="962" spans="2:28" x14ac:dyDescent="0.25">
      <c r="B962">
        <v>960</v>
      </c>
      <c r="C962" s="35">
        <f t="shared" si="353"/>
        <v>0</v>
      </c>
      <c r="D962" s="46">
        <f>IF(AB961&gt;0,ROUND(PMT(EvalSheet!$F$92/12,EvalSheet!$F$96*12,-C962),5),0)</f>
        <v>0</v>
      </c>
      <c r="E962" s="6">
        <f t="shared" si="347"/>
        <v>0</v>
      </c>
      <c r="F962" s="2">
        <f t="shared" si="336"/>
        <v>0</v>
      </c>
      <c r="G962" s="80">
        <f t="shared" si="337"/>
        <v>0</v>
      </c>
      <c r="H962" s="79">
        <f t="shared" si="338"/>
        <v>0</v>
      </c>
      <c r="I962" s="80">
        <f t="shared" si="339"/>
        <v>0</v>
      </c>
      <c r="J962" s="80">
        <f t="shared" si="340"/>
        <v>0</v>
      </c>
      <c r="K962" s="6">
        <f t="shared" si="348"/>
        <v>0</v>
      </c>
      <c r="L962" s="7">
        <v>0</v>
      </c>
      <c r="M962" s="7">
        <f t="shared" si="349"/>
        <v>0</v>
      </c>
      <c r="N962" s="7">
        <f t="shared" si="350"/>
        <v>0</v>
      </c>
      <c r="O962" s="7">
        <f t="shared" si="351"/>
        <v>0</v>
      </c>
      <c r="P962" s="7">
        <f t="shared" si="352"/>
        <v>0</v>
      </c>
      <c r="Q962" s="6">
        <f t="shared" si="354"/>
        <v>0</v>
      </c>
      <c r="R962" s="7">
        <f t="shared" si="355"/>
        <v>0</v>
      </c>
      <c r="S962" s="2">
        <f t="shared" si="341"/>
        <v>0</v>
      </c>
      <c r="T962" s="80">
        <f t="shared" si="342"/>
        <v>0</v>
      </c>
      <c r="U962" s="79">
        <f t="shared" si="343"/>
        <v>0</v>
      </c>
      <c r="V962" s="80">
        <f t="shared" si="344"/>
        <v>0</v>
      </c>
      <c r="W962" s="80">
        <f t="shared" si="345"/>
        <v>0</v>
      </c>
      <c r="X962">
        <f t="shared" si="356"/>
        <v>0</v>
      </c>
      <c r="Y962" s="35">
        <f t="shared" si="346"/>
        <v>0</v>
      </c>
      <c r="Z962" s="35">
        <f t="shared" si="357"/>
        <v>0</v>
      </c>
      <c r="AA962" s="42">
        <f t="shared" si="358"/>
        <v>0</v>
      </c>
      <c r="AB962" s="42">
        <f t="shared" si="359"/>
        <v>0</v>
      </c>
    </row>
    <row r="963" spans="2:28" x14ac:dyDescent="0.25">
      <c r="B963">
        <v>961</v>
      </c>
      <c r="C963" s="35">
        <f t="shared" si="353"/>
        <v>0</v>
      </c>
      <c r="D963" s="46">
        <f>IF(AB962&gt;0,ROUND(PMT(EvalSheet!$F$92/12,EvalSheet!$F$96*12,-C963),5),0)</f>
        <v>0</v>
      </c>
      <c r="E963" s="6">
        <f t="shared" si="347"/>
        <v>0</v>
      </c>
      <c r="F963" s="2">
        <f t="shared" ref="F963:F1006" si="360">INT(E963)</f>
        <v>0</v>
      </c>
      <c r="G963" s="80">
        <f t="shared" ref="G963:G1006" si="361">INT((E963-F963)*10)/10</f>
        <v>0</v>
      </c>
      <c r="H963" s="79">
        <f t="shared" ref="H963:H1006" si="362">E963-F963-G963</f>
        <v>0</v>
      </c>
      <c r="I963" s="80">
        <f t="shared" ref="I963:I1006" si="363">IF(OR(H963=0.05,H963=0),H963,IF(AND(H963&gt;0.051,H963&lt;0.1),0.1,IF(AND(H963&gt;0.001,H963&lt;0.05),0.05,H963)))</f>
        <v>0</v>
      </c>
      <c r="J963" s="80">
        <f t="shared" ref="J963:J1006" si="364">F963+G963+I963</f>
        <v>0</v>
      </c>
      <c r="K963" s="6">
        <f t="shared" si="348"/>
        <v>0</v>
      </c>
      <c r="L963" s="7">
        <v>0</v>
      </c>
      <c r="M963" s="7">
        <f t="shared" si="349"/>
        <v>0</v>
      </c>
      <c r="N963" s="7">
        <f t="shared" si="350"/>
        <v>0</v>
      </c>
      <c r="O963" s="7">
        <f t="shared" si="351"/>
        <v>0</v>
      </c>
      <c r="P963" s="7">
        <f t="shared" si="352"/>
        <v>0</v>
      </c>
      <c r="Q963" s="6">
        <f t="shared" si="354"/>
        <v>0</v>
      </c>
      <c r="R963" s="7">
        <f t="shared" si="355"/>
        <v>0</v>
      </c>
      <c r="S963" s="2">
        <f t="shared" ref="S963:S1006" si="365">INT(R963)</f>
        <v>0</v>
      </c>
      <c r="T963" s="80">
        <f t="shared" ref="T963:T1006" si="366">INT((R963-S963)*10)/10</f>
        <v>0</v>
      </c>
      <c r="U963" s="79">
        <f t="shared" ref="U963:U1006" si="367">R963-S963-T963</f>
        <v>0</v>
      </c>
      <c r="V963" s="80">
        <f t="shared" ref="V963:V1006" si="368">IF(OR(U963=0.05,U963=0),U963,IF(AND(U963&gt;0.051,U963&lt;0.1),0.1,IF(AND(U963&gt;0.001,U963&lt;0.05),0.05,U963)))</f>
        <v>0</v>
      </c>
      <c r="W963" s="80">
        <f t="shared" ref="W963:W1006" si="369">S963+T963+V963</f>
        <v>0</v>
      </c>
      <c r="X963">
        <f t="shared" si="356"/>
        <v>0</v>
      </c>
      <c r="Y963" s="35">
        <f t="shared" si="346"/>
        <v>0</v>
      </c>
      <c r="Z963" s="35">
        <f t="shared" si="357"/>
        <v>0</v>
      </c>
      <c r="AA963" s="42">
        <f t="shared" si="358"/>
        <v>0</v>
      </c>
      <c r="AB963" s="42">
        <f t="shared" si="359"/>
        <v>0</v>
      </c>
    </row>
    <row r="964" spans="2:28" x14ac:dyDescent="0.25">
      <c r="B964">
        <v>962</v>
      </c>
      <c r="C964" s="35">
        <f t="shared" si="353"/>
        <v>0</v>
      </c>
      <c r="D964" s="46">
        <f>IF(AB963&gt;0,ROUND(PMT(EvalSheet!$F$92/12,EvalSheet!$F$96*12,-C964),5),0)</f>
        <v>0</v>
      </c>
      <c r="E964" s="6">
        <f t="shared" si="347"/>
        <v>0</v>
      </c>
      <c r="F964" s="2">
        <f t="shared" si="360"/>
        <v>0</v>
      </c>
      <c r="G964" s="80">
        <f t="shared" si="361"/>
        <v>0</v>
      </c>
      <c r="H964" s="79">
        <f t="shared" si="362"/>
        <v>0</v>
      </c>
      <c r="I964" s="80">
        <f t="shared" si="363"/>
        <v>0</v>
      </c>
      <c r="J964" s="80">
        <f t="shared" si="364"/>
        <v>0</v>
      </c>
      <c r="K964" s="6">
        <f t="shared" si="348"/>
        <v>0</v>
      </c>
      <c r="L964" s="7">
        <v>0</v>
      </c>
      <c r="M964" s="7">
        <f t="shared" si="349"/>
        <v>0</v>
      </c>
      <c r="N964" s="7">
        <f t="shared" si="350"/>
        <v>0</v>
      </c>
      <c r="O964" s="7">
        <f t="shared" si="351"/>
        <v>0</v>
      </c>
      <c r="P964" s="7">
        <f t="shared" si="352"/>
        <v>0</v>
      </c>
      <c r="Q964" s="6">
        <f t="shared" si="354"/>
        <v>0</v>
      </c>
      <c r="R964" s="7">
        <f t="shared" si="355"/>
        <v>0</v>
      </c>
      <c r="S964" s="2">
        <f t="shared" si="365"/>
        <v>0</v>
      </c>
      <c r="T964" s="80">
        <f t="shared" si="366"/>
        <v>0</v>
      </c>
      <c r="U964" s="79">
        <f t="shared" si="367"/>
        <v>0</v>
      </c>
      <c r="V964" s="80">
        <f t="shared" si="368"/>
        <v>0</v>
      </c>
      <c r="W964" s="80">
        <f t="shared" si="369"/>
        <v>0</v>
      </c>
      <c r="X964">
        <f t="shared" si="356"/>
        <v>0</v>
      </c>
      <c r="Y964" s="35">
        <f t="shared" ref="Y964:Y1010" si="370">ROUND(D964+J964+W964+X964,2)</f>
        <v>0</v>
      </c>
      <c r="Z964" s="35">
        <f t="shared" si="357"/>
        <v>0</v>
      </c>
      <c r="AA964" s="42">
        <f t="shared" si="358"/>
        <v>0</v>
      </c>
      <c r="AB964" s="42">
        <f t="shared" si="359"/>
        <v>0</v>
      </c>
    </row>
    <row r="965" spans="2:28" x14ac:dyDescent="0.25">
      <c r="B965">
        <v>963</v>
      </c>
      <c r="C965" s="35">
        <f t="shared" si="353"/>
        <v>0</v>
      </c>
      <c r="D965" s="46">
        <f>IF(AB964&gt;0,ROUND(PMT(EvalSheet!$F$92/12,EvalSheet!$F$96*12,-C965),5),0)</f>
        <v>0</v>
      </c>
      <c r="E965" s="6">
        <f t="shared" ref="E965:E1010" si="371">IF(AB964&gt;0,ROUND(C965*$E$1/1000,2),0)</f>
        <v>0</v>
      </c>
      <c r="F965" s="2">
        <f t="shared" si="360"/>
        <v>0</v>
      </c>
      <c r="G965" s="80">
        <f t="shared" si="361"/>
        <v>0</v>
      </c>
      <c r="H965" s="79">
        <f t="shared" si="362"/>
        <v>0</v>
      </c>
      <c r="I965" s="80">
        <f t="shared" si="363"/>
        <v>0</v>
      </c>
      <c r="J965" s="80">
        <f t="shared" si="364"/>
        <v>0</v>
      </c>
      <c r="K965" s="6">
        <f t="shared" ref="K965:K1010" si="372">IF(AB964&gt;0,ROUND($D$1*$K$1,2),0)</f>
        <v>0</v>
      </c>
      <c r="L965" s="7">
        <v>0</v>
      </c>
      <c r="M965" s="7">
        <f t="shared" ref="M965:M1010" si="373">IF(AB964&gt;0,ROUND($D$1*$M$1,0),0)</f>
        <v>0</v>
      </c>
      <c r="N965" s="7">
        <f t="shared" ref="N965:N1010" si="374">IF(AB964&gt;0,ROUND($D$1*$N$1,2),0)</f>
        <v>0</v>
      </c>
      <c r="O965" s="7">
        <f t="shared" ref="O965:O1010" si="375">IF(AB964&gt;0,ROUND($D$1*$O$1,2),0)</f>
        <v>0</v>
      </c>
      <c r="P965" s="7">
        <f t="shared" ref="P965:P1010" si="376">IF(AB964&gt;0,ROUND($D$1*$P$1,2),0)</f>
        <v>0</v>
      </c>
      <c r="Q965" s="6">
        <f t="shared" si="354"/>
        <v>0</v>
      </c>
      <c r="R965" s="7">
        <f t="shared" si="355"/>
        <v>0</v>
      </c>
      <c r="S965" s="2">
        <f t="shared" si="365"/>
        <v>0</v>
      </c>
      <c r="T965" s="80">
        <f t="shared" si="366"/>
        <v>0</v>
      </c>
      <c r="U965" s="79">
        <f t="shared" si="367"/>
        <v>0</v>
      </c>
      <c r="V965" s="80">
        <f t="shared" si="368"/>
        <v>0</v>
      </c>
      <c r="W965" s="80">
        <f t="shared" si="369"/>
        <v>0</v>
      </c>
      <c r="X965">
        <f t="shared" si="356"/>
        <v>0</v>
      </c>
      <c r="Y965" s="35">
        <f t="shared" si="370"/>
        <v>0</v>
      </c>
      <c r="Z965" s="35">
        <f t="shared" si="357"/>
        <v>0</v>
      </c>
      <c r="AA965" s="42">
        <f t="shared" si="358"/>
        <v>0</v>
      </c>
      <c r="AB965" s="42">
        <f t="shared" si="359"/>
        <v>0</v>
      </c>
    </row>
    <row r="966" spans="2:28" x14ac:dyDescent="0.25">
      <c r="B966">
        <v>964</v>
      </c>
      <c r="C966" s="35">
        <f t="shared" si="353"/>
        <v>0</v>
      </c>
      <c r="D966" s="46">
        <f>IF(AB965&gt;0,ROUND(PMT(EvalSheet!$F$92/12,EvalSheet!$F$96*12,-C966),5),0)</f>
        <v>0</v>
      </c>
      <c r="E966" s="6">
        <f t="shared" si="371"/>
        <v>0</v>
      </c>
      <c r="F966" s="2">
        <f t="shared" si="360"/>
        <v>0</v>
      </c>
      <c r="G966" s="80">
        <f t="shared" si="361"/>
        <v>0</v>
      </c>
      <c r="H966" s="79">
        <f t="shared" si="362"/>
        <v>0</v>
      </c>
      <c r="I966" s="80">
        <f t="shared" si="363"/>
        <v>0</v>
      </c>
      <c r="J966" s="80">
        <f t="shared" si="364"/>
        <v>0</v>
      </c>
      <c r="K966" s="6">
        <f t="shared" si="372"/>
        <v>0</v>
      </c>
      <c r="L966" s="7">
        <v>0</v>
      </c>
      <c r="M966" s="7">
        <f t="shared" si="373"/>
        <v>0</v>
      </c>
      <c r="N966" s="7">
        <f t="shared" si="374"/>
        <v>0</v>
      </c>
      <c r="O966" s="7">
        <f t="shared" si="375"/>
        <v>0</v>
      </c>
      <c r="P966" s="7">
        <f t="shared" si="376"/>
        <v>0</v>
      </c>
      <c r="Q966" s="6">
        <f t="shared" si="354"/>
        <v>0</v>
      </c>
      <c r="R966" s="7">
        <f t="shared" si="355"/>
        <v>0</v>
      </c>
      <c r="S966" s="2">
        <f t="shared" si="365"/>
        <v>0</v>
      </c>
      <c r="T966" s="80">
        <f t="shared" si="366"/>
        <v>0</v>
      </c>
      <c r="U966" s="79">
        <f t="shared" si="367"/>
        <v>0</v>
      </c>
      <c r="V966" s="80">
        <f t="shared" si="368"/>
        <v>0</v>
      </c>
      <c r="W966" s="80">
        <f t="shared" si="369"/>
        <v>0</v>
      </c>
      <c r="X966">
        <f t="shared" si="356"/>
        <v>0</v>
      </c>
      <c r="Y966" s="35">
        <f t="shared" si="370"/>
        <v>0</v>
      </c>
      <c r="Z966" s="35">
        <f t="shared" si="357"/>
        <v>0</v>
      </c>
      <c r="AA966" s="42">
        <f t="shared" si="358"/>
        <v>0</v>
      </c>
      <c r="AB966" s="42">
        <f t="shared" si="359"/>
        <v>0</v>
      </c>
    </row>
    <row r="967" spans="2:28" x14ac:dyDescent="0.25">
      <c r="B967">
        <v>965</v>
      </c>
      <c r="C967" s="35">
        <f t="shared" ref="C967:C1008" si="377">IF(AB966&gt;0,C966-1000,C966)</f>
        <v>0</v>
      </c>
      <c r="D967" s="46">
        <f>IF(AB966&gt;0,ROUND(PMT(EvalSheet!$F$92/12,EvalSheet!$F$96*12,-C967),5),0)</f>
        <v>0</v>
      </c>
      <c r="E967" s="6">
        <f t="shared" si="371"/>
        <v>0</v>
      </c>
      <c r="F967" s="2">
        <f t="shared" si="360"/>
        <v>0</v>
      </c>
      <c r="G967" s="80">
        <f t="shared" si="361"/>
        <v>0</v>
      </c>
      <c r="H967" s="79">
        <f t="shared" si="362"/>
        <v>0</v>
      </c>
      <c r="I967" s="80">
        <f t="shared" si="363"/>
        <v>0</v>
      </c>
      <c r="J967" s="80">
        <f t="shared" si="364"/>
        <v>0</v>
      </c>
      <c r="K967" s="6">
        <f t="shared" si="372"/>
        <v>0</v>
      </c>
      <c r="L967" s="7">
        <v>0</v>
      </c>
      <c r="M967" s="7">
        <f t="shared" si="373"/>
        <v>0</v>
      </c>
      <c r="N967" s="7">
        <f t="shared" si="374"/>
        <v>0</v>
      </c>
      <c r="O967" s="7">
        <f t="shared" si="375"/>
        <v>0</v>
      </c>
      <c r="P967" s="7">
        <f t="shared" si="376"/>
        <v>0</v>
      </c>
      <c r="Q967" s="6">
        <f t="shared" ref="Q967:Q1008" si="378">IF(AB966&gt;0,K967+SUM(M967:P967),0)</f>
        <v>0</v>
      </c>
      <c r="R967" s="7">
        <f t="shared" ref="R967:R1008" si="379">IF(AB966&gt;0,ROUND(Q967/12,2),0)</f>
        <v>0</v>
      </c>
      <c r="S967" s="2">
        <f t="shared" si="365"/>
        <v>0</v>
      </c>
      <c r="T967" s="80">
        <f t="shared" si="366"/>
        <v>0</v>
      </c>
      <c r="U967" s="79">
        <f t="shared" si="367"/>
        <v>0</v>
      </c>
      <c r="V967" s="80">
        <f t="shared" si="368"/>
        <v>0</v>
      </c>
      <c r="W967" s="80">
        <f t="shared" si="369"/>
        <v>0</v>
      </c>
      <c r="X967">
        <f t="shared" ref="X967:X1008" si="380">IF(AB966&gt;0,X966,0)</f>
        <v>0</v>
      </c>
      <c r="Y967" s="35">
        <f t="shared" si="370"/>
        <v>0</v>
      </c>
      <c r="Z967" s="35">
        <f t="shared" ref="Z967:Z1008" si="381">IF(AND(Y967&gt;0,Y968=0),Y967,0)</f>
        <v>0</v>
      </c>
      <c r="AA967" s="42">
        <f t="shared" ref="AA967:AA1008" si="382">IF(AB966&gt;0,AA966,0)</f>
        <v>0</v>
      </c>
      <c r="AB967" s="42">
        <f t="shared" ref="AB967:AB1008" si="383">IF(ROUND(Y967-AA967,2)&gt;0,ROUND(Y967-AA967,2),0)</f>
        <v>0</v>
      </c>
    </row>
    <row r="968" spans="2:28" x14ac:dyDescent="0.25">
      <c r="B968">
        <v>966</v>
      </c>
      <c r="C968" s="35">
        <f t="shared" si="377"/>
        <v>0</v>
      </c>
      <c r="D968" s="46">
        <f>IF(AB967&gt;0,ROUND(PMT(EvalSheet!$F$92/12,EvalSheet!$F$96*12,-C968),5),0)</f>
        <v>0</v>
      </c>
      <c r="E968" s="6">
        <f t="shared" si="371"/>
        <v>0</v>
      </c>
      <c r="F968" s="2">
        <f t="shared" si="360"/>
        <v>0</v>
      </c>
      <c r="G968" s="80">
        <f t="shared" si="361"/>
        <v>0</v>
      </c>
      <c r="H968" s="79">
        <f t="shared" si="362"/>
        <v>0</v>
      </c>
      <c r="I968" s="80">
        <f t="shared" si="363"/>
        <v>0</v>
      </c>
      <c r="J968" s="80">
        <f t="shared" si="364"/>
        <v>0</v>
      </c>
      <c r="K968" s="6">
        <f t="shared" si="372"/>
        <v>0</v>
      </c>
      <c r="L968" s="7">
        <v>0</v>
      </c>
      <c r="M968" s="7">
        <f t="shared" si="373"/>
        <v>0</v>
      </c>
      <c r="N968" s="7">
        <f t="shared" si="374"/>
        <v>0</v>
      </c>
      <c r="O968" s="7">
        <f t="shared" si="375"/>
        <v>0</v>
      </c>
      <c r="P968" s="7">
        <f t="shared" si="376"/>
        <v>0</v>
      </c>
      <c r="Q968" s="6">
        <f t="shared" si="378"/>
        <v>0</v>
      </c>
      <c r="R968" s="7">
        <f t="shared" si="379"/>
        <v>0</v>
      </c>
      <c r="S968" s="2">
        <f t="shared" si="365"/>
        <v>0</v>
      </c>
      <c r="T968" s="80">
        <f t="shared" si="366"/>
        <v>0</v>
      </c>
      <c r="U968" s="79">
        <f t="shared" si="367"/>
        <v>0</v>
      </c>
      <c r="V968" s="80">
        <f t="shared" si="368"/>
        <v>0</v>
      </c>
      <c r="W968" s="80">
        <f t="shared" si="369"/>
        <v>0</v>
      </c>
      <c r="X968">
        <f t="shared" si="380"/>
        <v>0</v>
      </c>
      <c r="Y968" s="35">
        <f t="shared" si="370"/>
        <v>0</v>
      </c>
      <c r="Z968" s="35">
        <f t="shared" si="381"/>
        <v>0</v>
      </c>
      <c r="AA968" s="42">
        <f t="shared" si="382"/>
        <v>0</v>
      </c>
      <c r="AB968" s="42">
        <f t="shared" si="383"/>
        <v>0</v>
      </c>
    </row>
    <row r="969" spans="2:28" x14ac:dyDescent="0.25">
      <c r="B969">
        <v>967</v>
      </c>
      <c r="C969" s="35">
        <f t="shared" si="377"/>
        <v>0</v>
      </c>
      <c r="D969" s="46">
        <f>IF(AB968&gt;0,ROUND(PMT(EvalSheet!$F$92/12,EvalSheet!$F$96*12,-C969),5),0)</f>
        <v>0</v>
      </c>
      <c r="E969" s="6">
        <f t="shared" si="371"/>
        <v>0</v>
      </c>
      <c r="F969" s="2">
        <f t="shared" si="360"/>
        <v>0</v>
      </c>
      <c r="G969" s="80">
        <f t="shared" si="361"/>
        <v>0</v>
      </c>
      <c r="H969" s="79">
        <f t="shared" si="362"/>
        <v>0</v>
      </c>
      <c r="I969" s="80">
        <f t="shared" si="363"/>
        <v>0</v>
      </c>
      <c r="J969" s="80">
        <f t="shared" si="364"/>
        <v>0</v>
      </c>
      <c r="K969" s="6">
        <f t="shared" si="372"/>
        <v>0</v>
      </c>
      <c r="L969" s="7">
        <v>0</v>
      </c>
      <c r="M969" s="7">
        <f t="shared" si="373"/>
        <v>0</v>
      </c>
      <c r="N969" s="7">
        <f t="shared" si="374"/>
        <v>0</v>
      </c>
      <c r="O969" s="7">
        <f t="shared" si="375"/>
        <v>0</v>
      </c>
      <c r="P969" s="7">
        <f t="shared" si="376"/>
        <v>0</v>
      </c>
      <c r="Q969" s="6">
        <f t="shared" si="378"/>
        <v>0</v>
      </c>
      <c r="R969" s="7">
        <f t="shared" si="379"/>
        <v>0</v>
      </c>
      <c r="S969" s="2">
        <f t="shared" si="365"/>
        <v>0</v>
      </c>
      <c r="T969" s="80">
        <f t="shared" si="366"/>
        <v>0</v>
      </c>
      <c r="U969" s="79">
        <f t="shared" si="367"/>
        <v>0</v>
      </c>
      <c r="V969" s="80">
        <f t="shared" si="368"/>
        <v>0</v>
      </c>
      <c r="W969" s="80">
        <f t="shared" si="369"/>
        <v>0</v>
      </c>
      <c r="X969">
        <f t="shared" si="380"/>
        <v>0</v>
      </c>
      <c r="Y969" s="35">
        <f t="shared" si="370"/>
        <v>0</v>
      </c>
      <c r="Z969" s="35">
        <f t="shared" si="381"/>
        <v>0</v>
      </c>
      <c r="AA969" s="42">
        <f t="shared" si="382"/>
        <v>0</v>
      </c>
      <c r="AB969" s="42">
        <f t="shared" si="383"/>
        <v>0</v>
      </c>
    </row>
    <row r="970" spans="2:28" x14ac:dyDescent="0.25">
      <c r="B970">
        <v>968</v>
      </c>
      <c r="C970" s="35">
        <f t="shared" si="377"/>
        <v>0</v>
      </c>
      <c r="D970" s="46">
        <f>IF(AB969&gt;0,ROUND(PMT(EvalSheet!$F$92/12,EvalSheet!$F$96*12,-C970),5),0)</f>
        <v>0</v>
      </c>
      <c r="E970" s="6">
        <f t="shared" si="371"/>
        <v>0</v>
      </c>
      <c r="F970" s="2">
        <f t="shared" si="360"/>
        <v>0</v>
      </c>
      <c r="G970" s="80">
        <f t="shared" si="361"/>
        <v>0</v>
      </c>
      <c r="H970" s="79">
        <f t="shared" si="362"/>
        <v>0</v>
      </c>
      <c r="I970" s="80">
        <f t="shared" si="363"/>
        <v>0</v>
      </c>
      <c r="J970" s="80">
        <f t="shared" si="364"/>
        <v>0</v>
      </c>
      <c r="K970" s="6">
        <f t="shared" si="372"/>
        <v>0</v>
      </c>
      <c r="L970" s="7">
        <v>0</v>
      </c>
      <c r="M970" s="7">
        <f t="shared" si="373"/>
        <v>0</v>
      </c>
      <c r="N970" s="7">
        <f t="shared" si="374"/>
        <v>0</v>
      </c>
      <c r="O970" s="7">
        <f t="shared" si="375"/>
        <v>0</v>
      </c>
      <c r="P970" s="7">
        <f t="shared" si="376"/>
        <v>0</v>
      </c>
      <c r="Q970" s="6">
        <f t="shared" si="378"/>
        <v>0</v>
      </c>
      <c r="R970" s="7">
        <f t="shared" si="379"/>
        <v>0</v>
      </c>
      <c r="S970" s="2">
        <f t="shared" si="365"/>
        <v>0</v>
      </c>
      <c r="T970" s="80">
        <f t="shared" si="366"/>
        <v>0</v>
      </c>
      <c r="U970" s="79">
        <f t="shared" si="367"/>
        <v>0</v>
      </c>
      <c r="V970" s="80">
        <f t="shared" si="368"/>
        <v>0</v>
      </c>
      <c r="W970" s="80">
        <f t="shared" si="369"/>
        <v>0</v>
      </c>
      <c r="X970">
        <f t="shared" si="380"/>
        <v>0</v>
      </c>
      <c r="Y970" s="35">
        <f t="shared" si="370"/>
        <v>0</v>
      </c>
      <c r="Z970" s="35">
        <f t="shared" si="381"/>
        <v>0</v>
      </c>
      <c r="AA970" s="42">
        <f t="shared" si="382"/>
        <v>0</v>
      </c>
      <c r="AB970" s="42">
        <f t="shared" si="383"/>
        <v>0</v>
      </c>
    </row>
    <row r="971" spans="2:28" x14ac:dyDescent="0.25">
      <c r="B971">
        <v>969</v>
      </c>
      <c r="C971" s="35">
        <f t="shared" si="377"/>
        <v>0</v>
      </c>
      <c r="D971" s="46">
        <f>IF(AB970&gt;0,ROUND(PMT(EvalSheet!$F$92/12,EvalSheet!$F$96*12,-C971),5),0)</f>
        <v>0</v>
      </c>
      <c r="E971" s="6">
        <f t="shared" si="371"/>
        <v>0</v>
      </c>
      <c r="F971" s="2">
        <f t="shared" si="360"/>
        <v>0</v>
      </c>
      <c r="G971" s="80">
        <f t="shared" si="361"/>
        <v>0</v>
      </c>
      <c r="H971" s="79">
        <f t="shared" si="362"/>
        <v>0</v>
      </c>
      <c r="I971" s="80">
        <f t="shared" si="363"/>
        <v>0</v>
      </c>
      <c r="J971" s="80">
        <f t="shared" si="364"/>
        <v>0</v>
      </c>
      <c r="K971" s="6">
        <f t="shared" si="372"/>
        <v>0</v>
      </c>
      <c r="L971" s="7">
        <v>0</v>
      </c>
      <c r="M971" s="7">
        <f t="shared" si="373"/>
        <v>0</v>
      </c>
      <c r="N971" s="7">
        <f t="shared" si="374"/>
        <v>0</v>
      </c>
      <c r="O971" s="7">
        <f t="shared" si="375"/>
        <v>0</v>
      </c>
      <c r="P971" s="7">
        <f t="shared" si="376"/>
        <v>0</v>
      </c>
      <c r="Q971" s="6">
        <f t="shared" si="378"/>
        <v>0</v>
      </c>
      <c r="R971" s="7">
        <f t="shared" si="379"/>
        <v>0</v>
      </c>
      <c r="S971" s="2">
        <f t="shared" si="365"/>
        <v>0</v>
      </c>
      <c r="T971" s="80">
        <f t="shared" si="366"/>
        <v>0</v>
      </c>
      <c r="U971" s="79">
        <f t="shared" si="367"/>
        <v>0</v>
      </c>
      <c r="V971" s="80">
        <f t="shared" si="368"/>
        <v>0</v>
      </c>
      <c r="W971" s="80">
        <f t="shared" si="369"/>
        <v>0</v>
      </c>
      <c r="X971">
        <f t="shared" si="380"/>
        <v>0</v>
      </c>
      <c r="Y971" s="35">
        <f t="shared" si="370"/>
        <v>0</v>
      </c>
      <c r="Z971" s="35">
        <f t="shared" si="381"/>
        <v>0</v>
      </c>
      <c r="AA971" s="42">
        <f t="shared" si="382"/>
        <v>0</v>
      </c>
      <c r="AB971" s="42">
        <f t="shared" si="383"/>
        <v>0</v>
      </c>
    </row>
    <row r="972" spans="2:28" x14ac:dyDescent="0.25">
      <c r="B972">
        <v>970</v>
      </c>
      <c r="C972" s="35">
        <f t="shared" si="377"/>
        <v>0</v>
      </c>
      <c r="D972" s="46">
        <f>IF(AB971&gt;0,ROUND(PMT(EvalSheet!$F$92/12,EvalSheet!$F$96*12,-C972),5),0)</f>
        <v>0</v>
      </c>
      <c r="E972" s="6">
        <f t="shared" si="371"/>
        <v>0</v>
      </c>
      <c r="F972" s="2">
        <f t="shared" si="360"/>
        <v>0</v>
      </c>
      <c r="G972" s="80">
        <f t="shared" si="361"/>
        <v>0</v>
      </c>
      <c r="H972" s="79">
        <f t="shared" si="362"/>
        <v>0</v>
      </c>
      <c r="I972" s="80">
        <f t="shared" si="363"/>
        <v>0</v>
      </c>
      <c r="J972" s="80">
        <f t="shared" si="364"/>
        <v>0</v>
      </c>
      <c r="K972" s="6">
        <f t="shared" si="372"/>
        <v>0</v>
      </c>
      <c r="L972" s="7">
        <v>0</v>
      </c>
      <c r="M972" s="7">
        <f t="shared" si="373"/>
        <v>0</v>
      </c>
      <c r="N972" s="7">
        <f t="shared" si="374"/>
        <v>0</v>
      </c>
      <c r="O972" s="7">
        <f t="shared" si="375"/>
        <v>0</v>
      </c>
      <c r="P972" s="7">
        <f t="shared" si="376"/>
        <v>0</v>
      </c>
      <c r="Q972" s="6">
        <f t="shared" si="378"/>
        <v>0</v>
      </c>
      <c r="R972" s="7">
        <f t="shared" si="379"/>
        <v>0</v>
      </c>
      <c r="S972" s="2">
        <f t="shared" si="365"/>
        <v>0</v>
      </c>
      <c r="T972" s="80">
        <f t="shared" si="366"/>
        <v>0</v>
      </c>
      <c r="U972" s="79">
        <f t="shared" si="367"/>
        <v>0</v>
      </c>
      <c r="V972" s="80">
        <f t="shared" si="368"/>
        <v>0</v>
      </c>
      <c r="W972" s="80">
        <f t="shared" si="369"/>
        <v>0</v>
      </c>
      <c r="X972">
        <f t="shared" si="380"/>
        <v>0</v>
      </c>
      <c r="Y972" s="35">
        <f t="shared" si="370"/>
        <v>0</v>
      </c>
      <c r="Z972" s="35">
        <f t="shared" si="381"/>
        <v>0</v>
      </c>
      <c r="AA972" s="42">
        <f t="shared" si="382"/>
        <v>0</v>
      </c>
      <c r="AB972" s="42">
        <f t="shared" si="383"/>
        <v>0</v>
      </c>
    </row>
    <row r="973" spans="2:28" x14ac:dyDescent="0.25">
      <c r="B973">
        <v>971</v>
      </c>
      <c r="C973" s="35">
        <f t="shared" si="377"/>
        <v>0</v>
      </c>
      <c r="D973" s="46">
        <f>IF(AB972&gt;0,ROUND(PMT(EvalSheet!$F$92/12,EvalSheet!$F$96*12,-C973),5),0)</f>
        <v>0</v>
      </c>
      <c r="E973" s="6">
        <f t="shared" si="371"/>
        <v>0</v>
      </c>
      <c r="F973" s="2">
        <f t="shared" si="360"/>
        <v>0</v>
      </c>
      <c r="G973" s="80">
        <f t="shared" si="361"/>
        <v>0</v>
      </c>
      <c r="H973" s="79">
        <f t="shared" si="362"/>
        <v>0</v>
      </c>
      <c r="I973" s="80">
        <f t="shared" si="363"/>
        <v>0</v>
      </c>
      <c r="J973" s="80">
        <f t="shared" si="364"/>
        <v>0</v>
      </c>
      <c r="K973" s="6">
        <f t="shared" si="372"/>
        <v>0</v>
      </c>
      <c r="L973" s="7">
        <v>0</v>
      </c>
      <c r="M973" s="7">
        <f t="shared" si="373"/>
        <v>0</v>
      </c>
      <c r="N973" s="7">
        <f t="shared" si="374"/>
        <v>0</v>
      </c>
      <c r="O973" s="7">
        <f t="shared" si="375"/>
        <v>0</v>
      </c>
      <c r="P973" s="7">
        <f t="shared" si="376"/>
        <v>0</v>
      </c>
      <c r="Q973" s="6">
        <f t="shared" si="378"/>
        <v>0</v>
      </c>
      <c r="R973" s="7">
        <f t="shared" si="379"/>
        <v>0</v>
      </c>
      <c r="S973" s="2">
        <f t="shared" si="365"/>
        <v>0</v>
      </c>
      <c r="T973" s="80">
        <f t="shared" si="366"/>
        <v>0</v>
      </c>
      <c r="U973" s="79">
        <f t="shared" si="367"/>
        <v>0</v>
      </c>
      <c r="V973" s="80">
        <f t="shared" si="368"/>
        <v>0</v>
      </c>
      <c r="W973" s="80">
        <f t="shared" si="369"/>
        <v>0</v>
      </c>
      <c r="X973">
        <f t="shared" si="380"/>
        <v>0</v>
      </c>
      <c r="Y973" s="35">
        <f t="shared" si="370"/>
        <v>0</v>
      </c>
      <c r="Z973" s="35">
        <f t="shared" si="381"/>
        <v>0</v>
      </c>
      <c r="AA973" s="42">
        <f t="shared" si="382"/>
        <v>0</v>
      </c>
      <c r="AB973" s="42">
        <f t="shared" si="383"/>
        <v>0</v>
      </c>
    </row>
    <row r="974" spans="2:28" x14ac:dyDescent="0.25">
      <c r="B974">
        <v>972</v>
      </c>
      <c r="C974" s="35">
        <f t="shared" si="377"/>
        <v>0</v>
      </c>
      <c r="D974" s="46">
        <f>IF(AB973&gt;0,ROUND(PMT(EvalSheet!$F$92/12,EvalSheet!$F$96*12,-C974),5),0)</f>
        <v>0</v>
      </c>
      <c r="E974" s="6">
        <f t="shared" si="371"/>
        <v>0</v>
      </c>
      <c r="F974" s="2">
        <f t="shared" si="360"/>
        <v>0</v>
      </c>
      <c r="G974" s="80">
        <f t="shared" si="361"/>
        <v>0</v>
      </c>
      <c r="H974" s="79">
        <f t="shared" si="362"/>
        <v>0</v>
      </c>
      <c r="I974" s="80">
        <f t="shared" si="363"/>
        <v>0</v>
      </c>
      <c r="J974" s="80">
        <f t="shared" si="364"/>
        <v>0</v>
      </c>
      <c r="K974" s="6">
        <f t="shared" si="372"/>
        <v>0</v>
      </c>
      <c r="L974" s="7">
        <v>0</v>
      </c>
      <c r="M974" s="7">
        <f t="shared" si="373"/>
        <v>0</v>
      </c>
      <c r="N974" s="7">
        <f t="shared" si="374"/>
        <v>0</v>
      </c>
      <c r="O974" s="7">
        <f t="shared" si="375"/>
        <v>0</v>
      </c>
      <c r="P974" s="7">
        <f t="shared" si="376"/>
        <v>0</v>
      </c>
      <c r="Q974" s="6">
        <f t="shared" si="378"/>
        <v>0</v>
      </c>
      <c r="R974" s="7">
        <f t="shared" si="379"/>
        <v>0</v>
      </c>
      <c r="S974" s="2">
        <f t="shared" si="365"/>
        <v>0</v>
      </c>
      <c r="T974" s="80">
        <f t="shared" si="366"/>
        <v>0</v>
      </c>
      <c r="U974" s="79">
        <f t="shared" si="367"/>
        <v>0</v>
      </c>
      <c r="V974" s="80">
        <f t="shared" si="368"/>
        <v>0</v>
      </c>
      <c r="W974" s="80">
        <f t="shared" si="369"/>
        <v>0</v>
      </c>
      <c r="X974">
        <f t="shared" si="380"/>
        <v>0</v>
      </c>
      <c r="Y974" s="35">
        <f t="shared" si="370"/>
        <v>0</v>
      </c>
      <c r="Z974" s="35">
        <f t="shared" si="381"/>
        <v>0</v>
      </c>
      <c r="AA974" s="42">
        <f t="shared" si="382"/>
        <v>0</v>
      </c>
      <c r="AB974" s="42">
        <f t="shared" si="383"/>
        <v>0</v>
      </c>
    </row>
    <row r="975" spans="2:28" x14ac:dyDescent="0.25">
      <c r="B975">
        <v>973</v>
      </c>
      <c r="C975" s="35">
        <f t="shared" si="377"/>
        <v>0</v>
      </c>
      <c r="D975" s="46">
        <f>IF(AB974&gt;0,ROUND(PMT(EvalSheet!$F$92/12,EvalSheet!$F$96*12,-C975),5),0)</f>
        <v>0</v>
      </c>
      <c r="E975" s="6">
        <f t="shared" si="371"/>
        <v>0</v>
      </c>
      <c r="F975" s="2">
        <f t="shared" si="360"/>
        <v>0</v>
      </c>
      <c r="G975" s="80">
        <f t="shared" si="361"/>
        <v>0</v>
      </c>
      <c r="H975" s="79">
        <f t="shared" si="362"/>
        <v>0</v>
      </c>
      <c r="I975" s="80">
        <f t="shared" si="363"/>
        <v>0</v>
      </c>
      <c r="J975" s="80">
        <f t="shared" si="364"/>
        <v>0</v>
      </c>
      <c r="K975" s="6">
        <f t="shared" si="372"/>
        <v>0</v>
      </c>
      <c r="L975" s="7">
        <v>0</v>
      </c>
      <c r="M975" s="7">
        <f t="shared" si="373"/>
        <v>0</v>
      </c>
      <c r="N975" s="7">
        <f t="shared" si="374"/>
        <v>0</v>
      </c>
      <c r="O975" s="7">
        <f t="shared" si="375"/>
        <v>0</v>
      </c>
      <c r="P975" s="7">
        <f t="shared" si="376"/>
        <v>0</v>
      </c>
      <c r="Q975" s="6">
        <f t="shared" si="378"/>
        <v>0</v>
      </c>
      <c r="R975" s="7">
        <f t="shared" si="379"/>
        <v>0</v>
      </c>
      <c r="S975" s="2">
        <f t="shared" si="365"/>
        <v>0</v>
      </c>
      <c r="T975" s="80">
        <f t="shared" si="366"/>
        <v>0</v>
      </c>
      <c r="U975" s="79">
        <f t="shared" si="367"/>
        <v>0</v>
      </c>
      <c r="V975" s="80">
        <f t="shared" si="368"/>
        <v>0</v>
      </c>
      <c r="W975" s="80">
        <f t="shared" si="369"/>
        <v>0</v>
      </c>
      <c r="X975">
        <f t="shared" si="380"/>
        <v>0</v>
      </c>
      <c r="Y975" s="35">
        <f t="shared" si="370"/>
        <v>0</v>
      </c>
      <c r="Z975" s="35">
        <f t="shared" si="381"/>
        <v>0</v>
      </c>
      <c r="AA975" s="42">
        <f t="shared" si="382"/>
        <v>0</v>
      </c>
      <c r="AB975" s="42">
        <f t="shared" si="383"/>
        <v>0</v>
      </c>
    </row>
    <row r="976" spans="2:28" x14ac:dyDescent="0.25">
      <c r="B976">
        <v>974</v>
      </c>
      <c r="C976" s="35">
        <f t="shared" si="377"/>
        <v>0</v>
      </c>
      <c r="D976" s="46">
        <f>IF(AB975&gt;0,ROUND(PMT(EvalSheet!$F$92/12,EvalSheet!$F$96*12,-C976),5),0)</f>
        <v>0</v>
      </c>
      <c r="E976" s="6">
        <f t="shared" si="371"/>
        <v>0</v>
      </c>
      <c r="F976" s="2">
        <f t="shared" si="360"/>
        <v>0</v>
      </c>
      <c r="G976" s="80">
        <f t="shared" si="361"/>
        <v>0</v>
      </c>
      <c r="H976" s="79">
        <f t="shared" si="362"/>
        <v>0</v>
      </c>
      <c r="I976" s="80">
        <f t="shared" si="363"/>
        <v>0</v>
      </c>
      <c r="J976" s="80">
        <f t="shared" si="364"/>
        <v>0</v>
      </c>
      <c r="K976" s="6">
        <f t="shared" si="372"/>
        <v>0</v>
      </c>
      <c r="L976" s="7">
        <v>0</v>
      </c>
      <c r="M976" s="7">
        <f t="shared" si="373"/>
        <v>0</v>
      </c>
      <c r="N976" s="7">
        <f t="shared" si="374"/>
        <v>0</v>
      </c>
      <c r="O976" s="7">
        <f t="shared" si="375"/>
        <v>0</v>
      </c>
      <c r="P976" s="7">
        <f t="shared" si="376"/>
        <v>0</v>
      </c>
      <c r="Q976" s="6">
        <f t="shared" si="378"/>
        <v>0</v>
      </c>
      <c r="R976" s="7">
        <f t="shared" si="379"/>
        <v>0</v>
      </c>
      <c r="S976" s="2">
        <f t="shared" si="365"/>
        <v>0</v>
      </c>
      <c r="T976" s="80">
        <f t="shared" si="366"/>
        <v>0</v>
      </c>
      <c r="U976" s="79">
        <f t="shared" si="367"/>
        <v>0</v>
      </c>
      <c r="V976" s="80">
        <f t="shared" si="368"/>
        <v>0</v>
      </c>
      <c r="W976" s="80">
        <f t="shared" si="369"/>
        <v>0</v>
      </c>
      <c r="X976">
        <f t="shared" si="380"/>
        <v>0</v>
      </c>
      <c r="Y976" s="35">
        <f t="shared" si="370"/>
        <v>0</v>
      </c>
      <c r="Z976" s="35">
        <f t="shared" si="381"/>
        <v>0</v>
      </c>
      <c r="AA976" s="42">
        <f t="shared" si="382"/>
        <v>0</v>
      </c>
      <c r="AB976" s="42">
        <f t="shared" si="383"/>
        <v>0</v>
      </c>
    </row>
    <row r="977" spans="2:28" x14ac:dyDescent="0.25">
      <c r="B977">
        <v>975</v>
      </c>
      <c r="C977" s="35">
        <f t="shared" si="377"/>
        <v>0</v>
      </c>
      <c r="D977" s="46">
        <f>IF(AB976&gt;0,ROUND(PMT(EvalSheet!$F$92/12,EvalSheet!$F$96*12,-C977),5),0)</f>
        <v>0</v>
      </c>
      <c r="E977" s="6">
        <f t="shared" si="371"/>
        <v>0</v>
      </c>
      <c r="F977" s="2">
        <f t="shared" si="360"/>
        <v>0</v>
      </c>
      <c r="G977" s="80">
        <f t="shared" si="361"/>
        <v>0</v>
      </c>
      <c r="H977" s="79">
        <f t="shared" si="362"/>
        <v>0</v>
      </c>
      <c r="I977" s="80">
        <f t="shared" si="363"/>
        <v>0</v>
      </c>
      <c r="J977" s="80">
        <f t="shared" si="364"/>
        <v>0</v>
      </c>
      <c r="K977" s="6">
        <f t="shared" si="372"/>
        <v>0</v>
      </c>
      <c r="L977" s="7">
        <v>0</v>
      </c>
      <c r="M977" s="7">
        <f t="shared" si="373"/>
        <v>0</v>
      </c>
      <c r="N977" s="7">
        <f t="shared" si="374"/>
        <v>0</v>
      </c>
      <c r="O977" s="7">
        <f t="shared" si="375"/>
        <v>0</v>
      </c>
      <c r="P977" s="7">
        <f t="shared" si="376"/>
        <v>0</v>
      </c>
      <c r="Q977" s="6">
        <f t="shared" si="378"/>
        <v>0</v>
      </c>
      <c r="R977" s="7">
        <f t="shared" si="379"/>
        <v>0</v>
      </c>
      <c r="S977" s="2">
        <f t="shared" si="365"/>
        <v>0</v>
      </c>
      <c r="T977" s="80">
        <f t="shared" si="366"/>
        <v>0</v>
      </c>
      <c r="U977" s="79">
        <f t="shared" si="367"/>
        <v>0</v>
      </c>
      <c r="V977" s="80">
        <f t="shared" si="368"/>
        <v>0</v>
      </c>
      <c r="W977" s="80">
        <f t="shared" si="369"/>
        <v>0</v>
      </c>
      <c r="X977">
        <f t="shared" si="380"/>
        <v>0</v>
      </c>
      <c r="Y977" s="35">
        <f t="shared" si="370"/>
        <v>0</v>
      </c>
      <c r="Z977" s="35">
        <f t="shared" si="381"/>
        <v>0</v>
      </c>
      <c r="AA977" s="42">
        <f t="shared" si="382"/>
        <v>0</v>
      </c>
      <c r="AB977" s="42">
        <f t="shared" si="383"/>
        <v>0</v>
      </c>
    </row>
    <row r="978" spans="2:28" x14ac:dyDescent="0.25">
      <c r="B978">
        <v>976</v>
      </c>
      <c r="C978" s="35">
        <f t="shared" si="377"/>
        <v>0</v>
      </c>
      <c r="D978" s="46">
        <f>IF(AB977&gt;0,ROUND(PMT(EvalSheet!$F$92/12,EvalSheet!$F$96*12,-C978),5),0)</f>
        <v>0</v>
      </c>
      <c r="E978" s="6">
        <f t="shared" si="371"/>
        <v>0</v>
      </c>
      <c r="F978" s="2">
        <f t="shared" si="360"/>
        <v>0</v>
      </c>
      <c r="G978" s="80">
        <f t="shared" si="361"/>
        <v>0</v>
      </c>
      <c r="H978" s="79">
        <f t="shared" si="362"/>
        <v>0</v>
      </c>
      <c r="I978" s="80">
        <f t="shared" si="363"/>
        <v>0</v>
      </c>
      <c r="J978" s="80">
        <f t="shared" si="364"/>
        <v>0</v>
      </c>
      <c r="K978" s="6">
        <f t="shared" si="372"/>
        <v>0</v>
      </c>
      <c r="L978" s="7">
        <v>0</v>
      </c>
      <c r="M978" s="7">
        <f t="shared" si="373"/>
        <v>0</v>
      </c>
      <c r="N978" s="7">
        <f t="shared" si="374"/>
        <v>0</v>
      </c>
      <c r="O978" s="7">
        <f t="shared" si="375"/>
        <v>0</v>
      </c>
      <c r="P978" s="7">
        <f t="shared" si="376"/>
        <v>0</v>
      </c>
      <c r="Q978" s="6">
        <f t="shared" si="378"/>
        <v>0</v>
      </c>
      <c r="R978" s="7">
        <f t="shared" si="379"/>
        <v>0</v>
      </c>
      <c r="S978" s="2">
        <f t="shared" si="365"/>
        <v>0</v>
      </c>
      <c r="T978" s="80">
        <f t="shared" si="366"/>
        <v>0</v>
      </c>
      <c r="U978" s="79">
        <f t="shared" si="367"/>
        <v>0</v>
      </c>
      <c r="V978" s="80">
        <f t="shared" si="368"/>
        <v>0</v>
      </c>
      <c r="W978" s="80">
        <f t="shared" si="369"/>
        <v>0</v>
      </c>
      <c r="X978">
        <f t="shared" si="380"/>
        <v>0</v>
      </c>
      <c r="Y978" s="35">
        <f t="shared" si="370"/>
        <v>0</v>
      </c>
      <c r="Z978" s="35">
        <f t="shared" si="381"/>
        <v>0</v>
      </c>
      <c r="AA978" s="42">
        <f t="shared" si="382"/>
        <v>0</v>
      </c>
      <c r="AB978" s="42">
        <f t="shared" si="383"/>
        <v>0</v>
      </c>
    </row>
    <row r="979" spans="2:28" x14ac:dyDescent="0.25">
      <c r="B979">
        <v>977</v>
      </c>
      <c r="C979" s="35">
        <f t="shared" si="377"/>
        <v>0</v>
      </c>
      <c r="D979" s="46">
        <f>IF(AB978&gt;0,ROUND(PMT(EvalSheet!$F$92/12,EvalSheet!$F$96*12,-C979),5),0)</f>
        <v>0</v>
      </c>
      <c r="E979" s="6">
        <f t="shared" si="371"/>
        <v>0</v>
      </c>
      <c r="F979" s="2">
        <f t="shared" si="360"/>
        <v>0</v>
      </c>
      <c r="G979" s="80">
        <f t="shared" si="361"/>
        <v>0</v>
      </c>
      <c r="H979" s="79">
        <f t="shared" si="362"/>
        <v>0</v>
      </c>
      <c r="I979" s="80">
        <f t="shared" si="363"/>
        <v>0</v>
      </c>
      <c r="J979" s="80">
        <f t="shared" si="364"/>
        <v>0</v>
      </c>
      <c r="K979" s="6">
        <f t="shared" si="372"/>
        <v>0</v>
      </c>
      <c r="L979" s="7">
        <v>0</v>
      </c>
      <c r="M979" s="7">
        <f t="shared" si="373"/>
        <v>0</v>
      </c>
      <c r="N979" s="7">
        <f t="shared" si="374"/>
        <v>0</v>
      </c>
      <c r="O979" s="7">
        <f t="shared" si="375"/>
        <v>0</v>
      </c>
      <c r="P979" s="7">
        <f t="shared" si="376"/>
        <v>0</v>
      </c>
      <c r="Q979" s="6">
        <f t="shared" si="378"/>
        <v>0</v>
      </c>
      <c r="R979" s="7">
        <f t="shared" si="379"/>
        <v>0</v>
      </c>
      <c r="S979" s="2">
        <f t="shared" si="365"/>
        <v>0</v>
      </c>
      <c r="T979" s="80">
        <f t="shared" si="366"/>
        <v>0</v>
      </c>
      <c r="U979" s="79">
        <f t="shared" si="367"/>
        <v>0</v>
      </c>
      <c r="V979" s="80">
        <f t="shared" si="368"/>
        <v>0</v>
      </c>
      <c r="W979" s="80">
        <f t="shared" si="369"/>
        <v>0</v>
      </c>
      <c r="X979">
        <f t="shared" si="380"/>
        <v>0</v>
      </c>
      <c r="Y979" s="35">
        <f t="shared" si="370"/>
        <v>0</v>
      </c>
      <c r="Z979" s="35">
        <f t="shared" si="381"/>
        <v>0</v>
      </c>
      <c r="AA979" s="42">
        <f t="shared" si="382"/>
        <v>0</v>
      </c>
      <c r="AB979" s="42">
        <f t="shared" si="383"/>
        <v>0</v>
      </c>
    </row>
    <row r="980" spans="2:28" x14ac:dyDescent="0.25">
      <c r="B980">
        <v>978</v>
      </c>
      <c r="C980" s="35">
        <f t="shared" si="377"/>
        <v>0</v>
      </c>
      <c r="D980" s="46">
        <f>IF(AB979&gt;0,ROUND(PMT(EvalSheet!$F$92/12,EvalSheet!$F$96*12,-C980),5),0)</f>
        <v>0</v>
      </c>
      <c r="E980" s="6">
        <f t="shared" si="371"/>
        <v>0</v>
      </c>
      <c r="F980" s="2">
        <f t="shared" si="360"/>
        <v>0</v>
      </c>
      <c r="G980" s="80">
        <f t="shared" si="361"/>
        <v>0</v>
      </c>
      <c r="H980" s="79">
        <f t="shared" si="362"/>
        <v>0</v>
      </c>
      <c r="I980" s="80">
        <f t="shared" si="363"/>
        <v>0</v>
      </c>
      <c r="J980" s="80">
        <f t="shared" si="364"/>
        <v>0</v>
      </c>
      <c r="K980" s="6">
        <f t="shared" si="372"/>
        <v>0</v>
      </c>
      <c r="L980" s="7">
        <v>0</v>
      </c>
      <c r="M980" s="7">
        <f t="shared" si="373"/>
        <v>0</v>
      </c>
      <c r="N980" s="7">
        <f t="shared" si="374"/>
        <v>0</v>
      </c>
      <c r="O980" s="7">
        <f t="shared" si="375"/>
        <v>0</v>
      </c>
      <c r="P980" s="7">
        <f t="shared" si="376"/>
        <v>0</v>
      </c>
      <c r="Q980" s="6">
        <f t="shared" si="378"/>
        <v>0</v>
      </c>
      <c r="R980" s="7">
        <f t="shared" si="379"/>
        <v>0</v>
      </c>
      <c r="S980" s="2">
        <f t="shared" si="365"/>
        <v>0</v>
      </c>
      <c r="T980" s="80">
        <f t="shared" si="366"/>
        <v>0</v>
      </c>
      <c r="U980" s="79">
        <f t="shared" si="367"/>
        <v>0</v>
      </c>
      <c r="V980" s="80">
        <f t="shared" si="368"/>
        <v>0</v>
      </c>
      <c r="W980" s="80">
        <f t="shared" si="369"/>
        <v>0</v>
      </c>
      <c r="X980">
        <f t="shared" si="380"/>
        <v>0</v>
      </c>
      <c r="Y980" s="35">
        <f t="shared" si="370"/>
        <v>0</v>
      </c>
      <c r="Z980" s="35">
        <f t="shared" si="381"/>
        <v>0</v>
      </c>
      <c r="AA980" s="42">
        <f t="shared" si="382"/>
        <v>0</v>
      </c>
      <c r="AB980" s="42">
        <f t="shared" si="383"/>
        <v>0</v>
      </c>
    </row>
    <row r="981" spans="2:28" x14ac:dyDescent="0.25">
      <c r="B981">
        <v>979</v>
      </c>
      <c r="C981" s="35">
        <f t="shared" si="377"/>
        <v>0</v>
      </c>
      <c r="D981" s="46">
        <f>IF(AB980&gt;0,ROUND(PMT(EvalSheet!$F$92/12,EvalSheet!$F$96*12,-C981),5),0)</f>
        <v>0</v>
      </c>
      <c r="E981" s="6">
        <f t="shared" si="371"/>
        <v>0</v>
      </c>
      <c r="F981" s="2">
        <f t="shared" si="360"/>
        <v>0</v>
      </c>
      <c r="G981" s="80">
        <f t="shared" si="361"/>
        <v>0</v>
      </c>
      <c r="H981" s="79">
        <f t="shared" si="362"/>
        <v>0</v>
      </c>
      <c r="I981" s="80">
        <f t="shared" si="363"/>
        <v>0</v>
      </c>
      <c r="J981" s="80">
        <f t="shared" si="364"/>
        <v>0</v>
      </c>
      <c r="K981" s="6">
        <f t="shared" si="372"/>
        <v>0</v>
      </c>
      <c r="L981" s="7">
        <v>0</v>
      </c>
      <c r="M981" s="7">
        <f t="shared" si="373"/>
        <v>0</v>
      </c>
      <c r="N981" s="7">
        <f t="shared" si="374"/>
        <v>0</v>
      </c>
      <c r="O981" s="7">
        <f t="shared" si="375"/>
        <v>0</v>
      </c>
      <c r="P981" s="7">
        <f t="shared" si="376"/>
        <v>0</v>
      </c>
      <c r="Q981" s="6">
        <f t="shared" si="378"/>
        <v>0</v>
      </c>
      <c r="R981" s="7">
        <f t="shared" si="379"/>
        <v>0</v>
      </c>
      <c r="S981" s="2">
        <f t="shared" si="365"/>
        <v>0</v>
      </c>
      <c r="T981" s="80">
        <f t="shared" si="366"/>
        <v>0</v>
      </c>
      <c r="U981" s="79">
        <f t="shared" si="367"/>
        <v>0</v>
      </c>
      <c r="V981" s="80">
        <f t="shared" si="368"/>
        <v>0</v>
      </c>
      <c r="W981" s="80">
        <f t="shared" si="369"/>
        <v>0</v>
      </c>
      <c r="X981">
        <f t="shared" si="380"/>
        <v>0</v>
      </c>
      <c r="Y981" s="35">
        <f t="shared" si="370"/>
        <v>0</v>
      </c>
      <c r="Z981" s="35">
        <f t="shared" si="381"/>
        <v>0</v>
      </c>
      <c r="AA981" s="42">
        <f t="shared" si="382"/>
        <v>0</v>
      </c>
      <c r="AB981" s="42">
        <f t="shared" si="383"/>
        <v>0</v>
      </c>
    </row>
    <row r="982" spans="2:28" x14ac:dyDescent="0.25">
      <c r="B982">
        <v>980</v>
      </c>
      <c r="C982" s="35">
        <f t="shared" si="377"/>
        <v>0</v>
      </c>
      <c r="D982" s="46">
        <f>IF(AB981&gt;0,ROUND(PMT(EvalSheet!$F$92/12,EvalSheet!$F$96*12,-C982),5),0)</f>
        <v>0</v>
      </c>
      <c r="E982" s="6">
        <f t="shared" si="371"/>
        <v>0</v>
      </c>
      <c r="F982" s="2">
        <f t="shared" si="360"/>
        <v>0</v>
      </c>
      <c r="G982" s="80">
        <f t="shared" si="361"/>
        <v>0</v>
      </c>
      <c r="H982" s="79">
        <f t="shared" si="362"/>
        <v>0</v>
      </c>
      <c r="I982" s="80">
        <f t="shared" si="363"/>
        <v>0</v>
      </c>
      <c r="J982" s="80">
        <f t="shared" si="364"/>
        <v>0</v>
      </c>
      <c r="K982" s="6">
        <f t="shared" si="372"/>
        <v>0</v>
      </c>
      <c r="L982" s="7">
        <v>0</v>
      </c>
      <c r="M982" s="7">
        <f t="shared" si="373"/>
        <v>0</v>
      </c>
      <c r="N982" s="7">
        <f t="shared" si="374"/>
        <v>0</v>
      </c>
      <c r="O982" s="7">
        <f t="shared" si="375"/>
        <v>0</v>
      </c>
      <c r="P982" s="7">
        <f t="shared" si="376"/>
        <v>0</v>
      </c>
      <c r="Q982" s="6">
        <f t="shared" si="378"/>
        <v>0</v>
      </c>
      <c r="R982" s="7">
        <f t="shared" si="379"/>
        <v>0</v>
      </c>
      <c r="S982" s="2">
        <f t="shared" si="365"/>
        <v>0</v>
      </c>
      <c r="T982" s="80">
        <f t="shared" si="366"/>
        <v>0</v>
      </c>
      <c r="U982" s="79">
        <f t="shared" si="367"/>
        <v>0</v>
      </c>
      <c r="V982" s="80">
        <f t="shared" si="368"/>
        <v>0</v>
      </c>
      <c r="W982" s="80">
        <f t="shared" si="369"/>
        <v>0</v>
      </c>
      <c r="X982">
        <f t="shared" si="380"/>
        <v>0</v>
      </c>
      <c r="Y982" s="35">
        <f t="shared" si="370"/>
        <v>0</v>
      </c>
      <c r="Z982" s="35">
        <f t="shared" si="381"/>
        <v>0</v>
      </c>
      <c r="AA982" s="42">
        <f t="shared" si="382"/>
        <v>0</v>
      </c>
      <c r="AB982" s="42">
        <f t="shared" si="383"/>
        <v>0</v>
      </c>
    </row>
    <row r="983" spans="2:28" x14ac:dyDescent="0.25">
      <c r="B983">
        <v>981</v>
      </c>
      <c r="C983" s="35">
        <f t="shared" si="377"/>
        <v>0</v>
      </c>
      <c r="D983" s="46">
        <f>IF(AB982&gt;0,ROUND(PMT(EvalSheet!$F$92/12,EvalSheet!$F$96*12,-C983),5),0)</f>
        <v>0</v>
      </c>
      <c r="E983" s="6">
        <f t="shared" si="371"/>
        <v>0</v>
      </c>
      <c r="F983" s="2">
        <f t="shared" si="360"/>
        <v>0</v>
      </c>
      <c r="G983" s="80">
        <f t="shared" si="361"/>
        <v>0</v>
      </c>
      <c r="H983" s="79">
        <f t="shared" si="362"/>
        <v>0</v>
      </c>
      <c r="I983" s="80">
        <f t="shared" si="363"/>
        <v>0</v>
      </c>
      <c r="J983" s="80">
        <f t="shared" si="364"/>
        <v>0</v>
      </c>
      <c r="K983" s="6">
        <f t="shared" si="372"/>
        <v>0</v>
      </c>
      <c r="L983" s="7">
        <v>0</v>
      </c>
      <c r="M983" s="7">
        <f t="shared" si="373"/>
        <v>0</v>
      </c>
      <c r="N983" s="7">
        <f t="shared" si="374"/>
        <v>0</v>
      </c>
      <c r="O983" s="7">
        <f t="shared" si="375"/>
        <v>0</v>
      </c>
      <c r="P983" s="7">
        <f t="shared" si="376"/>
        <v>0</v>
      </c>
      <c r="Q983" s="6">
        <f t="shared" si="378"/>
        <v>0</v>
      </c>
      <c r="R983" s="7">
        <f t="shared" si="379"/>
        <v>0</v>
      </c>
      <c r="S983" s="2">
        <f t="shared" si="365"/>
        <v>0</v>
      </c>
      <c r="T983" s="80">
        <f t="shared" si="366"/>
        <v>0</v>
      </c>
      <c r="U983" s="79">
        <f t="shared" si="367"/>
        <v>0</v>
      </c>
      <c r="V983" s="80">
        <f t="shared" si="368"/>
        <v>0</v>
      </c>
      <c r="W983" s="80">
        <f t="shared" si="369"/>
        <v>0</v>
      </c>
      <c r="X983">
        <f t="shared" si="380"/>
        <v>0</v>
      </c>
      <c r="Y983" s="35">
        <f t="shared" si="370"/>
        <v>0</v>
      </c>
      <c r="Z983" s="35">
        <f t="shared" si="381"/>
        <v>0</v>
      </c>
      <c r="AA983" s="42">
        <f t="shared" si="382"/>
        <v>0</v>
      </c>
      <c r="AB983" s="42">
        <f t="shared" si="383"/>
        <v>0</v>
      </c>
    </row>
    <row r="984" spans="2:28" x14ac:dyDescent="0.25">
      <c r="B984">
        <v>982</v>
      </c>
      <c r="C984" s="35">
        <f t="shared" si="377"/>
        <v>0</v>
      </c>
      <c r="D984" s="46">
        <f>IF(AB983&gt;0,ROUND(PMT(EvalSheet!$F$92/12,EvalSheet!$F$96*12,-C984),5),0)</f>
        <v>0</v>
      </c>
      <c r="E984" s="6">
        <f t="shared" si="371"/>
        <v>0</v>
      </c>
      <c r="F984" s="2">
        <f t="shared" si="360"/>
        <v>0</v>
      </c>
      <c r="G984" s="80">
        <f t="shared" si="361"/>
        <v>0</v>
      </c>
      <c r="H984" s="79">
        <f t="shared" si="362"/>
        <v>0</v>
      </c>
      <c r="I984" s="80">
        <f t="shared" si="363"/>
        <v>0</v>
      </c>
      <c r="J984" s="80">
        <f t="shared" si="364"/>
        <v>0</v>
      </c>
      <c r="K984" s="6">
        <f t="shared" si="372"/>
        <v>0</v>
      </c>
      <c r="L984" s="7">
        <v>0</v>
      </c>
      <c r="M984" s="7">
        <f t="shared" si="373"/>
        <v>0</v>
      </c>
      <c r="N984" s="7">
        <f t="shared" si="374"/>
        <v>0</v>
      </c>
      <c r="O984" s="7">
        <f t="shared" si="375"/>
        <v>0</v>
      </c>
      <c r="P984" s="7">
        <f t="shared" si="376"/>
        <v>0</v>
      </c>
      <c r="Q984" s="6">
        <f t="shared" si="378"/>
        <v>0</v>
      </c>
      <c r="R984" s="7">
        <f t="shared" si="379"/>
        <v>0</v>
      </c>
      <c r="S984" s="2">
        <f t="shared" si="365"/>
        <v>0</v>
      </c>
      <c r="T984" s="80">
        <f t="shared" si="366"/>
        <v>0</v>
      </c>
      <c r="U984" s="79">
        <f t="shared" si="367"/>
        <v>0</v>
      </c>
      <c r="V984" s="80">
        <f t="shared" si="368"/>
        <v>0</v>
      </c>
      <c r="W984" s="80">
        <f t="shared" si="369"/>
        <v>0</v>
      </c>
      <c r="X984">
        <f t="shared" si="380"/>
        <v>0</v>
      </c>
      <c r="Y984" s="35">
        <f t="shared" si="370"/>
        <v>0</v>
      </c>
      <c r="Z984" s="35">
        <f t="shared" si="381"/>
        <v>0</v>
      </c>
      <c r="AA984" s="42">
        <f t="shared" si="382"/>
        <v>0</v>
      </c>
      <c r="AB984" s="42">
        <f t="shared" si="383"/>
        <v>0</v>
      </c>
    </row>
    <row r="985" spans="2:28" x14ac:dyDescent="0.25">
      <c r="B985">
        <v>983</v>
      </c>
      <c r="C985" s="35">
        <f t="shared" si="377"/>
        <v>0</v>
      </c>
      <c r="D985" s="46">
        <f>IF(AB984&gt;0,ROUND(PMT(EvalSheet!$F$92/12,EvalSheet!$F$96*12,-C985),5),0)</f>
        <v>0</v>
      </c>
      <c r="E985" s="6">
        <f t="shared" si="371"/>
        <v>0</v>
      </c>
      <c r="F985" s="2">
        <f t="shared" si="360"/>
        <v>0</v>
      </c>
      <c r="G985" s="80">
        <f t="shared" si="361"/>
        <v>0</v>
      </c>
      <c r="H985" s="79">
        <f t="shared" si="362"/>
        <v>0</v>
      </c>
      <c r="I985" s="80">
        <f t="shared" si="363"/>
        <v>0</v>
      </c>
      <c r="J985" s="80">
        <f t="shared" si="364"/>
        <v>0</v>
      </c>
      <c r="K985" s="6">
        <f t="shared" si="372"/>
        <v>0</v>
      </c>
      <c r="L985" s="7">
        <v>0</v>
      </c>
      <c r="M985" s="7">
        <f t="shared" si="373"/>
        <v>0</v>
      </c>
      <c r="N985" s="7">
        <f t="shared" si="374"/>
        <v>0</v>
      </c>
      <c r="O985" s="7">
        <f t="shared" si="375"/>
        <v>0</v>
      </c>
      <c r="P985" s="7">
        <f t="shared" si="376"/>
        <v>0</v>
      </c>
      <c r="Q985" s="6">
        <f t="shared" si="378"/>
        <v>0</v>
      </c>
      <c r="R985" s="7">
        <f t="shared" si="379"/>
        <v>0</v>
      </c>
      <c r="S985" s="2">
        <f t="shared" si="365"/>
        <v>0</v>
      </c>
      <c r="T985" s="80">
        <f t="shared" si="366"/>
        <v>0</v>
      </c>
      <c r="U985" s="79">
        <f t="shared" si="367"/>
        <v>0</v>
      </c>
      <c r="V985" s="80">
        <f t="shared" si="368"/>
        <v>0</v>
      </c>
      <c r="W985" s="80">
        <f t="shared" si="369"/>
        <v>0</v>
      </c>
      <c r="X985">
        <f t="shared" si="380"/>
        <v>0</v>
      </c>
      <c r="Y985" s="35">
        <f t="shared" si="370"/>
        <v>0</v>
      </c>
      <c r="Z985" s="35">
        <f t="shared" si="381"/>
        <v>0</v>
      </c>
      <c r="AA985" s="42">
        <f t="shared" si="382"/>
        <v>0</v>
      </c>
      <c r="AB985" s="42">
        <f t="shared" si="383"/>
        <v>0</v>
      </c>
    </row>
    <row r="986" spans="2:28" x14ac:dyDescent="0.25">
      <c r="B986">
        <v>984</v>
      </c>
      <c r="C986" s="35">
        <f t="shared" si="377"/>
        <v>0</v>
      </c>
      <c r="D986" s="46">
        <f>IF(AB985&gt;0,ROUND(PMT(EvalSheet!$F$92/12,EvalSheet!$F$96*12,-C986),5),0)</f>
        <v>0</v>
      </c>
      <c r="E986" s="6">
        <f t="shared" si="371"/>
        <v>0</v>
      </c>
      <c r="F986" s="2">
        <f t="shared" si="360"/>
        <v>0</v>
      </c>
      <c r="G986" s="80">
        <f t="shared" si="361"/>
        <v>0</v>
      </c>
      <c r="H986" s="79">
        <f t="shared" si="362"/>
        <v>0</v>
      </c>
      <c r="I986" s="80">
        <f t="shared" si="363"/>
        <v>0</v>
      </c>
      <c r="J986" s="80">
        <f t="shared" si="364"/>
        <v>0</v>
      </c>
      <c r="K986" s="6">
        <f t="shared" si="372"/>
        <v>0</v>
      </c>
      <c r="L986" s="7">
        <v>0</v>
      </c>
      <c r="M986" s="7">
        <f t="shared" si="373"/>
        <v>0</v>
      </c>
      <c r="N986" s="7">
        <f t="shared" si="374"/>
        <v>0</v>
      </c>
      <c r="O986" s="7">
        <f t="shared" si="375"/>
        <v>0</v>
      </c>
      <c r="P986" s="7">
        <f t="shared" si="376"/>
        <v>0</v>
      </c>
      <c r="Q986" s="6">
        <f t="shared" si="378"/>
        <v>0</v>
      </c>
      <c r="R986" s="7">
        <f t="shared" si="379"/>
        <v>0</v>
      </c>
      <c r="S986" s="2">
        <f t="shared" si="365"/>
        <v>0</v>
      </c>
      <c r="T986" s="80">
        <f t="shared" si="366"/>
        <v>0</v>
      </c>
      <c r="U986" s="79">
        <f t="shared" si="367"/>
        <v>0</v>
      </c>
      <c r="V986" s="80">
        <f t="shared" si="368"/>
        <v>0</v>
      </c>
      <c r="W986" s="80">
        <f t="shared" si="369"/>
        <v>0</v>
      </c>
      <c r="X986">
        <f t="shared" si="380"/>
        <v>0</v>
      </c>
      <c r="Y986" s="35">
        <f t="shared" si="370"/>
        <v>0</v>
      </c>
      <c r="Z986" s="35">
        <f t="shared" si="381"/>
        <v>0</v>
      </c>
      <c r="AA986" s="42">
        <f t="shared" si="382"/>
        <v>0</v>
      </c>
      <c r="AB986" s="42">
        <f t="shared" si="383"/>
        <v>0</v>
      </c>
    </row>
    <row r="987" spans="2:28" x14ac:dyDescent="0.25">
      <c r="B987">
        <v>985</v>
      </c>
      <c r="C987" s="35">
        <f t="shared" si="377"/>
        <v>0</v>
      </c>
      <c r="D987" s="46">
        <f>IF(AB986&gt;0,ROUND(PMT(EvalSheet!$F$92/12,EvalSheet!$F$96*12,-C987),5),0)</f>
        <v>0</v>
      </c>
      <c r="E987" s="6">
        <f t="shared" si="371"/>
        <v>0</v>
      </c>
      <c r="F987" s="2">
        <f t="shared" si="360"/>
        <v>0</v>
      </c>
      <c r="G987" s="80">
        <f t="shared" si="361"/>
        <v>0</v>
      </c>
      <c r="H987" s="79">
        <f t="shared" si="362"/>
        <v>0</v>
      </c>
      <c r="I987" s="80">
        <f t="shared" si="363"/>
        <v>0</v>
      </c>
      <c r="J987" s="80">
        <f t="shared" si="364"/>
        <v>0</v>
      </c>
      <c r="K987" s="6">
        <f t="shared" si="372"/>
        <v>0</v>
      </c>
      <c r="L987" s="7">
        <v>0</v>
      </c>
      <c r="M987" s="7">
        <f t="shared" si="373"/>
        <v>0</v>
      </c>
      <c r="N987" s="7">
        <f t="shared" si="374"/>
        <v>0</v>
      </c>
      <c r="O987" s="7">
        <f t="shared" si="375"/>
        <v>0</v>
      </c>
      <c r="P987" s="7">
        <f t="shared" si="376"/>
        <v>0</v>
      </c>
      <c r="Q987" s="6">
        <f t="shared" si="378"/>
        <v>0</v>
      </c>
      <c r="R987" s="7">
        <f t="shared" si="379"/>
        <v>0</v>
      </c>
      <c r="S987" s="2">
        <f t="shared" si="365"/>
        <v>0</v>
      </c>
      <c r="T987" s="80">
        <f t="shared" si="366"/>
        <v>0</v>
      </c>
      <c r="U987" s="79">
        <f t="shared" si="367"/>
        <v>0</v>
      </c>
      <c r="V987" s="80">
        <f t="shared" si="368"/>
        <v>0</v>
      </c>
      <c r="W987" s="80">
        <f t="shared" si="369"/>
        <v>0</v>
      </c>
      <c r="X987">
        <f t="shared" si="380"/>
        <v>0</v>
      </c>
      <c r="Y987" s="35">
        <f t="shared" si="370"/>
        <v>0</v>
      </c>
      <c r="Z987" s="35">
        <f t="shared" si="381"/>
        <v>0</v>
      </c>
      <c r="AA987" s="42">
        <f t="shared" si="382"/>
        <v>0</v>
      </c>
      <c r="AB987" s="42">
        <f t="shared" si="383"/>
        <v>0</v>
      </c>
    </row>
    <row r="988" spans="2:28" x14ac:dyDescent="0.25">
      <c r="B988">
        <v>986</v>
      </c>
      <c r="C988" s="35">
        <f t="shared" si="377"/>
        <v>0</v>
      </c>
      <c r="D988" s="46">
        <f>IF(AB987&gt;0,ROUND(PMT(EvalSheet!$F$92/12,EvalSheet!$F$96*12,-C988),5),0)</f>
        <v>0</v>
      </c>
      <c r="E988" s="6">
        <f t="shared" si="371"/>
        <v>0</v>
      </c>
      <c r="F988" s="2">
        <f t="shared" si="360"/>
        <v>0</v>
      </c>
      <c r="G988" s="80">
        <f t="shared" si="361"/>
        <v>0</v>
      </c>
      <c r="H988" s="79">
        <f t="shared" si="362"/>
        <v>0</v>
      </c>
      <c r="I988" s="80">
        <f t="shared" si="363"/>
        <v>0</v>
      </c>
      <c r="J988" s="80">
        <f t="shared" si="364"/>
        <v>0</v>
      </c>
      <c r="K988" s="6">
        <f t="shared" si="372"/>
        <v>0</v>
      </c>
      <c r="L988" s="7">
        <v>0</v>
      </c>
      <c r="M988" s="7">
        <f t="shared" si="373"/>
        <v>0</v>
      </c>
      <c r="N988" s="7">
        <f t="shared" si="374"/>
        <v>0</v>
      </c>
      <c r="O988" s="7">
        <f t="shared" si="375"/>
        <v>0</v>
      </c>
      <c r="P988" s="7">
        <f t="shared" si="376"/>
        <v>0</v>
      </c>
      <c r="Q988" s="6">
        <f t="shared" si="378"/>
        <v>0</v>
      </c>
      <c r="R988" s="7">
        <f t="shared" si="379"/>
        <v>0</v>
      </c>
      <c r="S988" s="2">
        <f t="shared" si="365"/>
        <v>0</v>
      </c>
      <c r="T988" s="80">
        <f t="shared" si="366"/>
        <v>0</v>
      </c>
      <c r="U988" s="79">
        <f t="shared" si="367"/>
        <v>0</v>
      </c>
      <c r="V988" s="80">
        <f t="shared" si="368"/>
        <v>0</v>
      </c>
      <c r="W988" s="80">
        <f t="shared" si="369"/>
        <v>0</v>
      </c>
      <c r="X988">
        <f t="shared" si="380"/>
        <v>0</v>
      </c>
      <c r="Y988" s="35">
        <f t="shared" si="370"/>
        <v>0</v>
      </c>
      <c r="Z988" s="35">
        <f t="shared" si="381"/>
        <v>0</v>
      </c>
      <c r="AA988" s="42">
        <f t="shared" si="382"/>
        <v>0</v>
      </c>
      <c r="AB988" s="42">
        <f t="shared" si="383"/>
        <v>0</v>
      </c>
    </row>
    <row r="989" spans="2:28" x14ac:dyDescent="0.25">
      <c r="B989">
        <v>987</v>
      </c>
      <c r="C989" s="35">
        <f t="shared" si="377"/>
        <v>0</v>
      </c>
      <c r="D989" s="46">
        <f>IF(AB988&gt;0,ROUND(PMT(EvalSheet!$F$92/12,EvalSheet!$F$96*12,-C989),5),0)</f>
        <v>0</v>
      </c>
      <c r="E989" s="6">
        <f t="shared" si="371"/>
        <v>0</v>
      </c>
      <c r="F989" s="2">
        <f t="shared" si="360"/>
        <v>0</v>
      </c>
      <c r="G989" s="80">
        <f t="shared" si="361"/>
        <v>0</v>
      </c>
      <c r="H989" s="79">
        <f t="shared" si="362"/>
        <v>0</v>
      </c>
      <c r="I989" s="80">
        <f t="shared" si="363"/>
        <v>0</v>
      </c>
      <c r="J989" s="80">
        <f t="shared" si="364"/>
        <v>0</v>
      </c>
      <c r="K989" s="6">
        <f t="shared" si="372"/>
        <v>0</v>
      </c>
      <c r="L989" s="7">
        <v>0</v>
      </c>
      <c r="M989" s="7">
        <f t="shared" si="373"/>
        <v>0</v>
      </c>
      <c r="N989" s="7">
        <f t="shared" si="374"/>
        <v>0</v>
      </c>
      <c r="O989" s="7">
        <f t="shared" si="375"/>
        <v>0</v>
      </c>
      <c r="P989" s="7">
        <f t="shared" si="376"/>
        <v>0</v>
      </c>
      <c r="Q989" s="6">
        <f t="shared" si="378"/>
        <v>0</v>
      </c>
      <c r="R989" s="7">
        <f t="shared" si="379"/>
        <v>0</v>
      </c>
      <c r="S989" s="2">
        <f t="shared" si="365"/>
        <v>0</v>
      </c>
      <c r="T989" s="80">
        <f t="shared" si="366"/>
        <v>0</v>
      </c>
      <c r="U989" s="79">
        <f t="shared" si="367"/>
        <v>0</v>
      </c>
      <c r="V989" s="80">
        <f t="shared" si="368"/>
        <v>0</v>
      </c>
      <c r="W989" s="80">
        <f t="shared" si="369"/>
        <v>0</v>
      </c>
      <c r="X989">
        <f t="shared" si="380"/>
        <v>0</v>
      </c>
      <c r="Y989" s="35">
        <f t="shared" si="370"/>
        <v>0</v>
      </c>
      <c r="Z989" s="35">
        <f t="shared" si="381"/>
        <v>0</v>
      </c>
      <c r="AA989" s="42">
        <f t="shared" si="382"/>
        <v>0</v>
      </c>
      <c r="AB989" s="42">
        <f t="shared" si="383"/>
        <v>0</v>
      </c>
    </row>
    <row r="990" spans="2:28" x14ac:dyDescent="0.25">
      <c r="B990">
        <v>988</v>
      </c>
      <c r="C990" s="35">
        <f t="shared" si="377"/>
        <v>0</v>
      </c>
      <c r="D990" s="46">
        <f>IF(AB989&gt;0,ROUND(PMT(EvalSheet!$F$92/12,EvalSheet!$F$96*12,-C990),5),0)</f>
        <v>0</v>
      </c>
      <c r="E990" s="6">
        <f t="shared" si="371"/>
        <v>0</v>
      </c>
      <c r="F990" s="2">
        <f t="shared" si="360"/>
        <v>0</v>
      </c>
      <c r="G990" s="80">
        <f t="shared" si="361"/>
        <v>0</v>
      </c>
      <c r="H990" s="79">
        <f t="shared" si="362"/>
        <v>0</v>
      </c>
      <c r="I990" s="80">
        <f t="shared" si="363"/>
        <v>0</v>
      </c>
      <c r="J990" s="80">
        <f t="shared" si="364"/>
        <v>0</v>
      </c>
      <c r="K990" s="6">
        <f t="shared" si="372"/>
        <v>0</v>
      </c>
      <c r="L990" s="7">
        <v>0</v>
      </c>
      <c r="M990" s="7">
        <f t="shared" si="373"/>
        <v>0</v>
      </c>
      <c r="N990" s="7">
        <f t="shared" si="374"/>
        <v>0</v>
      </c>
      <c r="O990" s="7">
        <f t="shared" si="375"/>
        <v>0</v>
      </c>
      <c r="P990" s="7">
        <f t="shared" si="376"/>
        <v>0</v>
      </c>
      <c r="Q990" s="6">
        <f t="shared" si="378"/>
        <v>0</v>
      </c>
      <c r="R990" s="7">
        <f t="shared" si="379"/>
        <v>0</v>
      </c>
      <c r="S990" s="2">
        <f t="shared" si="365"/>
        <v>0</v>
      </c>
      <c r="T990" s="80">
        <f t="shared" si="366"/>
        <v>0</v>
      </c>
      <c r="U990" s="79">
        <f t="shared" si="367"/>
        <v>0</v>
      </c>
      <c r="V990" s="80">
        <f t="shared" si="368"/>
        <v>0</v>
      </c>
      <c r="W990" s="80">
        <f t="shared" si="369"/>
        <v>0</v>
      </c>
      <c r="X990">
        <f t="shared" si="380"/>
        <v>0</v>
      </c>
      <c r="Y990" s="35">
        <f t="shared" si="370"/>
        <v>0</v>
      </c>
      <c r="Z990" s="35">
        <f t="shared" si="381"/>
        <v>0</v>
      </c>
      <c r="AA990" s="42">
        <f t="shared" si="382"/>
        <v>0</v>
      </c>
      <c r="AB990" s="42">
        <f t="shared" si="383"/>
        <v>0</v>
      </c>
    </row>
    <row r="991" spans="2:28" x14ac:dyDescent="0.25">
      <c r="B991">
        <v>989</v>
      </c>
      <c r="C991" s="35">
        <f t="shared" si="377"/>
        <v>0</v>
      </c>
      <c r="D991" s="46">
        <f>IF(AB990&gt;0,ROUND(PMT(EvalSheet!$F$92/12,EvalSheet!$F$96*12,-C991),5),0)</f>
        <v>0</v>
      </c>
      <c r="E991" s="6">
        <f t="shared" si="371"/>
        <v>0</v>
      </c>
      <c r="F991" s="2">
        <f t="shared" si="360"/>
        <v>0</v>
      </c>
      <c r="G991" s="80">
        <f t="shared" si="361"/>
        <v>0</v>
      </c>
      <c r="H991" s="79">
        <f t="shared" si="362"/>
        <v>0</v>
      </c>
      <c r="I991" s="80">
        <f t="shared" si="363"/>
        <v>0</v>
      </c>
      <c r="J991" s="80">
        <f t="shared" si="364"/>
        <v>0</v>
      </c>
      <c r="K991" s="6">
        <f t="shared" si="372"/>
        <v>0</v>
      </c>
      <c r="L991" s="7">
        <v>0</v>
      </c>
      <c r="M991" s="7">
        <f t="shared" si="373"/>
        <v>0</v>
      </c>
      <c r="N991" s="7">
        <f t="shared" si="374"/>
        <v>0</v>
      </c>
      <c r="O991" s="7">
        <f t="shared" si="375"/>
        <v>0</v>
      </c>
      <c r="P991" s="7">
        <f t="shared" si="376"/>
        <v>0</v>
      </c>
      <c r="Q991" s="6">
        <f t="shared" si="378"/>
        <v>0</v>
      </c>
      <c r="R991" s="7">
        <f t="shared" si="379"/>
        <v>0</v>
      </c>
      <c r="S991" s="2">
        <f t="shared" si="365"/>
        <v>0</v>
      </c>
      <c r="T991" s="80">
        <f t="shared" si="366"/>
        <v>0</v>
      </c>
      <c r="U991" s="79">
        <f t="shared" si="367"/>
        <v>0</v>
      </c>
      <c r="V991" s="80">
        <f t="shared" si="368"/>
        <v>0</v>
      </c>
      <c r="W991" s="80">
        <f t="shared" si="369"/>
        <v>0</v>
      </c>
      <c r="X991">
        <f t="shared" si="380"/>
        <v>0</v>
      </c>
      <c r="Y991" s="35">
        <f t="shared" si="370"/>
        <v>0</v>
      </c>
      <c r="Z991" s="35">
        <f t="shared" si="381"/>
        <v>0</v>
      </c>
      <c r="AA991" s="42">
        <f t="shared" si="382"/>
        <v>0</v>
      </c>
      <c r="AB991" s="42">
        <f t="shared" si="383"/>
        <v>0</v>
      </c>
    </row>
    <row r="992" spans="2:28" x14ac:dyDescent="0.25">
      <c r="B992">
        <v>990</v>
      </c>
      <c r="C992" s="35">
        <f t="shared" si="377"/>
        <v>0</v>
      </c>
      <c r="D992" s="46">
        <f>IF(AB991&gt;0,ROUND(PMT(EvalSheet!$F$92/12,EvalSheet!$F$96*12,-C992),5),0)</f>
        <v>0</v>
      </c>
      <c r="E992" s="6">
        <f t="shared" si="371"/>
        <v>0</v>
      </c>
      <c r="F992" s="2">
        <f t="shared" si="360"/>
        <v>0</v>
      </c>
      <c r="G992" s="80">
        <f t="shared" si="361"/>
        <v>0</v>
      </c>
      <c r="H992" s="79">
        <f t="shared" si="362"/>
        <v>0</v>
      </c>
      <c r="I992" s="80">
        <f t="shared" si="363"/>
        <v>0</v>
      </c>
      <c r="J992" s="80">
        <f t="shared" si="364"/>
        <v>0</v>
      </c>
      <c r="K992" s="6">
        <f t="shared" si="372"/>
        <v>0</v>
      </c>
      <c r="L992" s="7">
        <v>0</v>
      </c>
      <c r="M992" s="7">
        <f t="shared" si="373"/>
        <v>0</v>
      </c>
      <c r="N992" s="7">
        <f t="shared" si="374"/>
        <v>0</v>
      </c>
      <c r="O992" s="7">
        <f t="shared" si="375"/>
        <v>0</v>
      </c>
      <c r="P992" s="7">
        <f t="shared" si="376"/>
        <v>0</v>
      </c>
      <c r="Q992" s="6">
        <f t="shared" si="378"/>
        <v>0</v>
      </c>
      <c r="R992" s="7">
        <f t="shared" si="379"/>
        <v>0</v>
      </c>
      <c r="S992" s="2">
        <f t="shared" si="365"/>
        <v>0</v>
      </c>
      <c r="T992" s="80">
        <f t="shared" si="366"/>
        <v>0</v>
      </c>
      <c r="U992" s="79">
        <f t="shared" si="367"/>
        <v>0</v>
      </c>
      <c r="V992" s="80">
        <f t="shared" si="368"/>
        <v>0</v>
      </c>
      <c r="W992" s="80">
        <f t="shared" si="369"/>
        <v>0</v>
      </c>
      <c r="X992">
        <f t="shared" si="380"/>
        <v>0</v>
      </c>
      <c r="Y992" s="35">
        <f t="shared" si="370"/>
        <v>0</v>
      </c>
      <c r="Z992" s="35">
        <f t="shared" si="381"/>
        <v>0</v>
      </c>
      <c r="AA992" s="42">
        <f t="shared" si="382"/>
        <v>0</v>
      </c>
      <c r="AB992" s="42">
        <f t="shared" si="383"/>
        <v>0</v>
      </c>
    </row>
    <row r="993" spans="2:28" x14ac:dyDescent="0.25">
      <c r="B993">
        <v>991</v>
      </c>
      <c r="C993" s="35">
        <f t="shared" si="377"/>
        <v>0</v>
      </c>
      <c r="D993" s="46">
        <f>IF(AB992&gt;0,ROUND(PMT(EvalSheet!$F$92/12,EvalSheet!$F$96*12,-C993),5),0)</f>
        <v>0</v>
      </c>
      <c r="E993" s="6">
        <f t="shared" si="371"/>
        <v>0</v>
      </c>
      <c r="F993" s="2">
        <f t="shared" si="360"/>
        <v>0</v>
      </c>
      <c r="G993" s="80">
        <f t="shared" si="361"/>
        <v>0</v>
      </c>
      <c r="H993" s="79">
        <f t="shared" si="362"/>
        <v>0</v>
      </c>
      <c r="I993" s="80">
        <f t="shared" si="363"/>
        <v>0</v>
      </c>
      <c r="J993" s="80">
        <f t="shared" si="364"/>
        <v>0</v>
      </c>
      <c r="K993" s="6">
        <f t="shared" si="372"/>
        <v>0</v>
      </c>
      <c r="L993" s="7">
        <v>0</v>
      </c>
      <c r="M993" s="7">
        <f t="shared" si="373"/>
        <v>0</v>
      </c>
      <c r="N993" s="7">
        <f t="shared" si="374"/>
        <v>0</v>
      </c>
      <c r="O993" s="7">
        <f t="shared" si="375"/>
        <v>0</v>
      </c>
      <c r="P993" s="7">
        <f t="shared" si="376"/>
        <v>0</v>
      </c>
      <c r="Q993" s="6">
        <f t="shared" si="378"/>
        <v>0</v>
      </c>
      <c r="R993" s="7">
        <f t="shared" si="379"/>
        <v>0</v>
      </c>
      <c r="S993" s="2">
        <f t="shared" si="365"/>
        <v>0</v>
      </c>
      <c r="T993" s="80">
        <f t="shared" si="366"/>
        <v>0</v>
      </c>
      <c r="U993" s="79">
        <f t="shared" si="367"/>
        <v>0</v>
      </c>
      <c r="V993" s="80">
        <f t="shared" si="368"/>
        <v>0</v>
      </c>
      <c r="W993" s="80">
        <f t="shared" si="369"/>
        <v>0</v>
      </c>
      <c r="X993">
        <f t="shared" si="380"/>
        <v>0</v>
      </c>
      <c r="Y993" s="35">
        <f t="shared" si="370"/>
        <v>0</v>
      </c>
      <c r="Z993" s="35">
        <f t="shared" si="381"/>
        <v>0</v>
      </c>
      <c r="AA993" s="42">
        <f t="shared" si="382"/>
        <v>0</v>
      </c>
      <c r="AB993" s="42">
        <f t="shared" si="383"/>
        <v>0</v>
      </c>
    </row>
    <row r="994" spans="2:28" x14ac:dyDescent="0.25">
      <c r="B994">
        <v>992</v>
      </c>
      <c r="C994" s="35">
        <f t="shared" si="377"/>
        <v>0</v>
      </c>
      <c r="D994" s="46">
        <f>IF(AB993&gt;0,ROUND(PMT(EvalSheet!$F$92/12,EvalSheet!$F$96*12,-C994),5),0)</f>
        <v>0</v>
      </c>
      <c r="E994" s="6">
        <f t="shared" si="371"/>
        <v>0</v>
      </c>
      <c r="F994" s="2">
        <f t="shared" si="360"/>
        <v>0</v>
      </c>
      <c r="G994" s="80">
        <f t="shared" si="361"/>
        <v>0</v>
      </c>
      <c r="H994" s="79">
        <f t="shared" si="362"/>
        <v>0</v>
      </c>
      <c r="I994" s="80">
        <f t="shared" si="363"/>
        <v>0</v>
      </c>
      <c r="J994" s="80">
        <f t="shared" si="364"/>
        <v>0</v>
      </c>
      <c r="K994" s="6">
        <f t="shared" si="372"/>
        <v>0</v>
      </c>
      <c r="L994" s="7">
        <v>0</v>
      </c>
      <c r="M994" s="7">
        <f t="shared" si="373"/>
        <v>0</v>
      </c>
      <c r="N994" s="7">
        <f t="shared" si="374"/>
        <v>0</v>
      </c>
      <c r="O994" s="7">
        <f t="shared" si="375"/>
        <v>0</v>
      </c>
      <c r="P994" s="7">
        <f t="shared" si="376"/>
        <v>0</v>
      </c>
      <c r="Q994" s="6">
        <f t="shared" si="378"/>
        <v>0</v>
      </c>
      <c r="R994" s="7">
        <f t="shared" si="379"/>
        <v>0</v>
      </c>
      <c r="S994" s="2">
        <f t="shared" si="365"/>
        <v>0</v>
      </c>
      <c r="T994" s="80">
        <f t="shared" si="366"/>
        <v>0</v>
      </c>
      <c r="U994" s="79">
        <f t="shared" si="367"/>
        <v>0</v>
      </c>
      <c r="V994" s="80">
        <f t="shared" si="368"/>
        <v>0</v>
      </c>
      <c r="W994" s="80">
        <f t="shared" si="369"/>
        <v>0</v>
      </c>
      <c r="X994">
        <f t="shared" si="380"/>
        <v>0</v>
      </c>
      <c r="Y994" s="35">
        <f t="shared" si="370"/>
        <v>0</v>
      </c>
      <c r="Z994" s="35">
        <f t="shared" si="381"/>
        <v>0</v>
      </c>
      <c r="AA994" s="42">
        <f t="shared" si="382"/>
        <v>0</v>
      </c>
      <c r="AB994" s="42">
        <f t="shared" si="383"/>
        <v>0</v>
      </c>
    </row>
    <row r="995" spans="2:28" x14ac:dyDescent="0.25">
      <c r="B995">
        <v>993</v>
      </c>
      <c r="C995" s="35">
        <f t="shared" si="377"/>
        <v>0</v>
      </c>
      <c r="D995" s="46">
        <f>IF(AB994&gt;0,ROUND(PMT(EvalSheet!$F$92/12,EvalSheet!$F$96*12,-C995),5),0)</f>
        <v>0</v>
      </c>
      <c r="E995" s="6">
        <f t="shared" si="371"/>
        <v>0</v>
      </c>
      <c r="F995" s="2">
        <f t="shared" si="360"/>
        <v>0</v>
      </c>
      <c r="G995" s="80">
        <f t="shared" si="361"/>
        <v>0</v>
      </c>
      <c r="H995" s="79">
        <f t="shared" si="362"/>
        <v>0</v>
      </c>
      <c r="I995" s="80">
        <f t="shared" si="363"/>
        <v>0</v>
      </c>
      <c r="J995" s="80">
        <f t="shared" si="364"/>
        <v>0</v>
      </c>
      <c r="K995" s="6">
        <f t="shared" si="372"/>
        <v>0</v>
      </c>
      <c r="L995" s="7">
        <v>0</v>
      </c>
      <c r="M995" s="7">
        <f t="shared" si="373"/>
        <v>0</v>
      </c>
      <c r="N995" s="7">
        <f t="shared" si="374"/>
        <v>0</v>
      </c>
      <c r="O995" s="7">
        <f t="shared" si="375"/>
        <v>0</v>
      </c>
      <c r="P995" s="7">
        <f t="shared" si="376"/>
        <v>0</v>
      </c>
      <c r="Q995" s="6">
        <f t="shared" si="378"/>
        <v>0</v>
      </c>
      <c r="R995" s="7">
        <f t="shared" si="379"/>
        <v>0</v>
      </c>
      <c r="S995" s="2">
        <f t="shared" si="365"/>
        <v>0</v>
      </c>
      <c r="T995" s="80">
        <f t="shared" si="366"/>
        <v>0</v>
      </c>
      <c r="U995" s="79">
        <f t="shared" si="367"/>
        <v>0</v>
      </c>
      <c r="V995" s="80">
        <f t="shared" si="368"/>
        <v>0</v>
      </c>
      <c r="W995" s="80">
        <f t="shared" si="369"/>
        <v>0</v>
      </c>
      <c r="X995">
        <f t="shared" si="380"/>
        <v>0</v>
      </c>
      <c r="Y995" s="35">
        <f t="shared" si="370"/>
        <v>0</v>
      </c>
      <c r="Z995" s="35">
        <f t="shared" si="381"/>
        <v>0</v>
      </c>
      <c r="AA995" s="42">
        <f t="shared" si="382"/>
        <v>0</v>
      </c>
      <c r="AB995" s="42">
        <f t="shared" si="383"/>
        <v>0</v>
      </c>
    </row>
    <row r="996" spans="2:28" x14ac:dyDescent="0.25">
      <c r="B996">
        <v>994</v>
      </c>
      <c r="C996" s="35">
        <f t="shared" si="377"/>
        <v>0</v>
      </c>
      <c r="D996" s="46">
        <f>IF(AB995&gt;0,ROUND(PMT(EvalSheet!$F$92/12,EvalSheet!$F$96*12,-C996),5),0)</f>
        <v>0</v>
      </c>
      <c r="E996" s="6">
        <f t="shared" si="371"/>
        <v>0</v>
      </c>
      <c r="F996" s="2">
        <f t="shared" si="360"/>
        <v>0</v>
      </c>
      <c r="G996" s="80">
        <f t="shared" si="361"/>
        <v>0</v>
      </c>
      <c r="H996" s="79">
        <f t="shared" si="362"/>
        <v>0</v>
      </c>
      <c r="I996" s="80">
        <f t="shared" si="363"/>
        <v>0</v>
      </c>
      <c r="J996" s="80">
        <f t="shared" si="364"/>
        <v>0</v>
      </c>
      <c r="K996" s="6">
        <f t="shared" si="372"/>
        <v>0</v>
      </c>
      <c r="L996" s="7">
        <v>0</v>
      </c>
      <c r="M996" s="7">
        <f t="shared" si="373"/>
        <v>0</v>
      </c>
      <c r="N996" s="7">
        <f t="shared" si="374"/>
        <v>0</v>
      </c>
      <c r="O996" s="7">
        <f t="shared" si="375"/>
        <v>0</v>
      </c>
      <c r="P996" s="7">
        <f t="shared" si="376"/>
        <v>0</v>
      </c>
      <c r="Q996" s="6">
        <f t="shared" si="378"/>
        <v>0</v>
      </c>
      <c r="R996" s="7">
        <f t="shared" si="379"/>
        <v>0</v>
      </c>
      <c r="S996" s="2">
        <f t="shared" si="365"/>
        <v>0</v>
      </c>
      <c r="T996" s="80">
        <f t="shared" si="366"/>
        <v>0</v>
      </c>
      <c r="U996" s="79">
        <f t="shared" si="367"/>
        <v>0</v>
      </c>
      <c r="V996" s="80">
        <f t="shared" si="368"/>
        <v>0</v>
      </c>
      <c r="W996" s="80">
        <f t="shared" si="369"/>
        <v>0</v>
      </c>
      <c r="X996">
        <f t="shared" si="380"/>
        <v>0</v>
      </c>
      <c r="Y996" s="35">
        <f t="shared" si="370"/>
        <v>0</v>
      </c>
      <c r="Z996" s="35">
        <f t="shared" si="381"/>
        <v>0</v>
      </c>
      <c r="AA996" s="42">
        <f t="shared" si="382"/>
        <v>0</v>
      </c>
      <c r="AB996" s="42">
        <f t="shared" si="383"/>
        <v>0</v>
      </c>
    </row>
    <row r="997" spans="2:28" x14ac:dyDescent="0.25">
      <c r="B997">
        <v>995</v>
      </c>
      <c r="C997" s="35">
        <f t="shared" si="377"/>
        <v>0</v>
      </c>
      <c r="D997" s="46">
        <f>IF(AB996&gt;0,ROUND(PMT(EvalSheet!$F$92/12,EvalSheet!$F$96*12,-C997),5),0)</f>
        <v>0</v>
      </c>
      <c r="E997" s="6">
        <f t="shared" si="371"/>
        <v>0</v>
      </c>
      <c r="F997" s="2">
        <f t="shared" si="360"/>
        <v>0</v>
      </c>
      <c r="G997" s="80">
        <f t="shared" si="361"/>
        <v>0</v>
      </c>
      <c r="H997" s="79">
        <f t="shared" si="362"/>
        <v>0</v>
      </c>
      <c r="I997" s="80">
        <f t="shared" si="363"/>
        <v>0</v>
      </c>
      <c r="J997" s="80">
        <f t="shared" si="364"/>
        <v>0</v>
      </c>
      <c r="K997" s="6">
        <f t="shared" si="372"/>
        <v>0</v>
      </c>
      <c r="L997" s="7">
        <v>0</v>
      </c>
      <c r="M997" s="7">
        <f t="shared" si="373"/>
        <v>0</v>
      </c>
      <c r="N997" s="7">
        <f t="shared" si="374"/>
        <v>0</v>
      </c>
      <c r="O997" s="7">
        <f t="shared" si="375"/>
        <v>0</v>
      </c>
      <c r="P997" s="7">
        <f t="shared" si="376"/>
        <v>0</v>
      </c>
      <c r="Q997" s="6">
        <f t="shared" si="378"/>
        <v>0</v>
      </c>
      <c r="R997" s="7">
        <f t="shared" si="379"/>
        <v>0</v>
      </c>
      <c r="S997" s="2">
        <f t="shared" si="365"/>
        <v>0</v>
      </c>
      <c r="T997" s="80">
        <f t="shared" si="366"/>
        <v>0</v>
      </c>
      <c r="U997" s="79">
        <f t="shared" si="367"/>
        <v>0</v>
      </c>
      <c r="V997" s="80">
        <f t="shared" si="368"/>
        <v>0</v>
      </c>
      <c r="W997" s="80">
        <f t="shared" si="369"/>
        <v>0</v>
      </c>
      <c r="X997">
        <f t="shared" si="380"/>
        <v>0</v>
      </c>
      <c r="Y997" s="35">
        <f t="shared" si="370"/>
        <v>0</v>
      </c>
      <c r="Z997" s="35">
        <f t="shared" si="381"/>
        <v>0</v>
      </c>
      <c r="AA997" s="42">
        <f t="shared" si="382"/>
        <v>0</v>
      </c>
      <c r="AB997" s="42">
        <f t="shared" si="383"/>
        <v>0</v>
      </c>
    </row>
    <row r="998" spans="2:28" x14ac:dyDescent="0.25">
      <c r="B998">
        <v>996</v>
      </c>
      <c r="C998" s="35">
        <f t="shared" si="377"/>
        <v>0</v>
      </c>
      <c r="D998" s="46">
        <f>IF(AB997&gt;0,ROUND(PMT(EvalSheet!$F$92/12,EvalSheet!$F$96*12,-C998),5),0)</f>
        <v>0</v>
      </c>
      <c r="E998" s="6">
        <f t="shared" si="371"/>
        <v>0</v>
      </c>
      <c r="F998" s="2">
        <f t="shared" si="360"/>
        <v>0</v>
      </c>
      <c r="G998" s="80">
        <f t="shared" si="361"/>
        <v>0</v>
      </c>
      <c r="H998" s="79">
        <f t="shared" si="362"/>
        <v>0</v>
      </c>
      <c r="I998" s="80">
        <f t="shared" si="363"/>
        <v>0</v>
      </c>
      <c r="J998" s="80">
        <f t="shared" si="364"/>
        <v>0</v>
      </c>
      <c r="K998" s="6">
        <f t="shared" si="372"/>
        <v>0</v>
      </c>
      <c r="L998" s="7">
        <v>0</v>
      </c>
      <c r="M998" s="7">
        <f t="shared" si="373"/>
        <v>0</v>
      </c>
      <c r="N998" s="7">
        <f t="shared" si="374"/>
        <v>0</v>
      </c>
      <c r="O998" s="7">
        <f t="shared" si="375"/>
        <v>0</v>
      </c>
      <c r="P998" s="7">
        <f t="shared" si="376"/>
        <v>0</v>
      </c>
      <c r="Q998" s="6">
        <f t="shared" si="378"/>
        <v>0</v>
      </c>
      <c r="R998" s="7">
        <f t="shared" si="379"/>
        <v>0</v>
      </c>
      <c r="S998" s="2">
        <f t="shared" si="365"/>
        <v>0</v>
      </c>
      <c r="T998" s="80">
        <f t="shared" si="366"/>
        <v>0</v>
      </c>
      <c r="U998" s="79">
        <f t="shared" si="367"/>
        <v>0</v>
      </c>
      <c r="V998" s="80">
        <f t="shared" si="368"/>
        <v>0</v>
      </c>
      <c r="W998" s="80">
        <f t="shared" si="369"/>
        <v>0</v>
      </c>
      <c r="X998">
        <f t="shared" si="380"/>
        <v>0</v>
      </c>
      <c r="Y998" s="35">
        <f t="shared" si="370"/>
        <v>0</v>
      </c>
      <c r="Z998" s="35">
        <f t="shared" si="381"/>
        <v>0</v>
      </c>
      <c r="AA998" s="42">
        <f t="shared" si="382"/>
        <v>0</v>
      </c>
      <c r="AB998" s="42">
        <f t="shared" si="383"/>
        <v>0</v>
      </c>
    </row>
    <row r="999" spans="2:28" x14ac:dyDescent="0.25">
      <c r="B999">
        <v>997</v>
      </c>
      <c r="C999" s="35">
        <f t="shared" si="377"/>
        <v>0</v>
      </c>
      <c r="D999" s="46">
        <f>IF(AB998&gt;0,ROUND(PMT(EvalSheet!$F$92/12,EvalSheet!$F$96*12,-C999),5),0)</f>
        <v>0</v>
      </c>
      <c r="E999" s="6">
        <f t="shared" si="371"/>
        <v>0</v>
      </c>
      <c r="F999" s="2">
        <f t="shared" si="360"/>
        <v>0</v>
      </c>
      <c r="G999" s="80">
        <f t="shared" si="361"/>
        <v>0</v>
      </c>
      <c r="H999" s="79">
        <f t="shared" si="362"/>
        <v>0</v>
      </c>
      <c r="I999" s="80">
        <f t="shared" si="363"/>
        <v>0</v>
      </c>
      <c r="J999" s="80">
        <f t="shared" si="364"/>
        <v>0</v>
      </c>
      <c r="K999" s="6">
        <f t="shared" si="372"/>
        <v>0</v>
      </c>
      <c r="L999" s="7">
        <v>0</v>
      </c>
      <c r="M999" s="7">
        <f t="shared" si="373"/>
        <v>0</v>
      </c>
      <c r="N999" s="7">
        <f t="shared" si="374"/>
        <v>0</v>
      </c>
      <c r="O999" s="7">
        <f t="shared" si="375"/>
        <v>0</v>
      </c>
      <c r="P999" s="7">
        <f t="shared" si="376"/>
        <v>0</v>
      </c>
      <c r="Q999" s="6">
        <f t="shared" si="378"/>
        <v>0</v>
      </c>
      <c r="R999" s="7">
        <f t="shared" si="379"/>
        <v>0</v>
      </c>
      <c r="S999" s="2">
        <f t="shared" si="365"/>
        <v>0</v>
      </c>
      <c r="T999" s="80">
        <f t="shared" si="366"/>
        <v>0</v>
      </c>
      <c r="U999" s="79">
        <f t="shared" si="367"/>
        <v>0</v>
      </c>
      <c r="V999" s="80">
        <f t="shared" si="368"/>
        <v>0</v>
      </c>
      <c r="W999" s="80">
        <f t="shared" si="369"/>
        <v>0</v>
      </c>
      <c r="X999">
        <f t="shared" si="380"/>
        <v>0</v>
      </c>
      <c r="Y999" s="35">
        <f t="shared" si="370"/>
        <v>0</v>
      </c>
      <c r="Z999" s="35">
        <f t="shared" si="381"/>
        <v>0</v>
      </c>
      <c r="AA999" s="42">
        <f t="shared" si="382"/>
        <v>0</v>
      </c>
      <c r="AB999" s="42">
        <f t="shared" si="383"/>
        <v>0</v>
      </c>
    </row>
    <row r="1000" spans="2:28" x14ac:dyDescent="0.25">
      <c r="B1000">
        <v>998</v>
      </c>
      <c r="C1000" s="35">
        <f t="shared" si="377"/>
        <v>0</v>
      </c>
      <c r="D1000" s="46">
        <f>IF(AB999&gt;0,ROUND(PMT(EvalSheet!$F$92/12,EvalSheet!$F$96*12,-C1000),5),0)</f>
        <v>0</v>
      </c>
      <c r="E1000" s="6">
        <f t="shared" si="371"/>
        <v>0</v>
      </c>
      <c r="F1000" s="2">
        <f t="shared" si="360"/>
        <v>0</v>
      </c>
      <c r="G1000" s="80">
        <f t="shared" si="361"/>
        <v>0</v>
      </c>
      <c r="H1000" s="79">
        <f t="shared" si="362"/>
        <v>0</v>
      </c>
      <c r="I1000" s="80">
        <f t="shared" si="363"/>
        <v>0</v>
      </c>
      <c r="J1000" s="80">
        <f t="shared" si="364"/>
        <v>0</v>
      </c>
      <c r="K1000" s="6">
        <f t="shared" si="372"/>
        <v>0</v>
      </c>
      <c r="L1000" s="7">
        <v>0</v>
      </c>
      <c r="M1000" s="7">
        <f t="shared" si="373"/>
        <v>0</v>
      </c>
      <c r="N1000" s="7">
        <f t="shared" si="374"/>
        <v>0</v>
      </c>
      <c r="O1000" s="7">
        <f t="shared" si="375"/>
        <v>0</v>
      </c>
      <c r="P1000" s="7">
        <f t="shared" si="376"/>
        <v>0</v>
      </c>
      <c r="Q1000" s="6">
        <f t="shared" si="378"/>
        <v>0</v>
      </c>
      <c r="R1000" s="7">
        <f t="shared" si="379"/>
        <v>0</v>
      </c>
      <c r="S1000" s="2">
        <f t="shared" si="365"/>
        <v>0</v>
      </c>
      <c r="T1000" s="80">
        <f t="shared" si="366"/>
        <v>0</v>
      </c>
      <c r="U1000" s="79">
        <f t="shared" si="367"/>
        <v>0</v>
      </c>
      <c r="V1000" s="80">
        <f t="shared" si="368"/>
        <v>0</v>
      </c>
      <c r="W1000" s="80">
        <f t="shared" si="369"/>
        <v>0</v>
      </c>
      <c r="X1000">
        <f t="shared" si="380"/>
        <v>0</v>
      </c>
      <c r="Y1000" s="35">
        <f t="shared" si="370"/>
        <v>0</v>
      </c>
      <c r="Z1000" s="35">
        <f t="shared" si="381"/>
        <v>0</v>
      </c>
      <c r="AA1000" s="42">
        <f t="shared" si="382"/>
        <v>0</v>
      </c>
      <c r="AB1000" s="42">
        <f t="shared" si="383"/>
        <v>0</v>
      </c>
    </row>
    <row r="1001" spans="2:28" x14ac:dyDescent="0.25">
      <c r="B1001">
        <v>999</v>
      </c>
      <c r="C1001" s="35">
        <f t="shared" si="377"/>
        <v>0</v>
      </c>
      <c r="D1001" s="46">
        <f>IF(AB1000&gt;0,ROUND(PMT(EvalSheet!$F$92/12,EvalSheet!$F$96*12,-C1001),5),0)</f>
        <v>0</v>
      </c>
      <c r="E1001" s="6">
        <f t="shared" si="371"/>
        <v>0</v>
      </c>
      <c r="F1001" s="2">
        <f t="shared" si="360"/>
        <v>0</v>
      </c>
      <c r="G1001" s="80">
        <f t="shared" si="361"/>
        <v>0</v>
      </c>
      <c r="H1001" s="79">
        <f t="shared" si="362"/>
        <v>0</v>
      </c>
      <c r="I1001" s="80">
        <f t="shared" si="363"/>
        <v>0</v>
      </c>
      <c r="J1001" s="80">
        <f t="shared" si="364"/>
        <v>0</v>
      </c>
      <c r="K1001" s="6">
        <f t="shared" si="372"/>
        <v>0</v>
      </c>
      <c r="L1001" s="7">
        <v>0</v>
      </c>
      <c r="M1001" s="7">
        <f t="shared" si="373"/>
        <v>0</v>
      </c>
      <c r="N1001" s="7">
        <f t="shared" si="374"/>
        <v>0</v>
      </c>
      <c r="O1001" s="7">
        <f t="shared" si="375"/>
        <v>0</v>
      </c>
      <c r="P1001" s="7">
        <f t="shared" si="376"/>
        <v>0</v>
      </c>
      <c r="Q1001" s="6">
        <f t="shared" si="378"/>
        <v>0</v>
      </c>
      <c r="R1001" s="7">
        <f t="shared" si="379"/>
        <v>0</v>
      </c>
      <c r="S1001" s="2">
        <f t="shared" si="365"/>
        <v>0</v>
      </c>
      <c r="T1001" s="80">
        <f t="shared" si="366"/>
        <v>0</v>
      </c>
      <c r="U1001" s="79">
        <f t="shared" si="367"/>
        <v>0</v>
      </c>
      <c r="V1001" s="80">
        <f t="shared" si="368"/>
        <v>0</v>
      </c>
      <c r="W1001" s="80">
        <f t="shared" si="369"/>
        <v>0</v>
      </c>
      <c r="X1001">
        <f t="shared" si="380"/>
        <v>0</v>
      </c>
      <c r="Y1001" s="35">
        <f t="shared" si="370"/>
        <v>0</v>
      </c>
      <c r="Z1001" s="35">
        <f t="shared" si="381"/>
        <v>0</v>
      </c>
      <c r="AA1001" s="42">
        <f t="shared" si="382"/>
        <v>0</v>
      </c>
      <c r="AB1001" s="42">
        <f t="shared" si="383"/>
        <v>0</v>
      </c>
    </row>
    <row r="1002" spans="2:28" x14ac:dyDescent="0.25">
      <c r="B1002">
        <v>1000</v>
      </c>
      <c r="C1002" s="35">
        <f t="shared" si="377"/>
        <v>0</v>
      </c>
      <c r="D1002" s="46">
        <f>IF(AB1001&gt;0,ROUND(PMT(EvalSheet!$F$92/12,EvalSheet!$F$96*12,-C1002),5),0)</f>
        <v>0</v>
      </c>
      <c r="E1002" s="6">
        <f t="shared" si="371"/>
        <v>0</v>
      </c>
      <c r="F1002" s="2">
        <f t="shared" si="360"/>
        <v>0</v>
      </c>
      <c r="G1002" s="80">
        <f t="shared" si="361"/>
        <v>0</v>
      </c>
      <c r="H1002" s="79">
        <f t="shared" si="362"/>
        <v>0</v>
      </c>
      <c r="I1002" s="80">
        <f t="shared" si="363"/>
        <v>0</v>
      </c>
      <c r="J1002" s="80">
        <f t="shared" si="364"/>
        <v>0</v>
      </c>
      <c r="K1002" s="6">
        <f t="shared" si="372"/>
        <v>0</v>
      </c>
      <c r="L1002" s="7">
        <v>0</v>
      </c>
      <c r="M1002" s="7">
        <f t="shared" si="373"/>
        <v>0</v>
      </c>
      <c r="N1002" s="7">
        <f t="shared" si="374"/>
        <v>0</v>
      </c>
      <c r="O1002" s="7">
        <f t="shared" si="375"/>
        <v>0</v>
      </c>
      <c r="P1002" s="7">
        <f t="shared" si="376"/>
        <v>0</v>
      </c>
      <c r="Q1002" s="6">
        <f t="shared" si="378"/>
        <v>0</v>
      </c>
      <c r="R1002" s="7">
        <f t="shared" si="379"/>
        <v>0</v>
      </c>
      <c r="S1002" s="2">
        <f t="shared" si="365"/>
        <v>0</v>
      </c>
      <c r="T1002" s="80">
        <f t="shared" si="366"/>
        <v>0</v>
      </c>
      <c r="U1002" s="79">
        <f t="shared" si="367"/>
        <v>0</v>
      </c>
      <c r="V1002" s="80">
        <f t="shared" si="368"/>
        <v>0</v>
      </c>
      <c r="W1002" s="80">
        <f t="shared" si="369"/>
        <v>0</v>
      </c>
      <c r="X1002">
        <f t="shared" si="380"/>
        <v>0</v>
      </c>
      <c r="Y1002" s="35">
        <f t="shared" si="370"/>
        <v>0</v>
      </c>
      <c r="Z1002" s="35">
        <f t="shared" si="381"/>
        <v>0</v>
      </c>
      <c r="AA1002" s="42">
        <f t="shared" si="382"/>
        <v>0</v>
      </c>
      <c r="AB1002" s="42">
        <f t="shared" si="383"/>
        <v>0</v>
      </c>
    </row>
    <row r="1003" spans="2:28" x14ac:dyDescent="0.25">
      <c r="B1003">
        <v>1001</v>
      </c>
      <c r="C1003" s="35">
        <f t="shared" si="377"/>
        <v>0</v>
      </c>
      <c r="D1003" s="46">
        <f>IF(AB1002&gt;0,ROUND(PMT(EvalSheet!$F$92/12,EvalSheet!$F$96*12,-C1003),5),0)</f>
        <v>0</v>
      </c>
      <c r="E1003" s="6">
        <f t="shared" si="371"/>
        <v>0</v>
      </c>
      <c r="F1003" s="2">
        <f t="shared" si="360"/>
        <v>0</v>
      </c>
      <c r="G1003" s="80">
        <f t="shared" si="361"/>
        <v>0</v>
      </c>
      <c r="H1003" s="79">
        <f t="shared" si="362"/>
        <v>0</v>
      </c>
      <c r="I1003" s="80">
        <f t="shared" si="363"/>
        <v>0</v>
      </c>
      <c r="J1003" s="80">
        <f t="shared" si="364"/>
        <v>0</v>
      </c>
      <c r="K1003" s="6">
        <f t="shared" si="372"/>
        <v>0</v>
      </c>
      <c r="L1003" s="7">
        <v>0</v>
      </c>
      <c r="M1003" s="7">
        <f t="shared" si="373"/>
        <v>0</v>
      </c>
      <c r="N1003" s="7">
        <f t="shared" si="374"/>
        <v>0</v>
      </c>
      <c r="O1003" s="7">
        <f t="shared" si="375"/>
        <v>0</v>
      </c>
      <c r="P1003" s="7">
        <f t="shared" si="376"/>
        <v>0</v>
      </c>
      <c r="Q1003" s="6">
        <f t="shared" si="378"/>
        <v>0</v>
      </c>
      <c r="R1003" s="7">
        <f t="shared" si="379"/>
        <v>0</v>
      </c>
      <c r="S1003" s="2">
        <f t="shared" si="365"/>
        <v>0</v>
      </c>
      <c r="T1003" s="80">
        <f t="shared" si="366"/>
        <v>0</v>
      </c>
      <c r="U1003" s="79">
        <f t="shared" si="367"/>
        <v>0</v>
      </c>
      <c r="V1003" s="80">
        <f t="shared" si="368"/>
        <v>0</v>
      </c>
      <c r="W1003" s="80">
        <f t="shared" si="369"/>
        <v>0</v>
      </c>
      <c r="X1003">
        <f t="shared" si="380"/>
        <v>0</v>
      </c>
      <c r="Y1003" s="35">
        <f t="shared" si="370"/>
        <v>0</v>
      </c>
      <c r="Z1003" s="35">
        <f t="shared" si="381"/>
        <v>0</v>
      </c>
      <c r="AA1003" s="42">
        <f t="shared" si="382"/>
        <v>0</v>
      </c>
      <c r="AB1003" s="42">
        <f t="shared" si="383"/>
        <v>0</v>
      </c>
    </row>
    <row r="1004" spans="2:28" x14ac:dyDescent="0.25">
      <c r="B1004">
        <v>1002</v>
      </c>
      <c r="C1004" s="35">
        <f t="shared" si="377"/>
        <v>0</v>
      </c>
      <c r="D1004" s="46">
        <f>IF(AB1003&gt;0,ROUND(PMT(EvalSheet!$F$92/12,EvalSheet!$F$96*12,-C1004),5),0)</f>
        <v>0</v>
      </c>
      <c r="E1004" s="6">
        <f t="shared" si="371"/>
        <v>0</v>
      </c>
      <c r="F1004" s="2">
        <f t="shared" si="360"/>
        <v>0</v>
      </c>
      <c r="G1004" s="80">
        <f t="shared" si="361"/>
        <v>0</v>
      </c>
      <c r="H1004" s="79">
        <f t="shared" si="362"/>
        <v>0</v>
      </c>
      <c r="I1004" s="80">
        <f t="shared" si="363"/>
        <v>0</v>
      </c>
      <c r="J1004" s="80">
        <f t="shared" si="364"/>
        <v>0</v>
      </c>
      <c r="K1004" s="6">
        <f t="shared" si="372"/>
        <v>0</v>
      </c>
      <c r="L1004" s="7">
        <v>0</v>
      </c>
      <c r="M1004" s="7">
        <f t="shared" si="373"/>
        <v>0</v>
      </c>
      <c r="N1004" s="7">
        <f t="shared" si="374"/>
        <v>0</v>
      </c>
      <c r="O1004" s="7">
        <f t="shared" si="375"/>
        <v>0</v>
      </c>
      <c r="P1004" s="7">
        <f t="shared" si="376"/>
        <v>0</v>
      </c>
      <c r="Q1004" s="6">
        <f t="shared" si="378"/>
        <v>0</v>
      </c>
      <c r="R1004" s="7">
        <f t="shared" si="379"/>
        <v>0</v>
      </c>
      <c r="S1004" s="2">
        <f t="shared" si="365"/>
        <v>0</v>
      </c>
      <c r="T1004" s="80">
        <f t="shared" si="366"/>
        <v>0</v>
      </c>
      <c r="U1004" s="79">
        <f t="shared" si="367"/>
        <v>0</v>
      </c>
      <c r="V1004" s="80">
        <f t="shared" si="368"/>
        <v>0</v>
      </c>
      <c r="W1004" s="80">
        <f t="shared" si="369"/>
        <v>0</v>
      </c>
      <c r="X1004">
        <f t="shared" si="380"/>
        <v>0</v>
      </c>
      <c r="Y1004" s="35">
        <f t="shared" si="370"/>
        <v>0</v>
      </c>
      <c r="Z1004" s="35">
        <f t="shared" si="381"/>
        <v>0</v>
      </c>
      <c r="AA1004" s="42">
        <f t="shared" si="382"/>
        <v>0</v>
      </c>
      <c r="AB1004" s="42">
        <f t="shared" si="383"/>
        <v>0</v>
      </c>
    </row>
    <row r="1005" spans="2:28" x14ac:dyDescent="0.25">
      <c r="B1005">
        <v>1003</v>
      </c>
      <c r="C1005" s="35">
        <f t="shared" si="377"/>
        <v>0</v>
      </c>
      <c r="D1005" s="46">
        <f>IF(AB1004&gt;0,ROUND(PMT(EvalSheet!$F$92/12,EvalSheet!$F$96*12,-C1005),5),0)</f>
        <v>0</v>
      </c>
      <c r="E1005" s="6">
        <f t="shared" si="371"/>
        <v>0</v>
      </c>
      <c r="F1005" s="2">
        <f t="shared" si="360"/>
        <v>0</v>
      </c>
      <c r="G1005" s="80">
        <f t="shared" si="361"/>
        <v>0</v>
      </c>
      <c r="H1005" s="79">
        <f t="shared" si="362"/>
        <v>0</v>
      </c>
      <c r="I1005" s="80">
        <f t="shared" si="363"/>
        <v>0</v>
      </c>
      <c r="J1005" s="80">
        <f t="shared" si="364"/>
        <v>0</v>
      </c>
      <c r="K1005" s="6">
        <f t="shared" si="372"/>
        <v>0</v>
      </c>
      <c r="L1005" s="7">
        <v>0</v>
      </c>
      <c r="M1005" s="7">
        <f t="shared" si="373"/>
        <v>0</v>
      </c>
      <c r="N1005" s="7">
        <f t="shared" si="374"/>
        <v>0</v>
      </c>
      <c r="O1005" s="7">
        <f t="shared" si="375"/>
        <v>0</v>
      </c>
      <c r="P1005" s="7">
        <f t="shared" si="376"/>
        <v>0</v>
      </c>
      <c r="Q1005" s="6">
        <f t="shared" si="378"/>
        <v>0</v>
      </c>
      <c r="R1005" s="7">
        <f t="shared" si="379"/>
        <v>0</v>
      </c>
      <c r="S1005" s="2">
        <f t="shared" si="365"/>
        <v>0</v>
      </c>
      <c r="T1005" s="80">
        <f t="shared" si="366"/>
        <v>0</v>
      </c>
      <c r="U1005" s="79">
        <f t="shared" si="367"/>
        <v>0</v>
      </c>
      <c r="V1005" s="80">
        <f t="shared" si="368"/>
        <v>0</v>
      </c>
      <c r="W1005" s="80">
        <f t="shared" si="369"/>
        <v>0</v>
      </c>
      <c r="X1005">
        <f t="shared" si="380"/>
        <v>0</v>
      </c>
      <c r="Y1005" s="35">
        <f t="shared" si="370"/>
        <v>0</v>
      </c>
      <c r="Z1005" s="35">
        <f t="shared" si="381"/>
        <v>0</v>
      </c>
      <c r="AA1005" s="42">
        <f t="shared" si="382"/>
        <v>0</v>
      </c>
      <c r="AB1005" s="42">
        <f t="shared" si="383"/>
        <v>0</v>
      </c>
    </row>
    <row r="1006" spans="2:28" x14ac:dyDescent="0.25">
      <c r="B1006">
        <v>1004</v>
      </c>
      <c r="C1006" s="35">
        <f t="shared" si="377"/>
        <v>0</v>
      </c>
      <c r="D1006" s="46">
        <f>IF(AB1005&gt;0,ROUND(PMT(EvalSheet!$F$92/12,EvalSheet!$F$96*12,-C1006),5),0)</f>
        <v>0</v>
      </c>
      <c r="E1006" s="6">
        <f t="shared" si="371"/>
        <v>0</v>
      </c>
      <c r="F1006" s="2">
        <f t="shared" si="360"/>
        <v>0</v>
      </c>
      <c r="G1006" s="80">
        <f t="shared" si="361"/>
        <v>0</v>
      </c>
      <c r="H1006" s="79">
        <f t="shared" si="362"/>
        <v>0</v>
      </c>
      <c r="I1006" s="80">
        <f t="shared" si="363"/>
        <v>0</v>
      </c>
      <c r="J1006" s="80">
        <f t="shared" si="364"/>
        <v>0</v>
      </c>
      <c r="K1006" s="6">
        <f t="shared" si="372"/>
        <v>0</v>
      </c>
      <c r="L1006" s="7">
        <v>0</v>
      </c>
      <c r="M1006" s="7">
        <f t="shared" si="373"/>
        <v>0</v>
      </c>
      <c r="N1006" s="7">
        <f t="shared" si="374"/>
        <v>0</v>
      </c>
      <c r="O1006" s="7">
        <f t="shared" si="375"/>
        <v>0</v>
      </c>
      <c r="P1006" s="7">
        <f t="shared" si="376"/>
        <v>0</v>
      </c>
      <c r="Q1006" s="6">
        <f t="shared" si="378"/>
        <v>0</v>
      </c>
      <c r="R1006" s="7">
        <f t="shared" si="379"/>
        <v>0</v>
      </c>
      <c r="S1006" s="2">
        <f t="shared" si="365"/>
        <v>0</v>
      </c>
      <c r="T1006" s="80">
        <f t="shared" si="366"/>
        <v>0</v>
      </c>
      <c r="U1006" s="79">
        <f t="shared" si="367"/>
        <v>0</v>
      </c>
      <c r="V1006" s="80">
        <f t="shared" si="368"/>
        <v>0</v>
      </c>
      <c r="W1006" s="80">
        <f t="shared" si="369"/>
        <v>0</v>
      </c>
      <c r="X1006">
        <f t="shared" si="380"/>
        <v>0</v>
      </c>
      <c r="Y1006" s="35">
        <f t="shared" si="370"/>
        <v>0</v>
      </c>
      <c r="Z1006" s="35">
        <f t="shared" si="381"/>
        <v>0</v>
      </c>
      <c r="AA1006" s="42">
        <f t="shared" si="382"/>
        <v>0</v>
      </c>
      <c r="AB1006" s="42">
        <f t="shared" si="383"/>
        <v>0</v>
      </c>
    </row>
    <row r="1007" spans="2:28" x14ac:dyDescent="0.25">
      <c r="B1007">
        <v>1005</v>
      </c>
      <c r="C1007" s="35">
        <f t="shared" si="377"/>
        <v>0</v>
      </c>
      <c r="D1007" s="46">
        <f>IF(AB1006&gt;0,ROUND(PMT(EvalSheet!$F$92/12,EvalSheet!$F$96*12,-C1007),5),0)</f>
        <v>0</v>
      </c>
      <c r="E1007" s="6">
        <f t="shared" si="371"/>
        <v>0</v>
      </c>
      <c r="F1007" s="2">
        <f>INT(E1007)</f>
        <v>0</v>
      </c>
      <c r="G1007" s="80">
        <f>INT((E1007-F1007)*10)/10</f>
        <v>0</v>
      </c>
      <c r="H1007" s="79">
        <f>E1007-F1007-G1007</f>
        <v>0</v>
      </c>
      <c r="I1007" s="80">
        <f>IF(OR(H1007=0.05,H1007=0),H1007,IF(AND(H1007&gt;0.051,H1007&lt;0.1),0.1,IF(AND(H1007&gt;0.001,H1007&lt;0.05),0.05,H1007)))</f>
        <v>0</v>
      </c>
      <c r="J1007" s="80">
        <f>F1007+G1007+I1007</f>
        <v>0</v>
      </c>
      <c r="K1007" s="6">
        <f t="shared" si="372"/>
        <v>0</v>
      </c>
      <c r="L1007" s="7">
        <v>0</v>
      </c>
      <c r="M1007" s="7">
        <f t="shared" si="373"/>
        <v>0</v>
      </c>
      <c r="N1007" s="7">
        <f t="shared" si="374"/>
        <v>0</v>
      </c>
      <c r="O1007" s="7">
        <f t="shared" si="375"/>
        <v>0</v>
      </c>
      <c r="P1007" s="7">
        <f t="shared" si="376"/>
        <v>0</v>
      </c>
      <c r="Q1007" s="6">
        <f t="shared" si="378"/>
        <v>0</v>
      </c>
      <c r="R1007" s="7">
        <f t="shared" si="379"/>
        <v>0</v>
      </c>
      <c r="S1007" s="2">
        <f>INT(R1007)</f>
        <v>0</v>
      </c>
      <c r="T1007" s="80">
        <f>INT((R1007-S1007)*10)/10</f>
        <v>0</v>
      </c>
      <c r="U1007" s="79">
        <f>R1007-S1007-T1007</f>
        <v>0</v>
      </c>
      <c r="V1007" s="80">
        <f>IF(OR(U1007=0.05,U1007=0),U1007,IF(AND(U1007&gt;0.051,U1007&lt;0.1),0.1,IF(AND(U1007&gt;0.001,U1007&lt;0.05),0.05,U1007)))</f>
        <v>0</v>
      </c>
      <c r="W1007" s="80">
        <f>S1007+T1007+V1007</f>
        <v>0</v>
      </c>
      <c r="X1007">
        <f t="shared" si="380"/>
        <v>0</v>
      </c>
      <c r="Y1007" s="35">
        <f t="shared" si="370"/>
        <v>0</v>
      </c>
      <c r="Z1007" s="35">
        <f t="shared" si="381"/>
        <v>0</v>
      </c>
      <c r="AA1007" s="42">
        <f t="shared" si="382"/>
        <v>0</v>
      </c>
      <c r="AB1007" s="42">
        <f t="shared" si="383"/>
        <v>0</v>
      </c>
    </row>
    <row r="1008" spans="2:28" x14ac:dyDescent="0.25">
      <c r="B1008">
        <v>1006</v>
      </c>
      <c r="C1008" s="35">
        <f t="shared" si="377"/>
        <v>0</v>
      </c>
      <c r="D1008" s="46">
        <f>IF(AB1007&gt;0,ROUND(PMT(EvalSheet!$F$92/12,EvalSheet!$F$96*12,-C1008),5),0)</f>
        <v>0</v>
      </c>
      <c r="E1008" s="6">
        <f t="shared" si="371"/>
        <v>0</v>
      </c>
      <c r="F1008" s="2">
        <f>INT(E1008)</f>
        <v>0</v>
      </c>
      <c r="G1008" s="80">
        <f>INT((E1008-F1008)*10)/10</f>
        <v>0</v>
      </c>
      <c r="H1008" s="79">
        <f>E1008-F1008-G1008</f>
        <v>0</v>
      </c>
      <c r="I1008" s="80">
        <f>IF(OR(H1008=0.05,H1008=0),H1008,IF(AND(H1008&gt;0.051,H1008&lt;0.1),0.1,IF(AND(H1008&gt;0.001,H1008&lt;0.05),0.05,H1008)))</f>
        <v>0</v>
      </c>
      <c r="J1008" s="80">
        <f>F1008+G1008+I1008</f>
        <v>0</v>
      </c>
      <c r="K1008" s="6">
        <f t="shared" si="372"/>
        <v>0</v>
      </c>
      <c r="L1008" s="7">
        <v>0</v>
      </c>
      <c r="M1008" s="7">
        <f t="shared" si="373"/>
        <v>0</v>
      </c>
      <c r="N1008" s="7">
        <f t="shared" si="374"/>
        <v>0</v>
      </c>
      <c r="O1008" s="7">
        <f t="shared" si="375"/>
        <v>0</v>
      </c>
      <c r="P1008" s="7">
        <f t="shared" si="376"/>
        <v>0</v>
      </c>
      <c r="Q1008" s="6">
        <f t="shared" si="378"/>
        <v>0</v>
      </c>
      <c r="R1008" s="7">
        <f t="shared" si="379"/>
        <v>0</v>
      </c>
      <c r="S1008" s="2">
        <f>INT(R1008)</f>
        <v>0</v>
      </c>
      <c r="T1008" s="80">
        <f>INT((R1008-S1008)*10)/10</f>
        <v>0</v>
      </c>
      <c r="U1008" s="79">
        <f>R1008-S1008-T1008</f>
        <v>0</v>
      </c>
      <c r="V1008" s="80">
        <f>IF(OR(U1008=0.05,U1008=0),U1008,IF(AND(U1008&gt;0.051,U1008&lt;0.1),0.1,IF(AND(U1008&gt;0.001,U1008&lt;0.05),0.05,U1008)))</f>
        <v>0</v>
      </c>
      <c r="W1008" s="80">
        <f>S1008+T1008+V1008</f>
        <v>0</v>
      </c>
      <c r="X1008">
        <f t="shared" si="380"/>
        <v>0</v>
      </c>
      <c r="Y1008" s="35">
        <f t="shared" si="370"/>
        <v>0</v>
      </c>
      <c r="Z1008" s="35">
        <f t="shared" si="381"/>
        <v>0</v>
      </c>
      <c r="AA1008" s="42">
        <f t="shared" si="382"/>
        <v>0</v>
      </c>
      <c r="AB1008" s="42">
        <f t="shared" si="383"/>
        <v>0</v>
      </c>
    </row>
    <row r="1009" spans="2:28" x14ac:dyDescent="0.25">
      <c r="B1009">
        <v>1007</v>
      </c>
      <c r="C1009" s="35">
        <f>IF(AB1008&gt;0,C1008-1000,C1008)</f>
        <v>0</v>
      </c>
      <c r="D1009" s="46">
        <f>IF(AB1008&gt;0,ROUND(PMT(EvalSheet!$F$92/12,EvalSheet!$F$96*12,-C1009),5),0)</f>
        <v>0</v>
      </c>
      <c r="E1009" s="6">
        <f t="shared" si="371"/>
        <v>0</v>
      </c>
      <c r="F1009" s="2">
        <f>INT(E1009)</f>
        <v>0</v>
      </c>
      <c r="G1009" s="80">
        <f>INT((E1009-F1009)*10)/10</f>
        <v>0</v>
      </c>
      <c r="H1009" s="79">
        <f>E1009-F1009-G1009</f>
        <v>0</v>
      </c>
      <c r="I1009" s="80">
        <f>IF(OR(H1009=0.05,H1009=0),H1009,IF(AND(H1009&gt;0.051,H1009&lt;0.1),0.1,IF(AND(H1009&gt;0.001,H1009&lt;0.05),0.05,H1009)))</f>
        <v>0</v>
      </c>
      <c r="J1009" s="80">
        <f>F1009+G1009+I1009</f>
        <v>0</v>
      </c>
      <c r="K1009" s="6">
        <f t="shared" si="372"/>
        <v>0</v>
      </c>
      <c r="L1009" s="7">
        <v>0</v>
      </c>
      <c r="M1009" s="7">
        <f t="shared" si="373"/>
        <v>0</v>
      </c>
      <c r="N1009" s="7">
        <f t="shared" si="374"/>
        <v>0</v>
      </c>
      <c r="O1009" s="7">
        <f t="shared" si="375"/>
        <v>0</v>
      </c>
      <c r="P1009" s="7">
        <f t="shared" si="376"/>
        <v>0</v>
      </c>
      <c r="Q1009" s="6">
        <f>IF(AB1008&gt;0,K1009+SUM(M1009:P1009),0)</f>
        <v>0</v>
      </c>
      <c r="R1009" s="7">
        <f>IF(AB1008&gt;0,ROUND(Q1009/12,2),0)</f>
        <v>0</v>
      </c>
      <c r="S1009" s="2">
        <f>INT(R1009)</f>
        <v>0</v>
      </c>
      <c r="T1009" s="80">
        <f>INT((R1009-S1009)*10)/10</f>
        <v>0</v>
      </c>
      <c r="U1009" s="79">
        <f>R1009-S1009-T1009</f>
        <v>0</v>
      </c>
      <c r="V1009" s="80">
        <f>IF(OR(U1009=0.05,U1009=0),U1009,IF(AND(U1009&gt;0.051,U1009&lt;0.1),0.1,IF(AND(U1009&gt;0.001,U1009&lt;0.05),0.05,U1009)))</f>
        <v>0</v>
      </c>
      <c r="W1009" s="80">
        <f>S1009+T1009+V1009</f>
        <v>0</v>
      </c>
      <c r="X1009">
        <f>IF(AB1008&gt;0,X1008,0)</f>
        <v>0</v>
      </c>
      <c r="Y1009" s="35">
        <f t="shared" si="370"/>
        <v>0</v>
      </c>
      <c r="Z1009" s="35">
        <f>IF(AND(Y1009&gt;0,Y1010=0),Y1009,0)</f>
        <v>0</v>
      </c>
      <c r="AA1009" s="42">
        <f>IF(AB1008&gt;0,AA1008,0)</f>
        <v>0</v>
      </c>
      <c r="AB1009" s="42">
        <f>IF(ROUND(Y1009-AA1009,2)&gt;0,ROUND(Y1009-AA1009,2),0)</f>
        <v>0</v>
      </c>
    </row>
    <row r="1010" spans="2:28" x14ac:dyDescent="0.25">
      <c r="B1010">
        <v>1008</v>
      </c>
      <c r="C1010" s="35">
        <f>IF(AB1009&gt;0,C1009-1000,C1009)</f>
        <v>0</v>
      </c>
      <c r="D1010" s="46">
        <f>IF(AB1009&gt;0,ROUND(PMT(EvalSheet!$F$92/12,EvalSheet!$F$96*12,-C1010),5),0)</f>
        <v>0</v>
      </c>
      <c r="E1010" s="6">
        <f t="shared" si="371"/>
        <v>0</v>
      </c>
      <c r="F1010" s="2">
        <f>INT(E1010)</f>
        <v>0</v>
      </c>
      <c r="G1010" s="80">
        <f>INT((E1010-F1010)*10)/10</f>
        <v>0</v>
      </c>
      <c r="H1010" s="79">
        <f>E1010-F1010-G1010</f>
        <v>0</v>
      </c>
      <c r="I1010" s="80">
        <f>IF(OR(H1010=0.05,H1010=0),H1010,IF(AND(H1010&gt;0.051,H1010&lt;0.1),0.1,IF(AND(H1010&gt;0.001,H1010&lt;0.05),0.05,H1010)))</f>
        <v>0</v>
      </c>
      <c r="J1010" s="80">
        <f>F1010+G1010+I1010</f>
        <v>0</v>
      </c>
      <c r="K1010" s="6">
        <f t="shared" si="372"/>
        <v>0</v>
      </c>
      <c r="L1010" s="7">
        <v>0</v>
      </c>
      <c r="M1010" s="7">
        <f t="shared" si="373"/>
        <v>0</v>
      </c>
      <c r="N1010" s="7">
        <f t="shared" si="374"/>
        <v>0</v>
      </c>
      <c r="O1010" s="7">
        <f t="shared" si="375"/>
        <v>0</v>
      </c>
      <c r="P1010" s="7">
        <f t="shared" si="376"/>
        <v>0</v>
      </c>
      <c r="Q1010" s="6">
        <f>IF(AB1009&gt;0,K1010+SUM(M1010:P1010),0)</f>
        <v>0</v>
      </c>
      <c r="R1010" s="7">
        <f>IF(AB1009&gt;0,ROUND(Q1010/12,2),0)</f>
        <v>0</v>
      </c>
      <c r="S1010" s="2">
        <f>INT(R1010)</f>
        <v>0</v>
      </c>
      <c r="T1010" s="80">
        <f>INT((R1010-S1010)*10)/10</f>
        <v>0</v>
      </c>
      <c r="U1010" s="79">
        <f>R1010-S1010-T1010</f>
        <v>0</v>
      </c>
      <c r="V1010" s="80">
        <f>IF(OR(U1010=0.05,U1010=0),U1010,IF(AND(U1010&gt;0.051,U1010&lt;0.1),0.1,IF(AND(U1010&gt;0.001,U1010&lt;0.05),0.05,U1010)))</f>
        <v>0</v>
      </c>
      <c r="W1010" s="80">
        <f>S1010+T1010+V1010</f>
        <v>0</v>
      </c>
      <c r="X1010">
        <f>IF(AB1009&gt;0,X1009,0)</f>
        <v>0</v>
      </c>
      <c r="Y1010" s="35">
        <f t="shared" si="370"/>
        <v>0</v>
      </c>
      <c r="Z1010" s="35">
        <f>IF(AND(Y1010&gt;0,Y1011=0),Y1010,0)</f>
        <v>0</v>
      </c>
      <c r="AA1010" s="42">
        <f>IF(AB1009&gt;0,AA1009,0)</f>
        <v>0</v>
      </c>
      <c r="AB1010" s="42">
        <f>IF(ROUND(Y1010-AA1010,2)&gt;0,ROUND(Y1010-AA1010,2),0)</f>
        <v>0</v>
      </c>
    </row>
  </sheetData>
  <pageMargins left="0.75" right="0.75" top="1" bottom="1" header="0.5" footer="0.5"/>
  <pageSetup orientation="portrait" horizontalDpi="4294967294" verticalDpi="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4"/>
  <dimension ref="A1:P380"/>
  <sheetViews>
    <sheetView topLeftCell="A181" workbookViewId="0">
      <selection activeCell="D22" sqref="D22"/>
    </sheetView>
  </sheetViews>
  <sheetFormatPr defaultRowHeight="13.2" x14ac:dyDescent="0.25"/>
  <cols>
    <col min="1" max="1" width="11.5546875" customWidth="1"/>
    <col min="4" max="6" width="15.6640625" customWidth="1"/>
    <col min="7" max="7" width="14.33203125" customWidth="1"/>
    <col min="8" max="8" width="13.6640625" customWidth="1"/>
    <col min="9" max="10" width="13.5546875" customWidth="1"/>
    <col min="11" max="11" width="16.109375" customWidth="1"/>
    <col min="12" max="12" width="14.6640625" customWidth="1"/>
    <col min="13" max="13" width="14.44140625" customWidth="1"/>
    <col min="15" max="15" width="19.33203125" customWidth="1"/>
    <col min="16" max="16" width="14.88671875" customWidth="1"/>
  </cols>
  <sheetData>
    <row r="1" spans="1:16" x14ac:dyDescent="0.25">
      <c r="J1" s="229"/>
      <c r="K1" s="229"/>
      <c r="L1" s="229"/>
      <c r="M1" s="229"/>
      <c r="N1" s="229"/>
    </row>
    <row r="2" spans="1:16" x14ac:dyDescent="0.25">
      <c r="A2" s="12" t="s">
        <v>37</v>
      </c>
      <c r="J2" s="12"/>
      <c r="K2" s="12"/>
    </row>
    <row r="3" spans="1:16" x14ac:dyDescent="0.25">
      <c r="J3" s="229"/>
      <c r="K3" s="229"/>
      <c r="L3" s="229"/>
      <c r="M3" s="229"/>
      <c r="N3" s="229"/>
    </row>
    <row r="4" spans="1:16" x14ac:dyDescent="0.25">
      <c r="A4" s="12" t="s">
        <v>38</v>
      </c>
      <c r="C4" s="12" t="s">
        <v>0</v>
      </c>
      <c r="J4" s="229"/>
      <c r="K4" s="229"/>
      <c r="L4" s="229"/>
      <c r="M4" s="11"/>
    </row>
    <row r="5" spans="1:16" x14ac:dyDescent="0.25">
      <c r="A5" s="12" t="s">
        <v>39</v>
      </c>
      <c r="C5" s="12" t="s">
        <v>0</v>
      </c>
    </row>
    <row r="6" spans="1:16" x14ac:dyDescent="0.25">
      <c r="A6" s="12" t="s">
        <v>40</v>
      </c>
      <c r="C6" s="12" t="s">
        <v>0</v>
      </c>
      <c r="D6" s="13">
        <v>36678</v>
      </c>
      <c r="E6" s="13">
        <f>IF(D9=5,N77,IF(D9=6,N89,IF(D9=7,N101,IF(D9=8,N113,IF(D9=10,N137,IF(D9=15,N197,IF(D9=20,N257,0)))))))</f>
        <v>0</v>
      </c>
      <c r="L6" s="14"/>
      <c r="M6" s="14"/>
      <c r="N6" s="15"/>
    </row>
    <row r="7" spans="1:16" x14ac:dyDescent="0.25">
      <c r="A7" s="12" t="s">
        <v>41</v>
      </c>
      <c r="C7" s="12" t="s">
        <v>0</v>
      </c>
      <c r="D7" s="16">
        <f ca="1">EvalSheet!$F$158</f>
        <v>750000</v>
      </c>
      <c r="G7" s="229" t="s">
        <v>42</v>
      </c>
      <c r="H7" s="229"/>
      <c r="L7" s="14"/>
      <c r="M7" s="14"/>
    </row>
    <row r="8" spans="1:16" x14ac:dyDescent="0.25">
      <c r="A8" s="12" t="s">
        <v>43</v>
      </c>
      <c r="C8" s="12" t="s">
        <v>0</v>
      </c>
      <c r="D8" s="17">
        <f>EvalSheet!$F$92</f>
        <v>0.03</v>
      </c>
      <c r="E8" s="11" t="s">
        <v>44</v>
      </c>
      <c r="F8" s="17">
        <f>EvalSheet!$I$92</f>
        <v>0</v>
      </c>
      <c r="G8" s="17" t="e">
        <f>EvalSheet!#REF!</f>
        <v>#REF!</v>
      </c>
      <c r="H8" s="17" t="e">
        <f>EvalSheet!#REF!</f>
        <v>#REF!</v>
      </c>
    </row>
    <row r="9" spans="1:16" x14ac:dyDescent="0.25">
      <c r="A9" s="12" t="s">
        <v>45</v>
      </c>
      <c r="C9" s="12" t="s">
        <v>0</v>
      </c>
      <c r="D9" s="18">
        <f>EvalSheet!$F$96</f>
        <v>30</v>
      </c>
      <c r="E9" s="19">
        <f>SUM(D9*12)</f>
        <v>360</v>
      </c>
    </row>
    <row r="10" spans="1:16" x14ac:dyDescent="0.25">
      <c r="A10" s="12" t="s">
        <v>46</v>
      </c>
      <c r="C10" s="12" t="s">
        <v>0</v>
      </c>
      <c r="D10" s="20">
        <f ca="1">ROUND(D7*EvalSheet!F128/1000,2)</f>
        <v>3.16</v>
      </c>
      <c r="F10" s="20">
        <f ca="1">ROUND(D7*EvalSheet!I128/1000,2)</f>
        <v>0</v>
      </c>
      <c r="G10" s="21" t="e">
        <f>IF(G8&gt;0,ROUND(D11*EvalSheet!#REF!/1000,2),0)</f>
        <v>#REF!</v>
      </c>
      <c r="H10" s="22" t="e">
        <f>IF(H8&gt;0,ROUND(D11*EvalSheet!#REF!/1000,2),0)</f>
        <v>#REF!</v>
      </c>
      <c r="I10" s="23"/>
    </row>
    <row r="11" spans="1:16" x14ac:dyDescent="0.25">
      <c r="A11" s="12" t="s">
        <v>47</v>
      </c>
      <c r="D11" s="24">
        <f ca="1">L77</f>
        <v>871008.33</v>
      </c>
      <c r="E11" s="24"/>
      <c r="H11" s="23"/>
      <c r="I11" s="23"/>
    </row>
    <row r="12" spans="1:16" x14ac:dyDescent="0.25">
      <c r="A12" s="12" t="s">
        <v>48</v>
      </c>
      <c r="C12" s="12" t="s">
        <v>0</v>
      </c>
      <c r="D12">
        <v>5</v>
      </c>
      <c r="E12">
        <f>D12*12</f>
        <v>60</v>
      </c>
    </row>
    <row r="13" spans="1:16" x14ac:dyDescent="0.25">
      <c r="D13" s="25">
        <f>D8</f>
        <v>0.03</v>
      </c>
      <c r="E13" s="25">
        <f>F8</f>
        <v>0</v>
      </c>
      <c r="G13" s="25">
        <f>D8</f>
        <v>0.03</v>
      </c>
      <c r="H13" s="25">
        <f>F8</f>
        <v>0</v>
      </c>
      <c r="J13" s="25">
        <f>D8</f>
        <v>0.03</v>
      </c>
      <c r="K13" s="25">
        <f>F8</f>
        <v>0</v>
      </c>
      <c r="L13" s="25">
        <f>D8</f>
        <v>0.03</v>
      </c>
      <c r="M13" s="25">
        <f>F8</f>
        <v>0</v>
      </c>
      <c r="O13" s="25" t="e">
        <f>H8</f>
        <v>#REF!</v>
      </c>
    </row>
    <row r="14" spans="1:16" x14ac:dyDescent="0.25">
      <c r="C14" s="14" t="s">
        <v>49</v>
      </c>
      <c r="D14" s="12" t="s">
        <v>50</v>
      </c>
      <c r="E14" s="12" t="s">
        <v>51</v>
      </c>
      <c r="F14" s="12"/>
      <c r="G14" s="12" t="s">
        <v>52</v>
      </c>
      <c r="H14" s="12" t="s">
        <v>52</v>
      </c>
      <c r="I14" t="s">
        <v>53</v>
      </c>
      <c r="J14" s="12" t="s">
        <v>54</v>
      </c>
      <c r="K14" s="12" t="s">
        <v>54</v>
      </c>
      <c r="L14" s="14" t="s">
        <v>55</v>
      </c>
      <c r="M14" s="14" t="s">
        <v>55</v>
      </c>
      <c r="O14" s="14" t="s">
        <v>55</v>
      </c>
    </row>
    <row r="15" spans="1:16" x14ac:dyDescent="0.25">
      <c r="A15" s="11" t="s">
        <v>56</v>
      </c>
      <c r="B15" s="11" t="s">
        <v>57</v>
      </c>
      <c r="C15" s="14" t="s">
        <v>58</v>
      </c>
      <c r="D15" s="14" t="s">
        <v>59</v>
      </c>
      <c r="E15" s="14" t="s">
        <v>59</v>
      </c>
      <c r="F15" s="14" t="s">
        <v>60</v>
      </c>
      <c r="G15" s="14" t="s">
        <v>59</v>
      </c>
      <c r="H15" s="14" t="s">
        <v>59</v>
      </c>
      <c r="I15" s="12" t="s">
        <v>60</v>
      </c>
      <c r="J15" s="14" t="s">
        <v>59</v>
      </c>
      <c r="K15" s="14" t="s">
        <v>59</v>
      </c>
      <c r="L15" s="14" t="s">
        <v>61</v>
      </c>
      <c r="M15" s="14" t="s">
        <v>61</v>
      </c>
      <c r="N15" s="11" t="s">
        <v>62</v>
      </c>
      <c r="O15" s="14" t="s">
        <v>63</v>
      </c>
      <c r="P15" t="s">
        <v>64</v>
      </c>
    </row>
    <row r="16" spans="1:16" x14ac:dyDescent="0.25">
      <c r="A16" s="26" t="s">
        <v>65</v>
      </c>
      <c r="B16" s="26" t="s">
        <v>65</v>
      </c>
      <c r="C16" s="14" t="s">
        <v>66</v>
      </c>
      <c r="D16" s="14" t="s">
        <v>67</v>
      </c>
      <c r="E16" s="14" t="s">
        <v>67</v>
      </c>
      <c r="F16" s="14"/>
      <c r="G16" s="14" t="s">
        <v>67</v>
      </c>
      <c r="H16" s="14" t="s">
        <v>67</v>
      </c>
      <c r="I16" s="14"/>
      <c r="J16" s="14" t="s">
        <v>67</v>
      </c>
      <c r="K16" s="14" t="s">
        <v>67</v>
      </c>
      <c r="L16" s="14" t="s">
        <v>68</v>
      </c>
      <c r="M16" s="14" t="s">
        <v>68</v>
      </c>
      <c r="N16" s="26" t="s">
        <v>65</v>
      </c>
    </row>
    <row r="17" spans="1:16" x14ac:dyDescent="0.25">
      <c r="C17">
        <v>0</v>
      </c>
      <c r="G17" s="24"/>
      <c r="H17" s="24"/>
      <c r="L17" s="24">
        <f ca="1">$D$7</f>
        <v>750000</v>
      </c>
      <c r="M17" s="24">
        <f ca="1">$D$7</f>
        <v>750000</v>
      </c>
      <c r="P17" s="24" t="e">
        <f ca="1">MAX(L17:L342)</f>
        <v>#REF!</v>
      </c>
    </row>
    <row r="18" spans="1:16" x14ac:dyDescent="0.25">
      <c r="A18" s="26" t="s">
        <v>69</v>
      </c>
      <c r="B18" s="26" t="s">
        <v>69</v>
      </c>
      <c r="C18">
        <v>1</v>
      </c>
      <c r="D18" s="24">
        <f ca="1">D10</f>
        <v>3.16</v>
      </c>
      <c r="E18" s="24">
        <f ca="1">F10</f>
        <v>0</v>
      </c>
      <c r="F18" s="24">
        <f t="shared" ref="F18:F81" ca="1" si="0">E18-D18</f>
        <v>-3.16</v>
      </c>
      <c r="G18" s="24">
        <f t="shared" ref="G18:G49" ca="1" si="1">ROUND(SUM(L17*$D$8/12),2)</f>
        <v>1875</v>
      </c>
      <c r="H18" s="24">
        <f t="shared" ref="H18:H49" ca="1" si="2">ROUND(SUM(M17*$F$8/12),2)</f>
        <v>0</v>
      </c>
      <c r="I18" s="24">
        <f t="shared" ref="I18:I81" ca="1" si="3">H18-G18</f>
        <v>-1875</v>
      </c>
      <c r="J18" s="24">
        <f t="shared" ref="J18:J81" ca="1" si="4">ROUND(D18-G18,2)</f>
        <v>-1871.84</v>
      </c>
      <c r="K18" s="24">
        <f t="shared" ref="K18:K81" ca="1" si="5">ROUND(E18-H18,2)</f>
        <v>0</v>
      </c>
      <c r="L18" s="24">
        <f t="shared" ref="L18:L81" ca="1" si="6">ROUND(L17-J18,2)</f>
        <v>751871.84</v>
      </c>
      <c r="M18" s="24">
        <f t="shared" ref="M18:M81" ca="1" si="7">ROUND(M17-K18,2)</f>
        <v>750000</v>
      </c>
      <c r="N18" s="13">
        <f>D6</f>
        <v>36678</v>
      </c>
    </row>
    <row r="19" spans="1:16" x14ac:dyDescent="0.25">
      <c r="A19" s="26" t="s">
        <v>69</v>
      </c>
      <c r="B19" s="26" t="s">
        <v>69</v>
      </c>
      <c r="C19">
        <v>2</v>
      </c>
      <c r="D19" s="24">
        <f t="shared" ref="D19:D50" ca="1" si="8">D18</f>
        <v>3.16</v>
      </c>
      <c r="E19" s="24">
        <f t="shared" ref="E19:E50" ca="1" si="9">E18</f>
        <v>0</v>
      </c>
      <c r="F19" s="24">
        <f t="shared" ca="1" si="0"/>
        <v>-3.16</v>
      </c>
      <c r="G19" s="24">
        <f t="shared" ca="1" si="1"/>
        <v>1879.68</v>
      </c>
      <c r="H19" s="24">
        <f t="shared" ca="1" si="2"/>
        <v>0</v>
      </c>
      <c r="I19" s="24">
        <f t="shared" ca="1" si="3"/>
        <v>-1879.68</v>
      </c>
      <c r="J19" s="24">
        <f t="shared" ca="1" si="4"/>
        <v>-1876.52</v>
      </c>
      <c r="K19" s="24">
        <f t="shared" ca="1" si="5"/>
        <v>0</v>
      </c>
      <c r="L19" s="24">
        <f t="shared" ca="1" si="6"/>
        <v>753748.36</v>
      </c>
      <c r="M19" s="24">
        <f t="shared" ca="1" si="7"/>
        <v>750000</v>
      </c>
      <c r="N19" s="13">
        <f t="shared" ref="N19:N82" si="10">IF(DATE((YEAR(N18)-1900),MONTH(N18),DAY(N18))=DATE((YEAR(N18)-1900),12,DAY(N18)),DATE((YEAR(N18)-1900)+1,1,DAY(N18)),DATE((YEAR(N18)-1900),MONTH(N18)+1,DAY(N18)))</f>
        <v>36708</v>
      </c>
    </row>
    <row r="20" spans="1:16" x14ac:dyDescent="0.25">
      <c r="A20" s="26" t="s">
        <v>69</v>
      </c>
      <c r="B20" s="26" t="s">
        <v>69</v>
      </c>
      <c r="C20">
        <v>3</v>
      </c>
      <c r="D20" s="24">
        <f t="shared" ca="1" si="8"/>
        <v>3.16</v>
      </c>
      <c r="E20" s="24">
        <f t="shared" ca="1" si="9"/>
        <v>0</v>
      </c>
      <c r="F20" s="24">
        <f t="shared" ca="1" si="0"/>
        <v>-3.16</v>
      </c>
      <c r="G20" s="24">
        <f t="shared" ca="1" si="1"/>
        <v>1884.37</v>
      </c>
      <c r="H20" s="24">
        <f t="shared" ca="1" si="2"/>
        <v>0</v>
      </c>
      <c r="I20" s="24">
        <f t="shared" ca="1" si="3"/>
        <v>-1884.37</v>
      </c>
      <c r="J20" s="24">
        <f t="shared" ca="1" si="4"/>
        <v>-1881.21</v>
      </c>
      <c r="K20" s="24">
        <f t="shared" ca="1" si="5"/>
        <v>0</v>
      </c>
      <c r="L20" s="24">
        <f t="shared" ca="1" si="6"/>
        <v>755629.57</v>
      </c>
      <c r="M20" s="24">
        <f t="shared" ca="1" si="7"/>
        <v>750000</v>
      </c>
      <c r="N20" s="13">
        <f t="shared" si="10"/>
        <v>36739</v>
      </c>
    </row>
    <row r="21" spans="1:16" x14ac:dyDescent="0.25">
      <c r="A21" s="26" t="s">
        <v>69</v>
      </c>
      <c r="B21" s="26" t="s">
        <v>69</v>
      </c>
      <c r="C21">
        <v>4</v>
      </c>
      <c r="D21" s="24">
        <f t="shared" ca="1" si="8"/>
        <v>3.16</v>
      </c>
      <c r="E21" s="24">
        <f t="shared" ca="1" si="9"/>
        <v>0</v>
      </c>
      <c r="F21" s="24">
        <f t="shared" ca="1" si="0"/>
        <v>-3.16</v>
      </c>
      <c r="G21" s="24">
        <f t="shared" ca="1" si="1"/>
        <v>1889.07</v>
      </c>
      <c r="H21" s="24">
        <f t="shared" ca="1" si="2"/>
        <v>0</v>
      </c>
      <c r="I21" s="24">
        <f t="shared" ca="1" si="3"/>
        <v>-1889.07</v>
      </c>
      <c r="J21" s="24">
        <f t="shared" ca="1" si="4"/>
        <v>-1885.91</v>
      </c>
      <c r="K21" s="24">
        <f t="shared" ca="1" si="5"/>
        <v>0</v>
      </c>
      <c r="L21" s="24">
        <f t="shared" ca="1" si="6"/>
        <v>757515.48</v>
      </c>
      <c r="M21" s="24">
        <f t="shared" ca="1" si="7"/>
        <v>750000</v>
      </c>
      <c r="N21" s="13">
        <f t="shared" si="10"/>
        <v>36770</v>
      </c>
    </row>
    <row r="22" spans="1:16" x14ac:dyDescent="0.25">
      <c r="A22" s="26" t="s">
        <v>69</v>
      </c>
      <c r="B22" s="26" t="s">
        <v>69</v>
      </c>
      <c r="C22">
        <v>5</v>
      </c>
      <c r="D22" s="24">
        <f t="shared" ca="1" si="8"/>
        <v>3.16</v>
      </c>
      <c r="E22" s="24">
        <f t="shared" ca="1" si="9"/>
        <v>0</v>
      </c>
      <c r="F22" s="24">
        <f t="shared" ca="1" si="0"/>
        <v>-3.16</v>
      </c>
      <c r="G22" s="24">
        <f t="shared" ca="1" si="1"/>
        <v>1893.79</v>
      </c>
      <c r="H22" s="24">
        <f t="shared" ca="1" si="2"/>
        <v>0</v>
      </c>
      <c r="I22" s="24">
        <f t="shared" ca="1" si="3"/>
        <v>-1893.79</v>
      </c>
      <c r="J22" s="24">
        <f t="shared" ca="1" si="4"/>
        <v>-1890.63</v>
      </c>
      <c r="K22" s="24">
        <f t="shared" ca="1" si="5"/>
        <v>0</v>
      </c>
      <c r="L22" s="24">
        <f t="shared" ca="1" si="6"/>
        <v>759406.11</v>
      </c>
      <c r="M22" s="24">
        <f t="shared" ca="1" si="7"/>
        <v>750000</v>
      </c>
      <c r="N22" s="13">
        <f t="shared" si="10"/>
        <v>36800</v>
      </c>
    </row>
    <row r="23" spans="1:16" x14ac:dyDescent="0.25">
      <c r="A23" s="26" t="s">
        <v>69</v>
      </c>
      <c r="B23" s="26" t="s">
        <v>69</v>
      </c>
      <c r="C23">
        <v>6</v>
      </c>
      <c r="D23" s="24">
        <f t="shared" ca="1" si="8"/>
        <v>3.16</v>
      </c>
      <c r="E23" s="24">
        <f t="shared" ca="1" si="9"/>
        <v>0</v>
      </c>
      <c r="F23" s="24">
        <f t="shared" ca="1" si="0"/>
        <v>-3.16</v>
      </c>
      <c r="G23" s="24">
        <f t="shared" ca="1" si="1"/>
        <v>1898.52</v>
      </c>
      <c r="H23" s="24">
        <f t="shared" ca="1" si="2"/>
        <v>0</v>
      </c>
      <c r="I23" s="24">
        <f t="shared" ca="1" si="3"/>
        <v>-1898.52</v>
      </c>
      <c r="J23" s="24">
        <f t="shared" ca="1" si="4"/>
        <v>-1895.36</v>
      </c>
      <c r="K23" s="24">
        <f t="shared" ca="1" si="5"/>
        <v>0</v>
      </c>
      <c r="L23" s="24">
        <f t="shared" ca="1" si="6"/>
        <v>761301.47</v>
      </c>
      <c r="M23" s="24">
        <f t="shared" ca="1" si="7"/>
        <v>750000</v>
      </c>
      <c r="N23" s="13">
        <f t="shared" si="10"/>
        <v>36831</v>
      </c>
    </row>
    <row r="24" spans="1:16" x14ac:dyDescent="0.25">
      <c r="A24" s="26" t="s">
        <v>69</v>
      </c>
      <c r="B24" s="26" t="s">
        <v>69</v>
      </c>
      <c r="C24">
        <v>7</v>
      </c>
      <c r="D24" s="24">
        <f t="shared" ca="1" si="8"/>
        <v>3.16</v>
      </c>
      <c r="E24" s="24">
        <f t="shared" ca="1" si="9"/>
        <v>0</v>
      </c>
      <c r="F24" s="24">
        <f t="shared" ca="1" si="0"/>
        <v>-3.16</v>
      </c>
      <c r="G24" s="24">
        <f t="shared" ca="1" si="1"/>
        <v>1903.25</v>
      </c>
      <c r="H24" s="24">
        <f t="shared" ca="1" si="2"/>
        <v>0</v>
      </c>
      <c r="I24" s="24">
        <f t="shared" ca="1" si="3"/>
        <v>-1903.25</v>
      </c>
      <c r="J24" s="24">
        <f t="shared" ca="1" si="4"/>
        <v>-1900.09</v>
      </c>
      <c r="K24" s="24">
        <f t="shared" ca="1" si="5"/>
        <v>0</v>
      </c>
      <c r="L24" s="24">
        <f t="shared" ca="1" si="6"/>
        <v>763201.56</v>
      </c>
      <c r="M24" s="24">
        <f t="shared" ca="1" si="7"/>
        <v>750000</v>
      </c>
      <c r="N24" s="13">
        <f t="shared" si="10"/>
        <v>36861</v>
      </c>
    </row>
    <row r="25" spans="1:16" x14ac:dyDescent="0.25">
      <c r="A25" s="26" t="s">
        <v>69</v>
      </c>
      <c r="B25" s="26" t="s">
        <v>69</v>
      </c>
      <c r="C25">
        <v>8</v>
      </c>
      <c r="D25" s="24">
        <f t="shared" ca="1" si="8"/>
        <v>3.16</v>
      </c>
      <c r="E25" s="24">
        <f t="shared" ca="1" si="9"/>
        <v>0</v>
      </c>
      <c r="F25" s="24">
        <f t="shared" ca="1" si="0"/>
        <v>-3.16</v>
      </c>
      <c r="G25" s="24">
        <f t="shared" ca="1" si="1"/>
        <v>1908</v>
      </c>
      <c r="H25" s="24">
        <f t="shared" ca="1" si="2"/>
        <v>0</v>
      </c>
      <c r="I25" s="24">
        <f t="shared" ca="1" si="3"/>
        <v>-1908</v>
      </c>
      <c r="J25" s="24">
        <f t="shared" ca="1" si="4"/>
        <v>-1904.84</v>
      </c>
      <c r="K25" s="24">
        <f t="shared" ca="1" si="5"/>
        <v>0</v>
      </c>
      <c r="L25" s="24">
        <f t="shared" ca="1" si="6"/>
        <v>765106.4</v>
      </c>
      <c r="M25" s="24">
        <f t="shared" ca="1" si="7"/>
        <v>750000</v>
      </c>
      <c r="N25" s="13">
        <f t="shared" si="10"/>
        <v>36892</v>
      </c>
    </row>
    <row r="26" spans="1:16" x14ac:dyDescent="0.25">
      <c r="A26" s="26" t="s">
        <v>69</v>
      </c>
      <c r="B26" s="26" t="s">
        <v>69</v>
      </c>
      <c r="C26">
        <v>9</v>
      </c>
      <c r="D26" s="24">
        <f t="shared" ca="1" si="8"/>
        <v>3.16</v>
      </c>
      <c r="E26" s="24">
        <f t="shared" ca="1" si="9"/>
        <v>0</v>
      </c>
      <c r="F26" s="24">
        <f t="shared" ca="1" si="0"/>
        <v>-3.16</v>
      </c>
      <c r="G26" s="24">
        <f t="shared" ca="1" si="1"/>
        <v>1912.77</v>
      </c>
      <c r="H26" s="24">
        <f t="shared" ca="1" si="2"/>
        <v>0</v>
      </c>
      <c r="I26" s="24">
        <f t="shared" ca="1" si="3"/>
        <v>-1912.77</v>
      </c>
      <c r="J26" s="24">
        <f t="shared" ca="1" si="4"/>
        <v>-1909.61</v>
      </c>
      <c r="K26" s="24">
        <f t="shared" ca="1" si="5"/>
        <v>0</v>
      </c>
      <c r="L26" s="24">
        <f t="shared" ca="1" si="6"/>
        <v>767016.01</v>
      </c>
      <c r="M26" s="24">
        <f t="shared" ca="1" si="7"/>
        <v>750000</v>
      </c>
      <c r="N26" s="13">
        <f t="shared" si="10"/>
        <v>36923</v>
      </c>
    </row>
    <row r="27" spans="1:16" x14ac:dyDescent="0.25">
      <c r="A27" s="26" t="s">
        <v>69</v>
      </c>
      <c r="B27" s="26" t="s">
        <v>69</v>
      </c>
      <c r="C27">
        <v>10</v>
      </c>
      <c r="D27" s="24">
        <f t="shared" ca="1" si="8"/>
        <v>3.16</v>
      </c>
      <c r="E27" s="24">
        <f t="shared" ca="1" si="9"/>
        <v>0</v>
      </c>
      <c r="F27" s="24">
        <f t="shared" ca="1" si="0"/>
        <v>-3.16</v>
      </c>
      <c r="G27" s="24">
        <f t="shared" ca="1" si="1"/>
        <v>1917.54</v>
      </c>
      <c r="H27" s="24">
        <f t="shared" ca="1" si="2"/>
        <v>0</v>
      </c>
      <c r="I27" s="24">
        <f t="shared" ca="1" si="3"/>
        <v>-1917.54</v>
      </c>
      <c r="J27" s="24">
        <f t="shared" ca="1" si="4"/>
        <v>-1914.38</v>
      </c>
      <c r="K27" s="24">
        <f t="shared" ca="1" si="5"/>
        <v>0</v>
      </c>
      <c r="L27" s="24">
        <f t="shared" ca="1" si="6"/>
        <v>768930.39</v>
      </c>
      <c r="M27" s="24">
        <f t="shared" ca="1" si="7"/>
        <v>750000</v>
      </c>
      <c r="N27" s="13">
        <f t="shared" si="10"/>
        <v>36951</v>
      </c>
    </row>
    <row r="28" spans="1:16" x14ac:dyDescent="0.25">
      <c r="A28" s="26" t="s">
        <v>69</v>
      </c>
      <c r="B28" s="26" t="s">
        <v>69</v>
      </c>
      <c r="C28">
        <v>11</v>
      </c>
      <c r="D28" s="24">
        <f t="shared" ca="1" si="8"/>
        <v>3.16</v>
      </c>
      <c r="E28" s="24">
        <f t="shared" ca="1" si="9"/>
        <v>0</v>
      </c>
      <c r="F28" s="24">
        <f t="shared" ca="1" si="0"/>
        <v>-3.16</v>
      </c>
      <c r="G28" s="24">
        <f t="shared" ca="1" si="1"/>
        <v>1922.33</v>
      </c>
      <c r="H28" s="24">
        <f t="shared" ca="1" si="2"/>
        <v>0</v>
      </c>
      <c r="I28" s="24">
        <f t="shared" ca="1" si="3"/>
        <v>-1922.33</v>
      </c>
      <c r="J28" s="24">
        <f t="shared" ca="1" si="4"/>
        <v>-1919.17</v>
      </c>
      <c r="K28" s="24">
        <f t="shared" ca="1" si="5"/>
        <v>0</v>
      </c>
      <c r="L28" s="24">
        <f t="shared" ca="1" si="6"/>
        <v>770849.56</v>
      </c>
      <c r="M28" s="24">
        <f t="shared" ca="1" si="7"/>
        <v>750000</v>
      </c>
      <c r="N28" s="13">
        <f t="shared" si="10"/>
        <v>36982</v>
      </c>
    </row>
    <row r="29" spans="1:16" x14ac:dyDescent="0.25">
      <c r="A29" s="26" t="s">
        <v>69</v>
      </c>
      <c r="B29" s="26" t="s">
        <v>69</v>
      </c>
      <c r="C29">
        <v>12</v>
      </c>
      <c r="D29" s="24">
        <f t="shared" ca="1" si="8"/>
        <v>3.16</v>
      </c>
      <c r="E29" s="24">
        <f t="shared" ca="1" si="9"/>
        <v>0</v>
      </c>
      <c r="F29" s="24">
        <f t="shared" ca="1" si="0"/>
        <v>-3.16</v>
      </c>
      <c r="G29" s="24">
        <f t="shared" ca="1" si="1"/>
        <v>1927.12</v>
      </c>
      <c r="H29" s="24">
        <f t="shared" ca="1" si="2"/>
        <v>0</v>
      </c>
      <c r="I29" s="24">
        <f t="shared" ca="1" si="3"/>
        <v>-1927.12</v>
      </c>
      <c r="J29" s="24">
        <f t="shared" ca="1" si="4"/>
        <v>-1923.96</v>
      </c>
      <c r="K29" s="24">
        <f t="shared" ca="1" si="5"/>
        <v>0</v>
      </c>
      <c r="L29" s="24">
        <f t="shared" ca="1" si="6"/>
        <v>772773.52</v>
      </c>
      <c r="M29" s="24">
        <f t="shared" ca="1" si="7"/>
        <v>750000</v>
      </c>
      <c r="N29" s="13">
        <f t="shared" si="10"/>
        <v>37012</v>
      </c>
    </row>
    <row r="30" spans="1:16" x14ac:dyDescent="0.25">
      <c r="A30" s="26" t="s">
        <v>69</v>
      </c>
      <c r="B30" s="26" t="s">
        <v>69</v>
      </c>
      <c r="C30">
        <v>13</v>
      </c>
      <c r="D30" s="24">
        <f t="shared" ca="1" si="8"/>
        <v>3.16</v>
      </c>
      <c r="E30" s="24">
        <f t="shared" ca="1" si="9"/>
        <v>0</v>
      </c>
      <c r="F30" s="24">
        <f t="shared" ca="1" si="0"/>
        <v>-3.16</v>
      </c>
      <c r="G30" s="24">
        <f t="shared" ca="1" si="1"/>
        <v>1931.93</v>
      </c>
      <c r="H30" s="24">
        <f t="shared" ca="1" si="2"/>
        <v>0</v>
      </c>
      <c r="I30" s="24">
        <f t="shared" ca="1" si="3"/>
        <v>-1931.93</v>
      </c>
      <c r="J30" s="24">
        <f t="shared" ca="1" si="4"/>
        <v>-1928.77</v>
      </c>
      <c r="K30" s="24">
        <f t="shared" ca="1" si="5"/>
        <v>0</v>
      </c>
      <c r="L30" s="24">
        <f t="shared" ca="1" si="6"/>
        <v>774702.29</v>
      </c>
      <c r="M30" s="24">
        <f t="shared" ca="1" si="7"/>
        <v>750000</v>
      </c>
      <c r="N30" s="13">
        <f t="shared" si="10"/>
        <v>37043</v>
      </c>
    </row>
    <row r="31" spans="1:16" x14ac:dyDescent="0.25">
      <c r="A31" s="26" t="s">
        <v>69</v>
      </c>
      <c r="B31" s="26" t="s">
        <v>69</v>
      </c>
      <c r="C31">
        <v>14</v>
      </c>
      <c r="D31" s="24">
        <f t="shared" ca="1" si="8"/>
        <v>3.16</v>
      </c>
      <c r="E31" s="24">
        <f t="shared" ca="1" si="9"/>
        <v>0</v>
      </c>
      <c r="F31" s="24">
        <f t="shared" ca="1" si="0"/>
        <v>-3.16</v>
      </c>
      <c r="G31" s="24">
        <f t="shared" ca="1" si="1"/>
        <v>1936.76</v>
      </c>
      <c r="H31" s="24">
        <f t="shared" ca="1" si="2"/>
        <v>0</v>
      </c>
      <c r="I31" s="24">
        <f t="shared" ca="1" si="3"/>
        <v>-1936.76</v>
      </c>
      <c r="J31" s="24">
        <f t="shared" ca="1" si="4"/>
        <v>-1933.6</v>
      </c>
      <c r="K31" s="24">
        <f t="shared" ca="1" si="5"/>
        <v>0</v>
      </c>
      <c r="L31" s="24">
        <f t="shared" ca="1" si="6"/>
        <v>776635.89</v>
      </c>
      <c r="M31" s="24">
        <f t="shared" ca="1" si="7"/>
        <v>750000</v>
      </c>
      <c r="N31" s="13">
        <f t="shared" si="10"/>
        <v>37073</v>
      </c>
    </row>
    <row r="32" spans="1:16" x14ac:dyDescent="0.25">
      <c r="A32" s="26" t="s">
        <v>69</v>
      </c>
      <c r="B32" s="26" t="s">
        <v>69</v>
      </c>
      <c r="C32">
        <v>15</v>
      </c>
      <c r="D32" s="24">
        <f t="shared" ca="1" si="8"/>
        <v>3.16</v>
      </c>
      <c r="E32" s="24">
        <f t="shared" ca="1" si="9"/>
        <v>0</v>
      </c>
      <c r="F32" s="24">
        <f t="shared" ca="1" si="0"/>
        <v>-3.16</v>
      </c>
      <c r="G32" s="24">
        <f t="shared" ca="1" si="1"/>
        <v>1941.59</v>
      </c>
      <c r="H32" s="24">
        <f t="shared" ca="1" si="2"/>
        <v>0</v>
      </c>
      <c r="I32" s="24">
        <f t="shared" ca="1" si="3"/>
        <v>-1941.59</v>
      </c>
      <c r="J32" s="24">
        <f t="shared" ca="1" si="4"/>
        <v>-1938.43</v>
      </c>
      <c r="K32" s="24">
        <f t="shared" ca="1" si="5"/>
        <v>0</v>
      </c>
      <c r="L32" s="24">
        <f t="shared" ca="1" si="6"/>
        <v>778574.32</v>
      </c>
      <c r="M32" s="24">
        <f t="shared" ca="1" si="7"/>
        <v>750000</v>
      </c>
      <c r="N32" s="13">
        <f t="shared" si="10"/>
        <v>37104</v>
      </c>
    </row>
    <row r="33" spans="1:14" x14ac:dyDescent="0.25">
      <c r="A33" s="26" t="s">
        <v>69</v>
      </c>
      <c r="B33" s="26" t="s">
        <v>69</v>
      </c>
      <c r="C33">
        <v>16</v>
      </c>
      <c r="D33" s="24">
        <f t="shared" ca="1" si="8"/>
        <v>3.16</v>
      </c>
      <c r="E33" s="24">
        <f t="shared" ca="1" si="9"/>
        <v>0</v>
      </c>
      <c r="F33" s="24">
        <f t="shared" ca="1" si="0"/>
        <v>-3.16</v>
      </c>
      <c r="G33" s="24">
        <f t="shared" ca="1" si="1"/>
        <v>1946.44</v>
      </c>
      <c r="H33" s="24">
        <f t="shared" ca="1" si="2"/>
        <v>0</v>
      </c>
      <c r="I33" s="24">
        <f t="shared" ca="1" si="3"/>
        <v>-1946.44</v>
      </c>
      <c r="J33" s="24">
        <f t="shared" ca="1" si="4"/>
        <v>-1943.28</v>
      </c>
      <c r="K33" s="24">
        <f t="shared" ca="1" si="5"/>
        <v>0</v>
      </c>
      <c r="L33" s="24">
        <f t="shared" ca="1" si="6"/>
        <v>780517.6</v>
      </c>
      <c r="M33" s="24">
        <f t="shared" ca="1" si="7"/>
        <v>750000</v>
      </c>
      <c r="N33" s="13">
        <f t="shared" si="10"/>
        <v>37135</v>
      </c>
    </row>
    <row r="34" spans="1:14" x14ac:dyDescent="0.25">
      <c r="A34" s="26" t="s">
        <v>69</v>
      </c>
      <c r="B34" s="26" t="s">
        <v>69</v>
      </c>
      <c r="C34">
        <v>17</v>
      </c>
      <c r="D34" s="24">
        <f t="shared" ca="1" si="8"/>
        <v>3.16</v>
      </c>
      <c r="E34" s="24">
        <f t="shared" ca="1" si="9"/>
        <v>0</v>
      </c>
      <c r="F34" s="24">
        <f t="shared" ca="1" si="0"/>
        <v>-3.16</v>
      </c>
      <c r="G34" s="24">
        <f t="shared" ca="1" si="1"/>
        <v>1951.29</v>
      </c>
      <c r="H34" s="24">
        <f t="shared" ca="1" si="2"/>
        <v>0</v>
      </c>
      <c r="I34" s="24">
        <f t="shared" ca="1" si="3"/>
        <v>-1951.29</v>
      </c>
      <c r="J34" s="24">
        <f t="shared" ca="1" si="4"/>
        <v>-1948.13</v>
      </c>
      <c r="K34" s="24">
        <f t="shared" ca="1" si="5"/>
        <v>0</v>
      </c>
      <c r="L34" s="24">
        <f t="shared" ca="1" si="6"/>
        <v>782465.73</v>
      </c>
      <c r="M34" s="24">
        <f t="shared" ca="1" si="7"/>
        <v>750000</v>
      </c>
      <c r="N34" s="13">
        <f t="shared" si="10"/>
        <v>37165</v>
      </c>
    </row>
    <row r="35" spans="1:14" x14ac:dyDescent="0.25">
      <c r="A35" s="26" t="s">
        <v>69</v>
      </c>
      <c r="B35" s="26" t="s">
        <v>69</v>
      </c>
      <c r="C35">
        <v>18</v>
      </c>
      <c r="D35" s="24">
        <f t="shared" ca="1" si="8"/>
        <v>3.16</v>
      </c>
      <c r="E35" s="24">
        <f t="shared" ca="1" si="9"/>
        <v>0</v>
      </c>
      <c r="F35" s="24">
        <f t="shared" ca="1" si="0"/>
        <v>-3.16</v>
      </c>
      <c r="G35" s="24">
        <f t="shared" ca="1" si="1"/>
        <v>1956.16</v>
      </c>
      <c r="H35" s="24">
        <f t="shared" ca="1" si="2"/>
        <v>0</v>
      </c>
      <c r="I35" s="24">
        <f t="shared" ca="1" si="3"/>
        <v>-1956.16</v>
      </c>
      <c r="J35" s="24">
        <f t="shared" ca="1" si="4"/>
        <v>-1953</v>
      </c>
      <c r="K35" s="24">
        <f t="shared" ca="1" si="5"/>
        <v>0</v>
      </c>
      <c r="L35" s="24">
        <f t="shared" ca="1" si="6"/>
        <v>784418.73</v>
      </c>
      <c r="M35" s="24">
        <f t="shared" ca="1" si="7"/>
        <v>750000</v>
      </c>
      <c r="N35" s="13">
        <f t="shared" si="10"/>
        <v>37196</v>
      </c>
    </row>
    <row r="36" spans="1:14" x14ac:dyDescent="0.25">
      <c r="A36" s="26" t="s">
        <v>69</v>
      </c>
      <c r="B36" s="26" t="s">
        <v>69</v>
      </c>
      <c r="C36">
        <v>19</v>
      </c>
      <c r="D36" s="24">
        <f t="shared" ca="1" si="8"/>
        <v>3.16</v>
      </c>
      <c r="E36" s="24">
        <f t="shared" ca="1" si="9"/>
        <v>0</v>
      </c>
      <c r="F36" s="24">
        <f t="shared" ca="1" si="0"/>
        <v>-3.16</v>
      </c>
      <c r="G36" s="24">
        <f t="shared" ca="1" si="1"/>
        <v>1961.05</v>
      </c>
      <c r="H36" s="24">
        <f t="shared" ca="1" si="2"/>
        <v>0</v>
      </c>
      <c r="I36" s="24">
        <f t="shared" ca="1" si="3"/>
        <v>-1961.05</v>
      </c>
      <c r="J36" s="24">
        <f t="shared" ca="1" si="4"/>
        <v>-1957.89</v>
      </c>
      <c r="K36" s="24">
        <f t="shared" ca="1" si="5"/>
        <v>0</v>
      </c>
      <c r="L36" s="24">
        <f t="shared" ca="1" si="6"/>
        <v>786376.62</v>
      </c>
      <c r="M36" s="24">
        <f t="shared" ca="1" si="7"/>
        <v>750000</v>
      </c>
      <c r="N36" s="13">
        <f t="shared" si="10"/>
        <v>37226</v>
      </c>
    </row>
    <row r="37" spans="1:14" x14ac:dyDescent="0.25">
      <c r="A37" s="26" t="s">
        <v>69</v>
      </c>
      <c r="B37" s="26" t="s">
        <v>69</v>
      </c>
      <c r="C37">
        <v>20</v>
      </c>
      <c r="D37" s="24">
        <f t="shared" ca="1" si="8"/>
        <v>3.16</v>
      </c>
      <c r="E37" s="24">
        <f t="shared" ca="1" si="9"/>
        <v>0</v>
      </c>
      <c r="F37" s="24">
        <f t="shared" ca="1" si="0"/>
        <v>-3.16</v>
      </c>
      <c r="G37" s="24">
        <f t="shared" ca="1" si="1"/>
        <v>1965.94</v>
      </c>
      <c r="H37" s="24">
        <f t="shared" ca="1" si="2"/>
        <v>0</v>
      </c>
      <c r="I37" s="24">
        <f t="shared" ca="1" si="3"/>
        <v>-1965.94</v>
      </c>
      <c r="J37" s="24">
        <f t="shared" ca="1" si="4"/>
        <v>-1962.78</v>
      </c>
      <c r="K37" s="24">
        <f t="shared" ca="1" si="5"/>
        <v>0</v>
      </c>
      <c r="L37" s="24">
        <f t="shared" ca="1" si="6"/>
        <v>788339.4</v>
      </c>
      <c r="M37" s="24">
        <f t="shared" ca="1" si="7"/>
        <v>750000</v>
      </c>
      <c r="N37" s="13">
        <f t="shared" si="10"/>
        <v>37257</v>
      </c>
    </row>
    <row r="38" spans="1:14" x14ac:dyDescent="0.25">
      <c r="A38" s="26" t="s">
        <v>69</v>
      </c>
      <c r="B38" s="26" t="s">
        <v>69</v>
      </c>
      <c r="C38">
        <v>21</v>
      </c>
      <c r="D38" s="24">
        <f t="shared" ca="1" si="8"/>
        <v>3.16</v>
      </c>
      <c r="E38" s="24">
        <f t="shared" ca="1" si="9"/>
        <v>0</v>
      </c>
      <c r="F38" s="24">
        <f t="shared" ca="1" si="0"/>
        <v>-3.16</v>
      </c>
      <c r="G38" s="24">
        <f t="shared" ca="1" si="1"/>
        <v>1970.85</v>
      </c>
      <c r="H38" s="24">
        <f t="shared" ca="1" si="2"/>
        <v>0</v>
      </c>
      <c r="I38" s="24">
        <f t="shared" ca="1" si="3"/>
        <v>-1970.85</v>
      </c>
      <c r="J38" s="24">
        <f t="shared" ca="1" si="4"/>
        <v>-1967.69</v>
      </c>
      <c r="K38" s="24">
        <f t="shared" ca="1" si="5"/>
        <v>0</v>
      </c>
      <c r="L38" s="24">
        <f t="shared" ca="1" si="6"/>
        <v>790307.09</v>
      </c>
      <c r="M38" s="24">
        <f t="shared" ca="1" si="7"/>
        <v>750000</v>
      </c>
      <c r="N38" s="13">
        <f t="shared" si="10"/>
        <v>37288</v>
      </c>
    </row>
    <row r="39" spans="1:14" x14ac:dyDescent="0.25">
      <c r="A39" s="26" t="s">
        <v>69</v>
      </c>
      <c r="B39" s="26" t="s">
        <v>69</v>
      </c>
      <c r="C39">
        <v>22</v>
      </c>
      <c r="D39" s="24">
        <f t="shared" ca="1" si="8"/>
        <v>3.16</v>
      </c>
      <c r="E39" s="24">
        <f t="shared" ca="1" si="9"/>
        <v>0</v>
      </c>
      <c r="F39" s="24">
        <f t="shared" ca="1" si="0"/>
        <v>-3.16</v>
      </c>
      <c r="G39" s="24">
        <f t="shared" ca="1" si="1"/>
        <v>1975.77</v>
      </c>
      <c r="H39" s="24">
        <f t="shared" ca="1" si="2"/>
        <v>0</v>
      </c>
      <c r="I39" s="24">
        <f t="shared" ca="1" si="3"/>
        <v>-1975.77</v>
      </c>
      <c r="J39" s="24">
        <f t="shared" ca="1" si="4"/>
        <v>-1972.61</v>
      </c>
      <c r="K39" s="24">
        <f t="shared" ca="1" si="5"/>
        <v>0</v>
      </c>
      <c r="L39" s="24">
        <f t="shared" ca="1" si="6"/>
        <v>792279.7</v>
      </c>
      <c r="M39" s="24">
        <f t="shared" ca="1" si="7"/>
        <v>750000</v>
      </c>
      <c r="N39" s="13">
        <f t="shared" si="10"/>
        <v>37316</v>
      </c>
    </row>
    <row r="40" spans="1:14" x14ac:dyDescent="0.25">
      <c r="A40" s="26" t="s">
        <v>69</v>
      </c>
      <c r="B40" s="26" t="s">
        <v>69</v>
      </c>
      <c r="C40">
        <v>23</v>
      </c>
      <c r="D40" s="24">
        <f t="shared" ca="1" si="8"/>
        <v>3.16</v>
      </c>
      <c r="E40" s="24">
        <f t="shared" ca="1" si="9"/>
        <v>0</v>
      </c>
      <c r="F40" s="24">
        <f t="shared" ca="1" si="0"/>
        <v>-3.16</v>
      </c>
      <c r="G40" s="24">
        <f t="shared" ca="1" si="1"/>
        <v>1980.7</v>
      </c>
      <c r="H40" s="24">
        <f t="shared" ca="1" si="2"/>
        <v>0</v>
      </c>
      <c r="I40" s="24">
        <f t="shared" ca="1" si="3"/>
        <v>-1980.7</v>
      </c>
      <c r="J40" s="24">
        <f t="shared" ca="1" si="4"/>
        <v>-1977.54</v>
      </c>
      <c r="K40" s="24">
        <f t="shared" ca="1" si="5"/>
        <v>0</v>
      </c>
      <c r="L40" s="24">
        <f t="shared" ca="1" si="6"/>
        <v>794257.24</v>
      </c>
      <c r="M40" s="24">
        <f t="shared" ca="1" si="7"/>
        <v>750000</v>
      </c>
      <c r="N40" s="13">
        <f t="shared" si="10"/>
        <v>37347</v>
      </c>
    </row>
    <row r="41" spans="1:14" x14ac:dyDescent="0.25">
      <c r="A41" s="26" t="s">
        <v>69</v>
      </c>
      <c r="B41" s="26" t="s">
        <v>69</v>
      </c>
      <c r="C41">
        <v>24</v>
      </c>
      <c r="D41" s="24">
        <f t="shared" ca="1" si="8"/>
        <v>3.16</v>
      </c>
      <c r="E41" s="24">
        <f t="shared" ca="1" si="9"/>
        <v>0</v>
      </c>
      <c r="F41" s="24">
        <f t="shared" ca="1" si="0"/>
        <v>-3.16</v>
      </c>
      <c r="G41" s="24">
        <f t="shared" ca="1" si="1"/>
        <v>1985.64</v>
      </c>
      <c r="H41" s="24">
        <f t="shared" ca="1" si="2"/>
        <v>0</v>
      </c>
      <c r="I41" s="24">
        <f t="shared" ca="1" si="3"/>
        <v>-1985.64</v>
      </c>
      <c r="J41" s="24">
        <f t="shared" ca="1" si="4"/>
        <v>-1982.48</v>
      </c>
      <c r="K41" s="24">
        <f t="shared" ca="1" si="5"/>
        <v>0</v>
      </c>
      <c r="L41" s="24">
        <f t="shared" ca="1" si="6"/>
        <v>796239.72</v>
      </c>
      <c r="M41" s="24">
        <f t="shared" ca="1" si="7"/>
        <v>750000</v>
      </c>
      <c r="N41" s="13">
        <f t="shared" si="10"/>
        <v>37377</v>
      </c>
    </row>
    <row r="42" spans="1:14" x14ac:dyDescent="0.25">
      <c r="A42" s="26" t="s">
        <v>69</v>
      </c>
      <c r="B42" s="26" t="s">
        <v>69</v>
      </c>
      <c r="C42">
        <v>25</v>
      </c>
      <c r="D42" s="24">
        <f t="shared" ca="1" si="8"/>
        <v>3.16</v>
      </c>
      <c r="E42" s="24">
        <f t="shared" ca="1" si="9"/>
        <v>0</v>
      </c>
      <c r="F42" s="24">
        <f t="shared" ca="1" si="0"/>
        <v>-3.16</v>
      </c>
      <c r="G42" s="24">
        <f t="shared" ca="1" si="1"/>
        <v>1990.6</v>
      </c>
      <c r="H42" s="24">
        <f t="shared" ca="1" si="2"/>
        <v>0</v>
      </c>
      <c r="I42" s="24">
        <f t="shared" ca="1" si="3"/>
        <v>-1990.6</v>
      </c>
      <c r="J42" s="24">
        <f t="shared" ca="1" si="4"/>
        <v>-1987.44</v>
      </c>
      <c r="K42" s="24">
        <f t="shared" ca="1" si="5"/>
        <v>0</v>
      </c>
      <c r="L42" s="24">
        <f t="shared" ca="1" si="6"/>
        <v>798227.16</v>
      </c>
      <c r="M42" s="24">
        <f t="shared" ca="1" si="7"/>
        <v>750000</v>
      </c>
      <c r="N42" s="13">
        <f t="shared" si="10"/>
        <v>37408</v>
      </c>
    </row>
    <row r="43" spans="1:14" x14ac:dyDescent="0.25">
      <c r="A43" s="26" t="s">
        <v>69</v>
      </c>
      <c r="B43" s="26" t="s">
        <v>69</v>
      </c>
      <c r="C43">
        <v>26</v>
      </c>
      <c r="D43" s="24">
        <f t="shared" ca="1" si="8"/>
        <v>3.16</v>
      </c>
      <c r="E43" s="24">
        <f t="shared" ca="1" si="9"/>
        <v>0</v>
      </c>
      <c r="F43" s="24">
        <f t="shared" ca="1" si="0"/>
        <v>-3.16</v>
      </c>
      <c r="G43" s="24">
        <f t="shared" ca="1" si="1"/>
        <v>1995.57</v>
      </c>
      <c r="H43" s="24">
        <f t="shared" ca="1" si="2"/>
        <v>0</v>
      </c>
      <c r="I43" s="24">
        <f t="shared" ca="1" si="3"/>
        <v>-1995.57</v>
      </c>
      <c r="J43" s="24">
        <f t="shared" ca="1" si="4"/>
        <v>-1992.41</v>
      </c>
      <c r="K43" s="24">
        <f t="shared" ca="1" si="5"/>
        <v>0</v>
      </c>
      <c r="L43" s="24">
        <f t="shared" ca="1" si="6"/>
        <v>800219.57</v>
      </c>
      <c r="M43" s="24">
        <f t="shared" ca="1" si="7"/>
        <v>750000</v>
      </c>
      <c r="N43" s="13">
        <f t="shared" si="10"/>
        <v>37438</v>
      </c>
    </row>
    <row r="44" spans="1:14" x14ac:dyDescent="0.25">
      <c r="A44" s="26" t="s">
        <v>69</v>
      </c>
      <c r="B44" s="26" t="s">
        <v>69</v>
      </c>
      <c r="C44">
        <v>27</v>
      </c>
      <c r="D44" s="24">
        <f t="shared" ca="1" si="8"/>
        <v>3.16</v>
      </c>
      <c r="E44" s="24">
        <f t="shared" ca="1" si="9"/>
        <v>0</v>
      </c>
      <c r="F44" s="24">
        <f t="shared" ca="1" si="0"/>
        <v>-3.16</v>
      </c>
      <c r="G44" s="24">
        <f t="shared" ca="1" si="1"/>
        <v>2000.55</v>
      </c>
      <c r="H44" s="24">
        <f t="shared" ca="1" si="2"/>
        <v>0</v>
      </c>
      <c r="I44" s="24">
        <f t="shared" ca="1" si="3"/>
        <v>-2000.55</v>
      </c>
      <c r="J44" s="24">
        <f t="shared" ca="1" si="4"/>
        <v>-1997.39</v>
      </c>
      <c r="K44" s="24">
        <f t="shared" ca="1" si="5"/>
        <v>0</v>
      </c>
      <c r="L44" s="24">
        <f t="shared" ca="1" si="6"/>
        <v>802216.95999999996</v>
      </c>
      <c r="M44" s="24">
        <f t="shared" ca="1" si="7"/>
        <v>750000</v>
      </c>
      <c r="N44" s="13">
        <f t="shared" si="10"/>
        <v>37469</v>
      </c>
    </row>
    <row r="45" spans="1:14" x14ac:dyDescent="0.25">
      <c r="A45" s="26" t="s">
        <v>69</v>
      </c>
      <c r="B45" s="26" t="s">
        <v>69</v>
      </c>
      <c r="C45">
        <v>28</v>
      </c>
      <c r="D45" s="24">
        <f t="shared" ca="1" si="8"/>
        <v>3.16</v>
      </c>
      <c r="E45" s="24">
        <f t="shared" ca="1" si="9"/>
        <v>0</v>
      </c>
      <c r="F45" s="24">
        <f t="shared" ca="1" si="0"/>
        <v>-3.16</v>
      </c>
      <c r="G45" s="24">
        <f t="shared" ca="1" si="1"/>
        <v>2005.54</v>
      </c>
      <c r="H45" s="24">
        <f t="shared" ca="1" si="2"/>
        <v>0</v>
      </c>
      <c r="I45" s="24">
        <f t="shared" ca="1" si="3"/>
        <v>-2005.54</v>
      </c>
      <c r="J45" s="24">
        <f t="shared" ca="1" si="4"/>
        <v>-2002.38</v>
      </c>
      <c r="K45" s="24">
        <f t="shared" ca="1" si="5"/>
        <v>0</v>
      </c>
      <c r="L45" s="24">
        <f t="shared" ca="1" si="6"/>
        <v>804219.34</v>
      </c>
      <c r="M45" s="24">
        <f t="shared" ca="1" si="7"/>
        <v>750000</v>
      </c>
      <c r="N45" s="13">
        <f t="shared" si="10"/>
        <v>37500</v>
      </c>
    </row>
    <row r="46" spans="1:14" x14ac:dyDescent="0.25">
      <c r="A46" s="26" t="s">
        <v>69</v>
      </c>
      <c r="B46" s="26" t="s">
        <v>69</v>
      </c>
      <c r="C46">
        <v>29</v>
      </c>
      <c r="D46" s="24">
        <f t="shared" ca="1" si="8"/>
        <v>3.16</v>
      </c>
      <c r="E46" s="24">
        <f t="shared" ca="1" si="9"/>
        <v>0</v>
      </c>
      <c r="F46" s="24">
        <f t="shared" ca="1" si="0"/>
        <v>-3.16</v>
      </c>
      <c r="G46" s="24">
        <f t="shared" ca="1" si="1"/>
        <v>2010.55</v>
      </c>
      <c r="H46" s="24">
        <f t="shared" ca="1" si="2"/>
        <v>0</v>
      </c>
      <c r="I46" s="24">
        <f t="shared" ca="1" si="3"/>
        <v>-2010.55</v>
      </c>
      <c r="J46" s="24">
        <f t="shared" ca="1" si="4"/>
        <v>-2007.39</v>
      </c>
      <c r="K46" s="24">
        <f t="shared" ca="1" si="5"/>
        <v>0</v>
      </c>
      <c r="L46" s="24">
        <f t="shared" ca="1" si="6"/>
        <v>806226.73</v>
      </c>
      <c r="M46" s="24">
        <f t="shared" ca="1" si="7"/>
        <v>750000</v>
      </c>
      <c r="N46" s="13">
        <f t="shared" si="10"/>
        <v>37530</v>
      </c>
    </row>
    <row r="47" spans="1:14" x14ac:dyDescent="0.25">
      <c r="A47" s="26" t="s">
        <v>69</v>
      </c>
      <c r="B47" s="26" t="s">
        <v>69</v>
      </c>
      <c r="C47">
        <v>30</v>
      </c>
      <c r="D47" s="24">
        <f t="shared" ca="1" si="8"/>
        <v>3.16</v>
      </c>
      <c r="E47" s="24">
        <f t="shared" ca="1" si="9"/>
        <v>0</v>
      </c>
      <c r="F47" s="24">
        <f t="shared" ca="1" si="0"/>
        <v>-3.16</v>
      </c>
      <c r="G47" s="24">
        <f t="shared" ca="1" si="1"/>
        <v>2015.57</v>
      </c>
      <c r="H47" s="24">
        <f t="shared" ca="1" si="2"/>
        <v>0</v>
      </c>
      <c r="I47" s="24">
        <f t="shared" ca="1" si="3"/>
        <v>-2015.57</v>
      </c>
      <c r="J47" s="24">
        <f t="shared" ca="1" si="4"/>
        <v>-2012.41</v>
      </c>
      <c r="K47" s="24">
        <f t="shared" ca="1" si="5"/>
        <v>0</v>
      </c>
      <c r="L47" s="24">
        <f t="shared" ca="1" si="6"/>
        <v>808239.14</v>
      </c>
      <c r="M47" s="24">
        <f t="shared" ca="1" si="7"/>
        <v>750000</v>
      </c>
      <c r="N47" s="13">
        <f t="shared" si="10"/>
        <v>37561</v>
      </c>
    </row>
    <row r="48" spans="1:14" x14ac:dyDescent="0.25">
      <c r="A48" s="26" t="s">
        <v>69</v>
      </c>
      <c r="B48" s="26" t="s">
        <v>69</v>
      </c>
      <c r="C48">
        <v>31</v>
      </c>
      <c r="D48" s="24">
        <f t="shared" ca="1" si="8"/>
        <v>3.16</v>
      </c>
      <c r="E48" s="24">
        <f t="shared" ca="1" si="9"/>
        <v>0</v>
      </c>
      <c r="F48" s="24">
        <f t="shared" ca="1" si="0"/>
        <v>-3.16</v>
      </c>
      <c r="G48" s="24">
        <f t="shared" ca="1" si="1"/>
        <v>2020.6</v>
      </c>
      <c r="H48" s="24">
        <f t="shared" ca="1" si="2"/>
        <v>0</v>
      </c>
      <c r="I48" s="24">
        <f t="shared" ca="1" si="3"/>
        <v>-2020.6</v>
      </c>
      <c r="J48" s="24">
        <f t="shared" ca="1" si="4"/>
        <v>-2017.44</v>
      </c>
      <c r="K48" s="24">
        <f t="shared" ca="1" si="5"/>
        <v>0</v>
      </c>
      <c r="L48" s="24">
        <f t="shared" ca="1" si="6"/>
        <v>810256.58</v>
      </c>
      <c r="M48" s="24">
        <f t="shared" ca="1" si="7"/>
        <v>750000</v>
      </c>
      <c r="N48" s="13">
        <f t="shared" si="10"/>
        <v>37591</v>
      </c>
    </row>
    <row r="49" spans="1:14" x14ac:dyDescent="0.25">
      <c r="A49" s="26" t="s">
        <v>69</v>
      </c>
      <c r="B49" s="26" t="s">
        <v>69</v>
      </c>
      <c r="C49">
        <v>32</v>
      </c>
      <c r="D49" s="24">
        <f t="shared" ca="1" si="8"/>
        <v>3.16</v>
      </c>
      <c r="E49" s="24">
        <f t="shared" ca="1" si="9"/>
        <v>0</v>
      </c>
      <c r="F49" s="24">
        <f t="shared" ca="1" si="0"/>
        <v>-3.16</v>
      </c>
      <c r="G49" s="24">
        <f t="shared" ca="1" si="1"/>
        <v>2025.64</v>
      </c>
      <c r="H49" s="24">
        <f t="shared" ca="1" si="2"/>
        <v>0</v>
      </c>
      <c r="I49" s="24">
        <f t="shared" ca="1" si="3"/>
        <v>-2025.64</v>
      </c>
      <c r="J49" s="24">
        <f t="shared" ca="1" si="4"/>
        <v>-2022.48</v>
      </c>
      <c r="K49" s="24">
        <f t="shared" ca="1" si="5"/>
        <v>0</v>
      </c>
      <c r="L49" s="24">
        <f t="shared" ca="1" si="6"/>
        <v>812279.06</v>
      </c>
      <c r="M49" s="24">
        <f t="shared" ca="1" si="7"/>
        <v>750000</v>
      </c>
      <c r="N49" s="13">
        <f t="shared" si="10"/>
        <v>37622</v>
      </c>
    </row>
    <row r="50" spans="1:14" x14ac:dyDescent="0.25">
      <c r="A50" s="26" t="s">
        <v>69</v>
      </c>
      <c r="B50" s="26" t="s">
        <v>69</v>
      </c>
      <c r="C50">
        <v>33</v>
      </c>
      <c r="D50" s="24">
        <f t="shared" ca="1" si="8"/>
        <v>3.16</v>
      </c>
      <c r="E50" s="24">
        <f t="shared" ca="1" si="9"/>
        <v>0</v>
      </c>
      <c r="F50" s="24">
        <f t="shared" ca="1" si="0"/>
        <v>-3.16</v>
      </c>
      <c r="G50" s="24">
        <f t="shared" ref="G50:G77" ca="1" si="11">ROUND(SUM(L49*$D$8/12),2)</f>
        <v>2030.7</v>
      </c>
      <c r="H50" s="24">
        <f t="shared" ref="H50:H77" ca="1" si="12">ROUND(SUM(M49*$F$8/12),2)</f>
        <v>0</v>
      </c>
      <c r="I50" s="24">
        <f t="shared" ca="1" si="3"/>
        <v>-2030.7</v>
      </c>
      <c r="J50" s="24">
        <f t="shared" ca="1" si="4"/>
        <v>-2027.54</v>
      </c>
      <c r="K50" s="24">
        <f t="shared" ca="1" si="5"/>
        <v>0</v>
      </c>
      <c r="L50" s="24">
        <f t="shared" ca="1" si="6"/>
        <v>814306.6</v>
      </c>
      <c r="M50" s="24">
        <f t="shared" ca="1" si="7"/>
        <v>750000</v>
      </c>
      <c r="N50" s="13">
        <f t="shared" si="10"/>
        <v>37653</v>
      </c>
    </row>
    <row r="51" spans="1:14" x14ac:dyDescent="0.25">
      <c r="A51" s="26" t="s">
        <v>69</v>
      </c>
      <c r="B51" s="26" t="s">
        <v>69</v>
      </c>
      <c r="C51">
        <v>34</v>
      </c>
      <c r="D51" s="24">
        <f t="shared" ref="D51:D77" ca="1" si="13">D50</f>
        <v>3.16</v>
      </c>
      <c r="E51" s="24">
        <f t="shared" ref="E51:E77" ca="1" si="14">E50</f>
        <v>0</v>
      </c>
      <c r="F51" s="24">
        <f t="shared" ca="1" si="0"/>
        <v>-3.16</v>
      </c>
      <c r="G51" s="24">
        <f t="shared" ca="1" si="11"/>
        <v>2035.77</v>
      </c>
      <c r="H51" s="24">
        <f t="shared" ca="1" si="12"/>
        <v>0</v>
      </c>
      <c r="I51" s="24">
        <f t="shared" ca="1" si="3"/>
        <v>-2035.77</v>
      </c>
      <c r="J51" s="24">
        <f t="shared" ca="1" si="4"/>
        <v>-2032.61</v>
      </c>
      <c r="K51" s="24">
        <f t="shared" ca="1" si="5"/>
        <v>0</v>
      </c>
      <c r="L51" s="24">
        <f t="shared" ca="1" si="6"/>
        <v>816339.21</v>
      </c>
      <c r="M51" s="24">
        <f t="shared" ca="1" si="7"/>
        <v>750000</v>
      </c>
      <c r="N51" s="13">
        <f t="shared" si="10"/>
        <v>37681</v>
      </c>
    </row>
    <row r="52" spans="1:14" x14ac:dyDescent="0.25">
      <c r="A52" s="26" t="s">
        <v>69</v>
      </c>
      <c r="B52" s="26" t="s">
        <v>69</v>
      </c>
      <c r="C52">
        <v>35</v>
      </c>
      <c r="D52" s="24">
        <f t="shared" ca="1" si="13"/>
        <v>3.16</v>
      </c>
      <c r="E52" s="24">
        <f t="shared" ca="1" si="14"/>
        <v>0</v>
      </c>
      <c r="F52" s="24">
        <f t="shared" ca="1" si="0"/>
        <v>-3.16</v>
      </c>
      <c r="G52" s="24">
        <f t="shared" ca="1" si="11"/>
        <v>2040.85</v>
      </c>
      <c r="H52" s="24">
        <f t="shared" ca="1" si="12"/>
        <v>0</v>
      </c>
      <c r="I52" s="24">
        <f t="shared" ca="1" si="3"/>
        <v>-2040.85</v>
      </c>
      <c r="J52" s="24">
        <f t="shared" ca="1" si="4"/>
        <v>-2037.69</v>
      </c>
      <c r="K52" s="24">
        <f t="shared" ca="1" si="5"/>
        <v>0</v>
      </c>
      <c r="L52" s="24">
        <f t="shared" ca="1" si="6"/>
        <v>818376.9</v>
      </c>
      <c r="M52" s="24">
        <f t="shared" ca="1" si="7"/>
        <v>750000</v>
      </c>
      <c r="N52" s="13">
        <f t="shared" si="10"/>
        <v>37712</v>
      </c>
    </row>
    <row r="53" spans="1:14" x14ac:dyDescent="0.25">
      <c r="A53" s="26" t="s">
        <v>69</v>
      </c>
      <c r="B53" s="26" t="s">
        <v>69</v>
      </c>
      <c r="C53">
        <v>36</v>
      </c>
      <c r="D53" s="24">
        <f t="shared" ca="1" si="13"/>
        <v>3.16</v>
      </c>
      <c r="E53" s="24">
        <f t="shared" ca="1" si="14"/>
        <v>0</v>
      </c>
      <c r="F53" s="24">
        <f t="shared" ca="1" si="0"/>
        <v>-3.16</v>
      </c>
      <c r="G53" s="24">
        <f t="shared" ca="1" si="11"/>
        <v>2045.94</v>
      </c>
      <c r="H53" s="24">
        <f t="shared" ca="1" si="12"/>
        <v>0</v>
      </c>
      <c r="I53" s="24">
        <f t="shared" ca="1" si="3"/>
        <v>-2045.94</v>
      </c>
      <c r="J53" s="24">
        <f t="shared" ca="1" si="4"/>
        <v>-2042.78</v>
      </c>
      <c r="K53" s="24">
        <f t="shared" ca="1" si="5"/>
        <v>0</v>
      </c>
      <c r="L53" s="24">
        <f t="shared" ca="1" si="6"/>
        <v>820419.68</v>
      </c>
      <c r="M53" s="24">
        <f t="shared" ca="1" si="7"/>
        <v>750000</v>
      </c>
      <c r="N53" s="13">
        <f t="shared" si="10"/>
        <v>37742</v>
      </c>
    </row>
    <row r="54" spans="1:14" x14ac:dyDescent="0.25">
      <c r="A54" s="26" t="s">
        <v>69</v>
      </c>
      <c r="B54" s="26" t="s">
        <v>69</v>
      </c>
      <c r="C54">
        <v>37</v>
      </c>
      <c r="D54" s="24">
        <f t="shared" ca="1" si="13"/>
        <v>3.16</v>
      </c>
      <c r="E54" s="24">
        <f t="shared" ca="1" si="14"/>
        <v>0</v>
      </c>
      <c r="F54" s="24">
        <f t="shared" ca="1" si="0"/>
        <v>-3.16</v>
      </c>
      <c r="G54" s="24">
        <f t="shared" ca="1" si="11"/>
        <v>2051.0500000000002</v>
      </c>
      <c r="H54" s="24">
        <f t="shared" ca="1" si="12"/>
        <v>0</v>
      </c>
      <c r="I54" s="24">
        <f t="shared" ca="1" si="3"/>
        <v>-2051.0500000000002</v>
      </c>
      <c r="J54" s="24">
        <f t="shared" ca="1" si="4"/>
        <v>-2047.89</v>
      </c>
      <c r="K54" s="24">
        <f t="shared" ca="1" si="5"/>
        <v>0</v>
      </c>
      <c r="L54" s="24">
        <f t="shared" ca="1" si="6"/>
        <v>822467.57</v>
      </c>
      <c r="M54" s="24">
        <f t="shared" ca="1" si="7"/>
        <v>750000</v>
      </c>
      <c r="N54" s="13">
        <f t="shared" si="10"/>
        <v>37773</v>
      </c>
    </row>
    <row r="55" spans="1:14" x14ac:dyDescent="0.25">
      <c r="A55" s="26" t="s">
        <v>69</v>
      </c>
      <c r="B55" s="26" t="s">
        <v>69</v>
      </c>
      <c r="C55">
        <v>38</v>
      </c>
      <c r="D55" s="24">
        <f t="shared" ca="1" si="13"/>
        <v>3.16</v>
      </c>
      <c r="E55" s="24">
        <f t="shared" ca="1" si="14"/>
        <v>0</v>
      </c>
      <c r="F55" s="24">
        <f t="shared" ca="1" si="0"/>
        <v>-3.16</v>
      </c>
      <c r="G55" s="24">
        <f t="shared" ca="1" si="11"/>
        <v>2056.17</v>
      </c>
      <c r="H55" s="24">
        <f t="shared" ca="1" si="12"/>
        <v>0</v>
      </c>
      <c r="I55" s="24">
        <f t="shared" ca="1" si="3"/>
        <v>-2056.17</v>
      </c>
      <c r="J55" s="24">
        <f t="shared" ca="1" si="4"/>
        <v>-2053.0100000000002</v>
      </c>
      <c r="K55" s="24">
        <f t="shared" ca="1" si="5"/>
        <v>0</v>
      </c>
      <c r="L55" s="24">
        <f t="shared" ca="1" si="6"/>
        <v>824520.58</v>
      </c>
      <c r="M55" s="24">
        <f t="shared" ca="1" si="7"/>
        <v>750000</v>
      </c>
      <c r="N55" s="13">
        <f t="shared" si="10"/>
        <v>37803</v>
      </c>
    </row>
    <row r="56" spans="1:14" x14ac:dyDescent="0.25">
      <c r="A56" s="26" t="s">
        <v>69</v>
      </c>
      <c r="B56" s="26" t="s">
        <v>69</v>
      </c>
      <c r="C56">
        <v>39</v>
      </c>
      <c r="D56" s="24">
        <f t="shared" ca="1" si="13"/>
        <v>3.16</v>
      </c>
      <c r="E56" s="24">
        <f t="shared" ca="1" si="14"/>
        <v>0</v>
      </c>
      <c r="F56" s="24">
        <f t="shared" ca="1" si="0"/>
        <v>-3.16</v>
      </c>
      <c r="G56" s="24">
        <f t="shared" ca="1" si="11"/>
        <v>2061.3000000000002</v>
      </c>
      <c r="H56" s="24">
        <f t="shared" ca="1" si="12"/>
        <v>0</v>
      </c>
      <c r="I56" s="24">
        <f t="shared" ca="1" si="3"/>
        <v>-2061.3000000000002</v>
      </c>
      <c r="J56" s="24">
        <f t="shared" ca="1" si="4"/>
        <v>-2058.14</v>
      </c>
      <c r="K56" s="24">
        <f t="shared" ca="1" si="5"/>
        <v>0</v>
      </c>
      <c r="L56" s="24">
        <f t="shared" ca="1" si="6"/>
        <v>826578.72</v>
      </c>
      <c r="M56" s="24">
        <f t="shared" ca="1" si="7"/>
        <v>750000</v>
      </c>
      <c r="N56" s="13">
        <f t="shared" si="10"/>
        <v>37834</v>
      </c>
    </row>
    <row r="57" spans="1:14" x14ac:dyDescent="0.25">
      <c r="A57" s="26" t="s">
        <v>69</v>
      </c>
      <c r="B57" s="26" t="s">
        <v>69</v>
      </c>
      <c r="C57">
        <v>40</v>
      </c>
      <c r="D57" s="24">
        <f t="shared" ca="1" si="13"/>
        <v>3.16</v>
      </c>
      <c r="E57" s="24">
        <f t="shared" ca="1" si="14"/>
        <v>0</v>
      </c>
      <c r="F57" s="24">
        <f t="shared" ca="1" si="0"/>
        <v>-3.16</v>
      </c>
      <c r="G57" s="24">
        <f t="shared" ca="1" si="11"/>
        <v>2066.4499999999998</v>
      </c>
      <c r="H57" s="24">
        <f t="shared" ca="1" si="12"/>
        <v>0</v>
      </c>
      <c r="I57" s="24">
        <f t="shared" ca="1" si="3"/>
        <v>-2066.4499999999998</v>
      </c>
      <c r="J57" s="24">
        <f t="shared" ca="1" si="4"/>
        <v>-2063.29</v>
      </c>
      <c r="K57" s="24">
        <f t="shared" ca="1" si="5"/>
        <v>0</v>
      </c>
      <c r="L57" s="24">
        <f t="shared" ca="1" si="6"/>
        <v>828642.01</v>
      </c>
      <c r="M57" s="24">
        <f t="shared" ca="1" si="7"/>
        <v>750000</v>
      </c>
      <c r="N57" s="13">
        <f t="shared" si="10"/>
        <v>37865</v>
      </c>
    </row>
    <row r="58" spans="1:14" x14ac:dyDescent="0.25">
      <c r="A58" s="26" t="s">
        <v>69</v>
      </c>
      <c r="B58" s="26" t="s">
        <v>69</v>
      </c>
      <c r="C58">
        <v>41</v>
      </c>
      <c r="D58" s="24">
        <f t="shared" ca="1" si="13"/>
        <v>3.16</v>
      </c>
      <c r="E58" s="24">
        <f t="shared" ca="1" si="14"/>
        <v>0</v>
      </c>
      <c r="F58" s="24">
        <f t="shared" ca="1" si="0"/>
        <v>-3.16</v>
      </c>
      <c r="G58" s="24">
        <f t="shared" ca="1" si="11"/>
        <v>2071.61</v>
      </c>
      <c r="H58" s="24">
        <f t="shared" ca="1" si="12"/>
        <v>0</v>
      </c>
      <c r="I58" s="24">
        <f t="shared" ca="1" si="3"/>
        <v>-2071.61</v>
      </c>
      <c r="J58" s="24">
        <f t="shared" ca="1" si="4"/>
        <v>-2068.4499999999998</v>
      </c>
      <c r="K58" s="24">
        <f t="shared" ca="1" si="5"/>
        <v>0</v>
      </c>
      <c r="L58" s="24">
        <f t="shared" ca="1" si="6"/>
        <v>830710.46</v>
      </c>
      <c r="M58" s="24">
        <f t="shared" ca="1" si="7"/>
        <v>750000</v>
      </c>
      <c r="N58" s="13">
        <f t="shared" si="10"/>
        <v>37895</v>
      </c>
    </row>
    <row r="59" spans="1:14" x14ac:dyDescent="0.25">
      <c r="A59" s="26" t="s">
        <v>69</v>
      </c>
      <c r="B59" s="26" t="s">
        <v>69</v>
      </c>
      <c r="C59">
        <v>42</v>
      </c>
      <c r="D59" s="24">
        <f t="shared" ca="1" si="13"/>
        <v>3.16</v>
      </c>
      <c r="E59" s="24">
        <f t="shared" ca="1" si="14"/>
        <v>0</v>
      </c>
      <c r="F59" s="24">
        <f t="shared" ca="1" si="0"/>
        <v>-3.16</v>
      </c>
      <c r="G59" s="24">
        <f t="shared" ca="1" si="11"/>
        <v>2076.7800000000002</v>
      </c>
      <c r="H59" s="24">
        <f t="shared" ca="1" si="12"/>
        <v>0</v>
      </c>
      <c r="I59" s="24">
        <f t="shared" ca="1" si="3"/>
        <v>-2076.7800000000002</v>
      </c>
      <c r="J59" s="24">
        <f t="shared" ca="1" si="4"/>
        <v>-2073.62</v>
      </c>
      <c r="K59" s="24">
        <f t="shared" ca="1" si="5"/>
        <v>0</v>
      </c>
      <c r="L59" s="24">
        <f t="shared" ca="1" si="6"/>
        <v>832784.08</v>
      </c>
      <c r="M59" s="24">
        <f t="shared" ca="1" si="7"/>
        <v>750000</v>
      </c>
      <c r="N59" s="13">
        <f t="shared" si="10"/>
        <v>37926</v>
      </c>
    </row>
    <row r="60" spans="1:14" x14ac:dyDescent="0.25">
      <c r="A60" s="26" t="s">
        <v>69</v>
      </c>
      <c r="B60" s="26" t="s">
        <v>69</v>
      </c>
      <c r="C60">
        <v>43</v>
      </c>
      <c r="D60" s="24">
        <f t="shared" ca="1" si="13"/>
        <v>3.16</v>
      </c>
      <c r="E60" s="24">
        <f t="shared" ca="1" si="14"/>
        <v>0</v>
      </c>
      <c r="F60" s="24">
        <f t="shared" ca="1" si="0"/>
        <v>-3.16</v>
      </c>
      <c r="G60" s="24">
        <f t="shared" ca="1" si="11"/>
        <v>2081.96</v>
      </c>
      <c r="H60" s="24">
        <f t="shared" ca="1" si="12"/>
        <v>0</v>
      </c>
      <c r="I60" s="24">
        <f t="shared" ca="1" si="3"/>
        <v>-2081.96</v>
      </c>
      <c r="J60" s="24">
        <f t="shared" ca="1" si="4"/>
        <v>-2078.8000000000002</v>
      </c>
      <c r="K60" s="24">
        <f t="shared" ca="1" si="5"/>
        <v>0</v>
      </c>
      <c r="L60" s="24">
        <f t="shared" ca="1" si="6"/>
        <v>834862.88</v>
      </c>
      <c r="M60" s="24">
        <f t="shared" ca="1" si="7"/>
        <v>750000</v>
      </c>
      <c r="N60" s="13">
        <f t="shared" si="10"/>
        <v>37956</v>
      </c>
    </row>
    <row r="61" spans="1:14" x14ac:dyDescent="0.25">
      <c r="A61" s="26" t="s">
        <v>69</v>
      </c>
      <c r="B61" s="26" t="s">
        <v>69</v>
      </c>
      <c r="C61">
        <v>44</v>
      </c>
      <c r="D61" s="24">
        <f t="shared" ca="1" si="13"/>
        <v>3.16</v>
      </c>
      <c r="E61" s="24">
        <f t="shared" ca="1" si="14"/>
        <v>0</v>
      </c>
      <c r="F61" s="24">
        <f t="shared" ca="1" si="0"/>
        <v>-3.16</v>
      </c>
      <c r="G61" s="24">
        <f t="shared" ca="1" si="11"/>
        <v>2087.16</v>
      </c>
      <c r="H61" s="24">
        <f t="shared" ca="1" si="12"/>
        <v>0</v>
      </c>
      <c r="I61" s="24">
        <f t="shared" ca="1" si="3"/>
        <v>-2087.16</v>
      </c>
      <c r="J61" s="24">
        <f t="shared" ca="1" si="4"/>
        <v>-2084</v>
      </c>
      <c r="K61" s="24">
        <f t="shared" ca="1" si="5"/>
        <v>0</v>
      </c>
      <c r="L61" s="24">
        <f t="shared" ca="1" si="6"/>
        <v>836946.88</v>
      </c>
      <c r="M61" s="24">
        <f t="shared" ca="1" si="7"/>
        <v>750000</v>
      </c>
      <c r="N61" s="13">
        <f t="shared" si="10"/>
        <v>37987</v>
      </c>
    </row>
    <row r="62" spans="1:14" x14ac:dyDescent="0.25">
      <c r="A62" s="26" t="s">
        <v>69</v>
      </c>
      <c r="B62" s="26" t="s">
        <v>69</v>
      </c>
      <c r="C62">
        <v>45</v>
      </c>
      <c r="D62" s="24">
        <f t="shared" ca="1" si="13"/>
        <v>3.16</v>
      </c>
      <c r="E62" s="24">
        <f t="shared" ca="1" si="14"/>
        <v>0</v>
      </c>
      <c r="F62" s="24">
        <f t="shared" ca="1" si="0"/>
        <v>-3.16</v>
      </c>
      <c r="G62" s="24">
        <f t="shared" ca="1" si="11"/>
        <v>2092.37</v>
      </c>
      <c r="H62" s="24">
        <f t="shared" ca="1" si="12"/>
        <v>0</v>
      </c>
      <c r="I62" s="24">
        <f t="shared" ca="1" si="3"/>
        <v>-2092.37</v>
      </c>
      <c r="J62" s="24">
        <f t="shared" ca="1" si="4"/>
        <v>-2089.21</v>
      </c>
      <c r="K62" s="24">
        <f t="shared" ca="1" si="5"/>
        <v>0</v>
      </c>
      <c r="L62" s="24">
        <f t="shared" ca="1" si="6"/>
        <v>839036.09</v>
      </c>
      <c r="M62" s="24">
        <f t="shared" ca="1" si="7"/>
        <v>750000</v>
      </c>
      <c r="N62" s="13">
        <f t="shared" si="10"/>
        <v>38018</v>
      </c>
    </row>
    <row r="63" spans="1:14" x14ac:dyDescent="0.25">
      <c r="A63" s="26" t="s">
        <v>69</v>
      </c>
      <c r="B63" s="26" t="s">
        <v>69</v>
      </c>
      <c r="C63">
        <v>46</v>
      </c>
      <c r="D63" s="24">
        <f t="shared" ca="1" si="13"/>
        <v>3.16</v>
      </c>
      <c r="E63" s="24">
        <f t="shared" ca="1" si="14"/>
        <v>0</v>
      </c>
      <c r="F63" s="24">
        <f t="shared" ca="1" si="0"/>
        <v>-3.16</v>
      </c>
      <c r="G63" s="24">
        <f t="shared" ca="1" si="11"/>
        <v>2097.59</v>
      </c>
      <c r="H63" s="24">
        <f t="shared" ca="1" si="12"/>
        <v>0</v>
      </c>
      <c r="I63" s="24">
        <f t="shared" ca="1" si="3"/>
        <v>-2097.59</v>
      </c>
      <c r="J63" s="24">
        <f t="shared" ca="1" si="4"/>
        <v>-2094.4299999999998</v>
      </c>
      <c r="K63" s="24">
        <f t="shared" ca="1" si="5"/>
        <v>0</v>
      </c>
      <c r="L63" s="24">
        <f t="shared" ca="1" si="6"/>
        <v>841130.52</v>
      </c>
      <c r="M63" s="24">
        <f t="shared" ca="1" si="7"/>
        <v>750000</v>
      </c>
      <c r="N63" s="13">
        <f t="shared" si="10"/>
        <v>38047</v>
      </c>
    </row>
    <row r="64" spans="1:14" x14ac:dyDescent="0.25">
      <c r="A64" s="26" t="s">
        <v>69</v>
      </c>
      <c r="B64" s="26" t="s">
        <v>69</v>
      </c>
      <c r="C64">
        <v>47</v>
      </c>
      <c r="D64" s="24">
        <f t="shared" ca="1" si="13"/>
        <v>3.16</v>
      </c>
      <c r="E64" s="24">
        <f t="shared" ca="1" si="14"/>
        <v>0</v>
      </c>
      <c r="F64" s="24">
        <f t="shared" ca="1" si="0"/>
        <v>-3.16</v>
      </c>
      <c r="G64" s="24">
        <f t="shared" ca="1" si="11"/>
        <v>2102.83</v>
      </c>
      <c r="H64" s="24">
        <f t="shared" ca="1" si="12"/>
        <v>0</v>
      </c>
      <c r="I64" s="24">
        <f t="shared" ca="1" si="3"/>
        <v>-2102.83</v>
      </c>
      <c r="J64" s="24">
        <f t="shared" ca="1" si="4"/>
        <v>-2099.67</v>
      </c>
      <c r="K64" s="24">
        <f t="shared" ca="1" si="5"/>
        <v>0</v>
      </c>
      <c r="L64" s="24">
        <f t="shared" ca="1" si="6"/>
        <v>843230.19</v>
      </c>
      <c r="M64" s="24">
        <f t="shared" ca="1" si="7"/>
        <v>750000</v>
      </c>
      <c r="N64" s="13">
        <f t="shared" si="10"/>
        <v>38078</v>
      </c>
    </row>
    <row r="65" spans="1:15" x14ac:dyDescent="0.25">
      <c r="A65" s="26" t="s">
        <v>69</v>
      </c>
      <c r="B65" s="26" t="s">
        <v>69</v>
      </c>
      <c r="C65">
        <v>48</v>
      </c>
      <c r="D65" s="24">
        <f t="shared" ca="1" si="13"/>
        <v>3.16</v>
      </c>
      <c r="E65" s="24">
        <f t="shared" ca="1" si="14"/>
        <v>0</v>
      </c>
      <c r="F65" s="24">
        <f t="shared" ca="1" si="0"/>
        <v>-3.16</v>
      </c>
      <c r="G65" s="24">
        <f t="shared" ca="1" si="11"/>
        <v>2108.08</v>
      </c>
      <c r="H65" s="24">
        <f t="shared" ca="1" si="12"/>
        <v>0</v>
      </c>
      <c r="I65" s="24">
        <f t="shared" ca="1" si="3"/>
        <v>-2108.08</v>
      </c>
      <c r="J65" s="24">
        <f t="shared" ca="1" si="4"/>
        <v>-2104.92</v>
      </c>
      <c r="K65" s="24">
        <f t="shared" ca="1" si="5"/>
        <v>0</v>
      </c>
      <c r="L65" s="24">
        <f t="shared" ca="1" si="6"/>
        <v>845335.11</v>
      </c>
      <c r="M65" s="24">
        <f t="shared" ca="1" si="7"/>
        <v>750000</v>
      </c>
      <c r="N65" s="13">
        <f t="shared" si="10"/>
        <v>38108</v>
      </c>
    </row>
    <row r="66" spans="1:15" x14ac:dyDescent="0.25">
      <c r="A66" s="26" t="s">
        <v>69</v>
      </c>
      <c r="B66" s="26" t="s">
        <v>69</v>
      </c>
      <c r="C66">
        <v>49</v>
      </c>
      <c r="D66" s="24">
        <f t="shared" ca="1" si="13"/>
        <v>3.16</v>
      </c>
      <c r="E66" s="24">
        <f t="shared" ca="1" si="14"/>
        <v>0</v>
      </c>
      <c r="F66" s="24">
        <f t="shared" ca="1" si="0"/>
        <v>-3.16</v>
      </c>
      <c r="G66" s="24">
        <f t="shared" ca="1" si="11"/>
        <v>2113.34</v>
      </c>
      <c r="H66" s="24">
        <f t="shared" ca="1" si="12"/>
        <v>0</v>
      </c>
      <c r="I66" s="24">
        <f t="shared" ca="1" si="3"/>
        <v>-2113.34</v>
      </c>
      <c r="J66" s="24">
        <f t="shared" ca="1" si="4"/>
        <v>-2110.1799999999998</v>
      </c>
      <c r="K66" s="24">
        <f t="shared" ca="1" si="5"/>
        <v>0</v>
      </c>
      <c r="L66" s="24">
        <f t="shared" ca="1" si="6"/>
        <v>847445.29</v>
      </c>
      <c r="M66" s="24">
        <f t="shared" ca="1" si="7"/>
        <v>750000</v>
      </c>
      <c r="N66" s="13">
        <f t="shared" si="10"/>
        <v>38139</v>
      </c>
    </row>
    <row r="67" spans="1:15" x14ac:dyDescent="0.25">
      <c r="A67" s="26" t="s">
        <v>69</v>
      </c>
      <c r="B67" s="26" t="s">
        <v>69</v>
      </c>
      <c r="C67">
        <v>50</v>
      </c>
      <c r="D67" s="24">
        <f t="shared" ca="1" si="13"/>
        <v>3.16</v>
      </c>
      <c r="E67" s="24">
        <f t="shared" ca="1" si="14"/>
        <v>0</v>
      </c>
      <c r="F67" s="24">
        <f t="shared" ca="1" si="0"/>
        <v>-3.16</v>
      </c>
      <c r="G67" s="24">
        <f t="shared" ca="1" si="11"/>
        <v>2118.61</v>
      </c>
      <c r="H67" s="24">
        <f t="shared" ca="1" si="12"/>
        <v>0</v>
      </c>
      <c r="I67" s="24">
        <f t="shared" ca="1" si="3"/>
        <v>-2118.61</v>
      </c>
      <c r="J67" s="24">
        <f t="shared" ca="1" si="4"/>
        <v>-2115.4499999999998</v>
      </c>
      <c r="K67" s="24">
        <f t="shared" ca="1" si="5"/>
        <v>0</v>
      </c>
      <c r="L67" s="24">
        <f t="shared" ca="1" si="6"/>
        <v>849560.74</v>
      </c>
      <c r="M67" s="24">
        <f t="shared" ca="1" si="7"/>
        <v>750000</v>
      </c>
      <c r="N67" s="13">
        <f t="shared" si="10"/>
        <v>38169</v>
      </c>
    </row>
    <row r="68" spans="1:15" x14ac:dyDescent="0.25">
      <c r="A68" s="26" t="s">
        <v>69</v>
      </c>
      <c r="B68" s="26" t="s">
        <v>69</v>
      </c>
      <c r="C68">
        <v>51</v>
      </c>
      <c r="D68" s="24">
        <f t="shared" ca="1" si="13"/>
        <v>3.16</v>
      </c>
      <c r="E68" s="24">
        <f t="shared" ca="1" si="14"/>
        <v>0</v>
      </c>
      <c r="F68" s="24">
        <f t="shared" ca="1" si="0"/>
        <v>-3.16</v>
      </c>
      <c r="G68" s="24">
        <f t="shared" ca="1" si="11"/>
        <v>2123.9</v>
      </c>
      <c r="H68" s="24">
        <f t="shared" ca="1" si="12"/>
        <v>0</v>
      </c>
      <c r="I68" s="24">
        <f t="shared" ca="1" si="3"/>
        <v>-2123.9</v>
      </c>
      <c r="J68" s="24">
        <f t="shared" ca="1" si="4"/>
        <v>-2120.7399999999998</v>
      </c>
      <c r="K68" s="24">
        <f t="shared" ca="1" si="5"/>
        <v>0</v>
      </c>
      <c r="L68" s="24">
        <f t="shared" ca="1" si="6"/>
        <v>851681.48</v>
      </c>
      <c r="M68" s="24">
        <f t="shared" ca="1" si="7"/>
        <v>750000</v>
      </c>
      <c r="N68" s="13">
        <f t="shared" si="10"/>
        <v>38200</v>
      </c>
    </row>
    <row r="69" spans="1:15" x14ac:dyDescent="0.25">
      <c r="A69" s="26" t="s">
        <v>69</v>
      </c>
      <c r="B69" s="26" t="s">
        <v>69</v>
      </c>
      <c r="C69">
        <v>52</v>
      </c>
      <c r="D69" s="24">
        <f t="shared" ca="1" si="13"/>
        <v>3.16</v>
      </c>
      <c r="E69" s="24">
        <f t="shared" ca="1" si="14"/>
        <v>0</v>
      </c>
      <c r="F69" s="24">
        <f t="shared" ca="1" si="0"/>
        <v>-3.16</v>
      </c>
      <c r="G69" s="24">
        <f t="shared" ca="1" si="11"/>
        <v>2129.1999999999998</v>
      </c>
      <c r="H69" s="24">
        <f t="shared" ca="1" si="12"/>
        <v>0</v>
      </c>
      <c r="I69" s="24">
        <f t="shared" ca="1" si="3"/>
        <v>-2129.1999999999998</v>
      </c>
      <c r="J69" s="24">
        <f t="shared" ca="1" si="4"/>
        <v>-2126.04</v>
      </c>
      <c r="K69" s="24">
        <f t="shared" ca="1" si="5"/>
        <v>0</v>
      </c>
      <c r="L69" s="24">
        <f t="shared" ca="1" si="6"/>
        <v>853807.52</v>
      </c>
      <c r="M69" s="24">
        <f t="shared" ca="1" si="7"/>
        <v>750000</v>
      </c>
      <c r="N69" s="13">
        <f t="shared" si="10"/>
        <v>38231</v>
      </c>
    </row>
    <row r="70" spans="1:15" x14ac:dyDescent="0.25">
      <c r="A70" s="26" t="s">
        <v>69</v>
      </c>
      <c r="B70" s="26" t="s">
        <v>69</v>
      </c>
      <c r="C70">
        <v>53</v>
      </c>
      <c r="D70" s="24">
        <f t="shared" ca="1" si="13"/>
        <v>3.16</v>
      </c>
      <c r="E70" s="24">
        <f t="shared" ca="1" si="14"/>
        <v>0</v>
      </c>
      <c r="F70" s="24">
        <f t="shared" ca="1" si="0"/>
        <v>-3.16</v>
      </c>
      <c r="G70" s="24">
        <f t="shared" ca="1" si="11"/>
        <v>2134.52</v>
      </c>
      <c r="H70" s="24">
        <f t="shared" ca="1" si="12"/>
        <v>0</v>
      </c>
      <c r="I70" s="24">
        <f t="shared" ca="1" si="3"/>
        <v>-2134.52</v>
      </c>
      <c r="J70" s="24">
        <f t="shared" ca="1" si="4"/>
        <v>-2131.36</v>
      </c>
      <c r="K70" s="24">
        <f t="shared" ca="1" si="5"/>
        <v>0</v>
      </c>
      <c r="L70" s="24">
        <f t="shared" ca="1" si="6"/>
        <v>855938.88</v>
      </c>
      <c r="M70" s="24">
        <f t="shared" ca="1" si="7"/>
        <v>750000</v>
      </c>
      <c r="N70" s="13">
        <f t="shared" si="10"/>
        <v>38261</v>
      </c>
    </row>
    <row r="71" spans="1:15" x14ac:dyDescent="0.25">
      <c r="A71" s="26" t="s">
        <v>69</v>
      </c>
      <c r="B71" s="26" t="s">
        <v>69</v>
      </c>
      <c r="C71">
        <v>54</v>
      </c>
      <c r="D71" s="24">
        <f t="shared" ca="1" si="13"/>
        <v>3.16</v>
      </c>
      <c r="E71" s="24">
        <f t="shared" ca="1" si="14"/>
        <v>0</v>
      </c>
      <c r="F71" s="24">
        <f t="shared" ca="1" si="0"/>
        <v>-3.16</v>
      </c>
      <c r="G71" s="24">
        <f t="shared" ca="1" si="11"/>
        <v>2139.85</v>
      </c>
      <c r="H71" s="24">
        <f t="shared" ca="1" si="12"/>
        <v>0</v>
      </c>
      <c r="I71" s="24">
        <f t="shared" ca="1" si="3"/>
        <v>-2139.85</v>
      </c>
      <c r="J71" s="24">
        <f t="shared" ca="1" si="4"/>
        <v>-2136.69</v>
      </c>
      <c r="K71" s="24">
        <f t="shared" ca="1" si="5"/>
        <v>0</v>
      </c>
      <c r="L71" s="24">
        <f t="shared" ca="1" si="6"/>
        <v>858075.57</v>
      </c>
      <c r="M71" s="24">
        <f t="shared" ca="1" si="7"/>
        <v>750000</v>
      </c>
      <c r="N71" s="13">
        <f t="shared" si="10"/>
        <v>38292</v>
      </c>
    </row>
    <row r="72" spans="1:15" x14ac:dyDescent="0.25">
      <c r="A72" s="26" t="s">
        <v>69</v>
      </c>
      <c r="B72" s="26" t="s">
        <v>69</v>
      </c>
      <c r="C72">
        <v>55</v>
      </c>
      <c r="D72" s="24">
        <f t="shared" ca="1" si="13"/>
        <v>3.16</v>
      </c>
      <c r="E72" s="24">
        <f t="shared" ca="1" si="14"/>
        <v>0</v>
      </c>
      <c r="F72" s="24">
        <f t="shared" ca="1" si="0"/>
        <v>-3.16</v>
      </c>
      <c r="G72" s="24">
        <f t="shared" ca="1" si="11"/>
        <v>2145.19</v>
      </c>
      <c r="H72" s="24">
        <f t="shared" ca="1" si="12"/>
        <v>0</v>
      </c>
      <c r="I72" s="24">
        <f t="shared" ca="1" si="3"/>
        <v>-2145.19</v>
      </c>
      <c r="J72" s="24">
        <f t="shared" ca="1" si="4"/>
        <v>-2142.0300000000002</v>
      </c>
      <c r="K72" s="24">
        <f t="shared" ca="1" si="5"/>
        <v>0</v>
      </c>
      <c r="L72" s="24">
        <f t="shared" ca="1" si="6"/>
        <v>860217.6</v>
      </c>
      <c r="M72" s="24">
        <f t="shared" ca="1" si="7"/>
        <v>750000</v>
      </c>
      <c r="N72" s="13">
        <f t="shared" si="10"/>
        <v>38322</v>
      </c>
    </row>
    <row r="73" spans="1:15" x14ac:dyDescent="0.25">
      <c r="A73" s="26" t="s">
        <v>69</v>
      </c>
      <c r="B73" s="26" t="s">
        <v>69</v>
      </c>
      <c r="C73">
        <v>56</v>
      </c>
      <c r="D73" s="24">
        <f t="shared" ca="1" si="13"/>
        <v>3.16</v>
      </c>
      <c r="E73" s="24">
        <f t="shared" ca="1" si="14"/>
        <v>0</v>
      </c>
      <c r="F73" s="24">
        <f t="shared" ca="1" si="0"/>
        <v>-3.16</v>
      </c>
      <c r="G73" s="24">
        <f t="shared" ca="1" si="11"/>
        <v>2150.54</v>
      </c>
      <c r="H73" s="24">
        <f t="shared" ca="1" si="12"/>
        <v>0</v>
      </c>
      <c r="I73" s="24">
        <f t="shared" ca="1" si="3"/>
        <v>-2150.54</v>
      </c>
      <c r="J73" s="24">
        <f t="shared" ca="1" si="4"/>
        <v>-2147.38</v>
      </c>
      <c r="K73" s="24">
        <f t="shared" ca="1" si="5"/>
        <v>0</v>
      </c>
      <c r="L73" s="24">
        <f t="shared" ca="1" si="6"/>
        <v>862364.98</v>
      </c>
      <c r="M73" s="24">
        <f t="shared" ca="1" si="7"/>
        <v>750000</v>
      </c>
      <c r="N73" s="13">
        <f t="shared" si="10"/>
        <v>38353</v>
      </c>
    </row>
    <row r="74" spans="1:15" x14ac:dyDescent="0.25">
      <c r="A74" s="26" t="s">
        <v>69</v>
      </c>
      <c r="B74" s="26" t="s">
        <v>69</v>
      </c>
      <c r="C74">
        <v>57</v>
      </c>
      <c r="D74" s="24">
        <f t="shared" ca="1" si="13"/>
        <v>3.16</v>
      </c>
      <c r="E74" s="24">
        <f t="shared" ca="1" si="14"/>
        <v>0</v>
      </c>
      <c r="F74" s="24">
        <f t="shared" ca="1" si="0"/>
        <v>-3.16</v>
      </c>
      <c r="G74" s="24">
        <f t="shared" ca="1" si="11"/>
        <v>2155.91</v>
      </c>
      <c r="H74" s="24">
        <f t="shared" ca="1" si="12"/>
        <v>0</v>
      </c>
      <c r="I74" s="24">
        <f t="shared" ca="1" si="3"/>
        <v>-2155.91</v>
      </c>
      <c r="J74" s="24">
        <f t="shared" ca="1" si="4"/>
        <v>-2152.75</v>
      </c>
      <c r="K74" s="24">
        <f t="shared" ca="1" si="5"/>
        <v>0</v>
      </c>
      <c r="L74" s="24">
        <f t="shared" ca="1" si="6"/>
        <v>864517.73</v>
      </c>
      <c r="M74" s="24">
        <f t="shared" ca="1" si="7"/>
        <v>750000</v>
      </c>
      <c r="N74" s="13">
        <f t="shared" si="10"/>
        <v>38384</v>
      </c>
    </row>
    <row r="75" spans="1:15" x14ac:dyDescent="0.25">
      <c r="A75" s="26" t="s">
        <v>69</v>
      </c>
      <c r="B75" s="26" t="s">
        <v>69</v>
      </c>
      <c r="C75">
        <v>58</v>
      </c>
      <c r="D75" s="24">
        <f t="shared" ca="1" si="13"/>
        <v>3.16</v>
      </c>
      <c r="E75" s="24">
        <f t="shared" ca="1" si="14"/>
        <v>0</v>
      </c>
      <c r="F75" s="24">
        <f t="shared" ca="1" si="0"/>
        <v>-3.16</v>
      </c>
      <c r="G75" s="24">
        <f t="shared" ca="1" si="11"/>
        <v>2161.29</v>
      </c>
      <c r="H75" s="24">
        <f t="shared" ca="1" si="12"/>
        <v>0</v>
      </c>
      <c r="I75" s="24">
        <f t="shared" ca="1" si="3"/>
        <v>-2161.29</v>
      </c>
      <c r="J75" s="24">
        <f t="shared" ca="1" si="4"/>
        <v>-2158.13</v>
      </c>
      <c r="K75" s="24">
        <f t="shared" ca="1" si="5"/>
        <v>0</v>
      </c>
      <c r="L75" s="24">
        <f t="shared" ca="1" si="6"/>
        <v>866675.86</v>
      </c>
      <c r="M75" s="24">
        <f t="shared" ca="1" si="7"/>
        <v>750000</v>
      </c>
      <c r="N75" s="13">
        <f t="shared" si="10"/>
        <v>38412</v>
      </c>
    </row>
    <row r="76" spans="1:15" x14ac:dyDescent="0.25">
      <c r="A76" s="26" t="s">
        <v>69</v>
      </c>
      <c r="B76" s="26" t="s">
        <v>69</v>
      </c>
      <c r="C76">
        <v>59</v>
      </c>
      <c r="D76" s="24">
        <f t="shared" ca="1" si="13"/>
        <v>3.16</v>
      </c>
      <c r="E76" s="24">
        <f t="shared" ca="1" si="14"/>
        <v>0</v>
      </c>
      <c r="F76" s="24">
        <f t="shared" ca="1" si="0"/>
        <v>-3.16</v>
      </c>
      <c r="G76" s="24">
        <f t="shared" ca="1" si="11"/>
        <v>2166.69</v>
      </c>
      <c r="H76" s="24">
        <f t="shared" ca="1" si="12"/>
        <v>0</v>
      </c>
      <c r="I76" s="24">
        <f t="shared" ca="1" si="3"/>
        <v>-2166.69</v>
      </c>
      <c r="J76" s="24">
        <f t="shared" ca="1" si="4"/>
        <v>-2163.5300000000002</v>
      </c>
      <c r="K76" s="24">
        <f t="shared" ca="1" si="5"/>
        <v>0</v>
      </c>
      <c r="L76" s="24">
        <f t="shared" ca="1" si="6"/>
        <v>868839.39</v>
      </c>
      <c r="M76" s="24">
        <f t="shared" ca="1" si="7"/>
        <v>750000</v>
      </c>
      <c r="N76" s="13">
        <f t="shared" si="10"/>
        <v>38443</v>
      </c>
    </row>
    <row r="77" spans="1:15" x14ac:dyDescent="0.25">
      <c r="A77" s="26" t="s">
        <v>69</v>
      </c>
      <c r="B77" s="26" t="s">
        <v>69</v>
      </c>
      <c r="C77">
        <v>60</v>
      </c>
      <c r="D77" s="24">
        <f t="shared" ca="1" si="13"/>
        <v>3.16</v>
      </c>
      <c r="E77" s="24">
        <f t="shared" ca="1" si="14"/>
        <v>0</v>
      </c>
      <c r="F77" s="24">
        <f t="shared" ca="1" si="0"/>
        <v>-3.16</v>
      </c>
      <c r="G77" s="24">
        <f t="shared" ca="1" si="11"/>
        <v>2172.1</v>
      </c>
      <c r="H77" s="24">
        <f t="shared" ca="1" si="12"/>
        <v>0</v>
      </c>
      <c r="I77" s="24">
        <f t="shared" ca="1" si="3"/>
        <v>-2172.1</v>
      </c>
      <c r="J77" s="24">
        <f t="shared" ca="1" si="4"/>
        <v>-2168.94</v>
      </c>
      <c r="K77" s="24">
        <f t="shared" ca="1" si="5"/>
        <v>0</v>
      </c>
      <c r="L77" s="24">
        <f t="shared" ca="1" si="6"/>
        <v>871008.33</v>
      </c>
      <c r="M77" s="24">
        <f t="shared" ca="1" si="7"/>
        <v>750000</v>
      </c>
      <c r="N77" s="13">
        <f t="shared" si="10"/>
        <v>38473</v>
      </c>
      <c r="O77" s="24">
        <f ca="1">L77</f>
        <v>871008.33</v>
      </c>
    </row>
    <row r="78" spans="1:15" x14ac:dyDescent="0.25">
      <c r="A78" s="26" t="s">
        <v>69</v>
      </c>
      <c r="B78" s="26" t="s">
        <v>69</v>
      </c>
      <c r="C78">
        <v>61</v>
      </c>
      <c r="D78" s="24" t="e">
        <f>IF(G10&gt;0,G10,D77)</f>
        <v>#REF!</v>
      </c>
      <c r="E78" s="24" t="e">
        <f>IF(H10&gt;0,H10,E77)</f>
        <v>#REF!</v>
      </c>
      <c r="F78" s="24" t="e">
        <f t="shared" si="0"/>
        <v>#REF!</v>
      </c>
      <c r="G78" s="24" t="e">
        <f t="shared" ref="G78:G141" si="15">ROUND(IF($G$10&gt;0,SUM(L77*$G$8/12),SUM(L77*$D$8/12)),2)</f>
        <v>#REF!</v>
      </c>
      <c r="H78" s="24" t="e">
        <f t="shared" ref="H78:H141" si="16">ROUND(IF($G$10&gt;0,SUM(O77*$H$8/12),SUM(M77*$F$8/12)),2)</f>
        <v>#REF!</v>
      </c>
      <c r="I78" s="24" t="e">
        <f t="shared" si="3"/>
        <v>#REF!</v>
      </c>
      <c r="J78" s="24" t="e">
        <f t="shared" si="4"/>
        <v>#REF!</v>
      </c>
      <c r="K78" s="24" t="e">
        <f t="shared" si="5"/>
        <v>#REF!</v>
      </c>
      <c r="L78" s="24" t="e">
        <f t="shared" ca="1" si="6"/>
        <v>#REF!</v>
      </c>
      <c r="M78" s="24" t="e">
        <f t="shared" ca="1" si="7"/>
        <v>#REF!</v>
      </c>
      <c r="N78" s="13">
        <f t="shared" si="10"/>
        <v>38504</v>
      </c>
      <c r="O78" s="24" t="e">
        <f t="shared" ref="O78:O141" ca="1" si="17">ROUND(O77-K78,2)</f>
        <v>#REF!</v>
      </c>
    </row>
    <row r="79" spans="1:15" x14ac:dyDescent="0.25">
      <c r="A79" s="26" t="s">
        <v>69</v>
      </c>
      <c r="B79" s="26" t="s">
        <v>69</v>
      </c>
      <c r="C79">
        <v>62</v>
      </c>
      <c r="D79" s="24" t="e">
        <f t="shared" ref="D79:D142" si="18">D78</f>
        <v>#REF!</v>
      </c>
      <c r="E79" s="24" t="e">
        <f t="shared" ref="E79:E142" si="19">E78</f>
        <v>#REF!</v>
      </c>
      <c r="F79" s="24" t="e">
        <f t="shared" si="0"/>
        <v>#REF!</v>
      </c>
      <c r="G79" s="24" t="e">
        <f t="shared" si="15"/>
        <v>#REF!</v>
      </c>
      <c r="H79" s="24" t="e">
        <f t="shared" si="16"/>
        <v>#REF!</v>
      </c>
      <c r="I79" s="24" t="e">
        <f t="shared" si="3"/>
        <v>#REF!</v>
      </c>
      <c r="J79" s="24" t="e">
        <f t="shared" si="4"/>
        <v>#REF!</v>
      </c>
      <c r="K79" s="24" t="e">
        <f t="shared" si="5"/>
        <v>#REF!</v>
      </c>
      <c r="L79" s="24" t="e">
        <f t="shared" ca="1" si="6"/>
        <v>#REF!</v>
      </c>
      <c r="M79" s="24" t="e">
        <f t="shared" ca="1" si="7"/>
        <v>#REF!</v>
      </c>
      <c r="N79" s="13">
        <f t="shared" si="10"/>
        <v>38534</v>
      </c>
      <c r="O79" s="24" t="e">
        <f t="shared" ca="1" si="17"/>
        <v>#REF!</v>
      </c>
    </row>
    <row r="80" spans="1:15" x14ac:dyDescent="0.25">
      <c r="A80" s="26" t="s">
        <v>69</v>
      </c>
      <c r="B80" s="26" t="s">
        <v>69</v>
      </c>
      <c r="C80">
        <v>63</v>
      </c>
      <c r="D80" s="24" t="e">
        <f t="shared" si="18"/>
        <v>#REF!</v>
      </c>
      <c r="E80" s="24" t="e">
        <f t="shared" si="19"/>
        <v>#REF!</v>
      </c>
      <c r="F80" s="24" t="e">
        <f t="shared" si="0"/>
        <v>#REF!</v>
      </c>
      <c r="G80" s="24" t="e">
        <f t="shared" si="15"/>
        <v>#REF!</v>
      </c>
      <c r="H80" s="24" t="e">
        <f t="shared" si="16"/>
        <v>#REF!</v>
      </c>
      <c r="I80" s="24" t="e">
        <f t="shared" si="3"/>
        <v>#REF!</v>
      </c>
      <c r="J80" s="24" t="e">
        <f t="shared" si="4"/>
        <v>#REF!</v>
      </c>
      <c r="K80" s="24" t="e">
        <f t="shared" si="5"/>
        <v>#REF!</v>
      </c>
      <c r="L80" s="24" t="e">
        <f t="shared" ca="1" si="6"/>
        <v>#REF!</v>
      </c>
      <c r="M80" s="24" t="e">
        <f t="shared" ca="1" si="7"/>
        <v>#REF!</v>
      </c>
      <c r="N80" s="13">
        <f t="shared" si="10"/>
        <v>38565</v>
      </c>
      <c r="O80" s="24" t="e">
        <f t="shared" ca="1" si="17"/>
        <v>#REF!</v>
      </c>
    </row>
    <row r="81" spans="1:16" x14ac:dyDescent="0.25">
      <c r="A81" s="26" t="s">
        <v>69</v>
      </c>
      <c r="B81" s="26" t="s">
        <v>69</v>
      </c>
      <c r="C81">
        <v>64</v>
      </c>
      <c r="D81" s="24" t="e">
        <f t="shared" si="18"/>
        <v>#REF!</v>
      </c>
      <c r="E81" s="24" t="e">
        <f t="shared" si="19"/>
        <v>#REF!</v>
      </c>
      <c r="F81" s="24" t="e">
        <f t="shared" si="0"/>
        <v>#REF!</v>
      </c>
      <c r="G81" s="24" t="e">
        <f t="shared" si="15"/>
        <v>#REF!</v>
      </c>
      <c r="H81" s="24" t="e">
        <f t="shared" si="16"/>
        <v>#REF!</v>
      </c>
      <c r="I81" s="24" t="e">
        <f t="shared" si="3"/>
        <v>#REF!</v>
      </c>
      <c r="J81" s="24" t="e">
        <f t="shared" si="4"/>
        <v>#REF!</v>
      </c>
      <c r="K81" s="24" t="e">
        <f t="shared" si="5"/>
        <v>#REF!</v>
      </c>
      <c r="L81" s="24" t="e">
        <f t="shared" ca="1" si="6"/>
        <v>#REF!</v>
      </c>
      <c r="M81" s="24" t="e">
        <f t="shared" ca="1" si="7"/>
        <v>#REF!</v>
      </c>
      <c r="N81" s="13">
        <f t="shared" si="10"/>
        <v>38596</v>
      </c>
      <c r="O81" s="24" t="e">
        <f t="shared" ca="1" si="17"/>
        <v>#REF!</v>
      </c>
    </row>
    <row r="82" spans="1:16" x14ac:dyDescent="0.25">
      <c r="A82" s="26" t="s">
        <v>69</v>
      </c>
      <c r="B82" s="26" t="s">
        <v>69</v>
      </c>
      <c r="C82">
        <v>65</v>
      </c>
      <c r="D82" s="24" t="e">
        <f t="shared" si="18"/>
        <v>#REF!</v>
      </c>
      <c r="E82" s="24" t="e">
        <f t="shared" si="19"/>
        <v>#REF!</v>
      </c>
      <c r="F82" s="24" t="e">
        <f t="shared" ref="F82:F145" si="20">E82-D82</f>
        <v>#REF!</v>
      </c>
      <c r="G82" s="24" t="e">
        <f t="shared" si="15"/>
        <v>#REF!</v>
      </c>
      <c r="H82" s="24" t="e">
        <f t="shared" si="16"/>
        <v>#REF!</v>
      </c>
      <c r="I82" s="24" t="e">
        <f t="shared" ref="I82:I145" si="21">H82-G82</f>
        <v>#REF!</v>
      </c>
      <c r="J82" s="24" t="e">
        <f t="shared" ref="J82:J145" si="22">ROUND(D82-G82,2)</f>
        <v>#REF!</v>
      </c>
      <c r="K82" s="24" t="e">
        <f t="shared" ref="K82:K145" si="23">ROUND(E82-H82,2)</f>
        <v>#REF!</v>
      </c>
      <c r="L82" s="24" t="e">
        <f t="shared" ref="L82:L145" ca="1" si="24">ROUND(L81-J82,2)</f>
        <v>#REF!</v>
      </c>
      <c r="M82" s="24" t="e">
        <f t="shared" ref="M82:M145" ca="1" si="25">ROUND(M81-K82,2)</f>
        <v>#REF!</v>
      </c>
      <c r="N82" s="13">
        <f t="shared" si="10"/>
        <v>38626</v>
      </c>
      <c r="O82" s="24" t="e">
        <f t="shared" ca="1" si="17"/>
        <v>#REF!</v>
      </c>
    </row>
    <row r="83" spans="1:16" x14ac:dyDescent="0.25">
      <c r="A83" s="26" t="s">
        <v>69</v>
      </c>
      <c r="B83" s="26" t="s">
        <v>69</v>
      </c>
      <c r="C83">
        <v>66</v>
      </c>
      <c r="D83" s="24" t="e">
        <f t="shared" si="18"/>
        <v>#REF!</v>
      </c>
      <c r="E83" s="24" t="e">
        <f t="shared" si="19"/>
        <v>#REF!</v>
      </c>
      <c r="F83" s="24" t="e">
        <f t="shared" si="20"/>
        <v>#REF!</v>
      </c>
      <c r="G83" s="24" t="e">
        <f t="shared" si="15"/>
        <v>#REF!</v>
      </c>
      <c r="H83" s="24" t="e">
        <f t="shared" si="16"/>
        <v>#REF!</v>
      </c>
      <c r="I83" s="24" t="e">
        <f t="shared" si="21"/>
        <v>#REF!</v>
      </c>
      <c r="J83" s="24" t="e">
        <f t="shared" si="22"/>
        <v>#REF!</v>
      </c>
      <c r="K83" s="24" t="e">
        <f t="shared" si="23"/>
        <v>#REF!</v>
      </c>
      <c r="L83" s="24" t="e">
        <f t="shared" ca="1" si="24"/>
        <v>#REF!</v>
      </c>
      <c r="M83" s="24" t="e">
        <f t="shared" ca="1" si="25"/>
        <v>#REF!</v>
      </c>
      <c r="N83" s="13">
        <f t="shared" ref="N83:N146" si="26">IF(DATE((YEAR(N82)-1900),MONTH(N82),DAY(N82))=DATE((YEAR(N82)-1900),12,DAY(N82)),DATE((YEAR(N82)-1900)+1,1,DAY(N82)),DATE((YEAR(N82)-1900),MONTH(N82)+1,DAY(N82)))</f>
        <v>38657</v>
      </c>
      <c r="O83" s="24" t="e">
        <f t="shared" ca="1" si="17"/>
        <v>#REF!</v>
      </c>
    </row>
    <row r="84" spans="1:16" x14ac:dyDescent="0.25">
      <c r="A84" s="26" t="s">
        <v>69</v>
      </c>
      <c r="B84" s="26" t="s">
        <v>69</v>
      </c>
      <c r="C84">
        <v>67</v>
      </c>
      <c r="D84" s="24" t="e">
        <f t="shared" si="18"/>
        <v>#REF!</v>
      </c>
      <c r="E84" s="24" t="e">
        <f t="shared" si="19"/>
        <v>#REF!</v>
      </c>
      <c r="F84" s="24" t="e">
        <f t="shared" si="20"/>
        <v>#REF!</v>
      </c>
      <c r="G84" s="24" t="e">
        <f t="shared" si="15"/>
        <v>#REF!</v>
      </c>
      <c r="H84" s="24" t="e">
        <f t="shared" si="16"/>
        <v>#REF!</v>
      </c>
      <c r="I84" s="24" t="e">
        <f t="shared" si="21"/>
        <v>#REF!</v>
      </c>
      <c r="J84" s="24" t="e">
        <f t="shared" si="22"/>
        <v>#REF!</v>
      </c>
      <c r="K84" s="24" t="e">
        <f t="shared" si="23"/>
        <v>#REF!</v>
      </c>
      <c r="L84" s="24" t="e">
        <f t="shared" ca="1" si="24"/>
        <v>#REF!</v>
      </c>
      <c r="M84" s="24" t="e">
        <f t="shared" ca="1" si="25"/>
        <v>#REF!</v>
      </c>
      <c r="N84" s="13">
        <f t="shared" si="26"/>
        <v>38687</v>
      </c>
      <c r="O84" s="24" t="e">
        <f t="shared" ca="1" si="17"/>
        <v>#REF!</v>
      </c>
    </row>
    <row r="85" spans="1:16" x14ac:dyDescent="0.25">
      <c r="A85" s="26" t="s">
        <v>69</v>
      </c>
      <c r="B85" s="26" t="s">
        <v>69</v>
      </c>
      <c r="C85">
        <v>68</v>
      </c>
      <c r="D85" s="24" t="e">
        <f t="shared" si="18"/>
        <v>#REF!</v>
      </c>
      <c r="E85" s="24" t="e">
        <f t="shared" si="19"/>
        <v>#REF!</v>
      </c>
      <c r="F85" s="24" t="e">
        <f t="shared" si="20"/>
        <v>#REF!</v>
      </c>
      <c r="G85" s="24" t="e">
        <f t="shared" si="15"/>
        <v>#REF!</v>
      </c>
      <c r="H85" s="24" t="e">
        <f t="shared" si="16"/>
        <v>#REF!</v>
      </c>
      <c r="I85" s="24" t="e">
        <f t="shared" si="21"/>
        <v>#REF!</v>
      </c>
      <c r="J85" s="24" t="e">
        <f t="shared" si="22"/>
        <v>#REF!</v>
      </c>
      <c r="K85" s="24" t="e">
        <f t="shared" si="23"/>
        <v>#REF!</v>
      </c>
      <c r="L85" s="24" t="e">
        <f t="shared" ca="1" si="24"/>
        <v>#REF!</v>
      </c>
      <c r="M85" s="24" t="e">
        <f t="shared" ca="1" si="25"/>
        <v>#REF!</v>
      </c>
      <c r="N85" s="13">
        <f t="shared" si="26"/>
        <v>38718</v>
      </c>
      <c r="O85" s="24" t="e">
        <f t="shared" ca="1" si="17"/>
        <v>#REF!</v>
      </c>
    </row>
    <row r="86" spans="1:16" x14ac:dyDescent="0.25">
      <c r="A86" s="26" t="s">
        <v>69</v>
      </c>
      <c r="B86" s="26" t="s">
        <v>69</v>
      </c>
      <c r="C86">
        <v>69</v>
      </c>
      <c r="D86" s="24" t="e">
        <f t="shared" si="18"/>
        <v>#REF!</v>
      </c>
      <c r="E86" s="24" t="e">
        <f t="shared" si="19"/>
        <v>#REF!</v>
      </c>
      <c r="F86" s="24" t="e">
        <f t="shared" si="20"/>
        <v>#REF!</v>
      </c>
      <c r="G86" s="24" t="e">
        <f t="shared" si="15"/>
        <v>#REF!</v>
      </c>
      <c r="H86" s="24" t="e">
        <f t="shared" si="16"/>
        <v>#REF!</v>
      </c>
      <c r="I86" s="24" t="e">
        <f t="shared" si="21"/>
        <v>#REF!</v>
      </c>
      <c r="J86" s="24" t="e">
        <f t="shared" si="22"/>
        <v>#REF!</v>
      </c>
      <c r="K86" s="24" t="e">
        <f t="shared" si="23"/>
        <v>#REF!</v>
      </c>
      <c r="L86" s="24" t="e">
        <f t="shared" ca="1" si="24"/>
        <v>#REF!</v>
      </c>
      <c r="M86" s="24" t="e">
        <f t="shared" ca="1" si="25"/>
        <v>#REF!</v>
      </c>
      <c r="N86" s="13">
        <f t="shared" si="26"/>
        <v>38749</v>
      </c>
      <c r="O86" s="24" t="e">
        <f t="shared" ca="1" si="17"/>
        <v>#REF!</v>
      </c>
    </row>
    <row r="87" spans="1:16" x14ac:dyDescent="0.25">
      <c r="A87" s="26" t="s">
        <v>69</v>
      </c>
      <c r="B87" s="26" t="s">
        <v>69</v>
      </c>
      <c r="C87">
        <v>70</v>
      </c>
      <c r="D87" s="24" t="e">
        <f t="shared" si="18"/>
        <v>#REF!</v>
      </c>
      <c r="E87" s="24" t="e">
        <f t="shared" si="19"/>
        <v>#REF!</v>
      </c>
      <c r="F87" s="24" t="e">
        <f t="shared" si="20"/>
        <v>#REF!</v>
      </c>
      <c r="G87" s="24" t="e">
        <f t="shared" si="15"/>
        <v>#REF!</v>
      </c>
      <c r="H87" s="24" t="e">
        <f t="shared" si="16"/>
        <v>#REF!</v>
      </c>
      <c r="I87" s="24" t="e">
        <f t="shared" si="21"/>
        <v>#REF!</v>
      </c>
      <c r="J87" s="24" t="e">
        <f t="shared" si="22"/>
        <v>#REF!</v>
      </c>
      <c r="K87" s="24" t="e">
        <f t="shared" si="23"/>
        <v>#REF!</v>
      </c>
      <c r="L87" s="24" t="e">
        <f t="shared" ca="1" si="24"/>
        <v>#REF!</v>
      </c>
      <c r="M87" s="24" t="e">
        <f t="shared" ca="1" si="25"/>
        <v>#REF!</v>
      </c>
      <c r="N87" s="13">
        <f t="shared" si="26"/>
        <v>38777</v>
      </c>
      <c r="O87" s="24" t="e">
        <f t="shared" ca="1" si="17"/>
        <v>#REF!</v>
      </c>
    </row>
    <row r="88" spans="1:16" x14ac:dyDescent="0.25">
      <c r="A88" s="26" t="s">
        <v>69</v>
      </c>
      <c r="B88" s="26" t="s">
        <v>69</v>
      </c>
      <c r="C88">
        <v>71</v>
      </c>
      <c r="D88" s="24" t="e">
        <f t="shared" si="18"/>
        <v>#REF!</v>
      </c>
      <c r="E88" s="24" t="e">
        <f t="shared" si="19"/>
        <v>#REF!</v>
      </c>
      <c r="F88" s="24" t="e">
        <f t="shared" si="20"/>
        <v>#REF!</v>
      </c>
      <c r="G88" s="24" t="e">
        <f t="shared" si="15"/>
        <v>#REF!</v>
      </c>
      <c r="H88" s="24" t="e">
        <f t="shared" si="16"/>
        <v>#REF!</v>
      </c>
      <c r="I88" s="24" t="e">
        <f t="shared" si="21"/>
        <v>#REF!</v>
      </c>
      <c r="J88" s="24" t="e">
        <f t="shared" si="22"/>
        <v>#REF!</v>
      </c>
      <c r="K88" s="24" t="e">
        <f t="shared" si="23"/>
        <v>#REF!</v>
      </c>
      <c r="L88" s="24" t="e">
        <f t="shared" ca="1" si="24"/>
        <v>#REF!</v>
      </c>
      <c r="M88" s="24" t="e">
        <f t="shared" ca="1" si="25"/>
        <v>#REF!</v>
      </c>
      <c r="N88" s="13">
        <f t="shared" si="26"/>
        <v>38808</v>
      </c>
      <c r="O88" s="24" t="e">
        <f t="shared" ca="1" si="17"/>
        <v>#REF!</v>
      </c>
    </row>
    <row r="89" spans="1:16" x14ac:dyDescent="0.25">
      <c r="A89" s="26" t="s">
        <v>69</v>
      </c>
      <c r="B89" s="26" t="s">
        <v>69</v>
      </c>
      <c r="C89">
        <v>72</v>
      </c>
      <c r="D89" s="24" t="e">
        <f t="shared" si="18"/>
        <v>#REF!</v>
      </c>
      <c r="E89" s="24" t="e">
        <f t="shared" si="19"/>
        <v>#REF!</v>
      </c>
      <c r="F89" s="24" t="e">
        <f t="shared" si="20"/>
        <v>#REF!</v>
      </c>
      <c r="G89" s="24" t="e">
        <f t="shared" si="15"/>
        <v>#REF!</v>
      </c>
      <c r="H89" s="24" t="e">
        <f t="shared" si="16"/>
        <v>#REF!</v>
      </c>
      <c r="I89" s="24" t="e">
        <f t="shared" si="21"/>
        <v>#REF!</v>
      </c>
      <c r="J89" s="24" t="e">
        <f t="shared" si="22"/>
        <v>#REF!</v>
      </c>
      <c r="K89" s="24" t="e">
        <f t="shared" si="23"/>
        <v>#REF!</v>
      </c>
      <c r="L89" s="24" t="e">
        <f t="shared" ca="1" si="24"/>
        <v>#REF!</v>
      </c>
      <c r="M89" s="24" t="e">
        <f t="shared" ca="1" si="25"/>
        <v>#REF!</v>
      </c>
      <c r="N89" s="13">
        <f t="shared" si="26"/>
        <v>38838</v>
      </c>
      <c r="O89" s="24" t="e">
        <f t="shared" ca="1" si="17"/>
        <v>#REF!</v>
      </c>
      <c r="P89" s="27"/>
    </row>
    <row r="90" spans="1:16" x14ac:dyDescent="0.25">
      <c r="A90" s="26" t="s">
        <v>69</v>
      </c>
      <c r="B90" s="26" t="s">
        <v>69</v>
      </c>
      <c r="C90">
        <v>73</v>
      </c>
      <c r="D90" s="24" t="e">
        <f t="shared" si="18"/>
        <v>#REF!</v>
      </c>
      <c r="E90" s="24" t="e">
        <f t="shared" si="19"/>
        <v>#REF!</v>
      </c>
      <c r="F90" s="24" t="e">
        <f t="shared" si="20"/>
        <v>#REF!</v>
      </c>
      <c r="G90" s="24" t="e">
        <f t="shared" si="15"/>
        <v>#REF!</v>
      </c>
      <c r="H90" s="24" t="e">
        <f t="shared" si="16"/>
        <v>#REF!</v>
      </c>
      <c r="I90" s="24" t="e">
        <f t="shared" si="21"/>
        <v>#REF!</v>
      </c>
      <c r="J90" s="24" t="e">
        <f t="shared" si="22"/>
        <v>#REF!</v>
      </c>
      <c r="K90" s="24" t="e">
        <f t="shared" si="23"/>
        <v>#REF!</v>
      </c>
      <c r="L90" s="24" t="e">
        <f t="shared" ca="1" si="24"/>
        <v>#REF!</v>
      </c>
      <c r="M90" s="24" t="e">
        <f t="shared" ca="1" si="25"/>
        <v>#REF!</v>
      </c>
      <c r="N90" s="13">
        <f t="shared" si="26"/>
        <v>38869</v>
      </c>
      <c r="O90" s="24" t="e">
        <f t="shared" ca="1" si="17"/>
        <v>#REF!</v>
      </c>
    </row>
    <row r="91" spans="1:16" x14ac:dyDescent="0.25">
      <c r="A91" s="26" t="s">
        <v>69</v>
      </c>
      <c r="B91" s="26" t="s">
        <v>69</v>
      </c>
      <c r="C91">
        <v>74</v>
      </c>
      <c r="D91" s="24" t="e">
        <f t="shared" si="18"/>
        <v>#REF!</v>
      </c>
      <c r="E91" s="24" t="e">
        <f t="shared" si="19"/>
        <v>#REF!</v>
      </c>
      <c r="F91" s="24" t="e">
        <f t="shared" si="20"/>
        <v>#REF!</v>
      </c>
      <c r="G91" s="24" t="e">
        <f t="shared" si="15"/>
        <v>#REF!</v>
      </c>
      <c r="H91" s="24" t="e">
        <f t="shared" si="16"/>
        <v>#REF!</v>
      </c>
      <c r="I91" s="24" t="e">
        <f t="shared" si="21"/>
        <v>#REF!</v>
      </c>
      <c r="J91" s="24" t="e">
        <f t="shared" si="22"/>
        <v>#REF!</v>
      </c>
      <c r="K91" s="24" t="e">
        <f t="shared" si="23"/>
        <v>#REF!</v>
      </c>
      <c r="L91" s="24" t="e">
        <f t="shared" ca="1" si="24"/>
        <v>#REF!</v>
      </c>
      <c r="M91" s="24" t="e">
        <f t="shared" ca="1" si="25"/>
        <v>#REF!</v>
      </c>
      <c r="N91" s="13">
        <f t="shared" si="26"/>
        <v>38899</v>
      </c>
      <c r="O91" s="24" t="e">
        <f t="shared" ca="1" si="17"/>
        <v>#REF!</v>
      </c>
    </row>
    <row r="92" spans="1:16" x14ac:dyDescent="0.25">
      <c r="A92" s="26" t="s">
        <v>69</v>
      </c>
      <c r="B92" s="26" t="s">
        <v>69</v>
      </c>
      <c r="C92">
        <v>75</v>
      </c>
      <c r="D92" s="24" t="e">
        <f t="shared" si="18"/>
        <v>#REF!</v>
      </c>
      <c r="E92" s="24" t="e">
        <f t="shared" si="19"/>
        <v>#REF!</v>
      </c>
      <c r="F92" s="24" t="e">
        <f t="shared" si="20"/>
        <v>#REF!</v>
      </c>
      <c r="G92" s="24" t="e">
        <f t="shared" si="15"/>
        <v>#REF!</v>
      </c>
      <c r="H92" s="24" t="e">
        <f t="shared" si="16"/>
        <v>#REF!</v>
      </c>
      <c r="I92" s="24" t="e">
        <f t="shared" si="21"/>
        <v>#REF!</v>
      </c>
      <c r="J92" s="24" t="e">
        <f t="shared" si="22"/>
        <v>#REF!</v>
      </c>
      <c r="K92" s="24" t="e">
        <f t="shared" si="23"/>
        <v>#REF!</v>
      </c>
      <c r="L92" s="24" t="e">
        <f t="shared" ca="1" si="24"/>
        <v>#REF!</v>
      </c>
      <c r="M92" s="24" t="e">
        <f t="shared" ca="1" si="25"/>
        <v>#REF!</v>
      </c>
      <c r="N92" s="13">
        <f t="shared" si="26"/>
        <v>38930</v>
      </c>
      <c r="O92" s="24" t="e">
        <f t="shared" ca="1" si="17"/>
        <v>#REF!</v>
      </c>
    </row>
    <row r="93" spans="1:16" x14ac:dyDescent="0.25">
      <c r="A93" s="26" t="s">
        <v>69</v>
      </c>
      <c r="B93" s="26" t="s">
        <v>69</v>
      </c>
      <c r="C93">
        <v>76</v>
      </c>
      <c r="D93" s="24" t="e">
        <f t="shared" si="18"/>
        <v>#REF!</v>
      </c>
      <c r="E93" s="24" t="e">
        <f t="shared" si="19"/>
        <v>#REF!</v>
      </c>
      <c r="F93" s="24" t="e">
        <f t="shared" si="20"/>
        <v>#REF!</v>
      </c>
      <c r="G93" s="24" t="e">
        <f t="shared" si="15"/>
        <v>#REF!</v>
      </c>
      <c r="H93" s="24" t="e">
        <f t="shared" si="16"/>
        <v>#REF!</v>
      </c>
      <c r="I93" s="24" t="e">
        <f t="shared" si="21"/>
        <v>#REF!</v>
      </c>
      <c r="J93" s="24" t="e">
        <f t="shared" si="22"/>
        <v>#REF!</v>
      </c>
      <c r="K93" s="24" t="e">
        <f t="shared" si="23"/>
        <v>#REF!</v>
      </c>
      <c r="L93" s="24" t="e">
        <f t="shared" ca="1" si="24"/>
        <v>#REF!</v>
      </c>
      <c r="M93" s="24" t="e">
        <f t="shared" ca="1" si="25"/>
        <v>#REF!</v>
      </c>
      <c r="N93" s="13">
        <f t="shared" si="26"/>
        <v>38961</v>
      </c>
      <c r="O93" s="24" t="e">
        <f t="shared" ca="1" si="17"/>
        <v>#REF!</v>
      </c>
    </row>
    <row r="94" spans="1:16" x14ac:dyDescent="0.25">
      <c r="A94" s="26" t="s">
        <v>69</v>
      </c>
      <c r="B94" s="26" t="s">
        <v>69</v>
      </c>
      <c r="C94">
        <v>77</v>
      </c>
      <c r="D94" s="24" t="e">
        <f t="shared" si="18"/>
        <v>#REF!</v>
      </c>
      <c r="E94" s="24" t="e">
        <f t="shared" si="19"/>
        <v>#REF!</v>
      </c>
      <c r="F94" s="24" t="e">
        <f t="shared" si="20"/>
        <v>#REF!</v>
      </c>
      <c r="G94" s="24" t="e">
        <f t="shared" si="15"/>
        <v>#REF!</v>
      </c>
      <c r="H94" s="24" t="e">
        <f t="shared" si="16"/>
        <v>#REF!</v>
      </c>
      <c r="I94" s="24" t="e">
        <f t="shared" si="21"/>
        <v>#REF!</v>
      </c>
      <c r="J94" s="24" t="e">
        <f t="shared" si="22"/>
        <v>#REF!</v>
      </c>
      <c r="K94" s="24" t="e">
        <f t="shared" si="23"/>
        <v>#REF!</v>
      </c>
      <c r="L94" s="24" t="e">
        <f t="shared" ca="1" si="24"/>
        <v>#REF!</v>
      </c>
      <c r="M94" s="24" t="e">
        <f t="shared" ca="1" si="25"/>
        <v>#REF!</v>
      </c>
      <c r="N94" s="13">
        <f t="shared" si="26"/>
        <v>38991</v>
      </c>
      <c r="O94" s="24" t="e">
        <f t="shared" ca="1" si="17"/>
        <v>#REF!</v>
      </c>
    </row>
    <row r="95" spans="1:16" x14ac:dyDescent="0.25">
      <c r="A95" s="26" t="s">
        <v>69</v>
      </c>
      <c r="B95" s="26" t="s">
        <v>69</v>
      </c>
      <c r="C95">
        <v>78</v>
      </c>
      <c r="D95" s="24" t="e">
        <f t="shared" si="18"/>
        <v>#REF!</v>
      </c>
      <c r="E95" s="24" t="e">
        <f t="shared" si="19"/>
        <v>#REF!</v>
      </c>
      <c r="F95" s="24" t="e">
        <f t="shared" si="20"/>
        <v>#REF!</v>
      </c>
      <c r="G95" s="24" t="e">
        <f t="shared" si="15"/>
        <v>#REF!</v>
      </c>
      <c r="H95" s="24" t="e">
        <f t="shared" si="16"/>
        <v>#REF!</v>
      </c>
      <c r="I95" s="24" t="e">
        <f t="shared" si="21"/>
        <v>#REF!</v>
      </c>
      <c r="J95" s="24" t="e">
        <f t="shared" si="22"/>
        <v>#REF!</v>
      </c>
      <c r="K95" s="24" t="e">
        <f t="shared" si="23"/>
        <v>#REF!</v>
      </c>
      <c r="L95" s="24" t="e">
        <f t="shared" ca="1" si="24"/>
        <v>#REF!</v>
      </c>
      <c r="M95" s="24" t="e">
        <f t="shared" ca="1" si="25"/>
        <v>#REF!</v>
      </c>
      <c r="N95" s="13">
        <f t="shared" si="26"/>
        <v>39022</v>
      </c>
      <c r="O95" s="24" t="e">
        <f t="shared" ca="1" si="17"/>
        <v>#REF!</v>
      </c>
    </row>
    <row r="96" spans="1:16" x14ac:dyDescent="0.25">
      <c r="A96" s="26" t="s">
        <v>69</v>
      </c>
      <c r="B96" s="26" t="s">
        <v>69</v>
      </c>
      <c r="C96">
        <v>79</v>
      </c>
      <c r="D96" s="24" t="e">
        <f t="shared" si="18"/>
        <v>#REF!</v>
      </c>
      <c r="E96" s="24" t="e">
        <f t="shared" si="19"/>
        <v>#REF!</v>
      </c>
      <c r="F96" s="24" t="e">
        <f t="shared" si="20"/>
        <v>#REF!</v>
      </c>
      <c r="G96" s="24" t="e">
        <f t="shared" si="15"/>
        <v>#REF!</v>
      </c>
      <c r="H96" s="24" t="e">
        <f t="shared" si="16"/>
        <v>#REF!</v>
      </c>
      <c r="I96" s="24" t="e">
        <f t="shared" si="21"/>
        <v>#REF!</v>
      </c>
      <c r="J96" s="24" t="e">
        <f t="shared" si="22"/>
        <v>#REF!</v>
      </c>
      <c r="K96" s="24" t="e">
        <f t="shared" si="23"/>
        <v>#REF!</v>
      </c>
      <c r="L96" s="24" t="e">
        <f t="shared" ca="1" si="24"/>
        <v>#REF!</v>
      </c>
      <c r="M96" s="24" t="e">
        <f t="shared" ca="1" si="25"/>
        <v>#REF!</v>
      </c>
      <c r="N96" s="13">
        <f t="shared" si="26"/>
        <v>39052</v>
      </c>
      <c r="O96" s="24" t="e">
        <f t="shared" ca="1" si="17"/>
        <v>#REF!</v>
      </c>
    </row>
    <row r="97" spans="1:16" x14ac:dyDescent="0.25">
      <c r="A97" s="26" t="s">
        <v>69</v>
      </c>
      <c r="B97" s="26" t="s">
        <v>69</v>
      </c>
      <c r="C97">
        <v>80</v>
      </c>
      <c r="D97" s="24" t="e">
        <f t="shared" si="18"/>
        <v>#REF!</v>
      </c>
      <c r="E97" s="24" t="e">
        <f t="shared" si="19"/>
        <v>#REF!</v>
      </c>
      <c r="F97" s="24" t="e">
        <f t="shared" si="20"/>
        <v>#REF!</v>
      </c>
      <c r="G97" s="24" t="e">
        <f t="shared" si="15"/>
        <v>#REF!</v>
      </c>
      <c r="H97" s="24" t="e">
        <f t="shared" si="16"/>
        <v>#REF!</v>
      </c>
      <c r="I97" s="24" t="e">
        <f t="shared" si="21"/>
        <v>#REF!</v>
      </c>
      <c r="J97" s="24" t="e">
        <f t="shared" si="22"/>
        <v>#REF!</v>
      </c>
      <c r="K97" s="24" t="e">
        <f t="shared" si="23"/>
        <v>#REF!</v>
      </c>
      <c r="L97" s="24" t="e">
        <f t="shared" ca="1" si="24"/>
        <v>#REF!</v>
      </c>
      <c r="M97" s="24" t="e">
        <f t="shared" ca="1" si="25"/>
        <v>#REF!</v>
      </c>
      <c r="N97" s="13">
        <f t="shared" si="26"/>
        <v>39083</v>
      </c>
      <c r="O97" s="24" t="e">
        <f t="shared" ca="1" si="17"/>
        <v>#REF!</v>
      </c>
    </row>
    <row r="98" spans="1:16" x14ac:dyDescent="0.25">
      <c r="A98" s="26" t="s">
        <v>69</v>
      </c>
      <c r="B98" s="26" t="s">
        <v>69</v>
      </c>
      <c r="C98">
        <v>81</v>
      </c>
      <c r="D98" s="24" t="e">
        <f t="shared" si="18"/>
        <v>#REF!</v>
      </c>
      <c r="E98" s="24" t="e">
        <f t="shared" si="19"/>
        <v>#REF!</v>
      </c>
      <c r="F98" s="24" t="e">
        <f t="shared" si="20"/>
        <v>#REF!</v>
      </c>
      <c r="G98" s="24" t="e">
        <f t="shared" si="15"/>
        <v>#REF!</v>
      </c>
      <c r="H98" s="24" t="e">
        <f t="shared" si="16"/>
        <v>#REF!</v>
      </c>
      <c r="I98" s="24" t="e">
        <f t="shared" si="21"/>
        <v>#REF!</v>
      </c>
      <c r="J98" s="24" t="e">
        <f t="shared" si="22"/>
        <v>#REF!</v>
      </c>
      <c r="K98" s="24" t="e">
        <f t="shared" si="23"/>
        <v>#REF!</v>
      </c>
      <c r="L98" s="24" t="e">
        <f t="shared" ca="1" si="24"/>
        <v>#REF!</v>
      </c>
      <c r="M98" s="24" t="e">
        <f t="shared" ca="1" si="25"/>
        <v>#REF!</v>
      </c>
      <c r="N98" s="13">
        <f t="shared" si="26"/>
        <v>39114</v>
      </c>
      <c r="O98" s="24" t="e">
        <f t="shared" ca="1" si="17"/>
        <v>#REF!</v>
      </c>
    </row>
    <row r="99" spans="1:16" x14ac:dyDescent="0.25">
      <c r="A99" s="26" t="s">
        <v>69</v>
      </c>
      <c r="B99" s="26" t="s">
        <v>69</v>
      </c>
      <c r="C99">
        <v>82</v>
      </c>
      <c r="D99" s="24" t="e">
        <f t="shared" si="18"/>
        <v>#REF!</v>
      </c>
      <c r="E99" s="24" t="e">
        <f t="shared" si="19"/>
        <v>#REF!</v>
      </c>
      <c r="F99" s="24" t="e">
        <f t="shared" si="20"/>
        <v>#REF!</v>
      </c>
      <c r="G99" s="24" t="e">
        <f t="shared" si="15"/>
        <v>#REF!</v>
      </c>
      <c r="H99" s="24" t="e">
        <f t="shared" si="16"/>
        <v>#REF!</v>
      </c>
      <c r="I99" s="24" t="e">
        <f t="shared" si="21"/>
        <v>#REF!</v>
      </c>
      <c r="J99" s="24" t="e">
        <f t="shared" si="22"/>
        <v>#REF!</v>
      </c>
      <c r="K99" s="24" t="e">
        <f t="shared" si="23"/>
        <v>#REF!</v>
      </c>
      <c r="L99" s="24" t="e">
        <f t="shared" ca="1" si="24"/>
        <v>#REF!</v>
      </c>
      <c r="M99" s="24" t="e">
        <f t="shared" ca="1" si="25"/>
        <v>#REF!</v>
      </c>
      <c r="N99" s="13">
        <f t="shared" si="26"/>
        <v>39142</v>
      </c>
      <c r="O99" s="24" t="e">
        <f t="shared" ca="1" si="17"/>
        <v>#REF!</v>
      </c>
    </row>
    <row r="100" spans="1:16" x14ac:dyDescent="0.25">
      <c r="A100" s="26" t="s">
        <v>69</v>
      </c>
      <c r="B100" s="26" t="s">
        <v>69</v>
      </c>
      <c r="C100">
        <v>83</v>
      </c>
      <c r="D100" s="24" t="e">
        <f t="shared" si="18"/>
        <v>#REF!</v>
      </c>
      <c r="E100" s="24" t="e">
        <f t="shared" si="19"/>
        <v>#REF!</v>
      </c>
      <c r="F100" s="24" t="e">
        <f t="shared" si="20"/>
        <v>#REF!</v>
      </c>
      <c r="G100" s="24" t="e">
        <f t="shared" si="15"/>
        <v>#REF!</v>
      </c>
      <c r="H100" s="24" t="e">
        <f t="shared" si="16"/>
        <v>#REF!</v>
      </c>
      <c r="I100" s="24" t="e">
        <f t="shared" si="21"/>
        <v>#REF!</v>
      </c>
      <c r="J100" s="24" t="e">
        <f t="shared" si="22"/>
        <v>#REF!</v>
      </c>
      <c r="K100" s="24" t="e">
        <f t="shared" si="23"/>
        <v>#REF!</v>
      </c>
      <c r="L100" s="24" t="e">
        <f t="shared" ca="1" si="24"/>
        <v>#REF!</v>
      </c>
      <c r="M100" s="24" t="e">
        <f t="shared" ca="1" si="25"/>
        <v>#REF!</v>
      </c>
      <c r="N100" s="13">
        <f t="shared" si="26"/>
        <v>39173</v>
      </c>
      <c r="O100" s="24" t="e">
        <f t="shared" ca="1" si="17"/>
        <v>#REF!</v>
      </c>
    </row>
    <row r="101" spans="1:16" x14ac:dyDescent="0.25">
      <c r="A101" s="26" t="s">
        <v>69</v>
      </c>
      <c r="B101" s="26" t="s">
        <v>69</v>
      </c>
      <c r="C101">
        <v>84</v>
      </c>
      <c r="D101" s="24" t="e">
        <f t="shared" si="18"/>
        <v>#REF!</v>
      </c>
      <c r="E101" s="24" t="e">
        <f t="shared" si="19"/>
        <v>#REF!</v>
      </c>
      <c r="F101" s="24" t="e">
        <f t="shared" si="20"/>
        <v>#REF!</v>
      </c>
      <c r="G101" s="24" t="e">
        <f t="shared" si="15"/>
        <v>#REF!</v>
      </c>
      <c r="H101" s="24" t="e">
        <f t="shared" si="16"/>
        <v>#REF!</v>
      </c>
      <c r="I101" s="24" t="e">
        <f t="shared" si="21"/>
        <v>#REF!</v>
      </c>
      <c r="J101" s="24" t="e">
        <f t="shared" si="22"/>
        <v>#REF!</v>
      </c>
      <c r="K101" s="24" t="e">
        <f t="shared" si="23"/>
        <v>#REF!</v>
      </c>
      <c r="L101" s="24" t="e">
        <f t="shared" ca="1" si="24"/>
        <v>#REF!</v>
      </c>
      <c r="M101" s="24" t="e">
        <f t="shared" ca="1" si="25"/>
        <v>#REF!</v>
      </c>
      <c r="N101" s="13">
        <f t="shared" si="26"/>
        <v>39203</v>
      </c>
      <c r="O101" s="24" t="e">
        <f t="shared" ca="1" si="17"/>
        <v>#REF!</v>
      </c>
      <c r="P101" s="28"/>
    </row>
    <row r="102" spans="1:16" x14ac:dyDescent="0.25">
      <c r="A102" s="26" t="s">
        <v>69</v>
      </c>
      <c r="B102" s="26" t="s">
        <v>69</v>
      </c>
      <c r="C102">
        <v>85</v>
      </c>
      <c r="D102" s="24" t="e">
        <f t="shared" si="18"/>
        <v>#REF!</v>
      </c>
      <c r="E102" s="24" t="e">
        <f t="shared" si="19"/>
        <v>#REF!</v>
      </c>
      <c r="F102" s="24" t="e">
        <f t="shared" si="20"/>
        <v>#REF!</v>
      </c>
      <c r="G102" s="24" t="e">
        <f t="shared" si="15"/>
        <v>#REF!</v>
      </c>
      <c r="H102" s="24" t="e">
        <f t="shared" si="16"/>
        <v>#REF!</v>
      </c>
      <c r="I102" s="24" t="e">
        <f t="shared" si="21"/>
        <v>#REF!</v>
      </c>
      <c r="J102" s="24" t="e">
        <f t="shared" si="22"/>
        <v>#REF!</v>
      </c>
      <c r="K102" s="24" t="e">
        <f t="shared" si="23"/>
        <v>#REF!</v>
      </c>
      <c r="L102" s="24" t="e">
        <f t="shared" ca="1" si="24"/>
        <v>#REF!</v>
      </c>
      <c r="M102" s="24" t="e">
        <f t="shared" ca="1" si="25"/>
        <v>#REF!</v>
      </c>
      <c r="N102" s="13">
        <f t="shared" si="26"/>
        <v>39234</v>
      </c>
      <c r="O102" s="24" t="e">
        <f t="shared" ca="1" si="17"/>
        <v>#REF!</v>
      </c>
    </row>
    <row r="103" spans="1:16" x14ac:dyDescent="0.25">
      <c r="A103" s="26" t="s">
        <v>69</v>
      </c>
      <c r="B103" s="26" t="s">
        <v>69</v>
      </c>
      <c r="C103">
        <v>86</v>
      </c>
      <c r="D103" s="24" t="e">
        <f t="shared" si="18"/>
        <v>#REF!</v>
      </c>
      <c r="E103" s="24" t="e">
        <f t="shared" si="19"/>
        <v>#REF!</v>
      </c>
      <c r="F103" s="24" t="e">
        <f t="shared" si="20"/>
        <v>#REF!</v>
      </c>
      <c r="G103" s="24" t="e">
        <f t="shared" si="15"/>
        <v>#REF!</v>
      </c>
      <c r="H103" s="24" t="e">
        <f t="shared" si="16"/>
        <v>#REF!</v>
      </c>
      <c r="I103" s="24" t="e">
        <f t="shared" si="21"/>
        <v>#REF!</v>
      </c>
      <c r="J103" s="24" t="e">
        <f t="shared" si="22"/>
        <v>#REF!</v>
      </c>
      <c r="K103" s="24" t="e">
        <f t="shared" si="23"/>
        <v>#REF!</v>
      </c>
      <c r="L103" s="24" t="e">
        <f t="shared" ca="1" si="24"/>
        <v>#REF!</v>
      </c>
      <c r="M103" s="24" t="e">
        <f t="shared" ca="1" si="25"/>
        <v>#REF!</v>
      </c>
      <c r="N103" s="13">
        <f t="shared" si="26"/>
        <v>39264</v>
      </c>
      <c r="O103" s="24" t="e">
        <f t="shared" ca="1" si="17"/>
        <v>#REF!</v>
      </c>
    </row>
    <row r="104" spans="1:16" x14ac:dyDescent="0.25">
      <c r="A104" s="26" t="s">
        <v>69</v>
      </c>
      <c r="B104" s="26" t="s">
        <v>69</v>
      </c>
      <c r="C104">
        <v>87</v>
      </c>
      <c r="D104" s="24" t="e">
        <f t="shared" si="18"/>
        <v>#REF!</v>
      </c>
      <c r="E104" s="24" t="e">
        <f t="shared" si="19"/>
        <v>#REF!</v>
      </c>
      <c r="F104" s="24" t="e">
        <f t="shared" si="20"/>
        <v>#REF!</v>
      </c>
      <c r="G104" s="24" t="e">
        <f t="shared" si="15"/>
        <v>#REF!</v>
      </c>
      <c r="H104" s="24" t="e">
        <f t="shared" si="16"/>
        <v>#REF!</v>
      </c>
      <c r="I104" s="24" t="e">
        <f t="shared" si="21"/>
        <v>#REF!</v>
      </c>
      <c r="J104" s="24" t="e">
        <f t="shared" si="22"/>
        <v>#REF!</v>
      </c>
      <c r="K104" s="24" t="e">
        <f t="shared" si="23"/>
        <v>#REF!</v>
      </c>
      <c r="L104" s="24" t="e">
        <f t="shared" ca="1" si="24"/>
        <v>#REF!</v>
      </c>
      <c r="M104" s="24" t="e">
        <f t="shared" ca="1" si="25"/>
        <v>#REF!</v>
      </c>
      <c r="N104" s="13">
        <f t="shared" si="26"/>
        <v>39295</v>
      </c>
      <c r="O104" s="24" t="e">
        <f t="shared" ca="1" si="17"/>
        <v>#REF!</v>
      </c>
    </row>
    <row r="105" spans="1:16" x14ac:dyDescent="0.25">
      <c r="A105" s="26" t="s">
        <v>69</v>
      </c>
      <c r="B105" s="26" t="s">
        <v>69</v>
      </c>
      <c r="C105">
        <v>88</v>
      </c>
      <c r="D105" s="24" t="e">
        <f t="shared" si="18"/>
        <v>#REF!</v>
      </c>
      <c r="E105" s="24" t="e">
        <f t="shared" si="19"/>
        <v>#REF!</v>
      </c>
      <c r="F105" s="24" t="e">
        <f t="shared" si="20"/>
        <v>#REF!</v>
      </c>
      <c r="G105" s="24" t="e">
        <f t="shared" si="15"/>
        <v>#REF!</v>
      </c>
      <c r="H105" s="24" t="e">
        <f t="shared" si="16"/>
        <v>#REF!</v>
      </c>
      <c r="I105" s="24" t="e">
        <f t="shared" si="21"/>
        <v>#REF!</v>
      </c>
      <c r="J105" s="24" t="e">
        <f t="shared" si="22"/>
        <v>#REF!</v>
      </c>
      <c r="K105" s="24" t="e">
        <f t="shared" si="23"/>
        <v>#REF!</v>
      </c>
      <c r="L105" s="24" t="e">
        <f t="shared" ca="1" si="24"/>
        <v>#REF!</v>
      </c>
      <c r="M105" s="24" t="e">
        <f t="shared" ca="1" si="25"/>
        <v>#REF!</v>
      </c>
      <c r="N105" s="13">
        <f t="shared" si="26"/>
        <v>39326</v>
      </c>
      <c r="O105" s="24" t="e">
        <f t="shared" ca="1" si="17"/>
        <v>#REF!</v>
      </c>
    </row>
    <row r="106" spans="1:16" x14ac:dyDescent="0.25">
      <c r="A106" s="26" t="s">
        <v>69</v>
      </c>
      <c r="B106" s="26" t="s">
        <v>69</v>
      </c>
      <c r="C106">
        <v>89</v>
      </c>
      <c r="D106" s="24" t="e">
        <f t="shared" si="18"/>
        <v>#REF!</v>
      </c>
      <c r="E106" s="24" t="e">
        <f t="shared" si="19"/>
        <v>#REF!</v>
      </c>
      <c r="F106" s="24" t="e">
        <f t="shared" si="20"/>
        <v>#REF!</v>
      </c>
      <c r="G106" s="24" t="e">
        <f t="shared" si="15"/>
        <v>#REF!</v>
      </c>
      <c r="H106" s="24" t="e">
        <f t="shared" si="16"/>
        <v>#REF!</v>
      </c>
      <c r="I106" s="24" t="e">
        <f t="shared" si="21"/>
        <v>#REF!</v>
      </c>
      <c r="J106" s="24" t="e">
        <f t="shared" si="22"/>
        <v>#REF!</v>
      </c>
      <c r="K106" s="24" t="e">
        <f t="shared" si="23"/>
        <v>#REF!</v>
      </c>
      <c r="L106" s="24" t="e">
        <f t="shared" ca="1" si="24"/>
        <v>#REF!</v>
      </c>
      <c r="M106" s="24" t="e">
        <f t="shared" ca="1" si="25"/>
        <v>#REF!</v>
      </c>
      <c r="N106" s="13">
        <f t="shared" si="26"/>
        <v>39356</v>
      </c>
      <c r="O106" s="24" t="e">
        <f t="shared" ca="1" si="17"/>
        <v>#REF!</v>
      </c>
    </row>
    <row r="107" spans="1:16" x14ac:dyDescent="0.25">
      <c r="A107" s="26" t="s">
        <v>69</v>
      </c>
      <c r="B107" s="26" t="s">
        <v>69</v>
      </c>
      <c r="C107">
        <v>90</v>
      </c>
      <c r="D107" s="24" t="e">
        <f t="shared" si="18"/>
        <v>#REF!</v>
      </c>
      <c r="E107" s="24" t="e">
        <f t="shared" si="19"/>
        <v>#REF!</v>
      </c>
      <c r="F107" s="24" t="e">
        <f t="shared" si="20"/>
        <v>#REF!</v>
      </c>
      <c r="G107" s="24" t="e">
        <f t="shared" si="15"/>
        <v>#REF!</v>
      </c>
      <c r="H107" s="24" t="e">
        <f t="shared" si="16"/>
        <v>#REF!</v>
      </c>
      <c r="I107" s="24" t="e">
        <f t="shared" si="21"/>
        <v>#REF!</v>
      </c>
      <c r="J107" s="24" t="e">
        <f t="shared" si="22"/>
        <v>#REF!</v>
      </c>
      <c r="K107" s="24" t="e">
        <f t="shared" si="23"/>
        <v>#REF!</v>
      </c>
      <c r="L107" s="24" t="e">
        <f t="shared" ca="1" si="24"/>
        <v>#REF!</v>
      </c>
      <c r="M107" s="24" t="e">
        <f t="shared" ca="1" si="25"/>
        <v>#REF!</v>
      </c>
      <c r="N107" s="13">
        <f t="shared" si="26"/>
        <v>39387</v>
      </c>
      <c r="O107" s="24" t="e">
        <f t="shared" ca="1" si="17"/>
        <v>#REF!</v>
      </c>
    </row>
    <row r="108" spans="1:16" x14ac:dyDescent="0.25">
      <c r="A108" s="26" t="s">
        <v>69</v>
      </c>
      <c r="B108" s="26" t="s">
        <v>69</v>
      </c>
      <c r="C108">
        <v>91</v>
      </c>
      <c r="D108" s="24" t="e">
        <f t="shared" si="18"/>
        <v>#REF!</v>
      </c>
      <c r="E108" s="24" t="e">
        <f t="shared" si="19"/>
        <v>#REF!</v>
      </c>
      <c r="F108" s="24" t="e">
        <f t="shared" si="20"/>
        <v>#REF!</v>
      </c>
      <c r="G108" s="24" t="e">
        <f t="shared" si="15"/>
        <v>#REF!</v>
      </c>
      <c r="H108" s="24" t="e">
        <f t="shared" si="16"/>
        <v>#REF!</v>
      </c>
      <c r="I108" s="24" t="e">
        <f t="shared" si="21"/>
        <v>#REF!</v>
      </c>
      <c r="J108" s="24" t="e">
        <f t="shared" si="22"/>
        <v>#REF!</v>
      </c>
      <c r="K108" s="24" t="e">
        <f t="shared" si="23"/>
        <v>#REF!</v>
      </c>
      <c r="L108" s="24" t="e">
        <f t="shared" ca="1" si="24"/>
        <v>#REF!</v>
      </c>
      <c r="M108" s="24" t="e">
        <f t="shared" ca="1" si="25"/>
        <v>#REF!</v>
      </c>
      <c r="N108" s="13">
        <f t="shared" si="26"/>
        <v>39417</v>
      </c>
      <c r="O108" s="24" t="e">
        <f t="shared" ca="1" si="17"/>
        <v>#REF!</v>
      </c>
    </row>
    <row r="109" spans="1:16" x14ac:dyDescent="0.25">
      <c r="A109" s="26" t="s">
        <v>69</v>
      </c>
      <c r="B109" s="26" t="s">
        <v>69</v>
      </c>
      <c r="C109">
        <v>92</v>
      </c>
      <c r="D109" s="24" t="e">
        <f t="shared" si="18"/>
        <v>#REF!</v>
      </c>
      <c r="E109" s="24" t="e">
        <f t="shared" si="19"/>
        <v>#REF!</v>
      </c>
      <c r="F109" s="24" t="e">
        <f t="shared" si="20"/>
        <v>#REF!</v>
      </c>
      <c r="G109" s="24" t="e">
        <f t="shared" si="15"/>
        <v>#REF!</v>
      </c>
      <c r="H109" s="24" t="e">
        <f t="shared" si="16"/>
        <v>#REF!</v>
      </c>
      <c r="I109" s="24" t="e">
        <f t="shared" si="21"/>
        <v>#REF!</v>
      </c>
      <c r="J109" s="24" t="e">
        <f t="shared" si="22"/>
        <v>#REF!</v>
      </c>
      <c r="K109" s="24" t="e">
        <f t="shared" si="23"/>
        <v>#REF!</v>
      </c>
      <c r="L109" s="24" t="e">
        <f t="shared" ca="1" si="24"/>
        <v>#REF!</v>
      </c>
      <c r="M109" s="24" t="e">
        <f t="shared" ca="1" si="25"/>
        <v>#REF!</v>
      </c>
      <c r="N109" s="13">
        <f t="shared" si="26"/>
        <v>39448</v>
      </c>
      <c r="O109" s="24" t="e">
        <f t="shared" ca="1" si="17"/>
        <v>#REF!</v>
      </c>
    </row>
    <row r="110" spans="1:16" x14ac:dyDescent="0.25">
      <c r="A110" s="26" t="s">
        <v>69</v>
      </c>
      <c r="B110" s="26" t="s">
        <v>69</v>
      </c>
      <c r="C110">
        <v>93</v>
      </c>
      <c r="D110" s="24" t="e">
        <f t="shared" si="18"/>
        <v>#REF!</v>
      </c>
      <c r="E110" s="24" t="e">
        <f t="shared" si="19"/>
        <v>#REF!</v>
      </c>
      <c r="F110" s="24" t="e">
        <f t="shared" si="20"/>
        <v>#REF!</v>
      </c>
      <c r="G110" s="24" t="e">
        <f t="shared" si="15"/>
        <v>#REF!</v>
      </c>
      <c r="H110" s="24" t="e">
        <f t="shared" si="16"/>
        <v>#REF!</v>
      </c>
      <c r="I110" s="24" t="e">
        <f t="shared" si="21"/>
        <v>#REF!</v>
      </c>
      <c r="J110" s="24" t="e">
        <f t="shared" si="22"/>
        <v>#REF!</v>
      </c>
      <c r="K110" s="24" t="e">
        <f t="shared" si="23"/>
        <v>#REF!</v>
      </c>
      <c r="L110" s="24" t="e">
        <f t="shared" ca="1" si="24"/>
        <v>#REF!</v>
      </c>
      <c r="M110" s="24" t="e">
        <f t="shared" ca="1" si="25"/>
        <v>#REF!</v>
      </c>
      <c r="N110" s="13">
        <f t="shared" si="26"/>
        <v>39479</v>
      </c>
      <c r="O110" s="24" t="e">
        <f t="shared" ca="1" si="17"/>
        <v>#REF!</v>
      </c>
    </row>
    <row r="111" spans="1:16" x14ac:dyDescent="0.25">
      <c r="A111" s="26" t="s">
        <v>69</v>
      </c>
      <c r="B111" s="26" t="s">
        <v>69</v>
      </c>
      <c r="C111">
        <v>94</v>
      </c>
      <c r="D111" s="24" t="e">
        <f t="shared" si="18"/>
        <v>#REF!</v>
      </c>
      <c r="E111" s="24" t="e">
        <f t="shared" si="19"/>
        <v>#REF!</v>
      </c>
      <c r="F111" s="24" t="e">
        <f t="shared" si="20"/>
        <v>#REF!</v>
      </c>
      <c r="G111" s="24" t="e">
        <f t="shared" si="15"/>
        <v>#REF!</v>
      </c>
      <c r="H111" s="24" t="e">
        <f t="shared" si="16"/>
        <v>#REF!</v>
      </c>
      <c r="I111" s="24" t="e">
        <f t="shared" si="21"/>
        <v>#REF!</v>
      </c>
      <c r="J111" s="24" t="e">
        <f t="shared" si="22"/>
        <v>#REF!</v>
      </c>
      <c r="K111" s="24" t="e">
        <f t="shared" si="23"/>
        <v>#REF!</v>
      </c>
      <c r="L111" s="24" t="e">
        <f t="shared" ca="1" si="24"/>
        <v>#REF!</v>
      </c>
      <c r="M111" s="24" t="e">
        <f t="shared" ca="1" si="25"/>
        <v>#REF!</v>
      </c>
      <c r="N111" s="13">
        <f t="shared" si="26"/>
        <v>39508</v>
      </c>
      <c r="O111" s="24" t="e">
        <f t="shared" ca="1" si="17"/>
        <v>#REF!</v>
      </c>
    </row>
    <row r="112" spans="1:16" x14ac:dyDescent="0.25">
      <c r="A112" s="26" t="s">
        <v>69</v>
      </c>
      <c r="B112" s="26" t="s">
        <v>69</v>
      </c>
      <c r="C112">
        <v>95</v>
      </c>
      <c r="D112" s="24" t="e">
        <f t="shared" si="18"/>
        <v>#REF!</v>
      </c>
      <c r="E112" s="24" t="e">
        <f t="shared" si="19"/>
        <v>#REF!</v>
      </c>
      <c r="F112" s="24" t="e">
        <f t="shared" si="20"/>
        <v>#REF!</v>
      </c>
      <c r="G112" s="24" t="e">
        <f t="shared" si="15"/>
        <v>#REF!</v>
      </c>
      <c r="H112" s="24" t="e">
        <f t="shared" si="16"/>
        <v>#REF!</v>
      </c>
      <c r="I112" s="24" t="e">
        <f t="shared" si="21"/>
        <v>#REF!</v>
      </c>
      <c r="J112" s="24" t="e">
        <f t="shared" si="22"/>
        <v>#REF!</v>
      </c>
      <c r="K112" s="24" t="e">
        <f t="shared" si="23"/>
        <v>#REF!</v>
      </c>
      <c r="L112" s="24" t="e">
        <f t="shared" ca="1" si="24"/>
        <v>#REF!</v>
      </c>
      <c r="M112" s="24" t="e">
        <f t="shared" ca="1" si="25"/>
        <v>#REF!</v>
      </c>
      <c r="N112" s="13">
        <f t="shared" si="26"/>
        <v>39539</v>
      </c>
      <c r="O112" s="24" t="e">
        <f t="shared" ca="1" si="17"/>
        <v>#REF!</v>
      </c>
    </row>
    <row r="113" spans="1:15" x14ac:dyDescent="0.25">
      <c r="A113" s="26" t="s">
        <v>69</v>
      </c>
      <c r="B113" s="26" t="s">
        <v>69</v>
      </c>
      <c r="C113">
        <v>96</v>
      </c>
      <c r="D113" s="24" t="e">
        <f t="shared" si="18"/>
        <v>#REF!</v>
      </c>
      <c r="E113" s="24" t="e">
        <f t="shared" si="19"/>
        <v>#REF!</v>
      </c>
      <c r="F113" s="24" t="e">
        <f t="shared" si="20"/>
        <v>#REF!</v>
      </c>
      <c r="G113" s="24" t="e">
        <f t="shared" si="15"/>
        <v>#REF!</v>
      </c>
      <c r="H113" s="24" t="e">
        <f t="shared" si="16"/>
        <v>#REF!</v>
      </c>
      <c r="I113" s="24" t="e">
        <f t="shared" si="21"/>
        <v>#REF!</v>
      </c>
      <c r="J113" s="24" t="e">
        <f t="shared" si="22"/>
        <v>#REF!</v>
      </c>
      <c r="K113" s="24" t="e">
        <f t="shared" si="23"/>
        <v>#REF!</v>
      </c>
      <c r="L113" s="24" t="e">
        <f t="shared" ca="1" si="24"/>
        <v>#REF!</v>
      </c>
      <c r="M113" s="24" t="e">
        <f t="shared" ca="1" si="25"/>
        <v>#REF!</v>
      </c>
      <c r="N113" s="13">
        <f t="shared" si="26"/>
        <v>39569</v>
      </c>
      <c r="O113" s="24" t="e">
        <f t="shared" ca="1" si="17"/>
        <v>#REF!</v>
      </c>
    </row>
    <row r="114" spans="1:15" x14ac:dyDescent="0.25">
      <c r="A114" s="26" t="s">
        <v>69</v>
      </c>
      <c r="B114" s="26" t="s">
        <v>69</v>
      </c>
      <c r="C114">
        <v>97</v>
      </c>
      <c r="D114" s="24" t="e">
        <f t="shared" si="18"/>
        <v>#REF!</v>
      </c>
      <c r="E114" s="24" t="e">
        <f t="shared" si="19"/>
        <v>#REF!</v>
      </c>
      <c r="F114" s="24" t="e">
        <f t="shared" si="20"/>
        <v>#REF!</v>
      </c>
      <c r="G114" s="24" t="e">
        <f t="shared" si="15"/>
        <v>#REF!</v>
      </c>
      <c r="H114" s="24" t="e">
        <f t="shared" si="16"/>
        <v>#REF!</v>
      </c>
      <c r="I114" s="24" t="e">
        <f t="shared" si="21"/>
        <v>#REF!</v>
      </c>
      <c r="J114" s="24" t="e">
        <f t="shared" si="22"/>
        <v>#REF!</v>
      </c>
      <c r="K114" s="24" t="e">
        <f t="shared" si="23"/>
        <v>#REF!</v>
      </c>
      <c r="L114" s="24" t="e">
        <f t="shared" ca="1" si="24"/>
        <v>#REF!</v>
      </c>
      <c r="M114" s="24" t="e">
        <f t="shared" ca="1" si="25"/>
        <v>#REF!</v>
      </c>
      <c r="N114" s="13">
        <f t="shared" si="26"/>
        <v>39600</v>
      </c>
      <c r="O114" s="24" t="e">
        <f t="shared" ca="1" si="17"/>
        <v>#REF!</v>
      </c>
    </row>
    <row r="115" spans="1:15" x14ac:dyDescent="0.25">
      <c r="A115" s="26" t="s">
        <v>69</v>
      </c>
      <c r="B115" s="26" t="s">
        <v>69</v>
      </c>
      <c r="C115">
        <v>98</v>
      </c>
      <c r="D115" s="24" t="e">
        <f t="shared" si="18"/>
        <v>#REF!</v>
      </c>
      <c r="E115" s="24" t="e">
        <f t="shared" si="19"/>
        <v>#REF!</v>
      </c>
      <c r="F115" s="24" t="e">
        <f t="shared" si="20"/>
        <v>#REF!</v>
      </c>
      <c r="G115" s="24" t="e">
        <f t="shared" si="15"/>
        <v>#REF!</v>
      </c>
      <c r="H115" s="24" t="e">
        <f t="shared" si="16"/>
        <v>#REF!</v>
      </c>
      <c r="I115" s="24" t="e">
        <f t="shared" si="21"/>
        <v>#REF!</v>
      </c>
      <c r="J115" s="24" t="e">
        <f t="shared" si="22"/>
        <v>#REF!</v>
      </c>
      <c r="K115" s="24" t="e">
        <f t="shared" si="23"/>
        <v>#REF!</v>
      </c>
      <c r="L115" s="24" t="e">
        <f t="shared" ca="1" si="24"/>
        <v>#REF!</v>
      </c>
      <c r="M115" s="24" t="e">
        <f t="shared" ca="1" si="25"/>
        <v>#REF!</v>
      </c>
      <c r="N115" s="13">
        <f t="shared" si="26"/>
        <v>39630</v>
      </c>
      <c r="O115" s="24" t="e">
        <f t="shared" ca="1" si="17"/>
        <v>#REF!</v>
      </c>
    </row>
    <row r="116" spans="1:15" x14ac:dyDescent="0.25">
      <c r="A116" s="26" t="s">
        <v>69</v>
      </c>
      <c r="B116" s="26" t="s">
        <v>69</v>
      </c>
      <c r="C116">
        <v>99</v>
      </c>
      <c r="D116" s="24" t="e">
        <f t="shared" si="18"/>
        <v>#REF!</v>
      </c>
      <c r="E116" s="24" t="e">
        <f t="shared" si="19"/>
        <v>#REF!</v>
      </c>
      <c r="F116" s="24" t="e">
        <f t="shared" si="20"/>
        <v>#REF!</v>
      </c>
      <c r="G116" s="24" t="e">
        <f t="shared" si="15"/>
        <v>#REF!</v>
      </c>
      <c r="H116" s="24" t="e">
        <f t="shared" si="16"/>
        <v>#REF!</v>
      </c>
      <c r="I116" s="24" t="e">
        <f t="shared" si="21"/>
        <v>#REF!</v>
      </c>
      <c r="J116" s="24" t="e">
        <f t="shared" si="22"/>
        <v>#REF!</v>
      </c>
      <c r="K116" s="24" t="e">
        <f t="shared" si="23"/>
        <v>#REF!</v>
      </c>
      <c r="L116" s="24" t="e">
        <f t="shared" ca="1" si="24"/>
        <v>#REF!</v>
      </c>
      <c r="M116" s="24" t="e">
        <f t="shared" ca="1" si="25"/>
        <v>#REF!</v>
      </c>
      <c r="N116" s="13">
        <f t="shared" si="26"/>
        <v>39661</v>
      </c>
      <c r="O116" s="24" t="e">
        <f t="shared" ca="1" si="17"/>
        <v>#REF!</v>
      </c>
    </row>
    <row r="117" spans="1:15" x14ac:dyDescent="0.25">
      <c r="A117" s="26" t="s">
        <v>69</v>
      </c>
      <c r="B117" s="26" t="s">
        <v>69</v>
      </c>
      <c r="C117">
        <v>100</v>
      </c>
      <c r="D117" s="24" t="e">
        <f t="shared" si="18"/>
        <v>#REF!</v>
      </c>
      <c r="E117" s="24" t="e">
        <f t="shared" si="19"/>
        <v>#REF!</v>
      </c>
      <c r="F117" s="24" t="e">
        <f t="shared" si="20"/>
        <v>#REF!</v>
      </c>
      <c r="G117" s="24" t="e">
        <f t="shared" si="15"/>
        <v>#REF!</v>
      </c>
      <c r="H117" s="24" t="e">
        <f t="shared" si="16"/>
        <v>#REF!</v>
      </c>
      <c r="I117" s="24" t="e">
        <f t="shared" si="21"/>
        <v>#REF!</v>
      </c>
      <c r="J117" s="24" t="e">
        <f t="shared" si="22"/>
        <v>#REF!</v>
      </c>
      <c r="K117" s="24" t="e">
        <f t="shared" si="23"/>
        <v>#REF!</v>
      </c>
      <c r="L117" s="24" t="e">
        <f t="shared" ca="1" si="24"/>
        <v>#REF!</v>
      </c>
      <c r="M117" s="24" t="e">
        <f t="shared" ca="1" si="25"/>
        <v>#REF!</v>
      </c>
      <c r="N117" s="13">
        <f t="shared" si="26"/>
        <v>39692</v>
      </c>
      <c r="O117" s="24" t="e">
        <f t="shared" ca="1" si="17"/>
        <v>#REF!</v>
      </c>
    </row>
    <row r="118" spans="1:15" x14ac:dyDescent="0.25">
      <c r="A118" s="26" t="s">
        <v>69</v>
      </c>
      <c r="B118" s="26" t="s">
        <v>69</v>
      </c>
      <c r="C118">
        <v>101</v>
      </c>
      <c r="D118" s="24" t="e">
        <f t="shared" si="18"/>
        <v>#REF!</v>
      </c>
      <c r="E118" s="24" t="e">
        <f t="shared" si="19"/>
        <v>#REF!</v>
      </c>
      <c r="F118" s="24" t="e">
        <f t="shared" si="20"/>
        <v>#REF!</v>
      </c>
      <c r="G118" s="24" t="e">
        <f t="shared" si="15"/>
        <v>#REF!</v>
      </c>
      <c r="H118" s="24" t="e">
        <f t="shared" si="16"/>
        <v>#REF!</v>
      </c>
      <c r="I118" s="24" t="e">
        <f t="shared" si="21"/>
        <v>#REF!</v>
      </c>
      <c r="J118" s="24" t="e">
        <f t="shared" si="22"/>
        <v>#REF!</v>
      </c>
      <c r="K118" s="24" t="e">
        <f t="shared" si="23"/>
        <v>#REF!</v>
      </c>
      <c r="L118" s="24" t="e">
        <f t="shared" ca="1" si="24"/>
        <v>#REF!</v>
      </c>
      <c r="M118" s="24" t="e">
        <f t="shared" ca="1" si="25"/>
        <v>#REF!</v>
      </c>
      <c r="N118" s="13">
        <f t="shared" si="26"/>
        <v>39722</v>
      </c>
      <c r="O118" s="24" t="e">
        <f t="shared" ca="1" si="17"/>
        <v>#REF!</v>
      </c>
    </row>
    <row r="119" spans="1:15" x14ac:dyDescent="0.25">
      <c r="A119" s="26" t="s">
        <v>69</v>
      </c>
      <c r="B119" s="26" t="s">
        <v>69</v>
      </c>
      <c r="C119">
        <v>102</v>
      </c>
      <c r="D119" s="24" t="e">
        <f t="shared" si="18"/>
        <v>#REF!</v>
      </c>
      <c r="E119" s="24" t="e">
        <f t="shared" si="19"/>
        <v>#REF!</v>
      </c>
      <c r="F119" s="24" t="e">
        <f t="shared" si="20"/>
        <v>#REF!</v>
      </c>
      <c r="G119" s="24" t="e">
        <f t="shared" si="15"/>
        <v>#REF!</v>
      </c>
      <c r="H119" s="24" t="e">
        <f t="shared" si="16"/>
        <v>#REF!</v>
      </c>
      <c r="I119" s="24" t="e">
        <f t="shared" si="21"/>
        <v>#REF!</v>
      </c>
      <c r="J119" s="24" t="e">
        <f t="shared" si="22"/>
        <v>#REF!</v>
      </c>
      <c r="K119" s="24" t="e">
        <f t="shared" si="23"/>
        <v>#REF!</v>
      </c>
      <c r="L119" s="24" t="e">
        <f t="shared" ca="1" si="24"/>
        <v>#REF!</v>
      </c>
      <c r="M119" s="24" t="e">
        <f t="shared" ca="1" si="25"/>
        <v>#REF!</v>
      </c>
      <c r="N119" s="13">
        <f t="shared" si="26"/>
        <v>39753</v>
      </c>
      <c r="O119" s="24" t="e">
        <f t="shared" ca="1" si="17"/>
        <v>#REF!</v>
      </c>
    </row>
    <row r="120" spans="1:15" x14ac:dyDescent="0.25">
      <c r="A120" s="26" t="s">
        <v>69</v>
      </c>
      <c r="B120" s="26" t="s">
        <v>69</v>
      </c>
      <c r="C120">
        <v>103</v>
      </c>
      <c r="D120" s="24" t="e">
        <f t="shared" si="18"/>
        <v>#REF!</v>
      </c>
      <c r="E120" s="24" t="e">
        <f t="shared" si="19"/>
        <v>#REF!</v>
      </c>
      <c r="F120" s="24" t="e">
        <f t="shared" si="20"/>
        <v>#REF!</v>
      </c>
      <c r="G120" s="24" t="e">
        <f t="shared" si="15"/>
        <v>#REF!</v>
      </c>
      <c r="H120" s="24" t="e">
        <f t="shared" si="16"/>
        <v>#REF!</v>
      </c>
      <c r="I120" s="24" t="e">
        <f t="shared" si="21"/>
        <v>#REF!</v>
      </c>
      <c r="J120" s="24" t="e">
        <f t="shared" si="22"/>
        <v>#REF!</v>
      </c>
      <c r="K120" s="24" t="e">
        <f t="shared" si="23"/>
        <v>#REF!</v>
      </c>
      <c r="L120" s="24" t="e">
        <f t="shared" ca="1" si="24"/>
        <v>#REF!</v>
      </c>
      <c r="M120" s="24" t="e">
        <f t="shared" ca="1" si="25"/>
        <v>#REF!</v>
      </c>
      <c r="N120" s="13">
        <f t="shared" si="26"/>
        <v>39783</v>
      </c>
      <c r="O120" s="24" t="e">
        <f t="shared" ca="1" si="17"/>
        <v>#REF!</v>
      </c>
    </row>
    <row r="121" spans="1:15" x14ac:dyDescent="0.25">
      <c r="A121" s="26" t="s">
        <v>69</v>
      </c>
      <c r="B121" s="26" t="s">
        <v>69</v>
      </c>
      <c r="C121">
        <v>104</v>
      </c>
      <c r="D121" s="24" t="e">
        <f t="shared" si="18"/>
        <v>#REF!</v>
      </c>
      <c r="E121" s="24" t="e">
        <f t="shared" si="19"/>
        <v>#REF!</v>
      </c>
      <c r="F121" s="24" t="e">
        <f t="shared" si="20"/>
        <v>#REF!</v>
      </c>
      <c r="G121" s="24" t="e">
        <f t="shared" si="15"/>
        <v>#REF!</v>
      </c>
      <c r="H121" s="24" t="e">
        <f t="shared" si="16"/>
        <v>#REF!</v>
      </c>
      <c r="I121" s="24" t="e">
        <f t="shared" si="21"/>
        <v>#REF!</v>
      </c>
      <c r="J121" s="24" t="e">
        <f t="shared" si="22"/>
        <v>#REF!</v>
      </c>
      <c r="K121" s="24" t="e">
        <f t="shared" si="23"/>
        <v>#REF!</v>
      </c>
      <c r="L121" s="24" t="e">
        <f t="shared" ca="1" si="24"/>
        <v>#REF!</v>
      </c>
      <c r="M121" s="24" t="e">
        <f t="shared" ca="1" si="25"/>
        <v>#REF!</v>
      </c>
      <c r="N121" s="13">
        <f t="shared" si="26"/>
        <v>39814</v>
      </c>
      <c r="O121" s="24" t="e">
        <f t="shared" ca="1" si="17"/>
        <v>#REF!</v>
      </c>
    </row>
    <row r="122" spans="1:15" x14ac:dyDescent="0.25">
      <c r="A122" s="26" t="s">
        <v>69</v>
      </c>
      <c r="B122" s="26" t="s">
        <v>69</v>
      </c>
      <c r="C122">
        <v>105</v>
      </c>
      <c r="D122" s="24" t="e">
        <f t="shared" si="18"/>
        <v>#REF!</v>
      </c>
      <c r="E122" s="24" t="e">
        <f t="shared" si="19"/>
        <v>#REF!</v>
      </c>
      <c r="F122" s="24" t="e">
        <f t="shared" si="20"/>
        <v>#REF!</v>
      </c>
      <c r="G122" s="24" t="e">
        <f t="shared" si="15"/>
        <v>#REF!</v>
      </c>
      <c r="H122" s="24" t="e">
        <f t="shared" si="16"/>
        <v>#REF!</v>
      </c>
      <c r="I122" s="24" t="e">
        <f t="shared" si="21"/>
        <v>#REF!</v>
      </c>
      <c r="J122" s="24" t="e">
        <f t="shared" si="22"/>
        <v>#REF!</v>
      </c>
      <c r="K122" s="24" t="e">
        <f t="shared" si="23"/>
        <v>#REF!</v>
      </c>
      <c r="L122" s="24" t="e">
        <f t="shared" ca="1" si="24"/>
        <v>#REF!</v>
      </c>
      <c r="M122" s="24" t="e">
        <f t="shared" ca="1" si="25"/>
        <v>#REF!</v>
      </c>
      <c r="N122" s="13">
        <f t="shared" si="26"/>
        <v>39845</v>
      </c>
      <c r="O122" s="24" t="e">
        <f t="shared" ca="1" si="17"/>
        <v>#REF!</v>
      </c>
    </row>
    <row r="123" spans="1:15" x14ac:dyDescent="0.25">
      <c r="A123" s="26" t="s">
        <v>69</v>
      </c>
      <c r="B123" s="26" t="s">
        <v>69</v>
      </c>
      <c r="C123">
        <v>106</v>
      </c>
      <c r="D123" s="24" t="e">
        <f t="shared" si="18"/>
        <v>#REF!</v>
      </c>
      <c r="E123" s="24" t="e">
        <f t="shared" si="19"/>
        <v>#REF!</v>
      </c>
      <c r="F123" s="24" t="e">
        <f t="shared" si="20"/>
        <v>#REF!</v>
      </c>
      <c r="G123" s="24" t="e">
        <f t="shared" si="15"/>
        <v>#REF!</v>
      </c>
      <c r="H123" s="24" t="e">
        <f t="shared" si="16"/>
        <v>#REF!</v>
      </c>
      <c r="I123" s="24" t="e">
        <f t="shared" si="21"/>
        <v>#REF!</v>
      </c>
      <c r="J123" s="24" t="e">
        <f t="shared" si="22"/>
        <v>#REF!</v>
      </c>
      <c r="K123" s="24" t="e">
        <f t="shared" si="23"/>
        <v>#REF!</v>
      </c>
      <c r="L123" s="24" t="e">
        <f t="shared" ca="1" si="24"/>
        <v>#REF!</v>
      </c>
      <c r="M123" s="24" t="e">
        <f t="shared" ca="1" si="25"/>
        <v>#REF!</v>
      </c>
      <c r="N123" s="13">
        <f t="shared" si="26"/>
        <v>39873</v>
      </c>
      <c r="O123" s="24" t="e">
        <f t="shared" ca="1" si="17"/>
        <v>#REF!</v>
      </c>
    </row>
    <row r="124" spans="1:15" x14ac:dyDescent="0.25">
      <c r="A124" s="26" t="s">
        <v>69</v>
      </c>
      <c r="B124" s="26" t="s">
        <v>69</v>
      </c>
      <c r="C124">
        <v>107</v>
      </c>
      <c r="D124" s="24" t="e">
        <f t="shared" si="18"/>
        <v>#REF!</v>
      </c>
      <c r="E124" s="24" t="e">
        <f t="shared" si="19"/>
        <v>#REF!</v>
      </c>
      <c r="F124" s="24" t="e">
        <f t="shared" si="20"/>
        <v>#REF!</v>
      </c>
      <c r="G124" s="24" t="e">
        <f t="shared" si="15"/>
        <v>#REF!</v>
      </c>
      <c r="H124" s="24" t="e">
        <f t="shared" si="16"/>
        <v>#REF!</v>
      </c>
      <c r="I124" s="24" t="e">
        <f t="shared" si="21"/>
        <v>#REF!</v>
      </c>
      <c r="J124" s="24" t="e">
        <f t="shared" si="22"/>
        <v>#REF!</v>
      </c>
      <c r="K124" s="24" t="e">
        <f t="shared" si="23"/>
        <v>#REF!</v>
      </c>
      <c r="L124" s="24" t="e">
        <f t="shared" ca="1" si="24"/>
        <v>#REF!</v>
      </c>
      <c r="M124" s="24" t="e">
        <f t="shared" ca="1" si="25"/>
        <v>#REF!</v>
      </c>
      <c r="N124" s="13">
        <f t="shared" si="26"/>
        <v>39904</v>
      </c>
      <c r="O124" s="24" t="e">
        <f t="shared" ca="1" si="17"/>
        <v>#REF!</v>
      </c>
    </row>
    <row r="125" spans="1:15" x14ac:dyDescent="0.25">
      <c r="A125" s="26" t="s">
        <v>69</v>
      </c>
      <c r="B125" s="26" t="s">
        <v>69</v>
      </c>
      <c r="C125">
        <v>108</v>
      </c>
      <c r="D125" s="24" t="e">
        <f t="shared" si="18"/>
        <v>#REF!</v>
      </c>
      <c r="E125" s="24" t="e">
        <f t="shared" si="19"/>
        <v>#REF!</v>
      </c>
      <c r="F125" s="24" t="e">
        <f t="shared" si="20"/>
        <v>#REF!</v>
      </c>
      <c r="G125" s="24" t="e">
        <f t="shared" si="15"/>
        <v>#REF!</v>
      </c>
      <c r="H125" s="24" t="e">
        <f t="shared" si="16"/>
        <v>#REF!</v>
      </c>
      <c r="I125" s="24" t="e">
        <f t="shared" si="21"/>
        <v>#REF!</v>
      </c>
      <c r="J125" s="24" t="e">
        <f t="shared" si="22"/>
        <v>#REF!</v>
      </c>
      <c r="K125" s="24" t="e">
        <f t="shared" si="23"/>
        <v>#REF!</v>
      </c>
      <c r="L125" s="24" t="e">
        <f t="shared" ca="1" si="24"/>
        <v>#REF!</v>
      </c>
      <c r="M125" s="24" t="e">
        <f t="shared" ca="1" si="25"/>
        <v>#REF!</v>
      </c>
      <c r="N125" s="13">
        <f t="shared" si="26"/>
        <v>39934</v>
      </c>
      <c r="O125" s="24" t="e">
        <f t="shared" ca="1" si="17"/>
        <v>#REF!</v>
      </c>
    </row>
    <row r="126" spans="1:15" x14ac:dyDescent="0.25">
      <c r="A126" s="26" t="s">
        <v>69</v>
      </c>
      <c r="B126" s="26" t="s">
        <v>69</v>
      </c>
      <c r="C126">
        <v>109</v>
      </c>
      <c r="D126" s="24" t="e">
        <f t="shared" si="18"/>
        <v>#REF!</v>
      </c>
      <c r="E126" s="24" t="e">
        <f t="shared" si="19"/>
        <v>#REF!</v>
      </c>
      <c r="F126" s="24" t="e">
        <f t="shared" si="20"/>
        <v>#REF!</v>
      </c>
      <c r="G126" s="24" t="e">
        <f t="shared" si="15"/>
        <v>#REF!</v>
      </c>
      <c r="H126" s="24" t="e">
        <f t="shared" si="16"/>
        <v>#REF!</v>
      </c>
      <c r="I126" s="24" t="e">
        <f t="shared" si="21"/>
        <v>#REF!</v>
      </c>
      <c r="J126" s="24" t="e">
        <f t="shared" si="22"/>
        <v>#REF!</v>
      </c>
      <c r="K126" s="24" t="e">
        <f t="shared" si="23"/>
        <v>#REF!</v>
      </c>
      <c r="L126" s="24" t="e">
        <f t="shared" ca="1" si="24"/>
        <v>#REF!</v>
      </c>
      <c r="M126" s="24" t="e">
        <f t="shared" ca="1" si="25"/>
        <v>#REF!</v>
      </c>
      <c r="N126" s="13">
        <f t="shared" si="26"/>
        <v>39965</v>
      </c>
      <c r="O126" s="24" t="e">
        <f t="shared" ca="1" si="17"/>
        <v>#REF!</v>
      </c>
    </row>
    <row r="127" spans="1:15" x14ac:dyDescent="0.25">
      <c r="A127" s="26" t="s">
        <v>69</v>
      </c>
      <c r="B127" s="26" t="s">
        <v>69</v>
      </c>
      <c r="C127">
        <v>110</v>
      </c>
      <c r="D127" s="24" t="e">
        <f t="shared" si="18"/>
        <v>#REF!</v>
      </c>
      <c r="E127" s="24" t="e">
        <f t="shared" si="19"/>
        <v>#REF!</v>
      </c>
      <c r="F127" s="24" t="e">
        <f t="shared" si="20"/>
        <v>#REF!</v>
      </c>
      <c r="G127" s="24" t="e">
        <f t="shared" si="15"/>
        <v>#REF!</v>
      </c>
      <c r="H127" s="24" t="e">
        <f t="shared" si="16"/>
        <v>#REF!</v>
      </c>
      <c r="I127" s="24" t="e">
        <f t="shared" si="21"/>
        <v>#REF!</v>
      </c>
      <c r="J127" s="24" t="e">
        <f t="shared" si="22"/>
        <v>#REF!</v>
      </c>
      <c r="K127" s="24" t="e">
        <f t="shared" si="23"/>
        <v>#REF!</v>
      </c>
      <c r="L127" s="24" t="e">
        <f t="shared" ca="1" si="24"/>
        <v>#REF!</v>
      </c>
      <c r="M127" s="24" t="e">
        <f t="shared" ca="1" si="25"/>
        <v>#REF!</v>
      </c>
      <c r="N127" s="13">
        <f t="shared" si="26"/>
        <v>39995</v>
      </c>
      <c r="O127" s="24" t="e">
        <f t="shared" ca="1" si="17"/>
        <v>#REF!</v>
      </c>
    </row>
    <row r="128" spans="1:15" x14ac:dyDescent="0.25">
      <c r="A128" s="26" t="s">
        <v>69</v>
      </c>
      <c r="B128" s="26" t="s">
        <v>69</v>
      </c>
      <c r="C128">
        <v>111</v>
      </c>
      <c r="D128" s="24" t="e">
        <f t="shared" si="18"/>
        <v>#REF!</v>
      </c>
      <c r="E128" s="24" t="e">
        <f t="shared" si="19"/>
        <v>#REF!</v>
      </c>
      <c r="F128" s="24" t="e">
        <f t="shared" si="20"/>
        <v>#REF!</v>
      </c>
      <c r="G128" s="24" t="e">
        <f t="shared" si="15"/>
        <v>#REF!</v>
      </c>
      <c r="H128" s="24" t="e">
        <f t="shared" si="16"/>
        <v>#REF!</v>
      </c>
      <c r="I128" s="24" t="e">
        <f t="shared" si="21"/>
        <v>#REF!</v>
      </c>
      <c r="J128" s="24" t="e">
        <f t="shared" si="22"/>
        <v>#REF!</v>
      </c>
      <c r="K128" s="24" t="e">
        <f t="shared" si="23"/>
        <v>#REF!</v>
      </c>
      <c r="L128" s="24" t="e">
        <f t="shared" ca="1" si="24"/>
        <v>#REF!</v>
      </c>
      <c r="M128" s="24" t="e">
        <f t="shared" ca="1" si="25"/>
        <v>#REF!</v>
      </c>
      <c r="N128" s="13">
        <f t="shared" si="26"/>
        <v>40026</v>
      </c>
      <c r="O128" s="24" t="e">
        <f t="shared" ca="1" si="17"/>
        <v>#REF!</v>
      </c>
    </row>
    <row r="129" spans="1:15" x14ac:dyDescent="0.25">
      <c r="A129" s="26" t="s">
        <v>69</v>
      </c>
      <c r="B129" s="26" t="s">
        <v>69</v>
      </c>
      <c r="C129">
        <v>112</v>
      </c>
      <c r="D129" s="24" t="e">
        <f t="shared" si="18"/>
        <v>#REF!</v>
      </c>
      <c r="E129" s="24" t="e">
        <f t="shared" si="19"/>
        <v>#REF!</v>
      </c>
      <c r="F129" s="24" t="e">
        <f t="shared" si="20"/>
        <v>#REF!</v>
      </c>
      <c r="G129" s="24" t="e">
        <f t="shared" si="15"/>
        <v>#REF!</v>
      </c>
      <c r="H129" s="24" t="e">
        <f t="shared" si="16"/>
        <v>#REF!</v>
      </c>
      <c r="I129" s="24" t="e">
        <f t="shared" si="21"/>
        <v>#REF!</v>
      </c>
      <c r="J129" s="24" t="e">
        <f t="shared" si="22"/>
        <v>#REF!</v>
      </c>
      <c r="K129" s="24" t="e">
        <f t="shared" si="23"/>
        <v>#REF!</v>
      </c>
      <c r="L129" s="24" t="e">
        <f t="shared" ca="1" si="24"/>
        <v>#REF!</v>
      </c>
      <c r="M129" s="24" t="e">
        <f t="shared" ca="1" si="25"/>
        <v>#REF!</v>
      </c>
      <c r="N129" s="13">
        <f t="shared" si="26"/>
        <v>40057</v>
      </c>
      <c r="O129" s="24" t="e">
        <f t="shared" ca="1" si="17"/>
        <v>#REF!</v>
      </c>
    </row>
    <row r="130" spans="1:15" x14ac:dyDescent="0.25">
      <c r="A130" s="26" t="s">
        <v>69</v>
      </c>
      <c r="B130" s="26" t="s">
        <v>69</v>
      </c>
      <c r="C130">
        <v>113</v>
      </c>
      <c r="D130" s="24" t="e">
        <f t="shared" si="18"/>
        <v>#REF!</v>
      </c>
      <c r="E130" s="24" t="e">
        <f t="shared" si="19"/>
        <v>#REF!</v>
      </c>
      <c r="F130" s="24" t="e">
        <f t="shared" si="20"/>
        <v>#REF!</v>
      </c>
      <c r="G130" s="24" t="e">
        <f t="shared" si="15"/>
        <v>#REF!</v>
      </c>
      <c r="H130" s="24" t="e">
        <f t="shared" si="16"/>
        <v>#REF!</v>
      </c>
      <c r="I130" s="24" t="e">
        <f t="shared" si="21"/>
        <v>#REF!</v>
      </c>
      <c r="J130" s="24" t="e">
        <f t="shared" si="22"/>
        <v>#REF!</v>
      </c>
      <c r="K130" s="24" t="e">
        <f t="shared" si="23"/>
        <v>#REF!</v>
      </c>
      <c r="L130" s="24" t="e">
        <f t="shared" ca="1" si="24"/>
        <v>#REF!</v>
      </c>
      <c r="M130" s="24" t="e">
        <f t="shared" ca="1" si="25"/>
        <v>#REF!</v>
      </c>
      <c r="N130" s="13">
        <f t="shared" si="26"/>
        <v>40087</v>
      </c>
      <c r="O130" s="24" t="e">
        <f t="shared" ca="1" si="17"/>
        <v>#REF!</v>
      </c>
    </row>
    <row r="131" spans="1:15" x14ac:dyDescent="0.25">
      <c r="A131" s="26" t="s">
        <v>69</v>
      </c>
      <c r="B131" s="26" t="s">
        <v>69</v>
      </c>
      <c r="C131">
        <v>114</v>
      </c>
      <c r="D131" s="24" t="e">
        <f t="shared" si="18"/>
        <v>#REF!</v>
      </c>
      <c r="E131" s="24" t="e">
        <f t="shared" si="19"/>
        <v>#REF!</v>
      </c>
      <c r="F131" s="24" t="e">
        <f t="shared" si="20"/>
        <v>#REF!</v>
      </c>
      <c r="G131" s="24" t="e">
        <f t="shared" si="15"/>
        <v>#REF!</v>
      </c>
      <c r="H131" s="24" t="e">
        <f t="shared" si="16"/>
        <v>#REF!</v>
      </c>
      <c r="I131" s="24" t="e">
        <f t="shared" si="21"/>
        <v>#REF!</v>
      </c>
      <c r="J131" s="24" t="e">
        <f t="shared" si="22"/>
        <v>#REF!</v>
      </c>
      <c r="K131" s="24" t="e">
        <f t="shared" si="23"/>
        <v>#REF!</v>
      </c>
      <c r="L131" s="24" t="e">
        <f t="shared" ca="1" si="24"/>
        <v>#REF!</v>
      </c>
      <c r="M131" s="24" t="e">
        <f t="shared" ca="1" si="25"/>
        <v>#REF!</v>
      </c>
      <c r="N131" s="13">
        <f t="shared" si="26"/>
        <v>40118</v>
      </c>
      <c r="O131" s="24" t="e">
        <f t="shared" ca="1" si="17"/>
        <v>#REF!</v>
      </c>
    </row>
    <row r="132" spans="1:15" x14ac:dyDescent="0.25">
      <c r="A132" s="26" t="s">
        <v>69</v>
      </c>
      <c r="B132" s="26" t="s">
        <v>69</v>
      </c>
      <c r="C132">
        <v>115</v>
      </c>
      <c r="D132" s="24" t="e">
        <f t="shared" si="18"/>
        <v>#REF!</v>
      </c>
      <c r="E132" s="24" t="e">
        <f t="shared" si="19"/>
        <v>#REF!</v>
      </c>
      <c r="F132" s="24" t="e">
        <f t="shared" si="20"/>
        <v>#REF!</v>
      </c>
      <c r="G132" s="24" t="e">
        <f t="shared" si="15"/>
        <v>#REF!</v>
      </c>
      <c r="H132" s="24" t="e">
        <f t="shared" si="16"/>
        <v>#REF!</v>
      </c>
      <c r="I132" s="24" t="e">
        <f t="shared" si="21"/>
        <v>#REF!</v>
      </c>
      <c r="J132" s="24" t="e">
        <f t="shared" si="22"/>
        <v>#REF!</v>
      </c>
      <c r="K132" s="24" t="e">
        <f t="shared" si="23"/>
        <v>#REF!</v>
      </c>
      <c r="L132" s="24" t="e">
        <f t="shared" ca="1" si="24"/>
        <v>#REF!</v>
      </c>
      <c r="M132" s="24" t="e">
        <f t="shared" ca="1" si="25"/>
        <v>#REF!</v>
      </c>
      <c r="N132" s="13">
        <f t="shared" si="26"/>
        <v>40148</v>
      </c>
      <c r="O132" s="24" t="e">
        <f t="shared" ca="1" si="17"/>
        <v>#REF!</v>
      </c>
    </row>
    <row r="133" spans="1:15" x14ac:dyDescent="0.25">
      <c r="A133" s="26" t="s">
        <v>69</v>
      </c>
      <c r="B133" s="26" t="s">
        <v>69</v>
      </c>
      <c r="C133">
        <v>116</v>
      </c>
      <c r="D133" s="24" t="e">
        <f t="shared" si="18"/>
        <v>#REF!</v>
      </c>
      <c r="E133" s="24" t="e">
        <f t="shared" si="19"/>
        <v>#REF!</v>
      </c>
      <c r="F133" s="24" t="e">
        <f t="shared" si="20"/>
        <v>#REF!</v>
      </c>
      <c r="G133" s="24" t="e">
        <f t="shared" si="15"/>
        <v>#REF!</v>
      </c>
      <c r="H133" s="24" t="e">
        <f t="shared" si="16"/>
        <v>#REF!</v>
      </c>
      <c r="I133" s="24" t="e">
        <f t="shared" si="21"/>
        <v>#REF!</v>
      </c>
      <c r="J133" s="24" t="e">
        <f t="shared" si="22"/>
        <v>#REF!</v>
      </c>
      <c r="K133" s="24" t="e">
        <f t="shared" si="23"/>
        <v>#REF!</v>
      </c>
      <c r="L133" s="24" t="e">
        <f t="shared" ca="1" si="24"/>
        <v>#REF!</v>
      </c>
      <c r="M133" s="24" t="e">
        <f t="shared" ca="1" si="25"/>
        <v>#REF!</v>
      </c>
      <c r="N133" s="13">
        <f t="shared" si="26"/>
        <v>40179</v>
      </c>
      <c r="O133" s="24" t="e">
        <f t="shared" ca="1" si="17"/>
        <v>#REF!</v>
      </c>
    </row>
    <row r="134" spans="1:15" x14ac:dyDescent="0.25">
      <c r="A134" s="26" t="s">
        <v>69</v>
      </c>
      <c r="B134" s="26" t="s">
        <v>69</v>
      </c>
      <c r="C134">
        <v>117</v>
      </c>
      <c r="D134" s="24" t="e">
        <f t="shared" si="18"/>
        <v>#REF!</v>
      </c>
      <c r="E134" s="24" t="e">
        <f t="shared" si="19"/>
        <v>#REF!</v>
      </c>
      <c r="F134" s="24" t="e">
        <f t="shared" si="20"/>
        <v>#REF!</v>
      </c>
      <c r="G134" s="24" t="e">
        <f t="shared" si="15"/>
        <v>#REF!</v>
      </c>
      <c r="H134" s="24" t="e">
        <f t="shared" si="16"/>
        <v>#REF!</v>
      </c>
      <c r="I134" s="24" t="e">
        <f t="shared" si="21"/>
        <v>#REF!</v>
      </c>
      <c r="J134" s="24" t="e">
        <f t="shared" si="22"/>
        <v>#REF!</v>
      </c>
      <c r="K134" s="24" t="e">
        <f t="shared" si="23"/>
        <v>#REF!</v>
      </c>
      <c r="L134" s="24" t="e">
        <f t="shared" ca="1" si="24"/>
        <v>#REF!</v>
      </c>
      <c r="M134" s="24" t="e">
        <f t="shared" ca="1" si="25"/>
        <v>#REF!</v>
      </c>
      <c r="N134" s="13">
        <f t="shared" si="26"/>
        <v>40210</v>
      </c>
      <c r="O134" s="24" t="e">
        <f t="shared" ca="1" si="17"/>
        <v>#REF!</v>
      </c>
    </row>
    <row r="135" spans="1:15" x14ac:dyDescent="0.25">
      <c r="A135" s="26" t="s">
        <v>69</v>
      </c>
      <c r="B135" s="26" t="s">
        <v>69</v>
      </c>
      <c r="C135">
        <v>118</v>
      </c>
      <c r="D135" s="24" t="e">
        <f t="shared" si="18"/>
        <v>#REF!</v>
      </c>
      <c r="E135" s="24" t="e">
        <f t="shared" si="19"/>
        <v>#REF!</v>
      </c>
      <c r="F135" s="24" t="e">
        <f t="shared" si="20"/>
        <v>#REF!</v>
      </c>
      <c r="G135" s="24" t="e">
        <f t="shared" si="15"/>
        <v>#REF!</v>
      </c>
      <c r="H135" s="24" t="e">
        <f t="shared" si="16"/>
        <v>#REF!</v>
      </c>
      <c r="I135" s="24" t="e">
        <f t="shared" si="21"/>
        <v>#REF!</v>
      </c>
      <c r="J135" s="24" t="e">
        <f t="shared" si="22"/>
        <v>#REF!</v>
      </c>
      <c r="K135" s="24" t="e">
        <f t="shared" si="23"/>
        <v>#REF!</v>
      </c>
      <c r="L135" s="24" t="e">
        <f t="shared" ca="1" si="24"/>
        <v>#REF!</v>
      </c>
      <c r="M135" s="24" t="e">
        <f t="shared" ca="1" si="25"/>
        <v>#REF!</v>
      </c>
      <c r="N135" s="13">
        <f t="shared" si="26"/>
        <v>40238</v>
      </c>
      <c r="O135" s="24" t="e">
        <f t="shared" ca="1" si="17"/>
        <v>#REF!</v>
      </c>
    </row>
    <row r="136" spans="1:15" x14ac:dyDescent="0.25">
      <c r="A136" s="26" t="s">
        <v>69</v>
      </c>
      <c r="B136" s="26" t="s">
        <v>69</v>
      </c>
      <c r="C136">
        <v>119</v>
      </c>
      <c r="D136" s="24" t="e">
        <f t="shared" si="18"/>
        <v>#REF!</v>
      </c>
      <c r="E136" s="24" t="e">
        <f t="shared" si="19"/>
        <v>#REF!</v>
      </c>
      <c r="F136" s="24" t="e">
        <f t="shared" si="20"/>
        <v>#REF!</v>
      </c>
      <c r="G136" s="24" t="e">
        <f t="shared" si="15"/>
        <v>#REF!</v>
      </c>
      <c r="H136" s="24" t="e">
        <f t="shared" si="16"/>
        <v>#REF!</v>
      </c>
      <c r="I136" s="24" t="e">
        <f t="shared" si="21"/>
        <v>#REF!</v>
      </c>
      <c r="J136" s="24" t="e">
        <f t="shared" si="22"/>
        <v>#REF!</v>
      </c>
      <c r="K136" s="24" t="e">
        <f t="shared" si="23"/>
        <v>#REF!</v>
      </c>
      <c r="L136" s="24" t="e">
        <f t="shared" ca="1" si="24"/>
        <v>#REF!</v>
      </c>
      <c r="M136" s="24" t="e">
        <f t="shared" ca="1" si="25"/>
        <v>#REF!</v>
      </c>
      <c r="N136" s="13">
        <f t="shared" si="26"/>
        <v>40269</v>
      </c>
      <c r="O136" s="24" t="e">
        <f t="shared" ca="1" si="17"/>
        <v>#REF!</v>
      </c>
    </row>
    <row r="137" spans="1:15" x14ac:dyDescent="0.25">
      <c r="A137" s="26" t="s">
        <v>69</v>
      </c>
      <c r="B137" s="26" t="s">
        <v>69</v>
      </c>
      <c r="C137">
        <v>120</v>
      </c>
      <c r="D137" s="24" t="e">
        <f t="shared" si="18"/>
        <v>#REF!</v>
      </c>
      <c r="E137" s="24" t="e">
        <f t="shared" si="19"/>
        <v>#REF!</v>
      </c>
      <c r="F137" s="24" t="e">
        <f t="shared" si="20"/>
        <v>#REF!</v>
      </c>
      <c r="G137" s="24" t="e">
        <f t="shared" si="15"/>
        <v>#REF!</v>
      </c>
      <c r="H137" s="24" t="e">
        <f t="shared" si="16"/>
        <v>#REF!</v>
      </c>
      <c r="I137" s="24" t="e">
        <f t="shared" si="21"/>
        <v>#REF!</v>
      </c>
      <c r="J137" s="24" t="e">
        <f t="shared" si="22"/>
        <v>#REF!</v>
      </c>
      <c r="K137" s="24" t="e">
        <f t="shared" si="23"/>
        <v>#REF!</v>
      </c>
      <c r="L137" s="24" t="e">
        <f t="shared" ca="1" si="24"/>
        <v>#REF!</v>
      </c>
      <c r="M137" s="24" t="e">
        <f t="shared" ca="1" si="25"/>
        <v>#REF!</v>
      </c>
      <c r="N137" s="13">
        <f t="shared" si="26"/>
        <v>40299</v>
      </c>
      <c r="O137" s="24" t="e">
        <f t="shared" ca="1" si="17"/>
        <v>#REF!</v>
      </c>
    </row>
    <row r="138" spans="1:15" x14ac:dyDescent="0.25">
      <c r="A138" s="26" t="s">
        <v>69</v>
      </c>
      <c r="B138" s="26" t="s">
        <v>69</v>
      </c>
      <c r="C138">
        <v>121</v>
      </c>
      <c r="D138" s="24" t="e">
        <f t="shared" si="18"/>
        <v>#REF!</v>
      </c>
      <c r="E138" s="24" t="e">
        <f t="shared" si="19"/>
        <v>#REF!</v>
      </c>
      <c r="F138" s="24" t="e">
        <f t="shared" si="20"/>
        <v>#REF!</v>
      </c>
      <c r="G138" s="24" t="e">
        <f t="shared" si="15"/>
        <v>#REF!</v>
      </c>
      <c r="H138" s="24" t="e">
        <f t="shared" si="16"/>
        <v>#REF!</v>
      </c>
      <c r="I138" s="24" t="e">
        <f t="shared" si="21"/>
        <v>#REF!</v>
      </c>
      <c r="J138" s="24" t="e">
        <f t="shared" si="22"/>
        <v>#REF!</v>
      </c>
      <c r="K138" s="24" t="e">
        <f t="shared" si="23"/>
        <v>#REF!</v>
      </c>
      <c r="L138" s="24" t="e">
        <f t="shared" ca="1" si="24"/>
        <v>#REF!</v>
      </c>
      <c r="M138" s="24" t="e">
        <f t="shared" ca="1" si="25"/>
        <v>#REF!</v>
      </c>
      <c r="N138" s="13">
        <f t="shared" si="26"/>
        <v>40330</v>
      </c>
      <c r="O138" s="24" t="e">
        <f t="shared" ca="1" si="17"/>
        <v>#REF!</v>
      </c>
    </row>
    <row r="139" spans="1:15" x14ac:dyDescent="0.25">
      <c r="A139" s="26" t="s">
        <v>69</v>
      </c>
      <c r="B139" s="26" t="s">
        <v>69</v>
      </c>
      <c r="C139">
        <v>122</v>
      </c>
      <c r="D139" s="24" t="e">
        <f t="shared" si="18"/>
        <v>#REF!</v>
      </c>
      <c r="E139" s="24" t="e">
        <f t="shared" si="19"/>
        <v>#REF!</v>
      </c>
      <c r="F139" s="24" t="e">
        <f t="shared" si="20"/>
        <v>#REF!</v>
      </c>
      <c r="G139" s="24" t="e">
        <f t="shared" si="15"/>
        <v>#REF!</v>
      </c>
      <c r="H139" s="24" t="e">
        <f t="shared" si="16"/>
        <v>#REF!</v>
      </c>
      <c r="I139" s="24" t="e">
        <f t="shared" si="21"/>
        <v>#REF!</v>
      </c>
      <c r="J139" s="24" t="e">
        <f t="shared" si="22"/>
        <v>#REF!</v>
      </c>
      <c r="K139" s="24" t="e">
        <f t="shared" si="23"/>
        <v>#REF!</v>
      </c>
      <c r="L139" s="24" t="e">
        <f t="shared" ca="1" si="24"/>
        <v>#REF!</v>
      </c>
      <c r="M139" s="24" t="e">
        <f t="shared" ca="1" si="25"/>
        <v>#REF!</v>
      </c>
      <c r="N139" s="13">
        <f t="shared" si="26"/>
        <v>40360</v>
      </c>
      <c r="O139" s="24" t="e">
        <f t="shared" ca="1" si="17"/>
        <v>#REF!</v>
      </c>
    </row>
    <row r="140" spans="1:15" x14ac:dyDescent="0.25">
      <c r="A140" s="26" t="s">
        <v>69</v>
      </c>
      <c r="B140" s="26" t="s">
        <v>69</v>
      </c>
      <c r="C140">
        <v>123</v>
      </c>
      <c r="D140" s="24" t="e">
        <f t="shared" si="18"/>
        <v>#REF!</v>
      </c>
      <c r="E140" s="24" t="e">
        <f t="shared" si="19"/>
        <v>#REF!</v>
      </c>
      <c r="F140" s="24" t="e">
        <f t="shared" si="20"/>
        <v>#REF!</v>
      </c>
      <c r="G140" s="24" t="e">
        <f t="shared" si="15"/>
        <v>#REF!</v>
      </c>
      <c r="H140" s="24" t="e">
        <f t="shared" si="16"/>
        <v>#REF!</v>
      </c>
      <c r="I140" s="24" t="e">
        <f t="shared" si="21"/>
        <v>#REF!</v>
      </c>
      <c r="J140" s="24" t="e">
        <f t="shared" si="22"/>
        <v>#REF!</v>
      </c>
      <c r="K140" s="24" t="e">
        <f t="shared" si="23"/>
        <v>#REF!</v>
      </c>
      <c r="L140" s="24" t="e">
        <f t="shared" ca="1" si="24"/>
        <v>#REF!</v>
      </c>
      <c r="M140" s="24" t="e">
        <f t="shared" ca="1" si="25"/>
        <v>#REF!</v>
      </c>
      <c r="N140" s="13">
        <f t="shared" si="26"/>
        <v>40391</v>
      </c>
      <c r="O140" s="24" t="e">
        <f t="shared" ca="1" si="17"/>
        <v>#REF!</v>
      </c>
    </row>
    <row r="141" spans="1:15" x14ac:dyDescent="0.25">
      <c r="A141" s="26" t="s">
        <v>69</v>
      </c>
      <c r="B141" s="26" t="s">
        <v>69</v>
      </c>
      <c r="C141">
        <v>124</v>
      </c>
      <c r="D141" s="24" t="e">
        <f t="shared" si="18"/>
        <v>#REF!</v>
      </c>
      <c r="E141" s="24" t="e">
        <f t="shared" si="19"/>
        <v>#REF!</v>
      </c>
      <c r="F141" s="24" t="e">
        <f t="shared" si="20"/>
        <v>#REF!</v>
      </c>
      <c r="G141" s="24" t="e">
        <f t="shared" si="15"/>
        <v>#REF!</v>
      </c>
      <c r="H141" s="24" t="e">
        <f t="shared" si="16"/>
        <v>#REF!</v>
      </c>
      <c r="I141" s="24" t="e">
        <f t="shared" si="21"/>
        <v>#REF!</v>
      </c>
      <c r="J141" s="24" t="e">
        <f t="shared" si="22"/>
        <v>#REF!</v>
      </c>
      <c r="K141" s="24" t="e">
        <f t="shared" si="23"/>
        <v>#REF!</v>
      </c>
      <c r="L141" s="24" t="e">
        <f t="shared" ca="1" si="24"/>
        <v>#REF!</v>
      </c>
      <c r="M141" s="24" t="e">
        <f t="shared" ca="1" si="25"/>
        <v>#REF!</v>
      </c>
      <c r="N141" s="13">
        <f t="shared" si="26"/>
        <v>40422</v>
      </c>
      <c r="O141" s="24" t="e">
        <f t="shared" ca="1" si="17"/>
        <v>#REF!</v>
      </c>
    </row>
    <row r="142" spans="1:15" x14ac:dyDescent="0.25">
      <c r="A142" s="26" t="s">
        <v>69</v>
      </c>
      <c r="B142" s="26" t="s">
        <v>69</v>
      </c>
      <c r="C142">
        <v>125</v>
      </c>
      <c r="D142" s="24" t="e">
        <f t="shared" si="18"/>
        <v>#REF!</v>
      </c>
      <c r="E142" s="24" t="e">
        <f t="shared" si="19"/>
        <v>#REF!</v>
      </c>
      <c r="F142" s="24" t="e">
        <f t="shared" si="20"/>
        <v>#REF!</v>
      </c>
      <c r="G142" s="24" t="e">
        <f t="shared" ref="G142:G205" si="27">ROUND(IF($G$10&gt;0,SUM(L141*$G$8/12),SUM(L141*$D$8/12)),2)</f>
        <v>#REF!</v>
      </c>
      <c r="H142" s="24" t="e">
        <f t="shared" ref="H142:H205" si="28">ROUND(IF($G$10&gt;0,SUM(O141*$H$8/12),SUM(M141*$F$8/12)),2)</f>
        <v>#REF!</v>
      </c>
      <c r="I142" s="24" t="e">
        <f t="shared" si="21"/>
        <v>#REF!</v>
      </c>
      <c r="J142" s="24" t="e">
        <f t="shared" si="22"/>
        <v>#REF!</v>
      </c>
      <c r="K142" s="24" t="e">
        <f t="shared" si="23"/>
        <v>#REF!</v>
      </c>
      <c r="L142" s="24" t="e">
        <f t="shared" ca="1" si="24"/>
        <v>#REF!</v>
      </c>
      <c r="M142" s="24" t="e">
        <f t="shared" ca="1" si="25"/>
        <v>#REF!</v>
      </c>
      <c r="N142" s="13">
        <f t="shared" si="26"/>
        <v>40452</v>
      </c>
      <c r="O142" s="24" t="e">
        <f t="shared" ref="O142:O205" ca="1" si="29">ROUND(O141-K142,2)</f>
        <v>#REF!</v>
      </c>
    </row>
    <row r="143" spans="1:15" x14ac:dyDescent="0.25">
      <c r="A143" s="26" t="s">
        <v>69</v>
      </c>
      <c r="B143" s="26" t="s">
        <v>69</v>
      </c>
      <c r="C143">
        <v>126</v>
      </c>
      <c r="D143" s="24" t="e">
        <f t="shared" ref="D143:D206" si="30">D142</f>
        <v>#REF!</v>
      </c>
      <c r="E143" s="24" t="e">
        <f t="shared" ref="E143:E206" si="31">E142</f>
        <v>#REF!</v>
      </c>
      <c r="F143" s="24" t="e">
        <f t="shared" si="20"/>
        <v>#REF!</v>
      </c>
      <c r="G143" s="24" t="e">
        <f t="shared" si="27"/>
        <v>#REF!</v>
      </c>
      <c r="H143" s="24" t="e">
        <f t="shared" si="28"/>
        <v>#REF!</v>
      </c>
      <c r="I143" s="24" t="e">
        <f t="shared" si="21"/>
        <v>#REF!</v>
      </c>
      <c r="J143" s="24" t="e">
        <f t="shared" si="22"/>
        <v>#REF!</v>
      </c>
      <c r="K143" s="24" t="e">
        <f t="shared" si="23"/>
        <v>#REF!</v>
      </c>
      <c r="L143" s="24" t="e">
        <f t="shared" ca="1" si="24"/>
        <v>#REF!</v>
      </c>
      <c r="M143" s="24" t="e">
        <f t="shared" ca="1" si="25"/>
        <v>#REF!</v>
      </c>
      <c r="N143" s="13">
        <f t="shared" si="26"/>
        <v>40483</v>
      </c>
      <c r="O143" s="24" t="e">
        <f t="shared" ca="1" si="29"/>
        <v>#REF!</v>
      </c>
    </row>
    <row r="144" spans="1:15" x14ac:dyDescent="0.25">
      <c r="A144" s="26" t="s">
        <v>69</v>
      </c>
      <c r="B144" s="26" t="s">
        <v>69</v>
      </c>
      <c r="C144">
        <v>127</v>
      </c>
      <c r="D144" s="24" t="e">
        <f t="shared" si="30"/>
        <v>#REF!</v>
      </c>
      <c r="E144" s="24" t="e">
        <f t="shared" si="31"/>
        <v>#REF!</v>
      </c>
      <c r="F144" s="24" t="e">
        <f t="shared" si="20"/>
        <v>#REF!</v>
      </c>
      <c r="G144" s="24" t="e">
        <f t="shared" si="27"/>
        <v>#REF!</v>
      </c>
      <c r="H144" s="24" t="e">
        <f t="shared" si="28"/>
        <v>#REF!</v>
      </c>
      <c r="I144" s="24" t="e">
        <f t="shared" si="21"/>
        <v>#REF!</v>
      </c>
      <c r="J144" s="24" t="e">
        <f t="shared" si="22"/>
        <v>#REF!</v>
      </c>
      <c r="K144" s="24" t="e">
        <f t="shared" si="23"/>
        <v>#REF!</v>
      </c>
      <c r="L144" s="24" t="e">
        <f t="shared" ca="1" si="24"/>
        <v>#REF!</v>
      </c>
      <c r="M144" s="24" t="e">
        <f t="shared" ca="1" si="25"/>
        <v>#REF!</v>
      </c>
      <c r="N144" s="13">
        <f t="shared" si="26"/>
        <v>40513</v>
      </c>
      <c r="O144" s="24" t="e">
        <f t="shared" ca="1" si="29"/>
        <v>#REF!</v>
      </c>
    </row>
    <row r="145" spans="1:15" x14ac:dyDescent="0.25">
      <c r="A145" s="26" t="s">
        <v>69</v>
      </c>
      <c r="B145" s="26" t="s">
        <v>69</v>
      </c>
      <c r="C145">
        <v>128</v>
      </c>
      <c r="D145" s="24" t="e">
        <f t="shared" si="30"/>
        <v>#REF!</v>
      </c>
      <c r="E145" s="24" t="e">
        <f t="shared" si="31"/>
        <v>#REF!</v>
      </c>
      <c r="F145" s="24" t="e">
        <f t="shared" si="20"/>
        <v>#REF!</v>
      </c>
      <c r="G145" s="24" t="e">
        <f t="shared" si="27"/>
        <v>#REF!</v>
      </c>
      <c r="H145" s="24" t="e">
        <f t="shared" si="28"/>
        <v>#REF!</v>
      </c>
      <c r="I145" s="24" t="e">
        <f t="shared" si="21"/>
        <v>#REF!</v>
      </c>
      <c r="J145" s="24" t="e">
        <f t="shared" si="22"/>
        <v>#REF!</v>
      </c>
      <c r="K145" s="24" t="e">
        <f t="shared" si="23"/>
        <v>#REF!</v>
      </c>
      <c r="L145" s="24" t="e">
        <f t="shared" ca="1" si="24"/>
        <v>#REF!</v>
      </c>
      <c r="M145" s="24" t="e">
        <f t="shared" ca="1" si="25"/>
        <v>#REF!</v>
      </c>
      <c r="N145" s="13">
        <f t="shared" si="26"/>
        <v>40544</v>
      </c>
      <c r="O145" s="24" t="e">
        <f t="shared" ca="1" si="29"/>
        <v>#REF!</v>
      </c>
    </row>
    <row r="146" spans="1:15" x14ac:dyDescent="0.25">
      <c r="A146" s="26" t="s">
        <v>69</v>
      </c>
      <c r="B146" s="26" t="s">
        <v>69</v>
      </c>
      <c r="C146">
        <v>129</v>
      </c>
      <c r="D146" s="24" t="e">
        <f t="shared" si="30"/>
        <v>#REF!</v>
      </c>
      <c r="E146" s="24" t="e">
        <f t="shared" si="31"/>
        <v>#REF!</v>
      </c>
      <c r="F146" s="24" t="e">
        <f t="shared" ref="F146:F209" si="32">E146-D146</f>
        <v>#REF!</v>
      </c>
      <c r="G146" s="24" t="e">
        <f t="shared" si="27"/>
        <v>#REF!</v>
      </c>
      <c r="H146" s="24" t="e">
        <f t="shared" si="28"/>
        <v>#REF!</v>
      </c>
      <c r="I146" s="24" t="e">
        <f t="shared" ref="I146:I209" si="33">H146-G146</f>
        <v>#REF!</v>
      </c>
      <c r="J146" s="24" t="e">
        <f t="shared" ref="J146:J209" si="34">ROUND(D146-G146,2)</f>
        <v>#REF!</v>
      </c>
      <c r="K146" s="24" t="e">
        <f t="shared" ref="K146:K209" si="35">ROUND(E146-H146,2)</f>
        <v>#REF!</v>
      </c>
      <c r="L146" s="24" t="e">
        <f t="shared" ref="L146:L209" ca="1" si="36">ROUND(L145-J146,2)</f>
        <v>#REF!</v>
      </c>
      <c r="M146" s="24" t="e">
        <f t="shared" ref="M146:M209" ca="1" si="37">ROUND(M145-K146,2)</f>
        <v>#REF!</v>
      </c>
      <c r="N146" s="13">
        <f t="shared" si="26"/>
        <v>40575</v>
      </c>
      <c r="O146" s="24" t="e">
        <f t="shared" ca="1" si="29"/>
        <v>#REF!</v>
      </c>
    </row>
    <row r="147" spans="1:15" x14ac:dyDescent="0.25">
      <c r="A147" s="26" t="s">
        <v>69</v>
      </c>
      <c r="B147" s="26" t="s">
        <v>69</v>
      </c>
      <c r="C147">
        <v>130</v>
      </c>
      <c r="D147" s="24" t="e">
        <f t="shared" si="30"/>
        <v>#REF!</v>
      </c>
      <c r="E147" s="24" t="e">
        <f t="shared" si="31"/>
        <v>#REF!</v>
      </c>
      <c r="F147" s="24" t="e">
        <f t="shared" si="32"/>
        <v>#REF!</v>
      </c>
      <c r="G147" s="24" t="e">
        <f t="shared" si="27"/>
        <v>#REF!</v>
      </c>
      <c r="H147" s="24" t="e">
        <f t="shared" si="28"/>
        <v>#REF!</v>
      </c>
      <c r="I147" s="24" t="e">
        <f t="shared" si="33"/>
        <v>#REF!</v>
      </c>
      <c r="J147" s="24" t="e">
        <f t="shared" si="34"/>
        <v>#REF!</v>
      </c>
      <c r="K147" s="24" t="e">
        <f t="shared" si="35"/>
        <v>#REF!</v>
      </c>
      <c r="L147" s="24" t="e">
        <f t="shared" ca="1" si="36"/>
        <v>#REF!</v>
      </c>
      <c r="M147" s="24" t="e">
        <f t="shared" ca="1" si="37"/>
        <v>#REF!</v>
      </c>
      <c r="N147" s="13">
        <f t="shared" ref="N147:N210" si="38">IF(DATE((YEAR(N146)-1900),MONTH(N146),DAY(N146))=DATE((YEAR(N146)-1900),12,DAY(N146)),DATE((YEAR(N146)-1900)+1,1,DAY(N146)),DATE((YEAR(N146)-1900),MONTH(N146)+1,DAY(N146)))</f>
        <v>40603</v>
      </c>
      <c r="O147" s="24" t="e">
        <f t="shared" ca="1" si="29"/>
        <v>#REF!</v>
      </c>
    </row>
    <row r="148" spans="1:15" x14ac:dyDescent="0.25">
      <c r="A148" s="26" t="s">
        <v>69</v>
      </c>
      <c r="B148" s="26" t="s">
        <v>69</v>
      </c>
      <c r="C148">
        <v>131</v>
      </c>
      <c r="D148" s="24" t="e">
        <f t="shared" si="30"/>
        <v>#REF!</v>
      </c>
      <c r="E148" s="24" t="e">
        <f t="shared" si="31"/>
        <v>#REF!</v>
      </c>
      <c r="F148" s="24" t="e">
        <f t="shared" si="32"/>
        <v>#REF!</v>
      </c>
      <c r="G148" s="24" t="e">
        <f t="shared" si="27"/>
        <v>#REF!</v>
      </c>
      <c r="H148" s="24" t="e">
        <f t="shared" si="28"/>
        <v>#REF!</v>
      </c>
      <c r="I148" s="24" t="e">
        <f t="shared" si="33"/>
        <v>#REF!</v>
      </c>
      <c r="J148" s="24" t="e">
        <f t="shared" si="34"/>
        <v>#REF!</v>
      </c>
      <c r="K148" s="24" t="e">
        <f t="shared" si="35"/>
        <v>#REF!</v>
      </c>
      <c r="L148" s="24" t="e">
        <f t="shared" ca="1" si="36"/>
        <v>#REF!</v>
      </c>
      <c r="M148" s="24" t="e">
        <f t="shared" ca="1" si="37"/>
        <v>#REF!</v>
      </c>
      <c r="N148" s="13">
        <f t="shared" si="38"/>
        <v>40634</v>
      </c>
      <c r="O148" s="24" t="e">
        <f t="shared" ca="1" si="29"/>
        <v>#REF!</v>
      </c>
    </row>
    <row r="149" spans="1:15" x14ac:dyDescent="0.25">
      <c r="A149" s="26" t="s">
        <v>69</v>
      </c>
      <c r="B149" s="26" t="s">
        <v>69</v>
      </c>
      <c r="C149">
        <v>132</v>
      </c>
      <c r="D149" s="24" t="e">
        <f t="shared" si="30"/>
        <v>#REF!</v>
      </c>
      <c r="E149" s="24" t="e">
        <f t="shared" si="31"/>
        <v>#REF!</v>
      </c>
      <c r="F149" s="24" t="e">
        <f t="shared" si="32"/>
        <v>#REF!</v>
      </c>
      <c r="G149" s="24" t="e">
        <f t="shared" si="27"/>
        <v>#REF!</v>
      </c>
      <c r="H149" s="24" t="e">
        <f t="shared" si="28"/>
        <v>#REF!</v>
      </c>
      <c r="I149" s="24" t="e">
        <f t="shared" si="33"/>
        <v>#REF!</v>
      </c>
      <c r="J149" s="24" t="e">
        <f t="shared" si="34"/>
        <v>#REF!</v>
      </c>
      <c r="K149" s="24" t="e">
        <f t="shared" si="35"/>
        <v>#REF!</v>
      </c>
      <c r="L149" s="24" t="e">
        <f t="shared" ca="1" si="36"/>
        <v>#REF!</v>
      </c>
      <c r="M149" s="24" t="e">
        <f t="shared" ca="1" si="37"/>
        <v>#REF!</v>
      </c>
      <c r="N149" s="13">
        <f t="shared" si="38"/>
        <v>40664</v>
      </c>
      <c r="O149" s="24" t="e">
        <f t="shared" ca="1" si="29"/>
        <v>#REF!</v>
      </c>
    </row>
    <row r="150" spans="1:15" x14ac:dyDescent="0.25">
      <c r="A150" s="26" t="s">
        <v>69</v>
      </c>
      <c r="B150" s="26" t="s">
        <v>69</v>
      </c>
      <c r="C150">
        <v>133</v>
      </c>
      <c r="D150" s="24" t="e">
        <f t="shared" si="30"/>
        <v>#REF!</v>
      </c>
      <c r="E150" s="24" t="e">
        <f t="shared" si="31"/>
        <v>#REF!</v>
      </c>
      <c r="F150" s="24" t="e">
        <f t="shared" si="32"/>
        <v>#REF!</v>
      </c>
      <c r="G150" s="24" t="e">
        <f t="shared" si="27"/>
        <v>#REF!</v>
      </c>
      <c r="H150" s="24" t="e">
        <f t="shared" si="28"/>
        <v>#REF!</v>
      </c>
      <c r="I150" s="24" t="e">
        <f t="shared" si="33"/>
        <v>#REF!</v>
      </c>
      <c r="J150" s="24" t="e">
        <f t="shared" si="34"/>
        <v>#REF!</v>
      </c>
      <c r="K150" s="24" t="e">
        <f t="shared" si="35"/>
        <v>#REF!</v>
      </c>
      <c r="L150" s="24" t="e">
        <f t="shared" ca="1" si="36"/>
        <v>#REF!</v>
      </c>
      <c r="M150" s="24" t="e">
        <f t="shared" ca="1" si="37"/>
        <v>#REF!</v>
      </c>
      <c r="N150" s="13">
        <f t="shared" si="38"/>
        <v>40695</v>
      </c>
      <c r="O150" s="24" t="e">
        <f t="shared" ca="1" si="29"/>
        <v>#REF!</v>
      </c>
    </row>
    <row r="151" spans="1:15" x14ac:dyDescent="0.25">
      <c r="A151" s="26" t="s">
        <v>69</v>
      </c>
      <c r="B151" s="26" t="s">
        <v>69</v>
      </c>
      <c r="C151">
        <v>134</v>
      </c>
      <c r="D151" s="24" t="e">
        <f t="shared" si="30"/>
        <v>#REF!</v>
      </c>
      <c r="E151" s="24" t="e">
        <f t="shared" si="31"/>
        <v>#REF!</v>
      </c>
      <c r="F151" s="24" t="e">
        <f t="shared" si="32"/>
        <v>#REF!</v>
      </c>
      <c r="G151" s="24" t="e">
        <f t="shared" si="27"/>
        <v>#REF!</v>
      </c>
      <c r="H151" s="24" t="e">
        <f t="shared" si="28"/>
        <v>#REF!</v>
      </c>
      <c r="I151" s="24" t="e">
        <f t="shared" si="33"/>
        <v>#REF!</v>
      </c>
      <c r="J151" s="24" t="e">
        <f t="shared" si="34"/>
        <v>#REF!</v>
      </c>
      <c r="K151" s="24" t="e">
        <f t="shared" si="35"/>
        <v>#REF!</v>
      </c>
      <c r="L151" s="24" t="e">
        <f t="shared" ca="1" si="36"/>
        <v>#REF!</v>
      </c>
      <c r="M151" s="24" t="e">
        <f t="shared" ca="1" si="37"/>
        <v>#REF!</v>
      </c>
      <c r="N151" s="13">
        <f t="shared" si="38"/>
        <v>40725</v>
      </c>
      <c r="O151" s="24" t="e">
        <f t="shared" ca="1" si="29"/>
        <v>#REF!</v>
      </c>
    </row>
    <row r="152" spans="1:15" x14ac:dyDescent="0.25">
      <c r="A152" s="26" t="s">
        <v>69</v>
      </c>
      <c r="B152" s="26" t="s">
        <v>69</v>
      </c>
      <c r="C152">
        <v>135</v>
      </c>
      <c r="D152" s="24" t="e">
        <f t="shared" si="30"/>
        <v>#REF!</v>
      </c>
      <c r="E152" s="24" t="e">
        <f t="shared" si="31"/>
        <v>#REF!</v>
      </c>
      <c r="F152" s="24" t="e">
        <f t="shared" si="32"/>
        <v>#REF!</v>
      </c>
      <c r="G152" s="24" t="e">
        <f t="shared" si="27"/>
        <v>#REF!</v>
      </c>
      <c r="H152" s="24" t="e">
        <f t="shared" si="28"/>
        <v>#REF!</v>
      </c>
      <c r="I152" s="24" t="e">
        <f t="shared" si="33"/>
        <v>#REF!</v>
      </c>
      <c r="J152" s="24" t="e">
        <f t="shared" si="34"/>
        <v>#REF!</v>
      </c>
      <c r="K152" s="24" t="e">
        <f t="shared" si="35"/>
        <v>#REF!</v>
      </c>
      <c r="L152" s="24" t="e">
        <f t="shared" ca="1" si="36"/>
        <v>#REF!</v>
      </c>
      <c r="M152" s="24" t="e">
        <f t="shared" ca="1" si="37"/>
        <v>#REF!</v>
      </c>
      <c r="N152" s="13">
        <f t="shared" si="38"/>
        <v>40756</v>
      </c>
      <c r="O152" s="24" t="e">
        <f t="shared" ca="1" si="29"/>
        <v>#REF!</v>
      </c>
    </row>
    <row r="153" spans="1:15" x14ac:dyDescent="0.25">
      <c r="A153" s="26" t="s">
        <v>69</v>
      </c>
      <c r="B153" s="26" t="s">
        <v>69</v>
      </c>
      <c r="C153">
        <v>136</v>
      </c>
      <c r="D153" s="24" t="e">
        <f t="shared" si="30"/>
        <v>#REF!</v>
      </c>
      <c r="E153" s="24" t="e">
        <f t="shared" si="31"/>
        <v>#REF!</v>
      </c>
      <c r="F153" s="24" t="e">
        <f t="shared" si="32"/>
        <v>#REF!</v>
      </c>
      <c r="G153" s="24" t="e">
        <f t="shared" si="27"/>
        <v>#REF!</v>
      </c>
      <c r="H153" s="24" t="e">
        <f t="shared" si="28"/>
        <v>#REF!</v>
      </c>
      <c r="I153" s="24" t="e">
        <f t="shared" si="33"/>
        <v>#REF!</v>
      </c>
      <c r="J153" s="24" t="e">
        <f t="shared" si="34"/>
        <v>#REF!</v>
      </c>
      <c r="K153" s="24" t="e">
        <f t="shared" si="35"/>
        <v>#REF!</v>
      </c>
      <c r="L153" s="24" t="e">
        <f t="shared" ca="1" si="36"/>
        <v>#REF!</v>
      </c>
      <c r="M153" s="24" t="e">
        <f t="shared" ca="1" si="37"/>
        <v>#REF!</v>
      </c>
      <c r="N153" s="13">
        <f t="shared" si="38"/>
        <v>40787</v>
      </c>
      <c r="O153" s="24" t="e">
        <f t="shared" ca="1" si="29"/>
        <v>#REF!</v>
      </c>
    </row>
    <row r="154" spans="1:15" x14ac:dyDescent="0.25">
      <c r="A154" s="26" t="s">
        <v>69</v>
      </c>
      <c r="B154" s="26" t="s">
        <v>69</v>
      </c>
      <c r="C154">
        <v>137</v>
      </c>
      <c r="D154" s="24" t="e">
        <f t="shared" si="30"/>
        <v>#REF!</v>
      </c>
      <c r="E154" s="24" t="e">
        <f t="shared" si="31"/>
        <v>#REF!</v>
      </c>
      <c r="F154" s="24" t="e">
        <f t="shared" si="32"/>
        <v>#REF!</v>
      </c>
      <c r="G154" s="24" t="e">
        <f t="shared" si="27"/>
        <v>#REF!</v>
      </c>
      <c r="H154" s="24" t="e">
        <f t="shared" si="28"/>
        <v>#REF!</v>
      </c>
      <c r="I154" s="24" t="e">
        <f t="shared" si="33"/>
        <v>#REF!</v>
      </c>
      <c r="J154" s="24" t="e">
        <f t="shared" si="34"/>
        <v>#REF!</v>
      </c>
      <c r="K154" s="24" t="e">
        <f t="shared" si="35"/>
        <v>#REF!</v>
      </c>
      <c r="L154" s="24" t="e">
        <f t="shared" ca="1" si="36"/>
        <v>#REF!</v>
      </c>
      <c r="M154" s="24" t="e">
        <f t="shared" ca="1" si="37"/>
        <v>#REF!</v>
      </c>
      <c r="N154" s="13">
        <f t="shared" si="38"/>
        <v>40817</v>
      </c>
      <c r="O154" s="24" t="e">
        <f t="shared" ca="1" si="29"/>
        <v>#REF!</v>
      </c>
    </row>
    <row r="155" spans="1:15" x14ac:dyDescent="0.25">
      <c r="A155" s="26" t="s">
        <v>69</v>
      </c>
      <c r="B155" s="26" t="s">
        <v>69</v>
      </c>
      <c r="C155">
        <v>138</v>
      </c>
      <c r="D155" s="24" t="e">
        <f t="shared" si="30"/>
        <v>#REF!</v>
      </c>
      <c r="E155" s="24" t="e">
        <f t="shared" si="31"/>
        <v>#REF!</v>
      </c>
      <c r="F155" s="24" t="e">
        <f t="shared" si="32"/>
        <v>#REF!</v>
      </c>
      <c r="G155" s="24" t="e">
        <f t="shared" si="27"/>
        <v>#REF!</v>
      </c>
      <c r="H155" s="24" t="e">
        <f t="shared" si="28"/>
        <v>#REF!</v>
      </c>
      <c r="I155" s="24" t="e">
        <f t="shared" si="33"/>
        <v>#REF!</v>
      </c>
      <c r="J155" s="24" t="e">
        <f t="shared" si="34"/>
        <v>#REF!</v>
      </c>
      <c r="K155" s="24" t="e">
        <f t="shared" si="35"/>
        <v>#REF!</v>
      </c>
      <c r="L155" s="24" t="e">
        <f t="shared" ca="1" si="36"/>
        <v>#REF!</v>
      </c>
      <c r="M155" s="24" t="e">
        <f t="shared" ca="1" si="37"/>
        <v>#REF!</v>
      </c>
      <c r="N155" s="13">
        <f t="shared" si="38"/>
        <v>40848</v>
      </c>
      <c r="O155" s="24" t="e">
        <f t="shared" ca="1" si="29"/>
        <v>#REF!</v>
      </c>
    </row>
    <row r="156" spans="1:15" x14ac:dyDescent="0.25">
      <c r="A156" s="26" t="s">
        <v>69</v>
      </c>
      <c r="B156" s="26" t="s">
        <v>69</v>
      </c>
      <c r="C156">
        <v>139</v>
      </c>
      <c r="D156" s="24" t="e">
        <f t="shared" si="30"/>
        <v>#REF!</v>
      </c>
      <c r="E156" s="24" t="e">
        <f t="shared" si="31"/>
        <v>#REF!</v>
      </c>
      <c r="F156" s="24" t="e">
        <f t="shared" si="32"/>
        <v>#REF!</v>
      </c>
      <c r="G156" s="24" t="e">
        <f t="shared" si="27"/>
        <v>#REF!</v>
      </c>
      <c r="H156" s="24" t="e">
        <f t="shared" si="28"/>
        <v>#REF!</v>
      </c>
      <c r="I156" s="24" t="e">
        <f t="shared" si="33"/>
        <v>#REF!</v>
      </c>
      <c r="J156" s="24" t="e">
        <f t="shared" si="34"/>
        <v>#REF!</v>
      </c>
      <c r="K156" s="24" t="e">
        <f t="shared" si="35"/>
        <v>#REF!</v>
      </c>
      <c r="L156" s="24" t="e">
        <f t="shared" ca="1" si="36"/>
        <v>#REF!</v>
      </c>
      <c r="M156" s="24" t="e">
        <f t="shared" ca="1" si="37"/>
        <v>#REF!</v>
      </c>
      <c r="N156" s="13">
        <f t="shared" si="38"/>
        <v>40878</v>
      </c>
      <c r="O156" s="24" t="e">
        <f t="shared" ca="1" si="29"/>
        <v>#REF!</v>
      </c>
    </row>
    <row r="157" spans="1:15" x14ac:dyDescent="0.25">
      <c r="A157" s="26" t="s">
        <v>69</v>
      </c>
      <c r="B157" s="26" t="s">
        <v>69</v>
      </c>
      <c r="C157">
        <v>140</v>
      </c>
      <c r="D157" s="24" t="e">
        <f t="shared" si="30"/>
        <v>#REF!</v>
      </c>
      <c r="E157" s="24" t="e">
        <f t="shared" si="31"/>
        <v>#REF!</v>
      </c>
      <c r="F157" s="24" t="e">
        <f t="shared" si="32"/>
        <v>#REF!</v>
      </c>
      <c r="G157" s="24" t="e">
        <f t="shared" si="27"/>
        <v>#REF!</v>
      </c>
      <c r="H157" s="24" t="e">
        <f t="shared" si="28"/>
        <v>#REF!</v>
      </c>
      <c r="I157" s="24" t="e">
        <f t="shared" si="33"/>
        <v>#REF!</v>
      </c>
      <c r="J157" s="24" t="e">
        <f t="shared" si="34"/>
        <v>#REF!</v>
      </c>
      <c r="K157" s="24" t="e">
        <f t="shared" si="35"/>
        <v>#REF!</v>
      </c>
      <c r="L157" s="24" t="e">
        <f t="shared" ca="1" si="36"/>
        <v>#REF!</v>
      </c>
      <c r="M157" s="24" t="e">
        <f t="shared" ca="1" si="37"/>
        <v>#REF!</v>
      </c>
      <c r="N157" s="13">
        <f t="shared" si="38"/>
        <v>40909</v>
      </c>
      <c r="O157" s="24" t="e">
        <f t="shared" ca="1" si="29"/>
        <v>#REF!</v>
      </c>
    </row>
    <row r="158" spans="1:15" x14ac:dyDescent="0.25">
      <c r="A158" s="26" t="s">
        <v>69</v>
      </c>
      <c r="B158" s="26" t="s">
        <v>69</v>
      </c>
      <c r="C158">
        <v>141</v>
      </c>
      <c r="D158" s="24" t="e">
        <f t="shared" si="30"/>
        <v>#REF!</v>
      </c>
      <c r="E158" s="24" t="e">
        <f t="shared" si="31"/>
        <v>#REF!</v>
      </c>
      <c r="F158" s="24" t="e">
        <f t="shared" si="32"/>
        <v>#REF!</v>
      </c>
      <c r="G158" s="24" t="e">
        <f t="shared" si="27"/>
        <v>#REF!</v>
      </c>
      <c r="H158" s="24" t="e">
        <f t="shared" si="28"/>
        <v>#REF!</v>
      </c>
      <c r="I158" s="24" t="e">
        <f t="shared" si="33"/>
        <v>#REF!</v>
      </c>
      <c r="J158" s="24" t="e">
        <f t="shared" si="34"/>
        <v>#REF!</v>
      </c>
      <c r="K158" s="24" t="e">
        <f t="shared" si="35"/>
        <v>#REF!</v>
      </c>
      <c r="L158" s="24" t="e">
        <f t="shared" ca="1" si="36"/>
        <v>#REF!</v>
      </c>
      <c r="M158" s="24" t="e">
        <f t="shared" ca="1" si="37"/>
        <v>#REF!</v>
      </c>
      <c r="N158" s="13">
        <f t="shared" si="38"/>
        <v>40940</v>
      </c>
      <c r="O158" s="24" t="e">
        <f t="shared" ca="1" si="29"/>
        <v>#REF!</v>
      </c>
    </row>
    <row r="159" spans="1:15" x14ac:dyDescent="0.25">
      <c r="A159" s="26" t="s">
        <v>69</v>
      </c>
      <c r="B159" s="26" t="s">
        <v>69</v>
      </c>
      <c r="C159">
        <v>142</v>
      </c>
      <c r="D159" s="24" t="e">
        <f t="shared" si="30"/>
        <v>#REF!</v>
      </c>
      <c r="E159" s="24" t="e">
        <f t="shared" si="31"/>
        <v>#REF!</v>
      </c>
      <c r="F159" s="24" t="e">
        <f t="shared" si="32"/>
        <v>#REF!</v>
      </c>
      <c r="G159" s="24" t="e">
        <f t="shared" si="27"/>
        <v>#REF!</v>
      </c>
      <c r="H159" s="24" t="e">
        <f t="shared" si="28"/>
        <v>#REF!</v>
      </c>
      <c r="I159" s="24" t="e">
        <f t="shared" si="33"/>
        <v>#REF!</v>
      </c>
      <c r="J159" s="24" t="e">
        <f t="shared" si="34"/>
        <v>#REF!</v>
      </c>
      <c r="K159" s="24" t="e">
        <f t="shared" si="35"/>
        <v>#REF!</v>
      </c>
      <c r="L159" s="24" t="e">
        <f t="shared" ca="1" si="36"/>
        <v>#REF!</v>
      </c>
      <c r="M159" s="24" t="e">
        <f t="shared" ca="1" si="37"/>
        <v>#REF!</v>
      </c>
      <c r="N159" s="13">
        <f t="shared" si="38"/>
        <v>40969</v>
      </c>
      <c r="O159" s="24" t="e">
        <f t="shared" ca="1" si="29"/>
        <v>#REF!</v>
      </c>
    </row>
    <row r="160" spans="1:15" x14ac:dyDescent="0.25">
      <c r="A160" s="26" t="s">
        <v>69</v>
      </c>
      <c r="B160" s="26" t="s">
        <v>69</v>
      </c>
      <c r="C160">
        <v>143</v>
      </c>
      <c r="D160" s="24" t="e">
        <f t="shared" si="30"/>
        <v>#REF!</v>
      </c>
      <c r="E160" s="24" t="e">
        <f t="shared" si="31"/>
        <v>#REF!</v>
      </c>
      <c r="F160" s="24" t="e">
        <f t="shared" si="32"/>
        <v>#REF!</v>
      </c>
      <c r="G160" s="24" t="e">
        <f t="shared" si="27"/>
        <v>#REF!</v>
      </c>
      <c r="H160" s="24" t="e">
        <f t="shared" si="28"/>
        <v>#REF!</v>
      </c>
      <c r="I160" s="24" t="e">
        <f t="shared" si="33"/>
        <v>#REF!</v>
      </c>
      <c r="J160" s="24" t="e">
        <f t="shared" si="34"/>
        <v>#REF!</v>
      </c>
      <c r="K160" s="24" t="e">
        <f t="shared" si="35"/>
        <v>#REF!</v>
      </c>
      <c r="L160" s="24" t="e">
        <f t="shared" ca="1" si="36"/>
        <v>#REF!</v>
      </c>
      <c r="M160" s="24" t="e">
        <f t="shared" ca="1" si="37"/>
        <v>#REF!</v>
      </c>
      <c r="N160" s="13">
        <f t="shared" si="38"/>
        <v>41000</v>
      </c>
      <c r="O160" s="24" t="e">
        <f t="shared" ca="1" si="29"/>
        <v>#REF!</v>
      </c>
    </row>
    <row r="161" spans="1:15" x14ac:dyDescent="0.25">
      <c r="A161" s="26" t="s">
        <v>69</v>
      </c>
      <c r="B161" s="26" t="s">
        <v>69</v>
      </c>
      <c r="C161">
        <v>144</v>
      </c>
      <c r="D161" s="24" t="e">
        <f t="shared" si="30"/>
        <v>#REF!</v>
      </c>
      <c r="E161" s="24" t="e">
        <f t="shared" si="31"/>
        <v>#REF!</v>
      </c>
      <c r="F161" s="24" t="e">
        <f t="shared" si="32"/>
        <v>#REF!</v>
      </c>
      <c r="G161" s="24" t="e">
        <f t="shared" si="27"/>
        <v>#REF!</v>
      </c>
      <c r="H161" s="24" t="e">
        <f t="shared" si="28"/>
        <v>#REF!</v>
      </c>
      <c r="I161" s="24" t="e">
        <f t="shared" si="33"/>
        <v>#REF!</v>
      </c>
      <c r="J161" s="24" t="e">
        <f t="shared" si="34"/>
        <v>#REF!</v>
      </c>
      <c r="K161" s="24" t="e">
        <f t="shared" si="35"/>
        <v>#REF!</v>
      </c>
      <c r="L161" s="24" t="e">
        <f t="shared" ca="1" si="36"/>
        <v>#REF!</v>
      </c>
      <c r="M161" s="24" t="e">
        <f t="shared" ca="1" si="37"/>
        <v>#REF!</v>
      </c>
      <c r="N161" s="13">
        <f t="shared" si="38"/>
        <v>41030</v>
      </c>
      <c r="O161" s="24" t="e">
        <f t="shared" ca="1" si="29"/>
        <v>#REF!</v>
      </c>
    </row>
    <row r="162" spans="1:15" x14ac:dyDescent="0.25">
      <c r="A162" s="26" t="s">
        <v>69</v>
      </c>
      <c r="B162" s="26" t="s">
        <v>69</v>
      </c>
      <c r="C162">
        <v>145</v>
      </c>
      <c r="D162" s="24" t="e">
        <f t="shared" si="30"/>
        <v>#REF!</v>
      </c>
      <c r="E162" s="24" t="e">
        <f t="shared" si="31"/>
        <v>#REF!</v>
      </c>
      <c r="F162" s="24" t="e">
        <f t="shared" si="32"/>
        <v>#REF!</v>
      </c>
      <c r="G162" s="24" t="e">
        <f t="shared" si="27"/>
        <v>#REF!</v>
      </c>
      <c r="H162" s="24" t="e">
        <f t="shared" si="28"/>
        <v>#REF!</v>
      </c>
      <c r="I162" s="24" t="e">
        <f t="shared" si="33"/>
        <v>#REF!</v>
      </c>
      <c r="J162" s="24" t="e">
        <f t="shared" si="34"/>
        <v>#REF!</v>
      </c>
      <c r="K162" s="24" t="e">
        <f t="shared" si="35"/>
        <v>#REF!</v>
      </c>
      <c r="L162" s="24" t="e">
        <f t="shared" ca="1" si="36"/>
        <v>#REF!</v>
      </c>
      <c r="M162" s="24" t="e">
        <f t="shared" ca="1" si="37"/>
        <v>#REF!</v>
      </c>
      <c r="N162" s="13">
        <f t="shared" si="38"/>
        <v>41061</v>
      </c>
      <c r="O162" s="24" t="e">
        <f t="shared" ca="1" si="29"/>
        <v>#REF!</v>
      </c>
    </row>
    <row r="163" spans="1:15" x14ac:dyDescent="0.25">
      <c r="A163" s="26" t="s">
        <v>69</v>
      </c>
      <c r="B163" s="26" t="s">
        <v>69</v>
      </c>
      <c r="C163">
        <v>146</v>
      </c>
      <c r="D163" s="24" t="e">
        <f t="shared" si="30"/>
        <v>#REF!</v>
      </c>
      <c r="E163" s="24" t="e">
        <f t="shared" si="31"/>
        <v>#REF!</v>
      </c>
      <c r="F163" s="24" t="e">
        <f t="shared" si="32"/>
        <v>#REF!</v>
      </c>
      <c r="G163" s="24" t="e">
        <f t="shared" si="27"/>
        <v>#REF!</v>
      </c>
      <c r="H163" s="24" t="e">
        <f t="shared" si="28"/>
        <v>#REF!</v>
      </c>
      <c r="I163" s="24" t="e">
        <f t="shared" si="33"/>
        <v>#REF!</v>
      </c>
      <c r="J163" s="24" t="e">
        <f t="shared" si="34"/>
        <v>#REF!</v>
      </c>
      <c r="K163" s="24" t="e">
        <f t="shared" si="35"/>
        <v>#REF!</v>
      </c>
      <c r="L163" s="24" t="e">
        <f t="shared" ca="1" si="36"/>
        <v>#REF!</v>
      </c>
      <c r="M163" s="24" t="e">
        <f t="shared" ca="1" si="37"/>
        <v>#REF!</v>
      </c>
      <c r="N163" s="13">
        <f t="shared" si="38"/>
        <v>41091</v>
      </c>
      <c r="O163" s="24" t="e">
        <f t="shared" ca="1" si="29"/>
        <v>#REF!</v>
      </c>
    </row>
    <row r="164" spans="1:15" x14ac:dyDescent="0.25">
      <c r="A164" s="26" t="s">
        <v>69</v>
      </c>
      <c r="B164" s="26" t="s">
        <v>69</v>
      </c>
      <c r="C164">
        <v>147</v>
      </c>
      <c r="D164" s="24" t="e">
        <f t="shared" si="30"/>
        <v>#REF!</v>
      </c>
      <c r="E164" s="24" t="e">
        <f t="shared" si="31"/>
        <v>#REF!</v>
      </c>
      <c r="F164" s="24" t="e">
        <f t="shared" si="32"/>
        <v>#REF!</v>
      </c>
      <c r="G164" s="24" t="e">
        <f t="shared" si="27"/>
        <v>#REF!</v>
      </c>
      <c r="H164" s="24" t="e">
        <f t="shared" si="28"/>
        <v>#REF!</v>
      </c>
      <c r="I164" s="24" t="e">
        <f t="shared" si="33"/>
        <v>#REF!</v>
      </c>
      <c r="J164" s="24" t="e">
        <f t="shared" si="34"/>
        <v>#REF!</v>
      </c>
      <c r="K164" s="24" t="e">
        <f t="shared" si="35"/>
        <v>#REF!</v>
      </c>
      <c r="L164" s="24" t="e">
        <f t="shared" ca="1" si="36"/>
        <v>#REF!</v>
      </c>
      <c r="M164" s="24" t="e">
        <f t="shared" ca="1" si="37"/>
        <v>#REF!</v>
      </c>
      <c r="N164" s="13">
        <f t="shared" si="38"/>
        <v>41122</v>
      </c>
      <c r="O164" s="24" t="e">
        <f t="shared" ca="1" si="29"/>
        <v>#REF!</v>
      </c>
    </row>
    <row r="165" spans="1:15" x14ac:dyDescent="0.25">
      <c r="A165" s="26" t="s">
        <v>69</v>
      </c>
      <c r="B165" s="26" t="s">
        <v>69</v>
      </c>
      <c r="C165">
        <v>148</v>
      </c>
      <c r="D165" s="24" t="e">
        <f t="shared" si="30"/>
        <v>#REF!</v>
      </c>
      <c r="E165" s="24" t="e">
        <f t="shared" si="31"/>
        <v>#REF!</v>
      </c>
      <c r="F165" s="24" t="e">
        <f t="shared" si="32"/>
        <v>#REF!</v>
      </c>
      <c r="G165" s="24" t="e">
        <f t="shared" si="27"/>
        <v>#REF!</v>
      </c>
      <c r="H165" s="24" t="e">
        <f t="shared" si="28"/>
        <v>#REF!</v>
      </c>
      <c r="I165" s="24" t="e">
        <f t="shared" si="33"/>
        <v>#REF!</v>
      </c>
      <c r="J165" s="24" t="e">
        <f t="shared" si="34"/>
        <v>#REF!</v>
      </c>
      <c r="K165" s="24" t="e">
        <f t="shared" si="35"/>
        <v>#REF!</v>
      </c>
      <c r="L165" s="24" t="e">
        <f t="shared" ca="1" si="36"/>
        <v>#REF!</v>
      </c>
      <c r="M165" s="24" t="e">
        <f t="shared" ca="1" si="37"/>
        <v>#REF!</v>
      </c>
      <c r="N165" s="13">
        <f t="shared" si="38"/>
        <v>41153</v>
      </c>
      <c r="O165" s="24" t="e">
        <f t="shared" ca="1" si="29"/>
        <v>#REF!</v>
      </c>
    </row>
    <row r="166" spans="1:15" x14ac:dyDescent="0.25">
      <c r="A166" s="26" t="s">
        <v>69</v>
      </c>
      <c r="B166" s="26" t="s">
        <v>69</v>
      </c>
      <c r="C166">
        <v>149</v>
      </c>
      <c r="D166" s="24" t="e">
        <f t="shared" si="30"/>
        <v>#REF!</v>
      </c>
      <c r="E166" s="24" t="e">
        <f t="shared" si="31"/>
        <v>#REF!</v>
      </c>
      <c r="F166" s="24" t="e">
        <f t="shared" si="32"/>
        <v>#REF!</v>
      </c>
      <c r="G166" s="24" t="e">
        <f t="shared" si="27"/>
        <v>#REF!</v>
      </c>
      <c r="H166" s="24" t="e">
        <f t="shared" si="28"/>
        <v>#REF!</v>
      </c>
      <c r="I166" s="24" t="e">
        <f t="shared" si="33"/>
        <v>#REF!</v>
      </c>
      <c r="J166" s="24" t="e">
        <f t="shared" si="34"/>
        <v>#REF!</v>
      </c>
      <c r="K166" s="24" t="e">
        <f t="shared" si="35"/>
        <v>#REF!</v>
      </c>
      <c r="L166" s="24" t="e">
        <f t="shared" ca="1" si="36"/>
        <v>#REF!</v>
      </c>
      <c r="M166" s="24" t="e">
        <f t="shared" ca="1" si="37"/>
        <v>#REF!</v>
      </c>
      <c r="N166" s="13">
        <f t="shared" si="38"/>
        <v>41183</v>
      </c>
      <c r="O166" s="24" t="e">
        <f t="shared" ca="1" si="29"/>
        <v>#REF!</v>
      </c>
    </row>
    <row r="167" spans="1:15" x14ac:dyDescent="0.25">
      <c r="A167" s="26" t="s">
        <v>69</v>
      </c>
      <c r="B167" s="26" t="s">
        <v>69</v>
      </c>
      <c r="C167">
        <v>150</v>
      </c>
      <c r="D167" s="24" t="e">
        <f t="shared" si="30"/>
        <v>#REF!</v>
      </c>
      <c r="E167" s="24" t="e">
        <f t="shared" si="31"/>
        <v>#REF!</v>
      </c>
      <c r="F167" s="24" t="e">
        <f t="shared" si="32"/>
        <v>#REF!</v>
      </c>
      <c r="G167" s="24" t="e">
        <f t="shared" si="27"/>
        <v>#REF!</v>
      </c>
      <c r="H167" s="24" t="e">
        <f t="shared" si="28"/>
        <v>#REF!</v>
      </c>
      <c r="I167" s="24" t="e">
        <f t="shared" si="33"/>
        <v>#REF!</v>
      </c>
      <c r="J167" s="24" t="e">
        <f t="shared" si="34"/>
        <v>#REF!</v>
      </c>
      <c r="K167" s="24" t="e">
        <f t="shared" si="35"/>
        <v>#REF!</v>
      </c>
      <c r="L167" s="24" t="e">
        <f t="shared" ca="1" si="36"/>
        <v>#REF!</v>
      </c>
      <c r="M167" s="24" t="e">
        <f t="shared" ca="1" si="37"/>
        <v>#REF!</v>
      </c>
      <c r="N167" s="13">
        <f t="shared" si="38"/>
        <v>41214</v>
      </c>
      <c r="O167" s="24" t="e">
        <f t="shared" ca="1" si="29"/>
        <v>#REF!</v>
      </c>
    </row>
    <row r="168" spans="1:15" x14ac:dyDescent="0.25">
      <c r="A168" s="26" t="s">
        <v>69</v>
      </c>
      <c r="B168" s="26" t="s">
        <v>69</v>
      </c>
      <c r="C168">
        <v>151</v>
      </c>
      <c r="D168" s="24" t="e">
        <f t="shared" si="30"/>
        <v>#REF!</v>
      </c>
      <c r="E168" s="24" t="e">
        <f t="shared" si="31"/>
        <v>#REF!</v>
      </c>
      <c r="F168" s="24" t="e">
        <f t="shared" si="32"/>
        <v>#REF!</v>
      </c>
      <c r="G168" s="24" t="e">
        <f t="shared" si="27"/>
        <v>#REF!</v>
      </c>
      <c r="H168" s="24" t="e">
        <f t="shared" si="28"/>
        <v>#REF!</v>
      </c>
      <c r="I168" s="24" t="e">
        <f t="shared" si="33"/>
        <v>#REF!</v>
      </c>
      <c r="J168" s="24" t="e">
        <f t="shared" si="34"/>
        <v>#REF!</v>
      </c>
      <c r="K168" s="24" t="e">
        <f t="shared" si="35"/>
        <v>#REF!</v>
      </c>
      <c r="L168" s="24" t="e">
        <f t="shared" ca="1" si="36"/>
        <v>#REF!</v>
      </c>
      <c r="M168" s="24" t="e">
        <f t="shared" ca="1" si="37"/>
        <v>#REF!</v>
      </c>
      <c r="N168" s="13">
        <f t="shared" si="38"/>
        <v>41244</v>
      </c>
      <c r="O168" s="24" t="e">
        <f t="shared" ca="1" si="29"/>
        <v>#REF!</v>
      </c>
    </row>
    <row r="169" spans="1:15" x14ac:dyDescent="0.25">
      <c r="A169" s="26" t="s">
        <v>69</v>
      </c>
      <c r="B169" s="26" t="s">
        <v>69</v>
      </c>
      <c r="C169">
        <v>152</v>
      </c>
      <c r="D169" s="24" t="e">
        <f t="shared" si="30"/>
        <v>#REF!</v>
      </c>
      <c r="E169" s="24" t="e">
        <f t="shared" si="31"/>
        <v>#REF!</v>
      </c>
      <c r="F169" s="24" t="e">
        <f t="shared" si="32"/>
        <v>#REF!</v>
      </c>
      <c r="G169" s="24" t="e">
        <f t="shared" si="27"/>
        <v>#REF!</v>
      </c>
      <c r="H169" s="24" t="e">
        <f t="shared" si="28"/>
        <v>#REF!</v>
      </c>
      <c r="I169" s="24" t="e">
        <f t="shared" si="33"/>
        <v>#REF!</v>
      </c>
      <c r="J169" s="24" t="e">
        <f t="shared" si="34"/>
        <v>#REF!</v>
      </c>
      <c r="K169" s="24" t="e">
        <f t="shared" si="35"/>
        <v>#REF!</v>
      </c>
      <c r="L169" s="24" t="e">
        <f t="shared" ca="1" si="36"/>
        <v>#REF!</v>
      </c>
      <c r="M169" s="24" t="e">
        <f t="shared" ca="1" si="37"/>
        <v>#REF!</v>
      </c>
      <c r="N169" s="13">
        <f t="shared" si="38"/>
        <v>41275</v>
      </c>
      <c r="O169" s="24" t="e">
        <f t="shared" ca="1" si="29"/>
        <v>#REF!</v>
      </c>
    </row>
    <row r="170" spans="1:15" x14ac:dyDescent="0.25">
      <c r="A170" s="26" t="s">
        <v>69</v>
      </c>
      <c r="B170" s="26" t="s">
        <v>69</v>
      </c>
      <c r="C170">
        <v>153</v>
      </c>
      <c r="D170" s="24" t="e">
        <f t="shared" si="30"/>
        <v>#REF!</v>
      </c>
      <c r="E170" s="24" t="e">
        <f t="shared" si="31"/>
        <v>#REF!</v>
      </c>
      <c r="F170" s="24" t="e">
        <f t="shared" si="32"/>
        <v>#REF!</v>
      </c>
      <c r="G170" s="24" t="e">
        <f t="shared" si="27"/>
        <v>#REF!</v>
      </c>
      <c r="H170" s="24" t="e">
        <f t="shared" si="28"/>
        <v>#REF!</v>
      </c>
      <c r="I170" s="24" t="e">
        <f t="shared" si="33"/>
        <v>#REF!</v>
      </c>
      <c r="J170" s="24" t="e">
        <f t="shared" si="34"/>
        <v>#REF!</v>
      </c>
      <c r="K170" s="24" t="e">
        <f t="shared" si="35"/>
        <v>#REF!</v>
      </c>
      <c r="L170" s="24" t="e">
        <f t="shared" ca="1" si="36"/>
        <v>#REF!</v>
      </c>
      <c r="M170" s="24" t="e">
        <f t="shared" ca="1" si="37"/>
        <v>#REF!</v>
      </c>
      <c r="N170" s="13">
        <f t="shared" si="38"/>
        <v>41306</v>
      </c>
      <c r="O170" s="24" t="e">
        <f t="shared" ca="1" si="29"/>
        <v>#REF!</v>
      </c>
    </row>
    <row r="171" spans="1:15" x14ac:dyDescent="0.25">
      <c r="A171" s="26" t="s">
        <v>69</v>
      </c>
      <c r="B171" s="26" t="s">
        <v>69</v>
      </c>
      <c r="C171">
        <v>154</v>
      </c>
      <c r="D171" s="24" t="e">
        <f t="shared" si="30"/>
        <v>#REF!</v>
      </c>
      <c r="E171" s="24" t="e">
        <f t="shared" si="31"/>
        <v>#REF!</v>
      </c>
      <c r="F171" s="24" t="e">
        <f t="shared" si="32"/>
        <v>#REF!</v>
      </c>
      <c r="G171" s="24" t="e">
        <f t="shared" si="27"/>
        <v>#REF!</v>
      </c>
      <c r="H171" s="24" t="e">
        <f t="shared" si="28"/>
        <v>#REF!</v>
      </c>
      <c r="I171" s="24" t="e">
        <f t="shared" si="33"/>
        <v>#REF!</v>
      </c>
      <c r="J171" s="24" t="e">
        <f t="shared" si="34"/>
        <v>#REF!</v>
      </c>
      <c r="K171" s="24" t="e">
        <f t="shared" si="35"/>
        <v>#REF!</v>
      </c>
      <c r="L171" s="24" t="e">
        <f t="shared" ca="1" si="36"/>
        <v>#REF!</v>
      </c>
      <c r="M171" s="24" t="e">
        <f t="shared" ca="1" si="37"/>
        <v>#REF!</v>
      </c>
      <c r="N171" s="13">
        <f t="shared" si="38"/>
        <v>41334</v>
      </c>
      <c r="O171" s="24" t="e">
        <f t="shared" ca="1" si="29"/>
        <v>#REF!</v>
      </c>
    </row>
    <row r="172" spans="1:15" x14ac:dyDescent="0.25">
      <c r="A172" s="26" t="s">
        <v>69</v>
      </c>
      <c r="B172" s="26" t="s">
        <v>69</v>
      </c>
      <c r="C172">
        <v>155</v>
      </c>
      <c r="D172" s="24" t="e">
        <f t="shared" si="30"/>
        <v>#REF!</v>
      </c>
      <c r="E172" s="24" t="e">
        <f t="shared" si="31"/>
        <v>#REF!</v>
      </c>
      <c r="F172" s="24" t="e">
        <f t="shared" si="32"/>
        <v>#REF!</v>
      </c>
      <c r="G172" s="24" t="e">
        <f t="shared" si="27"/>
        <v>#REF!</v>
      </c>
      <c r="H172" s="24" t="e">
        <f t="shared" si="28"/>
        <v>#REF!</v>
      </c>
      <c r="I172" s="24" t="e">
        <f t="shared" si="33"/>
        <v>#REF!</v>
      </c>
      <c r="J172" s="24" t="e">
        <f t="shared" si="34"/>
        <v>#REF!</v>
      </c>
      <c r="K172" s="24" t="e">
        <f t="shared" si="35"/>
        <v>#REF!</v>
      </c>
      <c r="L172" s="24" t="e">
        <f t="shared" ca="1" si="36"/>
        <v>#REF!</v>
      </c>
      <c r="M172" s="24" t="e">
        <f t="shared" ca="1" si="37"/>
        <v>#REF!</v>
      </c>
      <c r="N172" s="13">
        <f t="shared" si="38"/>
        <v>41365</v>
      </c>
      <c r="O172" s="24" t="e">
        <f t="shared" ca="1" si="29"/>
        <v>#REF!</v>
      </c>
    </row>
    <row r="173" spans="1:15" x14ac:dyDescent="0.25">
      <c r="A173" s="26" t="s">
        <v>69</v>
      </c>
      <c r="B173" s="26" t="s">
        <v>69</v>
      </c>
      <c r="C173">
        <v>156</v>
      </c>
      <c r="D173" s="24" t="e">
        <f t="shared" si="30"/>
        <v>#REF!</v>
      </c>
      <c r="E173" s="24" t="e">
        <f t="shared" si="31"/>
        <v>#REF!</v>
      </c>
      <c r="F173" s="24" t="e">
        <f t="shared" si="32"/>
        <v>#REF!</v>
      </c>
      <c r="G173" s="24" t="e">
        <f t="shared" si="27"/>
        <v>#REF!</v>
      </c>
      <c r="H173" s="24" t="e">
        <f t="shared" si="28"/>
        <v>#REF!</v>
      </c>
      <c r="I173" s="24" t="e">
        <f t="shared" si="33"/>
        <v>#REF!</v>
      </c>
      <c r="J173" s="24" t="e">
        <f t="shared" si="34"/>
        <v>#REF!</v>
      </c>
      <c r="K173" s="24" t="e">
        <f t="shared" si="35"/>
        <v>#REF!</v>
      </c>
      <c r="L173" s="24" t="e">
        <f t="shared" ca="1" si="36"/>
        <v>#REF!</v>
      </c>
      <c r="M173" s="24" t="e">
        <f t="shared" ca="1" si="37"/>
        <v>#REF!</v>
      </c>
      <c r="N173" s="13">
        <f t="shared" si="38"/>
        <v>41395</v>
      </c>
      <c r="O173" s="24" t="e">
        <f t="shared" ca="1" si="29"/>
        <v>#REF!</v>
      </c>
    </row>
    <row r="174" spans="1:15" x14ac:dyDescent="0.25">
      <c r="A174" s="26" t="s">
        <v>69</v>
      </c>
      <c r="B174" s="26" t="s">
        <v>69</v>
      </c>
      <c r="C174">
        <v>157</v>
      </c>
      <c r="D174" s="24" t="e">
        <f t="shared" si="30"/>
        <v>#REF!</v>
      </c>
      <c r="E174" s="24" t="e">
        <f t="shared" si="31"/>
        <v>#REF!</v>
      </c>
      <c r="F174" s="24" t="e">
        <f t="shared" si="32"/>
        <v>#REF!</v>
      </c>
      <c r="G174" s="24" t="e">
        <f t="shared" si="27"/>
        <v>#REF!</v>
      </c>
      <c r="H174" s="24" t="e">
        <f t="shared" si="28"/>
        <v>#REF!</v>
      </c>
      <c r="I174" s="24" t="e">
        <f t="shared" si="33"/>
        <v>#REF!</v>
      </c>
      <c r="J174" s="24" t="e">
        <f t="shared" si="34"/>
        <v>#REF!</v>
      </c>
      <c r="K174" s="24" t="e">
        <f t="shared" si="35"/>
        <v>#REF!</v>
      </c>
      <c r="L174" s="24" t="e">
        <f t="shared" ca="1" si="36"/>
        <v>#REF!</v>
      </c>
      <c r="M174" s="24" t="e">
        <f t="shared" ca="1" si="37"/>
        <v>#REF!</v>
      </c>
      <c r="N174" s="13">
        <f t="shared" si="38"/>
        <v>41426</v>
      </c>
      <c r="O174" s="24" t="e">
        <f t="shared" ca="1" si="29"/>
        <v>#REF!</v>
      </c>
    </row>
    <row r="175" spans="1:15" x14ac:dyDescent="0.25">
      <c r="A175" s="26" t="s">
        <v>69</v>
      </c>
      <c r="B175" s="26" t="s">
        <v>69</v>
      </c>
      <c r="C175">
        <v>158</v>
      </c>
      <c r="D175" s="24" t="e">
        <f t="shared" si="30"/>
        <v>#REF!</v>
      </c>
      <c r="E175" s="24" t="e">
        <f t="shared" si="31"/>
        <v>#REF!</v>
      </c>
      <c r="F175" s="24" t="e">
        <f t="shared" si="32"/>
        <v>#REF!</v>
      </c>
      <c r="G175" s="24" t="e">
        <f t="shared" si="27"/>
        <v>#REF!</v>
      </c>
      <c r="H175" s="24" t="e">
        <f t="shared" si="28"/>
        <v>#REF!</v>
      </c>
      <c r="I175" s="24" t="e">
        <f t="shared" si="33"/>
        <v>#REF!</v>
      </c>
      <c r="J175" s="24" t="e">
        <f t="shared" si="34"/>
        <v>#REF!</v>
      </c>
      <c r="K175" s="24" t="e">
        <f t="shared" si="35"/>
        <v>#REF!</v>
      </c>
      <c r="L175" s="24" t="e">
        <f t="shared" ca="1" si="36"/>
        <v>#REF!</v>
      </c>
      <c r="M175" s="24" t="e">
        <f t="shared" ca="1" si="37"/>
        <v>#REF!</v>
      </c>
      <c r="N175" s="13">
        <f t="shared" si="38"/>
        <v>41456</v>
      </c>
      <c r="O175" s="24" t="e">
        <f t="shared" ca="1" si="29"/>
        <v>#REF!</v>
      </c>
    </row>
    <row r="176" spans="1:15" x14ac:dyDescent="0.25">
      <c r="A176" s="26" t="s">
        <v>69</v>
      </c>
      <c r="B176" s="26" t="s">
        <v>69</v>
      </c>
      <c r="C176">
        <v>159</v>
      </c>
      <c r="D176" s="24" t="e">
        <f t="shared" si="30"/>
        <v>#REF!</v>
      </c>
      <c r="E176" s="24" t="e">
        <f t="shared" si="31"/>
        <v>#REF!</v>
      </c>
      <c r="F176" s="24" t="e">
        <f t="shared" si="32"/>
        <v>#REF!</v>
      </c>
      <c r="G176" s="24" t="e">
        <f t="shared" si="27"/>
        <v>#REF!</v>
      </c>
      <c r="H176" s="24" t="e">
        <f t="shared" si="28"/>
        <v>#REF!</v>
      </c>
      <c r="I176" s="24" t="e">
        <f t="shared" si="33"/>
        <v>#REF!</v>
      </c>
      <c r="J176" s="24" t="e">
        <f t="shared" si="34"/>
        <v>#REF!</v>
      </c>
      <c r="K176" s="24" t="e">
        <f t="shared" si="35"/>
        <v>#REF!</v>
      </c>
      <c r="L176" s="24" t="e">
        <f t="shared" ca="1" si="36"/>
        <v>#REF!</v>
      </c>
      <c r="M176" s="24" t="e">
        <f t="shared" ca="1" si="37"/>
        <v>#REF!</v>
      </c>
      <c r="N176" s="13">
        <f t="shared" si="38"/>
        <v>41487</v>
      </c>
      <c r="O176" s="24" t="e">
        <f t="shared" ca="1" si="29"/>
        <v>#REF!</v>
      </c>
    </row>
    <row r="177" spans="1:15" x14ac:dyDescent="0.25">
      <c r="A177" s="26" t="s">
        <v>69</v>
      </c>
      <c r="B177" s="26" t="s">
        <v>69</v>
      </c>
      <c r="C177">
        <v>160</v>
      </c>
      <c r="D177" s="24" t="e">
        <f t="shared" si="30"/>
        <v>#REF!</v>
      </c>
      <c r="E177" s="24" t="e">
        <f t="shared" si="31"/>
        <v>#REF!</v>
      </c>
      <c r="F177" s="24" t="e">
        <f t="shared" si="32"/>
        <v>#REF!</v>
      </c>
      <c r="G177" s="24" t="e">
        <f t="shared" si="27"/>
        <v>#REF!</v>
      </c>
      <c r="H177" s="24" t="e">
        <f t="shared" si="28"/>
        <v>#REF!</v>
      </c>
      <c r="I177" s="24" t="e">
        <f t="shared" si="33"/>
        <v>#REF!</v>
      </c>
      <c r="J177" s="24" t="e">
        <f t="shared" si="34"/>
        <v>#REF!</v>
      </c>
      <c r="K177" s="24" t="e">
        <f t="shared" si="35"/>
        <v>#REF!</v>
      </c>
      <c r="L177" s="24" t="e">
        <f t="shared" ca="1" si="36"/>
        <v>#REF!</v>
      </c>
      <c r="M177" s="24" t="e">
        <f t="shared" ca="1" si="37"/>
        <v>#REF!</v>
      </c>
      <c r="N177" s="13">
        <f t="shared" si="38"/>
        <v>41518</v>
      </c>
      <c r="O177" s="24" t="e">
        <f t="shared" ca="1" si="29"/>
        <v>#REF!</v>
      </c>
    </row>
    <row r="178" spans="1:15" x14ac:dyDescent="0.25">
      <c r="A178" s="26" t="s">
        <v>69</v>
      </c>
      <c r="B178" s="26" t="s">
        <v>69</v>
      </c>
      <c r="C178">
        <v>161</v>
      </c>
      <c r="D178" s="24" t="e">
        <f t="shared" si="30"/>
        <v>#REF!</v>
      </c>
      <c r="E178" s="24" t="e">
        <f t="shared" si="31"/>
        <v>#REF!</v>
      </c>
      <c r="F178" s="24" t="e">
        <f t="shared" si="32"/>
        <v>#REF!</v>
      </c>
      <c r="G178" s="24" t="e">
        <f t="shared" si="27"/>
        <v>#REF!</v>
      </c>
      <c r="H178" s="24" t="e">
        <f t="shared" si="28"/>
        <v>#REF!</v>
      </c>
      <c r="I178" s="24" t="e">
        <f t="shared" si="33"/>
        <v>#REF!</v>
      </c>
      <c r="J178" s="24" t="e">
        <f t="shared" si="34"/>
        <v>#REF!</v>
      </c>
      <c r="K178" s="24" t="e">
        <f t="shared" si="35"/>
        <v>#REF!</v>
      </c>
      <c r="L178" s="24" t="e">
        <f t="shared" ca="1" si="36"/>
        <v>#REF!</v>
      </c>
      <c r="M178" s="24" t="e">
        <f t="shared" ca="1" si="37"/>
        <v>#REF!</v>
      </c>
      <c r="N178" s="13">
        <f t="shared" si="38"/>
        <v>41548</v>
      </c>
      <c r="O178" s="24" t="e">
        <f t="shared" ca="1" si="29"/>
        <v>#REF!</v>
      </c>
    </row>
    <row r="179" spans="1:15" x14ac:dyDescent="0.25">
      <c r="A179" s="26" t="s">
        <v>69</v>
      </c>
      <c r="B179" s="26" t="s">
        <v>69</v>
      </c>
      <c r="C179">
        <v>162</v>
      </c>
      <c r="D179" s="24" t="e">
        <f t="shared" si="30"/>
        <v>#REF!</v>
      </c>
      <c r="E179" s="24" t="e">
        <f t="shared" si="31"/>
        <v>#REF!</v>
      </c>
      <c r="F179" s="24" t="e">
        <f t="shared" si="32"/>
        <v>#REF!</v>
      </c>
      <c r="G179" s="24" t="e">
        <f t="shared" si="27"/>
        <v>#REF!</v>
      </c>
      <c r="H179" s="24" t="e">
        <f t="shared" si="28"/>
        <v>#REF!</v>
      </c>
      <c r="I179" s="24" t="e">
        <f t="shared" si="33"/>
        <v>#REF!</v>
      </c>
      <c r="J179" s="24" t="e">
        <f t="shared" si="34"/>
        <v>#REF!</v>
      </c>
      <c r="K179" s="24" t="e">
        <f t="shared" si="35"/>
        <v>#REF!</v>
      </c>
      <c r="L179" s="24" t="e">
        <f t="shared" ca="1" si="36"/>
        <v>#REF!</v>
      </c>
      <c r="M179" s="24" t="e">
        <f t="shared" ca="1" si="37"/>
        <v>#REF!</v>
      </c>
      <c r="N179" s="13">
        <f t="shared" si="38"/>
        <v>41579</v>
      </c>
      <c r="O179" s="24" t="e">
        <f t="shared" ca="1" si="29"/>
        <v>#REF!</v>
      </c>
    </row>
    <row r="180" spans="1:15" x14ac:dyDescent="0.25">
      <c r="A180" s="26" t="s">
        <v>69</v>
      </c>
      <c r="B180" s="26" t="s">
        <v>69</v>
      </c>
      <c r="C180">
        <v>163</v>
      </c>
      <c r="D180" s="24" t="e">
        <f t="shared" si="30"/>
        <v>#REF!</v>
      </c>
      <c r="E180" s="24" t="e">
        <f t="shared" si="31"/>
        <v>#REF!</v>
      </c>
      <c r="F180" s="24" t="e">
        <f t="shared" si="32"/>
        <v>#REF!</v>
      </c>
      <c r="G180" s="24" t="e">
        <f t="shared" si="27"/>
        <v>#REF!</v>
      </c>
      <c r="H180" s="24" t="e">
        <f t="shared" si="28"/>
        <v>#REF!</v>
      </c>
      <c r="I180" s="24" t="e">
        <f t="shared" si="33"/>
        <v>#REF!</v>
      </c>
      <c r="J180" s="24" t="e">
        <f t="shared" si="34"/>
        <v>#REF!</v>
      </c>
      <c r="K180" s="24" t="e">
        <f t="shared" si="35"/>
        <v>#REF!</v>
      </c>
      <c r="L180" s="24" t="e">
        <f t="shared" ca="1" si="36"/>
        <v>#REF!</v>
      </c>
      <c r="M180" s="24" t="e">
        <f t="shared" ca="1" si="37"/>
        <v>#REF!</v>
      </c>
      <c r="N180" s="13">
        <f t="shared" si="38"/>
        <v>41609</v>
      </c>
      <c r="O180" s="24" t="e">
        <f t="shared" ca="1" si="29"/>
        <v>#REF!</v>
      </c>
    </row>
    <row r="181" spans="1:15" x14ac:dyDescent="0.25">
      <c r="A181" s="26" t="s">
        <v>69</v>
      </c>
      <c r="B181" s="26" t="s">
        <v>69</v>
      </c>
      <c r="C181">
        <v>164</v>
      </c>
      <c r="D181" s="24" t="e">
        <f t="shared" si="30"/>
        <v>#REF!</v>
      </c>
      <c r="E181" s="24" t="e">
        <f t="shared" si="31"/>
        <v>#REF!</v>
      </c>
      <c r="F181" s="24" t="e">
        <f t="shared" si="32"/>
        <v>#REF!</v>
      </c>
      <c r="G181" s="24" t="e">
        <f t="shared" si="27"/>
        <v>#REF!</v>
      </c>
      <c r="H181" s="24" t="e">
        <f t="shared" si="28"/>
        <v>#REF!</v>
      </c>
      <c r="I181" s="24" t="e">
        <f t="shared" si="33"/>
        <v>#REF!</v>
      </c>
      <c r="J181" s="24" t="e">
        <f t="shared" si="34"/>
        <v>#REF!</v>
      </c>
      <c r="K181" s="24" t="e">
        <f t="shared" si="35"/>
        <v>#REF!</v>
      </c>
      <c r="L181" s="24" t="e">
        <f t="shared" ca="1" si="36"/>
        <v>#REF!</v>
      </c>
      <c r="M181" s="24" t="e">
        <f t="shared" ca="1" si="37"/>
        <v>#REF!</v>
      </c>
      <c r="N181" s="13">
        <f t="shared" si="38"/>
        <v>41640</v>
      </c>
      <c r="O181" s="24" t="e">
        <f t="shared" ca="1" si="29"/>
        <v>#REF!</v>
      </c>
    </row>
    <row r="182" spans="1:15" x14ac:dyDescent="0.25">
      <c r="A182" s="26" t="s">
        <v>69</v>
      </c>
      <c r="B182" s="26" t="s">
        <v>69</v>
      </c>
      <c r="C182">
        <v>165</v>
      </c>
      <c r="D182" s="24" t="e">
        <f t="shared" si="30"/>
        <v>#REF!</v>
      </c>
      <c r="E182" s="24" t="e">
        <f t="shared" si="31"/>
        <v>#REF!</v>
      </c>
      <c r="F182" s="24" t="e">
        <f t="shared" si="32"/>
        <v>#REF!</v>
      </c>
      <c r="G182" s="24" t="e">
        <f t="shared" si="27"/>
        <v>#REF!</v>
      </c>
      <c r="H182" s="24" t="e">
        <f t="shared" si="28"/>
        <v>#REF!</v>
      </c>
      <c r="I182" s="24" t="e">
        <f t="shared" si="33"/>
        <v>#REF!</v>
      </c>
      <c r="J182" s="24" t="e">
        <f t="shared" si="34"/>
        <v>#REF!</v>
      </c>
      <c r="K182" s="24" t="e">
        <f t="shared" si="35"/>
        <v>#REF!</v>
      </c>
      <c r="L182" s="24" t="e">
        <f t="shared" ca="1" si="36"/>
        <v>#REF!</v>
      </c>
      <c r="M182" s="24" t="e">
        <f t="shared" ca="1" si="37"/>
        <v>#REF!</v>
      </c>
      <c r="N182" s="13">
        <f t="shared" si="38"/>
        <v>41671</v>
      </c>
      <c r="O182" s="24" t="e">
        <f t="shared" ca="1" si="29"/>
        <v>#REF!</v>
      </c>
    </row>
    <row r="183" spans="1:15" x14ac:dyDescent="0.25">
      <c r="A183" s="26" t="s">
        <v>69</v>
      </c>
      <c r="B183" s="26" t="s">
        <v>69</v>
      </c>
      <c r="C183">
        <v>166</v>
      </c>
      <c r="D183" s="24" t="e">
        <f t="shared" si="30"/>
        <v>#REF!</v>
      </c>
      <c r="E183" s="24" t="e">
        <f t="shared" si="31"/>
        <v>#REF!</v>
      </c>
      <c r="F183" s="24" t="e">
        <f t="shared" si="32"/>
        <v>#REF!</v>
      </c>
      <c r="G183" s="24" t="e">
        <f t="shared" si="27"/>
        <v>#REF!</v>
      </c>
      <c r="H183" s="24" t="e">
        <f t="shared" si="28"/>
        <v>#REF!</v>
      </c>
      <c r="I183" s="24" t="e">
        <f t="shared" si="33"/>
        <v>#REF!</v>
      </c>
      <c r="J183" s="24" t="e">
        <f t="shared" si="34"/>
        <v>#REF!</v>
      </c>
      <c r="K183" s="24" t="e">
        <f t="shared" si="35"/>
        <v>#REF!</v>
      </c>
      <c r="L183" s="24" t="e">
        <f t="shared" ca="1" si="36"/>
        <v>#REF!</v>
      </c>
      <c r="M183" s="24" t="e">
        <f t="shared" ca="1" si="37"/>
        <v>#REF!</v>
      </c>
      <c r="N183" s="13">
        <f t="shared" si="38"/>
        <v>41699</v>
      </c>
      <c r="O183" s="24" t="e">
        <f t="shared" ca="1" si="29"/>
        <v>#REF!</v>
      </c>
    </row>
    <row r="184" spans="1:15" x14ac:dyDescent="0.25">
      <c r="A184" s="26" t="s">
        <v>69</v>
      </c>
      <c r="B184" s="26" t="s">
        <v>69</v>
      </c>
      <c r="C184">
        <v>167</v>
      </c>
      <c r="D184" s="24" t="e">
        <f t="shared" si="30"/>
        <v>#REF!</v>
      </c>
      <c r="E184" s="24" t="e">
        <f t="shared" si="31"/>
        <v>#REF!</v>
      </c>
      <c r="F184" s="24" t="e">
        <f t="shared" si="32"/>
        <v>#REF!</v>
      </c>
      <c r="G184" s="24" t="e">
        <f t="shared" si="27"/>
        <v>#REF!</v>
      </c>
      <c r="H184" s="24" t="e">
        <f t="shared" si="28"/>
        <v>#REF!</v>
      </c>
      <c r="I184" s="24" t="e">
        <f t="shared" si="33"/>
        <v>#REF!</v>
      </c>
      <c r="J184" s="24" t="e">
        <f t="shared" si="34"/>
        <v>#REF!</v>
      </c>
      <c r="K184" s="24" t="e">
        <f t="shared" si="35"/>
        <v>#REF!</v>
      </c>
      <c r="L184" s="24" t="e">
        <f t="shared" ca="1" si="36"/>
        <v>#REF!</v>
      </c>
      <c r="M184" s="24" t="e">
        <f t="shared" ca="1" si="37"/>
        <v>#REF!</v>
      </c>
      <c r="N184" s="13">
        <f t="shared" si="38"/>
        <v>41730</v>
      </c>
      <c r="O184" s="24" t="e">
        <f t="shared" ca="1" si="29"/>
        <v>#REF!</v>
      </c>
    </row>
    <row r="185" spans="1:15" x14ac:dyDescent="0.25">
      <c r="A185" s="26" t="s">
        <v>69</v>
      </c>
      <c r="B185" s="26" t="s">
        <v>69</v>
      </c>
      <c r="C185">
        <v>168</v>
      </c>
      <c r="D185" s="24" t="e">
        <f t="shared" si="30"/>
        <v>#REF!</v>
      </c>
      <c r="E185" s="24" t="e">
        <f t="shared" si="31"/>
        <v>#REF!</v>
      </c>
      <c r="F185" s="24" t="e">
        <f t="shared" si="32"/>
        <v>#REF!</v>
      </c>
      <c r="G185" s="24" t="e">
        <f t="shared" si="27"/>
        <v>#REF!</v>
      </c>
      <c r="H185" s="24" t="e">
        <f t="shared" si="28"/>
        <v>#REF!</v>
      </c>
      <c r="I185" s="24" t="e">
        <f t="shared" si="33"/>
        <v>#REF!</v>
      </c>
      <c r="J185" s="24" t="e">
        <f t="shared" si="34"/>
        <v>#REF!</v>
      </c>
      <c r="K185" s="24" t="e">
        <f t="shared" si="35"/>
        <v>#REF!</v>
      </c>
      <c r="L185" s="24" t="e">
        <f t="shared" ca="1" si="36"/>
        <v>#REF!</v>
      </c>
      <c r="M185" s="24" t="e">
        <f t="shared" ca="1" si="37"/>
        <v>#REF!</v>
      </c>
      <c r="N185" s="13">
        <f t="shared" si="38"/>
        <v>41760</v>
      </c>
      <c r="O185" s="24" t="e">
        <f t="shared" ca="1" si="29"/>
        <v>#REF!</v>
      </c>
    </row>
    <row r="186" spans="1:15" x14ac:dyDescent="0.25">
      <c r="A186" s="26" t="s">
        <v>69</v>
      </c>
      <c r="B186" s="26" t="s">
        <v>69</v>
      </c>
      <c r="C186">
        <v>169</v>
      </c>
      <c r="D186" s="24" t="e">
        <f t="shared" si="30"/>
        <v>#REF!</v>
      </c>
      <c r="E186" s="24" t="e">
        <f t="shared" si="31"/>
        <v>#REF!</v>
      </c>
      <c r="F186" s="24" t="e">
        <f t="shared" si="32"/>
        <v>#REF!</v>
      </c>
      <c r="G186" s="24" t="e">
        <f t="shared" si="27"/>
        <v>#REF!</v>
      </c>
      <c r="H186" s="24" t="e">
        <f t="shared" si="28"/>
        <v>#REF!</v>
      </c>
      <c r="I186" s="24" t="e">
        <f t="shared" si="33"/>
        <v>#REF!</v>
      </c>
      <c r="J186" s="24" t="e">
        <f t="shared" si="34"/>
        <v>#REF!</v>
      </c>
      <c r="K186" s="24" t="e">
        <f t="shared" si="35"/>
        <v>#REF!</v>
      </c>
      <c r="L186" s="24" t="e">
        <f t="shared" ca="1" si="36"/>
        <v>#REF!</v>
      </c>
      <c r="M186" s="24" t="e">
        <f t="shared" ca="1" si="37"/>
        <v>#REF!</v>
      </c>
      <c r="N186" s="13">
        <f t="shared" si="38"/>
        <v>41791</v>
      </c>
      <c r="O186" s="24" t="e">
        <f t="shared" ca="1" si="29"/>
        <v>#REF!</v>
      </c>
    </row>
    <row r="187" spans="1:15" x14ac:dyDescent="0.25">
      <c r="A187" s="26" t="s">
        <v>69</v>
      </c>
      <c r="B187" s="26" t="s">
        <v>69</v>
      </c>
      <c r="C187">
        <v>170</v>
      </c>
      <c r="D187" s="24" t="e">
        <f t="shared" si="30"/>
        <v>#REF!</v>
      </c>
      <c r="E187" s="24" t="e">
        <f t="shared" si="31"/>
        <v>#REF!</v>
      </c>
      <c r="F187" s="24" t="e">
        <f t="shared" si="32"/>
        <v>#REF!</v>
      </c>
      <c r="G187" s="24" t="e">
        <f t="shared" si="27"/>
        <v>#REF!</v>
      </c>
      <c r="H187" s="24" t="e">
        <f t="shared" si="28"/>
        <v>#REF!</v>
      </c>
      <c r="I187" s="24" t="e">
        <f t="shared" si="33"/>
        <v>#REF!</v>
      </c>
      <c r="J187" s="24" t="e">
        <f t="shared" si="34"/>
        <v>#REF!</v>
      </c>
      <c r="K187" s="24" t="e">
        <f t="shared" si="35"/>
        <v>#REF!</v>
      </c>
      <c r="L187" s="24" t="e">
        <f t="shared" ca="1" si="36"/>
        <v>#REF!</v>
      </c>
      <c r="M187" s="24" t="e">
        <f t="shared" ca="1" si="37"/>
        <v>#REF!</v>
      </c>
      <c r="N187" s="13">
        <f t="shared" si="38"/>
        <v>41821</v>
      </c>
      <c r="O187" s="24" t="e">
        <f t="shared" ca="1" si="29"/>
        <v>#REF!</v>
      </c>
    </row>
    <row r="188" spans="1:15" x14ac:dyDescent="0.25">
      <c r="A188" s="26" t="s">
        <v>69</v>
      </c>
      <c r="B188" s="26" t="s">
        <v>69</v>
      </c>
      <c r="C188">
        <v>171</v>
      </c>
      <c r="D188" s="24" t="e">
        <f t="shared" si="30"/>
        <v>#REF!</v>
      </c>
      <c r="E188" s="24" t="e">
        <f t="shared" si="31"/>
        <v>#REF!</v>
      </c>
      <c r="F188" s="24" t="e">
        <f t="shared" si="32"/>
        <v>#REF!</v>
      </c>
      <c r="G188" s="24" t="e">
        <f t="shared" si="27"/>
        <v>#REF!</v>
      </c>
      <c r="H188" s="24" t="e">
        <f t="shared" si="28"/>
        <v>#REF!</v>
      </c>
      <c r="I188" s="24" t="e">
        <f t="shared" si="33"/>
        <v>#REF!</v>
      </c>
      <c r="J188" s="24" t="e">
        <f t="shared" si="34"/>
        <v>#REF!</v>
      </c>
      <c r="K188" s="24" t="e">
        <f t="shared" si="35"/>
        <v>#REF!</v>
      </c>
      <c r="L188" s="24" t="e">
        <f t="shared" ca="1" si="36"/>
        <v>#REF!</v>
      </c>
      <c r="M188" s="24" t="e">
        <f t="shared" ca="1" si="37"/>
        <v>#REF!</v>
      </c>
      <c r="N188" s="13">
        <f t="shared" si="38"/>
        <v>41852</v>
      </c>
      <c r="O188" s="24" t="e">
        <f t="shared" ca="1" si="29"/>
        <v>#REF!</v>
      </c>
    </row>
    <row r="189" spans="1:15" x14ac:dyDescent="0.25">
      <c r="A189" s="26" t="s">
        <v>69</v>
      </c>
      <c r="B189" s="26" t="s">
        <v>69</v>
      </c>
      <c r="C189">
        <v>172</v>
      </c>
      <c r="D189" s="24" t="e">
        <f t="shared" si="30"/>
        <v>#REF!</v>
      </c>
      <c r="E189" s="24" t="e">
        <f t="shared" si="31"/>
        <v>#REF!</v>
      </c>
      <c r="F189" s="24" t="e">
        <f t="shared" si="32"/>
        <v>#REF!</v>
      </c>
      <c r="G189" s="24" t="e">
        <f t="shared" si="27"/>
        <v>#REF!</v>
      </c>
      <c r="H189" s="24" t="e">
        <f t="shared" si="28"/>
        <v>#REF!</v>
      </c>
      <c r="I189" s="24" t="e">
        <f t="shared" si="33"/>
        <v>#REF!</v>
      </c>
      <c r="J189" s="24" t="e">
        <f t="shared" si="34"/>
        <v>#REF!</v>
      </c>
      <c r="K189" s="24" t="e">
        <f t="shared" si="35"/>
        <v>#REF!</v>
      </c>
      <c r="L189" s="24" t="e">
        <f t="shared" ca="1" si="36"/>
        <v>#REF!</v>
      </c>
      <c r="M189" s="24" t="e">
        <f t="shared" ca="1" si="37"/>
        <v>#REF!</v>
      </c>
      <c r="N189" s="13">
        <f t="shared" si="38"/>
        <v>41883</v>
      </c>
      <c r="O189" s="24" t="e">
        <f t="shared" ca="1" si="29"/>
        <v>#REF!</v>
      </c>
    </row>
    <row r="190" spans="1:15" x14ac:dyDescent="0.25">
      <c r="A190" s="26" t="s">
        <v>69</v>
      </c>
      <c r="B190" s="26" t="s">
        <v>69</v>
      </c>
      <c r="C190">
        <v>173</v>
      </c>
      <c r="D190" s="24" t="e">
        <f t="shared" si="30"/>
        <v>#REF!</v>
      </c>
      <c r="E190" s="24" t="e">
        <f t="shared" si="31"/>
        <v>#REF!</v>
      </c>
      <c r="F190" s="24" t="e">
        <f t="shared" si="32"/>
        <v>#REF!</v>
      </c>
      <c r="G190" s="24" t="e">
        <f t="shared" si="27"/>
        <v>#REF!</v>
      </c>
      <c r="H190" s="24" t="e">
        <f t="shared" si="28"/>
        <v>#REF!</v>
      </c>
      <c r="I190" s="24" t="e">
        <f t="shared" si="33"/>
        <v>#REF!</v>
      </c>
      <c r="J190" s="24" t="e">
        <f t="shared" si="34"/>
        <v>#REF!</v>
      </c>
      <c r="K190" s="24" t="e">
        <f t="shared" si="35"/>
        <v>#REF!</v>
      </c>
      <c r="L190" s="24" t="e">
        <f t="shared" ca="1" si="36"/>
        <v>#REF!</v>
      </c>
      <c r="M190" s="24" t="e">
        <f t="shared" ca="1" si="37"/>
        <v>#REF!</v>
      </c>
      <c r="N190" s="13">
        <f t="shared" si="38"/>
        <v>41913</v>
      </c>
      <c r="O190" s="24" t="e">
        <f t="shared" ca="1" si="29"/>
        <v>#REF!</v>
      </c>
    </row>
    <row r="191" spans="1:15" x14ac:dyDescent="0.25">
      <c r="A191" s="26" t="s">
        <v>69</v>
      </c>
      <c r="B191" s="26" t="s">
        <v>69</v>
      </c>
      <c r="C191">
        <v>174</v>
      </c>
      <c r="D191" s="24" t="e">
        <f t="shared" si="30"/>
        <v>#REF!</v>
      </c>
      <c r="E191" s="24" t="e">
        <f t="shared" si="31"/>
        <v>#REF!</v>
      </c>
      <c r="F191" s="24" t="e">
        <f t="shared" si="32"/>
        <v>#REF!</v>
      </c>
      <c r="G191" s="24" t="e">
        <f t="shared" si="27"/>
        <v>#REF!</v>
      </c>
      <c r="H191" s="24" t="e">
        <f t="shared" si="28"/>
        <v>#REF!</v>
      </c>
      <c r="I191" s="24" t="e">
        <f t="shared" si="33"/>
        <v>#REF!</v>
      </c>
      <c r="J191" s="24" t="e">
        <f t="shared" si="34"/>
        <v>#REF!</v>
      </c>
      <c r="K191" s="24" t="e">
        <f t="shared" si="35"/>
        <v>#REF!</v>
      </c>
      <c r="L191" s="24" t="e">
        <f t="shared" ca="1" si="36"/>
        <v>#REF!</v>
      </c>
      <c r="M191" s="24" t="e">
        <f t="shared" ca="1" si="37"/>
        <v>#REF!</v>
      </c>
      <c r="N191" s="13">
        <f t="shared" si="38"/>
        <v>41944</v>
      </c>
      <c r="O191" s="24" t="e">
        <f t="shared" ca="1" si="29"/>
        <v>#REF!</v>
      </c>
    </row>
    <row r="192" spans="1:15" x14ac:dyDescent="0.25">
      <c r="A192" s="26" t="s">
        <v>69</v>
      </c>
      <c r="B192" s="26" t="s">
        <v>69</v>
      </c>
      <c r="C192">
        <v>175</v>
      </c>
      <c r="D192" s="24" t="e">
        <f t="shared" si="30"/>
        <v>#REF!</v>
      </c>
      <c r="E192" s="24" t="e">
        <f t="shared" si="31"/>
        <v>#REF!</v>
      </c>
      <c r="F192" s="24" t="e">
        <f t="shared" si="32"/>
        <v>#REF!</v>
      </c>
      <c r="G192" s="24" t="e">
        <f t="shared" si="27"/>
        <v>#REF!</v>
      </c>
      <c r="H192" s="24" t="e">
        <f t="shared" si="28"/>
        <v>#REF!</v>
      </c>
      <c r="I192" s="24" t="e">
        <f t="shared" si="33"/>
        <v>#REF!</v>
      </c>
      <c r="J192" s="24" t="e">
        <f t="shared" si="34"/>
        <v>#REF!</v>
      </c>
      <c r="K192" s="24" t="e">
        <f t="shared" si="35"/>
        <v>#REF!</v>
      </c>
      <c r="L192" s="24" t="e">
        <f t="shared" ca="1" si="36"/>
        <v>#REF!</v>
      </c>
      <c r="M192" s="24" t="e">
        <f t="shared" ca="1" si="37"/>
        <v>#REF!</v>
      </c>
      <c r="N192" s="13">
        <f t="shared" si="38"/>
        <v>41974</v>
      </c>
      <c r="O192" s="24" t="e">
        <f t="shared" ca="1" si="29"/>
        <v>#REF!</v>
      </c>
    </row>
    <row r="193" spans="1:15" x14ac:dyDescent="0.25">
      <c r="A193" s="26" t="s">
        <v>69</v>
      </c>
      <c r="B193" s="26" t="s">
        <v>69</v>
      </c>
      <c r="C193">
        <v>176</v>
      </c>
      <c r="D193" s="24" t="e">
        <f t="shared" si="30"/>
        <v>#REF!</v>
      </c>
      <c r="E193" s="24" t="e">
        <f t="shared" si="31"/>
        <v>#REF!</v>
      </c>
      <c r="F193" s="24" t="e">
        <f t="shared" si="32"/>
        <v>#REF!</v>
      </c>
      <c r="G193" s="24" t="e">
        <f t="shared" si="27"/>
        <v>#REF!</v>
      </c>
      <c r="H193" s="24" t="e">
        <f t="shared" si="28"/>
        <v>#REF!</v>
      </c>
      <c r="I193" s="24" t="e">
        <f t="shared" si="33"/>
        <v>#REF!</v>
      </c>
      <c r="J193" s="24" t="e">
        <f t="shared" si="34"/>
        <v>#REF!</v>
      </c>
      <c r="K193" s="24" t="e">
        <f t="shared" si="35"/>
        <v>#REF!</v>
      </c>
      <c r="L193" s="24" t="e">
        <f t="shared" ca="1" si="36"/>
        <v>#REF!</v>
      </c>
      <c r="M193" s="24" t="e">
        <f t="shared" ca="1" si="37"/>
        <v>#REF!</v>
      </c>
      <c r="N193" s="13">
        <f t="shared" si="38"/>
        <v>42005</v>
      </c>
      <c r="O193" s="24" t="e">
        <f t="shared" ca="1" si="29"/>
        <v>#REF!</v>
      </c>
    </row>
    <row r="194" spans="1:15" x14ac:dyDescent="0.25">
      <c r="A194" s="26" t="s">
        <v>69</v>
      </c>
      <c r="B194" s="26" t="s">
        <v>69</v>
      </c>
      <c r="C194">
        <v>177</v>
      </c>
      <c r="D194" s="24" t="e">
        <f t="shared" si="30"/>
        <v>#REF!</v>
      </c>
      <c r="E194" s="24" t="e">
        <f t="shared" si="31"/>
        <v>#REF!</v>
      </c>
      <c r="F194" s="24" t="e">
        <f t="shared" si="32"/>
        <v>#REF!</v>
      </c>
      <c r="G194" s="24" t="e">
        <f t="shared" si="27"/>
        <v>#REF!</v>
      </c>
      <c r="H194" s="24" t="e">
        <f t="shared" si="28"/>
        <v>#REF!</v>
      </c>
      <c r="I194" s="24" t="e">
        <f t="shared" si="33"/>
        <v>#REF!</v>
      </c>
      <c r="J194" s="24" t="e">
        <f t="shared" si="34"/>
        <v>#REF!</v>
      </c>
      <c r="K194" s="24" t="e">
        <f t="shared" si="35"/>
        <v>#REF!</v>
      </c>
      <c r="L194" s="24" t="e">
        <f t="shared" ca="1" si="36"/>
        <v>#REF!</v>
      </c>
      <c r="M194" s="24" t="e">
        <f t="shared" ca="1" si="37"/>
        <v>#REF!</v>
      </c>
      <c r="N194" s="13">
        <f t="shared" si="38"/>
        <v>42036</v>
      </c>
      <c r="O194" s="24" t="e">
        <f t="shared" ca="1" si="29"/>
        <v>#REF!</v>
      </c>
    </row>
    <row r="195" spans="1:15" x14ac:dyDescent="0.25">
      <c r="A195" s="26" t="s">
        <v>69</v>
      </c>
      <c r="B195" s="26" t="s">
        <v>69</v>
      </c>
      <c r="C195">
        <v>178</v>
      </c>
      <c r="D195" s="24" t="e">
        <f t="shared" si="30"/>
        <v>#REF!</v>
      </c>
      <c r="E195" s="24" t="e">
        <f t="shared" si="31"/>
        <v>#REF!</v>
      </c>
      <c r="F195" s="24" t="e">
        <f t="shared" si="32"/>
        <v>#REF!</v>
      </c>
      <c r="G195" s="24" t="e">
        <f t="shared" si="27"/>
        <v>#REF!</v>
      </c>
      <c r="H195" s="24" t="e">
        <f t="shared" si="28"/>
        <v>#REF!</v>
      </c>
      <c r="I195" s="24" t="e">
        <f t="shared" si="33"/>
        <v>#REF!</v>
      </c>
      <c r="J195" s="24" t="e">
        <f t="shared" si="34"/>
        <v>#REF!</v>
      </c>
      <c r="K195" s="24" t="e">
        <f t="shared" si="35"/>
        <v>#REF!</v>
      </c>
      <c r="L195" s="24" t="e">
        <f t="shared" ca="1" si="36"/>
        <v>#REF!</v>
      </c>
      <c r="M195" s="24" t="e">
        <f t="shared" ca="1" si="37"/>
        <v>#REF!</v>
      </c>
      <c r="N195" s="13">
        <f t="shared" si="38"/>
        <v>42064</v>
      </c>
      <c r="O195" s="24" t="e">
        <f t="shared" ca="1" si="29"/>
        <v>#REF!</v>
      </c>
    </row>
    <row r="196" spans="1:15" x14ac:dyDescent="0.25">
      <c r="A196" s="26" t="s">
        <v>69</v>
      </c>
      <c r="B196" s="26" t="s">
        <v>69</v>
      </c>
      <c r="C196">
        <v>179</v>
      </c>
      <c r="D196" s="24" t="e">
        <f t="shared" si="30"/>
        <v>#REF!</v>
      </c>
      <c r="E196" s="24" t="e">
        <f t="shared" si="31"/>
        <v>#REF!</v>
      </c>
      <c r="F196" s="24" t="e">
        <f t="shared" si="32"/>
        <v>#REF!</v>
      </c>
      <c r="G196" s="24" t="e">
        <f t="shared" si="27"/>
        <v>#REF!</v>
      </c>
      <c r="H196" s="24" t="e">
        <f t="shared" si="28"/>
        <v>#REF!</v>
      </c>
      <c r="I196" s="24" t="e">
        <f t="shared" si="33"/>
        <v>#REF!</v>
      </c>
      <c r="J196" s="24" t="e">
        <f t="shared" si="34"/>
        <v>#REF!</v>
      </c>
      <c r="K196" s="24" t="e">
        <f t="shared" si="35"/>
        <v>#REF!</v>
      </c>
      <c r="L196" s="24" t="e">
        <f t="shared" ca="1" si="36"/>
        <v>#REF!</v>
      </c>
      <c r="M196" s="24" t="e">
        <f t="shared" ca="1" si="37"/>
        <v>#REF!</v>
      </c>
      <c r="N196" s="13">
        <f t="shared" si="38"/>
        <v>42095</v>
      </c>
      <c r="O196" s="24" t="e">
        <f t="shared" ca="1" si="29"/>
        <v>#REF!</v>
      </c>
    </row>
    <row r="197" spans="1:15" x14ac:dyDescent="0.25">
      <c r="A197" s="26" t="s">
        <v>69</v>
      </c>
      <c r="B197" s="26" t="s">
        <v>69</v>
      </c>
      <c r="C197">
        <v>180</v>
      </c>
      <c r="D197" s="24" t="e">
        <f t="shared" si="30"/>
        <v>#REF!</v>
      </c>
      <c r="E197" s="24" t="e">
        <f t="shared" si="31"/>
        <v>#REF!</v>
      </c>
      <c r="F197" s="24" t="e">
        <f t="shared" si="32"/>
        <v>#REF!</v>
      </c>
      <c r="G197" s="24" t="e">
        <f t="shared" si="27"/>
        <v>#REF!</v>
      </c>
      <c r="H197" s="24" t="e">
        <f t="shared" si="28"/>
        <v>#REF!</v>
      </c>
      <c r="I197" s="24" t="e">
        <f t="shared" si="33"/>
        <v>#REF!</v>
      </c>
      <c r="J197" s="24" t="e">
        <f t="shared" si="34"/>
        <v>#REF!</v>
      </c>
      <c r="K197" s="24" t="e">
        <f t="shared" si="35"/>
        <v>#REF!</v>
      </c>
      <c r="L197" s="24" t="e">
        <f t="shared" ca="1" si="36"/>
        <v>#REF!</v>
      </c>
      <c r="M197" s="24" t="e">
        <f t="shared" ca="1" si="37"/>
        <v>#REF!</v>
      </c>
      <c r="N197" s="13">
        <f t="shared" si="38"/>
        <v>42125</v>
      </c>
      <c r="O197" s="24" t="e">
        <f t="shared" ca="1" si="29"/>
        <v>#REF!</v>
      </c>
    </row>
    <row r="198" spans="1:15" x14ac:dyDescent="0.25">
      <c r="A198" s="26" t="s">
        <v>69</v>
      </c>
      <c r="B198" s="26" t="s">
        <v>69</v>
      </c>
      <c r="C198">
        <f t="shared" ref="C198:C229" si="39">C197+1</f>
        <v>181</v>
      </c>
      <c r="D198" s="24" t="e">
        <f t="shared" si="30"/>
        <v>#REF!</v>
      </c>
      <c r="E198" s="24" t="e">
        <f t="shared" si="31"/>
        <v>#REF!</v>
      </c>
      <c r="F198" s="24" t="e">
        <f t="shared" si="32"/>
        <v>#REF!</v>
      </c>
      <c r="G198" s="24" t="e">
        <f t="shared" si="27"/>
        <v>#REF!</v>
      </c>
      <c r="H198" s="24" t="e">
        <f t="shared" si="28"/>
        <v>#REF!</v>
      </c>
      <c r="I198" s="24" t="e">
        <f t="shared" si="33"/>
        <v>#REF!</v>
      </c>
      <c r="J198" s="24" t="e">
        <f t="shared" si="34"/>
        <v>#REF!</v>
      </c>
      <c r="K198" s="24" t="e">
        <f t="shared" si="35"/>
        <v>#REF!</v>
      </c>
      <c r="L198" s="24" t="e">
        <f t="shared" ca="1" si="36"/>
        <v>#REF!</v>
      </c>
      <c r="M198" s="24" t="e">
        <f t="shared" ca="1" si="37"/>
        <v>#REF!</v>
      </c>
      <c r="N198" s="13">
        <f t="shared" si="38"/>
        <v>42156</v>
      </c>
      <c r="O198" s="24" t="e">
        <f t="shared" ca="1" si="29"/>
        <v>#REF!</v>
      </c>
    </row>
    <row r="199" spans="1:15" x14ac:dyDescent="0.25">
      <c r="A199" s="26" t="s">
        <v>69</v>
      </c>
      <c r="B199" s="26" t="s">
        <v>69</v>
      </c>
      <c r="C199">
        <f t="shared" si="39"/>
        <v>182</v>
      </c>
      <c r="D199" s="24" t="e">
        <f t="shared" si="30"/>
        <v>#REF!</v>
      </c>
      <c r="E199" s="24" t="e">
        <f t="shared" si="31"/>
        <v>#REF!</v>
      </c>
      <c r="F199" s="24" t="e">
        <f t="shared" si="32"/>
        <v>#REF!</v>
      </c>
      <c r="G199" s="24" t="e">
        <f t="shared" si="27"/>
        <v>#REF!</v>
      </c>
      <c r="H199" s="24" t="e">
        <f t="shared" si="28"/>
        <v>#REF!</v>
      </c>
      <c r="I199" s="24" t="e">
        <f t="shared" si="33"/>
        <v>#REF!</v>
      </c>
      <c r="J199" s="24" t="e">
        <f t="shared" si="34"/>
        <v>#REF!</v>
      </c>
      <c r="K199" s="24" t="e">
        <f t="shared" si="35"/>
        <v>#REF!</v>
      </c>
      <c r="L199" s="24" t="e">
        <f t="shared" ca="1" si="36"/>
        <v>#REF!</v>
      </c>
      <c r="M199" s="24" t="e">
        <f t="shared" ca="1" si="37"/>
        <v>#REF!</v>
      </c>
      <c r="N199" s="13">
        <f t="shared" si="38"/>
        <v>42186</v>
      </c>
      <c r="O199" s="24" t="e">
        <f t="shared" ca="1" si="29"/>
        <v>#REF!</v>
      </c>
    </row>
    <row r="200" spans="1:15" x14ac:dyDescent="0.25">
      <c r="A200" s="26" t="s">
        <v>69</v>
      </c>
      <c r="B200" s="26" t="s">
        <v>69</v>
      </c>
      <c r="C200">
        <f t="shared" si="39"/>
        <v>183</v>
      </c>
      <c r="D200" s="24" t="e">
        <f t="shared" si="30"/>
        <v>#REF!</v>
      </c>
      <c r="E200" s="24" t="e">
        <f t="shared" si="31"/>
        <v>#REF!</v>
      </c>
      <c r="F200" s="24" t="e">
        <f t="shared" si="32"/>
        <v>#REF!</v>
      </c>
      <c r="G200" s="24" t="e">
        <f t="shared" si="27"/>
        <v>#REF!</v>
      </c>
      <c r="H200" s="24" t="e">
        <f t="shared" si="28"/>
        <v>#REF!</v>
      </c>
      <c r="I200" s="24" t="e">
        <f t="shared" si="33"/>
        <v>#REF!</v>
      </c>
      <c r="J200" s="24" t="e">
        <f t="shared" si="34"/>
        <v>#REF!</v>
      </c>
      <c r="K200" s="24" t="e">
        <f t="shared" si="35"/>
        <v>#REF!</v>
      </c>
      <c r="L200" s="24" t="e">
        <f t="shared" ca="1" si="36"/>
        <v>#REF!</v>
      </c>
      <c r="M200" s="24" t="e">
        <f t="shared" ca="1" si="37"/>
        <v>#REF!</v>
      </c>
      <c r="N200" s="13">
        <f t="shared" si="38"/>
        <v>42217</v>
      </c>
      <c r="O200" s="24" t="e">
        <f t="shared" ca="1" si="29"/>
        <v>#REF!</v>
      </c>
    </row>
    <row r="201" spans="1:15" x14ac:dyDescent="0.25">
      <c r="A201" s="26" t="s">
        <v>69</v>
      </c>
      <c r="B201" s="26" t="s">
        <v>69</v>
      </c>
      <c r="C201">
        <f t="shared" si="39"/>
        <v>184</v>
      </c>
      <c r="D201" s="24" t="e">
        <f t="shared" si="30"/>
        <v>#REF!</v>
      </c>
      <c r="E201" s="24" t="e">
        <f t="shared" si="31"/>
        <v>#REF!</v>
      </c>
      <c r="F201" s="24" t="e">
        <f t="shared" si="32"/>
        <v>#REF!</v>
      </c>
      <c r="G201" s="24" t="e">
        <f t="shared" si="27"/>
        <v>#REF!</v>
      </c>
      <c r="H201" s="24" t="e">
        <f t="shared" si="28"/>
        <v>#REF!</v>
      </c>
      <c r="I201" s="24" t="e">
        <f t="shared" si="33"/>
        <v>#REF!</v>
      </c>
      <c r="J201" s="24" t="e">
        <f t="shared" si="34"/>
        <v>#REF!</v>
      </c>
      <c r="K201" s="24" t="e">
        <f t="shared" si="35"/>
        <v>#REF!</v>
      </c>
      <c r="L201" s="24" t="e">
        <f t="shared" ca="1" si="36"/>
        <v>#REF!</v>
      </c>
      <c r="M201" s="24" t="e">
        <f t="shared" ca="1" si="37"/>
        <v>#REF!</v>
      </c>
      <c r="N201" s="13">
        <f t="shared" si="38"/>
        <v>42248</v>
      </c>
      <c r="O201" s="24" t="e">
        <f t="shared" ca="1" si="29"/>
        <v>#REF!</v>
      </c>
    </row>
    <row r="202" spans="1:15" x14ac:dyDescent="0.25">
      <c r="A202" s="26" t="s">
        <v>69</v>
      </c>
      <c r="B202" s="26" t="s">
        <v>69</v>
      </c>
      <c r="C202">
        <f t="shared" si="39"/>
        <v>185</v>
      </c>
      <c r="D202" s="24" t="e">
        <f t="shared" si="30"/>
        <v>#REF!</v>
      </c>
      <c r="E202" s="24" t="e">
        <f t="shared" si="31"/>
        <v>#REF!</v>
      </c>
      <c r="F202" s="24" t="e">
        <f t="shared" si="32"/>
        <v>#REF!</v>
      </c>
      <c r="G202" s="24" t="e">
        <f t="shared" si="27"/>
        <v>#REF!</v>
      </c>
      <c r="H202" s="24" t="e">
        <f t="shared" si="28"/>
        <v>#REF!</v>
      </c>
      <c r="I202" s="24" t="e">
        <f t="shared" si="33"/>
        <v>#REF!</v>
      </c>
      <c r="J202" s="24" t="e">
        <f t="shared" si="34"/>
        <v>#REF!</v>
      </c>
      <c r="K202" s="24" t="e">
        <f t="shared" si="35"/>
        <v>#REF!</v>
      </c>
      <c r="L202" s="24" t="e">
        <f t="shared" ca="1" si="36"/>
        <v>#REF!</v>
      </c>
      <c r="M202" s="24" t="e">
        <f t="shared" ca="1" si="37"/>
        <v>#REF!</v>
      </c>
      <c r="N202" s="13">
        <f t="shared" si="38"/>
        <v>42278</v>
      </c>
      <c r="O202" s="24" t="e">
        <f t="shared" ca="1" si="29"/>
        <v>#REF!</v>
      </c>
    </row>
    <row r="203" spans="1:15" x14ac:dyDescent="0.25">
      <c r="A203" s="26" t="s">
        <v>69</v>
      </c>
      <c r="B203" s="26" t="s">
        <v>69</v>
      </c>
      <c r="C203">
        <f t="shared" si="39"/>
        <v>186</v>
      </c>
      <c r="D203" s="24" t="e">
        <f t="shared" si="30"/>
        <v>#REF!</v>
      </c>
      <c r="E203" s="24" t="e">
        <f t="shared" si="31"/>
        <v>#REF!</v>
      </c>
      <c r="F203" s="24" t="e">
        <f t="shared" si="32"/>
        <v>#REF!</v>
      </c>
      <c r="G203" s="24" t="e">
        <f t="shared" si="27"/>
        <v>#REF!</v>
      </c>
      <c r="H203" s="24" t="e">
        <f t="shared" si="28"/>
        <v>#REF!</v>
      </c>
      <c r="I203" s="24" t="e">
        <f t="shared" si="33"/>
        <v>#REF!</v>
      </c>
      <c r="J203" s="24" t="e">
        <f t="shared" si="34"/>
        <v>#REF!</v>
      </c>
      <c r="K203" s="24" t="e">
        <f t="shared" si="35"/>
        <v>#REF!</v>
      </c>
      <c r="L203" s="24" t="e">
        <f t="shared" ca="1" si="36"/>
        <v>#REF!</v>
      </c>
      <c r="M203" s="24" t="e">
        <f t="shared" ca="1" si="37"/>
        <v>#REF!</v>
      </c>
      <c r="N203" s="13">
        <f t="shared" si="38"/>
        <v>42309</v>
      </c>
      <c r="O203" s="24" t="e">
        <f t="shared" ca="1" si="29"/>
        <v>#REF!</v>
      </c>
    </row>
    <row r="204" spans="1:15" x14ac:dyDescent="0.25">
      <c r="A204" s="26" t="s">
        <v>69</v>
      </c>
      <c r="B204" s="26" t="s">
        <v>69</v>
      </c>
      <c r="C204">
        <f t="shared" si="39"/>
        <v>187</v>
      </c>
      <c r="D204" s="24" t="e">
        <f t="shared" si="30"/>
        <v>#REF!</v>
      </c>
      <c r="E204" s="24" t="e">
        <f t="shared" si="31"/>
        <v>#REF!</v>
      </c>
      <c r="F204" s="24" t="e">
        <f t="shared" si="32"/>
        <v>#REF!</v>
      </c>
      <c r="G204" s="24" t="e">
        <f t="shared" si="27"/>
        <v>#REF!</v>
      </c>
      <c r="H204" s="24" t="e">
        <f t="shared" si="28"/>
        <v>#REF!</v>
      </c>
      <c r="I204" s="24" t="e">
        <f t="shared" si="33"/>
        <v>#REF!</v>
      </c>
      <c r="J204" s="24" t="e">
        <f t="shared" si="34"/>
        <v>#REF!</v>
      </c>
      <c r="K204" s="24" t="e">
        <f t="shared" si="35"/>
        <v>#REF!</v>
      </c>
      <c r="L204" s="24" t="e">
        <f t="shared" ca="1" si="36"/>
        <v>#REF!</v>
      </c>
      <c r="M204" s="24" t="e">
        <f t="shared" ca="1" si="37"/>
        <v>#REF!</v>
      </c>
      <c r="N204" s="13">
        <f t="shared" si="38"/>
        <v>42339</v>
      </c>
      <c r="O204" s="24" t="e">
        <f t="shared" ca="1" si="29"/>
        <v>#REF!</v>
      </c>
    </row>
    <row r="205" spans="1:15" x14ac:dyDescent="0.25">
      <c r="A205" s="26" t="s">
        <v>69</v>
      </c>
      <c r="B205" s="26" t="s">
        <v>69</v>
      </c>
      <c r="C205">
        <f t="shared" si="39"/>
        <v>188</v>
      </c>
      <c r="D205" s="24" t="e">
        <f t="shared" si="30"/>
        <v>#REF!</v>
      </c>
      <c r="E205" s="24" t="e">
        <f t="shared" si="31"/>
        <v>#REF!</v>
      </c>
      <c r="F205" s="24" t="e">
        <f t="shared" si="32"/>
        <v>#REF!</v>
      </c>
      <c r="G205" s="24" t="e">
        <f t="shared" si="27"/>
        <v>#REF!</v>
      </c>
      <c r="H205" s="24" t="e">
        <f t="shared" si="28"/>
        <v>#REF!</v>
      </c>
      <c r="I205" s="24" t="e">
        <f t="shared" si="33"/>
        <v>#REF!</v>
      </c>
      <c r="J205" s="24" t="e">
        <f t="shared" si="34"/>
        <v>#REF!</v>
      </c>
      <c r="K205" s="24" t="e">
        <f t="shared" si="35"/>
        <v>#REF!</v>
      </c>
      <c r="L205" s="24" t="e">
        <f t="shared" ca="1" si="36"/>
        <v>#REF!</v>
      </c>
      <c r="M205" s="24" t="e">
        <f t="shared" ca="1" si="37"/>
        <v>#REF!</v>
      </c>
      <c r="N205" s="13">
        <f t="shared" si="38"/>
        <v>42370</v>
      </c>
      <c r="O205" s="24" t="e">
        <f t="shared" ca="1" si="29"/>
        <v>#REF!</v>
      </c>
    </row>
    <row r="206" spans="1:15" x14ac:dyDescent="0.25">
      <c r="A206" s="26" t="s">
        <v>69</v>
      </c>
      <c r="B206" s="26" t="s">
        <v>69</v>
      </c>
      <c r="C206">
        <f t="shared" si="39"/>
        <v>189</v>
      </c>
      <c r="D206" s="24" t="e">
        <f t="shared" si="30"/>
        <v>#REF!</v>
      </c>
      <c r="E206" s="24" t="e">
        <f t="shared" si="31"/>
        <v>#REF!</v>
      </c>
      <c r="F206" s="24" t="e">
        <f t="shared" si="32"/>
        <v>#REF!</v>
      </c>
      <c r="G206" s="24" t="e">
        <f t="shared" ref="G206:G269" si="40">ROUND(IF($G$10&gt;0,SUM(L205*$G$8/12),SUM(L205*$D$8/12)),2)</f>
        <v>#REF!</v>
      </c>
      <c r="H206" s="24" t="e">
        <f t="shared" ref="H206:H269" si="41">ROUND(IF($G$10&gt;0,SUM(O205*$H$8/12),SUM(M205*$F$8/12)),2)</f>
        <v>#REF!</v>
      </c>
      <c r="I206" s="24" t="e">
        <f t="shared" si="33"/>
        <v>#REF!</v>
      </c>
      <c r="J206" s="24" t="e">
        <f t="shared" si="34"/>
        <v>#REF!</v>
      </c>
      <c r="K206" s="24" t="e">
        <f t="shared" si="35"/>
        <v>#REF!</v>
      </c>
      <c r="L206" s="24" t="e">
        <f t="shared" ca="1" si="36"/>
        <v>#REF!</v>
      </c>
      <c r="M206" s="24" t="e">
        <f t="shared" ca="1" si="37"/>
        <v>#REF!</v>
      </c>
      <c r="N206" s="13">
        <f t="shared" si="38"/>
        <v>42401</v>
      </c>
      <c r="O206" s="24" t="e">
        <f t="shared" ref="O206:O269" ca="1" si="42">ROUND(O205-K206,2)</f>
        <v>#REF!</v>
      </c>
    </row>
    <row r="207" spans="1:15" x14ac:dyDescent="0.25">
      <c r="A207" s="26" t="s">
        <v>69</v>
      </c>
      <c r="B207" s="26" t="s">
        <v>69</v>
      </c>
      <c r="C207">
        <f t="shared" si="39"/>
        <v>190</v>
      </c>
      <c r="D207" s="24" t="e">
        <f t="shared" ref="D207:D270" si="43">D206</f>
        <v>#REF!</v>
      </c>
      <c r="E207" s="24" t="e">
        <f t="shared" ref="E207:E270" si="44">E206</f>
        <v>#REF!</v>
      </c>
      <c r="F207" s="24" t="e">
        <f t="shared" si="32"/>
        <v>#REF!</v>
      </c>
      <c r="G207" s="24" t="e">
        <f t="shared" si="40"/>
        <v>#REF!</v>
      </c>
      <c r="H207" s="24" t="e">
        <f t="shared" si="41"/>
        <v>#REF!</v>
      </c>
      <c r="I207" s="24" t="e">
        <f t="shared" si="33"/>
        <v>#REF!</v>
      </c>
      <c r="J207" s="24" t="e">
        <f t="shared" si="34"/>
        <v>#REF!</v>
      </c>
      <c r="K207" s="24" t="e">
        <f t="shared" si="35"/>
        <v>#REF!</v>
      </c>
      <c r="L207" s="24" t="e">
        <f t="shared" ca="1" si="36"/>
        <v>#REF!</v>
      </c>
      <c r="M207" s="24" t="e">
        <f t="shared" ca="1" si="37"/>
        <v>#REF!</v>
      </c>
      <c r="N207" s="13">
        <f t="shared" si="38"/>
        <v>42430</v>
      </c>
      <c r="O207" s="24" t="e">
        <f t="shared" ca="1" si="42"/>
        <v>#REF!</v>
      </c>
    </row>
    <row r="208" spans="1:15" x14ac:dyDescent="0.25">
      <c r="A208" s="26" t="s">
        <v>69</v>
      </c>
      <c r="B208" s="26" t="s">
        <v>69</v>
      </c>
      <c r="C208">
        <f t="shared" si="39"/>
        <v>191</v>
      </c>
      <c r="D208" s="24" t="e">
        <f t="shared" si="43"/>
        <v>#REF!</v>
      </c>
      <c r="E208" s="24" t="e">
        <f t="shared" si="44"/>
        <v>#REF!</v>
      </c>
      <c r="F208" s="24" t="e">
        <f t="shared" si="32"/>
        <v>#REF!</v>
      </c>
      <c r="G208" s="24" t="e">
        <f t="shared" si="40"/>
        <v>#REF!</v>
      </c>
      <c r="H208" s="24" t="e">
        <f t="shared" si="41"/>
        <v>#REF!</v>
      </c>
      <c r="I208" s="24" t="e">
        <f t="shared" si="33"/>
        <v>#REF!</v>
      </c>
      <c r="J208" s="24" t="e">
        <f t="shared" si="34"/>
        <v>#REF!</v>
      </c>
      <c r="K208" s="24" t="e">
        <f t="shared" si="35"/>
        <v>#REF!</v>
      </c>
      <c r="L208" s="24" t="e">
        <f t="shared" ca="1" si="36"/>
        <v>#REF!</v>
      </c>
      <c r="M208" s="24" t="e">
        <f t="shared" ca="1" si="37"/>
        <v>#REF!</v>
      </c>
      <c r="N208" s="13">
        <f t="shared" si="38"/>
        <v>42461</v>
      </c>
      <c r="O208" s="24" t="e">
        <f t="shared" ca="1" si="42"/>
        <v>#REF!</v>
      </c>
    </row>
    <row r="209" spans="1:15" x14ac:dyDescent="0.25">
      <c r="A209" s="26" t="s">
        <v>69</v>
      </c>
      <c r="B209" s="26" t="s">
        <v>69</v>
      </c>
      <c r="C209">
        <f t="shared" si="39"/>
        <v>192</v>
      </c>
      <c r="D209" s="24" t="e">
        <f t="shared" si="43"/>
        <v>#REF!</v>
      </c>
      <c r="E209" s="24" t="e">
        <f t="shared" si="44"/>
        <v>#REF!</v>
      </c>
      <c r="F209" s="24" t="e">
        <f t="shared" si="32"/>
        <v>#REF!</v>
      </c>
      <c r="G209" s="24" t="e">
        <f t="shared" si="40"/>
        <v>#REF!</v>
      </c>
      <c r="H209" s="24" t="e">
        <f t="shared" si="41"/>
        <v>#REF!</v>
      </c>
      <c r="I209" s="24" t="e">
        <f t="shared" si="33"/>
        <v>#REF!</v>
      </c>
      <c r="J209" s="24" t="e">
        <f t="shared" si="34"/>
        <v>#REF!</v>
      </c>
      <c r="K209" s="24" t="e">
        <f t="shared" si="35"/>
        <v>#REF!</v>
      </c>
      <c r="L209" s="24" t="e">
        <f t="shared" ca="1" si="36"/>
        <v>#REF!</v>
      </c>
      <c r="M209" s="24" t="e">
        <f t="shared" ca="1" si="37"/>
        <v>#REF!</v>
      </c>
      <c r="N209" s="13">
        <f t="shared" si="38"/>
        <v>42491</v>
      </c>
      <c r="O209" s="24" t="e">
        <f t="shared" ca="1" si="42"/>
        <v>#REF!</v>
      </c>
    </row>
    <row r="210" spans="1:15" x14ac:dyDescent="0.25">
      <c r="A210" s="26" t="s">
        <v>69</v>
      </c>
      <c r="B210" s="26" t="s">
        <v>69</v>
      </c>
      <c r="C210">
        <f t="shared" si="39"/>
        <v>193</v>
      </c>
      <c r="D210" s="24" t="e">
        <f t="shared" si="43"/>
        <v>#REF!</v>
      </c>
      <c r="E210" s="24" t="e">
        <f t="shared" si="44"/>
        <v>#REF!</v>
      </c>
      <c r="F210" s="24" t="e">
        <f t="shared" ref="F210:F273" si="45">E210-D210</f>
        <v>#REF!</v>
      </c>
      <c r="G210" s="24" t="e">
        <f t="shared" si="40"/>
        <v>#REF!</v>
      </c>
      <c r="H210" s="24" t="e">
        <f t="shared" si="41"/>
        <v>#REF!</v>
      </c>
      <c r="I210" s="24" t="e">
        <f t="shared" ref="I210:I273" si="46">H210-G210</f>
        <v>#REF!</v>
      </c>
      <c r="J210" s="24" t="e">
        <f t="shared" ref="J210:J273" si="47">ROUND(D210-G210,2)</f>
        <v>#REF!</v>
      </c>
      <c r="K210" s="24" t="e">
        <f t="shared" ref="K210:K273" si="48">ROUND(E210-H210,2)</f>
        <v>#REF!</v>
      </c>
      <c r="L210" s="24" t="e">
        <f t="shared" ref="L210:L273" ca="1" si="49">ROUND(L209-J210,2)</f>
        <v>#REF!</v>
      </c>
      <c r="M210" s="24" t="e">
        <f t="shared" ref="M210:M273" ca="1" si="50">ROUND(M209-K210,2)</f>
        <v>#REF!</v>
      </c>
      <c r="N210" s="13">
        <f t="shared" si="38"/>
        <v>42522</v>
      </c>
      <c r="O210" s="24" t="e">
        <f t="shared" ca="1" si="42"/>
        <v>#REF!</v>
      </c>
    </row>
    <row r="211" spans="1:15" x14ac:dyDescent="0.25">
      <c r="A211" s="26" t="s">
        <v>69</v>
      </c>
      <c r="B211" s="26" t="s">
        <v>69</v>
      </c>
      <c r="C211">
        <f t="shared" si="39"/>
        <v>194</v>
      </c>
      <c r="D211" s="24" t="e">
        <f t="shared" si="43"/>
        <v>#REF!</v>
      </c>
      <c r="E211" s="24" t="e">
        <f t="shared" si="44"/>
        <v>#REF!</v>
      </c>
      <c r="F211" s="24" t="e">
        <f t="shared" si="45"/>
        <v>#REF!</v>
      </c>
      <c r="G211" s="24" t="e">
        <f t="shared" si="40"/>
        <v>#REF!</v>
      </c>
      <c r="H211" s="24" t="e">
        <f t="shared" si="41"/>
        <v>#REF!</v>
      </c>
      <c r="I211" s="24" t="e">
        <f t="shared" si="46"/>
        <v>#REF!</v>
      </c>
      <c r="J211" s="24" t="e">
        <f t="shared" si="47"/>
        <v>#REF!</v>
      </c>
      <c r="K211" s="24" t="e">
        <f t="shared" si="48"/>
        <v>#REF!</v>
      </c>
      <c r="L211" s="24" t="e">
        <f t="shared" ca="1" si="49"/>
        <v>#REF!</v>
      </c>
      <c r="M211" s="24" t="e">
        <f t="shared" ca="1" si="50"/>
        <v>#REF!</v>
      </c>
      <c r="N211" s="13">
        <f t="shared" ref="N211:N274" si="51">IF(DATE((YEAR(N210)-1900),MONTH(N210),DAY(N210))=DATE((YEAR(N210)-1900),12,DAY(N210)),DATE((YEAR(N210)-1900)+1,1,DAY(N210)),DATE((YEAR(N210)-1900),MONTH(N210)+1,DAY(N210)))</f>
        <v>42552</v>
      </c>
      <c r="O211" s="24" t="e">
        <f t="shared" ca="1" si="42"/>
        <v>#REF!</v>
      </c>
    </row>
    <row r="212" spans="1:15" x14ac:dyDescent="0.25">
      <c r="A212" s="26" t="s">
        <v>69</v>
      </c>
      <c r="B212" s="26" t="s">
        <v>69</v>
      </c>
      <c r="C212">
        <f t="shared" si="39"/>
        <v>195</v>
      </c>
      <c r="D212" s="24" t="e">
        <f t="shared" si="43"/>
        <v>#REF!</v>
      </c>
      <c r="E212" s="24" t="e">
        <f t="shared" si="44"/>
        <v>#REF!</v>
      </c>
      <c r="F212" s="24" t="e">
        <f t="shared" si="45"/>
        <v>#REF!</v>
      </c>
      <c r="G212" s="24" t="e">
        <f t="shared" si="40"/>
        <v>#REF!</v>
      </c>
      <c r="H212" s="24" t="e">
        <f t="shared" si="41"/>
        <v>#REF!</v>
      </c>
      <c r="I212" s="24" t="e">
        <f t="shared" si="46"/>
        <v>#REF!</v>
      </c>
      <c r="J212" s="24" t="e">
        <f t="shared" si="47"/>
        <v>#REF!</v>
      </c>
      <c r="K212" s="24" t="e">
        <f t="shared" si="48"/>
        <v>#REF!</v>
      </c>
      <c r="L212" s="24" t="e">
        <f t="shared" ca="1" si="49"/>
        <v>#REF!</v>
      </c>
      <c r="M212" s="24" t="e">
        <f t="shared" ca="1" si="50"/>
        <v>#REF!</v>
      </c>
      <c r="N212" s="13">
        <f t="shared" si="51"/>
        <v>42583</v>
      </c>
      <c r="O212" s="24" t="e">
        <f t="shared" ca="1" si="42"/>
        <v>#REF!</v>
      </c>
    </row>
    <row r="213" spans="1:15" x14ac:dyDescent="0.25">
      <c r="A213" s="26" t="s">
        <v>69</v>
      </c>
      <c r="B213" s="26" t="s">
        <v>69</v>
      </c>
      <c r="C213">
        <f t="shared" si="39"/>
        <v>196</v>
      </c>
      <c r="D213" s="24" t="e">
        <f t="shared" si="43"/>
        <v>#REF!</v>
      </c>
      <c r="E213" s="24" t="e">
        <f t="shared" si="44"/>
        <v>#REF!</v>
      </c>
      <c r="F213" s="24" t="e">
        <f t="shared" si="45"/>
        <v>#REF!</v>
      </c>
      <c r="G213" s="24" t="e">
        <f t="shared" si="40"/>
        <v>#REF!</v>
      </c>
      <c r="H213" s="24" t="e">
        <f t="shared" si="41"/>
        <v>#REF!</v>
      </c>
      <c r="I213" s="24" t="e">
        <f t="shared" si="46"/>
        <v>#REF!</v>
      </c>
      <c r="J213" s="24" t="e">
        <f t="shared" si="47"/>
        <v>#REF!</v>
      </c>
      <c r="K213" s="24" t="e">
        <f t="shared" si="48"/>
        <v>#REF!</v>
      </c>
      <c r="L213" s="24" t="e">
        <f t="shared" ca="1" si="49"/>
        <v>#REF!</v>
      </c>
      <c r="M213" s="24" t="e">
        <f t="shared" ca="1" si="50"/>
        <v>#REF!</v>
      </c>
      <c r="N213" s="13">
        <f t="shared" si="51"/>
        <v>42614</v>
      </c>
      <c r="O213" s="24" t="e">
        <f t="shared" ca="1" si="42"/>
        <v>#REF!</v>
      </c>
    </row>
    <row r="214" spans="1:15" x14ac:dyDescent="0.25">
      <c r="A214" s="26" t="s">
        <v>69</v>
      </c>
      <c r="B214" s="26" t="s">
        <v>69</v>
      </c>
      <c r="C214">
        <f t="shared" si="39"/>
        <v>197</v>
      </c>
      <c r="D214" s="24" t="e">
        <f t="shared" si="43"/>
        <v>#REF!</v>
      </c>
      <c r="E214" s="24" t="e">
        <f t="shared" si="44"/>
        <v>#REF!</v>
      </c>
      <c r="F214" s="24" t="e">
        <f t="shared" si="45"/>
        <v>#REF!</v>
      </c>
      <c r="G214" s="24" t="e">
        <f t="shared" si="40"/>
        <v>#REF!</v>
      </c>
      <c r="H214" s="24" t="e">
        <f t="shared" si="41"/>
        <v>#REF!</v>
      </c>
      <c r="I214" s="24" t="e">
        <f t="shared" si="46"/>
        <v>#REF!</v>
      </c>
      <c r="J214" s="24" t="e">
        <f t="shared" si="47"/>
        <v>#REF!</v>
      </c>
      <c r="K214" s="24" t="e">
        <f t="shared" si="48"/>
        <v>#REF!</v>
      </c>
      <c r="L214" s="24" t="e">
        <f t="shared" ca="1" si="49"/>
        <v>#REF!</v>
      </c>
      <c r="M214" s="24" t="e">
        <f t="shared" ca="1" si="50"/>
        <v>#REF!</v>
      </c>
      <c r="N214" s="13">
        <f t="shared" si="51"/>
        <v>42644</v>
      </c>
      <c r="O214" s="24" t="e">
        <f t="shared" ca="1" si="42"/>
        <v>#REF!</v>
      </c>
    </row>
    <row r="215" spans="1:15" x14ac:dyDescent="0.25">
      <c r="A215" s="26" t="s">
        <v>69</v>
      </c>
      <c r="B215" s="26" t="s">
        <v>69</v>
      </c>
      <c r="C215">
        <f t="shared" si="39"/>
        <v>198</v>
      </c>
      <c r="D215" s="24" t="e">
        <f t="shared" si="43"/>
        <v>#REF!</v>
      </c>
      <c r="E215" s="24" t="e">
        <f t="shared" si="44"/>
        <v>#REF!</v>
      </c>
      <c r="F215" s="24" t="e">
        <f t="shared" si="45"/>
        <v>#REF!</v>
      </c>
      <c r="G215" s="24" t="e">
        <f t="shared" si="40"/>
        <v>#REF!</v>
      </c>
      <c r="H215" s="24" t="e">
        <f t="shared" si="41"/>
        <v>#REF!</v>
      </c>
      <c r="I215" s="24" t="e">
        <f t="shared" si="46"/>
        <v>#REF!</v>
      </c>
      <c r="J215" s="24" t="e">
        <f t="shared" si="47"/>
        <v>#REF!</v>
      </c>
      <c r="K215" s="24" t="e">
        <f t="shared" si="48"/>
        <v>#REF!</v>
      </c>
      <c r="L215" s="24" t="e">
        <f t="shared" ca="1" si="49"/>
        <v>#REF!</v>
      </c>
      <c r="M215" s="24" t="e">
        <f t="shared" ca="1" si="50"/>
        <v>#REF!</v>
      </c>
      <c r="N215" s="13">
        <f t="shared" si="51"/>
        <v>42675</v>
      </c>
      <c r="O215" s="24" t="e">
        <f t="shared" ca="1" si="42"/>
        <v>#REF!</v>
      </c>
    </row>
    <row r="216" spans="1:15" x14ac:dyDescent="0.25">
      <c r="A216" s="26" t="s">
        <v>69</v>
      </c>
      <c r="B216" s="26" t="s">
        <v>69</v>
      </c>
      <c r="C216">
        <f t="shared" si="39"/>
        <v>199</v>
      </c>
      <c r="D216" s="24" t="e">
        <f t="shared" si="43"/>
        <v>#REF!</v>
      </c>
      <c r="E216" s="24" t="e">
        <f t="shared" si="44"/>
        <v>#REF!</v>
      </c>
      <c r="F216" s="24" t="e">
        <f t="shared" si="45"/>
        <v>#REF!</v>
      </c>
      <c r="G216" s="24" t="e">
        <f t="shared" si="40"/>
        <v>#REF!</v>
      </c>
      <c r="H216" s="24" t="e">
        <f t="shared" si="41"/>
        <v>#REF!</v>
      </c>
      <c r="I216" s="24" t="e">
        <f t="shared" si="46"/>
        <v>#REF!</v>
      </c>
      <c r="J216" s="24" t="e">
        <f t="shared" si="47"/>
        <v>#REF!</v>
      </c>
      <c r="K216" s="24" t="e">
        <f t="shared" si="48"/>
        <v>#REF!</v>
      </c>
      <c r="L216" s="24" t="e">
        <f t="shared" ca="1" si="49"/>
        <v>#REF!</v>
      </c>
      <c r="M216" s="24" t="e">
        <f t="shared" ca="1" si="50"/>
        <v>#REF!</v>
      </c>
      <c r="N216" s="13">
        <f t="shared" si="51"/>
        <v>42705</v>
      </c>
      <c r="O216" s="24" t="e">
        <f t="shared" ca="1" si="42"/>
        <v>#REF!</v>
      </c>
    </row>
    <row r="217" spans="1:15" x14ac:dyDescent="0.25">
      <c r="A217" s="26" t="s">
        <v>69</v>
      </c>
      <c r="B217" s="26" t="s">
        <v>69</v>
      </c>
      <c r="C217">
        <f t="shared" si="39"/>
        <v>200</v>
      </c>
      <c r="D217" s="24" t="e">
        <f t="shared" si="43"/>
        <v>#REF!</v>
      </c>
      <c r="E217" s="24" t="e">
        <f t="shared" si="44"/>
        <v>#REF!</v>
      </c>
      <c r="F217" s="24" t="e">
        <f t="shared" si="45"/>
        <v>#REF!</v>
      </c>
      <c r="G217" s="24" t="e">
        <f t="shared" si="40"/>
        <v>#REF!</v>
      </c>
      <c r="H217" s="24" t="e">
        <f t="shared" si="41"/>
        <v>#REF!</v>
      </c>
      <c r="I217" s="24" t="e">
        <f t="shared" si="46"/>
        <v>#REF!</v>
      </c>
      <c r="J217" s="24" t="e">
        <f t="shared" si="47"/>
        <v>#REF!</v>
      </c>
      <c r="K217" s="24" t="e">
        <f t="shared" si="48"/>
        <v>#REF!</v>
      </c>
      <c r="L217" s="24" t="e">
        <f t="shared" ca="1" si="49"/>
        <v>#REF!</v>
      </c>
      <c r="M217" s="24" t="e">
        <f t="shared" ca="1" si="50"/>
        <v>#REF!</v>
      </c>
      <c r="N217" s="13">
        <f t="shared" si="51"/>
        <v>42736</v>
      </c>
      <c r="O217" s="24" t="e">
        <f t="shared" ca="1" si="42"/>
        <v>#REF!</v>
      </c>
    </row>
    <row r="218" spans="1:15" x14ac:dyDescent="0.25">
      <c r="A218" s="26" t="s">
        <v>69</v>
      </c>
      <c r="B218" s="26" t="s">
        <v>69</v>
      </c>
      <c r="C218">
        <f t="shared" si="39"/>
        <v>201</v>
      </c>
      <c r="D218" s="24" t="e">
        <f t="shared" si="43"/>
        <v>#REF!</v>
      </c>
      <c r="E218" s="24" t="e">
        <f t="shared" si="44"/>
        <v>#REF!</v>
      </c>
      <c r="F218" s="24" t="e">
        <f t="shared" si="45"/>
        <v>#REF!</v>
      </c>
      <c r="G218" s="24" t="e">
        <f t="shared" si="40"/>
        <v>#REF!</v>
      </c>
      <c r="H218" s="24" t="e">
        <f t="shared" si="41"/>
        <v>#REF!</v>
      </c>
      <c r="I218" s="24" t="e">
        <f t="shared" si="46"/>
        <v>#REF!</v>
      </c>
      <c r="J218" s="24" t="e">
        <f t="shared" si="47"/>
        <v>#REF!</v>
      </c>
      <c r="K218" s="24" t="e">
        <f t="shared" si="48"/>
        <v>#REF!</v>
      </c>
      <c r="L218" s="24" t="e">
        <f t="shared" ca="1" si="49"/>
        <v>#REF!</v>
      </c>
      <c r="M218" s="24" t="e">
        <f t="shared" ca="1" si="50"/>
        <v>#REF!</v>
      </c>
      <c r="N218" s="13">
        <f t="shared" si="51"/>
        <v>42767</v>
      </c>
      <c r="O218" s="24" t="e">
        <f t="shared" ca="1" si="42"/>
        <v>#REF!</v>
      </c>
    </row>
    <row r="219" spans="1:15" x14ac:dyDescent="0.25">
      <c r="A219" s="26" t="s">
        <v>69</v>
      </c>
      <c r="B219" s="26" t="s">
        <v>69</v>
      </c>
      <c r="C219">
        <f t="shared" si="39"/>
        <v>202</v>
      </c>
      <c r="D219" s="24" t="e">
        <f t="shared" si="43"/>
        <v>#REF!</v>
      </c>
      <c r="E219" s="24" t="e">
        <f t="shared" si="44"/>
        <v>#REF!</v>
      </c>
      <c r="F219" s="24" t="e">
        <f t="shared" si="45"/>
        <v>#REF!</v>
      </c>
      <c r="G219" s="24" t="e">
        <f t="shared" si="40"/>
        <v>#REF!</v>
      </c>
      <c r="H219" s="24" t="e">
        <f t="shared" si="41"/>
        <v>#REF!</v>
      </c>
      <c r="I219" s="24" t="e">
        <f t="shared" si="46"/>
        <v>#REF!</v>
      </c>
      <c r="J219" s="24" t="e">
        <f t="shared" si="47"/>
        <v>#REF!</v>
      </c>
      <c r="K219" s="24" t="e">
        <f t="shared" si="48"/>
        <v>#REF!</v>
      </c>
      <c r="L219" s="24" t="e">
        <f t="shared" ca="1" si="49"/>
        <v>#REF!</v>
      </c>
      <c r="M219" s="24" t="e">
        <f t="shared" ca="1" si="50"/>
        <v>#REF!</v>
      </c>
      <c r="N219" s="13">
        <f t="shared" si="51"/>
        <v>42795</v>
      </c>
      <c r="O219" s="24" t="e">
        <f t="shared" ca="1" si="42"/>
        <v>#REF!</v>
      </c>
    </row>
    <row r="220" spans="1:15" x14ac:dyDescent="0.25">
      <c r="A220" s="26" t="s">
        <v>69</v>
      </c>
      <c r="B220" s="26" t="s">
        <v>69</v>
      </c>
      <c r="C220">
        <f t="shared" si="39"/>
        <v>203</v>
      </c>
      <c r="D220" s="24" t="e">
        <f t="shared" si="43"/>
        <v>#REF!</v>
      </c>
      <c r="E220" s="24" t="e">
        <f t="shared" si="44"/>
        <v>#REF!</v>
      </c>
      <c r="F220" s="24" t="e">
        <f t="shared" si="45"/>
        <v>#REF!</v>
      </c>
      <c r="G220" s="24" t="e">
        <f t="shared" si="40"/>
        <v>#REF!</v>
      </c>
      <c r="H220" s="24" t="e">
        <f t="shared" si="41"/>
        <v>#REF!</v>
      </c>
      <c r="I220" s="24" t="e">
        <f t="shared" si="46"/>
        <v>#REF!</v>
      </c>
      <c r="J220" s="24" t="e">
        <f t="shared" si="47"/>
        <v>#REF!</v>
      </c>
      <c r="K220" s="24" t="e">
        <f t="shared" si="48"/>
        <v>#REF!</v>
      </c>
      <c r="L220" s="24" t="e">
        <f t="shared" ca="1" si="49"/>
        <v>#REF!</v>
      </c>
      <c r="M220" s="24" t="e">
        <f t="shared" ca="1" si="50"/>
        <v>#REF!</v>
      </c>
      <c r="N220" s="13">
        <f t="shared" si="51"/>
        <v>42826</v>
      </c>
      <c r="O220" s="24" t="e">
        <f t="shared" ca="1" si="42"/>
        <v>#REF!</v>
      </c>
    </row>
    <row r="221" spans="1:15" x14ac:dyDescent="0.25">
      <c r="A221" s="26" t="s">
        <v>69</v>
      </c>
      <c r="B221" s="26" t="s">
        <v>69</v>
      </c>
      <c r="C221">
        <f t="shared" si="39"/>
        <v>204</v>
      </c>
      <c r="D221" s="24" t="e">
        <f t="shared" si="43"/>
        <v>#REF!</v>
      </c>
      <c r="E221" s="24" t="e">
        <f t="shared" si="44"/>
        <v>#REF!</v>
      </c>
      <c r="F221" s="24" t="e">
        <f t="shared" si="45"/>
        <v>#REF!</v>
      </c>
      <c r="G221" s="24" t="e">
        <f t="shared" si="40"/>
        <v>#REF!</v>
      </c>
      <c r="H221" s="24" t="e">
        <f t="shared" si="41"/>
        <v>#REF!</v>
      </c>
      <c r="I221" s="24" t="e">
        <f t="shared" si="46"/>
        <v>#REF!</v>
      </c>
      <c r="J221" s="24" t="e">
        <f t="shared" si="47"/>
        <v>#REF!</v>
      </c>
      <c r="K221" s="24" t="e">
        <f t="shared" si="48"/>
        <v>#REF!</v>
      </c>
      <c r="L221" s="24" t="e">
        <f t="shared" ca="1" si="49"/>
        <v>#REF!</v>
      </c>
      <c r="M221" s="24" t="e">
        <f t="shared" ca="1" si="50"/>
        <v>#REF!</v>
      </c>
      <c r="N221" s="13">
        <f t="shared" si="51"/>
        <v>42856</v>
      </c>
      <c r="O221" s="24" t="e">
        <f t="shared" ca="1" si="42"/>
        <v>#REF!</v>
      </c>
    </row>
    <row r="222" spans="1:15" x14ac:dyDescent="0.25">
      <c r="A222" s="26" t="s">
        <v>69</v>
      </c>
      <c r="B222" s="26" t="s">
        <v>69</v>
      </c>
      <c r="C222">
        <f t="shared" si="39"/>
        <v>205</v>
      </c>
      <c r="D222" s="24" t="e">
        <f t="shared" si="43"/>
        <v>#REF!</v>
      </c>
      <c r="E222" s="24" t="e">
        <f t="shared" si="44"/>
        <v>#REF!</v>
      </c>
      <c r="F222" s="24" t="e">
        <f t="shared" si="45"/>
        <v>#REF!</v>
      </c>
      <c r="G222" s="24" t="e">
        <f t="shared" si="40"/>
        <v>#REF!</v>
      </c>
      <c r="H222" s="24" t="e">
        <f t="shared" si="41"/>
        <v>#REF!</v>
      </c>
      <c r="I222" s="24" t="e">
        <f t="shared" si="46"/>
        <v>#REF!</v>
      </c>
      <c r="J222" s="24" t="e">
        <f t="shared" si="47"/>
        <v>#REF!</v>
      </c>
      <c r="K222" s="24" t="e">
        <f t="shared" si="48"/>
        <v>#REF!</v>
      </c>
      <c r="L222" s="24" t="e">
        <f t="shared" ca="1" si="49"/>
        <v>#REF!</v>
      </c>
      <c r="M222" s="24" t="e">
        <f t="shared" ca="1" si="50"/>
        <v>#REF!</v>
      </c>
      <c r="N222" s="13">
        <f t="shared" si="51"/>
        <v>42887</v>
      </c>
      <c r="O222" s="24" t="e">
        <f t="shared" ca="1" si="42"/>
        <v>#REF!</v>
      </c>
    </row>
    <row r="223" spans="1:15" x14ac:dyDescent="0.25">
      <c r="A223" s="26" t="s">
        <v>69</v>
      </c>
      <c r="B223" s="26" t="s">
        <v>69</v>
      </c>
      <c r="C223">
        <f t="shared" si="39"/>
        <v>206</v>
      </c>
      <c r="D223" s="24" t="e">
        <f t="shared" si="43"/>
        <v>#REF!</v>
      </c>
      <c r="E223" s="24" t="e">
        <f t="shared" si="44"/>
        <v>#REF!</v>
      </c>
      <c r="F223" s="24" t="e">
        <f t="shared" si="45"/>
        <v>#REF!</v>
      </c>
      <c r="G223" s="24" t="e">
        <f t="shared" si="40"/>
        <v>#REF!</v>
      </c>
      <c r="H223" s="24" t="e">
        <f t="shared" si="41"/>
        <v>#REF!</v>
      </c>
      <c r="I223" s="24" t="e">
        <f t="shared" si="46"/>
        <v>#REF!</v>
      </c>
      <c r="J223" s="24" t="e">
        <f t="shared" si="47"/>
        <v>#REF!</v>
      </c>
      <c r="K223" s="24" t="e">
        <f t="shared" si="48"/>
        <v>#REF!</v>
      </c>
      <c r="L223" s="24" t="e">
        <f t="shared" ca="1" si="49"/>
        <v>#REF!</v>
      </c>
      <c r="M223" s="24" t="e">
        <f t="shared" ca="1" si="50"/>
        <v>#REF!</v>
      </c>
      <c r="N223" s="13">
        <f t="shared" si="51"/>
        <v>42917</v>
      </c>
      <c r="O223" s="24" t="e">
        <f t="shared" ca="1" si="42"/>
        <v>#REF!</v>
      </c>
    </row>
    <row r="224" spans="1:15" x14ac:dyDescent="0.25">
      <c r="A224" s="26" t="s">
        <v>69</v>
      </c>
      <c r="B224" s="26" t="s">
        <v>69</v>
      </c>
      <c r="C224">
        <f t="shared" si="39"/>
        <v>207</v>
      </c>
      <c r="D224" s="24" t="e">
        <f t="shared" si="43"/>
        <v>#REF!</v>
      </c>
      <c r="E224" s="24" t="e">
        <f t="shared" si="44"/>
        <v>#REF!</v>
      </c>
      <c r="F224" s="24" t="e">
        <f t="shared" si="45"/>
        <v>#REF!</v>
      </c>
      <c r="G224" s="24" t="e">
        <f t="shared" si="40"/>
        <v>#REF!</v>
      </c>
      <c r="H224" s="24" t="e">
        <f t="shared" si="41"/>
        <v>#REF!</v>
      </c>
      <c r="I224" s="24" t="e">
        <f t="shared" si="46"/>
        <v>#REF!</v>
      </c>
      <c r="J224" s="24" t="e">
        <f t="shared" si="47"/>
        <v>#REF!</v>
      </c>
      <c r="K224" s="24" t="e">
        <f t="shared" si="48"/>
        <v>#REF!</v>
      </c>
      <c r="L224" s="24" t="e">
        <f t="shared" ca="1" si="49"/>
        <v>#REF!</v>
      </c>
      <c r="M224" s="24" t="e">
        <f t="shared" ca="1" si="50"/>
        <v>#REF!</v>
      </c>
      <c r="N224" s="13">
        <f t="shared" si="51"/>
        <v>42948</v>
      </c>
      <c r="O224" s="24" t="e">
        <f t="shared" ca="1" si="42"/>
        <v>#REF!</v>
      </c>
    </row>
    <row r="225" spans="1:15" x14ac:dyDescent="0.25">
      <c r="A225" s="26" t="s">
        <v>69</v>
      </c>
      <c r="B225" s="26" t="s">
        <v>69</v>
      </c>
      <c r="C225">
        <f t="shared" si="39"/>
        <v>208</v>
      </c>
      <c r="D225" s="24" t="e">
        <f t="shared" si="43"/>
        <v>#REF!</v>
      </c>
      <c r="E225" s="24" t="e">
        <f t="shared" si="44"/>
        <v>#REF!</v>
      </c>
      <c r="F225" s="24" t="e">
        <f t="shared" si="45"/>
        <v>#REF!</v>
      </c>
      <c r="G225" s="24" t="e">
        <f t="shared" si="40"/>
        <v>#REF!</v>
      </c>
      <c r="H225" s="24" t="e">
        <f t="shared" si="41"/>
        <v>#REF!</v>
      </c>
      <c r="I225" s="24" t="e">
        <f t="shared" si="46"/>
        <v>#REF!</v>
      </c>
      <c r="J225" s="24" t="e">
        <f t="shared" si="47"/>
        <v>#REF!</v>
      </c>
      <c r="K225" s="24" t="e">
        <f t="shared" si="48"/>
        <v>#REF!</v>
      </c>
      <c r="L225" s="24" t="e">
        <f t="shared" ca="1" si="49"/>
        <v>#REF!</v>
      </c>
      <c r="M225" s="24" t="e">
        <f t="shared" ca="1" si="50"/>
        <v>#REF!</v>
      </c>
      <c r="N225" s="13">
        <f t="shared" si="51"/>
        <v>42979</v>
      </c>
      <c r="O225" s="24" t="e">
        <f t="shared" ca="1" si="42"/>
        <v>#REF!</v>
      </c>
    </row>
    <row r="226" spans="1:15" x14ac:dyDescent="0.25">
      <c r="A226" s="26" t="s">
        <v>69</v>
      </c>
      <c r="B226" s="26" t="s">
        <v>69</v>
      </c>
      <c r="C226">
        <f t="shared" si="39"/>
        <v>209</v>
      </c>
      <c r="D226" s="24" t="e">
        <f t="shared" si="43"/>
        <v>#REF!</v>
      </c>
      <c r="E226" s="24" t="e">
        <f t="shared" si="44"/>
        <v>#REF!</v>
      </c>
      <c r="F226" s="24" t="e">
        <f t="shared" si="45"/>
        <v>#REF!</v>
      </c>
      <c r="G226" s="24" t="e">
        <f t="shared" si="40"/>
        <v>#REF!</v>
      </c>
      <c r="H226" s="24" t="e">
        <f t="shared" si="41"/>
        <v>#REF!</v>
      </c>
      <c r="I226" s="24" t="e">
        <f t="shared" si="46"/>
        <v>#REF!</v>
      </c>
      <c r="J226" s="24" t="e">
        <f t="shared" si="47"/>
        <v>#REF!</v>
      </c>
      <c r="K226" s="24" t="e">
        <f t="shared" si="48"/>
        <v>#REF!</v>
      </c>
      <c r="L226" s="24" t="e">
        <f t="shared" ca="1" si="49"/>
        <v>#REF!</v>
      </c>
      <c r="M226" s="24" t="e">
        <f t="shared" ca="1" si="50"/>
        <v>#REF!</v>
      </c>
      <c r="N226" s="13">
        <f t="shared" si="51"/>
        <v>43009</v>
      </c>
      <c r="O226" s="24" t="e">
        <f t="shared" ca="1" si="42"/>
        <v>#REF!</v>
      </c>
    </row>
    <row r="227" spans="1:15" x14ac:dyDescent="0.25">
      <c r="A227" s="26" t="s">
        <v>69</v>
      </c>
      <c r="B227" s="26" t="s">
        <v>69</v>
      </c>
      <c r="C227">
        <f t="shared" si="39"/>
        <v>210</v>
      </c>
      <c r="D227" s="24" t="e">
        <f t="shared" si="43"/>
        <v>#REF!</v>
      </c>
      <c r="E227" s="24" t="e">
        <f t="shared" si="44"/>
        <v>#REF!</v>
      </c>
      <c r="F227" s="24" t="e">
        <f t="shared" si="45"/>
        <v>#REF!</v>
      </c>
      <c r="G227" s="24" t="e">
        <f t="shared" si="40"/>
        <v>#REF!</v>
      </c>
      <c r="H227" s="24" t="e">
        <f t="shared" si="41"/>
        <v>#REF!</v>
      </c>
      <c r="I227" s="24" t="e">
        <f t="shared" si="46"/>
        <v>#REF!</v>
      </c>
      <c r="J227" s="24" t="e">
        <f t="shared" si="47"/>
        <v>#REF!</v>
      </c>
      <c r="K227" s="24" t="e">
        <f t="shared" si="48"/>
        <v>#REF!</v>
      </c>
      <c r="L227" s="24" t="e">
        <f t="shared" ca="1" si="49"/>
        <v>#REF!</v>
      </c>
      <c r="M227" s="24" t="e">
        <f t="shared" ca="1" si="50"/>
        <v>#REF!</v>
      </c>
      <c r="N227" s="13">
        <f t="shared" si="51"/>
        <v>43040</v>
      </c>
      <c r="O227" s="24" t="e">
        <f t="shared" ca="1" si="42"/>
        <v>#REF!</v>
      </c>
    </row>
    <row r="228" spans="1:15" x14ac:dyDescent="0.25">
      <c r="A228" s="26" t="s">
        <v>69</v>
      </c>
      <c r="B228" s="26" t="s">
        <v>69</v>
      </c>
      <c r="C228">
        <f t="shared" si="39"/>
        <v>211</v>
      </c>
      <c r="D228" s="24" t="e">
        <f t="shared" si="43"/>
        <v>#REF!</v>
      </c>
      <c r="E228" s="24" t="e">
        <f t="shared" si="44"/>
        <v>#REF!</v>
      </c>
      <c r="F228" s="24" t="e">
        <f t="shared" si="45"/>
        <v>#REF!</v>
      </c>
      <c r="G228" s="24" t="e">
        <f t="shared" si="40"/>
        <v>#REF!</v>
      </c>
      <c r="H228" s="24" t="e">
        <f t="shared" si="41"/>
        <v>#REF!</v>
      </c>
      <c r="I228" s="24" t="e">
        <f t="shared" si="46"/>
        <v>#REF!</v>
      </c>
      <c r="J228" s="24" t="e">
        <f t="shared" si="47"/>
        <v>#REF!</v>
      </c>
      <c r="K228" s="24" t="e">
        <f t="shared" si="48"/>
        <v>#REF!</v>
      </c>
      <c r="L228" s="24" t="e">
        <f t="shared" ca="1" si="49"/>
        <v>#REF!</v>
      </c>
      <c r="M228" s="24" t="e">
        <f t="shared" ca="1" si="50"/>
        <v>#REF!</v>
      </c>
      <c r="N228" s="13">
        <f t="shared" si="51"/>
        <v>43070</v>
      </c>
      <c r="O228" s="24" t="e">
        <f t="shared" ca="1" si="42"/>
        <v>#REF!</v>
      </c>
    </row>
    <row r="229" spans="1:15" x14ac:dyDescent="0.25">
      <c r="A229" s="26" t="s">
        <v>69</v>
      </c>
      <c r="B229" s="26" t="s">
        <v>69</v>
      </c>
      <c r="C229">
        <f t="shared" si="39"/>
        <v>212</v>
      </c>
      <c r="D229" s="24" t="e">
        <f t="shared" si="43"/>
        <v>#REF!</v>
      </c>
      <c r="E229" s="24" t="e">
        <f t="shared" si="44"/>
        <v>#REF!</v>
      </c>
      <c r="F229" s="24" t="e">
        <f t="shared" si="45"/>
        <v>#REF!</v>
      </c>
      <c r="G229" s="24" t="e">
        <f t="shared" si="40"/>
        <v>#REF!</v>
      </c>
      <c r="H229" s="24" t="e">
        <f t="shared" si="41"/>
        <v>#REF!</v>
      </c>
      <c r="I229" s="24" t="e">
        <f t="shared" si="46"/>
        <v>#REF!</v>
      </c>
      <c r="J229" s="24" t="e">
        <f t="shared" si="47"/>
        <v>#REF!</v>
      </c>
      <c r="K229" s="24" t="e">
        <f t="shared" si="48"/>
        <v>#REF!</v>
      </c>
      <c r="L229" s="24" t="e">
        <f t="shared" ca="1" si="49"/>
        <v>#REF!</v>
      </c>
      <c r="M229" s="24" t="e">
        <f t="shared" ca="1" si="50"/>
        <v>#REF!</v>
      </c>
      <c r="N229" s="13">
        <f t="shared" si="51"/>
        <v>43101</v>
      </c>
      <c r="O229" s="24" t="e">
        <f t="shared" ca="1" si="42"/>
        <v>#REF!</v>
      </c>
    </row>
    <row r="230" spans="1:15" x14ac:dyDescent="0.25">
      <c r="A230" s="26" t="s">
        <v>69</v>
      </c>
      <c r="B230" s="26" t="s">
        <v>69</v>
      </c>
      <c r="C230">
        <f t="shared" ref="C230:C261" si="52">C229+1</f>
        <v>213</v>
      </c>
      <c r="D230" s="24" t="e">
        <f t="shared" si="43"/>
        <v>#REF!</v>
      </c>
      <c r="E230" s="24" t="e">
        <f t="shared" si="44"/>
        <v>#REF!</v>
      </c>
      <c r="F230" s="24" t="e">
        <f t="shared" si="45"/>
        <v>#REF!</v>
      </c>
      <c r="G230" s="24" t="e">
        <f t="shared" si="40"/>
        <v>#REF!</v>
      </c>
      <c r="H230" s="24" t="e">
        <f t="shared" si="41"/>
        <v>#REF!</v>
      </c>
      <c r="I230" s="24" t="e">
        <f t="shared" si="46"/>
        <v>#REF!</v>
      </c>
      <c r="J230" s="24" t="e">
        <f t="shared" si="47"/>
        <v>#REF!</v>
      </c>
      <c r="K230" s="24" t="e">
        <f t="shared" si="48"/>
        <v>#REF!</v>
      </c>
      <c r="L230" s="24" t="e">
        <f t="shared" ca="1" si="49"/>
        <v>#REF!</v>
      </c>
      <c r="M230" s="24" t="e">
        <f t="shared" ca="1" si="50"/>
        <v>#REF!</v>
      </c>
      <c r="N230" s="13">
        <f t="shared" si="51"/>
        <v>43132</v>
      </c>
      <c r="O230" s="24" t="e">
        <f t="shared" ca="1" si="42"/>
        <v>#REF!</v>
      </c>
    </row>
    <row r="231" spans="1:15" x14ac:dyDescent="0.25">
      <c r="A231" s="26" t="s">
        <v>69</v>
      </c>
      <c r="B231" s="26" t="s">
        <v>69</v>
      </c>
      <c r="C231">
        <f t="shared" si="52"/>
        <v>214</v>
      </c>
      <c r="D231" s="24" t="e">
        <f t="shared" si="43"/>
        <v>#REF!</v>
      </c>
      <c r="E231" s="24" t="e">
        <f t="shared" si="44"/>
        <v>#REF!</v>
      </c>
      <c r="F231" s="24" t="e">
        <f t="shared" si="45"/>
        <v>#REF!</v>
      </c>
      <c r="G231" s="24" t="e">
        <f t="shared" si="40"/>
        <v>#REF!</v>
      </c>
      <c r="H231" s="24" t="e">
        <f t="shared" si="41"/>
        <v>#REF!</v>
      </c>
      <c r="I231" s="24" t="e">
        <f t="shared" si="46"/>
        <v>#REF!</v>
      </c>
      <c r="J231" s="24" t="e">
        <f t="shared" si="47"/>
        <v>#REF!</v>
      </c>
      <c r="K231" s="24" t="e">
        <f t="shared" si="48"/>
        <v>#REF!</v>
      </c>
      <c r="L231" s="24" t="e">
        <f t="shared" ca="1" si="49"/>
        <v>#REF!</v>
      </c>
      <c r="M231" s="24" t="e">
        <f t="shared" ca="1" si="50"/>
        <v>#REF!</v>
      </c>
      <c r="N231" s="13">
        <f t="shared" si="51"/>
        <v>43160</v>
      </c>
      <c r="O231" s="24" t="e">
        <f t="shared" ca="1" si="42"/>
        <v>#REF!</v>
      </c>
    </row>
    <row r="232" spans="1:15" x14ac:dyDescent="0.25">
      <c r="A232" s="26" t="s">
        <v>69</v>
      </c>
      <c r="B232" s="26" t="s">
        <v>69</v>
      </c>
      <c r="C232">
        <f t="shared" si="52"/>
        <v>215</v>
      </c>
      <c r="D232" s="24" t="e">
        <f t="shared" si="43"/>
        <v>#REF!</v>
      </c>
      <c r="E232" s="24" t="e">
        <f t="shared" si="44"/>
        <v>#REF!</v>
      </c>
      <c r="F232" s="24" t="e">
        <f t="shared" si="45"/>
        <v>#REF!</v>
      </c>
      <c r="G232" s="24" t="e">
        <f t="shared" si="40"/>
        <v>#REF!</v>
      </c>
      <c r="H232" s="24" t="e">
        <f t="shared" si="41"/>
        <v>#REF!</v>
      </c>
      <c r="I232" s="24" t="e">
        <f t="shared" si="46"/>
        <v>#REF!</v>
      </c>
      <c r="J232" s="24" t="e">
        <f t="shared" si="47"/>
        <v>#REF!</v>
      </c>
      <c r="K232" s="24" t="e">
        <f t="shared" si="48"/>
        <v>#REF!</v>
      </c>
      <c r="L232" s="24" t="e">
        <f t="shared" ca="1" si="49"/>
        <v>#REF!</v>
      </c>
      <c r="M232" s="24" t="e">
        <f t="shared" ca="1" si="50"/>
        <v>#REF!</v>
      </c>
      <c r="N232" s="13">
        <f t="shared" si="51"/>
        <v>43191</v>
      </c>
      <c r="O232" s="24" t="e">
        <f t="shared" ca="1" si="42"/>
        <v>#REF!</v>
      </c>
    </row>
    <row r="233" spans="1:15" x14ac:dyDescent="0.25">
      <c r="A233" s="26" t="s">
        <v>69</v>
      </c>
      <c r="B233" s="26" t="s">
        <v>69</v>
      </c>
      <c r="C233">
        <f t="shared" si="52"/>
        <v>216</v>
      </c>
      <c r="D233" s="24" t="e">
        <f t="shared" si="43"/>
        <v>#REF!</v>
      </c>
      <c r="E233" s="24" t="e">
        <f t="shared" si="44"/>
        <v>#REF!</v>
      </c>
      <c r="F233" s="24" t="e">
        <f t="shared" si="45"/>
        <v>#REF!</v>
      </c>
      <c r="G233" s="24" t="e">
        <f t="shared" si="40"/>
        <v>#REF!</v>
      </c>
      <c r="H233" s="24" t="e">
        <f t="shared" si="41"/>
        <v>#REF!</v>
      </c>
      <c r="I233" s="24" t="e">
        <f t="shared" si="46"/>
        <v>#REF!</v>
      </c>
      <c r="J233" s="24" t="e">
        <f t="shared" si="47"/>
        <v>#REF!</v>
      </c>
      <c r="K233" s="24" t="e">
        <f t="shared" si="48"/>
        <v>#REF!</v>
      </c>
      <c r="L233" s="24" t="e">
        <f t="shared" ca="1" si="49"/>
        <v>#REF!</v>
      </c>
      <c r="M233" s="24" t="e">
        <f t="shared" ca="1" si="50"/>
        <v>#REF!</v>
      </c>
      <c r="N233" s="13">
        <f t="shared" si="51"/>
        <v>43221</v>
      </c>
      <c r="O233" s="24" t="e">
        <f t="shared" ca="1" si="42"/>
        <v>#REF!</v>
      </c>
    </row>
    <row r="234" spans="1:15" x14ac:dyDescent="0.25">
      <c r="A234" s="26" t="s">
        <v>69</v>
      </c>
      <c r="B234" s="26" t="s">
        <v>69</v>
      </c>
      <c r="C234">
        <f t="shared" si="52"/>
        <v>217</v>
      </c>
      <c r="D234" s="24" t="e">
        <f t="shared" si="43"/>
        <v>#REF!</v>
      </c>
      <c r="E234" s="24" t="e">
        <f t="shared" si="44"/>
        <v>#REF!</v>
      </c>
      <c r="F234" s="24" t="e">
        <f t="shared" si="45"/>
        <v>#REF!</v>
      </c>
      <c r="G234" s="24" t="e">
        <f t="shared" si="40"/>
        <v>#REF!</v>
      </c>
      <c r="H234" s="24" t="e">
        <f t="shared" si="41"/>
        <v>#REF!</v>
      </c>
      <c r="I234" s="24" t="e">
        <f t="shared" si="46"/>
        <v>#REF!</v>
      </c>
      <c r="J234" s="24" t="e">
        <f t="shared" si="47"/>
        <v>#REF!</v>
      </c>
      <c r="K234" s="24" t="e">
        <f t="shared" si="48"/>
        <v>#REF!</v>
      </c>
      <c r="L234" s="24" t="e">
        <f t="shared" ca="1" si="49"/>
        <v>#REF!</v>
      </c>
      <c r="M234" s="24" t="e">
        <f t="shared" ca="1" si="50"/>
        <v>#REF!</v>
      </c>
      <c r="N234" s="13">
        <f t="shared" si="51"/>
        <v>43252</v>
      </c>
      <c r="O234" s="24" t="e">
        <f t="shared" ca="1" si="42"/>
        <v>#REF!</v>
      </c>
    </row>
    <row r="235" spans="1:15" x14ac:dyDescent="0.25">
      <c r="A235" s="26" t="s">
        <v>69</v>
      </c>
      <c r="B235" s="26" t="s">
        <v>69</v>
      </c>
      <c r="C235">
        <f t="shared" si="52"/>
        <v>218</v>
      </c>
      <c r="D235" s="24" t="e">
        <f t="shared" si="43"/>
        <v>#REF!</v>
      </c>
      <c r="E235" s="24" t="e">
        <f t="shared" si="44"/>
        <v>#REF!</v>
      </c>
      <c r="F235" s="24" t="e">
        <f t="shared" si="45"/>
        <v>#REF!</v>
      </c>
      <c r="G235" s="24" t="e">
        <f t="shared" si="40"/>
        <v>#REF!</v>
      </c>
      <c r="H235" s="24" t="e">
        <f t="shared" si="41"/>
        <v>#REF!</v>
      </c>
      <c r="I235" s="24" t="e">
        <f t="shared" si="46"/>
        <v>#REF!</v>
      </c>
      <c r="J235" s="24" t="e">
        <f t="shared" si="47"/>
        <v>#REF!</v>
      </c>
      <c r="K235" s="24" t="e">
        <f t="shared" si="48"/>
        <v>#REF!</v>
      </c>
      <c r="L235" s="24" t="e">
        <f t="shared" ca="1" si="49"/>
        <v>#REF!</v>
      </c>
      <c r="M235" s="24" t="e">
        <f t="shared" ca="1" si="50"/>
        <v>#REF!</v>
      </c>
      <c r="N235" s="13">
        <f t="shared" si="51"/>
        <v>43282</v>
      </c>
      <c r="O235" s="24" t="e">
        <f t="shared" ca="1" si="42"/>
        <v>#REF!</v>
      </c>
    </row>
    <row r="236" spans="1:15" x14ac:dyDescent="0.25">
      <c r="A236" s="26" t="s">
        <v>69</v>
      </c>
      <c r="B236" s="26" t="s">
        <v>69</v>
      </c>
      <c r="C236">
        <f t="shared" si="52"/>
        <v>219</v>
      </c>
      <c r="D236" s="24" t="e">
        <f t="shared" si="43"/>
        <v>#REF!</v>
      </c>
      <c r="E236" s="24" t="e">
        <f t="shared" si="44"/>
        <v>#REF!</v>
      </c>
      <c r="F236" s="24" t="e">
        <f t="shared" si="45"/>
        <v>#REF!</v>
      </c>
      <c r="G236" s="24" t="e">
        <f t="shared" si="40"/>
        <v>#REF!</v>
      </c>
      <c r="H236" s="24" t="e">
        <f t="shared" si="41"/>
        <v>#REF!</v>
      </c>
      <c r="I236" s="24" t="e">
        <f t="shared" si="46"/>
        <v>#REF!</v>
      </c>
      <c r="J236" s="24" t="e">
        <f t="shared" si="47"/>
        <v>#REF!</v>
      </c>
      <c r="K236" s="24" t="e">
        <f t="shared" si="48"/>
        <v>#REF!</v>
      </c>
      <c r="L236" s="24" t="e">
        <f t="shared" ca="1" si="49"/>
        <v>#REF!</v>
      </c>
      <c r="M236" s="24" t="e">
        <f t="shared" ca="1" si="50"/>
        <v>#REF!</v>
      </c>
      <c r="N236" s="13">
        <f t="shared" si="51"/>
        <v>43313</v>
      </c>
      <c r="O236" s="24" t="e">
        <f t="shared" ca="1" si="42"/>
        <v>#REF!</v>
      </c>
    </row>
    <row r="237" spans="1:15" x14ac:dyDescent="0.25">
      <c r="A237" s="26" t="s">
        <v>69</v>
      </c>
      <c r="B237" s="26" t="s">
        <v>69</v>
      </c>
      <c r="C237">
        <f t="shared" si="52"/>
        <v>220</v>
      </c>
      <c r="D237" s="24" t="e">
        <f t="shared" si="43"/>
        <v>#REF!</v>
      </c>
      <c r="E237" s="24" t="e">
        <f t="shared" si="44"/>
        <v>#REF!</v>
      </c>
      <c r="F237" s="24" t="e">
        <f t="shared" si="45"/>
        <v>#REF!</v>
      </c>
      <c r="G237" s="24" t="e">
        <f t="shared" si="40"/>
        <v>#REF!</v>
      </c>
      <c r="H237" s="24" t="e">
        <f t="shared" si="41"/>
        <v>#REF!</v>
      </c>
      <c r="I237" s="24" t="e">
        <f t="shared" si="46"/>
        <v>#REF!</v>
      </c>
      <c r="J237" s="24" t="e">
        <f t="shared" si="47"/>
        <v>#REF!</v>
      </c>
      <c r="K237" s="24" t="e">
        <f t="shared" si="48"/>
        <v>#REF!</v>
      </c>
      <c r="L237" s="24" t="e">
        <f t="shared" ca="1" si="49"/>
        <v>#REF!</v>
      </c>
      <c r="M237" s="24" t="e">
        <f t="shared" ca="1" si="50"/>
        <v>#REF!</v>
      </c>
      <c r="N237" s="13">
        <f t="shared" si="51"/>
        <v>43344</v>
      </c>
      <c r="O237" s="24" t="e">
        <f t="shared" ca="1" si="42"/>
        <v>#REF!</v>
      </c>
    </row>
    <row r="238" spans="1:15" x14ac:dyDescent="0.25">
      <c r="A238" s="26" t="s">
        <v>69</v>
      </c>
      <c r="B238" s="26" t="s">
        <v>69</v>
      </c>
      <c r="C238">
        <f t="shared" si="52"/>
        <v>221</v>
      </c>
      <c r="D238" s="24" t="e">
        <f t="shared" si="43"/>
        <v>#REF!</v>
      </c>
      <c r="E238" s="24" t="e">
        <f t="shared" si="44"/>
        <v>#REF!</v>
      </c>
      <c r="F238" s="24" t="e">
        <f t="shared" si="45"/>
        <v>#REF!</v>
      </c>
      <c r="G238" s="24" t="e">
        <f t="shared" si="40"/>
        <v>#REF!</v>
      </c>
      <c r="H238" s="24" t="e">
        <f t="shared" si="41"/>
        <v>#REF!</v>
      </c>
      <c r="I238" s="24" t="e">
        <f t="shared" si="46"/>
        <v>#REF!</v>
      </c>
      <c r="J238" s="24" t="e">
        <f t="shared" si="47"/>
        <v>#REF!</v>
      </c>
      <c r="K238" s="24" t="e">
        <f t="shared" si="48"/>
        <v>#REF!</v>
      </c>
      <c r="L238" s="24" t="e">
        <f t="shared" ca="1" si="49"/>
        <v>#REF!</v>
      </c>
      <c r="M238" s="24" t="e">
        <f t="shared" ca="1" si="50"/>
        <v>#REF!</v>
      </c>
      <c r="N238" s="13">
        <f t="shared" si="51"/>
        <v>43374</v>
      </c>
      <c r="O238" s="24" t="e">
        <f t="shared" ca="1" si="42"/>
        <v>#REF!</v>
      </c>
    </row>
    <row r="239" spans="1:15" x14ac:dyDescent="0.25">
      <c r="A239" s="26" t="s">
        <v>69</v>
      </c>
      <c r="B239" s="26" t="s">
        <v>69</v>
      </c>
      <c r="C239">
        <f t="shared" si="52"/>
        <v>222</v>
      </c>
      <c r="D239" s="24" t="e">
        <f t="shared" si="43"/>
        <v>#REF!</v>
      </c>
      <c r="E239" s="24" t="e">
        <f t="shared" si="44"/>
        <v>#REF!</v>
      </c>
      <c r="F239" s="24" t="e">
        <f t="shared" si="45"/>
        <v>#REF!</v>
      </c>
      <c r="G239" s="24" t="e">
        <f t="shared" si="40"/>
        <v>#REF!</v>
      </c>
      <c r="H239" s="24" t="e">
        <f t="shared" si="41"/>
        <v>#REF!</v>
      </c>
      <c r="I239" s="24" t="e">
        <f t="shared" si="46"/>
        <v>#REF!</v>
      </c>
      <c r="J239" s="24" t="e">
        <f t="shared" si="47"/>
        <v>#REF!</v>
      </c>
      <c r="K239" s="24" t="e">
        <f t="shared" si="48"/>
        <v>#REF!</v>
      </c>
      <c r="L239" s="24" t="e">
        <f t="shared" ca="1" si="49"/>
        <v>#REF!</v>
      </c>
      <c r="M239" s="24" t="e">
        <f t="shared" ca="1" si="50"/>
        <v>#REF!</v>
      </c>
      <c r="N239" s="13">
        <f t="shared" si="51"/>
        <v>43405</v>
      </c>
      <c r="O239" s="24" t="e">
        <f t="shared" ca="1" si="42"/>
        <v>#REF!</v>
      </c>
    </row>
    <row r="240" spans="1:15" x14ac:dyDescent="0.25">
      <c r="A240" s="26" t="s">
        <v>69</v>
      </c>
      <c r="B240" s="26" t="s">
        <v>69</v>
      </c>
      <c r="C240">
        <f t="shared" si="52"/>
        <v>223</v>
      </c>
      <c r="D240" s="24" t="e">
        <f t="shared" si="43"/>
        <v>#REF!</v>
      </c>
      <c r="E240" s="24" t="e">
        <f t="shared" si="44"/>
        <v>#REF!</v>
      </c>
      <c r="F240" s="24" t="e">
        <f t="shared" si="45"/>
        <v>#REF!</v>
      </c>
      <c r="G240" s="24" t="e">
        <f t="shared" si="40"/>
        <v>#REF!</v>
      </c>
      <c r="H240" s="24" t="e">
        <f t="shared" si="41"/>
        <v>#REF!</v>
      </c>
      <c r="I240" s="24" t="e">
        <f t="shared" si="46"/>
        <v>#REF!</v>
      </c>
      <c r="J240" s="24" t="e">
        <f t="shared" si="47"/>
        <v>#REF!</v>
      </c>
      <c r="K240" s="24" t="e">
        <f t="shared" si="48"/>
        <v>#REF!</v>
      </c>
      <c r="L240" s="24" t="e">
        <f t="shared" ca="1" si="49"/>
        <v>#REF!</v>
      </c>
      <c r="M240" s="24" t="e">
        <f t="shared" ca="1" si="50"/>
        <v>#REF!</v>
      </c>
      <c r="N240" s="13">
        <f t="shared" si="51"/>
        <v>43435</v>
      </c>
      <c r="O240" s="24" t="e">
        <f t="shared" ca="1" si="42"/>
        <v>#REF!</v>
      </c>
    </row>
    <row r="241" spans="1:15" x14ac:dyDescent="0.25">
      <c r="A241" s="26" t="s">
        <v>69</v>
      </c>
      <c r="B241" s="26" t="s">
        <v>69</v>
      </c>
      <c r="C241">
        <f t="shared" si="52"/>
        <v>224</v>
      </c>
      <c r="D241" s="24" t="e">
        <f t="shared" si="43"/>
        <v>#REF!</v>
      </c>
      <c r="E241" s="24" t="e">
        <f t="shared" si="44"/>
        <v>#REF!</v>
      </c>
      <c r="F241" s="24" t="e">
        <f t="shared" si="45"/>
        <v>#REF!</v>
      </c>
      <c r="G241" s="24" t="e">
        <f t="shared" si="40"/>
        <v>#REF!</v>
      </c>
      <c r="H241" s="24" t="e">
        <f t="shared" si="41"/>
        <v>#REF!</v>
      </c>
      <c r="I241" s="24" t="e">
        <f t="shared" si="46"/>
        <v>#REF!</v>
      </c>
      <c r="J241" s="24" t="e">
        <f t="shared" si="47"/>
        <v>#REF!</v>
      </c>
      <c r="K241" s="24" t="e">
        <f t="shared" si="48"/>
        <v>#REF!</v>
      </c>
      <c r="L241" s="24" t="e">
        <f t="shared" ca="1" si="49"/>
        <v>#REF!</v>
      </c>
      <c r="M241" s="24" t="e">
        <f t="shared" ca="1" si="50"/>
        <v>#REF!</v>
      </c>
      <c r="N241" s="13">
        <f t="shared" si="51"/>
        <v>43466</v>
      </c>
      <c r="O241" s="24" t="e">
        <f t="shared" ca="1" si="42"/>
        <v>#REF!</v>
      </c>
    </row>
    <row r="242" spans="1:15" x14ac:dyDescent="0.25">
      <c r="A242" s="26" t="s">
        <v>69</v>
      </c>
      <c r="B242" s="26" t="s">
        <v>69</v>
      </c>
      <c r="C242">
        <f t="shared" si="52"/>
        <v>225</v>
      </c>
      <c r="D242" s="24" t="e">
        <f t="shared" si="43"/>
        <v>#REF!</v>
      </c>
      <c r="E242" s="24" t="e">
        <f t="shared" si="44"/>
        <v>#REF!</v>
      </c>
      <c r="F242" s="24" t="e">
        <f t="shared" si="45"/>
        <v>#REF!</v>
      </c>
      <c r="G242" s="24" t="e">
        <f t="shared" si="40"/>
        <v>#REF!</v>
      </c>
      <c r="H242" s="24" t="e">
        <f t="shared" si="41"/>
        <v>#REF!</v>
      </c>
      <c r="I242" s="24" t="e">
        <f t="shared" si="46"/>
        <v>#REF!</v>
      </c>
      <c r="J242" s="24" t="e">
        <f t="shared" si="47"/>
        <v>#REF!</v>
      </c>
      <c r="K242" s="24" t="e">
        <f t="shared" si="48"/>
        <v>#REF!</v>
      </c>
      <c r="L242" s="24" t="e">
        <f t="shared" ca="1" si="49"/>
        <v>#REF!</v>
      </c>
      <c r="M242" s="24" t="e">
        <f t="shared" ca="1" si="50"/>
        <v>#REF!</v>
      </c>
      <c r="N242" s="13">
        <f t="shared" si="51"/>
        <v>43497</v>
      </c>
      <c r="O242" s="24" t="e">
        <f t="shared" ca="1" si="42"/>
        <v>#REF!</v>
      </c>
    </row>
    <row r="243" spans="1:15" x14ac:dyDescent="0.25">
      <c r="A243" s="26" t="s">
        <v>69</v>
      </c>
      <c r="B243" s="26" t="s">
        <v>69</v>
      </c>
      <c r="C243">
        <f t="shared" si="52"/>
        <v>226</v>
      </c>
      <c r="D243" s="24" t="e">
        <f t="shared" si="43"/>
        <v>#REF!</v>
      </c>
      <c r="E243" s="24" t="e">
        <f t="shared" si="44"/>
        <v>#REF!</v>
      </c>
      <c r="F243" s="24" t="e">
        <f t="shared" si="45"/>
        <v>#REF!</v>
      </c>
      <c r="G243" s="24" t="e">
        <f t="shared" si="40"/>
        <v>#REF!</v>
      </c>
      <c r="H243" s="24" t="e">
        <f t="shared" si="41"/>
        <v>#REF!</v>
      </c>
      <c r="I243" s="24" t="e">
        <f t="shared" si="46"/>
        <v>#REF!</v>
      </c>
      <c r="J243" s="24" t="e">
        <f t="shared" si="47"/>
        <v>#REF!</v>
      </c>
      <c r="K243" s="24" t="e">
        <f t="shared" si="48"/>
        <v>#REF!</v>
      </c>
      <c r="L243" s="24" t="e">
        <f t="shared" ca="1" si="49"/>
        <v>#REF!</v>
      </c>
      <c r="M243" s="24" t="e">
        <f t="shared" ca="1" si="50"/>
        <v>#REF!</v>
      </c>
      <c r="N243" s="13">
        <f t="shared" si="51"/>
        <v>43525</v>
      </c>
      <c r="O243" s="24" t="e">
        <f t="shared" ca="1" si="42"/>
        <v>#REF!</v>
      </c>
    </row>
    <row r="244" spans="1:15" x14ac:dyDescent="0.25">
      <c r="A244" s="26" t="s">
        <v>69</v>
      </c>
      <c r="B244" s="26" t="s">
        <v>69</v>
      </c>
      <c r="C244">
        <f t="shared" si="52"/>
        <v>227</v>
      </c>
      <c r="D244" s="24" t="e">
        <f t="shared" si="43"/>
        <v>#REF!</v>
      </c>
      <c r="E244" s="24" t="e">
        <f t="shared" si="44"/>
        <v>#REF!</v>
      </c>
      <c r="F244" s="24" t="e">
        <f t="shared" si="45"/>
        <v>#REF!</v>
      </c>
      <c r="G244" s="24" t="e">
        <f t="shared" si="40"/>
        <v>#REF!</v>
      </c>
      <c r="H244" s="24" t="e">
        <f t="shared" si="41"/>
        <v>#REF!</v>
      </c>
      <c r="I244" s="24" t="e">
        <f t="shared" si="46"/>
        <v>#REF!</v>
      </c>
      <c r="J244" s="24" t="e">
        <f t="shared" si="47"/>
        <v>#REF!</v>
      </c>
      <c r="K244" s="24" t="e">
        <f t="shared" si="48"/>
        <v>#REF!</v>
      </c>
      <c r="L244" s="24" t="e">
        <f t="shared" ca="1" si="49"/>
        <v>#REF!</v>
      </c>
      <c r="M244" s="24" t="e">
        <f t="shared" ca="1" si="50"/>
        <v>#REF!</v>
      </c>
      <c r="N244" s="13">
        <f t="shared" si="51"/>
        <v>43556</v>
      </c>
      <c r="O244" s="24" t="e">
        <f t="shared" ca="1" si="42"/>
        <v>#REF!</v>
      </c>
    </row>
    <row r="245" spans="1:15" x14ac:dyDescent="0.25">
      <c r="A245" s="26" t="s">
        <v>69</v>
      </c>
      <c r="B245" s="26" t="s">
        <v>69</v>
      </c>
      <c r="C245">
        <f t="shared" si="52"/>
        <v>228</v>
      </c>
      <c r="D245" s="24" t="e">
        <f t="shared" si="43"/>
        <v>#REF!</v>
      </c>
      <c r="E245" s="24" t="e">
        <f t="shared" si="44"/>
        <v>#REF!</v>
      </c>
      <c r="F245" s="24" t="e">
        <f t="shared" si="45"/>
        <v>#REF!</v>
      </c>
      <c r="G245" s="24" t="e">
        <f t="shared" si="40"/>
        <v>#REF!</v>
      </c>
      <c r="H245" s="24" t="e">
        <f t="shared" si="41"/>
        <v>#REF!</v>
      </c>
      <c r="I245" s="24" t="e">
        <f t="shared" si="46"/>
        <v>#REF!</v>
      </c>
      <c r="J245" s="24" t="e">
        <f t="shared" si="47"/>
        <v>#REF!</v>
      </c>
      <c r="K245" s="24" t="e">
        <f t="shared" si="48"/>
        <v>#REF!</v>
      </c>
      <c r="L245" s="24" t="e">
        <f t="shared" ca="1" si="49"/>
        <v>#REF!</v>
      </c>
      <c r="M245" s="24" t="e">
        <f t="shared" ca="1" si="50"/>
        <v>#REF!</v>
      </c>
      <c r="N245" s="13">
        <f t="shared" si="51"/>
        <v>43586</v>
      </c>
      <c r="O245" s="24" t="e">
        <f t="shared" ca="1" si="42"/>
        <v>#REF!</v>
      </c>
    </row>
    <row r="246" spans="1:15" x14ac:dyDescent="0.25">
      <c r="A246" s="26" t="s">
        <v>69</v>
      </c>
      <c r="B246" s="26" t="s">
        <v>69</v>
      </c>
      <c r="C246">
        <f t="shared" si="52"/>
        <v>229</v>
      </c>
      <c r="D246" s="24" t="e">
        <f t="shared" si="43"/>
        <v>#REF!</v>
      </c>
      <c r="E246" s="24" t="e">
        <f t="shared" si="44"/>
        <v>#REF!</v>
      </c>
      <c r="F246" s="24" t="e">
        <f t="shared" si="45"/>
        <v>#REF!</v>
      </c>
      <c r="G246" s="24" t="e">
        <f t="shared" si="40"/>
        <v>#REF!</v>
      </c>
      <c r="H246" s="24" t="e">
        <f t="shared" si="41"/>
        <v>#REF!</v>
      </c>
      <c r="I246" s="24" t="e">
        <f t="shared" si="46"/>
        <v>#REF!</v>
      </c>
      <c r="J246" s="24" t="e">
        <f t="shared" si="47"/>
        <v>#REF!</v>
      </c>
      <c r="K246" s="24" t="e">
        <f t="shared" si="48"/>
        <v>#REF!</v>
      </c>
      <c r="L246" s="24" t="e">
        <f t="shared" ca="1" si="49"/>
        <v>#REF!</v>
      </c>
      <c r="M246" s="24" t="e">
        <f t="shared" ca="1" si="50"/>
        <v>#REF!</v>
      </c>
      <c r="N246" s="13">
        <f t="shared" si="51"/>
        <v>43617</v>
      </c>
      <c r="O246" s="24" t="e">
        <f t="shared" ca="1" si="42"/>
        <v>#REF!</v>
      </c>
    </row>
    <row r="247" spans="1:15" x14ac:dyDescent="0.25">
      <c r="A247" s="26" t="s">
        <v>69</v>
      </c>
      <c r="B247" s="26" t="s">
        <v>69</v>
      </c>
      <c r="C247">
        <f t="shared" si="52"/>
        <v>230</v>
      </c>
      <c r="D247" s="24" t="e">
        <f t="shared" si="43"/>
        <v>#REF!</v>
      </c>
      <c r="E247" s="24" t="e">
        <f t="shared" si="44"/>
        <v>#REF!</v>
      </c>
      <c r="F247" s="24" t="e">
        <f t="shared" si="45"/>
        <v>#REF!</v>
      </c>
      <c r="G247" s="24" t="e">
        <f t="shared" si="40"/>
        <v>#REF!</v>
      </c>
      <c r="H247" s="24" t="e">
        <f t="shared" si="41"/>
        <v>#REF!</v>
      </c>
      <c r="I247" s="24" t="e">
        <f t="shared" si="46"/>
        <v>#REF!</v>
      </c>
      <c r="J247" s="24" t="e">
        <f t="shared" si="47"/>
        <v>#REF!</v>
      </c>
      <c r="K247" s="24" t="e">
        <f t="shared" si="48"/>
        <v>#REF!</v>
      </c>
      <c r="L247" s="24" t="e">
        <f t="shared" ca="1" si="49"/>
        <v>#REF!</v>
      </c>
      <c r="M247" s="24" t="e">
        <f t="shared" ca="1" si="50"/>
        <v>#REF!</v>
      </c>
      <c r="N247" s="13">
        <f t="shared" si="51"/>
        <v>43647</v>
      </c>
      <c r="O247" s="24" t="e">
        <f t="shared" ca="1" si="42"/>
        <v>#REF!</v>
      </c>
    </row>
    <row r="248" spans="1:15" x14ac:dyDescent="0.25">
      <c r="A248" s="26" t="s">
        <v>69</v>
      </c>
      <c r="B248" s="26" t="s">
        <v>69</v>
      </c>
      <c r="C248">
        <f t="shared" si="52"/>
        <v>231</v>
      </c>
      <c r="D248" s="24" t="e">
        <f t="shared" si="43"/>
        <v>#REF!</v>
      </c>
      <c r="E248" s="24" t="e">
        <f t="shared" si="44"/>
        <v>#REF!</v>
      </c>
      <c r="F248" s="24" t="e">
        <f t="shared" si="45"/>
        <v>#REF!</v>
      </c>
      <c r="G248" s="24" t="e">
        <f t="shared" si="40"/>
        <v>#REF!</v>
      </c>
      <c r="H248" s="24" t="e">
        <f t="shared" si="41"/>
        <v>#REF!</v>
      </c>
      <c r="I248" s="24" t="e">
        <f t="shared" si="46"/>
        <v>#REF!</v>
      </c>
      <c r="J248" s="24" t="e">
        <f t="shared" si="47"/>
        <v>#REF!</v>
      </c>
      <c r="K248" s="24" t="e">
        <f t="shared" si="48"/>
        <v>#REF!</v>
      </c>
      <c r="L248" s="24" t="e">
        <f t="shared" ca="1" si="49"/>
        <v>#REF!</v>
      </c>
      <c r="M248" s="24" t="e">
        <f t="shared" ca="1" si="50"/>
        <v>#REF!</v>
      </c>
      <c r="N248" s="13">
        <f t="shared" si="51"/>
        <v>43678</v>
      </c>
      <c r="O248" s="24" t="e">
        <f t="shared" ca="1" si="42"/>
        <v>#REF!</v>
      </c>
    </row>
    <row r="249" spans="1:15" x14ac:dyDescent="0.25">
      <c r="A249" s="26" t="s">
        <v>69</v>
      </c>
      <c r="B249" s="26" t="s">
        <v>69</v>
      </c>
      <c r="C249">
        <f t="shared" si="52"/>
        <v>232</v>
      </c>
      <c r="D249" s="24" t="e">
        <f t="shared" si="43"/>
        <v>#REF!</v>
      </c>
      <c r="E249" s="24" t="e">
        <f t="shared" si="44"/>
        <v>#REF!</v>
      </c>
      <c r="F249" s="24" t="e">
        <f t="shared" si="45"/>
        <v>#REF!</v>
      </c>
      <c r="G249" s="24" t="e">
        <f t="shared" si="40"/>
        <v>#REF!</v>
      </c>
      <c r="H249" s="24" t="e">
        <f t="shared" si="41"/>
        <v>#REF!</v>
      </c>
      <c r="I249" s="24" t="e">
        <f t="shared" si="46"/>
        <v>#REF!</v>
      </c>
      <c r="J249" s="24" t="e">
        <f t="shared" si="47"/>
        <v>#REF!</v>
      </c>
      <c r="K249" s="24" t="e">
        <f t="shared" si="48"/>
        <v>#REF!</v>
      </c>
      <c r="L249" s="24" t="e">
        <f t="shared" ca="1" si="49"/>
        <v>#REF!</v>
      </c>
      <c r="M249" s="24" t="e">
        <f t="shared" ca="1" si="50"/>
        <v>#REF!</v>
      </c>
      <c r="N249" s="13">
        <f t="shared" si="51"/>
        <v>43709</v>
      </c>
      <c r="O249" s="24" t="e">
        <f t="shared" ca="1" si="42"/>
        <v>#REF!</v>
      </c>
    </row>
    <row r="250" spans="1:15" x14ac:dyDescent="0.25">
      <c r="A250" s="26" t="s">
        <v>69</v>
      </c>
      <c r="B250" s="26" t="s">
        <v>69</v>
      </c>
      <c r="C250">
        <f t="shared" si="52"/>
        <v>233</v>
      </c>
      <c r="D250" s="24" t="e">
        <f t="shared" si="43"/>
        <v>#REF!</v>
      </c>
      <c r="E250" s="24" t="e">
        <f t="shared" si="44"/>
        <v>#REF!</v>
      </c>
      <c r="F250" s="24" t="e">
        <f t="shared" si="45"/>
        <v>#REF!</v>
      </c>
      <c r="G250" s="24" t="e">
        <f t="shared" si="40"/>
        <v>#REF!</v>
      </c>
      <c r="H250" s="24" t="e">
        <f t="shared" si="41"/>
        <v>#REF!</v>
      </c>
      <c r="I250" s="24" t="e">
        <f t="shared" si="46"/>
        <v>#REF!</v>
      </c>
      <c r="J250" s="24" t="e">
        <f t="shared" si="47"/>
        <v>#REF!</v>
      </c>
      <c r="K250" s="24" t="e">
        <f t="shared" si="48"/>
        <v>#REF!</v>
      </c>
      <c r="L250" s="24" t="e">
        <f t="shared" ca="1" si="49"/>
        <v>#REF!</v>
      </c>
      <c r="M250" s="24" t="e">
        <f t="shared" ca="1" si="50"/>
        <v>#REF!</v>
      </c>
      <c r="N250" s="13">
        <f t="shared" si="51"/>
        <v>43739</v>
      </c>
      <c r="O250" s="24" t="e">
        <f t="shared" ca="1" si="42"/>
        <v>#REF!</v>
      </c>
    </row>
    <row r="251" spans="1:15" x14ac:dyDescent="0.25">
      <c r="A251" s="26" t="s">
        <v>69</v>
      </c>
      <c r="B251" s="26" t="s">
        <v>69</v>
      </c>
      <c r="C251">
        <f t="shared" si="52"/>
        <v>234</v>
      </c>
      <c r="D251" s="24" t="e">
        <f t="shared" si="43"/>
        <v>#REF!</v>
      </c>
      <c r="E251" s="24" t="e">
        <f t="shared" si="44"/>
        <v>#REF!</v>
      </c>
      <c r="F251" s="24" t="e">
        <f t="shared" si="45"/>
        <v>#REF!</v>
      </c>
      <c r="G251" s="24" t="e">
        <f t="shared" si="40"/>
        <v>#REF!</v>
      </c>
      <c r="H251" s="24" t="e">
        <f t="shared" si="41"/>
        <v>#REF!</v>
      </c>
      <c r="I251" s="24" t="e">
        <f t="shared" si="46"/>
        <v>#REF!</v>
      </c>
      <c r="J251" s="24" t="e">
        <f t="shared" si="47"/>
        <v>#REF!</v>
      </c>
      <c r="K251" s="24" t="e">
        <f t="shared" si="48"/>
        <v>#REF!</v>
      </c>
      <c r="L251" s="24" t="e">
        <f t="shared" ca="1" si="49"/>
        <v>#REF!</v>
      </c>
      <c r="M251" s="24" t="e">
        <f t="shared" ca="1" si="50"/>
        <v>#REF!</v>
      </c>
      <c r="N251" s="13">
        <f t="shared" si="51"/>
        <v>43770</v>
      </c>
      <c r="O251" s="24" t="e">
        <f t="shared" ca="1" si="42"/>
        <v>#REF!</v>
      </c>
    </row>
    <row r="252" spans="1:15" x14ac:dyDescent="0.25">
      <c r="A252" s="26" t="s">
        <v>69</v>
      </c>
      <c r="B252" s="26" t="s">
        <v>69</v>
      </c>
      <c r="C252">
        <f t="shared" si="52"/>
        <v>235</v>
      </c>
      <c r="D252" s="24" t="e">
        <f t="shared" si="43"/>
        <v>#REF!</v>
      </c>
      <c r="E252" s="24" t="e">
        <f t="shared" si="44"/>
        <v>#REF!</v>
      </c>
      <c r="F252" s="24" t="e">
        <f t="shared" si="45"/>
        <v>#REF!</v>
      </c>
      <c r="G252" s="24" t="e">
        <f t="shared" si="40"/>
        <v>#REF!</v>
      </c>
      <c r="H252" s="24" t="e">
        <f t="shared" si="41"/>
        <v>#REF!</v>
      </c>
      <c r="I252" s="24" t="e">
        <f t="shared" si="46"/>
        <v>#REF!</v>
      </c>
      <c r="J252" s="24" t="e">
        <f t="shared" si="47"/>
        <v>#REF!</v>
      </c>
      <c r="K252" s="24" t="e">
        <f t="shared" si="48"/>
        <v>#REF!</v>
      </c>
      <c r="L252" s="24" t="e">
        <f t="shared" ca="1" si="49"/>
        <v>#REF!</v>
      </c>
      <c r="M252" s="24" t="e">
        <f t="shared" ca="1" si="50"/>
        <v>#REF!</v>
      </c>
      <c r="N252" s="13">
        <f t="shared" si="51"/>
        <v>43800</v>
      </c>
      <c r="O252" s="24" t="e">
        <f t="shared" ca="1" si="42"/>
        <v>#REF!</v>
      </c>
    </row>
    <row r="253" spans="1:15" x14ac:dyDescent="0.25">
      <c r="A253" s="26" t="s">
        <v>69</v>
      </c>
      <c r="B253" s="26" t="s">
        <v>69</v>
      </c>
      <c r="C253">
        <f t="shared" si="52"/>
        <v>236</v>
      </c>
      <c r="D253" s="24" t="e">
        <f t="shared" si="43"/>
        <v>#REF!</v>
      </c>
      <c r="E253" s="24" t="e">
        <f t="shared" si="44"/>
        <v>#REF!</v>
      </c>
      <c r="F253" s="24" t="e">
        <f t="shared" si="45"/>
        <v>#REF!</v>
      </c>
      <c r="G253" s="24" t="e">
        <f t="shared" si="40"/>
        <v>#REF!</v>
      </c>
      <c r="H253" s="24" t="e">
        <f t="shared" si="41"/>
        <v>#REF!</v>
      </c>
      <c r="I253" s="24" t="e">
        <f t="shared" si="46"/>
        <v>#REF!</v>
      </c>
      <c r="J253" s="24" t="e">
        <f t="shared" si="47"/>
        <v>#REF!</v>
      </c>
      <c r="K253" s="24" t="e">
        <f t="shared" si="48"/>
        <v>#REF!</v>
      </c>
      <c r="L253" s="24" t="e">
        <f t="shared" ca="1" si="49"/>
        <v>#REF!</v>
      </c>
      <c r="M253" s="24" t="e">
        <f t="shared" ca="1" si="50"/>
        <v>#REF!</v>
      </c>
      <c r="N253" s="13">
        <f t="shared" si="51"/>
        <v>43831</v>
      </c>
      <c r="O253" s="24" t="e">
        <f t="shared" ca="1" si="42"/>
        <v>#REF!</v>
      </c>
    </row>
    <row r="254" spans="1:15" x14ac:dyDescent="0.25">
      <c r="A254" s="26" t="s">
        <v>69</v>
      </c>
      <c r="B254" s="26" t="s">
        <v>69</v>
      </c>
      <c r="C254">
        <f t="shared" si="52"/>
        <v>237</v>
      </c>
      <c r="D254" s="24" t="e">
        <f t="shared" si="43"/>
        <v>#REF!</v>
      </c>
      <c r="E254" s="24" t="e">
        <f t="shared" si="44"/>
        <v>#REF!</v>
      </c>
      <c r="F254" s="24" t="e">
        <f t="shared" si="45"/>
        <v>#REF!</v>
      </c>
      <c r="G254" s="24" t="e">
        <f t="shared" si="40"/>
        <v>#REF!</v>
      </c>
      <c r="H254" s="24" t="e">
        <f t="shared" si="41"/>
        <v>#REF!</v>
      </c>
      <c r="I254" s="24" t="e">
        <f t="shared" si="46"/>
        <v>#REF!</v>
      </c>
      <c r="J254" s="24" t="e">
        <f t="shared" si="47"/>
        <v>#REF!</v>
      </c>
      <c r="K254" s="24" t="e">
        <f t="shared" si="48"/>
        <v>#REF!</v>
      </c>
      <c r="L254" s="24" t="e">
        <f t="shared" ca="1" si="49"/>
        <v>#REF!</v>
      </c>
      <c r="M254" s="24" t="e">
        <f t="shared" ca="1" si="50"/>
        <v>#REF!</v>
      </c>
      <c r="N254" s="13">
        <f t="shared" si="51"/>
        <v>43862</v>
      </c>
      <c r="O254" s="24" t="e">
        <f t="shared" ca="1" si="42"/>
        <v>#REF!</v>
      </c>
    </row>
    <row r="255" spans="1:15" x14ac:dyDescent="0.25">
      <c r="A255" s="26" t="s">
        <v>69</v>
      </c>
      <c r="B255" s="26" t="s">
        <v>69</v>
      </c>
      <c r="C255">
        <f t="shared" si="52"/>
        <v>238</v>
      </c>
      <c r="D255" s="24" t="e">
        <f t="shared" si="43"/>
        <v>#REF!</v>
      </c>
      <c r="E255" s="24" t="e">
        <f t="shared" si="44"/>
        <v>#REF!</v>
      </c>
      <c r="F255" s="24" t="e">
        <f t="shared" si="45"/>
        <v>#REF!</v>
      </c>
      <c r="G255" s="24" t="e">
        <f t="shared" si="40"/>
        <v>#REF!</v>
      </c>
      <c r="H255" s="24" t="e">
        <f t="shared" si="41"/>
        <v>#REF!</v>
      </c>
      <c r="I255" s="24" t="e">
        <f t="shared" si="46"/>
        <v>#REF!</v>
      </c>
      <c r="J255" s="24" t="e">
        <f t="shared" si="47"/>
        <v>#REF!</v>
      </c>
      <c r="K255" s="24" t="e">
        <f t="shared" si="48"/>
        <v>#REF!</v>
      </c>
      <c r="L255" s="24" t="e">
        <f t="shared" ca="1" si="49"/>
        <v>#REF!</v>
      </c>
      <c r="M255" s="24" t="e">
        <f t="shared" ca="1" si="50"/>
        <v>#REF!</v>
      </c>
      <c r="N255" s="13">
        <f t="shared" si="51"/>
        <v>43891</v>
      </c>
      <c r="O255" s="24" t="e">
        <f t="shared" ca="1" si="42"/>
        <v>#REF!</v>
      </c>
    </row>
    <row r="256" spans="1:15" x14ac:dyDescent="0.25">
      <c r="A256" s="26" t="s">
        <v>69</v>
      </c>
      <c r="B256" s="26" t="s">
        <v>69</v>
      </c>
      <c r="C256">
        <f t="shared" si="52"/>
        <v>239</v>
      </c>
      <c r="D256" s="24" t="e">
        <f t="shared" si="43"/>
        <v>#REF!</v>
      </c>
      <c r="E256" s="24" t="e">
        <f t="shared" si="44"/>
        <v>#REF!</v>
      </c>
      <c r="F256" s="24" t="e">
        <f t="shared" si="45"/>
        <v>#REF!</v>
      </c>
      <c r="G256" s="24" t="e">
        <f t="shared" si="40"/>
        <v>#REF!</v>
      </c>
      <c r="H256" s="24" t="e">
        <f t="shared" si="41"/>
        <v>#REF!</v>
      </c>
      <c r="I256" s="24" t="e">
        <f t="shared" si="46"/>
        <v>#REF!</v>
      </c>
      <c r="J256" s="24" t="e">
        <f t="shared" si="47"/>
        <v>#REF!</v>
      </c>
      <c r="K256" s="24" t="e">
        <f t="shared" si="48"/>
        <v>#REF!</v>
      </c>
      <c r="L256" s="24" t="e">
        <f t="shared" ca="1" si="49"/>
        <v>#REF!</v>
      </c>
      <c r="M256" s="24" t="e">
        <f t="shared" ca="1" si="50"/>
        <v>#REF!</v>
      </c>
      <c r="N256" s="13">
        <f t="shared" si="51"/>
        <v>43922</v>
      </c>
      <c r="O256" s="24" t="e">
        <f t="shared" ca="1" si="42"/>
        <v>#REF!</v>
      </c>
    </row>
    <row r="257" spans="1:15" x14ac:dyDescent="0.25">
      <c r="A257" s="26" t="s">
        <v>69</v>
      </c>
      <c r="B257" s="26" t="s">
        <v>69</v>
      </c>
      <c r="C257">
        <f t="shared" si="52"/>
        <v>240</v>
      </c>
      <c r="D257" s="24" t="e">
        <f t="shared" si="43"/>
        <v>#REF!</v>
      </c>
      <c r="E257" s="24" t="e">
        <f t="shared" si="44"/>
        <v>#REF!</v>
      </c>
      <c r="F257" s="24" t="e">
        <f t="shared" si="45"/>
        <v>#REF!</v>
      </c>
      <c r="G257" s="24" t="e">
        <f t="shared" si="40"/>
        <v>#REF!</v>
      </c>
      <c r="H257" s="24" t="e">
        <f t="shared" si="41"/>
        <v>#REF!</v>
      </c>
      <c r="I257" s="24" t="e">
        <f t="shared" si="46"/>
        <v>#REF!</v>
      </c>
      <c r="J257" s="24" t="e">
        <f t="shared" si="47"/>
        <v>#REF!</v>
      </c>
      <c r="K257" s="24" t="e">
        <f t="shared" si="48"/>
        <v>#REF!</v>
      </c>
      <c r="L257" s="24" t="e">
        <f t="shared" ca="1" si="49"/>
        <v>#REF!</v>
      </c>
      <c r="M257" s="24" t="e">
        <f t="shared" ca="1" si="50"/>
        <v>#REF!</v>
      </c>
      <c r="N257" s="13">
        <f t="shared" si="51"/>
        <v>43952</v>
      </c>
      <c r="O257" s="24" t="e">
        <f t="shared" ca="1" si="42"/>
        <v>#REF!</v>
      </c>
    </row>
    <row r="258" spans="1:15" x14ac:dyDescent="0.25">
      <c r="C258">
        <f t="shared" si="52"/>
        <v>241</v>
      </c>
      <c r="D258" s="24" t="e">
        <f t="shared" si="43"/>
        <v>#REF!</v>
      </c>
      <c r="E258" s="24" t="e">
        <f t="shared" si="44"/>
        <v>#REF!</v>
      </c>
      <c r="F258" s="24" t="e">
        <f t="shared" si="45"/>
        <v>#REF!</v>
      </c>
      <c r="G258" s="24" t="e">
        <f t="shared" si="40"/>
        <v>#REF!</v>
      </c>
      <c r="H258" s="24" t="e">
        <f t="shared" si="41"/>
        <v>#REF!</v>
      </c>
      <c r="I258" s="24" t="e">
        <f t="shared" si="46"/>
        <v>#REF!</v>
      </c>
      <c r="J258" s="24" t="e">
        <f t="shared" si="47"/>
        <v>#REF!</v>
      </c>
      <c r="K258" s="24" t="e">
        <f t="shared" si="48"/>
        <v>#REF!</v>
      </c>
      <c r="L258" s="24" t="e">
        <f t="shared" ca="1" si="49"/>
        <v>#REF!</v>
      </c>
      <c r="M258" s="24" t="e">
        <f t="shared" ca="1" si="50"/>
        <v>#REF!</v>
      </c>
      <c r="N258" s="13">
        <f t="shared" si="51"/>
        <v>43983</v>
      </c>
      <c r="O258" s="24" t="e">
        <f t="shared" ca="1" si="42"/>
        <v>#REF!</v>
      </c>
    </row>
    <row r="259" spans="1:15" x14ac:dyDescent="0.25">
      <c r="C259">
        <f t="shared" si="52"/>
        <v>242</v>
      </c>
      <c r="D259" s="24" t="e">
        <f t="shared" si="43"/>
        <v>#REF!</v>
      </c>
      <c r="E259" s="24" t="e">
        <f t="shared" si="44"/>
        <v>#REF!</v>
      </c>
      <c r="F259" s="24" t="e">
        <f t="shared" si="45"/>
        <v>#REF!</v>
      </c>
      <c r="G259" s="24" t="e">
        <f t="shared" si="40"/>
        <v>#REF!</v>
      </c>
      <c r="H259" s="24" t="e">
        <f t="shared" si="41"/>
        <v>#REF!</v>
      </c>
      <c r="I259" s="24" t="e">
        <f t="shared" si="46"/>
        <v>#REF!</v>
      </c>
      <c r="J259" s="24" t="e">
        <f t="shared" si="47"/>
        <v>#REF!</v>
      </c>
      <c r="K259" s="24" t="e">
        <f t="shared" si="48"/>
        <v>#REF!</v>
      </c>
      <c r="L259" s="24" t="e">
        <f t="shared" ca="1" si="49"/>
        <v>#REF!</v>
      </c>
      <c r="M259" s="24" t="e">
        <f t="shared" ca="1" si="50"/>
        <v>#REF!</v>
      </c>
      <c r="N259" s="13">
        <f t="shared" si="51"/>
        <v>44013</v>
      </c>
      <c r="O259" s="24" t="e">
        <f t="shared" ca="1" si="42"/>
        <v>#REF!</v>
      </c>
    </row>
    <row r="260" spans="1:15" x14ac:dyDescent="0.25">
      <c r="C260">
        <f t="shared" si="52"/>
        <v>243</v>
      </c>
      <c r="D260" s="24" t="e">
        <f t="shared" si="43"/>
        <v>#REF!</v>
      </c>
      <c r="E260" s="24" t="e">
        <f t="shared" si="44"/>
        <v>#REF!</v>
      </c>
      <c r="F260" s="24" t="e">
        <f t="shared" si="45"/>
        <v>#REF!</v>
      </c>
      <c r="G260" s="24" t="e">
        <f t="shared" si="40"/>
        <v>#REF!</v>
      </c>
      <c r="H260" s="24" t="e">
        <f t="shared" si="41"/>
        <v>#REF!</v>
      </c>
      <c r="I260" s="24" t="e">
        <f t="shared" si="46"/>
        <v>#REF!</v>
      </c>
      <c r="J260" s="24" t="e">
        <f t="shared" si="47"/>
        <v>#REF!</v>
      </c>
      <c r="K260" s="24" t="e">
        <f t="shared" si="48"/>
        <v>#REF!</v>
      </c>
      <c r="L260" s="24" t="e">
        <f t="shared" ca="1" si="49"/>
        <v>#REF!</v>
      </c>
      <c r="M260" s="24" t="e">
        <f t="shared" ca="1" si="50"/>
        <v>#REF!</v>
      </c>
      <c r="N260" s="13">
        <f t="shared" si="51"/>
        <v>44044</v>
      </c>
      <c r="O260" s="24" t="e">
        <f t="shared" ca="1" si="42"/>
        <v>#REF!</v>
      </c>
    </row>
    <row r="261" spans="1:15" x14ac:dyDescent="0.25">
      <c r="C261">
        <f t="shared" si="52"/>
        <v>244</v>
      </c>
      <c r="D261" s="24" t="e">
        <f t="shared" si="43"/>
        <v>#REF!</v>
      </c>
      <c r="E261" s="24" t="e">
        <f t="shared" si="44"/>
        <v>#REF!</v>
      </c>
      <c r="F261" s="24" t="e">
        <f t="shared" si="45"/>
        <v>#REF!</v>
      </c>
      <c r="G261" s="24" t="e">
        <f t="shared" si="40"/>
        <v>#REF!</v>
      </c>
      <c r="H261" s="24" t="e">
        <f t="shared" si="41"/>
        <v>#REF!</v>
      </c>
      <c r="I261" s="24" t="e">
        <f t="shared" si="46"/>
        <v>#REF!</v>
      </c>
      <c r="J261" s="24" t="e">
        <f t="shared" si="47"/>
        <v>#REF!</v>
      </c>
      <c r="K261" s="24" t="e">
        <f t="shared" si="48"/>
        <v>#REF!</v>
      </c>
      <c r="L261" s="24" t="e">
        <f t="shared" ca="1" si="49"/>
        <v>#REF!</v>
      </c>
      <c r="M261" s="24" t="e">
        <f t="shared" ca="1" si="50"/>
        <v>#REF!</v>
      </c>
      <c r="N261" s="13">
        <f t="shared" si="51"/>
        <v>44075</v>
      </c>
      <c r="O261" s="24" t="e">
        <f t="shared" ca="1" si="42"/>
        <v>#REF!</v>
      </c>
    </row>
    <row r="262" spans="1:15" x14ac:dyDescent="0.25">
      <c r="C262">
        <f t="shared" ref="C262:C293" si="53">C261+1</f>
        <v>245</v>
      </c>
      <c r="D262" s="24" t="e">
        <f t="shared" si="43"/>
        <v>#REF!</v>
      </c>
      <c r="E262" s="24" t="e">
        <f t="shared" si="44"/>
        <v>#REF!</v>
      </c>
      <c r="F262" s="24" t="e">
        <f t="shared" si="45"/>
        <v>#REF!</v>
      </c>
      <c r="G262" s="24" t="e">
        <f t="shared" si="40"/>
        <v>#REF!</v>
      </c>
      <c r="H262" s="24" t="e">
        <f t="shared" si="41"/>
        <v>#REF!</v>
      </c>
      <c r="I262" s="24" t="e">
        <f t="shared" si="46"/>
        <v>#REF!</v>
      </c>
      <c r="J262" s="24" t="e">
        <f t="shared" si="47"/>
        <v>#REF!</v>
      </c>
      <c r="K262" s="24" t="e">
        <f t="shared" si="48"/>
        <v>#REF!</v>
      </c>
      <c r="L262" s="24" t="e">
        <f t="shared" ca="1" si="49"/>
        <v>#REF!</v>
      </c>
      <c r="M262" s="24" t="e">
        <f t="shared" ca="1" si="50"/>
        <v>#REF!</v>
      </c>
      <c r="N262" s="13">
        <f t="shared" si="51"/>
        <v>44105</v>
      </c>
      <c r="O262" s="24" t="e">
        <f t="shared" ca="1" si="42"/>
        <v>#REF!</v>
      </c>
    </row>
    <row r="263" spans="1:15" x14ac:dyDescent="0.25">
      <c r="C263">
        <f t="shared" si="53"/>
        <v>246</v>
      </c>
      <c r="D263" s="24" t="e">
        <f t="shared" si="43"/>
        <v>#REF!</v>
      </c>
      <c r="E263" s="24" t="e">
        <f t="shared" si="44"/>
        <v>#REF!</v>
      </c>
      <c r="F263" s="24" t="e">
        <f t="shared" si="45"/>
        <v>#REF!</v>
      </c>
      <c r="G263" s="24" t="e">
        <f t="shared" si="40"/>
        <v>#REF!</v>
      </c>
      <c r="H263" s="24" t="e">
        <f t="shared" si="41"/>
        <v>#REF!</v>
      </c>
      <c r="I263" s="24" t="e">
        <f t="shared" si="46"/>
        <v>#REF!</v>
      </c>
      <c r="J263" s="24" t="e">
        <f t="shared" si="47"/>
        <v>#REF!</v>
      </c>
      <c r="K263" s="24" t="e">
        <f t="shared" si="48"/>
        <v>#REF!</v>
      </c>
      <c r="L263" s="24" t="e">
        <f t="shared" ca="1" si="49"/>
        <v>#REF!</v>
      </c>
      <c r="M263" s="24" t="e">
        <f t="shared" ca="1" si="50"/>
        <v>#REF!</v>
      </c>
      <c r="N263" s="13">
        <f t="shared" si="51"/>
        <v>44136</v>
      </c>
      <c r="O263" s="24" t="e">
        <f t="shared" ca="1" si="42"/>
        <v>#REF!</v>
      </c>
    </row>
    <row r="264" spans="1:15" x14ac:dyDescent="0.25">
      <c r="C264">
        <f t="shared" si="53"/>
        <v>247</v>
      </c>
      <c r="D264" s="24" t="e">
        <f t="shared" si="43"/>
        <v>#REF!</v>
      </c>
      <c r="E264" s="24" t="e">
        <f t="shared" si="44"/>
        <v>#REF!</v>
      </c>
      <c r="F264" s="24" t="e">
        <f t="shared" si="45"/>
        <v>#REF!</v>
      </c>
      <c r="G264" s="24" t="e">
        <f t="shared" si="40"/>
        <v>#REF!</v>
      </c>
      <c r="H264" s="24" t="e">
        <f t="shared" si="41"/>
        <v>#REF!</v>
      </c>
      <c r="I264" s="24" t="e">
        <f t="shared" si="46"/>
        <v>#REF!</v>
      </c>
      <c r="J264" s="24" t="e">
        <f t="shared" si="47"/>
        <v>#REF!</v>
      </c>
      <c r="K264" s="24" t="e">
        <f t="shared" si="48"/>
        <v>#REF!</v>
      </c>
      <c r="L264" s="24" t="e">
        <f t="shared" ca="1" si="49"/>
        <v>#REF!</v>
      </c>
      <c r="M264" s="24" t="e">
        <f t="shared" ca="1" si="50"/>
        <v>#REF!</v>
      </c>
      <c r="N264" s="13">
        <f t="shared" si="51"/>
        <v>44166</v>
      </c>
      <c r="O264" s="24" t="e">
        <f t="shared" ca="1" si="42"/>
        <v>#REF!</v>
      </c>
    </row>
    <row r="265" spans="1:15" x14ac:dyDescent="0.25">
      <c r="C265">
        <f t="shared" si="53"/>
        <v>248</v>
      </c>
      <c r="D265" s="24" t="e">
        <f t="shared" si="43"/>
        <v>#REF!</v>
      </c>
      <c r="E265" s="24" t="e">
        <f t="shared" si="44"/>
        <v>#REF!</v>
      </c>
      <c r="F265" s="24" t="e">
        <f t="shared" si="45"/>
        <v>#REF!</v>
      </c>
      <c r="G265" s="24" t="e">
        <f t="shared" si="40"/>
        <v>#REF!</v>
      </c>
      <c r="H265" s="24" t="e">
        <f t="shared" si="41"/>
        <v>#REF!</v>
      </c>
      <c r="I265" s="24" t="e">
        <f t="shared" si="46"/>
        <v>#REF!</v>
      </c>
      <c r="J265" s="24" t="e">
        <f t="shared" si="47"/>
        <v>#REF!</v>
      </c>
      <c r="K265" s="24" t="e">
        <f t="shared" si="48"/>
        <v>#REF!</v>
      </c>
      <c r="L265" s="24" t="e">
        <f t="shared" ca="1" si="49"/>
        <v>#REF!</v>
      </c>
      <c r="M265" s="24" t="e">
        <f t="shared" ca="1" si="50"/>
        <v>#REF!</v>
      </c>
      <c r="N265" s="13">
        <f t="shared" si="51"/>
        <v>44197</v>
      </c>
      <c r="O265" s="24" t="e">
        <f t="shared" ca="1" si="42"/>
        <v>#REF!</v>
      </c>
    </row>
    <row r="266" spans="1:15" x14ac:dyDescent="0.25">
      <c r="C266">
        <f t="shared" si="53"/>
        <v>249</v>
      </c>
      <c r="D266" s="24" t="e">
        <f t="shared" si="43"/>
        <v>#REF!</v>
      </c>
      <c r="E266" s="24" t="e">
        <f t="shared" si="44"/>
        <v>#REF!</v>
      </c>
      <c r="F266" s="24" t="e">
        <f t="shared" si="45"/>
        <v>#REF!</v>
      </c>
      <c r="G266" s="24" t="e">
        <f t="shared" si="40"/>
        <v>#REF!</v>
      </c>
      <c r="H266" s="24" t="e">
        <f t="shared" si="41"/>
        <v>#REF!</v>
      </c>
      <c r="I266" s="24" t="e">
        <f t="shared" si="46"/>
        <v>#REF!</v>
      </c>
      <c r="J266" s="24" t="e">
        <f t="shared" si="47"/>
        <v>#REF!</v>
      </c>
      <c r="K266" s="24" t="e">
        <f t="shared" si="48"/>
        <v>#REF!</v>
      </c>
      <c r="L266" s="24" t="e">
        <f t="shared" ca="1" si="49"/>
        <v>#REF!</v>
      </c>
      <c r="M266" s="24" t="e">
        <f t="shared" ca="1" si="50"/>
        <v>#REF!</v>
      </c>
      <c r="N266" s="13">
        <f t="shared" si="51"/>
        <v>44228</v>
      </c>
      <c r="O266" s="24" t="e">
        <f t="shared" ca="1" si="42"/>
        <v>#REF!</v>
      </c>
    </row>
    <row r="267" spans="1:15" x14ac:dyDescent="0.25">
      <c r="C267">
        <f t="shared" si="53"/>
        <v>250</v>
      </c>
      <c r="D267" s="24" t="e">
        <f t="shared" si="43"/>
        <v>#REF!</v>
      </c>
      <c r="E267" s="24" t="e">
        <f t="shared" si="44"/>
        <v>#REF!</v>
      </c>
      <c r="F267" s="24" t="e">
        <f t="shared" si="45"/>
        <v>#REF!</v>
      </c>
      <c r="G267" s="24" t="e">
        <f t="shared" si="40"/>
        <v>#REF!</v>
      </c>
      <c r="H267" s="24" t="e">
        <f t="shared" si="41"/>
        <v>#REF!</v>
      </c>
      <c r="I267" s="24" t="e">
        <f t="shared" si="46"/>
        <v>#REF!</v>
      </c>
      <c r="J267" s="24" t="e">
        <f t="shared" si="47"/>
        <v>#REF!</v>
      </c>
      <c r="K267" s="24" t="e">
        <f t="shared" si="48"/>
        <v>#REF!</v>
      </c>
      <c r="L267" s="24" t="e">
        <f t="shared" ca="1" si="49"/>
        <v>#REF!</v>
      </c>
      <c r="M267" s="24" t="e">
        <f t="shared" ca="1" si="50"/>
        <v>#REF!</v>
      </c>
      <c r="N267" s="13">
        <f t="shared" si="51"/>
        <v>44256</v>
      </c>
      <c r="O267" s="24" t="e">
        <f t="shared" ca="1" si="42"/>
        <v>#REF!</v>
      </c>
    </row>
    <row r="268" spans="1:15" x14ac:dyDescent="0.25">
      <c r="C268">
        <f t="shared" si="53"/>
        <v>251</v>
      </c>
      <c r="D268" s="24" t="e">
        <f t="shared" si="43"/>
        <v>#REF!</v>
      </c>
      <c r="E268" s="24" t="e">
        <f t="shared" si="44"/>
        <v>#REF!</v>
      </c>
      <c r="F268" s="24" t="e">
        <f t="shared" si="45"/>
        <v>#REF!</v>
      </c>
      <c r="G268" s="24" t="e">
        <f t="shared" si="40"/>
        <v>#REF!</v>
      </c>
      <c r="H268" s="24" t="e">
        <f t="shared" si="41"/>
        <v>#REF!</v>
      </c>
      <c r="I268" s="24" t="e">
        <f t="shared" si="46"/>
        <v>#REF!</v>
      </c>
      <c r="J268" s="24" t="e">
        <f t="shared" si="47"/>
        <v>#REF!</v>
      </c>
      <c r="K268" s="24" t="e">
        <f t="shared" si="48"/>
        <v>#REF!</v>
      </c>
      <c r="L268" s="24" t="e">
        <f t="shared" ca="1" si="49"/>
        <v>#REF!</v>
      </c>
      <c r="M268" s="24" t="e">
        <f t="shared" ca="1" si="50"/>
        <v>#REF!</v>
      </c>
      <c r="N268" s="13">
        <f t="shared" si="51"/>
        <v>44287</v>
      </c>
      <c r="O268" s="24" t="e">
        <f t="shared" ca="1" si="42"/>
        <v>#REF!</v>
      </c>
    </row>
    <row r="269" spans="1:15" x14ac:dyDescent="0.25">
      <c r="C269">
        <f t="shared" si="53"/>
        <v>252</v>
      </c>
      <c r="D269" s="24" t="e">
        <f t="shared" si="43"/>
        <v>#REF!</v>
      </c>
      <c r="E269" s="24" t="e">
        <f t="shared" si="44"/>
        <v>#REF!</v>
      </c>
      <c r="F269" s="24" t="e">
        <f t="shared" si="45"/>
        <v>#REF!</v>
      </c>
      <c r="G269" s="24" t="e">
        <f t="shared" si="40"/>
        <v>#REF!</v>
      </c>
      <c r="H269" s="24" t="e">
        <f t="shared" si="41"/>
        <v>#REF!</v>
      </c>
      <c r="I269" s="24" t="e">
        <f t="shared" si="46"/>
        <v>#REF!</v>
      </c>
      <c r="J269" s="24" t="e">
        <f t="shared" si="47"/>
        <v>#REF!</v>
      </c>
      <c r="K269" s="24" t="e">
        <f t="shared" si="48"/>
        <v>#REF!</v>
      </c>
      <c r="L269" s="24" t="e">
        <f t="shared" ca="1" si="49"/>
        <v>#REF!</v>
      </c>
      <c r="M269" s="24" t="e">
        <f t="shared" ca="1" si="50"/>
        <v>#REF!</v>
      </c>
      <c r="N269" s="13">
        <f t="shared" si="51"/>
        <v>44317</v>
      </c>
      <c r="O269" s="24" t="e">
        <f t="shared" ca="1" si="42"/>
        <v>#REF!</v>
      </c>
    </row>
    <row r="270" spans="1:15" x14ac:dyDescent="0.25">
      <c r="C270">
        <f t="shared" si="53"/>
        <v>253</v>
      </c>
      <c r="D270" s="24" t="e">
        <f t="shared" si="43"/>
        <v>#REF!</v>
      </c>
      <c r="E270" s="24" t="e">
        <f t="shared" si="44"/>
        <v>#REF!</v>
      </c>
      <c r="F270" s="24" t="e">
        <f t="shared" si="45"/>
        <v>#REF!</v>
      </c>
      <c r="G270" s="24" t="e">
        <f t="shared" ref="G270:G333" si="54">ROUND(IF($G$10&gt;0,SUM(L269*$G$8/12),SUM(L269*$D$8/12)),2)</f>
        <v>#REF!</v>
      </c>
      <c r="H270" s="24" t="e">
        <f t="shared" ref="H270:H333" si="55">ROUND(IF($G$10&gt;0,SUM(O269*$H$8/12),SUM(M269*$F$8/12)),2)</f>
        <v>#REF!</v>
      </c>
      <c r="I270" s="24" t="e">
        <f t="shared" si="46"/>
        <v>#REF!</v>
      </c>
      <c r="J270" s="24" t="e">
        <f t="shared" si="47"/>
        <v>#REF!</v>
      </c>
      <c r="K270" s="24" t="e">
        <f t="shared" si="48"/>
        <v>#REF!</v>
      </c>
      <c r="L270" s="24" t="e">
        <f t="shared" ca="1" si="49"/>
        <v>#REF!</v>
      </c>
      <c r="M270" s="24" t="e">
        <f t="shared" ca="1" si="50"/>
        <v>#REF!</v>
      </c>
      <c r="N270" s="13">
        <f t="shared" si="51"/>
        <v>44348</v>
      </c>
      <c r="O270" s="24" t="e">
        <f t="shared" ref="O270:O333" ca="1" si="56">ROUND(O269-K270,2)</f>
        <v>#REF!</v>
      </c>
    </row>
    <row r="271" spans="1:15" x14ac:dyDescent="0.25">
      <c r="C271">
        <f t="shared" si="53"/>
        <v>254</v>
      </c>
      <c r="D271" s="24" t="e">
        <f t="shared" ref="D271:D334" si="57">D270</f>
        <v>#REF!</v>
      </c>
      <c r="E271" s="24" t="e">
        <f t="shared" ref="E271:E334" si="58">E270</f>
        <v>#REF!</v>
      </c>
      <c r="F271" s="24" t="e">
        <f t="shared" si="45"/>
        <v>#REF!</v>
      </c>
      <c r="G271" s="24" t="e">
        <f t="shared" si="54"/>
        <v>#REF!</v>
      </c>
      <c r="H271" s="24" t="e">
        <f t="shared" si="55"/>
        <v>#REF!</v>
      </c>
      <c r="I271" s="24" t="e">
        <f t="shared" si="46"/>
        <v>#REF!</v>
      </c>
      <c r="J271" s="24" t="e">
        <f t="shared" si="47"/>
        <v>#REF!</v>
      </c>
      <c r="K271" s="24" t="e">
        <f t="shared" si="48"/>
        <v>#REF!</v>
      </c>
      <c r="L271" s="24" t="e">
        <f t="shared" ca="1" si="49"/>
        <v>#REF!</v>
      </c>
      <c r="M271" s="24" t="e">
        <f t="shared" ca="1" si="50"/>
        <v>#REF!</v>
      </c>
      <c r="N271" s="13">
        <f t="shared" si="51"/>
        <v>44378</v>
      </c>
      <c r="O271" s="24" t="e">
        <f t="shared" ca="1" si="56"/>
        <v>#REF!</v>
      </c>
    </row>
    <row r="272" spans="1:15" x14ac:dyDescent="0.25">
      <c r="C272">
        <f t="shared" si="53"/>
        <v>255</v>
      </c>
      <c r="D272" s="24" t="e">
        <f t="shared" si="57"/>
        <v>#REF!</v>
      </c>
      <c r="E272" s="24" t="e">
        <f t="shared" si="58"/>
        <v>#REF!</v>
      </c>
      <c r="F272" s="24" t="e">
        <f t="shared" si="45"/>
        <v>#REF!</v>
      </c>
      <c r="G272" s="24" t="e">
        <f t="shared" si="54"/>
        <v>#REF!</v>
      </c>
      <c r="H272" s="24" t="e">
        <f t="shared" si="55"/>
        <v>#REF!</v>
      </c>
      <c r="I272" s="24" t="e">
        <f t="shared" si="46"/>
        <v>#REF!</v>
      </c>
      <c r="J272" s="24" t="e">
        <f t="shared" si="47"/>
        <v>#REF!</v>
      </c>
      <c r="K272" s="24" t="e">
        <f t="shared" si="48"/>
        <v>#REF!</v>
      </c>
      <c r="L272" s="24" t="e">
        <f t="shared" ca="1" si="49"/>
        <v>#REF!</v>
      </c>
      <c r="M272" s="24" t="e">
        <f t="shared" ca="1" si="50"/>
        <v>#REF!</v>
      </c>
      <c r="N272" s="13">
        <f t="shared" si="51"/>
        <v>44409</v>
      </c>
      <c r="O272" s="24" t="e">
        <f t="shared" ca="1" si="56"/>
        <v>#REF!</v>
      </c>
    </row>
    <row r="273" spans="3:15" x14ac:dyDescent="0.25">
      <c r="C273">
        <f t="shared" si="53"/>
        <v>256</v>
      </c>
      <c r="D273" s="24" t="e">
        <f t="shared" si="57"/>
        <v>#REF!</v>
      </c>
      <c r="E273" s="24" t="e">
        <f t="shared" si="58"/>
        <v>#REF!</v>
      </c>
      <c r="F273" s="24" t="e">
        <f t="shared" si="45"/>
        <v>#REF!</v>
      </c>
      <c r="G273" s="24" t="e">
        <f t="shared" si="54"/>
        <v>#REF!</v>
      </c>
      <c r="H273" s="24" t="e">
        <f t="shared" si="55"/>
        <v>#REF!</v>
      </c>
      <c r="I273" s="24" t="e">
        <f t="shared" si="46"/>
        <v>#REF!</v>
      </c>
      <c r="J273" s="24" t="e">
        <f t="shared" si="47"/>
        <v>#REF!</v>
      </c>
      <c r="K273" s="24" t="e">
        <f t="shared" si="48"/>
        <v>#REF!</v>
      </c>
      <c r="L273" s="24" t="e">
        <f t="shared" ca="1" si="49"/>
        <v>#REF!</v>
      </c>
      <c r="M273" s="24" t="e">
        <f t="shared" ca="1" si="50"/>
        <v>#REF!</v>
      </c>
      <c r="N273" s="13">
        <f t="shared" si="51"/>
        <v>44440</v>
      </c>
      <c r="O273" s="24" t="e">
        <f t="shared" ca="1" si="56"/>
        <v>#REF!</v>
      </c>
    </row>
    <row r="274" spans="3:15" x14ac:dyDescent="0.25">
      <c r="C274">
        <f t="shared" si="53"/>
        <v>257</v>
      </c>
      <c r="D274" s="24" t="e">
        <f t="shared" si="57"/>
        <v>#REF!</v>
      </c>
      <c r="E274" s="24" t="e">
        <f t="shared" si="58"/>
        <v>#REF!</v>
      </c>
      <c r="F274" s="24" t="e">
        <f t="shared" ref="F274:F337" si="59">E274-D274</f>
        <v>#REF!</v>
      </c>
      <c r="G274" s="24" t="e">
        <f t="shared" si="54"/>
        <v>#REF!</v>
      </c>
      <c r="H274" s="24" t="e">
        <f t="shared" si="55"/>
        <v>#REF!</v>
      </c>
      <c r="I274" s="24" t="e">
        <f t="shared" ref="I274:I337" si="60">H274-G274</f>
        <v>#REF!</v>
      </c>
      <c r="J274" s="24" t="e">
        <f t="shared" ref="J274:J337" si="61">ROUND(D274-G274,2)</f>
        <v>#REF!</v>
      </c>
      <c r="K274" s="24" t="e">
        <f t="shared" ref="K274:K337" si="62">ROUND(E274-H274,2)</f>
        <v>#REF!</v>
      </c>
      <c r="L274" s="24" t="e">
        <f t="shared" ref="L274:L337" ca="1" si="63">ROUND(L273-J274,2)</f>
        <v>#REF!</v>
      </c>
      <c r="M274" s="24" t="e">
        <f t="shared" ref="M274:M337" ca="1" si="64">ROUND(M273-K274,2)</f>
        <v>#REF!</v>
      </c>
      <c r="N274" s="13">
        <f t="shared" si="51"/>
        <v>44470</v>
      </c>
      <c r="O274" s="24" t="e">
        <f t="shared" ca="1" si="56"/>
        <v>#REF!</v>
      </c>
    </row>
    <row r="275" spans="3:15" x14ac:dyDescent="0.25">
      <c r="C275">
        <f t="shared" si="53"/>
        <v>258</v>
      </c>
      <c r="D275" s="24" t="e">
        <f t="shared" si="57"/>
        <v>#REF!</v>
      </c>
      <c r="E275" s="24" t="e">
        <f t="shared" si="58"/>
        <v>#REF!</v>
      </c>
      <c r="F275" s="24" t="e">
        <f t="shared" si="59"/>
        <v>#REF!</v>
      </c>
      <c r="G275" s="24" t="e">
        <f t="shared" si="54"/>
        <v>#REF!</v>
      </c>
      <c r="H275" s="24" t="e">
        <f t="shared" si="55"/>
        <v>#REF!</v>
      </c>
      <c r="I275" s="24" t="e">
        <f t="shared" si="60"/>
        <v>#REF!</v>
      </c>
      <c r="J275" s="24" t="e">
        <f t="shared" si="61"/>
        <v>#REF!</v>
      </c>
      <c r="K275" s="24" t="e">
        <f t="shared" si="62"/>
        <v>#REF!</v>
      </c>
      <c r="L275" s="24" t="e">
        <f t="shared" ca="1" si="63"/>
        <v>#REF!</v>
      </c>
      <c r="M275" s="24" t="e">
        <f t="shared" ca="1" si="64"/>
        <v>#REF!</v>
      </c>
      <c r="N275" s="13">
        <f t="shared" ref="N275:N338" si="65">IF(DATE((YEAR(N274)-1900),MONTH(N274),DAY(N274))=DATE((YEAR(N274)-1900),12,DAY(N274)),DATE((YEAR(N274)-1900)+1,1,DAY(N274)),DATE((YEAR(N274)-1900),MONTH(N274)+1,DAY(N274)))</f>
        <v>44501</v>
      </c>
      <c r="O275" s="24" t="e">
        <f t="shared" ca="1" si="56"/>
        <v>#REF!</v>
      </c>
    </row>
    <row r="276" spans="3:15" x14ac:dyDescent="0.25">
      <c r="C276">
        <f t="shared" si="53"/>
        <v>259</v>
      </c>
      <c r="D276" s="24" t="e">
        <f t="shared" si="57"/>
        <v>#REF!</v>
      </c>
      <c r="E276" s="24" t="e">
        <f t="shared" si="58"/>
        <v>#REF!</v>
      </c>
      <c r="F276" s="24" t="e">
        <f t="shared" si="59"/>
        <v>#REF!</v>
      </c>
      <c r="G276" s="24" t="e">
        <f t="shared" si="54"/>
        <v>#REF!</v>
      </c>
      <c r="H276" s="24" t="e">
        <f t="shared" si="55"/>
        <v>#REF!</v>
      </c>
      <c r="I276" s="24" t="e">
        <f t="shared" si="60"/>
        <v>#REF!</v>
      </c>
      <c r="J276" s="24" t="e">
        <f t="shared" si="61"/>
        <v>#REF!</v>
      </c>
      <c r="K276" s="24" t="e">
        <f t="shared" si="62"/>
        <v>#REF!</v>
      </c>
      <c r="L276" s="24" t="e">
        <f t="shared" ca="1" si="63"/>
        <v>#REF!</v>
      </c>
      <c r="M276" s="24" t="e">
        <f t="shared" ca="1" si="64"/>
        <v>#REF!</v>
      </c>
      <c r="N276" s="13">
        <f t="shared" si="65"/>
        <v>44531</v>
      </c>
      <c r="O276" s="24" t="e">
        <f t="shared" ca="1" si="56"/>
        <v>#REF!</v>
      </c>
    </row>
    <row r="277" spans="3:15" x14ac:dyDescent="0.25">
      <c r="C277">
        <f t="shared" si="53"/>
        <v>260</v>
      </c>
      <c r="D277" s="24" t="e">
        <f t="shared" si="57"/>
        <v>#REF!</v>
      </c>
      <c r="E277" s="24" t="e">
        <f t="shared" si="58"/>
        <v>#REF!</v>
      </c>
      <c r="F277" s="24" t="e">
        <f t="shared" si="59"/>
        <v>#REF!</v>
      </c>
      <c r="G277" s="24" t="e">
        <f t="shared" si="54"/>
        <v>#REF!</v>
      </c>
      <c r="H277" s="24" t="e">
        <f t="shared" si="55"/>
        <v>#REF!</v>
      </c>
      <c r="I277" s="24" t="e">
        <f t="shared" si="60"/>
        <v>#REF!</v>
      </c>
      <c r="J277" s="24" t="e">
        <f t="shared" si="61"/>
        <v>#REF!</v>
      </c>
      <c r="K277" s="24" t="e">
        <f t="shared" si="62"/>
        <v>#REF!</v>
      </c>
      <c r="L277" s="24" t="e">
        <f t="shared" ca="1" si="63"/>
        <v>#REF!</v>
      </c>
      <c r="M277" s="24" t="e">
        <f t="shared" ca="1" si="64"/>
        <v>#REF!</v>
      </c>
      <c r="N277" s="13">
        <f t="shared" si="65"/>
        <v>44562</v>
      </c>
      <c r="O277" s="24" t="e">
        <f t="shared" ca="1" si="56"/>
        <v>#REF!</v>
      </c>
    </row>
    <row r="278" spans="3:15" x14ac:dyDescent="0.25">
      <c r="C278">
        <f t="shared" si="53"/>
        <v>261</v>
      </c>
      <c r="D278" s="24" t="e">
        <f t="shared" si="57"/>
        <v>#REF!</v>
      </c>
      <c r="E278" s="24" t="e">
        <f t="shared" si="58"/>
        <v>#REF!</v>
      </c>
      <c r="F278" s="24" t="e">
        <f t="shared" si="59"/>
        <v>#REF!</v>
      </c>
      <c r="G278" s="24" t="e">
        <f t="shared" si="54"/>
        <v>#REF!</v>
      </c>
      <c r="H278" s="24" t="e">
        <f t="shared" si="55"/>
        <v>#REF!</v>
      </c>
      <c r="I278" s="24" t="e">
        <f t="shared" si="60"/>
        <v>#REF!</v>
      </c>
      <c r="J278" s="24" t="e">
        <f t="shared" si="61"/>
        <v>#REF!</v>
      </c>
      <c r="K278" s="24" t="e">
        <f t="shared" si="62"/>
        <v>#REF!</v>
      </c>
      <c r="L278" s="24" t="e">
        <f t="shared" ca="1" si="63"/>
        <v>#REF!</v>
      </c>
      <c r="M278" s="24" t="e">
        <f t="shared" ca="1" si="64"/>
        <v>#REF!</v>
      </c>
      <c r="N278" s="13">
        <f t="shared" si="65"/>
        <v>44593</v>
      </c>
      <c r="O278" s="24" t="e">
        <f t="shared" ca="1" si="56"/>
        <v>#REF!</v>
      </c>
    </row>
    <row r="279" spans="3:15" x14ac:dyDescent="0.25">
      <c r="C279">
        <f t="shared" si="53"/>
        <v>262</v>
      </c>
      <c r="D279" s="24" t="e">
        <f t="shared" si="57"/>
        <v>#REF!</v>
      </c>
      <c r="E279" s="24" t="e">
        <f t="shared" si="58"/>
        <v>#REF!</v>
      </c>
      <c r="F279" s="24" t="e">
        <f t="shared" si="59"/>
        <v>#REF!</v>
      </c>
      <c r="G279" s="24" t="e">
        <f t="shared" si="54"/>
        <v>#REF!</v>
      </c>
      <c r="H279" s="24" t="e">
        <f t="shared" si="55"/>
        <v>#REF!</v>
      </c>
      <c r="I279" s="24" t="e">
        <f t="shared" si="60"/>
        <v>#REF!</v>
      </c>
      <c r="J279" s="24" t="e">
        <f t="shared" si="61"/>
        <v>#REF!</v>
      </c>
      <c r="K279" s="24" t="e">
        <f t="shared" si="62"/>
        <v>#REF!</v>
      </c>
      <c r="L279" s="24" t="e">
        <f t="shared" ca="1" si="63"/>
        <v>#REF!</v>
      </c>
      <c r="M279" s="24" t="e">
        <f t="shared" ca="1" si="64"/>
        <v>#REF!</v>
      </c>
      <c r="N279" s="13">
        <f t="shared" si="65"/>
        <v>44621</v>
      </c>
      <c r="O279" s="24" t="e">
        <f t="shared" ca="1" si="56"/>
        <v>#REF!</v>
      </c>
    </row>
    <row r="280" spans="3:15" x14ac:dyDescent="0.25">
      <c r="C280">
        <f t="shared" si="53"/>
        <v>263</v>
      </c>
      <c r="D280" s="24" t="e">
        <f t="shared" si="57"/>
        <v>#REF!</v>
      </c>
      <c r="E280" s="24" t="e">
        <f t="shared" si="58"/>
        <v>#REF!</v>
      </c>
      <c r="F280" s="24" t="e">
        <f t="shared" si="59"/>
        <v>#REF!</v>
      </c>
      <c r="G280" s="24" t="e">
        <f t="shared" si="54"/>
        <v>#REF!</v>
      </c>
      <c r="H280" s="24" t="e">
        <f t="shared" si="55"/>
        <v>#REF!</v>
      </c>
      <c r="I280" s="24" t="e">
        <f t="shared" si="60"/>
        <v>#REF!</v>
      </c>
      <c r="J280" s="24" t="e">
        <f t="shared" si="61"/>
        <v>#REF!</v>
      </c>
      <c r="K280" s="24" t="e">
        <f t="shared" si="62"/>
        <v>#REF!</v>
      </c>
      <c r="L280" s="24" t="e">
        <f t="shared" ca="1" si="63"/>
        <v>#REF!</v>
      </c>
      <c r="M280" s="24" t="e">
        <f t="shared" ca="1" si="64"/>
        <v>#REF!</v>
      </c>
      <c r="N280" s="13">
        <f t="shared" si="65"/>
        <v>44652</v>
      </c>
      <c r="O280" s="24" t="e">
        <f t="shared" ca="1" si="56"/>
        <v>#REF!</v>
      </c>
    </row>
    <row r="281" spans="3:15" x14ac:dyDescent="0.25">
      <c r="C281">
        <f t="shared" si="53"/>
        <v>264</v>
      </c>
      <c r="D281" s="24" t="e">
        <f t="shared" si="57"/>
        <v>#REF!</v>
      </c>
      <c r="E281" s="24" t="e">
        <f t="shared" si="58"/>
        <v>#REF!</v>
      </c>
      <c r="F281" s="24" t="e">
        <f t="shared" si="59"/>
        <v>#REF!</v>
      </c>
      <c r="G281" s="24" t="e">
        <f t="shared" si="54"/>
        <v>#REF!</v>
      </c>
      <c r="H281" s="24" t="e">
        <f t="shared" si="55"/>
        <v>#REF!</v>
      </c>
      <c r="I281" s="24" t="e">
        <f t="shared" si="60"/>
        <v>#REF!</v>
      </c>
      <c r="J281" s="24" t="e">
        <f t="shared" si="61"/>
        <v>#REF!</v>
      </c>
      <c r="K281" s="24" t="e">
        <f t="shared" si="62"/>
        <v>#REF!</v>
      </c>
      <c r="L281" s="24" t="e">
        <f t="shared" ca="1" si="63"/>
        <v>#REF!</v>
      </c>
      <c r="M281" s="24" t="e">
        <f t="shared" ca="1" si="64"/>
        <v>#REF!</v>
      </c>
      <c r="N281" s="13">
        <f t="shared" si="65"/>
        <v>44682</v>
      </c>
      <c r="O281" s="24" t="e">
        <f t="shared" ca="1" si="56"/>
        <v>#REF!</v>
      </c>
    </row>
    <row r="282" spans="3:15" x14ac:dyDescent="0.25">
      <c r="C282">
        <f t="shared" si="53"/>
        <v>265</v>
      </c>
      <c r="D282" s="24" t="e">
        <f t="shared" si="57"/>
        <v>#REF!</v>
      </c>
      <c r="E282" s="24" t="e">
        <f t="shared" si="58"/>
        <v>#REF!</v>
      </c>
      <c r="F282" s="24" t="e">
        <f t="shared" si="59"/>
        <v>#REF!</v>
      </c>
      <c r="G282" s="24" t="e">
        <f t="shared" si="54"/>
        <v>#REF!</v>
      </c>
      <c r="H282" s="24" t="e">
        <f t="shared" si="55"/>
        <v>#REF!</v>
      </c>
      <c r="I282" s="24" t="e">
        <f t="shared" si="60"/>
        <v>#REF!</v>
      </c>
      <c r="J282" s="24" t="e">
        <f t="shared" si="61"/>
        <v>#REF!</v>
      </c>
      <c r="K282" s="24" t="e">
        <f t="shared" si="62"/>
        <v>#REF!</v>
      </c>
      <c r="L282" s="24" t="e">
        <f t="shared" ca="1" si="63"/>
        <v>#REF!</v>
      </c>
      <c r="M282" s="24" t="e">
        <f t="shared" ca="1" si="64"/>
        <v>#REF!</v>
      </c>
      <c r="N282" s="13">
        <f t="shared" si="65"/>
        <v>44713</v>
      </c>
      <c r="O282" s="24" t="e">
        <f t="shared" ca="1" si="56"/>
        <v>#REF!</v>
      </c>
    </row>
    <row r="283" spans="3:15" x14ac:dyDescent="0.25">
      <c r="C283">
        <f t="shared" si="53"/>
        <v>266</v>
      </c>
      <c r="D283" s="24" t="e">
        <f t="shared" si="57"/>
        <v>#REF!</v>
      </c>
      <c r="E283" s="24" t="e">
        <f t="shared" si="58"/>
        <v>#REF!</v>
      </c>
      <c r="F283" s="24" t="e">
        <f t="shared" si="59"/>
        <v>#REF!</v>
      </c>
      <c r="G283" s="24" t="e">
        <f t="shared" si="54"/>
        <v>#REF!</v>
      </c>
      <c r="H283" s="24" t="e">
        <f t="shared" si="55"/>
        <v>#REF!</v>
      </c>
      <c r="I283" s="24" t="e">
        <f t="shared" si="60"/>
        <v>#REF!</v>
      </c>
      <c r="J283" s="24" t="e">
        <f t="shared" si="61"/>
        <v>#REF!</v>
      </c>
      <c r="K283" s="24" t="e">
        <f t="shared" si="62"/>
        <v>#REF!</v>
      </c>
      <c r="L283" s="24" t="e">
        <f t="shared" ca="1" si="63"/>
        <v>#REF!</v>
      </c>
      <c r="M283" s="24" t="e">
        <f t="shared" ca="1" si="64"/>
        <v>#REF!</v>
      </c>
      <c r="N283" s="13">
        <f t="shared" si="65"/>
        <v>44743</v>
      </c>
      <c r="O283" s="24" t="e">
        <f t="shared" ca="1" si="56"/>
        <v>#REF!</v>
      </c>
    </row>
    <row r="284" spans="3:15" x14ac:dyDescent="0.25">
      <c r="C284">
        <f t="shared" si="53"/>
        <v>267</v>
      </c>
      <c r="D284" s="24" t="e">
        <f t="shared" si="57"/>
        <v>#REF!</v>
      </c>
      <c r="E284" s="24" t="e">
        <f t="shared" si="58"/>
        <v>#REF!</v>
      </c>
      <c r="F284" s="24" t="e">
        <f t="shared" si="59"/>
        <v>#REF!</v>
      </c>
      <c r="G284" s="24" t="e">
        <f t="shared" si="54"/>
        <v>#REF!</v>
      </c>
      <c r="H284" s="24" t="e">
        <f t="shared" si="55"/>
        <v>#REF!</v>
      </c>
      <c r="I284" s="24" t="e">
        <f t="shared" si="60"/>
        <v>#REF!</v>
      </c>
      <c r="J284" s="24" t="e">
        <f t="shared" si="61"/>
        <v>#REF!</v>
      </c>
      <c r="K284" s="24" t="e">
        <f t="shared" si="62"/>
        <v>#REF!</v>
      </c>
      <c r="L284" s="24" t="e">
        <f t="shared" ca="1" si="63"/>
        <v>#REF!</v>
      </c>
      <c r="M284" s="24" t="e">
        <f t="shared" ca="1" si="64"/>
        <v>#REF!</v>
      </c>
      <c r="N284" s="13">
        <f t="shared" si="65"/>
        <v>44774</v>
      </c>
      <c r="O284" s="24" t="e">
        <f t="shared" ca="1" si="56"/>
        <v>#REF!</v>
      </c>
    </row>
    <row r="285" spans="3:15" x14ac:dyDescent="0.25">
      <c r="C285">
        <f t="shared" si="53"/>
        <v>268</v>
      </c>
      <c r="D285" s="24" t="e">
        <f t="shared" si="57"/>
        <v>#REF!</v>
      </c>
      <c r="E285" s="24" t="e">
        <f t="shared" si="58"/>
        <v>#REF!</v>
      </c>
      <c r="F285" s="24" t="e">
        <f t="shared" si="59"/>
        <v>#REF!</v>
      </c>
      <c r="G285" s="24" t="e">
        <f t="shared" si="54"/>
        <v>#REF!</v>
      </c>
      <c r="H285" s="24" t="e">
        <f t="shared" si="55"/>
        <v>#REF!</v>
      </c>
      <c r="I285" s="24" t="e">
        <f t="shared" si="60"/>
        <v>#REF!</v>
      </c>
      <c r="J285" s="24" t="e">
        <f t="shared" si="61"/>
        <v>#REF!</v>
      </c>
      <c r="K285" s="24" t="e">
        <f t="shared" si="62"/>
        <v>#REF!</v>
      </c>
      <c r="L285" s="24" t="e">
        <f t="shared" ca="1" si="63"/>
        <v>#REF!</v>
      </c>
      <c r="M285" s="24" t="e">
        <f t="shared" ca="1" si="64"/>
        <v>#REF!</v>
      </c>
      <c r="N285" s="13">
        <f t="shared" si="65"/>
        <v>44805</v>
      </c>
      <c r="O285" s="24" t="e">
        <f t="shared" ca="1" si="56"/>
        <v>#REF!</v>
      </c>
    </row>
    <row r="286" spans="3:15" x14ac:dyDescent="0.25">
      <c r="C286">
        <f t="shared" si="53"/>
        <v>269</v>
      </c>
      <c r="D286" s="24" t="e">
        <f t="shared" si="57"/>
        <v>#REF!</v>
      </c>
      <c r="E286" s="24" t="e">
        <f t="shared" si="58"/>
        <v>#REF!</v>
      </c>
      <c r="F286" s="24" t="e">
        <f t="shared" si="59"/>
        <v>#REF!</v>
      </c>
      <c r="G286" s="24" t="e">
        <f t="shared" si="54"/>
        <v>#REF!</v>
      </c>
      <c r="H286" s="24" t="e">
        <f t="shared" si="55"/>
        <v>#REF!</v>
      </c>
      <c r="I286" s="24" t="e">
        <f t="shared" si="60"/>
        <v>#REF!</v>
      </c>
      <c r="J286" s="24" t="e">
        <f t="shared" si="61"/>
        <v>#REF!</v>
      </c>
      <c r="K286" s="24" t="e">
        <f t="shared" si="62"/>
        <v>#REF!</v>
      </c>
      <c r="L286" s="24" t="e">
        <f t="shared" ca="1" si="63"/>
        <v>#REF!</v>
      </c>
      <c r="M286" s="24" t="e">
        <f t="shared" ca="1" si="64"/>
        <v>#REF!</v>
      </c>
      <c r="N286" s="13">
        <f t="shared" si="65"/>
        <v>44835</v>
      </c>
      <c r="O286" s="24" t="e">
        <f t="shared" ca="1" si="56"/>
        <v>#REF!</v>
      </c>
    </row>
    <row r="287" spans="3:15" x14ac:dyDescent="0.25">
      <c r="C287">
        <f t="shared" si="53"/>
        <v>270</v>
      </c>
      <c r="D287" s="24" t="e">
        <f t="shared" si="57"/>
        <v>#REF!</v>
      </c>
      <c r="E287" s="24" t="e">
        <f t="shared" si="58"/>
        <v>#REF!</v>
      </c>
      <c r="F287" s="24" t="e">
        <f t="shared" si="59"/>
        <v>#REF!</v>
      </c>
      <c r="G287" s="24" t="e">
        <f t="shared" si="54"/>
        <v>#REF!</v>
      </c>
      <c r="H287" s="24" t="e">
        <f t="shared" si="55"/>
        <v>#REF!</v>
      </c>
      <c r="I287" s="24" t="e">
        <f t="shared" si="60"/>
        <v>#REF!</v>
      </c>
      <c r="J287" s="24" t="e">
        <f t="shared" si="61"/>
        <v>#REF!</v>
      </c>
      <c r="K287" s="24" t="e">
        <f t="shared" si="62"/>
        <v>#REF!</v>
      </c>
      <c r="L287" s="24" t="e">
        <f t="shared" ca="1" si="63"/>
        <v>#REF!</v>
      </c>
      <c r="M287" s="24" t="e">
        <f t="shared" ca="1" si="64"/>
        <v>#REF!</v>
      </c>
      <c r="N287" s="13">
        <f t="shared" si="65"/>
        <v>44866</v>
      </c>
      <c r="O287" s="24" t="e">
        <f t="shared" ca="1" si="56"/>
        <v>#REF!</v>
      </c>
    </row>
    <row r="288" spans="3:15" x14ac:dyDescent="0.25">
      <c r="C288">
        <f t="shared" si="53"/>
        <v>271</v>
      </c>
      <c r="D288" s="24" t="e">
        <f t="shared" si="57"/>
        <v>#REF!</v>
      </c>
      <c r="E288" s="24" t="e">
        <f t="shared" si="58"/>
        <v>#REF!</v>
      </c>
      <c r="F288" s="24" t="e">
        <f t="shared" si="59"/>
        <v>#REF!</v>
      </c>
      <c r="G288" s="24" t="e">
        <f t="shared" si="54"/>
        <v>#REF!</v>
      </c>
      <c r="H288" s="24" t="e">
        <f t="shared" si="55"/>
        <v>#REF!</v>
      </c>
      <c r="I288" s="24" t="e">
        <f t="shared" si="60"/>
        <v>#REF!</v>
      </c>
      <c r="J288" s="24" t="e">
        <f t="shared" si="61"/>
        <v>#REF!</v>
      </c>
      <c r="K288" s="24" t="e">
        <f t="shared" si="62"/>
        <v>#REF!</v>
      </c>
      <c r="L288" s="24" t="e">
        <f t="shared" ca="1" si="63"/>
        <v>#REF!</v>
      </c>
      <c r="M288" s="24" t="e">
        <f t="shared" ca="1" si="64"/>
        <v>#REF!</v>
      </c>
      <c r="N288" s="13">
        <f t="shared" si="65"/>
        <v>44896</v>
      </c>
      <c r="O288" s="24" t="e">
        <f t="shared" ca="1" si="56"/>
        <v>#REF!</v>
      </c>
    </row>
    <row r="289" spans="3:15" x14ac:dyDescent="0.25">
      <c r="C289">
        <f t="shared" si="53"/>
        <v>272</v>
      </c>
      <c r="D289" s="24" t="e">
        <f t="shared" si="57"/>
        <v>#REF!</v>
      </c>
      <c r="E289" s="24" t="e">
        <f t="shared" si="58"/>
        <v>#REF!</v>
      </c>
      <c r="F289" s="24" t="e">
        <f t="shared" si="59"/>
        <v>#REF!</v>
      </c>
      <c r="G289" s="24" t="e">
        <f t="shared" si="54"/>
        <v>#REF!</v>
      </c>
      <c r="H289" s="24" t="e">
        <f t="shared" si="55"/>
        <v>#REF!</v>
      </c>
      <c r="I289" s="24" t="e">
        <f t="shared" si="60"/>
        <v>#REF!</v>
      </c>
      <c r="J289" s="24" t="e">
        <f t="shared" si="61"/>
        <v>#REF!</v>
      </c>
      <c r="K289" s="24" t="e">
        <f t="shared" si="62"/>
        <v>#REF!</v>
      </c>
      <c r="L289" s="24" t="e">
        <f t="shared" ca="1" si="63"/>
        <v>#REF!</v>
      </c>
      <c r="M289" s="24" t="e">
        <f t="shared" ca="1" si="64"/>
        <v>#REF!</v>
      </c>
      <c r="N289" s="13">
        <f t="shared" si="65"/>
        <v>44927</v>
      </c>
      <c r="O289" s="24" t="e">
        <f t="shared" ca="1" si="56"/>
        <v>#REF!</v>
      </c>
    </row>
    <row r="290" spans="3:15" x14ac:dyDescent="0.25">
      <c r="C290">
        <f t="shared" si="53"/>
        <v>273</v>
      </c>
      <c r="D290" s="24" t="e">
        <f t="shared" si="57"/>
        <v>#REF!</v>
      </c>
      <c r="E290" s="24" t="e">
        <f t="shared" si="58"/>
        <v>#REF!</v>
      </c>
      <c r="F290" s="24" t="e">
        <f t="shared" si="59"/>
        <v>#REF!</v>
      </c>
      <c r="G290" s="24" t="e">
        <f t="shared" si="54"/>
        <v>#REF!</v>
      </c>
      <c r="H290" s="24" t="e">
        <f t="shared" si="55"/>
        <v>#REF!</v>
      </c>
      <c r="I290" s="24" t="e">
        <f t="shared" si="60"/>
        <v>#REF!</v>
      </c>
      <c r="J290" s="24" t="e">
        <f t="shared" si="61"/>
        <v>#REF!</v>
      </c>
      <c r="K290" s="24" t="e">
        <f t="shared" si="62"/>
        <v>#REF!</v>
      </c>
      <c r="L290" s="24" t="e">
        <f t="shared" ca="1" si="63"/>
        <v>#REF!</v>
      </c>
      <c r="M290" s="24" t="e">
        <f t="shared" ca="1" si="64"/>
        <v>#REF!</v>
      </c>
      <c r="N290" s="13">
        <f t="shared" si="65"/>
        <v>44958</v>
      </c>
      <c r="O290" s="24" t="e">
        <f t="shared" ca="1" si="56"/>
        <v>#REF!</v>
      </c>
    </row>
    <row r="291" spans="3:15" x14ac:dyDescent="0.25">
      <c r="C291">
        <f t="shared" si="53"/>
        <v>274</v>
      </c>
      <c r="D291" s="24" t="e">
        <f t="shared" si="57"/>
        <v>#REF!</v>
      </c>
      <c r="E291" s="24" t="e">
        <f t="shared" si="58"/>
        <v>#REF!</v>
      </c>
      <c r="F291" s="24" t="e">
        <f t="shared" si="59"/>
        <v>#REF!</v>
      </c>
      <c r="G291" s="24" t="e">
        <f t="shared" si="54"/>
        <v>#REF!</v>
      </c>
      <c r="H291" s="24" t="e">
        <f t="shared" si="55"/>
        <v>#REF!</v>
      </c>
      <c r="I291" s="24" t="e">
        <f t="shared" si="60"/>
        <v>#REF!</v>
      </c>
      <c r="J291" s="24" t="e">
        <f t="shared" si="61"/>
        <v>#REF!</v>
      </c>
      <c r="K291" s="24" t="e">
        <f t="shared" si="62"/>
        <v>#REF!</v>
      </c>
      <c r="L291" s="24" t="e">
        <f t="shared" ca="1" si="63"/>
        <v>#REF!</v>
      </c>
      <c r="M291" s="24" t="e">
        <f t="shared" ca="1" si="64"/>
        <v>#REF!</v>
      </c>
      <c r="N291" s="13">
        <f t="shared" si="65"/>
        <v>44986</v>
      </c>
      <c r="O291" s="24" t="e">
        <f t="shared" ca="1" si="56"/>
        <v>#REF!</v>
      </c>
    </row>
    <row r="292" spans="3:15" x14ac:dyDescent="0.25">
      <c r="C292">
        <f t="shared" si="53"/>
        <v>275</v>
      </c>
      <c r="D292" s="24" t="e">
        <f t="shared" si="57"/>
        <v>#REF!</v>
      </c>
      <c r="E292" s="24" t="e">
        <f t="shared" si="58"/>
        <v>#REF!</v>
      </c>
      <c r="F292" s="24" t="e">
        <f t="shared" si="59"/>
        <v>#REF!</v>
      </c>
      <c r="G292" s="24" t="e">
        <f t="shared" si="54"/>
        <v>#REF!</v>
      </c>
      <c r="H292" s="24" t="e">
        <f t="shared" si="55"/>
        <v>#REF!</v>
      </c>
      <c r="I292" s="24" t="e">
        <f t="shared" si="60"/>
        <v>#REF!</v>
      </c>
      <c r="J292" s="24" t="e">
        <f t="shared" si="61"/>
        <v>#REF!</v>
      </c>
      <c r="K292" s="24" t="e">
        <f t="shared" si="62"/>
        <v>#REF!</v>
      </c>
      <c r="L292" s="24" t="e">
        <f t="shared" ca="1" si="63"/>
        <v>#REF!</v>
      </c>
      <c r="M292" s="24" t="e">
        <f t="shared" ca="1" si="64"/>
        <v>#REF!</v>
      </c>
      <c r="N292" s="13">
        <f t="shared" si="65"/>
        <v>45017</v>
      </c>
      <c r="O292" s="24" t="e">
        <f t="shared" ca="1" si="56"/>
        <v>#REF!</v>
      </c>
    </row>
    <row r="293" spans="3:15" x14ac:dyDescent="0.25">
      <c r="C293">
        <f t="shared" si="53"/>
        <v>276</v>
      </c>
      <c r="D293" s="24" t="e">
        <f t="shared" si="57"/>
        <v>#REF!</v>
      </c>
      <c r="E293" s="24" t="e">
        <f t="shared" si="58"/>
        <v>#REF!</v>
      </c>
      <c r="F293" s="24" t="e">
        <f t="shared" si="59"/>
        <v>#REF!</v>
      </c>
      <c r="G293" s="24" t="e">
        <f t="shared" si="54"/>
        <v>#REF!</v>
      </c>
      <c r="H293" s="24" t="e">
        <f t="shared" si="55"/>
        <v>#REF!</v>
      </c>
      <c r="I293" s="24" t="e">
        <f t="shared" si="60"/>
        <v>#REF!</v>
      </c>
      <c r="J293" s="24" t="e">
        <f t="shared" si="61"/>
        <v>#REF!</v>
      </c>
      <c r="K293" s="24" t="e">
        <f t="shared" si="62"/>
        <v>#REF!</v>
      </c>
      <c r="L293" s="24" t="e">
        <f t="shared" ca="1" si="63"/>
        <v>#REF!</v>
      </c>
      <c r="M293" s="24" t="e">
        <f t="shared" ca="1" si="64"/>
        <v>#REF!</v>
      </c>
      <c r="N293" s="13">
        <f t="shared" si="65"/>
        <v>45047</v>
      </c>
      <c r="O293" s="24" t="e">
        <f t="shared" ca="1" si="56"/>
        <v>#REF!</v>
      </c>
    </row>
    <row r="294" spans="3:15" x14ac:dyDescent="0.25">
      <c r="C294">
        <f t="shared" ref="C294:C325" si="66">C293+1</f>
        <v>277</v>
      </c>
      <c r="D294" s="24" t="e">
        <f t="shared" si="57"/>
        <v>#REF!</v>
      </c>
      <c r="E294" s="24" t="e">
        <f t="shared" si="58"/>
        <v>#REF!</v>
      </c>
      <c r="F294" s="24" t="e">
        <f t="shared" si="59"/>
        <v>#REF!</v>
      </c>
      <c r="G294" s="24" t="e">
        <f t="shared" si="54"/>
        <v>#REF!</v>
      </c>
      <c r="H294" s="24" t="e">
        <f t="shared" si="55"/>
        <v>#REF!</v>
      </c>
      <c r="I294" s="24" t="e">
        <f t="shared" si="60"/>
        <v>#REF!</v>
      </c>
      <c r="J294" s="24" t="e">
        <f t="shared" si="61"/>
        <v>#REF!</v>
      </c>
      <c r="K294" s="24" t="e">
        <f t="shared" si="62"/>
        <v>#REF!</v>
      </c>
      <c r="L294" s="24" t="e">
        <f t="shared" ca="1" si="63"/>
        <v>#REF!</v>
      </c>
      <c r="M294" s="24" t="e">
        <f t="shared" ca="1" si="64"/>
        <v>#REF!</v>
      </c>
      <c r="N294" s="13">
        <f t="shared" si="65"/>
        <v>45078</v>
      </c>
      <c r="O294" s="24" t="e">
        <f t="shared" ca="1" si="56"/>
        <v>#REF!</v>
      </c>
    </row>
    <row r="295" spans="3:15" x14ac:dyDescent="0.25">
      <c r="C295">
        <f t="shared" si="66"/>
        <v>278</v>
      </c>
      <c r="D295" s="24" t="e">
        <f t="shared" si="57"/>
        <v>#REF!</v>
      </c>
      <c r="E295" s="24" t="e">
        <f t="shared" si="58"/>
        <v>#REF!</v>
      </c>
      <c r="F295" s="24" t="e">
        <f t="shared" si="59"/>
        <v>#REF!</v>
      </c>
      <c r="G295" s="24" t="e">
        <f t="shared" si="54"/>
        <v>#REF!</v>
      </c>
      <c r="H295" s="24" t="e">
        <f t="shared" si="55"/>
        <v>#REF!</v>
      </c>
      <c r="I295" s="24" t="e">
        <f t="shared" si="60"/>
        <v>#REF!</v>
      </c>
      <c r="J295" s="24" t="e">
        <f t="shared" si="61"/>
        <v>#REF!</v>
      </c>
      <c r="K295" s="24" t="e">
        <f t="shared" si="62"/>
        <v>#REF!</v>
      </c>
      <c r="L295" s="24" t="e">
        <f t="shared" ca="1" si="63"/>
        <v>#REF!</v>
      </c>
      <c r="M295" s="24" t="e">
        <f t="shared" ca="1" si="64"/>
        <v>#REF!</v>
      </c>
      <c r="N295" s="13">
        <f t="shared" si="65"/>
        <v>45108</v>
      </c>
      <c r="O295" s="24" t="e">
        <f t="shared" ca="1" si="56"/>
        <v>#REF!</v>
      </c>
    </row>
    <row r="296" spans="3:15" x14ac:dyDescent="0.25">
      <c r="C296">
        <f t="shared" si="66"/>
        <v>279</v>
      </c>
      <c r="D296" s="24" t="e">
        <f t="shared" si="57"/>
        <v>#REF!</v>
      </c>
      <c r="E296" s="24" t="e">
        <f t="shared" si="58"/>
        <v>#REF!</v>
      </c>
      <c r="F296" s="24" t="e">
        <f t="shared" si="59"/>
        <v>#REF!</v>
      </c>
      <c r="G296" s="24" t="e">
        <f t="shared" si="54"/>
        <v>#REF!</v>
      </c>
      <c r="H296" s="24" t="e">
        <f t="shared" si="55"/>
        <v>#REF!</v>
      </c>
      <c r="I296" s="24" t="e">
        <f t="shared" si="60"/>
        <v>#REF!</v>
      </c>
      <c r="J296" s="24" t="e">
        <f t="shared" si="61"/>
        <v>#REF!</v>
      </c>
      <c r="K296" s="24" t="e">
        <f t="shared" si="62"/>
        <v>#REF!</v>
      </c>
      <c r="L296" s="24" t="e">
        <f t="shared" ca="1" si="63"/>
        <v>#REF!</v>
      </c>
      <c r="M296" s="24" t="e">
        <f t="shared" ca="1" si="64"/>
        <v>#REF!</v>
      </c>
      <c r="N296" s="13">
        <f t="shared" si="65"/>
        <v>45139</v>
      </c>
      <c r="O296" s="24" t="e">
        <f t="shared" ca="1" si="56"/>
        <v>#REF!</v>
      </c>
    </row>
    <row r="297" spans="3:15" x14ac:dyDescent="0.25">
      <c r="C297">
        <f t="shared" si="66"/>
        <v>280</v>
      </c>
      <c r="D297" s="24" t="e">
        <f t="shared" si="57"/>
        <v>#REF!</v>
      </c>
      <c r="E297" s="24" t="e">
        <f t="shared" si="58"/>
        <v>#REF!</v>
      </c>
      <c r="F297" s="24" t="e">
        <f t="shared" si="59"/>
        <v>#REF!</v>
      </c>
      <c r="G297" s="24" t="e">
        <f t="shared" si="54"/>
        <v>#REF!</v>
      </c>
      <c r="H297" s="24" t="e">
        <f t="shared" si="55"/>
        <v>#REF!</v>
      </c>
      <c r="I297" s="24" t="e">
        <f t="shared" si="60"/>
        <v>#REF!</v>
      </c>
      <c r="J297" s="24" t="e">
        <f t="shared" si="61"/>
        <v>#REF!</v>
      </c>
      <c r="K297" s="24" t="e">
        <f t="shared" si="62"/>
        <v>#REF!</v>
      </c>
      <c r="L297" s="24" t="e">
        <f t="shared" ca="1" si="63"/>
        <v>#REF!</v>
      </c>
      <c r="M297" s="24" t="e">
        <f t="shared" ca="1" si="64"/>
        <v>#REF!</v>
      </c>
      <c r="N297" s="13">
        <f t="shared" si="65"/>
        <v>45170</v>
      </c>
      <c r="O297" s="24" t="e">
        <f t="shared" ca="1" si="56"/>
        <v>#REF!</v>
      </c>
    </row>
    <row r="298" spans="3:15" x14ac:dyDescent="0.25">
      <c r="C298">
        <f t="shared" si="66"/>
        <v>281</v>
      </c>
      <c r="D298" s="24" t="e">
        <f t="shared" si="57"/>
        <v>#REF!</v>
      </c>
      <c r="E298" s="24" t="e">
        <f t="shared" si="58"/>
        <v>#REF!</v>
      </c>
      <c r="F298" s="24" t="e">
        <f t="shared" si="59"/>
        <v>#REF!</v>
      </c>
      <c r="G298" s="24" t="e">
        <f t="shared" si="54"/>
        <v>#REF!</v>
      </c>
      <c r="H298" s="24" t="e">
        <f t="shared" si="55"/>
        <v>#REF!</v>
      </c>
      <c r="I298" s="24" t="e">
        <f t="shared" si="60"/>
        <v>#REF!</v>
      </c>
      <c r="J298" s="24" t="e">
        <f t="shared" si="61"/>
        <v>#REF!</v>
      </c>
      <c r="K298" s="24" t="e">
        <f t="shared" si="62"/>
        <v>#REF!</v>
      </c>
      <c r="L298" s="24" t="e">
        <f t="shared" ca="1" si="63"/>
        <v>#REF!</v>
      </c>
      <c r="M298" s="24" t="e">
        <f t="shared" ca="1" si="64"/>
        <v>#REF!</v>
      </c>
      <c r="N298" s="13">
        <f t="shared" si="65"/>
        <v>45200</v>
      </c>
      <c r="O298" s="24" t="e">
        <f t="shared" ca="1" si="56"/>
        <v>#REF!</v>
      </c>
    </row>
    <row r="299" spans="3:15" x14ac:dyDescent="0.25">
      <c r="C299">
        <f t="shared" si="66"/>
        <v>282</v>
      </c>
      <c r="D299" s="24" t="e">
        <f t="shared" si="57"/>
        <v>#REF!</v>
      </c>
      <c r="E299" s="24" t="e">
        <f t="shared" si="58"/>
        <v>#REF!</v>
      </c>
      <c r="F299" s="24" t="e">
        <f t="shared" si="59"/>
        <v>#REF!</v>
      </c>
      <c r="G299" s="24" t="e">
        <f t="shared" si="54"/>
        <v>#REF!</v>
      </c>
      <c r="H299" s="24" t="e">
        <f t="shared" si="55"/>
        <v>#REF!</v>
      </c>
      <c r="I299" s="24" t="e">
        <f t="shared" si="60"/>
        <v>#REF!</v>
      </c>
      <c r="J299" s="24" t="e">
        <f t="shared" si="61"/>
        <v>#REF!</v>
      </c>
      <c r="K299" s="24" t="e">
        <f t="shared" si="62"/>
        <v>#REF!</v>
      </c>
      <c r="L299" s="24" t="e">
        <f t="shared" ca="1" si="63"/>
        <v>#REF!</v>
      </c>
      <c r="M299" s="24" t="e">
        <f t="shared" ca="1" si="64"/>
        <v>#REF!</v>
      </c>
      <c r="N299" s="13">
        <f t="shared" si="65"/>
        <v>45231</v>
      </c>
      <c r="O299" s="24" t="e">
        <f t="shared" ca="1" si="56"/>
        <v>#REF!</v>
      </c>
    </row>
    <row r="300" spans="3:15" x14ac:dyDescent="0.25">
      <c r="C300">
        <f t="shared" si="66"/>
        <v>283</v>
      </c>
      <c r="D300" s="24" t="e">
        <f t="shared" si="57"/>
        <v>#REF!</v>
      </c>
      <c r="E300" s="24" t="e">
        <f t="shared" si="58"/>
        <v>#REF!</v>
      </c>
      <c r="F300" s="24" t="e">
        <f t="shared" si="59"/>
        <v>#REF!</v>
      </c>
      <c r="G300" s="24" t="e">
        <f t="shared" si="54"/>
        <v>#REF!</v>
      </c>
      <c r="H300" s="24" t="e">
        <f t="shared" si="55"/>
        <v>#REF!</v>
      </c>
      <c r="I300" s="24" t="e">
        <f t="shared" si="60"/>
        <v>#REF!</v>
      </c>
      <c r="J300" s="24" t="e">
        <f t="shared" si="61"/>
        <v>#REF!</v>
      </c>
      <c r="K300" s="24" t="e">
        <f t="shared" si="62"/>
        <v>#REF!</v>
      </c>
      <c r="L300" s="24" t="e">
        <f t="shared" ca="1" si="63"/>
        <v>#REF!</v>
      </c>
      <c r="M300" s="24" t="e">
        <f t="shared" ca="1" si="64"/>
        <v>#REF!</v>
      </c>
      <c r="N300" s="13">
        <f t="shared" si="65"/>
        <v>45261</v>
      </c>
      <c r="O300" s="24" t="e">
        <f t="shared" ca="1" si="56"/>
        <v>#REF!</v>
      </c>
    </row>
    <row r="301" spans="3:15" x14ac:dyDescent="0.25">
      <c r="C301">
        <f t="shared" si="66"/>
        <v>284</v>
      </c>
      <c r="D301" s="24" t="e">
        <f t="shared" si="57"/>
        <v>#REF!</v>
      </c>
      <c r="E301" s="24" t="e">
        <f t="shared" si="58"/>
        <v>#REF!</v>
      </c>
      <c r="F301" s="24" t="e">
        <f t="shared" si="59"/>
        <v>#REF!</v>
      </c>
      <c r="G301" s="24" t="e">
        <f t="shared" si="54"/>
        <v>#REF!</v>
      </c>
      <c r="H301" s="24" t="e">
        <f t="shared" si="55"/>
        <v>#REF!</v>
      </c>
      <c r="I301" s="24" t="e">
        <f t="shared" si="60"/>
        <v>#REF!</v>
      </c>
      <c r="J301" s="24" t="e">
        <f t="shared" si="61"/>
        <v>#REF!</v>
      </c>
      <c r="K301" s="24" t="e">
        <f t="shared" si="62"/>
        <v>#REF!</v>
      </c>
      <c r="L301" s="24" t="e">
        <f t="shared" ca="1" si="63"/>
        <v>#REF!</v>
      </c>
      <c r="M301" s="24" t="e">
        <f t="shared" ca="1" si="64"/>
        <v>#REF!</v>
      </c>
      <c r="N301" s="13">
        <f t="shared" si="65"/>
        <v>45292</v>
      </c>
      <c r="O301" s="24" t="e">
        <f t="shared" ca="1" si="56"/>
        <v>#REF!</v>
      </c>
    </row>
    <row r="302" spans="3:15" x14ac:dyDescent="0.25">
      <c r="C302">
        <f t="shared" si="66"/>
        <v>285</v>
      </c>
      <c r="D302" s="24" t="e">
        <f t="shared" si="57"/>
        <v>#REF!</v>
      </c>
      <c r="E302" s="24" t="e">
        <f t="shared" si="58"/>
        <v>#REF!</v>
      </c>
      <c r="F302" s="24" t="e">
        <f t="shared" si="59"/>
        <v>#REF!</v>
      </c>
      <c r="G302" s="24" t="e">
        <f t="shared" si="54"/>
        <v>#REF!</v>
      </c>
      <c r="H302" s="24" t="e">
        <f t="shared" si="55"/>
        <v>#REF!</v>
      </c>
      <c r="I302" s="24" t="e">
        <f t="shared" si="60"/>
        <v>#REF!</v>
      </c>
      <c r="J302" s="24" t="e">
        <f t="shared" si="61"/>
        <v>#REF!</v>
      </c>
      <c r="K302" s="24" t="e">
        <f t="shared" si="62"/>
        <v>#REF!</v>
      </c>
      <c r="L302" s="24" t="e">
        <f t="shared" ca="1" si="63"/>
        <v>#REF!</v>
      </c>
      <c r="M302" s="24" t="e">
        <f t="shared" ca="1" si="64"/>
        <v>#REF!</v>
      </c>
      <c r="N302" s="13">
        <f t="shared" si="65"/>
        <v>45323</v>
      </c>
      <c r="O302" s="24" t="e">
        <f t="shared" ca="1" si="56"/>
        <v>#REF!</v>
      </c>
    </row>
    <row r="303" spans="3:15" x14ac:dyDescent="0.25">
      <c r="C303">
        <f t="shared" si="66"/>
        <v>286</v>
      </c>
      <c r="D303" s="24" t="e">
        <f t="shared" si="57"/>
        <v>#REF!</v>
      </c>
      <c r="E303" s="24" t="e">
        <f t="shared" si="58"/>
        <v>#REF!</v>
      </c>
      <c r="F303" s="24" t="e">
        <f t="shared" si="59"/>
        <v>#REF!</v>
      </c>
      <c r="G303" s="24" t="e">
        <f t="shared" si="54"/>
        <v>#REF!</v>
      </c>
      <c r="H303" s="24" t="e">
        <f t="shared" si="55"/>
        <v>#REF!</v>
      </c>
      <c r="I303" s="24" t="e">
        <f t="shared" si="60"/>
        <v>#REF!</v>
      </c>
      <c r="J303" s="24" t="e">
        <f t="shared" si="61"/>
        <v>#REF!</v>
      </c>
      <c r="K303" s="24" t="e">
        <f t="shared" si="62"/>
        <v>#REF!</v>
      </c>
      <c r="L303" s="24" t="e">
        <f t="shared" ca="1" si="63"/>
        <v>#REF!</v>
      </c>
      <c r="M303" s="24" t="e">
        <f t="shared" ca="1" si="64"/>
        <v>#REF!</v>
      </c>
      <c r="N303" s="13">
        <f t="shared" si="65"/>
        <v>45352</v>
      </c>
      <c r="O303" s="24" t="e">
        <f t="shared" ca="1" si="56"/>
        <v>#REF!</v>
      </c>
    </row>
    <row r="304" spans="3:15" x14ac:dyDescent="0.25">
      <c r="C304">
        <f t="shared" si="66"/>
        <v>287</v>
      </c>
      <c r="D304" s="24" t="e">
        <f t="shared" si="57"/>
        <v>#REF!</v>
      </c>
      <c r="E304" s="24" t="e">
        <f t="shared" si="58"/>
        <v>#REF!</v>
      </c>
      <c r="F304" s="24" t="e">
        <f t="shared" si="59"/>
        <v>#REF!</v>
      </c>
      <c r="G304" s="24" t="e">
        <f t="shared" si="54"/>
        <v>#REF!</v>
      </c>
      <c r="H304" s="24" t="e">
        <f t="shared" si="55"/>
        <v>#REF!</v>
      </c>
      <c r="I304" s="24" t="e">
        <f t="shared" si="60"/>
        <v>#REF!</v>
      </c>
      <c r="J304" s="24" t="e">
        <f t="shared" si="61"/>
        <v>#REF!</v>
      </c>
      <c r="K304" s="24" t="e">
        <f t="shared" si="62"/>
        <v>#REF!</v>
      </c>
      <c r="L304" s="24" t="e">
        <f t="shared" ca="1" si="63"/>
        <v>#REF!</v>
      </c>
      <c r="M304" s="24" t="e">
        <f t="shared" ca="1" si="64"/>
        <v>#REF!</v>
      </c>
      <c r="N304" s="13">
        <f t="shared" si="65"/>
        <v>45383</v>
      </c>
      <c r="O304" s="24" t="e">
        <f t="shared" ca="1" si="56"/>
        <v>#REF!</v>
      </c>
    </row>
    <row r="305" spans="3:15" x14ac:dyDescent="0.25">
      <c r="C305">
        <f t="shared" si="66"/>
        <v>288</v>
      </c>
      <c r="D305" s="24" t="e">
        <f t="shared" si="57"/>
        <v>#REF!</v>
      </c>
      <c r="E305" s="24" t="e">
        <f t="shared" si="58"/>
        <v>#REF!</v>
      </c>
      <c r="F305" s="24" t="e">
        <f t="shared" si="59"/>
        <v>#REF!</v>
      </c>
      <c r="G305" s="24" t="e">
        <f t="shared" si="54"/>
        <v>#REF!</v>
      </c>
      <c r="H305" s="24" t="e">
        <f t="shared" si="55"/>
        <v>#REF!</v>
      </c>
      <c r="I305" s="24" t="e">
        <f t="shared" si="60"/>
        <v>#REF!</v>
      </c>
      <c r="J305" s="24" t="e">
        <f t="shared" si="61"/>
        <v>#REF!</v>
      </c>
      <c r="K305" s="24" t="e">
        <f t="shared" si="62"/>
        <v>#REF!</v>
      </c>
      <c r="L305" s="24" t="e">
        <f t="shared" ca="1" si="63"/>
        <v>#REF!</v>
      </c>
      <c r="M305" s="24" t="e">
        <f t="shared" ca="1" si="64"/>
        <v>#REF!</v>
      </c>
      <c r="N305" s="13">
        <f t="shared" si="65"/>
        <v>45413</v>
      </c>
      <c r="O305" s="24" t="e">
        <f t="shared" ca="1" si="56"/>
        <v>#REF!</v>
      </c>
    </row>
    <row r="306" spans="3:15" x14ac:dyDescent="0.25">
      <c r="C306">
        <f t="shared" si="66"/>
        <v>289</v>
      </c>
      <c r="D306" s="24" t="e">
        <f t="shared" si="57"/>
        <v>#REF!</v>
      </c>
      <c r="E306" s="24" t="e">
        <f t="shared" si="58"/>
        <v>#REF!</v>
      </c>
      <c r="F306" s="24" t="e">
        <f t="shared" si="59"/>
        <v>#REF!</v>
      </c>
      <c r="G306" s="24" t="e">
        <f t="shared" si="54"/>
        <v>#REF!</v>
      </c>
      <c r="H306" s="24" t="e">
        <f t="shared" si="55"/>
        <v>#REF!</v>
      </c>
      <c r="I306" s="24" t="e">
        <f t="shared" si="60"/>
        <v>#REF!</v>
      </c>
      <c r="J306" s="24" t="e">
        <f t="shared" si="61"/>
        <v>#REF!</v>
      </c>
      <c r="K306" s="24" t="e">
        <f t="shared" si="62"/>
        <v>#REF!</v>
      </c>
      <c r="L306" s="24" t="e">
        <f t="shared" ca="1" si="63"/>
        <v>#REF!</v>
      </c>
      <c r="M306" s="24" t="e">
        <f t="shared" ca="1" si="64"/>
        <v>#REF!</v>
      </c>
      <c r="N306" s="13">
        <f t="shared" si="65"/>
        <v>45444</v>
      </c>
      <c r="O306" s="24" t="e">
        <f t="shared" ca="1" si="56"/>
        <v>#REF!</v>
      </c>
    </row>
    <row r="307" spans="3:15" x14ac:dyDescent="0.25">
      <c r="C307">
        <f t="shared" si="66"/>
        <v>290</v>
      </c>
      <c r="D307" s="24" t="e">
        <f t="shared" si="57"/>
        <v>#REF!</v>
      </c>
      <c r="E307" s="24" t="e">
        <f t="shared" si="58"/>
        <v>#REF!</v>
      </c>
      <c r="F307" s="24" t="e">
        <f t="shared" si="59"/>
        <v>#REF!</v>
      </c>
      <c r="G307" s="24" t="e">
        <f t="shared" si="54"/>
        <v>#REF!</v>
      </c>
      <c r="H307" s="24" t="e">
        <f t="shared" si="55"/>
        <v>#REF!</v>
      </c>
      <c r="I307" s="24" t="e">
        <f t="shared" si="60"/>
        <v>#REF!</v>
      </c>
      <c r="J307" s="24" t="e">
        <f t="shared" si="61"/>
        <v>#REF!</v>
      </c>
      <c r="K307" s="24" t="e">
        <f t="shared" si="62"/>
        <v>#REF!</v>
      </c>
      <c r="L307" s="24" t="e">
        <f t="shared" ca="1" si="63"/>
        <v>#REF!</v>
      </c>
      <c r="M307" s="24" t="e">
        <f t="shared" ca="1" si="64"/>
        <v>#REF!</v>
      </c>
      <c r="N307" s="13">
        <f t="shared" si="65"/>
        <v>45474</v>
      </c>
      <c r="O307" s="24" t="e">
        <f t="shared" ca="1" si="56"/>
        <v>#REF!</v>
      </c>
    </row>
    <row r="308" spans="3:15" x14ac:dyDescent="0.25">
      <c r="C308">
        <f t="shared" si="66"/>
        <v>291</v>
      </c>
      <c r="D308" s="24" t="e">
        <f t="shared" si="57"/>
        <v>#REF!</v>
      </c>
      <c r="E308" s="24" t="e">
        <f t="shared" si="58"/>
        <v>#REF!</v>
      </c>
      <c r="F308" s="24" t="e">
        <f t="shared" si="59"/>
        <v>#REF!</v>
      </c>
      <c r="G308" s="24" t="e">
        <f t="shared" si="54"/>
        <v>#REF!</v>
      </c>
      <c r="H308" s="24" t="e">
        <f t="shared" si="55"/>
        <v>#REF!</v>
      </c>
      <c r="I308" s="24" t="e">
        <f t="shared" si="60"/>
        <v>#REF!</v>
      </c>
      <c r="J308" s="24" t="e">
        <f t="shared" si="61"/>
        <v>#REF!</v>
      </c>
      <c r="K308" s="24" t="e">
        <f t="shared" si="62"/>
        <v>#REF!</v>
      </c>
      <c r="L308" s="24" t="e">
        <f t="shared" ca="1" si="63"/>
        <v>#REF!</v>
      </c>
      <c r="M308" s="24" t="e">
        <f t="shared" ca="1" si="64"/>
        <v>#REF!</v>
      </c>
      <c r="N308" s="13">
        <f t="shared" si="65"/>
        <v>45505</v>
      </c>
      <c r="O308" s="24" t="e">
        <f t="shared" ca="1" si="56"/>
        <v>#REF!</v>
      </c>
    </row>
    <row r="309" spans="3:15" x14ac:dyDescent="0.25">
      <c r="C309">
        <f t="shared" si="66"/>
        <v>292</v>
      </c>
      <c r="D309" s="24" t="e">
        <f t="shared" si="57"/>
        <v>#REF!</v>
      </c>
      <c r="E309" s="24" t="e">
        <f t="shared" si="58"/>
        <v>#REF!</v>
      </c>
      <c r="F309" s="24" t="e">
        <f t="shared" si="59"/>
        <v>#REF!</v>
      </c>
      <c r="G309" s="24" t="e">
        <f t="shared" si="54"/>
        <v>#REF!</v>
      </c>
      <c r="H309" s="24" t="e">
        <f t="shared" si="55"/>
        <v>#REF!</v>
      </c>
      <c r="I309" s="24" t="e">
        <f t="shared" si="60"/>
        <v>#REF!</v>
      </c>
      <c r="J309" s="24" t="e">
        <f t="shared" si="61"/>
        <v>#REF!</v>
      </c>
      <c r="K309" s="24" t="e">
        <f t="shared" si="62"/>
        <v>#REF!</v>
      </c>
      <c r="L309" s="24" t="e">
        <f t="shared" ca="1" si="63"/>
        <v>#REF!</v>
      </c>
      <c r="M309" s="24" t="e">
        <f t="shared" ca="1" si="64"/>
        <v>#REF!</v>
      </c>
      <c r="N309" s="13">
        <f t="shared" si="65"/>
        <v>45536</v>
      </c>
      <c r="O309" s="24" t="e">
        <f t="shared" ca="1" si="56"/>
        <v>#REF!</v>
      </c>
    </row>
    <row r="310" spans="3:15" x14ac:dyDescent="0.25">
      <c r="C310">
        <f t="shared" si="66"/>
        <v>293</v>
      </c>
      <c r="D310" s="24" t="e">
        <f t="shared" si="57"/>
        <v>#REF!</v>
      </c>
      <c r="E310" s="24" t="e">
        <f t="shared" si="58"/>
        <v>#REF!</v>
      </c>
      <c r="F310" s="24" t="e">
        <f t="shared" si="59"/>
        <v>#REF!</v>
      </c>
      <c r="G310" s="24" t="e">
        <f t="shared" si="54"/>
        <v>#REF!</v>
      </c>
      <c r="H310" s="24" t="e">
        <f t="shared" si="55"/>
        <v>#REF!</v>
      </c>
      <c r="I310" s="24" t="e">
        <f t="shared" si="60"/>
        <v>#REF!</v>
      </c>
      <c r="J310" s="24" t="e">
        <f t="shared" si="61"/>
        <v>#REF!</v>
      </c>
      <c r="K310" s="24" t="e">
        <f t="shared" si="62"/>
        <v>#REF!</v>
      </c>
      <c r="L310" s="24" t="e">
        <f t="shared" ca="1" si="63"/>
        <v>#REF!</v>
      </c>
      <c r="M310" s="24" t="e">
        <f t="shared" ca="1" si="64"/>
        <v>#REF!</v>
      </c>
      <c r="N310" s="13">
        <f t="shared" si="65"/>
        <v>45566</v>
      </c>
      <c r="O310" s="24" t="e">
        <f t="shared" ca="1" si="56"/>
        <v>#REF!</v>
      </c>
    </row>
    <row r="311" spans="3:15" x14ac:dyDescent="0.25">
      <c r="C311">
        <f t="shared" si="66"/>
        <v>294</v>
      </c>
      <c r="D311" s="24" t="e">
        <f t="shared" si="57"/>
        <v>#REF!</v>
      </c>
      <c r="E311" s="24" t="e">
        <f t="shared" si="58"/>
        <v>#REF!</v>
      </c>
      <c r="F311" s="24" t="e">
        <f t="shared" si="59"/>
        <v>#REF!</v>
      </c>
      <c r="G311" s="24" t="e">
        <f t="shared" si="54"/>
        <v>#REF!</v>
      </c>
      <c r="H311" s="24" t="e">
        <f t="shared" si="55"/>
        <v>#REF!</v>
      </c>
      <c r="I311" s="24" t="e">
        <f t="shared" si="60"/>
        <v>#REF!</v>
      </c>
      <c r="J311" s="24" t="e">
        <f t="shared" si="61"/>
        <v>#REF!</v>
      </c>
      <c r="K311" s="24" t="e">
        <f t="shared" si="62"/>
        <v>#REF!</v>
      </c>
      <c r="L311" s="24" t="e">
        <f t="shared" ca="1" si="63"/>
        <v>#REF!</v>
      </c>
      <c r="M311" s="24" t="e">
        <f t="shared" ca="1" si="64"/>
        <v>#REF!</v>
      </c>
      <c r="N311" s="13">
        <f t="shared" si="65"/>
        <v>45597</v>
      </c>
      <c r="O311" s="24" t="e">
        <f t="shared" ca="1" si="56"/>
        <v>#REF!</v>
      </c>
    </row>
    <row r="312" spans="3:15" x14ac:dyDescent="0.25">
      <c r="C312">
        <f t="shared" si="66"/>
        <v>295</v>
      </c>
      <c r="D312" s="24" t="e">
        <f t="shared" si="57"/>
        <v>#REF!</v>
      </c>
      <c r="E312" s="24" t="e">
        <f t="shared" si="58"/>
        <v>#REF!</v>
      </c>
      <c r="F312" s="24" t="e">
        <f t="shared" si="59"/>
        <v>#REF!</v>
      </c>
      <c r="G312" s="24" t="e">
        <f t="shared" si="54"/>
        <v>#REF!</v>
      </c>
      <c r="H312" s="24" t="e">
        <f t="shared" si="55"/>
        <v>#REF!</v>
      </c>
      <c r="I312" s="24" t="e">
        <f t="shared" si="60"/>
        <v>#REF!</v>
      </c>
      <c r="J312" s="24" t="e">
        <f t="shared" si="61"/>
        <v>#REF!</v>
      </c>
      <c r="K312" s="24" t="e">
        <f t="shared" si="62"/>
        <v>#REF!</v>
      </c>
      <c r="L312" s="24" t="e">
        <f t="shared" ca="1" si="63"/>
        <v>#REF!</v>
      </c>
      <c r="M312" s="24" t="e">
        <f t="shared" ca="1" si="64"/>
        <v>#REF!</v>
      </c>
      <c r="N312" s="13">
        <f t="shared" si="65"/>
        <v>45627</v>
      </c>
      <c r="O312" s="24" t="e">
        <f t="shared" ca="1" si="56"/>
        <v>#REF!</v>
      </c>
    </row>
    <row r="313" spans="3:15" x14ac:dyDescent="0.25">
      <c r="C313">
        <f t="shared" si="66"/>
        <v>296</v>
      </c>
      <c r="D313" s="24" t="e">
        <f t="shared" si="57"/>
        <v>#REF!</v>
      </c>
      <c r="E313" s="24" t="e">
        <f t="shared" si="58"/>
        <v>#REF!</v>
      </c>
      <c r="F313" s="24" t="e">
        <f t="shared" si="59"/>
        <v>#REF!</v>
      </c>
      <c r="G313" s="24" t="e">
        <f t="shared" si="54"/>
        <v>#REF!</v>
      </c>
      <c r="H313" s="24" t="e">
        <f t="shared" si="55"/>
        <v>#REF!</v>
      </c>
      <c r="I313" s="24" t="e">
        <f t="shared" si="60"/>
        <v>#REF!</v>
      </c>
      <c r="J313" s="24" t="e">
        <f t="shared" si="61"/>
        <v>#REF!</v>
      </c>
      <c r="K313" s="24" t="e">
        <f t="shared" si="62"/>
        <v>#REF!</v>
      </c>
      <c r="L313" s="24" t="e">
        <f t="shared" ca="1" si="63"/>
        <v>#REF!</v>
      </c>
      <c r="M313" s="24" t="e">
        <f t="shared" ca="1" si="64"/>
        <v>#REF!</v>
      </c>
      <c r="N313" s="13">
        <f t="shared" si="65"/>
        <v>45658</v>
      </c>
      <c r="O313" s="24" t="e">
        <f t="shared" ca="1" si="56"/>
        <v>#REF!</v>
      </c>
    </row>
    <row r="314" spans="3:15" x14ac:dyDescent="0.25">
      <c r="C314">
        <f t="shared" si="66"/>
        <v>297</v>
      </c>
      <c r="D314" s="24" t="e">
        <f t="shared" si="57"/>
        <v>#REF!</v>
      </c>
      <c r="E314" s="24" t="e">
        <f t="shared" si="58"/>
        <v>#REF!</v>
      </c>
      <c r="F314" s="24" t="e">
        <f t="shared" si="59"/>
        <v>#REF!</v>
      </c>
      <c r="G314" s="24" t="e">
        <f t="shared" si="54"/>
        <v>#REF!</v>
      </c>
      <c r="H314" s="24" t="e">
        <f t="shared" si="55"/>
        <v>#REF!</v>
      </c>
      <c r="I314" s="24" t="e">
        <f t="shared" si="60"/>
        <v>#REF!</v>
      </c>
      <c r="J314" s="24" t="e">
        <f t="shared" si="61"/>
        <v>#REF!</v>
      </c>
      <c r="K314" s="24" t="e">
        <f t="shared" si="62"/>
        <v>#REF!</v>
      </c>
      <c r="L314" s="24" t="e">
        <f t="shared" ca="1" si="63"/>
        <v>#REF!</v>
      </c>
      <c r="M314" s="24" t="e">
        <f t="shared" ca="1" si="64"/>
        <v>#REF!</v>
      </c>
      <c r="N314" s="13">
        <f t="shared" si="65"/>
        <v>45689</v>
      </c>
      <c r="O314" s="24" t="e">
        <f t="shared" ca="1" si="56"/>
        <v>#REF!</v>
      </c>
    </row>
    <row r="315" spans="3:15" x14ac:dyDescent="0.25">
      <c r="C315">
        <f t="shared" si="66"/>
        <v>298</v>
      </c>
      <c r="D315" s="24" t="e">
        <f t="shared" si="57"/>
        <v>#REF!</v>
      </c>
      <c r="E315" s="24" t="e">
        <f t="shared" si="58"/>
        <v>#REF!</v>
      </c>
      <c r="F315" s="24" t="e">
        <f t="shared" si="59"/>
        <v>#REF!</v>
      </c>
      <c r="G315" s="24" t="e">
        <f t="shared" si="54"/>
        <v>#REF!</v>
      </c>
      <c r="H315" s="24" t="e">
        <f t="shared" si="55"/>
        <v>#REF!</v>
      </c>
      <c r="I315" s="24" t="e">
        <f t="shared" si="60"/>
        <v>#REF!</v>
      </c>
      <c r="J315" s="24" t="e">
        <f t="shared" si="61"/>
        <v>#REF!</v>
      </c>
      <c r="K315" s="24" t="e">
        <f t="shared" si="62"/>
        <v>#REF!</v>
      </c>
      <c r="L315" s="24" t="e">
        <f t="shared" ca="1" si="63"/>
        <v>#REF!</v>
      </c>
      <c r="M315" s="24" t="e">
        <f t="shared" ca="1" si="64"/>
        <v>#REF!</v>
      </c>
      <c r="N315" s="13">
        <f t="shared" si="65"/>
        <v>45717</v>
      </c>
      <c r="O315" s="24" t="e">
        <f t="shared" ca="1" si="56"/>
        <v>#REF!</v>
      </c>
    </row>
    <row r="316" spans="3:15" x14ac:dyDescent="0.25">
      <c r="C316">
        <f t="shared" si="66"/>
        <v>299</v>
      </c>
      <c r="D316" s="24" t="e">
        <f t="shared" si="57"/>
        <v>#REF!</v>
      </c>
      <c r="E316" s="24" t="e">
        <f t="shared" si="58"/>
        <v>#REF!</v>
      </c>
      <c r="F316" s="24" t="e">
        <f t="shared" si="59"/>
        <v>#REF!</v>
      </c>
      <c r="G316" s="24" t="e">
        <f t="shared" si="54"/>
        <v>#REF!</v>
      </c>
      <c r="H316" s="24" t="e">
        <f t="shared" si="55"/>
        <v>#REF!</v>
      </c>
      <c r="I316" s="24" t="e">
        <f t="shared" si="60"/>
        <v>#REF!</v>
      </c>
      <c r="J316" s="24" t="e">
        <f t="shared" si="61"/>
        <v>#REF!</v>
      </c>
      <c r="K316" s="24" t="e">
        <f t="shared" si="62"/>
        <v>#REF!</v>
      </c>
      <c r="L316" s="24" t="e">
        <f t="shared" ca="1" si="63"/>
        <v>#REF!</v>
      </c>
      <c r="M316" s="24" t="e">
        <f t="shared" ca="1" si="64"/>
        <v>#REF!</v>
      </c>
      <c r="N316" s="13">
        <f t="shared" si="65"/>
        <v>45748</v>
      </c>
      <c r="O316" s="24" t="e">
        <f t="shared" ca="1" si="56"/>
        <v>#REF!</v>
      </c>
    </row>
    <row r="317" spans="3:15" x14ac:dyDescent="0.25">
      <c r="C317">
        <f t="shared" si="66"/>
        <v>300</v>
      </c>
      <c r="D317" s="24" t="e">
        <f t="shared" si="57"/>
        <v>#REF!</v>
      </c>
      <c r="E317" s="24" t="e">
        <f t="shared" si="58"/>
        <v>#REF!</v>
      </c>
      <c r="F317" s="24" t="e">
        <f t="shared" si="59"/>
        <v>#REF!</v>
      </c>
      <c r="G317" s="24" t="e">
        <f t="shared" si="54"/>
        <v>#REF!</v>
      </c>
      <c r="H317" s="24" t="e">
        <f t="shared" si="55"/>
        <v>#REF!</v>
      </c>
      <c r="I317" s="24" t="e">
        <f t="shared" si="60"/>
        <v>#REF!</v>
      </c>
      <c r="J317" s="24" t="e">
        <f t="shared" si="61"/>
        <v>#REF!</v>
      </c>
      <c r="K317" s="24" t="e">
        <f t="shared" si="62"/>
        <v>#REF!</v>
      </c>
      <c r="L317" s="24" t="e">
        <f t="shared" ca="1" si="63"/>
        <v>#REF!</v>
      </c>
      <c r="M317" s="24" t="e">
        <f t="shared" ca="1" si="64"/>
        <v>#REF!</v>
      </c>
      <c r="N317" s="13">
        <f t="shared" si="65"/>
        <v>45778</v>
      </c>
      <c r="O317" s="24" t="e">
        <f t="shared" ca="1" si="56"/>
        <v>#REF!</v>
      </c>
    </row>
    <row r="318" spans="3:15" x14ac:dyDescent="0.25">
      <c r="C318">
        <f t="shared" si="66"/>
        <v>301</v>
      </c>
      <c r="D318" s="24" t="e">
        <f t="shared" si="57"/>
        <v>#REF!</v>
      </c>
      <c r="E318" s="24" t="e">
        <f t="shared" si="58"/>
        <v>#REF!</v>
      </c>
      <c r="F318" s="24" t="e">
        <f t="shared" si="59"/>
        <v>#REF!</v>
      </c>
      <c r="G318" s="24" t="e">
        <f t="shared" si="54"/>
        <v>#REF!</v>
      </c>
      <c r="H318" s="24" t="e">
        <f t="shared" si="55"/>
        <v>#REF!</v>
      </c>
      <c r="I318" s="24" t="e">
        <f t="shared" si="60"/>
        <v>#REF!</v>
      </c>
      <c r="J318" s="24" t="e">
        <f t="shared" si="61"/>
        <v>#REF!</v>
      </c>
      <c r="K318" s="24" t="e">
        <f t="shared" si="62"/>
        <v>#REF!</v>
      </c>
      <c r="L318" s="24" t="e">
        <f t="shared" ca="1" si="63"/>
        <v>#REF!</v>
      </c>
      <c r="M318" s="24" t="e">
        <f t="shared" ca="1" si="64"/>
        <v>#REF!</v>
      </c>
      <c r="N318" s="13">
        <f t="shared" si="65"/>
        <v>45809</v>
      </c>
      <c r="O318" s="24" t="e">
        <f t="shared" ca="1" si="56"/>
        <v>#REF!</v>
      </c>
    </row>
    <row r="319" spans="3:15" x14ac:dyDescent="0.25">
      <c r="C319">
        <f t="shared" si="66"/>
        <v>302</v>
      </c>
      <c r="D319" s="24" t="e">
        <f t="shared" si="57"/>
        <v>#REF!</v>
      </c>
      <c r="E319" s="24" t="e">
        <f t="shared" si="58"/>
        <v>#REF!</v>
      </c>
      <c r="F319" s="24" t="e">
        <f t="shared" si="59"/>
        <v>#REF!</v>
      </c>
      <c r="G319" s="24" t="e">
        <f t="shared" si="54"/>
        <v>#REF!</v>
      </c>
      <c r="H319" s="24" t="e">
        <f t="shared" si="55"/>
        <v>#REF!</v>
      </c>
      <c r="I319" s="24" t="e">
        <f t="shared" si="60"/>
        <v>#REF!</v>
      </c>
      <c r="J319" s="24" t="e">
        <f t="shared" si="61"/>
        <v>#REF!</v>
      </c>
      <c r="K319" s="24" t="e">
        <f t="shared" si="62"/>
        <v>#REF!</v>
      </c>
      <c r="L319" s="24" t="e">
        <f t="shared" ca="1" si="63"/>
        <v>#REF!</v>
      </c>
      <c r="M319" s="24" t="e">
        <f t="shared" ca="1" si="64"/>
        <v>#REF!</v>
      </c>
      <c r="N319" s="13">
        <f t="shared" si="65"/>
        <v>45839</v>
      </c>
      <c r="O319" s="24" t="e">
        <f t="shared" ca="1" si="56"/>
        <v>#REF!</v>
      </c>
    </row>
    <row r="320" spans="3:15" x14ac:dyDescent="0.25">
      <c r="C320">
        <f t="shared" si="66"/>
        <v>303</v>
      </c>
      <c r="D320" s="24" t="e">
        <f t="shared" si="57"/>
        <v>#REF!</v>
      </c>
      <c r="E320" s="24" t="e">
        <f t="shared" si="58"/>
        <v>#REF!</v>
      </c>
      <c r="F320" s="24" t="e">
        <f t="shared" si="59"/>
        <v>#REF!</v>
      </c>
      <c r="G320" s="24" t="e">
        <f t="shared" si="54"/>
        <v>#REF!</v>
      </c>
      <c r="H320" s="24" t="e">
        <f t="shared" si="55"/>
        <v>#REF!</v>
      </c>
      <c r="I320" s="24" t="e">
        <f t="shared" si="60"/>
        <v>#REF!</v>
      </c>
      <c r="J320" s="24" t="e">
        <f t="shared" si="61"/>
        <v>#REF!</v>
      </c>
      <c r="K320" s="24" t="e">
        <f t="shared" si="62"/>
        <v>#REF!</v>
      </c>
      <c r="L320" s="24" t="e">
        <f t="shared" ca="1" si="63"/>
        <v>#REF!</v>
      </c>
      <c r="M320" s="24" t="e">
        <f t="shared" ca="1" si="64"/>
        <v>#REF!</v>
      </c>
      <c r="N320" s="13">
        <f t="shared" si="65"/>
        <v>45870</v>
      </c>
      <c r="O320" s="24" t="e">
        <f t="shared" ca="1" si="56"/>
        <v>#REF!</v>
      </c>
    </row>
    <row r="321" spans="3:15" x14ac:dyDescent="0.25">
      <c r="C321">
        <f t="shared" si="66"/>
        <v>304</v>
      </c>
      <c r="D321" s="24" t="e">
        <f t="shared" si="57"/>
        <v>#REF!</v>
      </c>
      <c r="E321" s="24" t="e">
        <f t="shared" si="58"/>
        <v>#REF!</v>
      </c>
      <c r="F321" s="24" t="e">
        <f t="shared" si="59"/>
        <v>#REF!</v>
      </c>
      <c r="G321" s="24" t="e">
        <f t="shared" si="54"/>
        <v>#REF!</v>
      </c>
      <c r="H321" s="24" t="e">
        <f t="shared" si="55"/>
        <v>#REF!</v>
      </c>
      <c r="I321" s="24" t="e">
        <f t="shared" si="60"/>
        <v>#REF!</v>
      </c>
      <c r="J321" s="24" t="e">
        <f t="shared" si="61"/>
        <v>#REF!</v>
      </c>
      <c r="K321" s="24" t="e">
        <f t="shared" si="62"/>
        <v>#REF!</v>
      </c>
      <c r="L321" s="24" t="e">
        <f t="shared" ca="1" si="63"/>
        <v>#REF!</v>
      </c>
      <c r="M321" s="24" t="e">
        <f t="shared" ca="1" si="64"/>
        <v>#REF!</v>
      </c>
      <c r="N321" s="13">
        <f t="shared" si="65"/>
        <v>45901</v>
      </c>
      <c r="O321" s="24" t="e">
        <f t="shared" ca="1" si="56"/>
        <v>#REF!</v>
      </c>
    </row>
    <row r="322" spans="3:15" x14ac:dyDescent="0.25">
      <c r="C322">
        <f t="shared" si="66"/>
        <v>305</v>
      </c>
      <c r="D322" s="24" t="e">
        <f t="shared" si="57"/>
        <v>#REF!</v>
      </c>
      <c r="E322" s="24" t="e">
        <f t="shared" si="58"/>
        <v>#REF!</v>
      </c>
      <c r="F322" s="24" t="e">
        <f t="shared" si="59"/>
        <v>#REF!</v>
      </c>
      <c r="G322" s="24" t="e">
        <f t="shared" si="54"/>
        <v>#REF!</v>
      </c>
      <c r="H322" s="24" t="e">
        <f t="shared" si="55"/>
        <v>#REF!</v>
      </c>
      <c r="I322" s="24" t="e">
        <f t="shared" si="60"/>
        <v>#REF!</v>
      </c>
      <c r="J322" s="24" t="e">
        <f t="shared" si="61"/>
        <v>#REF!</v>
      </c>
      <c r="K322" s="24" t="e">
        <f t="shared" si="62"/>
        <v>#REF!</v>
      </c>
      <c r="L322" s="24" t="e">
        <f t="shared" ca="1" si="63"/>
        <v>#REF!</v>
      </c>
      <c r="M322" s="24" t="e">
        <f t="shared" ca="1" si="64"/>
        <v>#REF!</v>
      </c>
      <c r="N322" s="13">
        <f t="shared" si="65"/>
        <v>45931</v>
      </c>
      <c r="O322" s="24" t="e">
        <f t="shared" ca="1" si="56"/>
        <v>#REF!</v>
      </c>
    </row>
    <row r="323" spans="3:15" x14ac:dyDescent="0.25">
      <c r="C323">
        <f t="shared" si="66"/>
        <v>306</v>
      </c>
      <c r="D323" s="24" t="e">
        <f t="shared" si="57"/>
        <v>#REF!</v>
      </c>
      <c r="E323" s="24" t="e">
        <f t="shared" si="58"/>
        <v>#REF!</v>
      </c>
      <c r="F323" s="24" t="e">
        <f t="shared" si="59"/>
        <v>#REF!</v>
      </c>
      <c r="G323" s="24" t="e">
        <f t="shared" si="54"/>
        <v>#REF!</v>
      </c>
      <c r="H323" s="24" t="e">
        <f t="shared" si="55"/>
        <v>#REF!</v>
      </c>
      <c r="I323" s="24" t="e">
        <f t="shared" si="60"/>
        <v>#REF!</v>
      </c>
      <c r="J323" s="24" t="e">
        <f t="shared" si="61"/>
        <v>#REF!</v>
      </c>
      <c r="K323" s="24" t="e">
        <f t="shared" si="62"/>
        <v>#REF!</v>
      </c>
      <c r="L323" s="24" t="e">
        <f t="shared" ca="1" si="63"/>
        <v>#REF!</v>
      </c>
      <c r="M323" s="24" t="e">
        <f t="shared" ca="1" si="64"/>
        <v>#REF!</v>
      </c>
      <c r="N323" s="13">
        <f t="shared" si="65"/>
        <v>45962</v>
      </c>
      <c r="O323" s="24" t="e">
        <f t="shared" ca="1" si="56"/>
        <v>#REF!</v>
      </c>
    </row>
    <row r="324" spans="3:15" x14ac:dyDescent="0.25">
      <c r="C324">
        <f t="shared" si="66"/>
        <v>307</v>
      </c>
      <c r="D324" s="24" t="e">
        <f t="shared" si="57"/>
        <v>#REF!</v>
      </c>
      <c r="E324" s="24" t="e">
        <f t="shared" si="58"/>
        <v>#REF!</v>
      </c>
      <c r="F324" s="24" t="e">
        <f t="shared" si="59"/>
        <v>#REF!</v>
      </c>
      <c r="G324" s="24" t="e">
        <f t="shared" si="54"/>
        <v>#REF!</v>
      </c>
      <c r="H324" s="24" t="e">
        <f t="shared" si="55"/>
        <v>#REF!</v>
      </c>
      <c r="I324" s="24" t="e">
        <f t="shared" si="60"/>
        <v>#REF!</v>
      </c>
      <c r="J324" s="24" t="e">
        <f t="shared" si="61"/>
        <v>#REF!</v>
      </c>
      <c r="K324" s="24" t="e">
        <f t="shared" si="62"/>
        <v>#REF!</v>
      </c>
      <c r="L324" s="24" t="e">
        <f t="shared" ca="1" si="63"/>
        <v>#REF!</v>
      </c>
      <c r="M324" s="24" t="e">
        <f t="shared" ca="1" si="64"/>
        <v>#REF!</v>
      </c>
      <c r="N324" s="13">
        <f t="shared" si="65"/>
        <v>45992</v>
      </c>
      <c r="O324" s="24" t="e">
        <f t="shared" ca="1" si="56"/>
        <v>#REF!</v>
      </c>
    </row>
    <row r="325" spans="3:15" x14ac:dyDescent="0.25">
      <c r="C325">
        <f t="shared" si="66"/>
        <v>308</v>
      </c>
      <c r="D325" s="24" t="e">
        <f t="shared" si="57"/>
        <v>#REF!</v>
      </c>
      <c r="E325" s="24" t="e">
        <f t="shared" si="58"/>
        <v>#REF!</v>
      </c>
      <c r="F325" s="24" t="e">
        <f t="shared" si="59"/>
        <v>#REF!</v>
      </c>
      <c r="G325" s="24" t="e">
        <f t="shared" si="54"/>
        <v>#REF!</v>
      </c>
      <c r="H325" s="24" t="e">
        <f t="shared" si="55"/>
        <v>#REF!</v>
      </c>
      <c r="I325" s="24" t="e">
        <f t="shared" si="60"/>
        <v>#REF!</v>
      </c>
      <c r="J325" s="24" t="e">
        <f t="shared" si="61"/>
        <v>#REF!</v>
      </c>
      <c r="K325" s="24" t="e">
        <f t="shared" si="62"/>
        <v>#REF!</v>
      </c>
      <c r="L325" s="24" t="e">
        <f t="shared" ca="1" si="63"/>
        <v>#REF!</v>
      </c>
      <c r="M325" s="24" t="e">
        <f t="shared" ca="1" si="64"/>
        <v>#REF!</v>
      </c>
      <c r="N325" s="13">
        <f t="shared" si="65"/>
        <v>46023</v>
      </c>
      <c r="O325" s="24" t="e">
        <f t="shared" ca="1" si="56"/>
        <v>#REF!</v>
      </c>
    </row>
    <row r="326" spans="3:15" x14ac:dyDescent="0.25">
      <c r="C326">
        <f t="shared" ref="C326:C357" si="67">C325+1</f>
        <v>309</v>
      </c>
      <c r="D326" s="24" t="e">
        <f t="shared" si="57"/>
        <v>#REF!</v>
      </c>
      <c r="E326" s="24" t="e">
        <f t="shared" si="58"/>
        <v>#REF!</v>
      </c>
      <c r="F326" s="24" t="e">
        <f t="shared" si="59"/>
        <v>#REF!</v>
      </c>
      <c r="G326" s="24" t="e">
        <f t="shared" si="54"/>
        <v>#REF!</v>
      </c>
      <c r="H326" s="24" t="e">
        <f t="shared" si="55"/>
        <v>#REF!</v>
      </c>
      <c r="I326" s="24" t="e">
        <f t="shared" si="60"/>
        <v>#REF!</v>
      </c>
      <c r="J326" s="24" t="e">
        <f t="shared" si="61"/>
        <v>#REF!</v>
      </c>
      <c r="K326" s="24" t="e">
        <f t="shared" si="62"/>
        <v>#REF!</v>
      </c>
      <c r="L326" s="24" t="e">
        <f t="shared" ca="1" si="63"/>
        <v>#REF!</v>
      </c>
      <c r="M326" s="24" t="e">
        <f t="shared" ca="1" si="64"/>
        <v>#REF!</v>
      </c>
      <c r="N326" s="13">
        <f t="shared" si="65"/>
        <v>46054</v>
      </c>
      <c r="O326" s="24" t="e">
        <f t="shared" ca="1" si="56"/>
        <v>#REF!</v>
      </c>
    </row>
    <row r="327" spans="3:15" x14ac:dyDescent="0.25">
      <c r="C327">
        <f t="shared" si="67"/>
        <v>310</v>
      </c>
      <c r="D327" s="24" t="e">
        <f t="shared" si="57"/>
        <v>#REF!</v>
      </c>
      <c r="E327" s="24" t="e">
        <f t="shared" si="58"/>
        <v>#REF!</v>
      </c>
      <c r="F327" s="24" t="e">
        <f t="shared" si="59"/>
        <v>#REF!</v>
      </c>
      <c r="G327" s="24" t="e">
        <f t="shared" si="54"/>
        <v>#REF!</v>
      </c>
      <c r="H327" s="24" t="e">
        <f t="shared" si="55"/>
        <v>#REF!</v>
      </c>
      <c r="I327" s="24" t="e">
        <f t="shared" si="60"/>
        <v>#REF!</v>
      </c>
      <c r="J327" s="24" t="e">
        <f t="shared" si="61"/>
        <v>#REF!</v>
      </c>
      <c r="K327" s="24" t="e">
        <f t="shared" si="62"/>
        <v>#REF!</v>
      </c>
      <c r="L327" s="24" t="e">
        <f t="shared" ca="1" si="63"/>
        <v>#REF!</v>
      </c>
      <c r="M327" s="24" t="e">
        <f t="shared" ca="1" si="64"/>
        <v>#REF!</v>
      </c>
      <c r="N327" s="13">
        <f t="shared" si="65"/>
        <v>46082</v>
      </c>
      <c r="O327" s="24" t="e">
        <f t="shared" ca="1" si="56"/>
        <v>#REF!</v>
      </c>
    </row>
    <row r="328" spans="3:15" x14ac:dyDescent="0.25">
      <c r="C328">
        <f t="shared" si="67"/>
        <v>311</v>
      </c>
      <c r="D328" s="24" t="e">
        <f t="shared" si="57"/>
        <v>#REF!</v>
      </c>
      <c r="E328" s="24" t="e">
        <f t="shared" si="58"/>
        <v>#REF!</v>
      </c>
      <c r="F328" s="24" t="e">
        <f t="shared" si="59"/>
        <v>#REF!</v>
      </c>
      <c r="G328" s="24" t="e">
        <f t="shared" si="54"/>
        <v>#REF!</v>
      </c>
      <c r="H328" s="24" t="e">
        <f t="shared" si="55"/>
        <v>#REF!</v>
      </c>
      <c r="I328" s="24" t="e">
        <f t="shared" si="60"/>
        <v>#REF!</v>
      </c>
      <c r="J328" s="24" t="e">
        <f t="shared" si="61"/>
        <v>#REF!</v>
      </c>
      <c r="K328" s="24" t="e">
        <f t="shared" si="62"/>
        <v>#REF!</v>
      </c>
      <c r="L328" s="24" t="e">
        <f t="shared" ca="1" si="63"/>
        <v>#REF!</v>
      </c>
      <c r="M328" s="24" t="e">
        <f t="shared" ca="1" si="64"/>
        <v>#REF!</v>
      </c>
      <c r="N328" s="13">
        <f t="shared" si="65"/>
        <v>46113</v>
      </c>
      <c r="O328" s="24" t="e">
        <f t="shared" ca="1" si="56"/>
        <v>#REF!</v>
      </c>
    </row>
    <row r="329" spans="3:15" x14ac:dyDescent="0.25">
      <c r="C329">
        <f t="shared" si="67"/>
        <v>312</v>
      </c>
      <c r="D329" s="24" t="e">
        <f t="shared" si="57"/>
        <v>#REF!</v>
      </c>
      <c r="E329" s="24" t="e">
        <f t="shared" si="58"/>
        <v>#REF!</v>
      </c>
      <c r="F329" s="24" t="e">
        <f t="shared" si="59"/>
        <v>#REF!</v>
      </c>
      <c r="G329" s="24" t="e">
        <f t="shared" si="54"/>
        <v>#REF!</v>
      </c>
      <c r="H329" s="24" t="e">
        <f t="shared" si="55"/>
        <v>#REF!</v>
      </c>
      <c r="I329" s="24" t="e">
        <f t="shared" si="60"/>
        <v>#REF!</v>
      </c>
      <c r="J329" s="24" t="e">
        <f t="shared" si="61"/>
        <v>#REF!</v>
      </c>
      <c r="K329" s="24" t="e">
        <f t="shared" si="62"/>
        <v>#REF!</v>
      </c>
      <c r="L329" s="24" t="e">
        <f t="shared" ca="1" si="63"/>
        <v>#REF!</v>
      </c>
      <c r="M329" s="24" t="e">
        <f t="shared" ca="1" si="64"/>
        <v>#REF!</v>
      </c>
      <c r="N329" s="13">
        <f t="shared" si="65"/>
        <v>46143</v>
      </c>
      <c r="O329" s="24" t="e">
        <f t="shared" ca="1" si="56"/>
        <v>#REF!</v>
      </c>
    </row>
    <row r="330" spans="3:15" x14ac:dyDescent="0.25">
      <c r="C330">
        <f t="shared" si="67"/>
        <v>313</v>
      </c>
      <c r="D330" s="24" t="e">
        <f t="shared" si="57"/>
        <v>#REF!</v>
      </c>
      <c r="E330" s="24" t="e">
        <f t="shared" si="58"/>
        <v>#REF!</v>
      </c>
      <c r="F330" s="24" t="e">
        <f t="shared" si="59"/>
        <v>#REF!</v>
      </c>
      <c r="G330" s="24" t="e">
        <f t="shared" si="54"/>
        <v>#REF!</v>
      </c>
      <c r="H330" s="24" t="e">
        <f t="shared" si="55"/>
        <v>#REF!</v>
      </c>
      <c r="I330" s="24" t="e">
        <f t="shared" si="60"/>
        <v>#REF!</v>
      </c>
      <c r="J330" s="24" t="e">
        <f t="shared" si="61"/>
        <v>#REF!</v>
      </c>
      <c r="K330" s="24" t="e">
        <f t="shared" si="62"/>
        <v>#REF!</v>
      </c>
      <c r="L330" s="24" t="e">
        <f t="shared" ca="1" si="63"/>
        <v>#REF!</v>
      </c>
      <c r="M330" s="24" t="e">
        <f t="shared" ca="1" si="64"/>
        <v>#REF!</v>
      </c>
      <c r="N330" s="13">
        <f t="shared" si="65"/>
        <v>46174</v>
      </c>
      <c r="O330" s="24" t="e">
        <f t="shared" ca="1" si="56"/>
        <v>#REF!</v>
      </c>
    </row>
    <row r="331" spans="3:15" x14ac:dyDescent="0.25">
      <c r="C331">
        <f t="shared" si="67"/>
        <v>314</v>
      </c>
      <c r="D331" s="24" t="e">
        <f t="shared" si="57"/>
        <v>#REF!</v>
      </c>
      <c r="E331" s="24" t="e">
        <f t="shared" si="58"/>
        <v>#REF!</v>
      </c>
      <c r="F331" s="24" t="e">
        <f t="shared" si="59"/>
        <v>#REF!</v>
      </c>
      <c r="G331" s="24" t="e">
        <f t="shared" si="54"/>
        <v>#REF!</v>
      </c>
      <c r="H331" s="24" t="e">
        <f t="shared" si="55"/>
        <v>#REF!</v>
      </c>
      <c r="I331" s="24" t="e">
        <f t="shared" si="60"/>
        <v>#REF!</v>
      </c>
      <c r="J331" s="24" t="e">
        <f t="shared" si="61"/>
        <v>#REF!</v>
      </c>
      <c r="K331" s="24" t="e">
        <f t="shared" si="62"/>
        <v>#REF!</v>
      </c>
      <c r="L331" s="24" t="e">
        <f t="shared" ca="1" si="63"/>
        <v>#REF!</v>
      </c>
      <c r="M331" s="24" t="e">
        <f t="shared" ca="1" si="64"/>
        <v>#REF!</v>
      </c>
      <c r="N331" s="13">
        <f t="shared" si="65"/>
        <v>46204</v>
      </c>
      <c r="O331" s="24" t="e">
        <f t="shared" ca="1" si="56"/>
        <v>#REF!</v>
      </c>
    </row>
    <row r="332" spans="3:15" x14ac:dyDescent="0.25">
      <c r="C332">
        <f t="shared" si="67"/>
        <v>315</v>
      </c>
      <c r="D332" s="24" t="e">
        <f t="shared" si="57"/>
        <v>#REF!</v>
      </c>
      <c r="E332" s="24" t="e">
        <f t="shared" si="58"/>
        <v>#REF!</v>
      </c>
      <c r="F332" s="24" t="e">
        <f t="shared" si="59"/>
        <v>#REF!</v>
      </c>
      <c r="G332" s="24" t="e">
        <f t="shared" si="54"/>
        <v>#REF!</v>
      </c>
      <c r="H332" s="24" t="e">
        <f t="shared" si="55"/>
        <v>#REF!</v>
      </c>
      <c r="I332" s="24" t="e">
        <f t="shared" si="60"/>
        <v>#REF!</v>
      </c>
      <c r="J332" s="24" t="e">
        <f t="shared" si="61"/>
        <v>#REF!</v>
      </c>
      <c r="K332" s="24" t="e">
        <f t="shared" si="62"/>
        <v>#REF!</v>
      </c>
      <c r="L332" s="24" t="e">
        <f t="shared" ca="1" si="63"/>
        <v>#REF!</v>
      </c>
      <c r="M332" s="24" t="e">
        <f t="shared" ca="1" si="64"/>
        <v>#REF!</v>
      </c>
      <c r="N332" s="13">
        <f t="shared" si="65"/>
        <v>46235</v>
      </c>
      <c r="O332" s="24" t="e">
        <f t="shared" ca="1" si="56"/>
        <v>#REF!</v>
      </c>
    </row>
    <row r="333" spans="3:15" x14ac:dyDescent="0.25">
      <c r="C333">
        <f t="shared" si="67"/>
        <v>316</v>
      </c>
      <c r="D333" s="24" t="e">
        <f t="shared" si="57"/>
        <v>#REF!</v>
      </c>
      <c r="E333" s="24" t="e">
        <f t="shared" si="58"/>
        <v>#REF!</v>
      </c>
      <c r="F333" s="24" t="e">
        <f t="shared" si="59"/>
        <v>#REF!</v>
      </c>
      <c r="G333" s="24" t="e">
        <f t="shared" si="54"/>
        <v>#REF!</v>
      </c>
      <c r="H333" s="24" t="e">
        <f t="shared" si="55"/>
        <v>#REF!</v>
      </c>
      <c r="I333" s="24" t="e">
        <f t="shared" si="60"/>
        <v>#REF!</v>
      </c>
      <c r="J333" s="24" t="e">
        <f t="shared" si="61"/>
        <v>#REF!</v>
      </c>
      <c r="K333" s="24" t="e">
        <f t="shared" si="62"/>
        <v>#REF!</v>
      </c>
      <c r="L333" s="24" t="e">
        <f t="shared" ca="1" si="63"/>
        <v>#REF!</v>
      </c>
      <c r="M333" s="24" t="e">
        <f t="shared" ca="1" si="64"/>
        <v>#REF!</v>
      </c>
      <c r="N333" s="13">
        <f t="shared" si="65"/>
        <v>46266</v>
      </c>
      <c r="O333" s="24" t="e">
        <f t="shared" ca="1" si="56"/>
        <v>#REF!</v>
      </c>
    </row>
    <row r="334" spans="3:15" x14ac:dyDescent="0.25">
      <c r="C334">
        <f t="shared" si="67"/>
        <v>317</v>
      </c>
      <c r="D334" s="24" t="e">
        <f t="shared" si="57"/>
        <v>#REF!</v>
      </c>
      <c r="E334" s="24" t="e">
        <f t="shared" si="58"/>
        <v>#REF!</v>
      </c>
      <c r="F334" s="24" t="e">
        <f t="shared" si="59"/>
        <v>#REF!</v>
      </c>
      <c r="G334" s="24" t="e">
        <f t="shared" ref="G334:G377" si="68">ROUND(IF($G$10&gt;0,SUM(L333*$G$8/12),SUM(L333*$D$8/12)),2)</f>
        <v>#REF!</v>
      </c>
      <c r="H334" s="24" t="e">
        <f t="shared" ref="H334:H377" si="69">ROUND(IF($G$10&gt;0,SUM(O333*$H$8/12),SUM(M333*$F$8/12)),2)</f>
        <v>#REF!</v>
      </c>
      <c r="I334" s="24" t="e">
        <f t="shared" si="60"/>
        <v>#REF!</v>
      </c>
      <c r="J334" s="24" t="e">
        <f t="shared" si="61"/>
        <v>#REF!</v>
      </c>
      <c r="K334" s="24" t="e">
        <f t="shared" si="62"/>
        <v>#REF!</v>
      </c>
      <c r="L334" s="24" t="e">
        <f t="shared" ca="1" si="63"/>
        <v>#REF!</v>
      </c>
      <c r="M334" s="24" t="e">
        <f t="shared" ca="1" si="64"/>
        <v>#REF!</v>
      </c>
      <c r="N334" s="13">
        <f t="shared" si="65"/>
        <v>46296</v>
      </c>
      <c r="O334" s="24" t="e">
        <f t="shared" ref="O334:O377" ca="1" si="70">ROUND(O333-K334,2)</f>
        <v>#REF!</v>
      </c>
    </row>
    <row r="335" spans="3:15" x14ac:dyDescent="0.25">
      <c r="C335">
        <f t="shared" si="67"/>
        <v>318</v>
      </c>
      <c r="D335" s="24" t="e">
        <f t="shared" ref="D335:D377" si="71">D334</f>
        <v>#REF!</v>
      </c>
      <c r="E335" s="24" t="e">
        <f t="shared" ref="E335:E377" si="72">E334</f>
        <v>#REF!</v>
      </c>
      <c r="F335" s="24" t="e">
        <f t="shared" si="59"/>
        <v>#REF!</v>
      </c>
      <c r="G335" s="24" t="e">
        <f t="shared" si="68"/>
        <v>#REF!</v>
      </c>
      <c r="H335" s="24" t="e">
        <f t="shared" si="69"/>
        <v>#REF!</v>
      </c>
      <c r="I335" s="24" t="e">
        <f t="shared" si="60"/>
        <v>#REF!</v>
      </c>
      <c r="J335" s="24" t="e">
        <f t="shared" si="61"/>
        <v>#REF!</v>
      </c>
      <c r="K335" s="24" t="e">
        <f t="shared" si="62"/>
        <v>#REF!</v>
      </c>
      <c r="L335" s="24" t="e">
        <f t="shared" ca="1" si="63"/>
        <v>#REF!</v>
      </c>
      <c r="M335" s="24" t="e">
        <f t="shared" ca="1" si="64"/>
        <v>#REF!</v>
      </c>
      <c r="N335" s="13">
        <f t="shared" si="65"/>
        <v>46327</v>
      </c>
      <c r="O335" s="24" t="e">
        <f t="shared" ca="1" si="70"/>
        <v>#REF!</v>
      </c>
    </row>
    <row r="336" spans="3:15" x14ac:dyDescent="0.25">
      <c r="C336">
        <f t="shared" si="67"/>
        <v>319</v>
      </c>
      <c r="D336" s="24" t="e">
        <f t="shared" si="71"/>
        <v>#REF!</v>
      </c>
      <c r="E336" s="24" t="e">
        <f t="shared" si="72"/>
        <v>#REF!</v>
      </c>
      <c r="F336" s="24" t="e">
        <f t="shared" si="59"/>
        <v>#REF!</v>
      </c>
      <c r="G336" s="24" t="e">
        <f t="shared" si="68"/>
        <v>#REF!</v>
      </c>
      <c r="H336" s="24" t="e">
        <f t="shared" si="69"/>
        <v>#REF!</v>
      </c>
      <c r="I336" s="24" t="e">
        <f t="shared" si="60"/>
        <v>#REF!</v>
      </c>
      <c r="J336" s="24" t="e">
        <f t="shared" si="61"/>
        <v>#REF!</v>
      </c>
      <c r="K336" s="24" t="e">
        <f t="shared" si="62"/>
        <v>#REF!</v>
      </c>
      <c r="L336" s="24" t="e">
        <f t="shared" ca="1" si="63"/>
        <v>#REF!</v>
      </c>
      <c r="M336" s="24" t="e">
        <f t="shared" ca="1" si="64"/>
        <v>#REF!</v>
      </c>
      <c r="N336" s="13">
        <f t="shared" si="65"/>
        <v>46357</v>
      </c>
      <c r="O336" s="24" t="e">
        <f t="shared" ca="1" si="70"/>
        <v>#REF!</v>
      </c>
    </row>
    <row r="337" spans="3:15" x14ac:dyDescent="0.25">
      <c r="C337">
        <f t="shared" si="67"/>
        <v>320</v>
      </c>
      <c r="D337" s="24" t="e">
        <f t="shared" si="71"/>
        <v>#REF!</v>
      </c>
      <c r="E337" s="24" t="e">
        <f t="shared" si="72"/>
        <v>#REF!</v>
      </c>
      <c r="F337" s="24" t="e">
        <f t="shared" si="59"/>
        <v>#REF!</v>
      </c>
      <c r="G337" s="24" t="e">
        <f t="shared" si="68"/>
        <v>#REF!</v>
      </c>
      <c r="H337" s="24" t="e">
        <f t="shared" si="69"/>
        <v>#REF!</v>
      </c>
      <c r="I337" s="24" t="e">
        <f t="shared" si="60"/>
        <v>#REF!</v>
      </c>
      <c r="J337" s="24" t="e">
        <f t="shared" si="61"/>
        <v>#REF!</v>
      </c>
      <c r="K337" s="24" t="e">
        <f t="shared" si="62"/>
        <v>#REF!</v>
      </c>
      <c r="L337" s="24" t="e">
        <f t="shared" ca="1" si="63"/>
        <v>#REF!</v>
      </c>
      <c r="M337" s="24" t="e">
        <f t="shared" ca="1" si="64"/>
        <v>#REF!</v>
      </c>
      <c r="N337" s="13">
        <f t="shared" si="65"/>
        <v>46388</v>
      </c>
      <c r="O337" s="24" t="e">
        <f t="shared" ca="1" si="70"/>
        <v>#REF!</v>
      </c>
    </row>
    <row r="338" spans="3:15" x14ac:dyDescent="0.25">
      <c r="C338">
        <f t="shared" si="67"/>
        <v>321</v>
      </c>
      <c r="D338" s="24" t="e">
        <f t="shared" si="71"/>
        <v>#REF!</v>
      </c>
      <c r="E338" s="24" t="e">
        <f t="shared" si="72"/>
        <v>#REF!</v>
      </c>
      <c r="F338" s="24" t="e">
        <f t="shared" ref="F338:F377" si="73">E338-D338</f>
        <v>#REF!</v>
      </c>
      <c r="G338" s="24" t="e">
        <f t="shared" si="68"/>
        <v>#REF!</v>
      </c>
      <c r="H338" s="24" t="e">
        <f t="shared" si="69"/>
        <v>#REF!</v>
      </c>
      <c r="I338" s="24" t="e">
        <f t="shared" ref="I338:I377" si="74">H338-G338</f>
        <v>#REF!</v>
      </c>
      <c r="J338" s="24" t="e">
        <f t="shared" ref="J338:J377" si="75">ROUND(D338-G338,2)</f>
        <v>#REF!</v>
      </c>
      <c r="K338" s="24" t="e">
        <f t="shared" ref="K338:K377" si="76">ROUND(E338-H338,2)</f>
        <v>#REF!</v>
      </c>
      <c r="L338" s="24" t="e">
        <f t="shared" ref="L338:L377" ca="1" si="77">ROUND(L337-J338,2)</f>
        <v>#REF!</v>
      </c>
      <c r="M338" s="24" t="e">
        <f t="shared" ref="M338:M377" ca="1" si="78">ROUND(M337-K338,2)</f>
        <v>#REF!</v>
      </c>
      <c r="N338" s="13">
        <f t="shared" si="65"/>
        <v>46419</v>
      </c>
      <c r="O338" s="24" t="e">
        <f t="shared" ca="1" si="70"/>
        <v>#REF!</v>
      </c>
    </row>
    <row r="339" spans="3:15" x14ac:dyDescent="0.25">
      <c r="C339">
        <f t="shared" si="67"/>
        <v>322</v>
      </c>
      <c r="D339" s="24" t="e">
        <f t="shared" si="71"/>
        <v>#REF!</v>
      </c>
      <c r="E339" s="24" t="e">
        <f t="shared" si="72"/>
        <v>#REF!</v>
      </c>
      <c r="F339" s="24" t="e">
        <f t="shared" si="73"/>
        <v>#REF!</v>
      </c>
      <c r="G339" s="24" t="e">
        <f t="shared" si="68"/>
        <v>#REF!</v>
      </c>
      <c r="H339" s="24" t="e">
        <f t="shared" si="69"/>
        <v>#REF!</v>
      </c>
      <c r="I339" s="24" t="e">
        <f t="shared" si="74"/>
        <v>#REF!</v>
      </c>
      <c r="J339" s="24" t="e">
        <f t="shared" si="75"/>
        <v>#REF!</v>
      </c>
      <c r="K339" s="24" t="e">
        <f t="shared" si="76"/>
        <v>#REF!</v>
      </c>
      <c r="L339" s="24" t="e">
        <f t="shared" ca="1" si="77"/>
        <v>#REF!</v>
      </c>
      <c r="M339" s="24" t="e">
        <f t="shared" ca="1" si="78"/>
        <v>#REF!</v>
      </c>
      <c r="N339" s="13">
        <f t="shared" ref="N339:N377" si="79">IF(DATE((YEAR(N338)-1900),MONTH(N338),DAY(N338))=DATE((YEAR(N338)-1900),12,DAY(N338)),DATE((YEAR(N338)-1900)+1,1,DAY(N338)),DATE((YEAR(N338)-1900),MONTH(N338)+1,DAY(N338)))</f>
        <v>46447</v>
      </c>
      <c r="O339" s="24" t="e">
        <f t="shared" ca="1" si="70"/>
        <v>#REF!</v>
      </c>
    </row>
    <row r="340" spans="3:15" x14ac:dyDescent="0.25">
      <c r="C340">
        <f t="shared" si="67"/>
        <v>323</v>
      </c>
      <c r="D340" s="24" t="e">
        <f t="shared" si="71"/>
        <v>#REF!</v>
      </c>
      <c r="E340" s="24" t="e">
        <f t="shared" si="72"/>
        <v>#REF!</v>
      </c>
      <c r="F340" s="24" t="e">
        <f t="shared" si="73"/>
        <v>#REF!</v>
      </c>
      <c r="G340" s="24" t="e">
        <f t="shared" si="68"/>
        <v>#REF!</v>
      </c>
      <c r="H340" s="24" t="e">
        <f t="shared" si="69"/>
        <v>#REF!</v>
      </c>
      <c r="I340" s="24" t="e">
        <f t="shared" si="74"/>
        <v>#REF!</v>
      </c>
      <c r="J340" s="24" t="e">
        <f t="shared" si="75"/>
        <v>#REF!</v>
      </c>
      <c r="K340" s="24" t="e">
        <f t="shared" si="76"/>
        <v>#REF!</v>
      </c>
      <c r="L340" s="24" t="e">
        <f t="shared" ca="1" si="77"/>
        <v>#REF!</v>
      </c>
      <c r="M340" s="24" t="e">
        <f t="shared" ca="1" si="78"/>
        <v>#REF!</v>
      </c>
      <c r="N340" s="13">
        <f t="shared" si="79"/>
        <v>46478</v>
      </c>
      <c r="O340" s="24" t="e">
        <f t="shared" ca="1" si="70"/>
        <v>#REF!</v>
      </c>
    </row>
    <row r="341" spans="3:15" x14ac:dyDescent="0.25">
      <c r="C341">
        <f t="shared" si="67"/>
        <v>324</v>
      </c>
      <c r="D341" s="24" t="e">
        <f t="shared" si="71"/>
        <v>#REF!</v>
      </c>
      <c r="E341" s="24" t="e">
        <f t="shared" si="72"/>
        <v>#REF!</v>
      </c>
      <c r="F341" s="24" t="e">
        <f t="shared" si="73"/>
        <v>#REF!</v>
      </c>
      <c r="G341" s="24" t="e">
        <f t="shared" si="68"/>
        <v>#REF!</v>
      </c>
      <c r="H341" s="24" t="e">
        <f t="shared" si="69"/>
        <v>#REF!</v>
      </c>
      <c r="I341" s="24" t="e">
        <f t="shared" si="74"/>
        <v>#REF!</v>
      </c>
      <c r="J341" s="24" t="e">
        <f t="shared" si="75"/>
        <v>#REF!</v>
      </c>
      <c r="K341" s="24" t="e">
        <f t="shared" si="76"/>
        <v>#REF!</v>
      </c>
      <c r="L341" s="24" t="e">
        <f t="shared" ca="1" si="77"/>
        <v>#REF!</v>
      </c>
      <c r="M341" s="24" t="e">
        <f t="shared" ca="1" si="78"/>
        <v>#REF!</v>
      </c>
      <c r="N341" s="13">
        <f t="shared" si="79"/>
        <v>46508</v>
      </c>
      <c r="O341" s="24" t="e">
        <f t="shared" ca="1" si="70"/>
        <v>#REF!</v>
      </c>
    </row>
    <row r="342" spans="3:15" x14ac:dyDescent="0.25">
      <c r="C342">
        <f t="shared" si="67"/>
        <v>325</v>
      </c>
      <c r="D342" s="24" t="e">
        <f t="shared" si="71"/>
        <v>#REF!</v>
      </c>
      <c r="E342" s="24" t="e">
        <f t="shared" si="72"/>
        <v>#REF!</v>
      </c>
      <c r="F342" s="24" t="e">
        <f t="shared" si="73"/>
        <v>#REF!</v>
      </c>
      <c r="G342" s="24" t="e">
        <f t="shared" si="68"/>
        <v>#REF!</v>
      </c>
      <c r="H342" s="24" t="e">
        <f t="shared" si="69"/>
        <v>#REF!</v>
      </c>
      <c r="I342" s="24" t="e">
        <f t="shared" si="74"/>
        <v>#REF!</v>
      </c>
      <c r="J342" s="24" t="e">
        <f t="shared" si="75"/>
        <v>#REF!</v>
      </c>
      <c r="K342" s="24" t="e">
        <f t="shared" si="76"/>
        <v>#REF!</v>
      </c>
      <c r="L342" s="24" t="e">
        <f t="shared" ca="1" si="77"/>
        <v>#REF!</v>
      </c>
      <c r="M342" s="24" t="e">
        <f t="shared" ca="1" si="78"/>
        <v>#REF!</v>
      </c>
      <c r="N342" s="13">
        <f t="shared" si="79"/>
        <v>46539</v>
      </c>
      <c r="O342" s="24" t="e">
        <f t="shared" ca="1" si="70"/>
        <v>#REF!</v>
      </c>
    </row>
    <row r="343" spans="3:15" x14ac:dyDescent="0.25">
      <c r="C343">
        <f t="shared" si="67"/>
        <v>326</v>
      </c>
      <c r="D343" s="24" t="e">
        <f t="shared" si="71"/>
        <v>#REF!</v>
      </c>
      <c r="E343" s="24" t="e">
        <f t="shared" si="72"/>
        <v>#REF!</v>
      </c>
      <c r="F343" s="24" t="e">
        <f t="shared" si="73"/>
        <v>#REF!</v>
      </c>
      <c r="G343" s="24" t="e">
        <f t="shared" si="68"/>
        <v>#REF!</v>
      </c>
      <c r="H343" s="24" t="e">
        <f t="shared" si="69"/>
        <v>#REF!</v>
      </c>
      <c r="I343" s="24" t="e">
        <f t="shared" si="74"/>
        <v>#REF!</v>
      </c>
      <c r="J343" s="24" t="e">
        <f t="shared" si="75"/>
        <v>#REF!</v>
      </c>
      <c r="K343" s="24" t="e">
        <f t="shared" si="76"/>
        <v>#REF!</v>
      </c>
      <c r="L343" s="24" t="e">
        <f t="shared" ca="1" si="77"/>
        <v>#REF!</v>
      </c>
      <c r="M343" s="24" t="e">
        <f t="shared" ca="1" si="78"/>
        <v>#REF!</v>
      </c>
      <c r="N343" s="13">
        <f t="shared" si="79"/>
        <v>46569</v>
      </c>
      <c r="O343" s="24" t="e">
        <f t="shared" ca="1" si="70"/>
        <v>#REF!</v>
      </c>
    </row>
    <row r="344" spans="3:15" x14ac:dyDescent="0.25">
      <c r="C344">
        <f t="shared" si="67"/>
        <v>327</v>
      </c>
      <c r="D344" s="24" t="e">
        <f t="shared" si="71"/>
        <v>#REF!</v>
      </c>
      <c r="E344" s="24" t="e">
        <f t="shared" si="72"/>
        <v>#REF!</v>
      </c>
      <c r="F344" s="24" t="e">
        <f t="shared" si="73"/>
        <v>#REF!</v>
      </c>
      <c r="G344" s="24" t="e">
        <f t="shared" si="68"/>
        <v>#REF!</v>
      </c>
      <c r="H344" s="24" t="e">
        <f t="shared" si="69"/>
        <v>#REF!</v>
      </c>
      <c r="I344" s="24" t="e">
        <f t="shared" si="74"/>
        <v>#REF!</v>
      </c>
      <c r="J344" s="24" t="e">
        <f t="shared" si="75"/>
        <v>#REF!</v>
      </c>
      <c r="K344" s="24" t="e">
        <f t="shared" si="76"/>
        <v>#REF!</v>
      </c>
      <c r="L344" s="24" t="e">
        <f t="shared" ca="1" si="77"/>
        <v>#REF!</v>
      </c>
      <c r="M344" s="24" t="e">
        <f t="shared" ca="1" si="78"/>
        <v>#REF!</v>
      </c>
      <c r="N344" s="13">
        <f t="shared" si="79"/>
        <v>46600</v>
      </c>
      <c r="O344" s="24" t="e">
        <f t="shared" ca="1" si="70"/>
        <v>#REF!</v>
      </c>
    </row>
    <row r="345" spans="3:15" x14ac:dyDescent="0.25">
      <c r="C345">
        <f t="shared" si="67"/>
        <v>328</v>
      </c>
      <c r="D345" s="24" t="e">
        <f t="shared" si="71"/>
        <v>#REF!</v>
      </c>
      <c r="E345" s="24" t="e">
        <f t="shared" si="72"/>
        <v>#REF!</v>
      </c>
      <c r="F345" s="24" t="e">
        <f t="shared" si="73"/>
        <v>#REF!</v>
      </c>
      <c r="G345" s="24" t="e">
        <f t="shared" si="68"/>
        <v>#REF!</v>
      </c>
      <c r="H345" s="24" t="e">
        <f t="shared" si="69"/>
        <v>#REF!</v>
      </c>
      <c r="I345" s="24" t="e">
        <f t="shared" si="74"/>
        <v>#REF!</v>
      </c>
      <c r="J345" s="24" t="e">
        <f t="shared" si="75"/>
        <v>#REF!</v>
      </c>
      <c r="K345" s="24" t="e">
        <f t="shared" si="76"/>
        <v>#REF!</v>
      </c>
      <c r="L345" s="24" t="e">
        <f t="shared" ca="1" si="77"/>
        <v>#REF!</v>
      </c>
      <c r="M345" s="24" t="e">
        <f t="shared" ca="1" si="78"/>
        <v>#REF!</v>
      </c>
      <c r="N345" s="13">
        <f t="shared" si="79"/>
        <v>46631</v>
      </c>
      <c r="O345" s="24" t="e">
        <f t="shared" ca="1" si="70"/>
        <v>#REF!</v>
      </c>
    </row>
    <row r="346" spans="3:15" x14ac:dyDescent="0.25">
      <c r="C346">
        <f t="shared" si="67"/>
        <v>329</v>
      </c>
      <c r="D346" s="24" t="e">
        <f t="shared" si="71"/>
        <v>#REF!</v>
      </c>
      <c r="E346" s="24" t="e">
        <f t="shared" si="72"/>
        <v>#REF!</v>
      </c>
      <c r="F346" s="24" t="e">
        <f t="shared" si="73"/>
        <v>#REF!</v>
      </c>
      <c r="G346" s="24" t="e">
        <f t="shared" si="68"/>
        <v>#REF!</v>
      </c>
      <c r="H346" s="24" t="e">
        <f t="shared" si="69"/>
        <v>#REF!</v>
      </c>
      <c r="I346" s="24" t="e">
        <f t="shared" si="74"/>
        <v>#REF!</v>
      </c>
      <c r="J346" s="24" t="e">
        <f t="shared" si="75"/>
        <v>#REF!</v>
      </c>
      <c r="K346" s="24" t="e">
        <f t="shared" si="76"/>
        <v>#REF!</v>
      </c>
      <c r="L346" s="24" t="e">
        <f t="shared" ca="1" si="77"/>
        <v>#REF!</v>
      </c>
      <c r="M346" s="24" t="e">
        <f t="shared" ca="1" si="78"/>
        <v>#REF!</v>
      </c>
      <c r="N346" s="13">
        <f t="shared" si="79"/>
        <v>46661</v>
      </c>
      <c r="O346" s="24" t="e">
        <f t="shared" ca="1" si="70"/>
        <v>#REF!</v>
      </c>
    </row>
    <row r="347" spans="3:15" x14ac:dyDescent="0.25">
      <c r="C347">
        <f t="shared" si="67"/>
        <v>330</v>
      </c>
      <c r="D347" s="24" t="e">
        <f t="shared" si="71"/>
        <v>#REF!</v>
      </c>
      <c r="E347" s="24" t="e">
        <f t="shared" si="72"/>
        <v>#REF!</v>
      </c>
      <c r="F347" s="24" t="e">
        <f t="shared" si="73"/>
        <v>#REF!</v>
      </c>
      <c r="G347" s="24" t="e">
        <f t="shared" si="68"/>
        <v>#REF!</v>
      </c>
      <c r="H347" s="24" t="e">
        <f t="shared" si="69"/>
        <v>#REF!</v>
      </c>
      <c r="I347" s="24" t="e">
        <f t="shared" si="74"/>
        <v>#REF!</v>
      </c>
      <c r="J347" s="24" t="e">
        <f t="shared" si="75"/>
        <v>#REF!</v>
      </c>
      <c r="K347" s="24" t="e">
        <f t="shared" si="76"/>
        <v>#REF!</v>
      </c>
      <c r="L347" s="24" t="e">
        <f t="shared" ca="1" si="77"/>
        <v>#REF!</v>
      </c>
      <c r="M347" s="24" t="e">
        <f t="shared" ca="1" si="78"/>
        <v>#REF!</v>
      </c>
      <c r="N347" s="13">
        <f t="shared" si="79"/>
        <v>46692</v>
      </c>
      <c r="O347" s="24" t="e">
        <f t="shared" ca="1" si="70"/>
        <v>#REF!</v>
      </c>
    </row>
    <row r="348" spans="3:15" x14ac:dyDescent="0.25">
      <c r="C348">
        <f t="shared" si="67"/>
        <v>331</v>
      </c>
      <c r="D348" s="24" t="e">
        <f t="shared" si="71"/>
        <v>#REF!</v>
      </c>
      <c r="E348" s="24" t="e">
        <f t="shared" si="72"/>
        <v>#REF!</v>
      </c>
      <c r="F348" s="24" t="e">
        <f t="shared" si="73"/>
        <v>#REF!</v>
      </c>
      <c r="G348" s="24" t="e">
        <f t="shared" si="68"/>
        <v>#REF!</v>
      </c>
      <c r="H348" s="24" t="e">
        <f t="shared" si="69"/>
        <v>#REF!</v>
      </c>
      <c r="I348" s="24" t="e">
        <f t="shared" si="74"/>
        <v>#REF!</v>
      </c>
      <c r="J348" s="24" t="e">
        <f t="shared" si="75"/>
        <v>#REF!</v>
      </c>
      <c r="K348" s="24" t="e">
        <f t="shared" si="76"/>
        <v>#REF!</v>
      </c>
      <c r="L348" s="24" t="e">
        <f t="shared" ca="1" si="77"/>
        <v>#REF!</v>
      </c>
      <c r="M348" s="24" t="e">
        <f t="shared" ca="1" si="78"/>
        <v>#REF!</v>
      </c>
      <c r="N348" s="13">
        <f t="shared" si="79"/>
        <v>46722</v>
      </c>
      <c r="O348" s="24" t="e">
        <f t="shared" ca="1" si="70"/>
        <v>#REF!</v>
      </c>
    </row>
    <row r="349" spans="3:15" x14ac:dyDescent="0.25">
      <c r="C349">
        <f t="shared" si="67"/>
        <v>332</v>
      </c>
      <c r="D349" s="24" t="e">
        <f t="shared" si="71"/>
        <v>#REF!</v>
      </c>
      <c r="E349" s="24" t="e">
        <f t="shared" si="72"/>
        <v>#REF!</v>
      </c>
      <c r="F349" s="24" t="e">
        <f t="shared" si="73"/>
        <v>#REF!</v>
      </c>
      <c r="G349" s="24" t="e">
        <f t="shared" si="68"/>
        <v>#REF!</v>
      </c>
      <c r="H349" s="24" t="e">
        <f t="shared" si="69"/>
        <v>#REF!</v>
      </c>
      <c r="I349" s="24" t="e">
        <f t="shared" si="74"/>
        <v>#REF!</v>
      </c>
      <c r="J349" s="24" t="e">
        <f t="shared" si="75"/>
        <v>#REF!</v>
      </c>
      <c r="K349" s="24" t="e">
        <f t="shared" si="76"/>
        <v>#REF!</v>
      </c>
      <c r="L349" s="24" t="e">
        <f t="shared" ca="1" si="77"/>
        <v>#REF!</v>
      </c>
      <c r="M349" s="24" t="e">
        <f t="shared" ca="1" si="78"/>
        <v>#REF!</v>
      </c>
      <c r="N349" s="13">
        <f t="shared" si="79"/>
        <v>46753</v>
      </c>
      <c r="O349" s="24" t="e">
        <f t="shared" ca="1" si="70"/>
        <v>#REF!</v>
      </c>
    </row>
    <row r="350" spans="3:15" x14ac:dyDescent="0.25">
      <c r="C350">
        <f t="shared" si="67"/>
        <v>333</v>
      </c>
      <c r="D350" s="24" t="e">
        <f t="shared" si="71"/>
        <v>#REF!</v>
      </c>
      <c r="E350" s="24" t="e">
        <f t="shared" si="72"/>
        <v>#REF!</v>
      </c>
      <c r="F350" s="24" t="e">
        <f t="shared" si="73"/>
        <v>#REF!</v>
      </c>
      <c r="G350" s="24" t="e">
        <f t="shared" si="68"/>
        <v>#REF!</v>
      </c>
      <c r="H350" s="24" t="e">
        <f t="shared" si="69"/>
        <v>#REF!</v>
      </c>
      <c r="I350" s="24" t="e">
        <f t="shared" si="74"/>
        <v>#REF!</v>
      </c>
      <c r="J350" s="24" t="e">
        <f t="shared" si="75"/>
        <v>#REF!</v>
      </c>
      <c r="K350" s="24" t="e">
        <f t="shared" si="76"/>
        <v>#REF!</v>
      </c>
      <c r="L350" s="24" t="e">
        <f t="shared" ca="1" si="77"/>
        <v>#REF!</v>
      </c>
      <c r="M350" s="24" t="e">
        <f t="shared" ca="1" si="78"/>
        <v>#REF!</v>
      </c>
      <c r="N350" s="13">
        <f t="shared" si="79"/>
        <v>46784</v>
      </c>
      <c r="O350" s="24" t="e">
        <f t="shared" ca="1" si="70"/>
        <v>#REF!</v>
      </c>
    </row>
    <row r="351" spans="3:15" x14ac:dyDescent="0.25">
      <c r="C351">
        <f t="shared" si="67"/>
        <v>334</v>
      </c>
      <c r="D351" s="24" t="e">
        <f t="shared" si="71"/>
        <v>#REF!</v>
      </c>
      <c r="E351" s="24" t="e">
        <f t="shared" si="72"/>
        <v>#REF!</v>
      </c>
      <c r="F351" s="24" t="e">
        <f t="shared" si="73"/>
        <v>#REF!</v>
      </c>
      <c r="G351" s="24" t="e">
        <f t="shared" si="68"/>
        <v>#REF!</v>
      </c>
      <c r="H351" s="24" t="e">
        <f t="shared" si="69"/>
        <v>#REF!</v>
      </c>
      <c r="I351" s="24" t="e">
        <f t="shared" si="74"/>
        <v>#REF!</v>
      </c>
      <c r="J351" s="24" t="e">
        <f t="shared" si="75"/>
        <v>#REF!</v>
      </c>
      <c r="K351" s="24" t="e">
        <f t="shared" si="76"/>
        <v>#REF!</v>
      </c>
      <c r="L351" s="24" t="e">
        <f t="shared" ca="1" si="77"/>
        <v>#REF!</v>
      </c>
      <c r="M351" s="24" t="e">
        <f t="shared" ca="1" si="78"/>
        <v>#REF!</v>
      </c>
      <c r="N351" s="13">
        <f t="shared" si="79"/>
        <v>46813</v>
      </c>
      <c r="O351" s="24" t="e">
        <f t="shared" ca="1" si="70"/>
        <v>#REF!</v>
      </c>
    </row>
    <row r="352" spans="3:15" x14ac:dyDescent="0.25">
      <c r="C352">
        <f t="shared" si="67"/>
        <v>335</v>
      </c>
      <c r="D352" s="24" t="e">
        <f t="shared" si="71"/>
        <v>#REF!</v>
      </c>
      <c r="E352" s="24" t="e">
        <f t="shared" si="72"/>
        <v>#REF!</v>
      </c>
      <c r="F352" s="24" t="e">
        <f t="shared" si="73"/>
        <v>#REF!</v>
      </c>
      <c r="G352" s="24" t="e">
        <f t="shared" si="68"/>
        <v>#REF!</v>
      </c>
      <c r="H352" s="24" t="e">
        <f t="shared" si="69"/>
        <v>#REF!</v>
      </c>
      <c r="I352" s="24" t="e">
        <f t="shared" si="74"/>
        <v>#REF!</v>
      </c>
      <c r="J352" s="24" t="e">
        <f t="shared" si="75"/>
        <v>#REF!</v>
      </c>
      <c r="K352" s="24" t="e">
        <f t="shared" si="76"/>
        <v>#REF!</v>
      </c>
      <c r="L352" s="24" t="e">
        <f t="shared" ca="1" si="77"/>
        <v>#REF!</v>
      </c>
      <c r="M352" s="24" t="e">
        <f t="shared" ca="1" si="78"/>
        <v>#REF!</v>
      </c>
      <c r="N352" s="13">
        <f t="shared" si="79"/>
        <v>46844</v>
      </c>
      <c r="O352" s="24" t="e">
        <f t="shared" ca="1" si="70"/>
        <v>#REF!</v>
      </c>
    </row>
    <row r="353" spans="3:15" x14ac:dyDescent="0.25">
      <c r="C353">
        <f t="shared" si="67"/>
        <v>336</v>
      </c>
      <c r="D353" s="24" t="e">
        <f t="shared" si="71"/>
        <v>#REF!</v>
      </c>
      <c r="E353" s="24" t="e">
        <f t="shared" si="72"/>
        <v>#REF!</v>
      </c>
      <c r="F353" s="24" t="e">
        <f t="shared" si="73"/>
        <v>#REF!</v>
      </c>
      <c r="G353" s="24" t="e">
        <f t="shared" si="68"/>
        <v>#REF!</v>
      </c>
      <c r="H353" s="24" t="e">
        <f t="shared" si="69"/>
        <v>#REF!</v>
      </c>
      <c r="I353" s="24" t="e">
        <f t="shared" si="74"/>
        <v>#REF!</v>
      </c>
      <c r="J353" s="24" t="e">
        <f t="shared" si="75"/>
        <v>#REF!</v>
      </c>
      <c r="K353" s="24" t="e">
        <f t="shared" si="76"/>
        <v>#REF!</v>
      </c>
      <c r="L353" s="24" t="e">
        <f t="shared" ca="1" si="77"/>
        <v>#REF!</v>
      </c>
      <c r="M353" s="24" t="e">
        <f t="shared" ca="1" si="78"/>
        <v>#REF!</v>
      </c>
      <c r="N353" s="13">
        <f t="shared" si="79"/>
        <v>46874</v>
      </c>
      <c r="O353" s="24" t="e">
        <f t="shared" ca="1" si="70"/>
        <v>#REF!</v>
      </c>
    </row>
    <row r="354" spans="3:15" x14ac:dyDescent="0.25">
      <c r="C354">
        <f t="shared" si="67"/>
        <v>337</v>
      </c>
      <c r="D354" s="24" t="e">
        <f t="shared" si="71"/>
        <v>#REF!</v>
      </c>
      <c r="E354" s="24" t="e">
        <f t="shared" si="72"/>
        <v>#REF!</v>
      </c>
      <c r="F354" s="24" t="e">
        <f t="shared" si="73"/>
        <v>#REF!</v>
      </c>
      <c r="G354" s="24" t="e">
        <f t="shared" si="68"/>
        <v>#REF!</v>
      </c>
      <c r="H354" s="24" t="e">
        <f t="shared" si="69"/>
        <v>#REF!</v>
      </c>
      <c r="I354" s="24" t="e">
        <f t="shared" si="74"/>
        <v>#REF!</v>
      </c>
      <c r="J354" s="24" t="e">
        <f t="shared" si="75"/>
        <v>#REF!</v>
      </c>
      <c r="K354" s="24" t="e">
        <f t="shared" si="76"/>
        <v>#REF!</v>
      </c>
      <c r="L354" s="24" t="e">
        <f t="shared" ca="1" si="77"/>
        <v>#REF!</v>
      </c>
      <c r="M354" s="24" t="e">
        <f t="shared" ca="1" si="78"/>
        <v>#REF!</v>
      </c>
      <c r="N354" s="13">
        <f t="shared" si="79"/>
        <v>46905</v>
      </c>
      <c r="O354" s="24" t="e">
        <f t="shared" ca="1" si="70"/>
        <v>#REF!</v>
      </c>
    </row>
    <row r="355" spans="3:15" x14ac:dyDescent="0.25">
      <c r="C355">
        <f t="shared" si="67"/>
        <v>338</v>
      </c>
      <c r="D355" s="24" t="e">
        <f t="shared" si="71"/>
        <v>#REF!</v>
      </c>
      <c r="E355" s="24" t="e">
        <f t="shared" si="72"/>
        <v>#REF!</v>
      </c>
      <c r="F355" s="24" t="e">
        <f t="shared" si="73"/>
        <v>#REF!</v>
      </c>
      <c r="G355" s="24" t="e">
        <f t="shared" si="68"/>
        <v>#REF!</v>
      </c>
      <c r="H355" s="24" t="e">
        <f t="shared" si="69"/>
        <v>#REF!</v>
      </c>
      <c r="I355" s="24" t="e">
        <f t="shared" si="74"/>
        <v>#REF!</v>
      </c>
      <c r="J355" s="24" t="e">
        <f t="shared" si="75"/>
        <v>#REF!</v>
      </c>
      <c r="K355" s="24" t="e">
        <f t="shared" si="76"/>
        <v>#REF!</v>
      </c>
      <c r="L355" s="24" t="e">
        <f t="shared" ca="1" si="77"/>
        <v>#REF!</v>
      </c>
      <c r="M355" s="24" t="e">
        <f t="shared" ca="1" si="78"/>
        <v>#REF!</v>
      </c>
      <c r="N355" s="13">
        <f t="shared" si="79"/>
        <v>46935</v>
      </c>
      <c r="O355" s="24" t="e">
        <f t="shared" ca="1" si="70"/>
        <v>#REF!</v>
      </c>
    </row>
    <row r="356" spans="3:15" x14ac:dyDescent="0.25">
      <c r="C356">
        <f t="shared" si="67"/>
        <v>339</v>
      </c>
      <c r="D356" s="24" t="e">
        <f t="shared" si="71"/>
        <v>#REF!</v>
      </c>
      <c r="E356" s="24" t="e">
        <f t="shared" si="72"/>
        <v>#REF!</v>
      </c>
      <c r="F356" s="24" t="e">
        <f t="shared" si="73"/>
        <v>#REF!</v>
      </c>
      <c r="G356" s="24" t="e">
        <f t="shared" si="68"/>
        <v>#REF!</v>
      </c>
      <c r="H356" s="24" t="e">
        <f t="shared" si="69"/>
        <v>#REF!</v>
      </c>
      <c r="I356" s="24" t="e">
        <f t="shared" si="74"/>
        <v>#REF!</v>
      </c>
      <c r="J356" s="24" t="e">
        <f t="shared" si="75"/>
        <v>#REF!</v>
      </c>
      <c r="K356" s="24" t="e">
        <f t="shared" si="76"/>
        <v>#REF!</v>
      </c>
      <c r="L356" s="24" t="e">
        <f t="shared" ca="1" si="77"/>
        <v>#REF!</v>
      </c>
      <c r="M356" s="24" t="e">
        <f t="shared" ca="1" si="78"/>
        <v>#REF!</v>
      </c>
      <c r="N356" s="13">
        <f t="shared" si="79"/>
        <v>46966</v>
      </c>
      <c r="O356" s="24" t="e">
        <f t="shared" ca="1" si="70"/>
        <v>#REF!</v>
      </c>
    </row>
    <row r="357" spans="3:15" x14ac:dyDescent="0.25">
      <c r="C357">
        <f t="shared" si="67"/>
        <v>340</v>
      </c>
      <c r="D357" s="24" t="e">
        <f t="shared" si="71"/>
        <v>#REF!</v>
      </c>
      <c r="E357" s="24" t="e">
        <f t="shared" si="72"/>
        <v>#REF!</v>
      </c>
      <c r="F357" s="24" t="e">
        <f t="shared" si="73"/>
        <v>#REF!</v>
      </c>
      <c r="G357" s="24" t="e">
        <f t="shared" si="68"/>
        <v>#REF!</v>
      </c>
      <c r="H357" s="24" t="e">
        <f t="shared" si="69"/>
        <v>#REF!</v>
      </c>
      <c r="I357" s="24" t="e">
        <f t="shared" si="74"/>
        <v>#REF!</v>
      </c>
      <c r="J357" s="24" t="e">
        <f t="shared" si="75"/>
        <v>#REF!</v>
      </c>
      <c r="K357" s="24" t="e">
        <f t="shared" si="76"/>
        <v>#REF!</v>
      </c>
      <c r="L357" s="24" t="e">
        <f t="shared" ca="1" si="77"/>
        <v>#REF!</v>
      </c>
      <c r="M357" s="24" t="e">
        <f t="shared" ca="1" si="78"/>
        <v>#REF!</v>
      </c>
      <c r="N357" s="13">
        <f t="shared" si="79"/>
        <v>46997</v>
      </c>
      <c r="O357" s="24" t="e">
        <f t="shared" ca="1" si="70"/>
        <v>#REF!</v>
      </c>
    </row>
    <row r="358" spans="3:15" x14ac:dyDescent="0.25">
      <c r="C358">
        <f t="shared" ref="C358:C377" si="80">C357+1</f>
        <v>341</v>
      </c>
      <c r="D358" s="24" t="e">
        <f t="shared" si="71"/>
        <v>#REF!</v>
      </c>
      <c r="E358" s="24" t="e">
        <f t="shared" si="72"/>
        <v>#REF!</v>
      </c>
      <c r="F358" s="24" t="e">
        <f t="shared" si="73"/>
        <v>#REF!</v>
      </c>
      <c r="G358" s="24" t="e">
        <f t="shared" si="68"/>
        <v>#REF!</v>
      </c>
      <c r="H358" s="24" t="e">
        <f t="shared" si="69"/>
        <v>#REF!</v>
      </c>
      <c r="I358" s="24" t="e">
        <f t="shared" si="74"/>
        <v>#REF!</v>
      </c>
      <c r="J358" s="24" t="e">
        <f t="shared" si="75"/>
        <v>#REF!</v>
      </c>
      <c r="K358" s="24" t="e">
        <f t="shared" si="76"/>
        <v>#REF!</v>
      </c>
      <c r="L358" s="24" t="e">
        <f t="shared" ca="1" si="77"/>
        <v>#REF!</v>
      </c>
      <c r="M358" s="24" t="e">
        <f t="shared" ca="1" si="78"/>
        <v>#REF!</v>
      </c>
      <c r="N358" s="13">
        <f t="shared" si="79"/>
        <v>47027</v>
      </c>
      <c r="O358" s="24" t="e">
        <f t="shared" ca="1" si="70"/>
        <v>#REF!</v>
      </c>
    </row>
    <row r="359" spans="3:15" x14ac:dyDescent="0.25">
      <c r="C359">
        <f t="shared" si="80"/>
        <v>342</v>
      </c>
      <c r="D359" s="24" t="e">
        <f t="shared" si="71"/>
        <v>#REF!</v>
      </c>
      <c r="E359" s="24" t="e">
        <f t="shared" si="72"/>
        <v>#REF!</v>
      </c>
      <c r="F359" s="24" t="e">
        <f t="shared" si="73"/>
        <v>#REF!</v>
      </c>
      <c r="G359" s="24" t="e">
        <f t="shared" si="68"/>
        <v>#REF!</v>
      </c>
      <c r="H359" s="24" t="e">
        <f t="shared" si="69"/>
        <v>#REF!</v>
      </c>
      <c r="I359" s="24" t="e">
        <f t="shared" si="74"/>
        <v>#REF!</v>
      </c>
      <c r="J359" s="24" t="e">
        <f t="shared" si="75"/>
        <v>#REF!</v>
      </c>
      <c r="K359" s="24" t="e">
        <f t="shared" si="76"/>
        <v>#REF!</v>
      </c>
      <c r="L359" s="24" t="e">
        <f t="shared" ca="1" si="77"/>
        <v>#REF!</v>
      </c>
      <c r="M359" s="24" t="e">
        <f t="shared" ca="1" si="78"/>
        <v>#REF!</v>
      </c>
      <c r="N359" s="13">
        <f t="shared" si="79"/>
        <v>47058</v>
      </c>
      <c r="O359" s="24" t="e">
        <f t="shared" ca="1" si="70"/>
        <v>#REF!</v>
      </c>
    </row>
    <row r="360" spans="3:15" x14ac:dyDescent="0.25">
      <c r="C360">
        <f t="shared" si="80"/>
        <v>343</v>
      </c>
      <c r="D360" s="24" t="e">
        <f t="shared" si="71"/>
        <v>#REF!</v>
      </c>
      <c r="E360" s="24" t="e">
        <f t="shared" si="72"/>
        <v>#REF!</v>
      </c>
      <c r="F360" s="24" t="e">
        <f t="shared" si="73"/>
        <v>#REF!</v>
      </c>
      <c r="G360" s="24" t="e">
        <f t="shared" si="68"/>
        <v>#REF!</v>
      </c>
      <c r="H360" s="24" t="e">
        <f t="shared" si="69"/>
        <v>#REF!</v>
      </c>
      <c r="I360" s="24" t="e">
        <f t="shared" si="74"/>
        <v>#REF!</v>
      </c>
      <c r="J360" s="24" t="e">
        <f t="shared" si="75"/>
        <v>#REF!</v>
      </c>
      <c r="K360" s="24" t="e">
        <f t="shared" si="76"/>
        <v>#REF!</v>
      </c>
      <c r="L360" s="24" t="e">
        <f t="shared" ca="1" si="77"/>
        <v>#REF!</v>
      </c>
      <c r="M360" s="24" t="e">
        <f t="shared" ca="1" si="78"/>
        <v>#REF!</v>
      </c>
      <c r="N360" s="13">
        <f t="shared" si="79"/>
        <v>47088</v>
      </c>
      <c r="O360" s="24" t="e">
        <f t="shared" ca="1" si="70"/>
        <v>#REF!</v>
      </c>
    </row>
    <row r="361" spans="3:15" x14ac:dyDescent="0.25">
      <c r="C361">
        <f t="shared" si="80"/>
        <v>344</v>
      </c>
      <c r="D361" s="24" t="e">
        <f t="shared" si="71"/>
        <v>#REF!</v>
      </c>
      <c r="E361" s="24" t="e">
        <f t="shared" si="72"/>
        <v>#REF!</v>
      </c>
      <c r="F361" s="24" t="e">
        <f t="shared" si="73"/>
        <v>#REF!</v>
      </c>
      <c r="G361" s="24" t="e">
        <f t="shared" si="68"/>
        <v>#REF!</v>
      </c>
      <c r="H361" s="24" t="e">
        <f t="shared" si="69"/>
        <v>#REF!</v>
      </c>
      <c r="I361" s="24" t="e">
        <f t="shared" si="74"/>
        <v>#REF!</v>
      </c>
      <c r="J361" s="24" t="e">
        <f t="shared" si="75"/>
        <v>#REF!</v>
      </c>
      <c r="K361" s="24" t="e">
        <f t="shared" si="76"/>
        <v>#REF!</v>
      </c>
      <c r="L361" s="24" t="e">
        <f t="shared" ca="1" si="77"/>
        <v>#REF!</v>
      </c>
      <c r="M361" s="24" t="e">
        <f t="shared" ca="1" si="78"/>
        <v>#REF!</v>
      </c>
      <c r="N361" s="13">
        <f t="shared" si="79"/>
        <v>47119</v>
      </c>
      <c r="O361" s="24" t="e">
        <f t="shared" ca="1" si="70"/>
        <v>#REF!</v>
      </c>
    </row>
    <row r="362" spans="3:15" x14ac:dyDescent="0.25">
      <c r="C362">
        <f t="shared" si="80"/>
        <v>345</v>
      </c>
      <c r="D362" s="24" t="e">
        <f t="shared" si="71"/>
        <v>#REF!</v>
      </c>
      <c r="E362" s="24" t="e">
        <f t="shared" si="72"/>
        <v>#REF!</v>
      </c>
      <c r="F362" s="24" t="e">
        <f t="shared" si="73"/>
        <v>#REF!</v>
      </c>
      <c r="G362" s="24" t="e">
        <f t="shared" si="68"/>
        <v>#REF!</v>
      </c>
      <c r="H362" s="24" t="e">
        <f t="shared" si="69"/>
        <v>#REF!</v>
      </c>
      <c r="I362" s="24" t="e">
        <f t="shared" si="74"/>
        <v>#REF!</v>
      </c>
      <c r="J362" s="24" t="e">
        <f t="shared" si="75"/>
        <v>#REF!</v>
      </c>
      <c r="K362" s="24" t="e">
        <f t="shared" si="76"/>
        <v>#REF!</v>
      </c>
      <c r="L362" s="24" t="e">
        <f t="shared" ca="1" si="77"/>
        <v>#REF!</v>
      </c>
      <c r="M362" s="24" t="e">
        <f t="shared" ca="1" si="78"/>
        <v>#REF!</v>
      </c>
      <c r="N362" s="13">
        <f t="shared" si="79"/>
        <v>47150</v>
      </c>
      <c r="O362" s="24" t="e">
        <f t="shared" ca="1" si="70"/>
        <v>#REF!</v>
      </c>
    </row>
    <row r="363" spans="3:15" x14ac:dyDescent="0.25">
      <c r="C363">
        <f t="shared" si="80"/>
        <v>346</v>
      </c>
      <c r="D363" s="24" t="e">
        <f t="shared" si="71"/>
        <v>#REF!</v>
      </c>
      <c r="E363" s="24" t="e">
        <f t="shared" si="72"/>
        <v>#REF!</v>
      </c>
      <c r="F363" s="24" t="e">
        <f t="shared" si="73"/>
        <v>#REF!</v>
      </c>
      <c r="G363" s="24" t="e">
        <f t="shared" si="68"/>
        <v>#REF!</v>
      </c>
      <c r="H363" s="24" t="e">
        <f t="shared" si="69"/>
        <v>#REF!</v>
      </c>
      <c r="I363" s="24" t="e">
        <f t="shared" si="74"/>
        <v>#REF!</v>
      </c>
      <c r="J363" s="24" t="e">
        <f t="shared" si="75"/>
        <v>#REF!</v>
      </c>
      <c r="K363" s="24" t="e">
        <f t="shared" si="76"/>
        <v>#REF!</v>
      </c>
      <c r="L363" s="24" t="e">
        <f t="shared" ca="1" si="77"/>
        <v>#REF!</v>
      </c>
      <c r="M363" s="24" t="e">
        <f t="shared" ca="1" si="78"/>
        <v>#REF!</v>
      </c>
      <c r="N363" s="13">
        <f t="shared" si="79"/>
        <v>47178</v>
      </c>
      <c r="O363" s="24" t="e">
        <f t="shared" ca="1" si="70"/>
        <v>#REF!</v>
      </c>
    </row>
    <row r="364" spans="3:15" x14ac:dyDescent="0.25">
      <c r="C364">
        <f t="shared" si="80"/>
        <v>347</v>
      </c>
      <c r="D364" s="24" t="e">
        <f t="shared" si="71"/>
        <v>#REF!</v>
      </c>
      <c r="E364" s="24" t="e">
        <f t="shared" si="72"/>
        <v>#REF!</v>
      </c>
      <c r="F364" s="24" t="e">
        <f t="shared" si="73"/>
        <v>#REF!</v>
      </c>
      <c r="G364" s="24" t="e">
        <f t="shared" si="68"/>
        <v>#REF!</v>
      </c>
      <c r="H364" s="24" t="e">
        <f t="shared" si="69"/>
        <v>#REF!</v>
      </c>
      <c r="I364" s="24" t="e">
        <f t="shared" si="74"/>
        <v>#REF!</v>
      </c>
      <c r="J364" s="24" t="e">
        <f t="shared" si="75"/>
        <v>#REF!</v>
      </c>
      <c r="K364" s="24" t="e">
        <f t="shared" si="76"/>
        <v>#REF!</v>
      </c>
      <c r="L364" s="24" t="e">
        <f t="shared" ca="1" si="77"/>
        <v>#REF!</v>
      </c>
      <c r="M364" s="24" t="e">
        <f t="shared" ca="1" si="78"/>
        <v>#REF!</v>
      </c>
      <c r="N364" s="13">
        <f t="shared" si="79"/>
        <v>47209</v>
      </c>
      <c r="O364" s="24" t="e">
        <f t="shared" ca="1" si="70"/>
        <v>#REF!</v>
      </c>
    </row>
    <row r="365" spans="3:15" x14ac:dyDescent="0.25">
      <c r="C365">
        <f t="shared" si="80"/>
        <v>348</v>
      </c>
      <c r="D365" s="24" t="e">
        <f t="shared" si="71"/>
        <v>#REF!</v>
      </c>
      <c r="E365" s="24" t="e">
        <f t="shared" si="72"/>
        <v>#REF!</v>
      </c>
      <c r="F365" s="24" t="e">
        <f t="shared" si="73"/>
        <v>#REF!</v>
      </c>
      <c r="G365" s="24" t="e">
        <f t="shared" si="68"/>
        <v>#REF!</v>
      </c>
      <c r="H365" s="24" t="e">
        <f t="shared" si="69"/>
        <v>#REF!</v>
      </c>
      <c r="I365" s="24" t="e">
        <f t="shared" si="74"/>
        <v>#REF!</v>
      </c>
      <c r="J365" s="24" t="e">
        <f t="shared" si="75"/>
        <v>#REF!</v>
      </c>
      <c r="K365" s="24" t="e">
        <f t="shared" si="76"/>
        <v>#REF!</v>
      </c>
      <c r="L365" s="24" t="e">
        <f t="shared" ca="1" si="77"/>
        <v>#REF!</v>
      </c>
      <c r="M365" s="24" t="e">
        <f t="shared" ca="1" si="78"/>
        <v>#REF!</v>
      </c>
      <c r="N365" s="13">
        <f t="shared" si="79"/>
        <v>47239</v>
      </c>
      <c r="O365" s="24" t="e">
        <f t="shared" ca="1" si="70"/>
        <v>#REF!</v>
      </c>
    </row>
    <row r="366" spans="3:15" x14ac:dyDescent="0.25">
      <c r="C366">
        <f t="shared" si="80"/>
        <v>349</v>
      </c>
      <c r="D366" s="24" t="e">
        <f t="shared" si="71"/>
        <v>#REF!</v>
      </c>
      <c r="E366" s="24" t="e">
        <f t="shared" si="72"/>
        <v>#REF!</v>
      </c>
      <c r="F366" s="24" t="e">
        <f t="shared" si="73"/>
        <v>#REF!</v>
      </c>
      <c r="G366" s="24" t="e">
        <f t="shared" si="68"/>
        <v>#REF!</v>
      </c>
      <c r="H366" s="24" t="e">
        <f t="shared" si="69"/>
        <v>#REF!</v>
      </c>
      <c r="I366" s="24" t="e">
        <f t="shared" si="74"/>
        <v>#REF!</v>
      </c>
      <c r="J366" s="24" t="e">
        <f t="shared" si="75"/>
        <v>#REF!</v>
      </c>
      <c r="K366" s="24" t="e">
        <f t="shared" si="76"/>
        <v>#REF!</v>
      </c>
      <c r="L366" s="24" t="e">
        <f t="shared" ca="1" si="77"/>
        <v>#REF!</v>
      </c>
      <c r="M366" s="24" t="e">
        <f t="shared" ca="1" si="78"/>
        <v>#REF!</v>
      </c>
      <c r="N366" s="13">
        <f t="shared" si="79"/>
        <v>47270</v>
      </c>
      <c r="O366" s="24" t="e">
        <f t="shared" ca="1" si="70"/>
        <v>#REF!</v>
      </c>
    </row>
    <row r="367" spans="3:15" x14ac:dyDescent="0.25">
      <c r="C367">
        <f t="shared" si="80"/>
        <v>350</v>
      </c>
      <c r="D367" s="24" t="e">
        <f t="shared" si="71"/>
        <v>#REF!</v>
      </c>
      <c r="E367" s="24" t="e">
        <f t="shared" si="72"/>
        <v>#REF!</v>
      </c>
      <c r="F367" s="24" t="e">
        <f t="shared" si="73"/>
        <v>#REF!</v>
      </c>
      <c r="G367" s="24" t="e">
        <f t="shared" si="68"/>
        <v>#REF!</v>
      </c>
      <c r="H367" s="24" t="e">
        <f t="shared" si="69"/>
        <v>#REF!</v>
      </c>
      <c r="I367" s="24" t="e">
        <f t="shared" si="74"/>
        <v>#REF!</v>
      </c>
      <c r="J367" s="24" t="e">
        <f t="shared" si="75"/>
        <v>#REF!</v>
      </c>
      <c r="K367" s="24" t="e">
        <f t="shared" si="76"/>
        <v>#REF!</v>
      </c>
      <c r="L367" s="24" t="e">
        <f t="shared" ca="1" si="77"/>
        <v>#REF!</v>
      </c>
      <c r="M367" s="24" t="e">
        <f t="shared" ca="1" si="78"/>
        <v>#REF!</v>
      </c>
      <c r="N367" s="13">
        <f t="shared" si="79"/>
        <v>47300</v>
      </c>
      <c r="O367" s="24" t="e">
        <f t="shared" ca="1" si="70"/>
        <v>#REF!</v>
      </c>
    </row>
    <row r="368" spans="3:15" x14ac:dyDescent="0.25">
      <c r="C368">
        <f t="shared" si="80"/>
        <v>351</v>
      </c>
      <c r="D368" s="24" t="e">
        <f t="shared" si="71"/>
        <v>#REF!</v>
      </c>
      <c r="E368" s="24" t="e">
        <f t="shared" si="72"/>
        <v>#REF!</v>
      </c>
      <c r="F368" s="24" t="e">
        <f t="shared" si="73"/>
        <v>#REF!</v>
      </c>
      <c r="G368" s="24" t="e">
        <f t="shared" si="68"/>
        <v>#REF!</v>
      </c>
      <c r="H368" s="24" t="e">
        <f t="shared" si="69"/>
        <v>#REF!</v>
      </c>
      <c r="I368" s="24" t="e">
        <f t="shared" si="74"/>
        <v>#REF!</v>
      </c>
      <c r="J368" s="24" t="e">
        <f t="shared" si="75"/>
        <v>#REF!</v>
      </c>
      <c r="K368" s="24" t="e">
        <f t="shared" si="76"/>
        <v>#REF!</v>
      </c>
      <c r="L368" s="24" t="e">
        <f t="shared" ca="1" si="77"/>
        <v>#REF!</v>
      </c>
      <c r="M368" s="24" t="e">
        <f t="shared" ca="1" si="78"/>
        <v>#REF!</v>
      </c>
      <c r="N368" s="13">
        <f t="shared" si="79"/>
        <v>47331</v>
      </c>
      <c r="O368" s="24" t="e">
        <f t="shared" ca="1" si="70"/>
        <v>#REF!</v>
      </c>
    </row>
    <row r="369" spans="3:15" x14ac:dyDescent="0.25">
      <c r="C369">
        <f t="shared" si="80"/>
        <v>352</v>
      </c>
      <c r="D369" s="24" t="e">
        <f t="shared" si="71"/>
        <v>#REF!</v>
      </c>
      <c r="E369" s="24" t="e">
        <f t="shared" si="72"/>
        <v>#REF!</v>
      </c>
      <c r="F369" s="24" t="e">
        <f t="shared" si="73"/>
        <v>#REF!</v>
      </c>
      <c r="G369" s="24" t="e">
        <f t="shared" si="68"/>
        <v>#REF!</v>
      </c>
      <c r="H369" s="24" t="e">
        <f t="shared" si="69"/>
        <v>#REF!</v>
      </c>
      <c r="I369" s="24" t="e">
        <f t="shared" si="74"/>
        <v>#REF!</v>
      </c>
      <c r="J369" s="24" t="e">
        <f t="shared" si="75"/>
        <v>#REF!</v>
      </c>
      <c r="K369" s="24" t="e">
        <f t="shared" si="76"/>
        <v>#REF!</v>
      </c>
      <c r="L369" s="24" t="e">
        <f t="shared" ca="1" si="77"/>
        <v>#REF!</v>
      </c>
      <c r="M369" s="24" t="e">
        <f t="shared" ca="1" si="78"/>
        <v>#REF!</v>
      </c>
      <c r="N369" s="13">
        <f t="shared" si="79"/>
        <v>47362</v>
      </c>
      <c r="O369" s="24" t="e">
        <f t="shared" ca="1" si="70"/>
        <v>#REF!</v>
      </c>
    </row>
    <row r="370" spans="3:15" x14ac:dyDescent="0.25">
      <c r="C370">
        <f t="shared" si="80"/>
        <v>353</v>
      </c>
      <c r="D370" s="24" t="e">
        <f t="shared" si="71"/>
        <v>#REF!</v>
      </c>
      <c r="E370" s="24" t="e">
        <f t="shared" si="72"/>
        <v>#REF!</v>
      </c>
      <c r="F370" s="24" t="e">
        <f t="shared" si="73"/>
        <v>#REF!</v>
      </c>
      <c r="G370" s="24" t="e">
        <f t="shared" si="68"/>
        <v>#REF!</v>
      </c>
      <c r="H370" s="24" t="e">
        <f t="shared" si="69"/>
        <v>#REF!</v>
      </c>
      <c r="I370" s="24" t="e">
        <f t="shared" si="74"/>
        <v>#REF!</v>
      </c>
      <c r="J370" s="24" t="e">
        <f t="shared" si="75"/>
        <v>#REF!</v>
      </c>
      <c r="K370" s="24" t="e">
        <f t="shared" si="76"/>
        <v>#REF!</v>
      </c>
      <c r="L370" s="24" t="e">
        <f t="shared" ca="1" si="77"/>
        <v>#REF!</v>
      </c>
      <c r="M370" s="24" t="e">
        <f t="shared" ca="1" si="78"/>
        <v>#REF!</v>
      </c>
      <c r="N370" s="13">
        <f t="shared" si="79"/>
        <v>47392</v>
      </c>
      <c r="O370" s="24" t="e">
        <f t="shared" ca="1" si="70"/>
        <v>#REF!</v>
      </c>
    </row>
    <row r="371" spans="3:15" x14ac:dyDescent="0.25">
      <c r="C371">
        <f t="shared" si="80"/>
        <v>354</v>
      </c>
      <c r="D371" s="24" t="e">
        <f t="shared" si="71"/>
        <v>#REF!</v>
      </c>
      <c r="E371" s="24" t="e">
        <f t="shared" si="72"/>
        <v>#REF!</v>
      </c>
      <c r="F371" s="24" t="e">
        <f t="shared" si="73"/>
        <v>#REF!</v>
      </c>
      <c r="G371" s="24" t="e">
        <f t="shared" si="68"/>
        <v>#REF!</v>
      </c>
      <c r="H371" s="24" t="e">
        <f t="shared" si="69"/>
        <v>#REF!</v>
      </c>
      <c r="I371" s="24" t="e">
        <f t="shared" si="74"/>
        <v>#REF!</v>
      </c>
      <c r="J371" s="24" t="e">
        <f t="shared" si="75"/>
        <v>#REF!</v>
      </c>
      <c r="K371" s="24" t="e">
        <f t="shared" si="76"/>
        <v>#REF!</v>
      </c>
      <c r="L371" s="24" t="e">
        <f t="shared" ca="1" si="77"/>
        <v>#REF!</v>
      </c>
      <c r="M371" s="24" t="e">
        <f t="shared" ca="1" si="78"/>
        <v>#REF!</v>
      </c>
      <c r="N371" s="13">
        <f t="shared" si="79"/>
        <v>47423</v>
      </c>
      <c r="O371" s="24" t="e">
        <f t="shared" ca="1" si="70"/>
        <v>#REF!</v>
      </c>
    </row>
    <row r="372" spans="3:15" x14ac:dyDescent="0.25">
      <c r="C372">
        <f t="shared" si="80"/>
        <v>355</v>
      </c>
      <c r="D372" s="24" t="e">
        <f t="shared" si="71"/>
        <v>#REF!</v>
      </c>
      <c r="E372" s="24" t="e">
        <f t="shared" si="72"/>
        <v>#REF!</v>
      </c>
      <c r="F372" s="24" t="e">
        <f t="shared" si="73"/>
        <v>#REF!</v>
      </c>
      <c r="G372" s="24" t="e">
        <f t="shared" si="68"/>
        <v>#REF!</v>
      </c>
      <c r="H372" s="24" t="e">
        <f t="shared" si="69"/>
        <v>#REF!</v>
      </c>
      <c r="I372" s="24" t="e">
        <f t="shared" si="74"/>
        <v>#REF!</v>
      </c>
      <c r="J372" s="24" t="e">
        <f t="shared" si="75"/>
        <v>#REF!</v>
      </c>
      <c r="K372" s="24" t="e">
        <f t="shared" si="76"/>
        <v>#REF!</v>
      </c>
      <c r="L372" s="24" t="e">
        <f t="shared" ca="1" si="77"/>
        <v>#REF!</v>
      </c>
      <c r="M372" s="24" t="e">
        <f t="shared" ca="1" si="78"/>
        <v>#REF!</v>
      </c>
      <c r="N372" s="13">
        <f t="shared" si="79"/>
        <v>47453</v>
      </c>
      <c r="O372" s="24" t="e">
        <f t="shared" ca="1" si="70"/>
        <v>#REF!</v>
      </c>
    </row>
    <row r="373" spans="3:15" x14ac:dyDescent="0.25">
      <c r="C373">
        <f t="shared" si="80"/>
        <v>356</v>
      </c>
      <c r="D373" s="24" t="e">
        <f t="shared" si="71"/>
        <v>#REF!</v>
      </c>
      <c r="E373" s="24" t="e">
        <f t="shared" si="72"/>
        <v>#REF!</v>
      </c>
      <c r="F373" s="24" t="e">
        <f t="shared" si="73"/>
        <v>#REF!</v>
      </c>
      <c r="G373" s="24" t="e">
        <f t="shared" si="68"/>
        <v>#REF!</v>
      </c>
      <c r="H373" s="24" t="e">
        <f t="shared" si="69"/>
        <v>#REF!</v>
      </c>
      <c r="I373" s="24" t="e">
        <f t="shared" si="74"/>
        <v>#REF!</v>
      </c>
      <c r="J373" s="24" t="e">
        <f t="shared" si="75"/>
        <v>#REF!</v>
      </c>
      <c r="K373" s="24" t="e">
        <f t="shared" si="76"/>
        <v>#REF!</v>
      </c>
      <c r="L373" s="24" t="e">
        <f t="shared" ca="1" si="77"/>
        <v>#REF!</v>
      </c>
      <c r="M373" s="24" t="e">
        <f t="shared" ca="1" si="78"/>
        <v>#REF!</v>
      </c>
      <c r="N373" s="13">
        <f t="shared" si="79"/>
        <v>47484</v>
      </c>
      <c r="O373" s="24" t="e">
        <f t="shared" ca="1" si="70"/>
        <v>#REF!</v>
      </c>
    </row>
    <row r="374" spans="3:15" x14ac:dyDescent="0.25">
      <c r="C374">
        <f t="shared" si="80"/>
        <v>357</v>
      </c>
      <c r="D374" s="24" t="e">
        <f t="shared" si="71"/>
        <v>#REF!</v>
      </c>
      <c r="E374" s="24" t="e">
        <f t="shared" si="72"/>
        <v>#REF!</v>
      </c>
      <c r="F374" s="24" t="e">
        <f t="shared" si="73"/>
        <v>#REF!</v>
      </c>
      <c r="G374" s="24" t="e">
        <f t="shared" si="68"/>
        <v>#REF!</v>
      </c>
      <c r="H374" s="24" t="e">
        <f t="shared" si="69"/>
        <v>#REF!</v>
      </c>
      <c r="I374" s="24" t="e">
        <f t="shared" si="74"/>
        <v>#REF!</v>
      </c>
      <c r="J374" s="24" t="e">
        <f t="shared" si="75"/>
        <v>#REF!</v>
      </c>
      <c r="K374" s="24" t="e">
        <f t="shared" si="76"/>
        <v>#REF!</v>
      </c>
      <c r="L374" s="24" t="e">
        <f t="shared" ca="1" si="77"/>
        <v>#REF!</v>
      </c>
      <c r="M374" s="24" t="e">
        <f t="shared" ca="1" si="78"/>
        <v>#REF!</v>
      </c>
      <c r="N374" s="13">
        <f t="shared" si="79"/>
        <v>47515</v>
      </c>
      <c r="O374" s="24" t="e">
        <f t="shared" ca="1" si="70"/>
        <v>#REF!</v>
      </c>
    </row>
    <row r="375" spans="3:15" x14ac:dyDescent="0.25">
      <c r="C375">
        <f t="shared" si="80"/>
        <v>358</v>
      </c>
      <c r="D375" s="24" t="e">
        <f t="shared" si="71"/>
        <v>#REF!</v>
      </c>
      <c r="E375" s="24" t="e">
        <f t="shared" si="72"/>
        <v>#REF!</v>
      </c>
      <c r="F375" s="24" t="e">
        <f t="shared" si="73"/>
        <v>#REF!</v>
      </c>
      <c r="G375" s="24" t="e">
        <f t="shared" si="68"/>
        <v>#REF!</v>
      </c>
      <c r="H375" s="24" t="e">
        <f t="shared" si="69"/>
        <v>#REF!</v>
      </c>
      <c r="I375" s="24" t="e">
        <f t="shared" si="74"/>
        <v>#REF!</v>
      </c>
      <c r="J375" s="24" t="e">
        <f t="shared" si="75"/>
        <v>#REF!</v>
      </c>
      <c r="K375" s="24" t="e">
        <f t="shared" si="76"/>
        <v>#REF!</v>
      </c>
      <c r="L375" s="24" t="e">
        <f t="shared" ca="1" si="77"/>
        <v>#REF!</v>
      </c>
      <c r="M375" s="24" t="e">
        <f t="shared" ca="1" si="78"/>
        <v>#REF!</v>
      </c>
      <c r="N375" s="13">
        <f t="shared" si="79"/>
        <v>47543</v>
      </c>
      <c r="O375" s="24" t="e">
        <f t="shared" ca="1" si="70"/>
        <v>#REF!</v>
      </c>
    </row>
    <row r="376" spans="3:15" x14ac:dyDescent="0.25">
      <c r="C376">
        <f t="shared" si="80"/>
        <v>359</v>
      </c>
      <c r="D376" s="24" t="e">
        <f t="shared" si="71"/>
        <v>#REF!</v>
      </c>
      <c r="E376" s="24" t="e">
        <f t="shared" si="72"/>
        <v>#REF!</v>
      </c>
      <c r="F376" s="24" t="e">
        <f t="shared" si="73"/>
        <v>#REF!</v>
      </c>
      <c r="G376" s="24" t="e">
        <f t="shared" si="68"/>
        <v>#REF!</v>
      </c>
      <c r="H376" s="24" t="e">
        <f t="shared" si="69"/>
        <v>#REF!</v>
      </c>
      <c r="I376" s="24" t="e">
        <f t="shared" si="74"/>
        <v>#REF!</v>
      </c>
      <c r="J376" s="24" t="e">
        <f t="shared" si="75"/>
        <v>#REF!</v>
      </c>
      <c r="K376" s="24" t="e">
        <f t="shared" si="76"/>
        <v>#REF!</v>
      </c>
      <c r="L376" s="24" t="e">
        <f t="shared" ca="1" si="77"/>
        <v>#REF!</v>
      </c>
      <c r="M376" s="24" t="e">
        <f t="shared" ca="1" si="78"/>
        <v>#REF!</v>
      </c>
      <c r="N376" s="13">
        <f t="shared" si="79"/>
        <v>47574</v>
      </c>
      <c r="O376" s="24" t="e">
        <f t="shared" ca="1" si="70"/>
        <v>#REF!</v>
      </c>
    </row>
    <row r="377" spans="3:15" x14ac:dyDescent="0.25">
      <c r="C377">
        <f t="shared" si="80"/>
        <v>360</v>
      </c>
      <c r="D377" s="24" t="e">
        <f t="shared" si="71"/>
        <v>#REF!</v>
      </c>
      <c r="E377" s="24" t="e">
        <f t="shared" si="72"/>
        <v>#REF!</v>
      </c>
      <c r="F377" s="24" t="e">
        <f t="shared" si="73"/>
        <v>#REF!</v>
      </c>
      <c r="G377" s="24" t="e">
        <f t="shared" si="68"/>
        <v>#REF!</v>
      </c>
      <c r="H377" s="24" t="e">
        <f t="shared" si="69"/>
        <v>#REF!</v>
      </c>
      <c r="I377" s="24" t="e">
        <f t="shared" si="74"/>
        <v>#REF!</v>
      </c>
      <c r="J377" s="24" t="e">
        <f t="shared" si="75"/>
        <v>#REF!</v>
      </c>
      <c r="K377" s="24" t="e">
        <f t="shared" si="76"/>
        <v>#REF!</v>
      </c>
      <c r="L377" s="24" t="e">
        <f t="shared" ca="1" si="77"/>
        <v>#REF!</v>
      </c>
      <c r="M377" s="24" t="e">
        <f t="shared" ca="1" si="78"/>
        <v>#REF!</v>
      </c>
      <c r="N377" s="13">
        <f t="shared" si="79"/>
        <v>47604</v>
      </c>
      <c r="O377" s="24" t="e">
        <f t="shared" ca="1" si="70"/>
        <v>#REF!</v>
      </c>
    </row>
    <row r="378" spans="3:15" ht="13.8" thickBot="1" x14ac:dyDescent="0.3">
      <c r="D378" s="29" t="e">
        <f t="shared" ref="D378:K378" ca="1" si="81">SUM(D18:D377)</f>
        <v>#REF!</v>
      </c>
      <c r="E378" s="29" t="e">
        <f t="shared" ca="1" si="81"/>
        <v>#REF!</v>
      </c>
      <c r="F378" s="29" t="e">
        <f t="shared" ca="1" si="81"/>
        <v>#REF!</v>
      </c>
      <c r="G378" s="29" t="e">
        <f t="shared" ca="1" si="81"/>
        <v>#REF!</v>
      </c>
      <c r="H378" s="29" t="e">
        <f t="shared" ca="1" si="81"/>
        <v>#REF!</v>
      </c>
      <c r="I378" s="29" t="e">
        <f t="shared" ca="1" si="81"/>
        <v>#REF!</v>
      </c>
      <c r="J378" s="29" t="e">
        <f t="shared" ca="1" si="81"/>
        <v>#REF!</v>
      </c>
      <c r="K378" s="29" t="e">
        <f t="shared" ca="1" si="81"/>
        <v>#REF!</v>
      </c>
      <c r="L378" s="29"/>
      <c r="M378" s="29"/>
    </row>
    <row r="379" spans="3:15" ht="13.8" thickTop="1" x14ac:dyDescent="0.25">
      <c r="H379" s="24" t="e">
        <f ca="1">G378+F378</f>
        <v>#REF!</v>
      </c>
    </row>
    <row r="380" spans="3:15" ht="13.8" thickBot="1" x14ac:dyDescent="0.3">
      <c r="H380" s="30" t="e">
        <f ca="1">H378-H379</f>
        <v>#REF!</v>
      </c>
    </row>
  </sheetData>
  <mergeCells count="4">
    <mergeCell ref="J1:N1"/>
    <mergeCell ref="J3:N3"/>
    <mergeCell ref="J4:L4"/>
    <mergeCell ref="G7:H7"/>
  </mergeCells>
  <phoneticPr fontId="0" type="noConversion"/>
  <pageMargins left="0.75" right="0.75" top="1" bottom="1" header="0.5" footer="0.5"/>
  <pageSetup orientation="portrait" horizontalDpi="120" verticalDpi="144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EvalSheet</vt:lpstr>
      <vt:lpstr>Reference</vt:lpstr>
      <vt:lpstr>GAA Reference </vt:lpstr>
      <vt:lpstr>Prin GAA Reference</vt:lpstr>
      <vt:lpstr>Cob1 GAA Reference</vt:lpstr>
      <vt:lpstr>Cob2 GAA Reference</vt:lpstr>
      <vt:lpstr>Ledger</vt:lpstr>
      <vt:lpstr>EvalSheet!Print_Area</vt:lpstr>
    </vt:vector>
  </TitlesOfParts>
  <Company>Pag-IBIG Fund (HDMF)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Evaluation Sheet 219 wNDI</dc:title>
  <dc:subject>ES Circ 219 for CTS/REM Accounts</dc:subject>
  <dc:creator>Arnold Paulme Migriño</dc:creator>
  <cp:lastModifiedBy>Jojo Erpe</cp:lastModifiedBy>
  <cp:lastPrinted>2022-01-24T05:28:14Z</cp:lastPrinted>
  <dcterms:created xsi:type="dcterms:W3CDTF">2006-05-02T08:56:27Z</dcterms:created>
  <dcterms:modified xsi:type="dcterms:W3CDTF">2024-06-20T03:55:08Z</dcterms:modified>
</cp:coreProperties>
</file>